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7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9200" windowHeight="8235" tabRatio="762" activeTab="3"/>
  </bookViews>
  <sheets>
    <sheet name="SAMPUL" sheetId="20" r:id="rId1"/>
    <sheet name="DAFTAR ISI" sheetId="1" r:id="rId2"/>
    <sheet name="SUMMARY " sheetId="2" r:id="rId3"/>
    <sheet name="MM05" sheetId="21" r:id="rId4"/>
    <sheet name="TOTAL PERSEDIAAN" sheetId="30" r:id="rId5"/>
    <sheet name="LAP PERS ACT " sheetId="29" r:id="rId6"/>
    <sheet name="MUTASI MASUK" sheetId="46" r:id="rId7"/>
    <sheet name="MUTASI KELUAR " sheetId="44" r:id="rId8"/>
    <sheet name="MM01" sheetId="22" r:id="rId9"/>
    <sheet name="MM02" sheetId="45" r:id="rId10"/>
    <sheet name="MM04" sheetId="28" r:id="rId11"/>
    <sheet name="DEAD STOCK NON FUEL" sheetId="31" r:id="rId12"/>
    <sheet name="SLOW MOVING NON FUEL" sheetId="34" r:id="rId13"/>
    <sheet name="NMB51" sheetId="37" r:id="rId14"/>
    <sheet name="MM07" sheetId="40" r:id="rId15"/>
    <sheet name="PO 2016" sheetId="4" state="hidden" r:id="rId16"/>
    <sheet name="PO KHS" sheetId="5" state="hidden" r:id="rId17"/>
    <sheet name="KOMP.PR JAN" sheetId="6" state="hidden" r:id="rId18"/>
    <sheet name="rasio PO to PR" sheetId="7" state="hidden" r:id="rId19"/>
    <sheet name="rasio PO to PR JAN (RP)" sheetId="8" state="hidden" r:id="rId20"/>
    <sheet name="SERVICE LEVEL" sheetId="9" state="hidden" r:id="rId21"/>
    <sheet name="PO DES" sheetId="10" state="hidden" r:id="rId22"/>
    <sheet name="material RESVSI WO DESMBER" sheetId="11" state="hidden" r:id="rId23"/>
    <sheet name="PENERIMAAN BARANG STOCK Des" sheetId="14" state="hidden" r:id="rId24"/>
    <sheet name="mtrial reservasi WO" sheetId="15" state="hidden" r:id="rId25"/>
    <sheet name="USED STOCK des" sheetId="16" state="hidden" r:id="rId26"/>
    <sheet name="RETURN Desember" sheetId="17" state="hidden" r:id="rId27"/>
  </sheets>
  <externalReferences>
    <externalReference r:id="rId28"/>
  </externalReferences>
  <definedNames>
    <definedName name="_xlnm._FilterDatabase" localSheetId="5" hidden="1">'LAP PERS ACT '!$B$6:$Y$507</definedName>
    <definedName name="_xlnm._FilterDatabase" localSheetId="22" hidden="1">'material RESVSI WO DESMBER'!$A$3:$W$3006</definedName>
    <definedName name="_xlnm._FilterDatabase" localSheetId="10" hidden="1">'MM04'!$A$9:$CE$739</definedName>
    <definedName name="_xlnm._FilterDatabase" localSheetId="24" hidden="1">'mtrial reservasi WO'!$A$2:$V$358</definedName>
    <definedName name="_xlnm._FilterDatabase" localSheetId="23" hidden="1">'PENERIMAAN BARANG STOCK Des'!$A$7:$L$179</definedName>
    <definedName name="_xlnm._FilterDatabase" localSheetId="16" hidden="1">'PO KHS'!$B$5:$AB$177</definedName>
    <definedName name="_xlnm._FilterDatabase" localSheetId="26" hidden="1">'RETURN Desember'!$A$7:$J$97</definedName>
    <definedName name="HARGA3070">'[1]3070'!$AC:$AC</definedName>
    <definedName name="_xlnm.Print_Area" localSheetId="11">'DEAD STOCK NON FUEL'!$A$1:$I$21</definedName>
    <definedName name="_xlnm.Print_Area" localSheetId="5">'LAP PERS ACT '!$A$1:$Y$509</definedName>
    <definedName name="_xlnm.Print_Area" localSheetId="8">'MM01'!$A$1:$AE$19</definedName>
    <definedName name="_xlnm.Print_Area" localSheetId="3">'MM05'!$A$1:$R$221</definedName>
    <definedName name="_xlnm.Print_Area" localSheetId="14">'MM07'!$A$1:$N$37</definedName>
    <definedName name="_xlnm.Print_Area" localSheetId="7">'MUTASI KELUAR '!$A$1:$S$14</definedName>
    <definedName name="_xlnm.Print_Area" localSheetId="6">'MUTASI MASUK'!$A$1:$P$194</definedName>
    <definedName name="_xlnm.Print_Area" localSheetId="23">'PENERIMAAN BARANG STOCK Des'!$A$1:$L$189</definedName>
    <definedName name="_xlnm.Print_Area" localSheetId="15">'PO 2016'!$A$1:$K$35</definedName>
    <definedName name="_xlnm.Print_Area" localSheetId="21">'PO DES'!$A$1:$H$187</definedName>
    <definedName name="_xlnm.Print_Area" localSheetId="18">'rasio PO to PR'!$A$1:$X$39</definedName>
    <definedName name="_xlnm.Print_Area" localSheetId="19">'rasio PO to PR JAN (RP)'!$A$1:$N$42</definedName>
    <definedName name="_xlnm.Print_Area" localSheetId="26">'RETURN Desember'!$A$1:$J$105</definedName>
    <definedName name="_xlnm.Print_Area" localSheetId="0">SAMPUL!$A$1:$G$50</definedName>
    <definedName name="_xlnm.Print_Area" localSheetId="12">'SLOW MOVING NON FUEL'!$A$1:$I$30</definedName>
    <definedName name="_xlnm.Print_Area" localSheetId="2">'SUMMARY '!$A$1:$I$46</definedName>
    <definedName name="_xlnm.Print_Area" localSheetId="25">'USED STOCK des'!$A$1:$K$222</definedName>
    <definedName name="_xlnm.Print_Titles" localSheetId="5">'LAP PERS ACT '!$1:$6</definedName>
    <definedName name="_xlnm.Print_Titles" localSheetId="22">'material RESVSI WO DESMBER'!$2:$3</definedName>
    <definedName name="_xlnm.Print_Titles" localSheetId="9">'MM02'!$1:$14</definedName>
    <definedName name="_xlnm.Print_Titles" localSheetId="3">'MM05'!$1:$5</definedName>
    <definedName name="_xlnm.Print_Titles" localSheetId="14">'MM07'!$1:$6</definedName>
    <definedName name="_xlnm.Print_Titles" localSheetId="7">'MUTASI KELUAR '!#REF!</definedName>
    <definedName name="_xlnm.Print_Titles" localSheetId="23">'PENERIMAAN BARANG STOCK Des'!$1:$8</definedName>
    <definedName name="_xlnm.Print_Titles" localSheetId="26">'RETURN Desember'!$1:$7</definedName>
    <definedName name="_xlnm.Print_Titles" localSheetId="25">'USED STOCK des'!$1:$8</definedName>
    <definedName name="STOK">'[1]3050'!$T:$T</definedName>
    <definedName name="STOK3060">'[1]3060'!$N:$N</definedName>
    <definedName name="STOK3070">'[1]3070'!$T:$T</definedName>
    <definedName name="STOK3080">'[1]3080'!$N$2:$N$42</definedName>
    <definedName name="TOTAL3050">'[1]3050'!$AC$3:$AC$415</definedName>
    <definedName name="TOTAL3060">'[1]3060'!$W:$W</definedName>
    <definedName name="TOTAL3080">'[1]3080'!$W:$W</definedName>
    <definedName name="TYPE">'[1]3050'!$S$3:$S$415</definedName>
    <definedName name="TYPE3060">'[1]3060'!$M:$M</definedName>
    <definedName name="TYPE3070">'[1]3070'!$S:$S</definedName>
    <definedName name="TYPE3080">'[1]3080'!$M:$M</definedName>
    <definedName name="VALUTION">'[1]3050'!$AA$3:$AA$415</definedName>
    <definedName name="VALUTION3060">'[1]3060'!$U:$U</definedName>
    <definedName name="VALUTION3070">'[1]3070'!$AA:$AA</definedName>
    <definedName name="VALUTION3080">'[1]3080'!$U:$U</definedName>
  </definedNames>
  <calcPr calcId="152511"/>
</workbook>
</file>

<file path=xl/calcChain.xml><?xml version="1.0" encoding="utf-8"?>
<calcChain xmlns="http://schemas.openxmlformats.org/spreadsheetml/2006/main">
  <c r="H52" i="21" l="1"/>
  <c r="I52" i="21"/>
  <c r="J52" i="21"/>
  <c r="K52" i="21"/>
  <c r="L52" i="21"/>
  <c r="M52" i="21"/>
  <c r="M109" i="21" l="1"/>
  <c r="M69" i="21"/>
  <c r="G33" i="2" l="1"/>
  <c r="G29" i="2"/>
  <c r="G34" i="2"/>
  <c r="G27" i="2"/>
  <c r="G26" i="2"/>
  <c r="G19" i="2"/>
  <c r="G24" i="2"/>
  <c r="G31" i="2"/>
  <c r="L192" i="21" l="1"/>
  <c r="G13" i="2" l="1"/>
  <c r="V744" i="28" l="1"/>
  <c r="L69" i="21" l="1"/>
  <c r="J195" i="21" l="1"/>
  <c r="AB72" i="37" l="1"/>
  <c r="AB71" i="37"/>
  <c r="AD71" i="37" s="1"/>
  <c r="AE71" i="37" s="1"/>
  <c r="AB70" i="37"/>
  <c r="AB69" i="37"/>
  <c r="AB68" i="37"/>
  <c r="AB67" i="37"/>
  <c r="AD67" i="37" s="1"/>
  <c r="AE67" i="37" s="1"/>
  <c r="AB66" i="37"/>
  <c r="AB65" i="37"/>
  <c r="AB64" i="37"/>
  <c r="AB63" i="37"/>
  <c r="AB62" i="37"/>
  <c r="AD62" i="37" s="1"/>
  <c r="AE62" i="37" s="1"/>
  <c r="AB61" i="37"/>
  <c r="AD61" i="37" s="1"/>
  <c r="AE61" i="37" s="1"/>
  <c r="AB60" i="37"/>
  <c r="AB59" i="37"/>
  <c r="AB58" i="37"/>
  <c r="AD58" i="37" s="1"/>
  <c r="AE58" i="37" s="1"/>
  <c r="AB57" i="37"/>
  <c r="AB56" i="37"/>
  <c r="AI72" i="37"/>
  <c r="AI71" i="37"/>
  <c r="AI70" i="37"/>
  <c r="AI69" i="37"/>
  <c r="AI68" i="37"/>
  <c r="AI67" i="37"/>
  <c r="AI66" i="37"/>
  <c r="AI65" i="37"/>
  <c r="AI64" i="37"/>
  <c r="AI63" i="37"/>
  <c r="AI62" i="37"/>
  <c r="AI61" i="37"/>
  <c r="AI60" i="37"/>
  <c r="AI59" i="37"/>
  <c r="AI58" i="37"/>
  <c r="AI57" i="37"/>
  <c r="AI56" i="37"/>
  <c r="AI55" i="37"/>
  <c r="AI54" i="37"/>
  <c r="AI53" i="37"/>
  <c r="AI52" i="37"/>
  <c r="AB55" i="37"/>
  <c r="AD55" i="37" s="1"/>
  <c r="AE55" i="37" s="1"/>
  <c r="AB54" i="37"/>
  <c r="AB53" i="37"/>
  <c r="AD53" i="37"/>
  <c r="AE53" i="37" s="1"/>
  <c r="AB52" i="37"/>
  <c r="Z72" i="37"/>
  <c r="AA72" i="37" s="1"/>
  <c r="Z71" i="37"/>
  <c r="AA71" i="37"/>
  <c r="Z70" i="37"/>
  <c r="AA70" i="37"/>
  <c r="Z69" i="37"/>
  <c r="AA69" i="37"/>
  <c r="Z68" i="37"/>
  <c r="AA68" i="37" s="1"/>
  <c r="Z67" i="37"/>
  <c r="AA67" i="37"/>
  <c r="Z66" i="37"/>
  <c r="AA66" i="37" s="1"/>
  <c r="Z65" i="37"/>
  <c r="AA65" i="37" s="1"/>
  <c r="Z64" i="37"/>
  <c r="AA64" i="37" s="1"/>
  <c r="Z63" i="37"/>
  <c r="AA63" i="37" s="1"/>
  <c r="Z62" i="37"/>
  <c r="AA62" i="37" s="1"/>
  <c r="Z61" i="37"/>
  <c r="AA61" i="37"/>
  <c r="Z60" i="37"/>
  <c r="AA60" i="37" s="1"/>
  <c r="Z59" i="37"/>
  <c r="AA59" i="37" s="1"/>
  <c r="Z58" i="37"/>
  <c r="AA58" i="37" s="1"/>
  <c r="Z57" i="37"/>
  <c r="AA57" i="37" s="1"/>
  <c r="Z56" i="37"/>
  <c r="AA56" i="37" s="1"/>
  <c r="Z55" i="37"/>
  <c r="AA55" i="37"/>
  <c r="Z54" i="37"/>
  <c r="AA54" i="37" s="1"/>
  <c r="Z53" i="37"/>
  <c r="AA53" i="37" s="1"/>
  <c r="Z52" i="37"/>
  <c r="AA52" i="37"/>
  <c r="AD65" i="37" l="1"/>
  <c r="AE65" i="37" s="1"/>
  <c r="AD68" i="37"/>
  <c r="AE68" i="37" s="1"/>
  <c r="AD72" i="37"/>
  <c r="AE72" i="37" s="1"/>
  <c r="AD54" i="37"/>
  <c r="AE54" i="37" s="1"/>
  <c r="AD56" i="37"/>
  <c r="AE56" i="37" s="1"/>
  <c r="AD59" i="37"/>
  <c r="AE59" i="37" s="1"/>
  <c r="AD63" i="37"/>
  <c r="AE63" i="37" s="1"/>
  <c r="AD69" i="37"/>
  <c r="AE69" i="37" s="1"/>
  <c r="AD52" i="37"/>
  <c r="AE52" i="37" s="1"/>
  <c r="AD57" i="37"/>
  <c r="AE57" i="37" s="1"/>
  <c r="AD60" i="37"/>
  <c r="AE60" i="37" s="1"/>
  <c r="AD64" i="37"/>
  <c r="AE64" i="37" s="1"/>
  <c r="AD66" i="37"/>
  <c r="AE66" i="37" s="1"/>
  <c r="AD70" i="37"/>
  <c r="AE70" i="37" s="1"/>
  <c r="X507" i="29" l="1"/>
  <c r="A11" i="28" l="1"/>
  <c r="A12" i="28" s="1"/>
  <c r="A13" i="28" s="1"/>
  <c r="A14" i="28" s="1"/>
  <c r="A15" i="28" s="1"/>
  <c r="A16" i="28" s="1"/>
  <c r="A17" i="28" s="1"/>
  <c r="A18" i="28" s="1"/>
  <c r="A19" i="28" s="1"/>
  <c r="A20" i="28" s="1"/>
  <c r="A21" i="28" s="1"/>
  <c r="A22" i="28" s="1"/>
  <c r="A23" i="28" s="1"/>
  <c r="A24" i="28" s="1"/>
  <c r="A25" i="28" s="1"/>
  <c r="A26" i="28" s="1"/>
  <c r="A27" i="28" s="1"/>
  <c r="A28" i="28" s="1"/>
  <c r="A29" i="28" s="1"/>
  <c r="A30" i="28" s="1"/>
  <c r="A31" i="28" s="1"/>
  <c r="A32" i="28" s="1"/>
  <c r="A33" i="28" s="1"/>
  <c r="A34" i="28" s="1"/>
  <c r="A35" i="28" s="1"/>
  <c r="A36" i="28" s="1"/>
  <c r="A37" i="28" s="1"/>
  <c r="A38" i="28" s="1"/>
  <c r="A39" i="28" s="1"/>
  <c r="A40" i="28" s="1"/>
  <c r="A41" i="28" s="1"/>
  <c r="A42" i="28" s="1"/>
  <c r="A43" i="28" s="1"/>
  <c r="A44" i="28" s="1"/>
  <c r="A45" i="28" s="1"/>
  <c r="A46" i="28" s="1"/>
  <c r="A47" i="28" s="1"/>
  <c r="A48" i="28" s="1"/>
  <c r="A49" i="28" s="1"/>
  <c r="A50" i="28" s="1"/>
  <c r="A51" i="28" s="1"/>
  <c r="A52" i="28" s="1"/>
  <c r="A53" i="28" s="1"/>
  <c r="A54" i="28" s="1"/>
  <c r="A55" i="28" s="1"/>
  <c r="A56" i="28" s="1"/>
  <c r="A57" i="28" s="1"/>
  <c r="A58" i="28" s="1"/>
  <c r="A59" i="28" s="1"/>
  <c r="A60" i="28" s="1"/>
  <c r="A61" i="28" s="1"/>
  <c r="A62" i="28" s="1"/>
  <c r="A63" i="28" s="1"/>
  <c r="A64" i="28" s="1"/>
  <c r="A65" i="28" s="1"/>
  <c r="A66" i="28" s="1"/>
  <c r="A67" i="28" s="1"/>
  <c r="A68" i="28" s="1"/>
  <c r="A69" i="28" s="1"/>
  <c r="A70" i="28" s="1"/>
  <c r="A71" i="28" s="1"/>
  <c r="A72" i="28" s="1"/>
  <c r="A73" i="28" s="1"/>
  <c r="A74" i="28" s="1"/>
  <c r="A75" i="28" s="1"/>
  <c r="A76" i="28" s="1"/>
  <c r="A77" i="28" s="1"/>
  <c r="A78" i="28" s="1"/>
  <c r="A79" i="28" s="1"/>
  <c r="A80" i="28" s="1"/>
  <c r="A81" i="28" s="1"/>
  <c r="A82" i="28" s="1"/>
  <c r="A83" i="28" s="1"/>
  <c r="A84" i="28" s="1"/>
  <c r="A85" i="28" s="1"/>
  <c r="A86" i="28" s="1"/>
  <c r="A87" i="28" s="1"/>
  <c r="A88" i="28" s="1"/>
  <c r="A89" i="28" s="1"/>
  <c r="A90" i="28" s="1"/>
  <c r="A91" i="28" s="1"/>
  <c r="A92" i="28" s="1"/>
  <c r="A93" i="28" s="1"/>
  <c r="A94" i="28" s="1"/>
  <c r="A95" i="28" s="1"/>
  <c r="A96" i="28" s="1"/>
  <c r="A97" i="28" s="1"/>
  <c r="A98" i="28" s="1"/>
  <c r="A99" i="28" s="1"/>
  <c r="A100" i="28" s="1"/>
  <c r="A101" i="28" s="1"/>
  <c r="A102" i="28" s="1"/>
  <c r="A103" i="28" s="1"/>
  <c r="A104" i="28" s="1"/>
  <c r="A105" i="28" s="1"/>
  <c r="A106" i="28" s="1"/>
  <c r="A107" i="28" s="1"/>
  <c r="A108" i="28" s="1"/>
  <c r="A109" i="28" s="1"/>
  <c r="A110" i="28" s="1"/>
  <c r="A111" i="28" s="1"/>
  <c r="A112" i="28" s="1"/>
  <c r="A113" i="28" s="1"/>
  <c r="A114" i="28" s="1"/>
  <c r="A115" i="28" s="1"/>
  <c r="A116" i="28" s="1"/>
  <c r="A117" i="28" s="1"/>
  <c r="A118" i="28" s="1"/>
  <c r="A119" i="28" s="1"/>
  <c r="A120" i="28" s="1"/>
  <c r="A121" i="28" s="1"/>
  <c r="A122" i="28" s="1"/>
  <c r="A123" i="28" s="1"/>
  <c r="A124" i="28" s="1"/>
  <c r="A125" i="28" s="1"/>
  <c r="A126" i="28" s="1"/>
  <c r="A127" i="28" s="1"/>
  <c r="A128" i="28" s="1"/>
  <c r="A129" i="28" s="1"/>
  <c r="A130" i="28" s="1"/>
  <c r="A131" i="28" s="1"/>
  <c r="A132" i="28" s="1"/>
  <c r="A133" i="28" s="1"/>
  <c r="A134" i="28" s="1"/>
  <c r="A135" i="28" s="1"/>
  <c r="A136" i="28" s="1"/>
  <c r="A137" i="28" s="1"/>
  <c r="A138" i="28" s="1"/>
  <c r="A139" i="28" s="1"/>
  <c r="A140" i="28" s="1"/>
  <c r="A141" i="28" s="1"/>
  <c r="A142" i="28" s="1"/>
  <c r="A143" i="28" s="1"/>
  <c r="A144" i="28" s="1"/>
  <c r="A145" i="28" s="1"/>
  <c r="A146" i="28" s="1"/>
  <c r="A147" i="28" s="1"/>
  <c r="A148" i="28" s="1"/>
  <c r="A149" i="28" s="1"/>
  <c r="A150" i="28" s="1"/>
  <c r="A151" i="28" s="1"/>
  <c r="A152" i="28" s="1"/>
  <c r="A153" i="28" s="1"/>
  <c r="A154" i="28" s="1"/>
  <c r="A155" i="28" s="1"/>
  <c r="A156" i="28" s="1"/>
  <c r="A157" i="28" s="1"/>
  <c r="A158" i="28" s="1"/>
  <c r="A159" i="28" s="1"/>
  <c r="A160" i="28" s="1"/>
  <c r="A161" i="28" s="1"/>
  <c r="A162" i="28" s="1"/>
  <c r="A163" i="28" s="1"/>
  <c r="A164" i="28" s="1"/>
  <c r="A165" i="28" s="1"/>
  <c r="A166" i="28" s="1"/>
  <c r="A167" i="28" s="1"/>
  <c r="A168" i="28" s="1"/>
  <c r="A169" i="28" s="1"/>
  <c r="A170" i="28" s="1"/>
  <c r="A171" i="28" s="1"/>
  <c r="A172" i="28" s="1"/>
  <c r="A173" i="28" s="1"/>
  <c r="A174" i="28" s="1"/>
  <c r="A175" i="28" s="1"/>
  <c r="A176" i="28" s="1"/>
  <c r="A177" i="28" s="1"/>
  <c r="A178" i="28" s="1"/>
  <c r="A179" i="28" s="1"/>
  <c r="A180" i="28" s="1"/>
  <c r="A181" i="28" s="1"/>
  <c r="A182" i="28" s="1"/>
  <c r="A183" i="28" s="1"/>
  <c r="A184" i="28" s="1"/>
  <c r="A185" i="28" s="1"/>
  <c r="A186" i="28" s="1"/>
  <c r="A187" i="28" s="1"/>
  <c r="A188" i="28" s="1"/>
  <c r="A189" i="28" s="1"/>
  <c r="A190" i="28" s="1"/>
  <c r="A191" i="28" s="1"/>
  <c r="A192" i="28" s="1"/>
  <c r="A193" i="28" s="1"/>
  <c r="A194" i="28" s="1"/>
  <c r="A195" i="28" s="1"/>
  <c r="A196" i="28" s="1"/>
  <c r="A197" i="28" s="1"/>
  <c r="A198" i="28" s="1"/>
  <c r="A199" i="28" s="1"/>
  <c r="A200" i="28" s="1"/>
  <c r="A201" i="28" s="1"/>
  <c r="A202" i="28" s="1"/>
  <c r="A203" i="28" s="1"/>
  <c r="A204" i="28" s="1"/>
  <c r="A205" i="28" s="1"/>
  <c r="A206" i="28" s="1"/>
  <c r="A207" i="28" s="1"/>
  <c r="A208" i="28" s="1"/>
  <c r="A209" i="28" s="1"/>
  <c r="A210" i="28" s="1"/>
  <c r="A211" i="28" s="1"/>
  <c r="A212" i="28" s="1"/>
  <c r="A213" i="28" s="1"/>
  <c r="A214" i="28" s="1"/>
  <c r="A215" i="28" s="1"/>
  <c r="A216" i="28" s="1"/>
  <c r="A217" i="28" s="1"/>
  <c r="A218" i="28" s="1"/>
  <c r="A219" i="28" s="1"/>
  <c r="A220" i="28" s="1"/>
  <c r="A221" i="28" s="1"/>
  <c r="A222" i="28" s="1"/>
  <c r="A223" i="28" s="1"/>
  <c r="A224" i="28" s="1"/>
  <c r="A225" i="28" s="1"/>
  <c r="A226" i="28" s="1"/>
  <c r="A227" i="28" s="1"/>
  <c r="A228" i="28" s="1"/>
  <c r="A229" i="28" s="1"/>
  <c r="A230" i="28" s="1"/>
  <c r="A231" i="28" s="1"/>
  <c r="A232" i="28" s="1"/>
  <c r="A233" i="28" s="1"/>
  <c r="A234" i="28" s="1"/>
  <c r="A235" i="28" s="1"/>
  <c r="A236" i="28" s="1"/>
  <c r="A237" i="28" s="1"/>
  <c r="A238" i="28" s="1"/>
  <c r="A239" i="28" s="1"/>
  <c r="A240" i="28" s="1"/>
  <c r="A241" i="28" s="1"/>
  <c r="A242" i="28" s="1"/>
  <c r="A243" i="28" s="1"/>
  <c r="A244" i="28" s="1"/>
  <c r="A245" i="28" s="1"/>
  <c r="A246" i="28" s="1"/>
  <c r="A247" i="28" s="1"/>
  <c r="A248" i="28" s="1"/>
  <c r="A249" i="28" s="1"/>
  <c r="A250" i="28" s="1"/>
  <c r="A251" i="28" s="1"/>
  <c r="A252" i="28" s="1"/>
  <c r="A253" i="28" s="1"/>
  <c r="A254" i="28" s="1"/>
  <c r="A255" i="28" s="1"/>
  <c r="A256" i="28" s="1"/>
  <c r="A257" i="28" s="1"/>
  <c r="A258" i="28" s="1"/>
  <c r="A259" i="28" s="1"/>
  <c r="A260" i="28" s="1"/>
  <c r="A261" i="28" s="1"/>
  <c r="A262" i="28" s="1"/>
  <c r="A263" i="28" s="1"/>
  <c r="A264" i="28" s="1"/>
  <c r="A265" i="28" s="1"/>
  <c r="A266" i="28" s="1"/>
  <c r="A267" i="28" s="1"/>
  <c r="A268" i="28" s="1"/>
  <c r="A269" i="28" s="1"/>
  <c r="A270" i="28" s="1"/>
  <c r="A271" i="28" s="1"/>
  <c r="A272" i="28" s="1"/>
  <c r="A273" i="28" s="1"/>
  <c r="A274" i="28" s="1"/>
  <c r="A275" i="28" s="1"/>
  <c r="A276" i="28" s="1"/>
  <c r="A277" i="28" s="1"/>
  <c r="A278" i="28" s="1"/>
  <c r="A279" i="28" s="1"/>
  <c r="A280" i="28" s="1"/>
  <c r="A281" i="28" s="1"/>
  <c r="A282" i="28" s="1"/>
  <c r="A283" i="28" s="1"/>
  <c r="A284" i="28" s="1"/>
  <c r="A285" i="28" s="1"/>
  <c r="A286" i="28" s="1"/>
  <c r="A287" i="28" s="1"/>
  <c r="A288" i="28" s="1"/>
  <c r="A289" i="28" s="1"/>
  <c r="A290" i="28" s="1"/>
  <c r="A291" i="28" s="1"/>
  <c r="A292" i="28" s="1"/>
  <c r="A293" i="28" s="1"/>
  <c r="A294" i="28" s="1"/>
  <c r="A295" i="28" s="1"/>
  <c r="A296" i="28" s="1"/>
  <c r="A297" i="28" s="1"/>
  <c r="A298" i="28" s="1"/>
  <c r="A299" i="28" s="1"/>
  <c r="A300" i="28" s="1"/>
  <c r="A301" i="28" s="1"/>
  <c r="A302" i="28" s="1"/>
  <c r="A303" i="28" s="1"/>
  <c r="A304" i="28" s="1"/>
  <c r="A305" i="28" s="1"/>
  <c r="A306" i="28" s="1"/>
  <c r="A307" i="28" s="1"/>
  <c r="A308" i="28" s="1"/>
  <c r="A309" i="28" s="1"/>
  <c r="A310" i="28" s="1"/>
  <c r="A311" i="28" s="1"/>
  <c r="A312" i="28" s="1"/>
  <c r="A313" i="28" s="1"/>
  <c r="A314" i="28" s="1"/>
  <c r="A315" i="28" s="1"/>
  <c r="A316" i="28" s="1"/>
  <c r="A317" i="28" s="1"/>
  <c r="A318" i="28" s="1"/>
  <c r="A319" i="28" s="1"/>
  <c r="A320" i="28" s="1"/>
  <c r="A321" i="28" s="1"/>
  <c r="A322" i="28" s="1"/>
  <c r="A323" i="28" s="1"/>
  <c r="A324" i="28" s="1"/>
  <c r="A325" i="28" s="1"/>
  <c r="A326" i="28" s="1"/>
  <c r="A327" i="28" s="1"/>
  <c r="A328" i="28" s="1"/>
  <c r="A329" i="28" s="1"/>
  <c r="A330" i="28" s="1"/>
  <c r="A331" i="28" s="1"/>
  <c r="A332" i="28" s="1"/>
  <c r="A333" i="28" s="1"/>
  <c r="A334" i="28" s="1"/>
  <c r="A335" i="28" s="1"/>
  <c r="A336" i="28" s="1"/>
  <c r="A337" i="28" s="1"/>
  <c r="A338" i="28" s="1"/>
  <c r="A339" i="28" s="1"/>
  <c r="A340" i="28" s="1"/>
  <c r="A341" i="28" s="1"/>
  <c r="A342" i="28" s="1"/>
  <c r="A343" i="28" s="1"/>
  <c r="A344" i="28" s="1"/>
  <c r="A345" i="28" s="1"/>
  <c r="A346" i="28" s="1"/>
  <c r="A347" i="28" s="1"/>
  <c r="A348" i="28" s="1"/>
  <c r="A349" i="28" s="1"/>
  <c r="A350" i="28" s="1"/>
  <c r="A351" i="28" s="1"/>
  <c r="A352" i="28" s="1"/>
  <c r="A353" i="28" s="1"/>
  <c r="A354" i="28" s="1"/>
  <c r="A355" i="28" s="1"/>
  <c r="A356" i="28" s="1"/>
  <c r="A357" i="28" s="1"/>
  <c r="A358" i="28" s="1"/>
  <c r="A359" i="28" s="1"/>
  <c r="A360" i="28" s="1"/>
  <c r="A361" i="28" s="1"/>
  <c r="A362" i="28" s="1"/>
  <c r="A363" i="28" s="1"/>
  <c r="A364" i="28" s="1"/>
  <c r="A365" i="28" s="1"/>
  <c r="A366" i="28" s="1"/>
  <c r="A367" i="28" s="1"/>
  <c r="A368" i="28" s="1"/>
  <c r="A369" i="28" s="1"/>
  <c r="A370" i="28" s="1"/>
  <c r="A371" i="28" s="1"/>
  <c r="A372" i="28" s="1"/>
  <c r="A373" i="28" s="1"/>
  <c r="A374" i="28" s="1"/>
  <c r="A375" i="28" s="1"/>
  <c r="A376" i="28" s="1"/>
  <c r="A377" i="28" s="1"/>
  <c r="A378" i="28" s="1"/>
  <c r="A379" i="28" s="1"/>
  <c r="A380" i="28" s="1"/>
  <c r="A381" i="28" s="1"/>
  <c r="A382" i="28" s="1"/>
  <c r="A383" i="28" s="1"/>
  <c r="A384" i="28" s="1"/>
  <c r="A385" i="28" s="1"/>
  <c r="A386" i="28" s="1"/>
  <c r="A387" i="28" s="1"/>
  <c r="A388" i="28" s="1"/>
  <c r="A389" i="28" s="1"/>
  <c r="A390" i="28" s="1"/>
  <c r="A391" i="28" s="1"/>
  <c r="A392" i="28" s="1"/>
  <c r="A393" i="28" s="1"/>
  <c r="A394" i="28" s="1"/>
  <c r="A395" i="28" s="1"/>
  <c r="A396" i="28" s="1"/>
  <c r="A397" i="28" s="1"/>
  <c r="A398" i="28" s="1"/>
  <c r="A399" i="28" s="1"/>
  <c r="A400" i="28" s="1"/>
  <c r="A401" i="28" s="1"/>
  <c r="A402" i="28" s="1"/>
  <c r="A403" i="28" s="1"/>
  <c r="A404" i="28" s="1"/>
  <c r="A405" i="28" s="1"/>
  <c r="A406" i="28" s="1"/>
  <c r="A407" i="28" s="1"/>
  <c r="A408" i="28" s="1"/>
  <c r="A409" i="28" s="1"/>
  <c r="A410" i="28" s="1"/>
  <c r="A411" i="28" s="1"/>
  <c r="A412" i="28" s="1"/>
  <c r="A413" i="28" s="1"/>
  <c r="A414" i="28" s="1"/>
  <c r="A415" i="28" s="1"/>
  <c r="A416" i="28" s="1"/>
  <c r="A417" i="28" s="1"/>
  <c r="A418" i="28" s="1"/>
  <c r="A419" i="28" s="1"/>
  <c r="A420" i="28" s="1"/>
  <c r="A421" i="28" s="1"/>
  <c r="A422" i="28" s="1"/>
  <c r="A423" i="28" s="1"/>
  <c r="A424" i="28" s="1"/>
  <c r="A425" i="28" s="1"/>
  <c r="A426" i="28" s="1"/>
  <c r="A427" i="28" s="1"/>
  <c r="A428" i="28" s="1"/>
  <c r="A429" i="28" s="1"/>
  <c r="A430" i="28" s="1"/>
  <c r="A431" i="28" s="1"/>
  <c r="A432" i="28" s="1"/>
  <c r="A433" i="28" s="1"/>
  <c r="A434" i="28" s="1"/>
  <c r="A435" i="28" s="1"/>
  <c r="A436" i="28" s="1"/>
  <c r="A437" i="28" s="1"/>
  <c r="A438" i="28" s="1"/>
  <c r="A439" i="28" s="1"/>
  <c r="A440" i="28" s="1"/>
  <c r="A441" i="28" s="1"/>
  <c r="A442" i="28" s="1"/>
  <c r="A443" i="28" s="1"/>
  <c r="A444" i="28" s="1"/>
  <c r="A445" i="28" s="1"/>
  <c r="A446" i="28" s="1"/>
  <c r="A447" i="28" s="1"/>
  <c r="A448" i="28" s="1"/>
  <c r="A449" i="28" s="1"/>
  <c r="A450" i="28" s="1"/>
  <c r="A451" i="28" s="1"/>
  <c r="A452" i="28" s="1"/>
  <c r="A453" i="28" s="1"/>
  <c r="A454" i="28" s="1"/>
  <c r="A455" i="28" s="1"/>
  <c r="A456" i="28" s="1"/>
  <c r="A457" i="28" s="1"/>
  <c r="A458" i="28" s="1"/>
  <c r="A459" i="28" s="1"/>
  <c r="A460" i="28" s="1"/>
  <c r="A461" i="28" s="1"/>
  <c r="A462" i="28" s="1"/>
  <c r="A463" i="28" s="1"/>
  <c r="A464" i="28" s="1"/>
  <c r="A465" i="28" s="1"/>
  <c r="A466" i="28" s="1"/>
  <c r="A467" i="28" s="1"/>
  <c r="A468" i="28" s="1"/>
  <c r="A469" i="28" s="1"/>
  <c r="A470" i="28" s="1"/>
  <c r="A471" i="28" s="1"/>
  <c r="A472" i="28" s="1"/>
  <c r="A473" i="28" s="1"/>
  <c r="A474" i="28" s="1"/>
  <c r="A475" i="28" s="1"/>
  <c r="A476" i="28" s="1"/>
  <c r="A477" i="28" s="1"/>
  <c r="A478" i="28" s="1"/>
  <c r="A479" i="28" s="1"/>
  <c r="A480" i="28" s="1"/>
  <c r="A481" i="28" s="1"/>
  <c r="A482" i="28" s="1"/>
  <c r="A483" i="28" s="1"/>
  <c r="A484" i="28" s="1"/>
  <c r="A485" i="28" s="1"/>
  <c r="A486" i="28" s="1"/>
  <c r="A487" i="28" s="1"/>
  <c r="A488" i="28" s="1"/>
  <c r="A489" i="28" s="1"/>
  <c r="A490" i="28" s="1"/>
  <c r="A491" i="28" s="1"/>
  <c r="A492" i="28" s="1"/>
  <c r="A493" i="28" s="1"/>
  <c r="A494" i="28" s="1"/>
  <c r="A495" i="28" s="1"/>
  <c r="A496" i="28" s="1"/>
  <c r="A497" i="28" s="1"/>
  <c r="A498" i="28" s="1"/>
  <c r="A499" i="28" s="1"/>
  <c r="A500" i="28" s="1"/>
  <c r="A501" i="28" s="1"/>
  <c r="A502" i="28" s="1"/>
  <c r="A503" i="28" s="1"/>
  <c r="A504" i="28" s="1"/>
  <c r="A505" i="28" s="1"/>
  <c r="A506" i="28" s="1"/>
  <c r="A507" i="28" s="1"/>
  <c r="A508" i="28" s="1"/>
  <c r="A509" i="28" s="1"/>
  <c r="A510" i="28" s="1"/>
  <c r="A511" i="28" s="1"/>
  <c r="A512" i="28" s="1"/>
  <c r="A513" i="28" s="1"/>
  <c r="A514" i="28" s="1"/>
  <c r="A515" i="28" s="1"/>
  <c r="A516" i="28" s="1"/>
  <c r="A517" i="28" s="1"/>
  <c r="A518" i="28" s="1"/>
  <c r="A519" i="28" s="1"/>
  <c r="A520" i="28" s="1"/>
  <c r="A521" i="28" s="1"/>
  <c r="A522" i="28" s="1"/>
  <c r="A523" i="28" s="1"/>
  <c r="A524" i="28" s="1"/>
  <c r="A525" i="28" s="1"/>
  <c r="A526" i="28" s="1"/>
  <c r="A527" i="28" s="1"/>
  <c r="A528" i="28" s="1"/>
  <c r="A529" i="28" s="1"/>
  <c r="A530" i="28" s="1"/>
  <c r="A531" i="28" s="1"/>
  <c r="A532" i="28" s="1"/>
  <c r="A533" i="28" s="1"/>
  <c r="A534" i="28" s="1"/>
  <c r="A535" i="28" s="1"/>
  <c r="A536" i="28" s="1"/>
  <c r="A537" i="28" s="1"/>
  <c r="A538" i="28" s="1"/>
  <c r="A539" i="28" s="1"/>
  <c r="A540" i="28" s="1"/>
  <c r="A541" i="28" s="1"/>
  <c r="A542" i="28" s="1"/>
  <c r="A543" i="28" s="1"/>
  <c r="A544" i="28" s="1"/>
  <c r="A545" i="28" s="1"/>
  <c r="A546" i="28" s="1"/>
  <c r="A547" i="28" s="1"/>
  <c r="A548" i="28" s="1"/>
  <c r="A549" i="28" s="1"/>
  <c r="A550" i="28" s="1"/>
  <c r="A551" i="28" s="1"/>
  <c r="A552" i="28" s="1"/>
  <c r="A553" i="28" s="1"/>
  <c r="A554" i="28" s="1"/>
  <c r="A555" i="28" s="1"/>
  <c r="A556" i="28" s="1"/>
  <c r="A557" i="28" s="1"/>
  <c r="A558" i="28" s="1"/>
  <c r="A559" i="28" s="1"/>
  <c r="A560" i="28" s="1"/>
  <c r="A561" i="28" s="1"/>
  <c r="A562" i="28" s="1"/>
  <c r="A563" i="28" s="1"/>
  <c r="A564" i="28" s="1"/>
  <c r="A565" i="28" s="1"/>
  <c r="A566" i="28" s="1"/>
  <c r="A567" i="28" s="1"/>
  <c r="A568" i="28" s="1"/>
  <c r="A569" i="28" s="1"/>
  <c r="A570" i="28" s="1"/>
  <c r="A571" i="28" s="1"/>
  <c r="A572" i="28" s="1"/>
  <c r="A573" i="28" s="1"/>
  <c r="A574" i="28" s="1"/>
  <c r="A575" i="28" s="1"/>
  <c r="A576" i="28" s="1"/>
  <c r="A577" i="28" s="1"/>
  <c r="A578" i="28" s="1"/>
  <c r="A579" i="28" s="1"/>
  <c r="A580" i="28" s="1"/>
  <c r="A581" i="28" s="1"/>
  <c r="A582" i="28" s="1"/>
  <c r="A583" i="28" s="1"/>
  <c r="A584" i="28" s="1"/>
  <c r="A585" i="28" s="1"/>
  <c r="A586" i="28" s="1"/>
  <c r="A587" i="28" s="1"/>
  <c r="A588" i="28" s="1"/>
  <c r="A589" i="28" s="1"/>
  <c r="A590" i="28" s="1"/>
  <c r="A591" i="28" s="1"/>
  <c r="A592" i="28" s="1"/>
  <c r="A593" i="28" s="1"/>
  <c r="A594" i="28" s="1"/>
  <c r="A595" i="28" s="1"/>
  <c r="A596" i="28" s="1"/>
  <c r="A597" i="28" s="1"/>
  <c r="A598" i="28" s="1"/>
  <c r="A599" i="28" s="1"/>
  <c r="A600" i="28" s="1"/>
  <c r="A601" i="28" s="1"/>
  <c r="A602" i="28" s="1"/>
  <c r="A603" i="28" s="1"/>
  <c r="A604" i="28" s="1"/>
  <c r="A605" i="28" s="1"/>
  <c r="A606" i="28" s="1"/>
  <c r="A607" i="28" s="1"/>
  <c r="A608" i="28" s="1"/>
  <c r="A609" i="28" s="1"/>
  <c r="A610" i="28" s="1"/>
  <c r="A611" i="28" s="1"/>
  <c r="A612" i="28" s="1"/>
  <c r="A613" i="28" s="1"/>
  <c r="A614" i="28" s="1"/>
  <c r="A615" i="28" s="1"/>
  <c r="A616" i="28" s="1"/>
  <c r="A617" i="28" s="1"/>
  <c r="A618" i="28" s="1"/>
  <c r="A619" i="28" s="1"/>
  <c r="A620" i="28" s="1"/>
  <c r="A621" i="28" s="1"/>
  <c r="A622" i="28" s="1"/>
  <c r="A623" i="28" s="1"/>
  <c r="A624" i="28" s="1"/>
  <c r="A625" i="28" s="1"/>
  <c r="A626" i="28" s="1"/>
  <c r="A627" i="28" s="1"/>
  <c r="A628" i="28" s="1"/>
  <c r="A629" i="28" s="1"/>
  <c r="A630" i="28" s="1"/>
  <c r="A631" i="28" s="1"/>
  <c r="A632" i="28" s="1"/>
  <c r="A633" i="28" s="1"/>
  <c r="A634" i="28" s="1"/>
  <c r="A635" i="28" s="1"/>
  <c r="A636" i="28" s="1"/>
  <c r="A637" i="28" s="1"/>
  <c r="A638" i="28" s="1"/>
  <c r="A639" i="28" s="1"/>
  <c r="A640" i="28" s="1"/>
  <c r="A641" i="28" s="1"/>
  <c r="A642" i="28" s="1"/>
  <c r="A643" i="28" s="1"/>
  <c r="A644" i="28" s="1"/>
  <c r="A645" i="28" s="1"/>
  <c r="A646" i="28" s="1"/>
  <c r="A647" i="28" s="1"/>
  <c r="A648" i="28" s="1"/>
  <c r="A649" i="28" s="1"/>
  <c r="A650" i="28" s="1"/>
  <c r="A651" i="28" s="1"/>
  <c r="A652" i="28" s="1"/>
  <c r="A653" i="28" s="1"/>
  <c r="A654" i="28" s="1"/>
  <c r="A655" i="28" s="1"/>
  <c r="A656" i="28" s="1"/>
  <c r="A657" i="28" s="1"/>
  <c r="A658" i="28" s="1"/>
  <c r="A659" i="28" s="1"/>
  <c r="A660" i="28" s="1"/>
  <c r="A661" i="28" s="1"/>
  <c r="A662" i="28" s="1"/>
  <c r="A663" i="28" s="1"/>
  <c r="A664" i="28" s="1"/>
  <c r="A665" i="28" s="1"/>
  <c r="A666" i="28" s="1"/>
  <c r="A667" i="28" s="1"/>
  <c r="A668" i="28" s="1"/>
  <c r="A669" i="28" s="1"/>
  <c r="A670" i="28" s="1"/>
  <c r="A671" i="28" s="1"/>
  <c r="A672" i="28" s="1"/>
  <c r="A673" i="28" s="1"/>
  <c r="A674" i="28" s="1"/>
  <c r="A675" i="28" s="1"/>
  <c r="A676" i="28" s="1"/>
  <c r="A677" i="28" s="1"/>
  <c r="A678" i="28" s="1"/>
  <c r="A679" i="28" s="1"/>
  <c r="A680" i="28" s="1"/>
  <c r="A681" i="28" s="1"/>
  <c r="A682" i="28" s="1"/>
  <c r="A683" i="28" s="1"/>
  <c r="A684" i="28" s="1"/>
  <c r="A685" i="28" s="1"/>
  <c r="A686" i="28" s="1"/>
  <c r="A687" i="28" s="1"/>
  <c r="A688" i="28" s="1"/>
  <c r="A689" i="28" s="1"/>
  <c r="A690" i="28" s="1"/>
  <c r="A691" i="28" s="1"/>
  <c r="A692" i="28" s="1"/>
  <c r="A693" i="28" s="1"/>
  <c r="A694" i="28" s="1"/>
  <c r="A695" i="28" s="1"/>
  <c r="A696" i="28" s="1"/>
  <c r="A697" i="28" s="1"/>
  <c r="A698" i="28" s="1"/>
  <c r="A699" i="28" s="1"/>
  <c r="A700" i="28" s="1"/>
  <c r="A701" i="28" s="1"/>
  <c r="A702" i="28" s="1"/>
  <c r="A703" i="28" s="1"/>
  <c r="A704" i="28" s="1"/>
  <c r="A705" i="28" s="1"/>
  <c r="A706" i="28" s="1"/>
  <c r="A707" i="28" s="1"/>
  <c r="A708" i="28" s="1"/>
  <c r="A709" i="28" s="1"/>
  <c r="A710" i="28" s="1"/>
  <c r="A711" i="28" s="1"/>
  <c r="A712" i="28" s="1"/>
  <c r="A713" i="28" s="1"/>
  <c r="A714" i="28" s="1"/>
  <c r="A715" i="28" s="1"/>
  <c r="A716" i="28" s="1"/>
  <c r="A717" i="28" s="1"/>
  <c r="A718" i="28" s="1"/>
  <c r="A719" i="28" s="1"/>
  <c r="A720" i="28" s="1"/>
  <c r="A721" i="28" s="1"/>
  <c r="A722" i="28" s="1"/>
  <c r="A723" i="28" s="1"/>
  <c r="A724" i="28" s="1"/>
  <c r="A725" i="28" s="1"/>
  <c r="A726" i="28" s="1"/>
  <c r="A727" i="28" s="1"/>
  <c r="A728" i="28" s="1"/>
  <c r="A729" i="28" s="1"/>
  <c r="A730" i="28" s="1"/>
  <c r="A731" i="28" s="1"/>
  <c r="A732" i="28" s="1"/>
  <c r="A733" i="28" s="1"/>
  <c r="A734" i="28" s="1"/>
  <c r="A735" i="28" s="1"/>
  <c r="A736" i="28" s="1"/>
  <c r="A737" i="28" s="1"/>
  <c r="A738" i="28" s="1"/>
  <c r="A739" i="28" s="1"/>
  <c r="G8" i="30"/>
  <c r="G9" i="30"/>
  <c r="AB6" i="37" l="1"/>
  <c r="Z51" i="37"/>
  <c r="AA51" i="37" s="1"/>
  <c r="Z50" i="37"/>
  <c r="AA50" i="37" s="1"/>
  <c r="Z49" i="37"/>
  <c r="AA49" i="37" s="1"/>
  <c r="Z48" i="37"/>
  <c r="Z47" i="37"/>
  <c r="AA47" i="37" s="1"/>
  <c r="Z46" i="37"/>
  <c r="Z45" i="37"/>
  <c r="AA45" i="37" s="1"/>
  <c r="Z44" i="37"/>
  <c r="Z43" i="37"/>
  <c r="AA43" i="37" s="1"/>
  <c r="Z42" i="37"/>
  <c r="Z41" i="37"/>
  <c r="AA41" i="37" s="1"/>
  <c r="Z40" i="37"/>
  <c r="Z39" i="37"/>
  <c r="Z38" i="37"/>
  <c r="AA38" i="37" s="1"/>
  <c r="Z37" i="37"/>
  <c r="AA37" i="37" s="1"/>
  <c r="Z36" i="37"/>
  <c r="Z35" i="37"/>
  <c r="AA35" i="37" s="1"/>
  <c r="Z34" i="37"/>
  <c r="AA34" i="37" s="1"/>
  <c r="Z33" i="37"/>
  <c r="AA33" i="37" s="1"/>
  <c r="Z32" i="37"/>
  <c r="Z31" i="37"/>
  <c r="AA31" i="37" s="1"/>
  <c r="Z30" i="37"/>
  <c r="Z29" i="37"/>
  <c r="AA29" i="37" s="1"/>
  <c r="Z28" i="37"/>
  <c r="Z27" i="37"/>
  <c r="AA27" i="37" s="1"/>
  <c r="Z26" i="37"/>
  <c r="Z25" i="37"/>
  <c r="AA25" i="37" s="1"/>
  <c r="Z24" i="37"/>
  <c r="Z23" i="37"/>
  <c r="AA23" i="37" s="1"/>
  <c r="Z22" i="37"/>
  <c r="AA22" i="37" s="1"/>
  <c r="Z21" i="37"/>
  <c r="AA21" i="37" s="1"/>
  <c r="Z20" i="37"/>
  <c r="Z19" i="37"/>
  <c r="AA19" i="37" s="1"/>
  <c r="Z18" i="37"/>
  <c r="AA18" i="37" s="1"/>
  <c r="Z17" i="37"/>
  <c r="AA17" i="37" s="1"/>
  <c r="Z16" i="37"/>
  <c r="Z15" i="37"/>
  <c r="AA15" i="37" s="1"/>
  <c r="Z14" i="37"/>
  <c r="AA14" i="37" s="1"/>
  <c r="Z13" i="37"/>
  <c r="AA13" i="37" s="1"/>
  <c r="Z12" i="37"/>
  <c r="Z11" i="37"/>
  <c r="AA11" i="37" s="1"/>
  <c r="Z10" i="37"/>
  <c r="AA10" i="37" s="1"/>
  <c r="Z9" i="37"/>
  <c r="AA9" i="37" s="1"/>
  <c r="Z8" i="37"/>
  <c r="Z7" i="37"/>
  <c r="AA7" i="37" s="1"/>
  <c r="AI51" i="37"/>
  <c r="AI50" i="37"/>
  <c r="AI49" i="37"/>
  <c r="AI48" i="37"/>
  <c r="AI47" i="37"/>
  <c r="AI46" i="37"/>
  <c r="AI45" i="37"/>
  <c r="AI44" i="37"/>
  <c r="AI43" i="37"/>
  <c r="AI42" i="37"/>
  <c r="AI41" i="37"/>
  <c r="AI40" i="37"/>
  <c r="AI39" i="37"/>
  <c r="AI38" i="37"/>
  <c r="AI37" i="37"/>
  <c r="AI36" i="37"/>
  <c r="AI35" i="37"/>
  <c r="AI34" i="37"/>
  <c r="AI33" i="37"/>
  <c r="AI32" i="37"/>
  <c r="AI31" i="37"/>
  <c r="AI30" i="37"/>
  <c r="AI29" i="37"/>
  <c r="AI28" i="37"/>
  <c r="AI27" i="37"/>
  <c r="AI26" i="37"/>
  <c r="AI25" i="37"/>
  <c r="AI24" i="37"/>
  <c r="AI23" i="37"/>
  <c r="AI22" i="37"/>
  <c r="AI21" i="37"/>
  <c r="AI20" i="37"/>
  <c r="AI19" i="37"/>
  <c r="AI18" i="37"/>
  <c r="AI17" i="37"/>
  <c r="AI16" i="37"/>
  <c r="AI15" i="37"/>
  <c r="AI14" i="37"/>
  <c r="AI13" i="37"/>
  <c r="AI12" i="37"/>
  <c r="AI11" i="37"/>
  <c r="AI10" i="37"/>
  <c r="AI9" i="37"/>
  <c r="AI8" i="37"/>
  <c r="AI7" i="37"/>
  <c r="AI6" i="37"/>
  <c r="AB51" i="37"/>
  <c r="AB50" i="37"/>
  <c r="AB49" i="37"/>
  <c r="AB48" i="37"/>
  <c r="AB47" i="37"/>
  <c r="AB46" i="37"/>
  <c r="AB45" i="37"/>
  <c r="AB44" i="37"/>
  <c r="AB43" i="37"/>
  <c r="AB42" i="37"/>
  <c r="AB41" i="37"/>
  <c r="AB40" i="37"/>
  <c r="AB39" i="37"/>
  <c r="AB38" i="37"/>
  <c r="AB37" i="37"/>
  <c r="AB36" i="37"/>
  <c r="AB35" i="37"/>
  <c r="AB34" i="37"/>
  <c r="AB33" i="37"/>
  <c r="AB32" i="37"/>
  <c r="AB31" i="37"/>
  <c r="AB30" i="37"/>
  <c r="AB29" i="37"/>
  <c r="AB28" i="37"/>
  <c r="AB27" i="37"/>
  <c r="AB26" i="37"/>
  <c r="AB25" i="37"/>
  <c r="AB24" i="37"/>
  <c r="AB23" i="37"/>
  <c r="AB22" i="37"/>
  <c r="AB21" i="37"/>
  <c r="AB20" i="37"/>
  <c r="AB19" i="37"/>
  <c r="AB18" i="37"/>
  <c r="AB17" i="37"/>
  <c r="AB16" i="37"/>
  <c r="AB15" i="37"/>
  <c r="AB14" i="37"/>
  <c r="AB13" i="37"/>
  <c r="AB12" i="37"/>
  <c r="AB11" i="37"/>
  <c r="AB10" i="37"/>
  <c r="AB9" i="37"/>
  <c r="AB8" i="37"/>
  <c r="AB7" i="37"/>
  <c r="AD6" i="37"/>
  <c r="AE6" i="37" s="1"/>
  <c r="AA46" i="37"/>
  <c r="AA42" i="37"/>
  <c r="AA39" i="37"/>
  <c r="AA30" i="37"/>
  <c r="AA26" i="37"/>
  <c r="AA6" i="37"/>
  <c r="AD21" i="37" l="1"/>
  <c r="AE21" i="37" s="1"/>
  <c r="AD25" i="37"/>
  <c r="AE25" i="37" s="1"/>
  <c r="AD33" i="37"/>
  <c r="AE33" i="37" s="1"/>
  <c r="AD37" i="37"/>
  <c r="AE37" i="37" s="1"/>
  <c r="AD49" i="37"/>
  <c r="AE49" i="37" s="1"/>
  <c r="AD13" i="37"/>
  <c r="AE13" i="37" s="1"/>
  <c r="AD17" i="37"/>
  <c r="AE17" i="37" s="1"/>
  <c r="AD45" i="37"/>
  <c r="AE45" i="37" s="1"/>
  <c r="AD41" i="37"/>
  <c r="AE41" i="37" s="1"/>
  <c r="AD29" i="37"/>
  <c r="AE29" i="37" s="1"/>
  <c r="AD9" i="37"/>
  <c r="AE9" i="37" s="1"/>
  <c r="AD11" i="37"/>
  <c r="AE11" i="37" s="1"/>
  <c r="AD15" i="37"/>
  <c r="AE15" i="37" s="1"/>
  <c r="AD19" i="37"/>
  <c r="AE19" i="37" s="1"/>
  <c r="AD23" i="37"/>
  <c r="AE23" i="37" s="1"/>
  <c r="AD27" i="37"/>
  <c r="AE27" i="37" s="1"/>
  <c r="AD31" i="37"/>
  <c r="AE31" i="37" s="1"/>
  <c r="AD35" i="37"/>
  <c r="AE35" i="37" s="1"/>
  <c r="AD39" i="37"/>
  <c r="AE39" i="37" s="1"/>
  <c r="AD43" i="37"/>
  <c r="AE43" i="37" s="1"/>
  <c r="AD47" i="37"/>
  <c r="AE47" i="37" s="1"/>
  <c r="AD51" i="37"/>
  <c r="AE51" i="37" s="1"/>
  <c r="AD10" i="37"/>
  <c r="AE10" i="37" s="1"/>
  <c r="AD14" i="37"/>
  <c r="AE14" i="37" s="1"/>
  <c r="AD18" i="37"/>
  <c r="AE18" i="37" s="1"/>
  <c r="AD22" i="37"/>
  <c r="AE22" i="37" s="1"/>
  <c r="AD26" i="37"/>
  <c r="AE26" i="37" s="1"/>
  <c r="AD30" i="37"/>
  <c r="AE30" i="37" s="1"/>
  <c r="AD34" i="37"/>
  <c r="AE34" i="37" s="1"/>
  <c r="AD38" i="37"/>
  <c r="AE38" i="37" s="1"/>
  <c r="AD42" i="37"/>
  <c r="AE42" i="37" s="1"/>
  <c r="AD46" i="37"/>
  <c r="AE46" i="37" s="1"/>
  <c r="AD50" i="37"/>
  <c r="AE50" i="37" s="1"/>
  <c r="AD20" i="37"/>
  <c r="AE20" i="37" s="1"/>
  <c r="AD28" i="37"/>
  <c r="AE28" i="37" s="1"/>
  <c r="AD48" i="37"/>
  <c r="AE48" i="37" s="1"/>
  <c r="AD40" i="37"/>
  <c r="AE40" i="37" s="1"/>
  <c r="AD36" i="37"/>
  <c r="AE36" i="37" s="1"/>
  <c r="AD32" i="37"/>
  <c r="AE32" i="37" s="1"/>
  <c r="AD8" i="37"/>
  <c r="AE8" i="37" s="1"/>
  <c r="AD44" i="37"/>
  <c r="AE44" i="37" s="1"/>
  <c r="AD24" i="37"/>
  <c r="AE24" i="37" s="1"/>
  <c r="AD16" i="37"/>
  <c r="AE16" i="37" s="1"/>
  <c r="AD12" i="37"/>
  <c r="AE12" i="37" s="1"/>
  <c r="AD7" i="37"/>
  <c r="AE7" i="37" s="1"/>
  <c r="AA8" i="37"/>
  <c r="AA12" i="37"/>
  <c r="AA16" i="37"/>
  <c r="AA20" i="37"/>
  <c r="AA24" i="37"/>
  <c r="AA28" i="37"/>
  <c r="AA32" i="37"/>
  <c r="AA36" i="37"/>
  <c r="AA40" i="37"/>
  <c r="AA44" i="37"/>
  <c r="AA48" i="37"/>
  <c r="K110" i="21" l="1"/>
  <c r="J110" i="21"/>
  <c r="H8" i="34" l="1"/>
  <c r="I8" i="34" s="1"/>
  <c r="I8" i="31" l="1"/>
  <c r="P193" i="21" l="1"/>
  <c r="O193" i="21"/>
  <c r="M193" i="21"/>
  <c r="R193" i="21"/>
  <c r="K69" i="21"/>
  <c r="K72" i="21" s="1"/>
  <c r="J69" i="21"/>
  <c r="I69" i="21"/>
  <c r="H69" i="21"/>
  <c r="H70" i="21" s="1"/>
  <c r="A7" i="37" l="1"/>
  <c r="A8" i="37" s="1"/>
  <c r="A9" i="37" s="1"/>
  <c r="A10" i="37" s="1"/>
  <c r="A11" i="37" s="1"/>
  <c r="A12" i="37" s="1"/>
  <c r="A13" i="37" s="1"/>
  <c r="A14" i="37" s="1"/>
  <c r="A15" i="37" s="1"/>
  <c r="A16" i="37" s="1"/>
  <c r="A17" i="37" s="1"/>
  <c r="A18" i="37" s="1"/>
  <c r="A19" i="37" s="1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A59" i="37" s="1"/>
  <c r="A60" i="37" s="1"/>
  <c r="A61" i="37" s="1"/>
  <c r="A62" i="37" s="1"/>
  <c r="A63" i="37" s="1"/>
  <c r="A64" i="37" s="1"/>
  <c r="A65" i="37" s="1"/>
  <c r="A66" i="37" s="1"/>
  <c r="A67" i="37" s="1"/>
  <c r="A68" i="37" s="1"/>
  <c r="A69" i="37" s="1"/>
  <c r="A70" i="37" s="1"/>
  <c r="A71" i="37" s="1"/>
  <c r="A72" i="37" s="1"/>
  <c r="K16" i="30" l="1"/>
  <c r="J16" i="30"/>
  <c r="I16" i="30"/>
  <c r="H16" i="30"/>
  <c r="F16" i="30"/>
  <c r="E16" i="30"/>
  <c r="D16" i="30"/>
  <c r="G10" i="30"/>
  <c r="G16" i="30" s="1"/>
  <c r="A8" i="29"/>
  <c r="A9" i="29" s="1"/>
  <c r="A10" i="29" s="1"/>
  <c r="A11" i="29" s="1"/>
  <c r="A12" i="29" s="1"/>
  <c r="A13" i="29" s="1"/>
  <c r="A14" i="29" s="1"/>
  <c r="A15" i="29" s="1"/>
  <c r="A16" i="29" s="1"/>
  <c r="A17" i="29" s="1"/>
  <c r="A18" i="29" s="1"/>
  <c r="A19" i="29" s="1"/>
  <c r="A20" i="29" s="1"/>
  <c r="A21" i="29" s="1"/>
  <c r="A22" i="29" s="1"/>
  <c r="A23" i="29" s="1"/>
  <c r="A24" i="29" s="1"/>
  <c r="A25" i="29" s="1"/>
  <c r="A26" i="29" s="1"/>
  <c r="A27" i="29" s="1"/>
  <c r="A28" i="29" s="1"/>
  <c r="A29" i="29" s="1"/>
  <c r="A30" i="29" s="1"/>
  <c r="A31" i="29" s="1"/>
  <c r="A32" i="29" s="1"/>
  <c r="A33" i="29" s="1"/>
  <c r="A34" i="29" s="1"/>
  <c r="A35" i="29" s="1"/>
  <c r="A36" i="29" s="1"/>
  <c r="A37" i="29" s="1"/>
  <c r="A38" i="29" s="1"/>
  <c r="A39" i="29" s="1"/>
  <c r="A40" i="29" s="1"/>
  <c r="A41" i="29" s="1"/>
  <c r="A42" i="29" s="1"/>
  <c r="A43" i="29" s="1"/>
  <c r="A44" i="29" s="1"/>
  <c r="A45" i="29" s="1"/>
  <c r="A46" i="29" s="1"/>
  <c r="A47" i="29" s="1"/>
  <c r="A48" i="29" s="1"/>
  <c r="A49" i="29" s="1"/>
  <c r="A50" i="29" s="1"/>
  <c r="A51" i="29" s="1"/>
  <c r="A52" i="29" s="1"/>
  <c r="A53" i="29" s="1"/>
  <c r="A54" i="29" s="1"/>
  <c r="A55" i="29" s="1"/>
  <c r="A56" i="29" s="1"/>
  <c r="A57" i="29" s="1"/>
  <c r="A58" i="29" s="1"/>
  <c r="A59" i="29" s="1"/>
  <c r="A60" i="29" s="1"/>
  <c r="A61" i="29" s="1"/>
  <c r="A62" i="29" s="1"/>
  <c r="A63" i="29" s="1"/>
  <c r="A64" i="29" s="1"/>
  <c r="A65" i="29" s="1"/>
  <c r="A66" i="29" s="1"/>
  <c r="A67" i="29" s="1"/>
  <c r="A68" i="29" s="1"/>
  <c r="A69" i="29" s="1"/>
  <c r="A70" i="29" s="1"/>
  <c r="A71" i="29" s="1"/>
  <c r="A72" i="29" s="1"/>
  <c r="A73" i="29" s="1"/>
  <c r="A74" i="29" s="1"/>
  <c r="A75" i="29" s="1"/>
  <c r="A76" i="29" s="1"/>
  <c r="A77" i="29" s="1"/>
  <c r="A78" i="29" s="1"/>
  <c r="A79" i="29" s="1"/>
  <c r="A80" i="29" s="1"/>
  <c r="A81" i="29" s="1"/>
  <c r="A82" i="29" s="1"/>
  <c r="A83" i="29" s="1"/>
  <c r="A84" i="29" s="1"/>
  <c r="A85" i="29" s="1"/>
  <c r="A86" i="29" s="1"/>
  <c r="A87" i="29" s="1"/>
  <c r="A88" i="29" s="1"/>
  <c r="A89" i="29" s="1"/>
  <c r="A90" i="29" s="1"/>
  <c r="A91" i="29" s="1"/>
  <c r="A92" i="29" s="1"/>
  <c r="A93" i="29" s="1"/>
  <c r="A94" i="29" s="1"/>
  <c r="A95" i="29" s="1"/>
  <c r="A96" i="29" s="1"/>
  <c r="A97" i="29" s="1"/>
  <c r="A98" i="29" s="1"/>
  <c r="A99" i="29" s="1"/>
  <c r="A100" i="29" s="1"/>
  <c r="A101" i="29" s="1"/>
  <c r="A102" i="29" s="1"/>
  <c r="A103" i="29" s="1"/>
  <c r="A104" i="29" s="1"/>
  <c r="A105" i="29" s="1"/>
  <c r="A106" i="29" s="1"/>
  <c r="A107" i="29" s="1"/>
  <c r="A108" i="29" s="1"/>
  <c r="A109" i="29" s="1"/>
  <c r="A110" i="29" s="1"/>
  <c r="A111" i="29" s="1"/>
  <c r="A112" i="29" s="1"/>
  <c r="A113" i="29" s="1"/>
  <c r="A114" i="29" s="1"/>
  <c r="A115" i="29" s="1"/>
  <c r="A116" i="29" s="1"/>
  <c r="A117" i="29" s="1"/>
  <c r="A118" i="29" s="1"/>
  <c r="A119" i="29" s="1"/>
  <c r="A120" i="29" s="1"/>
  <c r="A121" i="29" s="1"/>
  <c r="A122" i="29" s="1"/>
  <c r="A123" i="29" s="1"/>
  <c r="A124" i="29" s="1"/>
  <c r="A125" i="29" s="1"/>
  <c r="A126" i="29" s="1"/>
  <c r="A127" i="29" s="1"/>
  <c r="A128" i="29" s="1"/>
  <c r="A129" i="29" s="1"/>
  <c r="A130" i="29" s="1"/>
  <c r="A131" i="29" s="1"/>
  <c r="A132" i="29" s="1"/>
  <c r="A133" i="29" s="1"/>
  <c r="A134" i="29" s="1"/>
  <c r="A135" i="29" s="1"/>
  <c r="A136" i="29" s="1"/>
  <c r="A137" i="29" s="1"/>
  <c r="A138" i="29" s="1"/>
  <c r="A139" i="29" s="1"/>
  <c r="A140" i="29" s="1"/>
  <c r="A141" i="29" s="1"/>
  <c r="A142" i="29" s="1"/>
  <c r="A143" i="29" s="1"/>
  <c r="A144" i="29" s="1"/>
  <c r="A145" i="29" s="1"/>
  <c r="A146" i="29" s="1"/>
  <c r="A147" i="29" s="1"/>
  <c r="A148" i="29" s="1"/>
  <c r="A149" i="29" s="1"/>
  <c r="A150" i="29" s="1"/>
  <c r="A151" i="29" s="1"/>
  <c r="A152" i="29" s="1"/>
  <c r="A153" i="29" s="1"/>
  <c r="A154" i="29" s="1"/>
  <c r="A155" i="29" s="1"/>
  <c r="A156" i="29" s="1"/>
  <c r="A157" i="29" s="1"/>
  <c r="A158" i="29" s="1"/>
  <c r="A159" i="29" s="1"/>
  <c r="A160" i="29" s="1"/>
  <c r="A161" i="29" s="1"/>
  <c r="A162" i="29" s="1"/>
  <c r="A163" i="29" s="1"/>
  <c r="A164" i="29" s="1"/>
  <c r="A165" i="29" s="1"/>
  <c r="A166" i="29" s="1"/>
  <c r="A167" i="29" s="1"/>
  <c r="A168" i="29" s="1"/>
  <c r="A169" i="29" s="1"/>
  <c r="A170" i="29" s="1"/>
  <c r="A171" i="29" s="1"/>
  <c r="A172" i="29" s="1"/>
  <c r="A173" i="29" s="1"/>
  <c r="A174" i="29" s="1"/>
  <c r="A175" i="29" s="1"/>
  <c r="A176" i="29" s="1"/>
  <c r="A177" i="29" s="1"/>
  <c r="A178" i="29" s="1"/>
  <c r="A179" i="29" s="1"/>
  <c r="A180" i="29" s="1"/>
  <c r="A181" i="29" s="1"/>
  <c r="A182" i="29" s="1"/>
  <c r="A183" i="29" s="1"/>
  <c r="A184" i="29" s="1"/>
  <c r="A185" i="29" s="1"/>
  <c r="A186" i="29" s="1"/>
  <c r="A187" i="29" s="1"/>
  <c r="A188" i="29" s="1"/>
  <c r="A189" i="29" s="1"/>
  <c r="A190" i="29" s="1"/>
  <c r="A191" i="29" s="1"/>
  <c r="A192" i="29" s="1"/>
  <c r="A193" i="29" s="1"/>
  <c r="A194" i="29" s="1"/>
  <c r="A195" i="29" s="1"/>
  <c r="A196" i="29" s="1"/>
  <c r="A197" i="29" s="1"/>
  <c r="A198" i="29" s="1"/>
  <c r="A199" i="29" s="1"/>
  <c r="A200" i="29" s="1"/>
  <c r="A201" i="29" s="1"/>
  <c r="A202" i="29" s="1"/>
  <c r="A203" i="29" s="1"/>
  <c r="A204" i="29" s="1"/>
  <c r="A205" i="29" s="1"/>
  <c r="A206" i="29" s="1"/>
  <c r="A207" i="29" s="1"/>
  <c r="A208" i="29" s="1"/>
  <c r="A209" i="29" s="1"/>
  <c r="A210" i="29" s="1"/>
  <c r="A211" i="29" s="1"/>
  <c r="A212" i="29" s="1"/>
  <c r="A213" i="29" s="1"/>
  <c r="A214" i="29" s="1"/>
  <c r="A215" i="29" s="1"/>
  <c r="A216" i="29" s="1"/>
  <c r="A217" i="29" s="1"/>
  <c r="A218" i="29" s="1"/>
  <c r="A219" i="29" s="1"/>
  <c r="A220" i="29" s="1"/>
  <c r="A221" i="29" s="1"/>
  <c r="A222" i="29" s="1"/>
  <c r="A223" i="29" s="1"/>
  <c r="A224" i="29" s="1"/>
  <c r="A225" i="29" s="1"/>
  <c r="A226" i="29" s="1"/>
  <c r="A227" i="29" s="1"/>
  <c r="A228" i="29" s="1"/>
  <c r="A229" i="29" s="1"/>
  <c r="A230" i="29" s="1"/>
  <c r="A231" i="29" s="1"/>
  <c r="A232" i="29" s="1"/>
  <c r="A233" i="29" s="1"/>
  <c r="A234" i="29" s="1"/>
  <c r="A235" i="29" s="1"/>
  <c r="A236" i="29" s="1"/>
  <c r="A237" i="29" s="1"/>
  <c r="A238" i="29" s="1"/>
  <c r="A239" i="29" s="1"/>
  <c r="A240" i="29" s="1"/>
  <c r="A241" i="29" s="1"/>
  <c r="A242" i="29" s="1"/>
  <c r="A243" i="29" s="1"/>
  <c r="A244" i="29" s="1"/>
  <c r="A245" i="29" s="1"/>
  <c r="A246" i="29" s="1"/>
  <c r="A247" i="29" s="1"/>
  <c r="A248" i="29" s="1"/>
  <c r="A249" i="29" s="1"/>
  <c r="A250" i="29" s="1"/>
  <c r="A251" i="29" s="1"/>
  <c r="A252" i="29" s="1"/>
  <c r="A253" i="29" s="1"/>
  <c r="A254" i="29" s="1"/>
  <c r="A255" i="29" s="1"/>
  <c r="A256" i="29" s="1"/>
  <c r="A257" i="29" s="1"/>
  <c r="A258" i="29" s="1"/>
  <c r="A259" i="29" s="1"/>
  <c r="A260" i="29" s="1"/>
  <c r="A261" i="29" s="1"/>
  <c r="A262" i="29" s="1"/>
  <c r="A263" i="29" s="1"/>
  <c r="A264" i="29" s="1"/>
  <c r="A265" i="29" s="1"/>
  <c r="A266" i="29" s="1"/>
  <c r="A267" i="29" s="1"/>
  <c r="A268" i="29" s="1"/>
  <c r="A269" i="29" s="1"/>
  <c r="A270" i="29" s="1"/>
  <c r="A271" i="29" s="1"/>
  <c r="A272" i="29" s="1"/>
  <c r="A273" i="29" s="1"/>
  <c r="A274" i="29" s="1"/>
  <c r="A275" i="29" s="1"/>
  <c r="A276" i="29" s="1"/>
  <c r="A277" i="29" s="1"/>
  <c r="A278" i="29" s="1"/>
  <c r="A279" i="29" s="1"/>
  <c r="A280" i="29" s="1"/>
  <c r="A281" i="29" s="1"/>
  <c r="A282" i="29" s="1"/>
  <c r="A283" i="29" s="1"/>
  <c r="A284" i="29" s="1"/>
  <c r="A285" i="29" s="1"/>
  <c r="A286" i="29" s="1"/>
  <c r="A287" i="29" s="1"/>
  <c r="A288" i="29" s="1"/>
  <c r="A289" i="29" s="1"/>
  <c r="A290" i="29" s="1"/>
  <c r="A291" i="29" s="1"/>
  <c r="A292" i="29" s="1"/>
  <c r="A293" i="29" s="1"/>
  <c r="A294" i="29" s="1"/>
  <c r="A295" i="29" s="1"/>
  <c r="A296" i="29" s="1"/>
  <c r="A297" i="29" s="1"/>
  <c r="A298" i="29" s="1"/>
  <c r="A299" i="29" s="1"/>
  <c r="A300" i="29" s="1"/>
  <c r="A301" i="29" s="1"/>
  <c r="A302" i="29" s="1"/>
  <c r="A303" i="29" s="1"/>
  <c r="A304" i="29" s="1"/>
  <c r="A305" i="29" s="1"/>
  <c r="A306" i="29" s="1"/>
  <c r="A307" i="29" s="1"/>
  <c r="A308" i="29" s="1"/>
  <c r="A309" i="29" s="1"/>
  <c r="A310" i="29" s="1"/>
  <c r="A311" i="29" s="1"/>
  <c r="A312" i="29" s="1"/>
  <c r="A313" i="29" s="1"/>
  <c r="A314" i="29" s="1"/>
  <c r="A315" i="29" s="1"/>
  <c r="A316" i="29" s="1"/>
  <c r="A317" i="29" s="1"/>
  <c r="A318" i="29" s="1"/>
  <c r="A319" i="29" s="1"/>
  <c r="A320" i="29" s="1"/>
  <c r="A321" i="29" s="1"/>
  <c r="A322" i="29" s="1"/>
  <c r="A323" i="29" s="1"/>
  <c r="A324" i="29" s="1"/>
  <c r="A325" i="29" s="1"/>
  <c r="A326" i="29" s="1"/>
  <c r="A327" i="29" s="1"/>
  <c r="A328" i="29" s="1"/>
  <c r="A329" i="29" s="1"/>
  <c r="A330" i="29" s="1"/>
  <c r="A331" i="29" s="1"/>
  <c r="A332" i="29" s="1"/>
  <c r="A333" i="29" s="1"/>
  <c r="A334" i="29" s="1"/>
  <c r="A335" i="29" s="1"/>
  <c r="A336" i="29" s="1"/>
  <c r="A337" i="29" s="1"/>
  <c r="A338" i="29" s="1"/>
  <c r="A339" i="29" s="1"/>
  <c r="A340" i="29" s="1"/>
  <c r="A341" i="29" s="1"/>
  <c r="A342" i="29" s="1"/>
  <c r="A343" i="29" s="1"/>
  <c r="A344" i="29" s="1"/>
  <c r="A345" i="29" s="1"/>
  <c r="A346" i="29" s="1"/>
  <c r="A347" i="29" s="1"/>
  <c r="A348" i="29" s="1"/>
  <c r="A349" i="29" s="1"/>
  <c r="A350" i="29" s="1"/>
  <c r="A351" i="29" s="1"/>
  <c r="A352" i="29" s="1"/>
  <c r="A353" i="29" s="1"/>
  <c r="A354" i="29" s="1"/>
  <c r="A355" i="29" s="1"/>
  <c r="A356" i="29" s="1"/>
  <c r="A357" i="29" s="1"/>
  <c r="A358" i="29" s="1"/>
  <c r="A359" i="29" s="1"/>
  <c r="A360" i="29" s="1"/>
  <c r="A361" i="29" s="1"/>
  <c r="A362" i="29" s="1"/>
  <c r="A363" i="29" s="1"/>
  <c r="A364" i="29" s="1"/>
  <c r="A365" i="29" s="1"/>
  <c r="A366" i="29" s="1"/>
  <c r="A367" i="29" s="1"/>
  <c r="A368" i="29" s="1"/>
  <c r="A369" i="29" s="1"/>
  <c r="A370" i="29" s="1"/>
  <c r="A371" i="29" s="1"/>
  <c r="A372" i="29" s="1"/>
  <c r="A373" i="29" s="1"/>
  <c r="A374" i="29" s="1"/>
  <c r="A375" i="29" s="1"/>
  <c r="A376" i="29" s="1"/>
  <c r="A377" i="29" s="1"/>
  <c r="A378" i="29" s="1"/>
  <c r="A379" i="29" s="1"/>
  <c r="A380" i="29" s="1"/>
  <c r="A381" i="29" s="1"/>
  <c r="A382" i="29" s="1"/>
  <c r="A383" i="29" s="1"/>
  <c r="A384" i="29" s="1"/>
  <c r="A385" i="29" s="1"/>
  <c r="A386" i="29" s="1"/>
  <c r="A387" i="29" s="1"/>
  <c r="A388" i="29" s="1"/>
  <c r="A389" i="29" s="1"/>
  <c r="A390" i="29" s="1"/>
  <c r="A391" i="29" s="1"/>
  <c r="A392" i="29" s="1"/>
  <c r="A393" i="29" s="1"/>
  <c r="A394" i="29" s="1"/>
  <c r="A395" i="29" s="1"/>
  <c r="A396" i="29" s="1"/>
  <c r="A397" i="29" s="1"/>
  <c r="A398" i="29" s="1"/>
  <c r="A399" i="29" s="1"/>
  <c r="A400" i="29" s="1"/>
  <c r="A401" i="29" s="1"/>
  <c r="A402" i="29" s="1"/>
  <c r="A403" i="29" s="1"/>
  <c r="A404" i="29" s="1"/>
  <c r="A405" i="29" s="1"/>
  <c r="A406" i="29" s="1"/>
  <c r="A407" i="29" s="1"/>
  <c r="A408" i="29" s="1"/>
  <c r="A409" i="29" s="1"/>
  <c r="A410" i="29" s="1"/>
  <c r="A411" i="29" s="1"/>
  <c r="A412" i="29" s="1"/>
  <c r="A413" i="29" s="1"/>
  <c r="A414" i="29" s="1"/>
  <c r="A415" i="29" s="1"/>
  <c r="A416" i="29" s="1"/>
  <c r="A417" i="29" s="1"/>
  <c r="A418" i="29" s="1"/>
  <c r="A419" i="29" s="1"/>
  <c r="A420" i="29" s="1"/>
  <c r="A421" i="29" s="1"/>
  <c r="A422" i="29" s="1"/>
  <c r="A423" i="29" s="1"/>
  <c r="A424" i="29" s="1"/>
  <c r="A425" i="29" s="1"/>
  <c r="A426" i="29" s="1"/>
  <c r="A427" i="29" s="1"/>
  <c r="A428" i="29" s="1"/>
  <c r="A429" i="29" s="1"/>
  <c r="A430" i="29" s="1"/>
  <c r="A431" i="29" s="1"/>
  <c r="A432" i="29" s="1"/>
  <c r="A433" i="29" s="1"/>
  <c r="A434" i="29" s="1"/>
  <c r="A435" i="29" s="1"/>
  <c r="A436" i="29" s="1"/>
  <c r="A437" i="29" s="1"/>
  <c r="A438" i="29" s="1"/>
  <c r="A439" i="29" s="1"/>
  <c r="A440" i="29" s="1"/>
  <c r="A441" i="29" s="1"/>
  <c r="A442" i="29" s="1"/>
  <c r="A443" i="29" s="1"/>
  <c r="A444" i="29" s="1"/>
  <c r="A445" i="29" s="1"/>
  <c r="A446" i="29" s="1"/>
  <c r="A447" i="29" s="1"/>
  <c r="A448" i="29" s="1"/>
  <c r="A449" i="29" s="1"/>
  <c r="A450" i="29" s="1"/>
  <c r="A451" i="29" s="1"/>
  <c r="A452" i="29" s="1"/>
  <c r="A453" i="29" s="1"/>
  <c r="A454" i="29" s="1"/>
  <c r="A455" i="29" s="1"/>
  <c r="A456" i="29" s="1"/>
  <c r="A457" i="29" s="1"/>
  <c r="A458" i="29" s="1"/>
  <c r="A459" i="29" s="1"/>
  <c r="A460" i="29" s="1"/>
  <c r="A461" i="29" s="1"/>
  <c r="A462" i="29" s="1"/>
  <c r="A463" i="29" s="1"/>
  <c r="A464" i="29" s="1"/>
  <c r="A465" i="29" s="1"/>
  <c r="A466" i="29" s="1"/>
  <c r="A467" i="29" s="1"/>
  <c r="A468" i="29" s="1"/>
  <c r="A469" i="29" s="1"/>
  <c r="A470" i="29" s="1"/>
  <c r="A471" i="29" s="1"/>
  <c r="A472" i="29" s="1"/>
  <c r="A473" i="29" s="1"/>
  <c r="A474" i="29" s="1"/>
  <c r="A475" i="29" s="1"/>
  <c r="A476" i="29" s="1"/>
  <c r="A477" i="29" s="1"/>
  <c r="A478" i="29" s="1"/>
  <c r="A479" i="29" s="1"/>
  <c r="A480" i="29" s="1"/>
  <c r="A481" i="29" s="1"/>
  <c r="A482" i="29" s="1"/>
  <c r="A483" i="29" s="1"/>
  <c r="A484" i="29" s="1"/>
  <c r="A485" i="29" s="1"/>
  <c r="A486" i="29" s="1"/>
  <c r="A487" i="29" s="1"/>
  <c r="A488" i="29" s="1"/>
  <c r="A489" i="29" s="1"/>
  <c r="A490" i="29" s="1"/>
  <c r="A491" i="29" s="1"/>
  <c r="A492" i="29" s="1"/>
  <c r="A493" i="29" s="1"/>
  <c r="A494" i="29" s="1"/>
  <c r="A495" i="29" s="1"/>
  <c r="A496" i="29" s="1"/>
  <c r="A497" i="29" s="1"/>
  <c r="A498" i="29" s="1"/>
  <c r="A499" i="29" s="1"/>
  <c r="A500" i="29" s="1"/>
  <c r="A501" i="29" s="1"/>
  <c r="A502" i="29" s="1"/>
  <c r="A503" i="29" s="1"/>
  <c r="A504" i="29" s="1"/>
  <c r="A505" i="29" s="1"/>
  <c r="A506" i="29" s="1"/>
  <c r="U358" i="15" l="1"/>
  <c r="U357" i="15"/>
  <c r="U356" i="15"/>
  <c r="U355" i="15"/>
  <c r="U354" i="15"/>
  <c r="U353" i="15"/>
  <c r="U352" i="15"/>
  <c r="U351" i="15"/>
  <c r="U350" i="15"/>
  <c r="U349" i="15"/>
  <c r="U348" i="15"/>
  <c r="U347" i="15"/>
  <c r="U346" i="15"/>
  <c r="U345" i="15"/>
  <c r="U344" i="15"/>
  <c r="U343" i="15"/>
  <c r="U342" i="15"/>
  <c r="U341" i="15"/>
  <c r="U340" i="15"/>
  <c r="U339" i="15"/>
  <c r="U338" i="15"/>
  <c r="U337" i="15"/>
  <c r="U336" i="15"/>
  <c r="U335" i="15"/>
  <c r="U334" i="15"/>
  <c r="U333" i="15"/>
  <c r="U332" i="15"/>
  <c r="U331" i="15"/>
  <c r="U330" i="15"/>
  <c r="U329" i="15"/>
  <c r="U328" i="15"/>
  <c r="U327" i="15"/>
  <c r="U326" i="15"/>
  <c r="U325" i="15"/>
  <c r="U324" i="15"/>
  <c r="U323" i="15"/>
  <c r="U322" i="15"/>
  <c r="U321" i="15"/>
  <c r="U320" i="15"/>
  <c r="U319" i="15"/>
  <c r="U318" i="15"/>
  <c r="U317" i="15"/>
  <c r="U316" i="15"/>
  <c r="U315" i="15"/>
  <c r="U314" i="15"/>
  <c r="U313" i="15"/>
  <c r="U312" i="15"/>
  <c r="U311" i="15"/>
  <c r="U310" i="15"/>
  <c r="U309" i="15"/>
  <c r="U308" i="15"/>
  <c r="U307" i="15"/>
  <c r="U306" i="15"/>
  <c r="U305" i="15"/>
  <c r="U304" i="15"/>
  <c r="U303" i="15"/>
  <c r="U302" i="15"/>
  <c r="U301" i="15"/>
  <c r="U300" i="15"/>
  <c r="U299" i="15"/>
  <c r="U298" i="15"/>
  <c r="U297" i="15"/>
  <c r="U296" i="15"/>
  <c r="U295" i="15"/>
  <c r="U294" i="15"/>
  <c r="U293" i="15"/>
  <c r="U292" i="15"/>
  <c r="U291" i="15"/>
  <c r="U290" i="15"/>
  <c r="U289" i="15"/>
  <c r="U288" i="15"/>
  <c r="U287" i="15"/>
  <c r="U286" i="15"/>
  <c r="U285" i="15"/>
  <c r="U284" i="15"/>
  <c r="U283" i="15"/>
  <c r="U282" i="15"/>
  <c r="U281" i="15"/>
  <c r="U280" i="15"/>
  <c r="U279" i="15"/>
  <c r="U278" i="15"/>
  <c r="U277" i="15"/>
  <c r="U276" i="15"/>
  <c r="U275" i="15"/>
  <c r="U274" i="15"/>
  <c r="U273" i="15"/>
  <c r="U272" i="15"/>
  <c r="U271" i="15"/>
  <c r="U270" i="15"/>
  <c r="U269" i="15"/>
  <c r="U268" i="15"/>
  <c r="U267" i="15"/>
  <c r="U266" i="15"/>
  <c r="U265" i="15"/>
  <c r="U264" i="15"/>
  <c r="U263" i="15"/>
  <c r="U262" i="15"/>
  <c r="U261" i="15"/>
  <c r="U260" i="15"/>
  <c r="U259" i="15"/>
  <c r="U258" i="15"/>
  <c r="U257" i="15"/>
  <c r="U256" i="15"/>
  <c r="U255" i="15"/>
  <c r="U254" i="15"/>
  <c r="U253" i="15"/>
  <c r="U252" i="15"/>
  <c r="U251" i="15"/>
  <c r="U250" i="15"/>
  <c r="U249" i="15"/>
  <c r="U248" i="15"/>
  <c r="U247" i="15"/>
  <c r="U246" i="15"/>
  <c r="U245" i="15"/>
  <c r="U244" i="15"/>
  <c r="U243" i="15"/>
  <c r="U242" i="15"/>
  <c r="U241" i="15"/>
  <c r="U240" i="15"/>
  <c r="U239" i="15"/>
  <c r="U238" i="15"/>
  <c r="U237" i="15"/>
  <c r="U236" i="15"/>
  <c r="U235" i="15"/>
  <c r="U234" i="15"/>
  <c r="U233" i="15"/>
  <c r="U232" i="15"/>
  <c r="U231" i="15"/>
  <c r="U230" i="15"/>
  <c r="U229" i="15"/>
  <c r="U228" i="15"/>
  <c r="U227" i="15"/>
  <c r="U226" i="15"/>
  <c r="U225" i="15"/>
  <c r="U224" i="15"/>
  <c r="U223" i="15"/>
  <c r="U222" i="15"/>
  <c r="U221" i="15"/>
  <c r="U220" i="15"/>
  <c r="U219" i="15"/>
  <c r="U218" i="15"/>
  <c r="U217" i="15"/>
  <c r="U216" i="15"/>
  <c r="U215" i="15"/>
  <c r="U214" i="15"/>
  <c r="U213" i="15"/>
  <c r="U212" i="15"/>
  <c r="U211" i="15"/>
  <c r="U210" i="15"/>
  <c r="U209" i="15"/>
  <c r="U208" i="15"/>
  <c r="U207" i="15"/>
  <c r="U206" i="15"/>
  <c r="U205" i="15"/>
  <c r="U204" i="15"/>
  <c r="U203" i="15"/>
  <c r="U202" i="15"/>
  <c r="U201" i="15"/>
  <c r="U200" i="15"/>
  <c r="U199" i="15"/>
  <c r="U198" i="15"/>
  <c r="U197" i="15"/>
  <c r="U196" i="15"/>
  <c r="U195" i="15"/>
  <c r="U194" i="15"/>
  <c r="U193" i="15"/>
  <c r="U192" i="15"/>
  <c r="U191" i="15"/>
  <c r="U190" i="15"/>
  <c r="U189" i="15"/>
  <c r="U188" i="15"/>
  <c r="U187" i="15"/>
  <c r="U186" i="15"/>
  <c r="U185" i="15"/>
  <c r="U184" i="15"/>
  <c r="U183" i="15"/>
  <c r="U182" i="15"/>
  <c r="U181" i="15"/>
  <c r="U180" i="15"/>
  <c r="U179" i="15"/>
  <c r="U178" i="15"/>
  <c r="U177" i="15"/>
  <c r="U176" i="15"/>
  <c r="U175" i="15"/>
  <c r="U174" i="15"/>
  <c r="U173" i="15"/>
  <c r="U172" i="15"/>
  <c r="U171" i="15"/>
  <c r="U170" i="15"/>
  <c r="U169" i="15"/>
  <c r="U168" i="15"/>
  <c r="U167" i="15"/>
  <c r="U166" i="15"/>
  <c r="U165" i="15"/>
  <c r="U164" i="15"/>
  <c r="U163" i="15"/>
  <c r="U162" i="15"/>
  <c r="U161" i="15"/>
  <c r="U160" i="15"/>
  <c r="U159" i="15"/>
  <c r="U158" i="15"/>
  <c r="U157" i="15"/>
  <c r="U156" i="15"/>
  <c r="U155" i="15"/>
  <c r="U154" i="15"/>
  <c r="U153" i="15"/>
  <c r="U152" i="15"/>
  <c r="U151" i="15"/>
  <c r="U150" i="15"/>
  <c r="U149" i="15"/>
  <c r="U148" i="15"/>
  <c r="U147" i="15"/>
  <c r="U146" i="15"/>
  <c r="U145" i="15"/>
  <c r="U144" i="15"/>
  <c r="U143" i="15"/>
  <c r="U142" i="15"/>
  <c r="U141" i="15"/>
  <c r="U140" i="15"/>
  <c r="U139" i="15"/>
  <c r="U138" i="15"/>
  <c r="U137" i="15"/>
  <c r="U136" i="15"/>
  <c r="U135" i="15"/>
  <c r="U134" i="15"/>
  <c r="U133" i="15"/>
  <c r="U132" i="15"/>
  <c r="U131" i="15"/>
  <c r="U130" i="15"/>
  <c r="U129" i="15"/>
  <c r="U128" i="15"/>
  <c r="U127" i="15"/>
  <c r="U126" i="15"/>
  <c r="U125" i="15"/>
  <c r="U124" i="15"/>
  <c r="U123" i="15"/>
  <c r="U122" i="15"/>
  <c r="U121" i="15"/>
  <c r="U120" i="15"/>
  <c r="U119" i="15"/>
  <c r="U118" i="15"/>
  <c r="U117" i="15"/>
  <c r="U116" i="15"/>
  <c r="U115" i="15"/>
  <c r="U114" i="15"/>
  <c r="U113" i="15"/>
  <c r="U112" i="15"/>
  <c r="U111" i="15"/>
  <c r="U110" i="15"/>
  <c r="U109" i="15"/>
  <c r="U108" i="15"/>
  <c r="U107" i="15"/>
  <c r="U106" i="15"/>
  <c r="U105" i="15"/>
  <c r="U104" i="15"/>
  <c r="U103" i="15"/>
  <c r="U102" i="15"/>
  <c r="U101" i="15"/>
  <c r="U100" i="15"/>
  <c r="U99" i="15"/>
  <c r="U98" i="15"/>
  <c r="U97" i="15"/>
  <c r="U96" i="15"/>
  <c r="U95" i="15"/>
  <c r="U94" i="15"/>
  <c r="U93" i="15"/>
  <c r="U92" i="15"/>
  <c r="U91" i="15"/>
  <c r="U90" i="15"/>
  <c r="U89" i="15"/>
  <c r="U88" i="15"/>
  <c r="U87" i="15"/>
  <c r="U86" i="15"/>
  <c r="U85" i="15"/>
  <c r="U84" i="15"/>
  <c r="U83" i="15"/>
  <c r="U82" i="15"/>
  <c r="U81" i="15"/>
  <c r="U80" i="15"/>
  <c r="U79" i="15"/>
  <c r="U78" i="15"/>
  <c r="U77" i="15"/>
  <c r="U76" i="15"/>
  <c r="U75" i="15"/>
  <c r="U74" i="15"/>
  <c r="U73" i="15"/>
  <c r="U72" i="15"/>
  <c r="U71" i="15"/>
  <c r="U70" i="15"/>
  <c r="U69" i="15"/>
  <c r="U68" i="15"/>
  <c r="U67" i="15"/>
  <c r="U66" i="15"/>
  <c r="U65" i="15"/>
  <c r="U64" i="15"/>
  <c r="U63" i="15"/>
  <c r="U62" i="15"/>
  <c r="U61" i="15"/>
  <c r="U60" i="15"/>
  <c r="U59" i="15"/>
  <c r="U58" i="15"/>
  <c r="U57" i="15"/>
  <c r="U56" i="15"/>
  <c r="U55" i="15"/>
  <c r="U54" i="15"/>
  <c r="U53" i="15"/>
  <c r="U52" i="15"/>
  <c r="U51" i="15"/>
  <c r="U50" i="15"/>
  <c r="U49" i="15"/>
  <c r="U48" i="15"/>
  <c r="U47" i="15"/>
  <c r="U46" i="15"/>
  <c r="U45" i="15"/>
  <c r="U44" i="15"/>
  <c r="U43" i="15"/>
  <c r="U42" i="15"/>
  <c r="U41" i="15"/>
  <c r="U40" i="15"/>
  <c r="U39" i="15"/>
  <c r="U38" i="15"/>
  <c r="U37" i="15"/>
  <c r="U36" i="15"/>
  <c r="U35" i="15"/>
  <c r="U34" i="15"/>
  <c r="U33" i="15"/>
  <c r="U32" i="15"/>
  <c r="U31" i="15"/>
  <c r="U30" i="15"/>
  <c r="U29" i="15"/>
  <c r="U28" i="15"/>
  <c r="U27" i="15"/>
  <c r="U26" i="15"/>
  <c r="U25" i="15"/>
  <c r="U24" i="15"/>
  <c r="U23" i="15"/>
  <c r="U22" i="15"/>
  <c r="U21" i="15"/>
  <c r="U20" i="15"/>
  <c r="U19" i="15"/>
  <c r="U18" i="15"/>
  <c r="U17" i="15"/>
  <c r="U16" i="15"/>
  <c r="U15" i="15"/>
  <c r="U14" i="15"/>
  <c r="U13" i="15"/>
  <c r="U12" i="15"/>
  <c r="U11" i="15"/>
  <c r="U10" i="15"/>
  <c r="U9" i="15"/>
  <c r="U8" i="15"/>
  <c r="U7" i="15"/>
  <c r="U6" i="15"/>
  <c r="U5" i="15"/>
  <c r="U4" i="15"/>
  <c r="U3" i="15"/>
  <c r="L134" i="14"/>
  <c r="L133" i="14"/>
  <c r="L132" i="14"/>
  <c r="L131" i="14"/>
  <c r="L130" i="14"/>
  <c r="L129" i="14"/>
  <c r="L128" i="14"/>
  <c r="L127" i="14"/>
  <c r="L126" i="14"/>
  <c r="L125" i="14"/>
  <c r="L124" i="14"/>
  <c r="L123" i="14"/>
  <c r="L122" i="14"/>
  <c r="L121" i="14"/>
  <c r="L120" i="14"/>
  <c r="L119" i="14"/>
  <c r="L118" i="14"/>
  <c r="L117" i="14"/>
  <c r="L116" i="14"/>
  <c r="L115" i="14"/>
  <c r="L114" i="14"/>
  <c r="L113" i="14"/>
  <c r="L112" i="14"/>
  <c r="L111" i="14"/>
  <c r="L110" i="14"/>
  <c r="L109" i="14"/>
  <c r="L108" i="14"/>
  <c r="L107" i="14"/>
  <c r="L106" i="14"/>
  <c r="L105" i="14"/>
  <c r="L104" i="14"/>
  <c r="L103" i="14"/>
  <c r="L102" i="14"/>
  <c r="L101" i="14"/>
  <c r="L100" i="14"/>
  <c r="L99" i="14"/>
  <c r="L98" i="14"/>
  <c r="L97" i="14"/>
  <c r="L96" i="14"/>
  <c r="L95" i="14"/>
  <c r="L94" i="14"/>
  <c r="L93" i="14"/>
  <c r="L92" i="14"/>
  <c r="L91" i="14"/>
  <c r="L90" i="14"/>
  <c r="L89" i="14"/>
  <c r="L88" i="14"/>
  <c r="L87" i="14"/>
  <c r="L86" i="14"/>
  <c r="L85" i="14"/>
  <c r="L84" i="14"/>
  <c r="L83" i="14"/>
  <c r="L82" i="14"/>
  <c r="L81" i="14"/>
  <c r="L80" i="14"/>
  <c r="L79" i="14"/>
  <c r="L78" i="14"/>
  <c r="L77" i="14"/>
  <c r="L76" i="14"/>
  <c r="L75" i="14"/>
  <c r="L74" i="14"/>
  <c r="L73" i="14"/>
  <c r="L72" i="14"/>
  <c r="L71" i="14"/>
  <c r="L70" i="14"/>
  <c r="L69" i="14"/>
  <c r="L68" i="14"/>
  <c r="L67" i="14"/>
  <c r="L66" i="14"/>
  <c r="L65" i="14"/>
  <c r="L64" i="14"/>
  <c r="L63" i="14"/>
  <c r="L62" i="14"/>
  <c r="L61" i="14"/>
  <c r="L60" i="14"/>
  <c r="L59" i="14"/>
  <c r="L58" i="14"/>
  <c r="L57" i="14"/>
  <c r="L56" i="14"/>
  <c r="L55" i="14"/>
  <c r="L54" i="14"/>
  <c r="L53" i="14"/>
  <c r="L52" i="14"/>
  <c r="L51" i="14"/>
  <c r="L50" i="14"/>
  <c r="L49" i="14"/>
  <c r="L48" i="14"/>
  <c r="L47" i="14"/>
  <c r="L46" i="14"/>
  <c r="L45" i="14"/>
  <c r="L44" i="14"/>
  <c r="L43" i="14"/>
  <c r="L42" i="14"/>
  <c r="L41" i="14"/>
  <c r="L40" i="14"/>
  <c r="L39" i="14"/>
  <c r="L38" i="14"/>
  <c r="L37" i="14"/>
  <c r="L36" i="14"/>
  <c r="L35" i="14"/>
  <c r="L34" i="14"/>
  <c r="L33" i="14"/>
  <c r="L32" i="14"/>
  <c r="L31" i="14"/>
  <c r="L30" i="14"/>
  <c r="L29" i="14"/>
  <c r="L28" i="14"/>
  <c r="L27" i="14"/>
  <c r="L26" i="14"/>
  <c r="L25" i="14"/>
  <c r="L24" i="14"/>
  <c r="L23" i="14"/>
  <c r="L22" i="14"/>
  <c r="L21" i="14"/>
  <c r="L20" i="14"/>
  <c r="L19" i="14"/>
  <c r="L18" i="14"/>
  <c r="L17" i="14"/>
  <c r="L16" i="14"/>
  <c r="L15" i="14"/>
  <c r="L14" i="14"/>
  <c r="L13" i="14"/>
  <c r="L12" i="14"/>
  <c r="L11" i="14"/>
  <c r="L10" i="14"/>
  <c r="L9" i="14"/>
  <c r="V2888" i="11"/>
  <c r="V2853" i="11"/>
  <c r="V2852" i="11"/>
  <c r="V2851" i="11"/>
  <c r="V2850" i="11"/>
  <c r="V2849" i="11"/>
  <c r="V2848" i="11"/>
  <c r="V2847" i="11"/>
  <c r="V2846" i="11"/>
  <c r="V2845" i="11"/>
  <c r="V2823" i="11"/>
  <c r="V2822" i="11"/>
  <c r="V2821" i="11"/>
  <c r="V2820" i="11"/>
  <c r="V2819" i="11"/>
  <c r="V2818" i="11"/>
  <c r="V2817" i="11"/>
  <c r="V2816" i="11"/>
  <c r="V2815" i="11"/>
  <c r="V2814" i="11"/>
  <c r="V2813" i="11"/>
  <c r="V2812" i="11"/>
  <c r="V2811" i="11"/>
  <c r="V2808" i="11"/>
  <c r="V2807" i="11"/>
  <c r="V2806" i="11"/>
  <c r="V2805" i="11"/>
  <c r="V2804" i="11"/>
  <c r="V2803" i="11"/>
  <c r="V2802" i="11"/>
  <c r="V2801" i="11"/>
  <c r="V2800" i="11"/>
  <c r="V2799" i="11"/>
  <c r="V2794" i="11"/>
  <c r="V2792" i="11"/>
  <c r="V2791" i="11"/>
  <c r="V2790" i="11"/>
  <c r="V2789" i="11"/>
  <c r="V2788" i="11"/>
  <c r="V2787" i="11"/>
  <c r="V2786" i="11"/>
  <c r="V2785" i="11"/>
  <c r="V2784" i="11"/>
  <c r="V2783" i="11"/>
  <c r="V2782" i="11"/>
  <c r="V2781" i="11"/>
  <c r="V2780" i="11"/>
  <c r="V2779" i="11"/>
  <c r="V2778" i="11"/>
  <c r="V2777" i="11"/>
  <c r="V2776" i="11"/>
  <c r="V2775" i="11"/>
  <c r="V2774" i="11"/>
  <c r="V2773" i="11"/>
  <c r="V2772" i="11"/>
  <c r="V2771" i="11"/>
  <c r="V2770" i="11"/>
  <c r="V2769" i="11"/>
  <c r="V2768" i="11"/>
  <c r="V2767" i="11"/>
  <c r="V2765" i="11"/>
  <c r="V2764" i="11"/>
  <c r="V2763" i="11"/>
  <c r="V2762" i="11"/>
  <c r="V2761" i="11"/>
  <c r="V2760" i="11"/>
  <c r="V2759" i="11"/>
  <c r="V2758" i="11"/>
  <c r="V2757" i="11"/>
  <c r="V2756" i="11"/>
  <c r="V2755" i="11"/>
  <c r="V2754" i="11"/>
  <c r="V2753" i="11"/>
  <c r="V2751" i="11"/>
  <c r="V2750" i="11"/>
  <c r="V2749" i="11"/>
  <c r="V2748" i="11"/>
  <c r="V2747" i="11"/>
  <c r="V2746" i="11"/>
  <c r="V2745" i="11"/>
  <c r="V2744" i="11"/>
  <c r="V2743" i="11"/>
  <c r="V2742" i="11"/>
  <c r="V2739" i="11"/>
  <c r="V2738" i="11"/>
  <c r="V2737" i="11"/>
  <c r="V2736" i="11"/>
  <c r="V2735" i="11"/>
  <c r="V2733" i="11"/>
  <c r="V2730" i="11"/>
  <c r="V2716" i="11"/>
  <c r="V2715" i="11"/>
  <c r="V2714" i="11"/>
  <c r="V2710" i="11"/>
  <c r="V2706" i="11"/>
  <c r="V2704" i="11"/>
  <c r="V2693" i="11"/>
  <c r="V2690" i="11"/>
  <c r="V2673" i="11"/>
  <c r="V2672" i="11"/>
  <c r="V2665" i="11"/>
  <c r="V2663" i="11"/>
  <c r="V2662" i="11"/>
  <c r="V2660" i="11"/>
  <c r="V2656" i="11"/>
  <c r="V2655" i="11"/>
  <c r="V2654" i="11"/>
  <c r="V2653" i="11"/>
  <c r="V2652" i="11"/>
  <c r="V2651" i="11"/>
  <c r="V2650" i="11"/>
  <c r="V2649" i="11"/>
  <c r="V2648" i="11"/>
  <c r="V2647" i="11"/>
  <c r="V2646" i="11"/>
  <c r="V2645" i="11"/>
  <c r="V2644" i="11"/>
  <c r="V2643" i="11"/>
  <c r="V2642" i="11"/>
  <c r="V2641" i="11"/>
  <c r="V2640" i="11"/>
  <c r="V2639" i="11"/>
  <c r="V2638" i="11"/>
  <c r="V2637" i="11"/>
  <c r="V2636" i="11"/>
  <c r="V2635" i="11"/>
  <c r="V2634" i="11"/>
  <c r="V2633" i="11"/>
  <c r="V2632" i="11"/>
  <c r="V2631" i="11"/>
  <c r="V2630" i="11"/>
  <c r="V2629" i="11"/>
  <c r="V2628" i="11"/>
  <c r="V2627" i="11"/>
  <c r="V2626" i="11"/>
  <c r="V2625" i="11"/>
  <c r="V2624" i="11"/>
  <c r="V2620" i="11"/>
  <c r="V2619" i="11"/>
  <c r="V2618" i="11"/>
  <c r="V2617" i="11"/>
  <c r="V2616" i="11"/>
  <c r="V2615" i="11"/>
  <c r="V2614" i="11"/>
  <c r="V2613" i="11"/>
  <c r="V2612" i="11"/>
  <c r="V2611" i="11"/>
  <c r="V2610" i="11"/>
  <c r="V2609" i="11"/>
  <c r="V2608" i="11"/>
  <c r="V2607" i="11"/>
  <c r="V2606" i="11"/>
  <c r="V2605" i="11"/>
  <c r="V2604" i="11"/>
  <c r="V2603" i="11"/>
  <c r="V2602" i="11"/>
  <c r="V2601" i="11"/>
  <c r="V2600" i="11"/>
  <c r="V2581" i="11"/>
  <c r="V2580" i="11"/>
  <c r="V2579" i="11"/>
  <c r="V2578" i="11"/>
  <c r="V2577" i="11"/>
  <c r="V2576" i="11"/>
  <c r="V2575" i="11"/>
  <c r="V2554" i="11"/>
  <c r="V2553" i="11"/>
  <c r="V2552" i="11"/>
  <c r="V2551" i="11"/>
  <c r="V2550" i="11"/>
  <c r="V2549" i="11"/>
  <c r="V2548" i="11"/>
  <c r="V2538" i="11"/>
  <c r="V2537" i="11"/>
  <c r="V2536" i="11"/>
  <c r="V2535" i="11"/>
  <c r="V2534" i="11"/>
  <c r="V2533" i="11"/>
  <c r="V2504" i="11"/>
  <c r="V2503" i="11"/>
  <c r="V2480" i="11"/>
  <c r="V2479" i="11"/>
  <c r="V2478" i="11"/>
  <c r="V2447" i="11"/>
  <c r="V2401" i="11"/>
  <c r="V2376" i="11"/>
  <c r="V2375" i="11"/>
  <c r="V2374" i="11"/>
  <c r="V2373" i="11"/>
  <c r="V2372" i="11"/>
  <c r="V2371" i="11"/>
  <c r="V2370" i="11"/>
  <c r="V2369" i="11"/>
  <c r="V2368" i="11"/>
  <c r="V2367" i="11"/>
  <c r="V2366" i="11"/>
  <c r="V2365" i="11"/>
  <c r="V2364" i="11"/>
  <c r="V2363" i="11"/>
  <c r="V2362" i="11"/>
  <c r="V2313" i="11"/>
  <c r="V2312" i="11"/>
  <c r="V2309" i="11"/>
  <c r="V2221" i="11"/>
  <c r="V2125" i="11"/>
  <c r="V2124" i="11"/>
  <c r="V2122" i="11"/>
  <c r="V2121" i="11"/>
  <c r="V2120" i="11"/>
  <c r="V2119" i="11"/>
  <c r="V2118" i="11"/>
  <c r="V2099" i="11"/>
  <c r="V2098" i="11"/>
  <c r="V2097" i="11"/>
  <c r="V2096" i="11"/>
  <c r="V2042" i="11"/>
  <c r="V1962" i="11"/>
  <c r="V1961" i="11"/>
  <c r="V1894" i="11"/>
  <c r="V1892" i="11"/>
  <c r="V1891" i="11"/>
  <c r="V1890" i="11"/>
  <c r="V1889" i="11"/>
  <c r="V1888" i="11"/>
  <c r="V1835" i="11"/>
  <c r="V1833" i="11"/>
  <c r="V1832" i="11"/>
  <c r="V1830" i="11"/>
  <c r="V1829" i="11"/>
  <c r="V1827" i="11"/>
  <c r="V1826" i="11"/>
  <c r="V1824" i="11"/>
  <c r="V1823" i="11"/>
  <c r="V1821" i="11"/>
  <c r="V1820" i="11"/>
  <c r="V1818" i="11"/>
  <c r="V1817" i="11"/>
  <c r="V1815" i="11"/>
  <c r="V1693" i="11"/>
  <c r="V1641" i="11"/>
  <c r="V1631" i="11"/>
  <c r="V1429" i="11"/>
  <c r="V1427" i="11"/>
  <c r="V1160" i="11"/>
  <c r="V914" i="11"/>
  <c r="V913" i="11"/>
  <c r="V912" i="11"/>
  <c r="V911" i="11"/>
  <c r="V535" i="11"/>
  <c r="V534" i="11"/>
  <c r="V366" i="11"/>
  <c r="V364" i="11"/>
  <c r="V362" i="11"/>
  <c r="V320" i="11"/>
  <c r="V94" i="11"/>
  <c r="V93" i="11"/>
  <c r="V5" i="11"/>
  <c r="P169" i="5"/>
  <c r="Q169" i="5" s="1"/>
  <c r="P168" i="5"/>
  <c r="Q168" i="5" s="1"/>
  <c r="P167" i="5"/>
  <c r="Q167" i="5" s="1"/>
  <c r="P166" i="5"/>
  <c r="Q166" i="5" s="1"/>
  <c r="P165" i="5"/>
  <c r="Q165" i="5" s="1"/>
  <c r="P164" i="5"/>
  <c r="Q164" i="5" s="1"/>
  <c r="P163" i="5"/>
  <c r="Q163" i="5" s="1"/>
  <c r="P162" i="5"/>
  <c r="Q162" i="5" s="1"/>
  <c r="P161" i="5"/>
  <c r="Q161" i="5" s="1"/>
  <c r="P160" i="5"/>
  <c r="Q160" i="5" s="1"/>
  <c r="P159" i="5"/>
  <c r="Q159" i="5" s="1"/>
  <c r="P158" i="5"/>
  <c r="Q158" i="5" s="1"/>
  <c r="P157" i="5"/>
  <c r="Q157" i="5" s="1"/>
  <c r="P156" i="5"/>
  <c r="Q156" i="5" s="1"/>
  <c r="P155" i="5"/>
  <c r="Q155" i="5" s="1"/>
  <c r="P154" i="5"/>
  <c r="Q154" i="5" s="1"/>
  <c r="P153" i="5"/>
  <c r="Q153" i="5" s="1"/>
  <c r="P152" i="5"/>
  <c r="Q152" i="5" s="1"/>
  <c r="P151" i="5"/>
  <c r="Q151" i="5" s="1"/>
  <c r="P150" i="5"/>
  <c r="Q150" i="5" s="1"/>
  <c r="P149" i="5"/>
  <c r="Q149" i="5" s="1"/>
  <c r="P148" i="5"/>
  <c r="Q148" i="5" s="1"/>
  <c r="P147" i="5"/>
  <c r="Q147" i="5" s="1"/>
  <c r="P146" i="5"/>
  <c r="Q146" i="5" s="1"/>
  <c r="P145" i="5"/>
  <c r="Q145" i="5" s="1"/>
  <c r="P144" i="5"/>
  <c r="Q144" i="5" s="1"/>
  <c r="P143" i="5"/>
  <c r="Q143" i="5" s="1"/>
  <c r="P142" i="5"/>
  <c r="Q142" i="5" s="1"/>
  <c r="P141" i="5"/>
  <c r="Q141" i="5" s="1"/>
  <c r="P140" i="5"/>
  <c r="Q140" i="5" s="1"/>
  <c r="P139" i="5"/>
  <c r="Q139" i="5" s="1"/>
  <c r="P138" i="5"/>
  <c r="Q138" i="5" s="1"/>
  <c r="P137" i="5"/>
  <c r="Q137" i="5" s="1"/>
  <c r="P136" i="5"/>
  <c r="Q136" i="5" s="1"/>
  <c r="P135" i="5"/>
  <c r="Q135" i="5" s="1"/>
  <c r="P134" i="5"/>
  <c r="Q134" i="5" s="1"/>
  <c r="P133" i="5"/>
  <c r="Q133" i="5" s="1"/>
  <c r="P132" i="5"/>
  <c r="Q132" i="5" s="1"/>
  <c r="P131" i="5"/>
  <c r="Q131" i="5" s="1"/>
  <c r="P130" i="5"/>
  <c r="Q130" i="5" s="1"/>
  <c r="P129" i="5"/>
  <c r="Q129" i="5" s="1"/>
  <c r="P128" i="5"/>
  <c r="Q128" i="5" s="1"/>
  <c r="P127" i="5"/>
  <c r="Q127" i="5" s="1"/>
  <c r="P126" i="5"/>
  <c r="Q126" i="5" s="1"/>
  <c r="P125" i="5"/>
  <c r="Q125" i="5" s="1"/>
  <c r="P124" i="5"/>
  <c r="Q124" i="5" s="1"/>
  <c r="P123" i="5"/>
  <c r="Q123" i="5" s="1"/>
  <c r="P122" i="5"/>
  <c r="Q122" i="5" s="1"/>
  <c r="P121" i="5"/>
  <c r="Q121" i="5" s="1"/>
  <c r="P120" i="5"/>
  <c r="Q120" i="5" s="1"/>
  <c r="P119" i="5"/>
  <c r="Q119" i="5" s="1"/>
  <c r="P118" i="5"/>
  <c r="Q118" i="5" s="1"/>
  <c r="P117" i="5"/>
  <c r="Q117" i="5" s="1"/>
  <c r="P116" i="5"/>
  <c r="Q116" i="5" s="1"/>
  <c r="P115" i="5"/>
  <c r="Q115" i="5" s="1"/>
  <c r="P114" i="5"/>
  <c r="Q114" i="5" s="1"/>
  <c r="P113" i="5"/>
  <c r="Q113" i="5" s="1"/>
  <c r="P112" i="5"/>
  <c r="Q112" i="5" s="1"/>
  <c r="P111" i="5"/>
  <c r="Q111" i="5" s="1"/>
  <c r="P110" i="5"/>
  <c r="Q110" i="5" s="1"/>
  <c r="P109" i="5"/>
  <c r="Q109" i="5" s="1"/>
  <c r="P108" i="5"/>
  <c r="Q108" i="5" s="1"/>
  <c r="P107" i="5"/>
  <c r="Q107" i="5" s="1"/>
  <c r="P106" i="5"/>
  <c r="Q106" i="5" s="1"/>
  <c r="P105" i="5"/>
  <c r="Q105" i="5" s="1"/>
  <c r="P104" i="5"/>
  <c r="Q104" i="5" s="1"/>
  <c r="P103" i="5"/>
  <c r="Q103" i="5" s="1"/>
  <c r="P102" i="5"/>
  <c r="Q102" i="5" s="1"/>
  <c r="P101" i="5"/>
  <c r="Q101" i="5" s="1"/>
  <c r="P100" i="5"/>
  <c r="Q100" i="5" s="1"/>
  <c r="P99" i="5"/>
  <c r="Q99" i="5" s="1"/>
  <c r="P98" i="5"/>
  <c r="Q98" i="5" s="1"/>
  <c r="P97" i="5"/>
  <c r="Q97" i="5" s="1"/>
  <c r="P96" i="5"/>
  <c r="Q96" i="5" s="1"/>
  <c r="P95" i="5"/>
  <c r="Q95" i="5" s="1"/>
  <c r="P94" i="5"/>
  <c r="Q94" i="5" s="1"/>
  <c r="P93" i="5"/>
  <c r="Q93" i="5" s="1"/>
  <c r="P92" i="5"/>
  <c r="Q92" i="5" s="1"/>
  <c r="P91" i="5"/>
  <c r="Q91" i="5" s="1"/>
  <c r="P90" i="5"/>
  <c r="Q90" i="5" s="1"/>
  <c r="P89" i="5"/>
  <c r="Q89" i="5" s="1"/>
  <c r="P88" i="5"/>
  <c r="Q88" i="5" s="1"/>
  <c r="P87" i="5"/>
  <c r="Q87" i="5" s="1"/>
  <c r="P86" i="5"/>
  <c r="Q86" i="5" s="1"/>
  <c r="P85" i="5"/>
  <c r="Q85" i="5" s="1"/>
  <c r="P84" i="5"/>
  <c r="Q84" i="5" s="1"/>
  <c r="P83" i="5"/>
  <c r="Q83" i="5" s="1"/>
  <c r="P82" i="5"/>
  <c r="Q82" i="5" s="1"/>
  <c r="P81" i="5"/>
  <c r="Q81" i="5" s="1"/>
  <c r="P80" i="5"/>
  <c r="Q80" i="5" s="1"/>
  <c r="P79" i="5"/>
  <c r="Q79" i="5" s="1"/>
  <c r="P78" i="5"/>
  <c r="Q78" i="5" s="1"/>
  <c r="P77" i="5"/>
  <c r="Q77" i="5" s="1"/>
  <c r="P76" i="5"/>
  <c r="Q76" i="5" s="1"/>
  <c r="P75" i="5"/>
  <c r="Q75" i="5" s="1"/>
  <c r="P74" i="5"/>
  <c r="Q74" i="5" s="1"/>
  <c r="P73" i="5"/>
  <c r="Q73" i="5" s="1"/>
  <c r="P72" i="5"/>
  <c r="Q72" i="5" s="1"/>
  <c r="P71" i="5"/>
  <c r="Q71" i="5" s="1"/>
  <c r="P70" i="5"/>
  <c r="Q70" i="5" s="1"/>
  <c r="P69" i="5"/>
  <c r="Q69" i="5" s="1"/>
  <c r="P68" i="5"/>
  <c r="Q68" i="5" s="1"/>
  <c r="P67" i="5"/>
  <c r="Q67" i="5" s="1"/>
  <c r="P66" i="5"/>
  <c r="Q66" i="5" s="1"/>
  <c r="P65" i="5"/>
  <c r="Q65" i="5" s="1"/>
  <c r="P64" i="5"/>
  <c r="Q64" i="5" s="1"/>
  <c r="P63" i="5"/>
  <c r="Q63" i="5" s="1"/>
  <c r="P62" i="5"/>
  <c r="Q62" i="5" s="1"/>
  <c r="P61" i="5"/>
  <c r="Q61" i="5" s="1"/>
  <c r="P60" i="5"/>
  <c r="Q60" i="5" s="1"/>
  <c r="P59" i="5"/>
  <c r="Q59" i="5" s="1"/>
  <c r="P58" i="5"/>
  <c r="Q58" i="5" s="1"/>
  <c r="P57" i="5"/>
  <c r="Q57" i="5" s="1"/>
  <c r="P56" i="5"/>
  <c r="Q56" i="5" s="1"/>
  <c r="P55" i="5"/>
  <c r="Q55" i="5" s="1"/>
  <c r="P54" i="5"/>
  <c r="Q54" i="5" s="1"/>
  <c r="P53" i="5"/>
  <c r="Q53" i="5" s="1"/>
  <c r="P52" i="5"/>
  <c r="Q52" i="5" s="1"/>
  <c r="P51" i="5"/>
  <c r="Q51" i="5" s="1"/>
  <c r="P50" i="5"/>
  <c r="Q50" i="5" s="1"/>
  <c r="P49" i="5"/>
  <c r="Q49" i="5" s="1"/>
  <c r="P48" i="5"/>
  <c r="Q48" i="5" s="1"/>
  <c r="P47" i="5"/>
  <c r="Q47" i="5" s="1"/>
  <c r="P46" i="5"/>
  <c r="Q46" i="5" s="1"/>
  <c r="P45" i="5"/>
  <c r="Q45" i="5" s="1"/>
  <c r="P44" i="5"/>
  <c r="Q44" i="5" s="1"/>
  <c r="P43" i="5"/>
  <c r="Q43" i="5" s="1"/>
  <c r="P42" i="5"/>
  <c r="Q42" i="5" s="1"/>
  <c r="P41" i="5"/>
  <c r="Q41" i="5" s="1"/>
  <c r="P40" i="5"/>
  <c r="Q40" i="5" s="1"/>
  <c r="P39" i="5"/>
  <c r="Q39" i="5" s="1"/>
  <c r="P38" i="5"/>
  <c r="Q38" i="5" s="1"/>
  <c r="P37" i="5"/>
  <c r="Q37" i="5" s="1"/>
  <c r="P36" i="5"/>
  <c r="Q36" i="5" s="1"/>
  <c r="P35" i="5"/>
  <c r="Q35" i="5" s="1"/>
  <c r="P34" i="5"/>
  <c r="Q34" i="5" s="1"/>
  <c r="P33" i="5"/>
  <c r="Q33" i="5" s="1"/>
  <c r="P32" i="5"/>
  <c r="Q32" i="5" s="1"/>
  <c r="P31" i="5"/>
  <c r="Q31" i="5" s="1"/>
  <c r="P30" i="5"/>
  <c r="Q30" i="5" s="1"/>
  <c r="P29" i="5"/>
  <c r="Q29" i="5" s="1"/>
  <c r="P28" i="5"/>
  <c r="Q28" i="5" s="1"/>
  <c r="P27" i="5"/>
  <c r="Q27" i="5" s="1"/>
  <c r="P26" i="5"/>
  <c r="Q26" i="5" s="1"/>
  <c r="P25" i="5"/>
  <c r="Q25" i="5" s="1"/>
  <c r="P24" i="5"/>
  <c r="Q24" i="5" s="1"/>
  <c r="P23" i="5"/>
  <c r="Q23" i="5" s="1"/>
  <c r="P22" i="5"/>
  <c r="Q22" i="5" s="1"/>
  <c r="P21" i="5"/>
  <c r="Q21" i="5" s="1"/>
  <c r="P20" i="5"/>
  <c r="Q20" i="5" s="1"/>
  <c r="D2" i="5"/>
  <c r="R195" i="21"/>
  <c r="Q195" i="21"/>
  <c r="P195" i="21"/>
  <c r="O195" i="21"/>
  <c r="N195" i="21"/>
  <c r="R191" i="21"/>
  <c r="Q191" i="21"/>
  <c r="P191" i="21"/>
  <c r="O191" i="21"/>
  <c r="N191" i="21"/>
  <c r="N189" i="21"/>
  <c r="M195" i="21"/>
  <c r="L195" i="21"/>
  <c r="K195" i="21"/>
  <c r="G195" i="21"/>
  <c r="F193" i="21"/>
  <c r="M191" i="21"/>
  <c r="F188" i="21"/>
  <c r="G183" i="21"/>
  <c r="F183" i="21"/>
  <c r="F195" i="21" s="1"/>
  <c r="O168" i="21"/>
  <c r="R162" i="21"/>
  <c r="R192" i="21" s="1"/>
  <c r="Q162" i="21"/>
  <c r="Q192" i="21" s="1"/>
  <c r="P162" i="21"/>
  <c r="P192" i="21" s="1"/>
  <c r="O162" i="21"/>
  <c r="O192" i="21" s="1"/>
  <c r="N162" i="21"/>
  <c r="N192" i="21" s="1"/>
  <c r="M162" i="21"/>
  <c r="M192" i="21" s="1"/>
  <c r="L162" i="21"/>
  <c r="K162" i="21"/>
  <c r="K192" i="21" s="1"/>
  <c r="J162" i="21"/>
  <c r="I162" i="21"/>
  <c r="H162" i="21"/>
  <c r="G162" i="21"/>
  <c r="G192" i="21" s="1"/>
  <c r="F162" i="21"/>
  <c r="F192" i="21" s="1"/>
  <c r="R153" i="21"/>
  <c r="Q153" i="21"/>
  <c r="P153" i="21"/>
  <c r="O153" i="21"/>
  <c r="N153" i="21"/>
  <c r="M153" i="21"/>
  <c r="L153" i="21"/>
  <c r="K153" i="21"/>
  <c r="J153" i="21"/>
  <c r="I153" i="21"/>
  <c r="H153" i="21"/>
  <c r="G153" i="21"/>
  <c r="R152" i="21"/>
  <c r="R168" i="21" s="1"/>
  <c r="Q152" i="21"/>
  <c r="Q168" i="21" s="1"/>
  <c r="P152" i="21"/>
  <c r="P168" i="21" s="1"/>
  <c r="O152" i="21"/>
  <c r="N152" i="21"/>
  <c r="N168" i="21" s="1"/>
  <c r="M152" i="21"/>
  <c r="M168" i="21" s="1"/>
  <c r="L152" i="21"/>
  <c r="L168" i="21" s="1"/>
  <c r="J152" i="21"/>
  <c r="J168" i="21" s="1"/>
  <c r="I152" i="21"/>
  <c r="I168" i="21" s="1"/>
  <c r="H152" i="21"/>
  <c r="H168" i="21" s="1"/>
  <c r="G152" i="21"/>
  <c r="F144" i="21"/>
  <c r="F153" i="21" s="1"/>
  <c r="R133" i="21"/>
  <c r="Q133" i="21"/>
  <c r="P133" i="21"/>
  <c r="O133" i="21"/>
  <c r="N133" i="21"/>
  <c r="M133" i="21"/>
  <c r="L133" i="21"/>
  <c r="K133" i="21"/>
  <c r="J133" i="21"/>
  <c r="I133" i="21"/>
  <c r="H133" i="21"/>
  <c r="G133" i="21"/>
  <c r="F133" i="21"/>
  <c r="R132" i="21"/>
  <c r="R167" i="21" s="1"/>
  <c r="Q132" i="21"/>
  <c r="Q167" i="21" s="1"/>
  <c r="P132" i="21"/>
  <c r="P167" i="21" s="1"/>
  <c r="O132" i="21"/>
  <c r="O167" i="21" s="1"/>
  <c r="N132" i="21"/>
  <c r="N167" i="21" s="1"/>
  <c r="M132" i="21"/>
  <c r="M167" i="21" s="1"/>
  <c r="L132" i="21"/>
  <c r="L167" i="21" s="1"/>
  <c r="K132" i="21"/>
  <c r="K167" i="21" s="1"/>
  <c r="J132" i="21"/>
  <c r="J167" i="21" s="1"/>
  <c r="I132" i="21"/>
  <c r="I167" i="21" s="1"/>
  <c r="H132" i="21"/>
  <c r="H167" i="21" s="1"/>
  <c r="G132" i="21"/>
  <c r="F132" i="21"/>
  <c r="F167" i="21" s="1"/>
  <c r="R111" i="21"/>
  <c r="Q111" i="21"/>
  <c r="P111" i="21"/>
  <c r="O111" i="21"/>
  <c r="N111" i="21"/>
  <c r="M111" i="21"/>
  <c r="L111" i="21"/>
  <c r="K111" i="21"/>
  <c r="J111" i="21"/>
  <c r="I111" i="21"/>
  <c r="H111" i="21"/>
  <c r="F111" i="21"/>
  <c r="C175" i="21" s="1"/>
  <c r="R110" i="21"/>
  <c r="Q110" i="21"/>
  <c r="P110" i="21"/>
  <c r="O110" i="21"/>
  <c r="N110" i="21"/>
  <c r="M110" i="21"/>
  <c r="L110" i="21"/>
  <c r="I110" i="21"/>
  <c r="H110" i="21"/>
  <c r="F110" i="21"/>
  <c r="R109" i="21"/>
  <c r="R169" i="21" s="1"/>
  <c r="Q109" i="21"/>
  <c r="Q169" i="21" s="1"/>
  <c r="P109" i="21"/>
  <c r="P169" i="21" s="1"/>
  <c r="O109" i="21"/>
  <c r="O169" i="21" s="1"/>
  <c r="N109" i="21"/>
  <c r="N169" i="21" s="1"/>
  <c r="M169" i="21"/>
  <c r="L109" i="21"/>
  <c r="L169" i="21" s="1"/>
  <c r="K109" i="21"/>
  <c r="K169" i="21" s="1"/>
  <c r="J109" i="21"/>
  <c r="J169" i="21" s="1"/>
  <c r="I109" i="21"/>
  <c r="I169" i="21" s="1"/>
  <c r="H109" i="21"/>
  <c r="G109" i="21"/>
  <c r="G169" i="21" s="1"/>
  <c r="F109" i="21"/>
  <c r="G103" i="21"/>
  <c r="G102" i="21"/>
  <c r="R91" i="21"/>
  <c r="Q91" i="21"/>
  <c r="P91" i="21"/>
  <c r="O91" i="21"/>
  <c r="N91" i="21"/>
  <c r="M91" i="21"/>
  <c r="L91" i="21"/>
  <c r="K91" i="21"/>
  <c r="J91" i="21"/>
  <c r="I91" i="21"/>
  <c r="H91" i="21"/>
  <c r="G91" i="21"/>
  <c r="F91" i="21"/>
  <c r="R90" i="21"/>
  <c r="Q90" i="21"/>
  <c r="P90" i="21"/>
  <c r="O90" i="21"/>
  <c r="N90" i="21"/>
  <c r="M90" i="21"/>
  <c r="L90" i="21"/>
  <c r="K90" i="21"/>
  <c r="J90" i="21"/>
  <c r="I90" i="21"/>
  <c r="H90" i="21"/>
  <c r="G90" i="21"/>
  <c r="F90" i="21"/>
  <c r="R72" i="21"/>
  <c r="Q72" i="21"/>
  <c r="P72" i="21"/>
  <c r="O72" i="21"/>
  <c r="N72" i="21"/>
  <c r="M72" i="21"/>
  <c r="L72" i="21"/>
  <c r="J72" i="21"/>
  <c r="I72" i="21"/>
  <c r="H72" i="21"/>
  <c r="R71" i="21"/>
  <c r="Q71" i="21"/>
  <c r="P71" i="21"/>
  <c r="O71" i="21"/>
  <c r="N71" i="21"/>
  <c r="M71" i="21"/>
  <c r="L71" i="21"/>
  <c r="K71" i="21"/>
  <c r="J71" i="21"/>
  <c r="I71" i="21"/>
  <c r="H71" i="21"/>
  <c r="R70" i="21"/>
  <c r="Q70" i="21"/>
  <c r="P70" i="21"/>
  <c r="O70" i="21"/>
  <c r="N70" i="21"/>
  <c r="M70" i="21"/>
  <c r="L70" i="21"/>
  <c r="K70" i="21"/>
  <c r="J70" i="21"/>
  <c r="I70" i="21"/>
  <c r="G70" i="21"/>
  <c r="G191" i="21" s="1"/>
  <c r="G69" i="21"/>
  <c r="G71" i="21" s="1"/>
  <c r="F69" i="21"/>
  <c r="F72" i="21" s="1"/>
  <c r="R65" i="21"/>
  <c r="Q65" i="21"/>
  <c r="P65" i="21"/>
  <c r="O65" i="21"/>
  <c r="N65" i="21"/>
  <c r="M65" i="21"/>
  <c r="L65" i="21"/>
  <c r="G65" i="21"/>
  <c r="F65" i="21"/>
  <c r="S64" i="21"/>
  <c r="S63" i="21"/>
  <c r="S62" i="21"/>
  <c r="R55" i="21"/>
  <c r="R189" i="21" s="1"/>
  <c r="Q55" i="21"/>
  <c r="Q189" i="21" s="1"/>
  <c r="P55" i="21"/>
  <c r="P189" i="21" s="1"/>
  <c r="O55" i="21"/>
  <c r="O189" i="21" s="1"/>
  <c r="N55" i="21"/>
  <c r="M55" i="21"/>
  <c r="M189" i="21" s="1"/>
  <c r="L55" i="21"/>
  <c r="L189" i="21" s="1"/>
  <c r="K55" i="21"/>
  <c r="K189" i="21" s="1"/>
  <c r="J55" i="21"/>
  <c r="I55" i="21"/>
  <c r="H55" i="21"/>
  <c r="G55" i="21"/>
  <c r="G189" i="21" s="1"/>
  <c r="F55" i="21"/>
  <c r="F189" i="21" s="1"/>
  <c r="R54" i="21"/>
  <c r="Q54" i="21"/>
  <c r="P54" i="21"/>
  <c r="O54" i="21"/>
  <c r="N54" i="21"/>
  <c r="M54" i="21"/>
  <c r="L54" i="21"/>
  <c r="K54" i="21"/>
  <c r="J54" i="21"/>
  <c r="I54" i="21"/>
  <c r="H54" i="21"/>
  <c r="G54" i="21"/>
  <c r="F54" i="21"/>
  <c r="R53" i="21"/>
  <c r="R188" i="21" s="1"/>
  <c r="Q53" i="21"/>
  <c r="Q188" i="21" s="1"/>
  <c r="P53" i="21"/>
  <c r="P188" i="21" s="1"/>
  <c r="O53" i="21"/>
  <c r="O188" i="21" s="1"/>
  <c r="N53" i="21"/>
  <c r="N188" i="21" s="1"/>
  <c r="M53" i="21"/>
  <c r="M188" i="21" s="1"/>
  <c r="L53" i="21"/>
  <c r="L188" i="21" s="1"/>
  <c r="K53" i="21"/>
  <c r="K188" i="21" s="1"/>
  <c r="J53" i="21"/>
  <c r="I53" i="21"/>
  <c r="H53" i="21"/>
  <c r="G53" i="21"/>
  <c r="G188" i="21" s="1"/>
  <c r="F53" i="21"/>
  <c r="R52" i="21"/>
  <c r="R56" i="21" s="1"/>
  <c r="R190" i="21" s="1"/>
  <c r="Q52" i="21"/>
  <c r="Q56" i="21" s="1"/>
  <c r="Q190" i="21" s="1"/>
  <c r="P52" i="21"/>
  <c r="P56" i="21" s="1"/>
  <c r="P190" i="21" s="1"/>
  <c r="O52" i="21"/>
  <c r="O56" i="21" s="1"/>
  <c r="O190" i="21" s="1"/>
  <c r="N52" i="21"/>
  <c r="N56" i="21" s="1"/>
  <c r="N190" i="21" s="1"/>
  <c r="M56" i="21"/>
  <c r="M190" i="21" s="1"/>
  <c r="L56" i="21"/>
  <c r="L190" i="21" s="1"/>
  <c r="K56" i="21"/>
  <c r="K190" i="21" s="1"/>
  <c r="J56" i="21"/>
  <c r="I56" i="21"/>
  <c r="H56" i="21"/>
  <c r="G52" i="21"/>
  <c r="F52" i="21"/>
  <c r="F56" i="21" s="1"/>
  <c r="F190" i="21" s="1"/>
  <c r="S51" i="21"/>
  <c r="S50" i="21"/>
  <c r="S49" i="21"/>
  <c r="S48" i="21"/>
  <c r="S47" i="21"/>
  <c r="S46" i="21"/>
  <c r="R40" i="21"/>
  <c r="R196" i="21" s="1"/>
  <c r="Q40" i="21"/>
  <c r="Q196" i="21" s="1"/>
  <c r="P40" i="21"/>
  <c r="P196" i="21" s="1"/>
  <c r="O40" i="21"/>
  <c r="N40" i="21"/>
  <c r="N196" i="21" s="1"/>
  <c r="M40" i="21"/>
  <c r="L40" i="21"/>
  <c r="L196" i="21" s="1"/>
  <c r="K40" i="21"/>
  <c r="J40" i="21"/>
  <c r="J196" i="21" s="1"/>
  <c r="I40" i="21"/>
  <c r="H40" i="21"/>
  <c r="G40" i="21"/>
  <c r="F40" i="21"/>
  <c r="F196" i="21" s="1"/>
  <c r="R24" i="21"/>
  <c r="Q24" i="21"/>
  <c r="P24" i="21"/>
  <c r="O24" i="21"/>
  <c r="N24" i="21"/>
  <c r="M24" i="21"/>
  <c r="L24" i="21"/>
  <c r="K24" i="21"/>
  <c r="J24" i="21"/>
  <c r="I24" i="21"/>
  <c r="H24" i="21"/>
  <c r="G24" i="21"/>
  <c r="P41" i="21" s="1"/>
  <c r="F24" i="21"/>
  <c r="I113" i="21" l="1"/>
  <c r="M113" i="21"/>
  <c r="Q113" i="21"/>
  <c r="S52" i="21"/>
  <c r="S56" i="21" s="1"/>
  <c r="F71" i="21"/>
  <c r="J113" i="21"/>
  <c r="N113" i="21"/>
  <c r="R113" i="21"/>
  <c r="F152" i="21"/>
  <c r="F168" i="21" s="1"/>
  <c r="G168" i="21"/>
  <c r="G167" i="21"/>
  <c r="G23" i="2"/>
  <c r="G22" i="2" s="1"/>
  <c r="S65" i="21"/>
  <c r="S54" i="21"/>
  <c r="S53" i="21"/>
  <c r="S55" i="21"/>
  <c r="M41" i="21"/>
  <c r="Q41" i="21"/>
  <c r="J41" i="21"/>
  <c r="R41" i="21"/>
  <c r="L41" i="21"/>
  <c r="G41" i="21"/>
  <c r="K41" i="21"/>
  <c r="O41" i="21"/>
  <c r="F41" i="21"/>
  <c r="N41" i="21"/>
  <c r="H41" i="21"/>
  <c r="G111" i="21"/>
  <c r="G113" i="21" s="1"/>
  <c r="L113" i="21"/>
  <c r="P113" i="21"/>
  <c r="H113" i="21"/>
  <c r="K113" i="21"/>
  <c r="O113" i="21"/>
  <c r="G56" i="21"/>
  <c r="G190" i="21" s="1"/>
  <c r="G110" i="21"/>
  <c r="G72" i="21"/>
  <c r="H169" i="21"/>
  <c r="O196" i="21"/>
  <c r="F113" i="21"/>
  <c r="I41" i="21"/>
  <c r="F70" i="21"/>
  <c r="F191" i="21" s="1"/>
  <c r="F169" i="21"/>
  <c r="C173" i="21" s="1"/>
  <c r="N170" i="21" s="1"/>
  <c r="N171" i="21" s="1"/>
  <c r="N193" i="21" s="1"/>
  <c r="G196" i="21"/>
  <c r="K196" i="21"/>
  <c r="L180" i="14"/>
  <c r="M170" i="21"/>
  <c r="K170" i="21" l="1"/>
  <c r="O170" i="21"/>
  <c r="L112" i="21"/>
  <c r="L194" i="21" s="1"/>
  <c r="Q170" i="21"/>
  <c r="Q171" i="21" s="1"/>
  <c r="Q193" i="21" s="1"/>
  <c r="J112" i="21"/>
  <c r="L170" i="21"/>
  <c r="L171" i="21" s="1"/>
  <c r="L193" i="21" s="1"/>
  <c r="I170" i="21"/>
  <c r="I171" i="21" s="1"/>
  <c r="R170" i="21"/>
  <c r="R112" i="21"/>
  <c r="R194" i="21" s="1"/>
  <c r="K112" i="21"/>
  <c r="K194" i="21" s="1"/>
  <c r="Q112" i="21"/>
  <c r="Q194" i="21" s="1"/>
  <c r="I112" i="21"/>
  <c r="O112" i="21"/>
  <c r="O194" i="21" s="1"/>
  <c r="G112" i="21"/>
  <c r="G194" i="21" s="1"/>
  <c r="M112" i="21"/>
  <c r="M194" i="21" s="1"/>
  <c r="J170" i="21"/>
  <c r="P112" i="21"/>
  <c r="P194" i="21" s="1"/>
  <c r="H112" i="21"/>
  <c r="H170" i="21"/>
  <c r="N112" i="21"/>
  <c r="N194" i="21" s="1"/>
  <c r="P170" i="21"/>
  <c r="G171" i="21"/>
  <c r="G193" i="21" s="1"/>
  <c r="G170" i="21"/>
  <c r="F112" i="21"/>
  <c r="F194" i="21" s="1"/>
  <c r="G28" i="2" l="1"/>
  <c r="G25" i="2" l="1"/>
  <c r="G16" i="2" l="1"/>
  <c r="H10" i="34" l="1"/>
  <c r="H9" i="34"/>
  <c r="H11" i="34"/>
  <c r="H12" i="34"/>
  <c r="H13" i="34"/>
  <c r="H14" i="34"/>
  <c r="H15" i="34"/>
  <c r="H16" i="34"/>
  <c r="H17" i="34"/>
  <c r="H18" i="34"/>
  <c r="G19" i="34"/>
  <c r="E19" i="34"/>
  <c r="D19" i="34"/>
  <c r="C19" i="34"/>
  <c r="H7" i="34"/>
  <c r="H7" i="31"/>
  <c r="E11" i="31"/>
  <c r="D11" i="31"/>
  <c r="C11" i="31"/>
  <c r="F197" i="21" s="1"/>
  <c r="G11" i="31"/>
  <c r="G197" i="21" s="1"/>
  <c r="I19" i="34" l="1"/>
  <c r="H19" i="34"/>
  <c r="I11" i="31"/>
  <c r="H11" i="31" l="1"/>
  <c r="K7" i="9" l="1"/>
  <c r="E221" i="16" l="1"/>
  <c r="K220" i="16"/>
  <c r="E220" i="16"/>
  <c r="E217" i="16"/>
  <c r="K215" i="16"/>
  <c r="K8" i="16"/>
  <c r="J8" i="16"/>
  <c r="I8" i="16"/>
  <c r="H8" i="16"/>
  <c r="G8" i="16"/>
  <c r="F8" i="16"/>
  <c r="E8" i="16"/>
  <c r="D8" i="16"/>
  <c r="C8" i="16"/>
  <c r="B8" i="16"/>
  <c r="A8" i="16"/>
  <c r="G168" i="10"/>
  <c r="F168" i="10"/>
  <c r="G154" i="10"/>
  <c r="F154" i="10"/>
  <c r="O7" i="9"/>
  <c r="N7" i="9"/>
  <c r="M7" i="9"/>
  <c r="L7" i="9"/>
  <c r="J7" i="9"/>
  <c r="I7" i="9"/>
  <c r="H7" i="9"/>
  <c r="G7" i="9"/>
  <c r="F7" i="9"/>
  <c r="E7" i="9"/>
  <c r="D7" i="9"/>
  <c r="N10" i="8"/>
  <c r="M10" i="8"/>
  <c r="L10" i="8"/>
  <c r="K10" i="8"/>
  <c r="J10" i="8"/>
  <c r="I10" i="8"/>
  <c r="H10" i="8"/>
  <c r="G10" i="8"/>
  <c r="F10" i="8"/>
  <c r="E10" i="8"/>
  <c r="D10" i="8"/>
  <c r="C10" i="8"/>
  <c r="N9" i="8"/>
  <c r="M9" i="8"/>
  <c r="L9" i="8"/>
  <c r="K9" i="8"/>
  <c r="J9" i="8"/>
  <c r="I9" i="8"/>
  <c r="H9" i="8"/>
  <c r="G9" i="8"/>
  <c r="F9" i="8"/>
  <c r="E9" i="8"/>
  <c r="E11" i="8" s="1"/>
  <c r="D9" i="8"/>
  <c r="C9" i="8"/>
  <c r="N7" i="8"/>
  <c r="M7" i="8"/>
  <c r="L7" i="8"/>
  <c r="K7" i="8"/>
  <c r="J7" i="8"/>
  <c r="I7" i="8"/>
  <c r="H7" i="8"/>
  <c r="G7" i="8"/>
  <c r="F7" i="8"/>
  <c r="E7" i="8"/>
  <c r="D7" i="8"/>
  <c r="C7" i="8"/>
  <c r="N6" i="8"/>
  <c r="M6" i="8"/>
  <c r="M8" i="8" s="1"/>
  <c r="L6" i="8"/>
  <c r="K6" i="8"/>
  <c r="J6" i="8"/>
  <c r="I6" i="8"/>
  <c r="H6" i="8"/>
  <c r="G6" i="8"/>
  <c r="F6" i="8"/>
  <c r="E6" i="8"/>
  <c r="E8" i="8" s="1"/>
  <c r="D6" i="8"/>
  <c r="C6" i="8"/>
  <c r="N11" i="7"/>
  <c r="M10" i="7"/>
  <c r="L10" i="7"/>
  <c r="K10" i="7"/>
  <c r="J10" i="7"/>
  <c r="I10" i="7"/>
  <c r="H10" i="7"/>
  <c r="G10" i="7"/>
  <c r="F10" i="7"/>
  <c r="E10" i="7"/>
  <c r="D10" i="7"/>
  <c r="C10" i="7"/>
  <c r="M9" i="7"/>
  <c r="L9" i="7"/>
  <c r="K9" i="7"/>
  <c r="J9" i="7"/>
  <c r="I9" i="7"/>
  <c r="H9" i="7"/>
  <c r="G9" i="7"/>
  <c r="F9" i="7"/>
  <c r="E9" i="7"/>
  <c r="D9" i="7"/>
  <c r="C9" i="7"/>
  <c r="N8" i="7"/>
  <c r="M7" i="7"/>
  <c r="L7" i="7"/>
  <c r="K7" i="7"/>
  <c r="J7" i="7"/>
  <c r="I7" i="7"/>
  <c r="H7" i="7"/>
  <c r="G7" i="7"/>
  <c r="F7" i="7"/>
  <c r="E7" i="7"/>
  <c r="D7" i="7"/>
  <c r="C7" i="7"/>
  <c r="M6" i="7"/>
  <c r="L6" i="7"/>
  <c r="K6" i="7"/>
  <c r="J6" i="7"/>
  <c r="I6" i="7"/>
  <c r="H6" i="7"/>
  <c r="G6" i="7"/>
  <c r="F6" i="7"/>
  <c r="E6" i="7"/>
  <c r="D6" i="7"/>
  <c r="C6" i="7"/>
  <c r="P6" i="6"/>
  <c r="P5" i="6"/>
  <c r="J18" i="4"/>
  <c r="I18" i="4"/>
  <c r="J11" i="4"/>
  <c r="I11" i="4"/>
  <c r="O8" i="9"/>
  <c r="N8" i="9"/>
  <c r="M8" i="9"/>
  <c r="L8" i="9"/>
  <c r="K8" i="9"/>
  <c r="K10" i="9" s="1"/>
  <c r="I8" i="9"/>
  <c r="H8" i="9"/>
  <c r="F8" i="9"/>
  <c r="E8" i="9"/>
  <c r="D8" i="9"/>
  <c r="M11" i="8" l="1"/>
  <c r="M12" i="8" s="1"/>
  <c r="D8" i="8"/>
  <c r="L8" i="8"/>
  <c r="D11" i="8"/>
  <c r="L11" i="8"/>
  <c r="C8" i="8"/>
  <c r="K8" i="8"/>
  <c r="C11" i="8"/>
  <c r="K11" i="8"/>
  <c r="E11" i="7"/>
  <c r="M11" i="7"/>
  <c r="I10" i="9"/>
  <c r="F10" i="9"/>
  <c r="F8" i="8"/>
  <c r="N8" i="8"/>
  <c r="F11" i="8"/>
  <c r="N11" i="8"/>
  <c r="G8" i="8"/>
  <c r="G11" i="8"/>
  <c r="I8" i="8"/>
  <c r="I11" i="8"/>
  <c r="M10" i="9"/>
  <c r="I11" i="7"/>
  <c r="H8" i="8"/>
  <c r="H11" i="8"/>
  <c r="E10" i="9"/>
  <c r="J8" i="8"/>
  <c r="J11" i="8"/>
  <c r="E8" i="7"/>
  <c r="E7" i="6" s="1"/>
  <c r="I8" i="7"/>
  <c r="M8" i="7"/>
  <c r="H8" i="7"/>
  <c r="H7" i="6" s="1"/>
  <c r="N10" i="9"/>
  <c r="O10" i="9"/>
  <c r="L10" i="9"/>
  <c r="K8" i="7"/>
  <c r="G11" i="7"/>
  <c r="G8" i="7"/>
  <c r="G7" i="6" s="1"/>
  <c r="C11" i="7"/>
  <c r="K11" i="7"/>
  <c r="D10" i="9"/>
  <c r="H10" i="9"/>
  <c r="O10" i="7"/>
  <c r="N12" i="7"/>
  <c r="G8" i="9"/>
  <c r="G9" i="9" s="1"/>
  <c r="F11" i="7"/>
  <c r="J11" i="7"/>
  <c r="D11" i="7"/>
  <c r="H11" i="7"/>
  <c r="L11" i="7"/>
  <c r="F8" i="7"/>
  <c r="F7" i="6" s="1"/>
  <c r="J8" i="7"/>
  <c r="E9" i="9"/>
  <c r="I9" i="9"/>
  <c r="M9" i="9"/>
  <c r="K9" i="9"/>
  <c r="J8" i="9"/>
  <c r="J10" i="9" s="1"/>
  <c r="O6" i="7"/>
  <c r="C8" i="7"/>
  <c r="N9" i="9"/>
  <c r="D8" i="7"/>
  <c r="D7" i="6" s="1"/>
  <c r="L8" i="7"/>
  <c r="O9" i="7"/>
  <c r="O9" i="9"/>
  <c r="F9" i="9"/>
  <c r="O7" i="7"/>
  <c r="E12" i="8"/>
  <c r="D9" i="9"/>
  <c r="H9" i="9"/>
  <c r="L9" i="9"/>
  <c r="L12" i="8" l="1"/>
  <c r="D12" i="8"/>
  <c r="F12" i="8"/>
  <c r="C12" i="8"/>
  <c r="K12" i="8"/>
  <c r="M12" i="7"/>
  <c r="O8" i="8"/>
  <c r="I12" i="7"/>
  <c r="I12" i="8"/>
  <c r="N12" i="8"/>
  <c r="O11" i="8"/>
  <c r="H12" i="7"/>
  <c r="J12" i="8"/>
  <c r="G12" i="8"/>
  <c r="H12" i="8"/>
  <c r="K12" i="7"/>
  <c r="G12" i="7"/>
  <c r="C12" i="7"/>
  <c r="E12" i="7"/>
  <c r="G10" i="9"/>
  <c r="O11" i="7"/>
  <c r="J12" i="7"/>
  <c r="D12" i="7"/>
  <c r="L12" i="7"/>
  <c r="J9" i="9"/>
  <c r="F12" i="7"/>
  <c r="C7" i="6"/>
  <c r="P7" i="6" s="1"/>
  <c r="O8" i="7"/>
  <c r="O12" i="8" l="1"/>
  <c r="O12" i="7"/>
</calcChain>
</file>

<file path=xl/comments1.xml><?xml version="1.0" encoding="utf-8"?>
<comments xmlns="http://schemas.openxmlformats.org/spreadsheetml/2006/main">
  <authors>
    <author>LENOVO</author>
    <author>USER</author>
  </authors>
  <commentList>
    <comment ref="T5" authorId="0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konfirmasi dengan gudang</t>
        </r>
      </text>
    </comment>
    <comment ref="U5" authorId="0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cek d maximo, description : laju persediaan</t>
        </r>
      </text>
    </comment>
    <comment ref="Y5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RUMUS
</t>
        </r>
      </text>
    </comment>
  </commentList>
</comments>
</file>

<file path=xl/sharedStrings.xml><?xml version="1.0" encoding="utf-8"?>
<sst xmlns="http://schemas.openxmlformats.org/spreadsheetml/2006/main" count="67108" uniqueCount="6224">
  <si>
    <t xml:space="preserve">LAPORAN </t>
  </si>
  <si>
    <t xml:space="preserve">MATERIAL MANAGEMENT </t>
  </si>
  <si>
    <t>-</t>
  </si>
  <si>
    <t>:</t>
  </si>
  <si>
    <t>TOTAL</t>
  </si>
  <si>
    <t>1. Kondisi katalog</t>
  </si>
  <si>
    <t>NO</t>
  </si>
  <si>
    <t>URAIAN</t>
  </si>
  <si>
    <t>SAT</t>
  </si>
  <si>
    <t>Jumlah (item)</t>
  </si>
  <si>
    <t>Januari</t>
  </si>
  <si>
    <t>Februari</t>
  </si>
  <si>
    <t>Maret</t>
  </si>
  <si>
    <t>April</t>
  </si>
  <si>
    <t>Mei</t>
  </si>
  <si>
    <t>Juni</t>
  </si>
  <si>
    <t>Juli</t>
  </si>
  <si>
    <t>Agustus</t>
  </si>
  <si>
    <t>September</t>
  </si>
  <si>
    <t>Oktober</t>
  </si>
  <si>
    <t>November</t>
  </si>
  <si>
    <t>Desember</t>
  </si>
  <si>
    <t>KATALOG EXISTING</t>
  </si>
  <si>
    <t>1000 HAR TRANSFORMATOR</t>
  </si>
  <si>
    <t>item</t>
  </si>
  <si>
    <t>1001 HAR SWITCHGEAR &amp; JARINGAN</t>
  </si>
  <si>
    <t>1002 HAR KABEL</t>
  </si>
  <si>
    <t>1003 HAR ALAT UKUR</t>
  </si>
  <si>
    <t>1005 HAR PERSEDIAAN UMUM</t>
  </si>
  <si>
    <t>1007 HAR INSTALASI &amp; MESIN</t>
  </si>
  <si>
    <t>4000 FUEL BATUBARA</t>
  </si>
  <si>
    <t>4001 FUEL MINYAK BAKAR HSD</t>
  </si>
  <si>
    <t>Total</t>
  </si>
  <si>
    <t>PENAMBAHAN KATALOG BARU</t>
  </si>
  <si>
    <t>RASIO KATALOG EXISTING DG KATALOG BARU</t>
  </si>
  <si>
    <t>%</t>
  </si>
  <si>
    <t xml:space="preserve">2. Transaksi pengadaan </t>
  </si>
  <si>
    <t>PO</t>
  </si>
  <si>
    <t>TOTAL PURCHASE ORDER (PO) TERLAMBAT</t>
  </si>
  <si>
    <t>RASIO PURCHASE ORDER (PO) TERLAMBAT</t>
  </si>
  <si>
    <t>Jumlah (Rupiah)</t>
  </si>
  <si>
    <t>Rp.</t>
  </si>
  <si>
    <t xml:space="preserve"> </t>
  </si>
  <si>
    <t>3. Transaksi Pengadaan (Rupiah)</t>
  </si>
  <si>
    <t xml:space="preserve">TOTAL USULAN PENGADAAN (PR) </t>
  </si>
  <si>
    <t xml:space="preserve">TOTAL PURCHASE ORDER (PO) </t>
  </si>
  <si>
    <t>Total Non Fuel</t>
  </si>
  <si>
    <t>Jumlah (rupiah)</t>
  </si>
  <si>
    <t>Rp</t>
  </si>
  <si>
    <t>INVENTORY LEVEL NON FUEL</t>
  </si>
  <si>
    <t>INVENTORY LEVEL</t>
  </si>
  <si>
    <t>PENERIMAAN MATERIAL</t>
  </si>
  <si>
    <t xml:space="preserve">7. Transaksi Gudang </t>
  </si>
  <si>
    <t>PEMAKAIAN MATERIAL</t>
  </si>
  <si>
    <t>&gt;&gt;&gt;&gt;</t>
  </si>
  <si>
    <t>DATA DIAMBIL DARI MB51 GOOD RECEIPT MVT.105</t>
  </si>
  <si>
    <t>Item</t>
  </si>
  <si>
    <t>TOTAL STOCK MATERIAL GUDANG</t>
  </si>
  <si>
    <t>TOTAL NILAI GUDANG (non Fuel)</t>
  </si>
  <si>
    <t>Kali</t>
  </si>
  <si>
    <t>SPARE PART TURNOVER TIAP BULAN
Total Biaya Material / ((Saldo Awal+Sado Akhir)/2)</t>
  </si>
  <si>
    <t xml:space="preserve">TOTAL WORK ORDER </t>
  </si>
  <si>
    <t>TOTAL WORK ORDER BACKLOG</t>
  </si>
  <si>
    <t>TOTAL WO BACKLOG TUNGGU PART</t>
  </si>
  <si>
    <t>RASIO WO BACKLOCK TUNGGU PART</t>
  </si>
  <si>
    <t>INVENTORY LEVEL (Non Fuel)</t>
  </si>
  <si>
    <t>RASIO WO BACKLOG TUNGGU PART</t>
  </si>
  <si>
    <t>PENAMBAHAN STOCK CODE BARU</t>
  </si>
  <si>
    <t>LAPORAN MANAGEMENT MATERIAL BULAN JANUARI TAHUN 2016</t>
  </si>
  <si>
    <t>1. PURCHASE ORDER (MATERIAL)</t>
  </si>
  <si>
    <t>JUMLAH</t>
  </si>
  <si>
    <t>HARGA SATUAN</t>
  </si>
  <si>
    <t>HARGA TOTAL</t>
  </si>
  <si>
    <t>KETERANGAN</t>
  </si>
  <si>
    <t>NOMOR PO</t>
  </si>
  <si>
    <t>JUDUL PO</t>
  </si>
  <si>
    <t>NAMA VENDOR</t>
  </si>
  <si>
    <t>TGL MULAI</t>
  </si>
  <si>
    <t>TGL BERAKHIR</t>
  </si>
  <si>
    <t>ITEM</t>
  </si>
  <si>
    <t>TOTAL HARGA PO MATERIAL</t>
  </si>
  <si>
    <t>2. PURCHASE ORDER (JASA)</t>
  </si>
  <si>
    <t>TOTAL HARGA PO JASA</t>
  </si>
  <si>
    <t>KETERANGAN :</t>
  </si>
  <si>
    <t>Sawahlunto, 31 Januari 2016</t>
  </si>
  <si>
    <t>Mengetahui,</t>
  </si>
  <si>
    <t>SPV Pengadaan</t>
  </si>
  <si>
    <t>Dibuat oleh,</t>
  </si>
  <si>
    <t>JML SPM (PO KHS)</t>
  </si>
  <si>
    <t>TOTAL NILAI SPM</t>
  </si>
  <si>
    <t>TOTAL ITEM</t>
  </si>
  <si>
    <t>TANGGAL</t>
  </si>
  <si>
    <t>NO. PO SAP (SPM)</t>
  </si>
  <si>
    <t>JANGKA WAKTU PENYERAHAN</t>
  </si>
  <si>
    <t>NO. KONTRAK PAYUNG</t>
  </si>
  <si>
    <t>TGL KONTRAK</t>
  </si>
  <si>
    <t>JUDUL PENGADAAAN</t>
  </si>
  <si>
    <t>VENDOR</t>
  </si>
  <si>
    <t>NO. ITEM</t>
  </si>
  <si>
    <t>NAMA MATERIAL</t>
  </si>
  <si>
    <t>NO MATERIAL</t>
  </si>
  <si>
    <t>JML</t>
  </si>
  <si>
    <t>HARGA</t>
  </si>
  <si>
    <t>HARGA + PPn 10%</t>
  </si>
  <si>
    <t>TOTAL HARGA</t>
  </si>
  <si>
    <t>KET</t>
  </si>
  <si>
    <t>001</t>
  </si>
  <si>
    <t>010</t>
  </si>
  <si>
    <t>011</t>
  </si>
  <si>
    <t>083.PJ/610/SBAM/2013</t>
  </si>
  <si>
    <t>KOPERASI USAHA KARYA</t>
  </si>
  <si>
    <t>Amplop Putih Besar Panjang</t>
  </si>
  <si>
    <t>ktk</t>
  </si>
  <si>
    <t>Batu Battery ABC uk. Besar</t>
  </si>
  <si>
    <t>lsn</t>
  </si>
  <si>
    <t>Batu Battery uk. Kecil A2 merk. Alkaline</t>
  </si>
  <si>
    <t>Batu Battery uk. Kecil A3 merk. Alkaline</t>
  </si>
  <si>
    <t>Batu Battery uk. Segi 4 (9 Volt)</t>
  </si>
  <si>
    <t>Blinder Klip No 107    ( 1 Ktk isi 12 bh )</t>
  </si>
  <si>
    <t>Blinder Klip No 111    ( 1 Ktk isi 12 bh )</t>
  </si>
  <si>
    <t>Blinder Klip No 155    ( 1 Ktk isi 12 bh )</t>
  </si>
  <si>
    <t>Blinder Klip No 200    ( 1 Ktk isi 12 bh )</t>
  </si>
  <si>
    <t>Buku Tulis Folio isi 100 merk. Kiky</t>
  </si>
  <si>
    <t>bh</t>
  </si>
  <si>
    <t>Buku Tulis Folio isi 200 merk. Kiky</t>
  </si>
  <si>
    <t>Buku Tulis Kuarto  isi 100 merk. Kiky</t>
  </si>
  <si>
    <t>Data Print DP 28</t>
  </si>
  <si>
    <t>Data Print DP 40</t>
  </si>
  <si>
    <t>Gagang Pisau Cutter L 500</t>
  </si>
  <si>
    <t>Isi Pisau Cutter Kenko</t>
  </si>
  <si>
    <t>tube</t>
  </si>
  <si>
    <t>Isi Pisau Cutter NT BL 180 P ( 1 Box isi 20 bh)</t>
  </si>
  <si>
    <t>box</t>
  </si>
  <si>
    <t>Kertas Photo Copy A4 80 gram merk. Bola Dunia</t>
  </si>
  <si>
    <t>rim</t>
  </si>
  <si>
    <t>Kertas Photo Copy F4 80 gram merk. Bola Dunia</t>
  </si>
  <si>
    <t>Lem Glukol Besar</t>
  </si>
  <si>
    <t>Mister Uk 30 cm</t>
  </si>
  <si>
    <t>Mister Uk 60 cm</t>
  </si>
  <si>
    <t>Odner Gema</t>
  </si>
  <si>
    <t>OPF Permanent Snowman 0,5 ( Hitam)</t>
  </si>
  <si>
    <t>Panpic</t>
  </si>
  <si>
    <t>roll</t>
  </si>
  <si>
    <t>Pena Pantel (Hitam &amp;  Biru)</t>
  </si>
  <si>
    <t>Pena Pilot Faster</t>
  </si>
  <si>
    <t>Pena Pilot G2 -07 (Hitam &amp; Biru)</t>
  </si>
  <si>
    <t>Penghapus merk Stadler</t>
  </si>
  <si>
    <t>Pensil 2B Steadler 2B</t>
  </si>
  <si>
    <t>Lakban Bening uk. Besar</t>
  </si>
  <si>
    <t>Lakban Hitam uk. Besar</t>
  </si>
  <si>
    <t>Lakban Kertas uk. Besar</t>
  </si>
  <si>
    <t>Lakban Kertas uk. Kecil</t>
  </si>
  <si>
    <t>Pos It Besar</t>
  </si>
  <si>
    <t>Pos It Kcil</t>
  </si>
  <si>
    <t>Senter Besar Baterai 6</t>
  </si>
  <si>
    <t>Sign Here</t>
  </si>
  <si>
    <t>Spidol Putih</t>
  </si>
  <si>
    <t>Spidol Snowman Marker (Permanen)</t>
  </si>
  <si>
    <t>Spidol White Board (Warna Hitam &amp; Biru)</t>
  </si>
  <si>
    <t>Staples Besar No. 3</t>
  </si>
  <si>
    <t>Staples kecil No. 10</t>
  </si>
  <si>
    <t>Stop Map Folio merk. Biola hijau, kuning, biru</t>
  </si>
  <si>
    <t>pak</t>
  </si>
  <si>
    <t>Tinta Catridge PIXMA Canon 810 Hitam</t>
  </si>
  <si>
    <t>Tinta Catridge PIXMA Canon 811 Warna</t>
  </si>
  <si>
    <t>Tip-Ex</t>
  </si>
  <si>
    <t>set</t>
  </si>
  <si>
    <t>Tisue Nice</t>
  </si>
  <si>
    <t>Toner hp Laser Jet type 1020 (12A)</t>
  </si>
  <si>
    <t>Toner hp Laser Jet type 1102 (85A)</t>
  </si>
  <si>
    <t>Toner hp Laser Jet type P-1006 (35A)</t>
  </si>
  <si>
    <t>012</t>
  </si>
  <si>
    <t>PAK PRI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</si>
  <si>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</si>
  <si>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</si>
  <si>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</si>
  <si>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</si>
  <si>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</si>
  <si>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</si>
  <si>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</si>
  <si>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</si>
  <si>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</si>
  <si>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</si>
  <si>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,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</si>
  <si>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</si>
  <si>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</si>
  <si>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</si>
  <si>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</si>
  <si>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</si>
  <si>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</si>
  <si>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</si>
  <si>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</si>
  <si>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</si>
  <si>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</si>
  <si>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</si>
  <si>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</si>
  <si>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</si>
  <si>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</si>
  <si>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</si>
  <si>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</si>
  <si>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</si>
  <si>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</si>
  <si>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</si>
  <si>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</si>
  <si>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</si>
  <si>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</si>
  <si>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</si>
  <si>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</si>
  <si>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</si>
  <si>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</si>
  <si>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</si>
  <si>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</si>
  <si>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</si>
  <si>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</si>
  <si>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</si>
  <si>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</si>
  <si>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</si>
  <si>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</si>
  <si>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</si>
  <si>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</si>
  <si>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</si>
  <si>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</si>
  <si>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</si>
  <si>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</si>
  <si>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</si>
  <si>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</si>
  <si>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</si>
  <si>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</si>
  <si>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</si>
  <si>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</si>
  <si>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</si>
  <si>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</si>
  <si>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</si>
  <si>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</si>
  <si>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</si>
  <si>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</si>
  <si>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</si>
  <si>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</si>
  <si>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</si>
  <si>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</si>
  <si>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</si>
  <si>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</si>
  <si>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</si>
  <si>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</si>
  <si>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</si>
  <si>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</si>
  <si>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</si>
  <si>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</si>
  <si>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</si>
  <si>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</si>
  <si>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</si>
  <si>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</si>
  <si>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</si>
  <si>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</si>
  <si>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</si>
  <si>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</si>
  <si>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</si>
  <si>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</si>
  <si>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</si>
  <si>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</si>
  <si>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</si>
  <si>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</si>
  <si>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</si>
  <si>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</si>
  <si>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</si>
  <si>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</si>
  <si>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</si>
  <si>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</si>
  <si>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</si>
  <si>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</si>
  <si>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</si>
  <si>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</si>
  <si>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</si>
  <si>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</si>
  <si>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</si>
  <si>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</si>
  <si>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</si>
  <si>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</si>
  <si>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</si>
  <si>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KOMPOSISI PURCHASE REQUISITION</t>
  </si>
  <si>
    <t>PERIODE : 1 S/D 30 Juni 2015</t>
  </si>
  <si>
    <t>JAN</t>
  </si>
  <si>
    <t>PEB</t>
  </si>
  <si>
    <t>MAR</t>
  </si>
  <si>
    <t>APR</t>
  </si>
  <si>
    <t>MEI</t>
  </si>
  <si>
    <t>JUN</t>
  </si>
  <si>
    <t>JULI</t>
  </si>
  <si>
    <t>AGT</t>
  </si>
  <si>
    <t>SEPT</t>
  </si>
  <si>
    <t>OKT</t>
  </si>
  <si>
    <t>NOP</t>
  </si>
  <si>
    <t>DES</t>
  </si>
  <si>
    <t>PR Setting ROP-EOQ</t>
  </si>
  <si>
    <t>PR RESERVASI WO</t>
  </si>
  <si>
    <t>PR MANUAL</t>
  </si>
  <si>
    <t>RASIO PR to PO TAHUN 2015</t>
  </si>
  <si>
    <t>Bulan
Uraian</t>
  </si>
  <si>
    <t>Jan</t>
  </si>
  <si>
    <t>Peb</t>
  </si>
  <si>
    <t>Mar</t>
  </si>
  <si>
    <t>Apr</t>
  </si>
  <si>
    <t>Jun</t>
  </si>
  <si>
    <t>Jul</t>
  </si>
  <si>
    <t>Agt</t>
  </si>
  <si>
    <t>Sep</t>
  </si>
  <si>
    <t>Okt</t>
  </si>
  <si>
    <t>Nop</t>
  </si>
  <si>
    <t>Des</t>
  </si>
  <si>
    <t>PR MAT</t>
  </si>
  <si>
    <t>PR JASA</t>
  </si>
  <si>
    <t>Total PR Terbit</t>
  </si>
  <si>
    <t>PO MAT</t>
  </si>
  <si>
    <t>PO JASA</t>
  </si>
  <si>
    <t>Total PO Terbit</t>
  </si>
  <si>
    <t>Purchase Effectiveness</t>
  </si>
  <si>
    <t>RASIO PR to PO TAHUN 2015 (Rp)</t>
  </si>
  <si>
    <t>SERVICE LEVEL MATERIAL SOMB per BULAN 2017</t>
  </si>
  <si>
    <t>Satuan</t>
  </si>
  <si>
    <t>FEB</t>
  </si>
  <si>
    <t>SEP</t>
  </si>
  <si>
    <t>RESERVASI ITEM
(Permintaan Material by system)</t>
  </si>
  <si>
    <t>RESERVASI ITEM YANG TERLAYANI
(Permintaan Material Terlayani by system)</t>
  </si>
  <si>
    <t>RESERVASI ITEM MATERIAL YANG TIDAK TERLAYANI (Permintaan Material Tidak Terlayani by system)</t>
  </si>
  <si>
    <t>SERVICE LEVEL MATERIAL</t>
  </si>
  <si>
    <r>
      <rPr>
        <sz val="11"/>
        <color theme="1"/>
        <rFont val="Calibri"/>
        <family val="2"/>
      </rPr>
      <t xml:space="preserve">Sawahlunto, </t>
    </r>
    <r>
      <rPr>
        <sz val="11"/>
        <color theme="0"/>
        <rFont val="Calibri"/>
        <family val="2"/>
      </rPr>
      <t>30 Desember</t>
    </r>
    <r>
      <rPr>
        <sz val="11"/>
        <color theme="1"/>
        <rFont val="Calibri"/>
        <family val="2"/>
      </rPr>
      <t xml:space="preserve"> 2017</t>
    </r>
  </si>
  <si>
    <t>1. Mohamad Suwandi</t>
  </si>
  <si>
    <t>...............</t>
  </si>
  <si>
    <t>LAPORAN MANAGEMENT MATERIAL BULAN DESEMBER TAHUN 2013 (PR to PO)</t>
  </si>
  <si>
    <t>A. TRANSAKSI PENGADAAN UNIT</t>
  </si>
  <si>
    <t>1. PURCHASE ORDER ITEM (PO ITEM)(Pengadaan material terkatalog) VIA MAXIMO</t>
  </si>
  <si>
    <t>NAMA BARANG</t>
  </si>
  <si>
    <t>SPESIFIKASI</t>
  </si>
  <si>
    <t>PENGADAAN MATERIAL I&amp;C (WO13371,WO13221)</t>
  </si>
  <si>
    <t>INDICATOR,PRESSURE, DIFFERENTIAL, 0-250 MBAR, 0-400 MBAR &amp; 0-600MBAR, CLASS 2.5 to EN837-3, STAINLESS STEEL 316, 20 DEG C, 100 MM</t>
  </si>
  <si>
    <t>ED217.SP/612/UBJOM-RBG/2013</t>
  </si>
  <si>
    <t>PENGADAAN H2 CRADLE OKTOBER 2013 (MR1866;WT26836)</t>
  </si>
  <si>
    <t>HYDROGEN, 15 MPA, HIGH PURITY (99,99%), 7 M³ X 16 CYLINDER</t>
  </si>
  <si>
    <t>ED672.SP/612/UBJOM-RBG/2013</t>
  </si>
  <si>
    <t>PERMINTAAN H2 CRADLE NOPEMBER 2013</t>
  </si>
  <si>
    <t>ED675.SP/612/UBJOM-RBG/2013</t>
  </si>
  <si>
    <t>PENGADAAN ROLLER TEFLON</t>
  </si>
  <si>
    <t>ROLLER, TEFLON, 55 MM, 120 MM, 45 MM, ID PIPA = 55 MM ; PIPA THICKNESS = 2.5 MM</t>
  </si>
  <si>
    <t>ED685.SPK/612/UBJOM-RBG/2013</t>
  </si>
  <si>
    <t>PERMINTAAN H2 CRADLE BULAN DESEMBER 2013</t>
  </si>
  <si>
    <t>ED754.SP/612/UBJOM-RBG/2013</t>
  </si>
  <si>
    <t>PENGADAAN VALVE MOTORIZED OPERATION - HAR I&amp;C</t>
  </si>
  <si>
    <t>VALVE,MOTORIZED OPERATION, 220 VAC, 50/60 Hz, 1, 0.45 A, MODEL: LA-2450-D-19-2/800-6D047-H000, 95C-041642-01 
REV C, 6 TO 24 INCH, P/N : LA-2450-0165</t>
  </si>
  <si>
    <t>ED778.SPK/612/UBJOM-RBG/2013</t>
  </si>
  <si>
    <t>PENGADAAN KONSUMABEL ROP-ROQ</t>
  </si>
  <si>
    <t>BALLAST,LAMP, BSN 250 L300, 220 VOLT, 50 Hz</t>
  </si>
  <si>
    <t>ED792.SP/612/UBJOM-RBG/2013</t>
  </si>
  <si>
    <t>BALLAST,LAMP, BSN, 220 VOLT, 150 WATT</t>
  </si>
  <si>
    <t>LAMP, SODIUM, 250 W, SON, 220 VOLT</t>
  </si>
  <si>
    <t>LAMP, SODIUM, 250 WATT, SON T, 220 VOLT</t>
  </si>
  <si>
    <t>PENGADAAN MUR, AS DRAT - MO (WO17793) FYI</t>
  </si>
  <si>
    <t>NUT, HEXAGONAL, STAINLESS STEEL, TP 1,75 MM, M12</t>
  </si>
  <si>
    <t>ED668.1.SP/612/UBJOM-RBG/2013</t>
  </si>
  <si>
    <t>BOLT, STAINLESS STEEL, FULL THREAD, TP 1,75 MM, M12, 12 MM, STUD, L 1 M</t>
  </si>
  <si>
    <t>PIPE FITTING, L TYPE CONNECTOR, STAINLESS STEEL, RPL 6-01, MALE</t>
  </si>
  <si>
    <t>PENGADAAN LUB. OIL</t>
  </si>
  <si>
    <t>LUBRICATING OIL,GENERAL PURPOSE, 240 DEG C, -24 DEG C, 320 MM2/S, 320, 208 LITER</t>
  </si>
  <si>
    <t>ED731.SPK/612/UBJOM-RBG/2013</t>
  </si>
  <si>
    <t>PERMINTAAN H2 CRADLE BULAN DESEMBER 2013 - MR 1935</t>
  </si>
  <si>
    <t>ED745.SP/612/UBJOM-RBG/2013</t>
  </si>
  <si>
    <t>ROPE, WIRE, 5X7 PVC, Ø = 5 MM, 50 M, STEEL</t>
  </si>
  <si>
    <t>ED779.SP/612/UBJOM-RBG/2013</t>
  </si>
  <si>
    <t>PENGADAAN KONSUMABEL ROP - ROQ</t>
  </si>
  <si>
    <t>SILICONE COMPOUND, 300 mL, CLEAR</t>
  </si>
  <si>
    <t>ED749.SP/612/UBJOM-RBG/2013</t>
  </si>
  <si>
    <t>HEAD GEAR PROTECTOR, BLACK</t>
  </si>
  <si>
    <t>TAPE,INSULATION,ELECTRICAL, BLACK, 3/4 IN X 66 FEET, VINYL</t>
  </si>
  <si>
    <t>HOSE,NONMETALLIC, TRANSPARANT; SPIRAL STEEL, 3/4 INCH, PLASTIC, WATER</t>
  </si>
  <si>
    <t>SAWDUST,WOOD</t>
  </si>
  <si>
    <t>SPONGE, 100 x 400 x 2000 MM</t>
  </si>
  <si>
    <t>TAPE,INSULATION,ELECTRICAL, BLACK, 3/4 IN X 30 FEET, RUBBER SPLICING TAPE, EPR</t>
  </si>
  <si>
    <t>BATTERY,NONRECHARGEABLE, AA, 1,5 VOLT</t>
  </si>
  <si>
    <t>ADHESIVE, WELD ON 724CPVC, GRAY, 946 mL</t>
  </si>
  <si>
    <t>VALVE, BALL, GALVANIZED, 150 psi, 0.5 MPA, 30 DEG C, 1/2 INCH, 1/2 INCH, DISTANCE FACE TO FACE = 44 MM, THREADED</t>
  </si>
  <si>
    <t>PERMINTAAN H2 CRADLE BULAN DESEMBER 2013 - MR2012</t>
  </si>
  <si>
    <t>ED763.SP/612/UBJOM-RBG/2013</t>
  </si>
  <si>
    <t>PENGADAAN MATERIAL WO19285, WO1764 (HAR-I&amp;C)</t>
  </si>
  <si>
    <t>CARD,SERVO, MODEL DMSVC001</t>
  </si>
  <si>
    <t>ED782.SP/612/UBJOM-RBG/2013</t>
  </si>
  <si>
    <t>TRANSDUCER,EDDY CURRENT, EPRO PR6423, Ø SHAFT &gt;40 MM, STATIC= ± 1.0 MM, DYNAMIC PEAK-PEAK= 50...500MM, 
FOR 42 CrMo 4 = 8 V/MM, HEIGHT OF TARGET ON THE SHAFT &gt;25 MM, NOMINAL DISTANCE AT THE CENTER POINT= 1.5 MM, 
BASIC AIR GAP = 0.4 ...0.7 MM</t>
  </si>
  <si>
    <t>PENGADAAN MATERIAL WO21528 &amp; WO21518 (HAR-I&amp;C)</t>
  </si>
  <si>
    <t>POWER SUPPLY,UNINTERRUPTIBLE, UPS CS638, (DXWXH) = (340X86X158) MM, 600 VA / 300W, 160 - 250 VAC, 50±3 HZ, 1.6 A</t>
  </si>
  <si>
    <t>ED766.SP/612/UBJOM-RBG/2013</t>
  </si>
  <si>
    <t>VALVE, SOLENOID, P/N 54292023, SPRING RETURN, 19 MS(ENERGIZED), 68 MS(DE-ENERGIZED), PILOT PRESS MIN = 2.5 BAR, 
MAX = 10 BAR</t>
  </si>
  <si>
    <t>PERMINTAAN H2 CRADLE BULAN DESEMBER 2013 - MR2026</t>
  </si>
  <si>
    <t>ED776.SP/612/UBJOM-RBG/2013</t>
  </si>
  <si>
    <t>PERMINTAAN H2 CRADLE NOPEMBER 2013 - RENDAL OPS</t>
  </si>
  <si>
    <t>ED736.SP/612/UBJOM-RBG/2013</t>
  </si>
  <si>
    <t>PENGADAAN BALL BEARING - MESIN 1 (WO22027)</t>
  </si>
  <si>
    <t>BEARING,BALL,ANNULAR, DEEP GROOVE, 30X62X16 MM, 30 MM, CHROME STEEL, 62 MM, 6206-2RS, RUBBER</t>
  </si>
  <si>
    <t>ED748.SP/612/UBJOM-RBG/2013</t>
  </si>
  <si>
    <t>PENGADAAN KONSUMABEL ROP-ROQ (KIMIA)</t>
  </si>
  <si>
    <t>SODIUM METABISULFITE,TECHNICAL, CRYSTALLINE, WHITE, POWDER, SG : 1,48, 25 KG/BAG 9DOUBLE PACK), 
ODOR : SULFUROUS, 97-100 %</t>
  </si>
  <si>
    <t>ED767.SPK/612/UBJOM-RBG/2013</t>
  </si>
  <si>
    <t>PENGADAAN MATERIAL WO20495(HAR-I&amp;C)</t>
  </si>
  <si>
    <t>SENSOR,CONDUCTIVITY, ENDURANCE 400-11-9200275, (40.39X50.34X114.8)MM, 0-105 ⁰C, 250 Psig (1825 KPa abs), 10 M, 
0-50 µS/CM, RTD = PT1000</t>
  </si>
  <si>
    <t>ED777.SP/612/UBJOM-RBG/2013</t>
  </si>
  <si>
    <t>PENGADAAN TARPAULINE &amp; ROPE FIBROUS - GUDANG</t>
  </si>
  <si>
    <t>ROPE,FIBROUS, PLASTIC, 6 MM</t>
  </si>
  <si>
    <t>ED724.SP/612/UBJOM-RBG/2013</t>
  </si>
  <si>
    <t>TARPAULIN, A20, 8 X 5 M, STANDARD, PLASTIC</t>
  </si>
  <si>
    <t>TARPAULIN, A20, 5 x 6 M, STANDARD, PLASTIC</t>
  </si>
  <si>
    <t>CEMENT, PORTLAND CEMENT, 40 KG</t>
  </si>
  <si>
    <t>ELBOW,PIPE, 3/4 INCH, PVC, EXTERNAL THREAD</t>
  </si>
  <si>
    <t>COUPLING,PIPE, EXTERNAL THREAD, 3/4 INCH, PVC</t>
  </si>
  <si>
    <t>PIPE,PLASTIC, 1 INCH, 4 M, PVC, 10 KG/CM2</t>
  </si>
  <si>
    <t>PENGADAAN LUB OIL DTE MEDIUM</t>
  </si>
  <si>
    <t>LUBRICATING OIL,GENERAL PURPOSE, FP (ASTM D 92) 221˚C, PP (ASTM D 97) -15˚C, VI (ASTM D 2270) 98, ISO VG 46, 
MOBIL DTE MEDIUM, D (@15˚C KG/L, ASTM D 4052) 0,86</t>
  </si>
  <si>
    <t>ED787.SP/612/UBJOM-RBG/2013</t>
  </si>
  <si>
    <t>PENGADAAN COIL &amp; VALVE ASCO</t>
  </si>
  <si>
    <t>COIL,SOLENOID, LEADED EXPLOSIONPROOF, 238614-158-D, 240/220 VOLT, 60/50 HZ, CABLE LENGTH = 457MM, 
INSULATION CLASS/TEMP.CLASS = FB,HB</t>
  </si>
  <si>
    <t>ED797.SP/612/UBJOM-RBG/2013</t>
  </si>
  <si>
    <t>VALVE, SOLENOID, EF8327G041, 60/50 HZ, 240/220 V, MEDIA = AIR, EXPLOSIONPROOF TYPES 3,3S,4,4X,6,6P,7 &amp; 9, 2/2 NO, 
NPT 1/4, STAINLESS STEEL, PRESS MAX = AIR =150 Psi, WATER = 150 Psi, LIGHT OIL = 150 Psi</t>
  </si>
  <si>
    <t>DO KONTRAK PAYUNG SPARE PART &amp; PELUMAS</t>
  </si>
  <si>
    <t>FILTER ELEMENT, LIQUID OIL, OD 100 MM, ID 60 MM, L 235 MM</t>
  </si>
  <si>
    <t>01-417.PJ-/612/UBJOM-RBG/2013</t>
  </si>
  <si>
    <t>FILTER,LIQUID OIL, OD 135 MM, ID 40 MM, L 300 MM</t>
  </si>
  <si>
    <t>O-RING, OD 68 MM, ID 58 MM, W 5 MM</t>
  </si>
  <si>
    <t>O-RING, OD 16 MM, ID 12 MM, W 2 MM</t>
  </si>
  <si>
    <t>O-RING, OD 156 MM, ID 140 MM, W 8 MM</t>
  </si>
  <si>
    <t>FILTER ELEMENT, LIQUID OIL, OD 130 MM, ID 85 M, L 176 MM</t>
  </si>
  <si>
    <t>FILTER ELEMENT, AIR, 663X135X72.5 MM, COMPLETE WITH RUBBER SEAL</t>
  </si>
  <si>
    <t>O-RING, OD 132 MM, ID 122 MM, W 5 MM</t>
  </si>
  <si>
    <t>LUBRICATING OIL,GENERAL PURPOSE, 15W-40, 5 LITER</t>
  </si>
  <si>
    <t>LUBRICATING OIL,GENERAL PURPOSE, 15W-40, 20 LITER</t>
  </si>
  <si>
    <t>FILTER ELEMENT, LIQUID FUEL</t>
  </si>
  <si>
    <t>FILTER ELEMENT, LIQUID FUEL, OD 105 MM, ID 25 MM, L 190 MM, COMPLETE WITH RUBBER SEAL</t>
  </si>
  <si>
    <t>BOTTLE,SCREW CAP, OIL ANALYSIS - NON ENGINE</t>
  </si>
  <si>
    <t>FILTER ELEMENT, AIR</t>
  </si>
  <si>
    <t>LUBRICATING OIL,GENERAL PURPOSE, HYDO ADV, SAE 30W, 20 LITER</t>
  </si>
  <si>
    <t>GREASE,GENERAL PURPOSE, 2, GREY, 397 GR</t>
  </si>
  <si>
    <t>FILTER ELEMENT, LIQUID FUEL, OD 75 MM, L 100 MM</t>
  </si>
  <si>
    <t>FILTER,LIQUID OIL, OD 105 MM, ID 25 MM, L 147 MM</t>
  </si>
  <si>
    <t>BATTERY, WET, 12 VOLT, 150 AH</t>
  </si>
  <si>
    <t>PENGADAAN BEARING</t>
  </si>
  <si>
    <t>BEARING,ROLLER,CYLINDRICAL, NU 222 EC3, 110 MM, 200 MM, 38 MM</t>
  </si>
  <si>
    <t>ED728.SP/612/UBJOM-RBG/2013</t>
  </si>
  <si>
    <t>BEARING,BALL,ANNULAR, 7220 BECB, 100 MM, 180 MM, 34 MM</t>
  </si>
  <si>
    <t>MASK,AIR FILTERING, WHITE, KASA</t>
  </si>
  <si>
    <t>ED771.SP/612/UBJOM-RBG/2013</t>
  </si>
  <si>
    <t>TAPE, TEFLON, 12 X 0.075 X 10000 MM</t>
  </si>
  <si>
    <t>GLOVES,CHEMICAL PROTECTIVE, STERILE, MEDIUM SIZE, RUBBER LATEX</t>
  </si>
  <si>
    <t>GLOVES,CHEMICAL PROTECTIVE, LONG, RUBBER</t>
  </si>
  <si>
    <t>BRUSH,PAINT, 4 INCH, 30 CM, ROLL</t>
  </si>
  <si>
    <t>JERRYCAN, PLASTIC, 25 LITER</t>
  </si>
  <si>
    <t>REFRIGERANT GAS MIXTURE, 13,6 KG, DUPONT R22</t>
  </si>
  <si>
    <t>PENGADAAN VALVE NORGREN</t>
  </si>
  <si>
    <t>VALVE, PNEUMATIC, V60A513A-A2</t>
  </si>
  <si>
    <t>ED773.SP/612/UBJOM-RBG/2013</t>
  </si>
  <si>
    <t>PENGADAAN CHAIN CABLE CARRIERS - LISTRIK</t>
  </si>
  <si>
    <t>CHAIN, CABLE, CARRIERS, E2, 2500.05.075 INCLUDE BRACKET,  5 M</t>
  </si>
  <si>
    <t>ED682.SP/612/UBJOM-RBG/2013</t>
  </si>
  <si>
    <t>PENGADAAN MATERIAL - MO (WO18926) FYI</t>
  </si>
  <si>
    <t>O-RING, RUBBER, ID 648 MM, OD 670,7 MM</t>
  </si>
  <si>
    <t>ED608.1.SPK/612/UBJOM-RBG/2013</t>
  </si>
  <si>
    <t>SHAFT,SLEEVE, ID 380,450 MM, T 83 MM, ST 52, OD 419,26 MM, C 5 MM</t>
  </si>
  <si>
    <t>SEAL,OIL, VITON, SIZE 419 x 450 x 19 MM</t>
  </si>
  <si>
    <t>PENGADAAN MATERIAL WO19628,WO19131 - HAR I&amp;C</t>
  </si>
  <si>
    <t>FISHER SCREW SET, S8</t>
  </si>
  <si>
    <t>ED746.SP/612/UBJOM-RBG/2013</t>
  </si>
  <si>
    <t>LIQUEFIED PETROLEUM GAS, 50 KG</t>
  </si>
  <si>
    <t>OXYGEN,TECHNICAL, 150 KG/CM2, 6 M3</t>
  </si>
  <si>
    <t>ACETYLENE,TECHNICAL, 150 KG/CM2, 6 M3</t>
  </si>
  <si>
    <t>NITROGEN,TECHNICAL, 6 M3, GRADE C</t>
  </si>
  <si>
    <t>PENGADAAN FILTER H2 GENERATOR - MESIN 1 (WO18041)</t>
  </si>
  <si>
    <t>FILTER, -30˚C~110˚C, FIBERGLASS, PREES FILTER, HC8314FKT39H PALL FILTER, 21 - 210 BAR, FOR H2 GENERATOR</t>
  </si>
  <si>
    <t>ED744.SP/612/UBJOM-RBG/2013</t>
  </si>
  <si>
    <t>PENGADAAN MATERIAL - MESIN 1 (WO21270)</t>
  </si>
  <si>
    <t>O-RING, VITON, ID 204 MM, OD 210 MM</t>
  </si>
  <si>
    <t>ED769.SP/612/UBJOM-RBG/2013</t>
  </si>
  <si>
    <t>O-RING, VITON, ID 194 MM, OD 200 MM</t>
  </si>
  <si>
    <t>BOLT, STEEL, TL A: M24 X L 50 MM, TL B: M24 X L 30 MM, TP 2 MM, L 156 MM</t>
  </si>
  <si>
    <t>PENGADAAN MATERIAL LINE SEAL CWP</t>
  </si>
  <si>
    <t>FILTER, INLET PUMP, 1 1/2 INCH</t>
  </si>
  <si>
    <t>ED765.SP/612/UBJOM-RBG/2013</t>
  </si>
  <si>
    <t>COUPLING,PIPE, EXTERNAL THREAD, 1 1/2 INCH, PVC</t>
  </si>
  <si>
    <t>VALVE,CHECK, PVC, 1 1/2, FOR INLET PUMP</t>
  </si>
  <si>
    <t>COUPLING,PIPE, 1 1/2 INCH, PVC</t>
  </si>
  <si>
    <t>VALVE,BALL, TRUE UNION, PVC, 1 INCH</t>
  </si>
  <si>
    <t>COUPLING,PIPE, 2 INCH TO 1 1/2 INCH, PVC, REDUCER</t>
  </si>
  <si>
    <t>FLANGE,PIPE, 2 INCH, PVC</t>
  </si>
  <si>
    <t>PIPE,PLASTIC, 1 1/2 INCH, 4 M, PVC AW, 10 KG/CM2</t>
  </si>
  <si>
    <t>FLANGE,PIPE, 1 1/2 INCH, PVC</t>
  </si>
  <si>
    <t>TEE,PIPE, PVC, 1 1/2 INCH</t>
  </si>
  <si>
    <t>VALVE,BALL, PVC, 1 1/2 INCH, TRUE UNION</t>
  </si>
  <si>
    <t>FILTER, OUTLET PUMP, 1 1/2 INCH</t>
  </si>
  <si>
    <t>COUPLING,PIPE, REDUCER, 2 1/2 INCH TO 1 1/2 INCH, IRON</t>
  </si>
  <si>
    <t>FLANGE,PIPE, 1 1/2 INCH, IRON</t>
  </si>
  <si>
    <t>HOSE,NONMETALLIC, FLEXIBLE, 1 1/4 INCH, 1 MPA</t>
  </si>
  <si>
    <t>HOSE,NONMETALLIC, FLEXIBLE, 1 INCH, 1 MPA</t>
  </si>
  <si>
    <t>TEE,PIPE, PVC, 1 INCH</t>
  </si>
  <si>
    <t>COUPLING,PIPE, EXTERNAL THREAD, 1 INCH, PVC</t>
  </si>
  <si>
    <t>CLAMP,PIPE, 1 1/4 INCH, PVC</t>
  </si>
  <si>
    <t>COUPLING,PIPE, REDUCER, 1 INCH TO 3/4 INCH, PVC</t>
  </si>
  <si>
    <t>ADHESIVE, PVC GLUE, 45 GR</t>
  </si>
  <si>
    <t>LAMP, HALOGEN, 65 WATT, 24 VOLT</t>
  </si>
  <si>
    <t>ED772.SP/612/UBJOM-RBG/2013</t>
  </si>
  <si>
    <t>BATTERY,NONRECHARGEABLE, SQUARE, 9 VOLT</t>
  </si>
  <si>
    <t>IGNITOR, 50-60 Hz, SN 58, 220-240 VOLT</t>
  </si>
  <si>
    <t>LAMP, SODIUM, 1000 WATT, SON T, 220 VOLT</t>
  </si>
  <si>
    <t>BALLAST,LAMP, BSN 1000 L02-A, 220 VOLT, 50 Hz, 1000 WATT</t>
  </si>
  <si>
    <t>PENGADAAN MATERIAL ROP-ROQ (I&amp;C)</t>
  </si>
  <si>
    <t>SWITCH,LEVEL, 220 VAC, 220 VAC 5A DP/DT</t>
  </si>
  <si>
    <t>ED775.SP/612/UBJOM-RBG/2013</t>
  </si>
  <si>
    <t>MODULE,PULSE ENCODER INTERFACE, TWO SCREWS (M 3 X 8MM), 200 KHz, 5 W, 15 OR 24 VDC</t>
  </si>
  <si>
    <t>PENGADAAN COUPLING &amp; BEARING</t>
  </si>
  <si>
    <t>COUPLING, RUBBER, T 16 MM, OD 20 MM, ID 10 MM</t>
  </si>
  <si>
    <t>ED793.SP/612/UBJOM-RBG/2013</t>
  </si>
  <si>
    <t>BALL,BEARING, ID 30 MM, OD 72 MM, T 20 MM, SKF 6306</t>
  </si>
  <si>
    <t>COUPLING, RUBBER, T 19 MM, OD 32 MM, ID 16 MM</t>
  </si>
  <si>
    <t>PENGADAAN  TOLUENE - CBM</t>
  </si>
  <si>
    <t>TOLUENE,ACS, C6H5CH3, 99,9% , FOR ANALYSIS EMSURE, 2,5 LITER</t>
  </si>
  <si>
    <t>ED795.SP/612/UBJOM-RBG/2013</t>
  </si>
  <si>
    <t>PENGADAAN LUB. OIL MOBIL DTE LIGHT</t>
  </si>
  <si>
    <t>LUBRICATING OIL,GENERAL PURPOSE, FP (ASTM D 92) 218˚C, PP (ASTM D 97) -18˚C, VI (ASTM D 2270) 102, ISO VG 32, 
MOBIL DTE LIGHT, D (@15˚C KG/L, ASTM D 4052) 0,85</t>
  </si>
  <si>
    <t>ED726.SPK/612/UBJOM-RBG/2013</t>
  </si>
  <si>
    <t>USULAN PENGADAAN KONSUMABEL ROP-ROQ</t>
  </si>
  <si>
    <t>VALVE, SOLENOID, VQ5100-4, PLUG-IN SUB PLATE, 50/60 Hz, 2 POSITION SINGLE, V COIL = 220, SEAL TYPE</t>
  </si>
  <si>
    <t>ED747.SP/612/UBJOM-RBG/2013</t>
  </si>
  <si>
    <t>PENGADAAN OIL SEAL - MESIN 1 (WO21012)</t>
  </si>
  <si>
    <t>SEAL,OIL, NOK, 35X45X10 MM, RUBBER PU, UPI</t>
  </si>
  <si>
    <t>ED768.SP/612/UBJOM-RBG/2013</t>
  </si>
  <si>
    <t>ROD,WELDING, PROBLEM STEEL AWS A5.4.2E312-16, 2.6 MM</t>
  </si>
  <si>
    <t>ED788.SP/612/UBJOM-RBG/2013</t>
  </si>
  <si>
    <t>GRINDSTONE,MOUNTED, 4 INCH (105X16X2) MM, CUTTING</t>
  </si>
  <si>
    <t>PLATE, METAL, BISPLATE 400, 6 X 2485 X 2000 MM</t>
  </si>
  <si>
    <t>BEARING,BALL,ANNULAR, 25 MM, STEEL, SINGLE ROW, 62 MM, 6305-Z, DEEP GROOVE, 17 MM</t>
  </si>
  <si>
    <t>ED761.SP/612/UBJOM-RBG/2013</t>
  </si>
  <si>
    <t>BEARING,BALL,ANNULAR, DEEP GROOVE, 25 MM, CHROME STEEL, 52 MM, 6205-2RS1/C3, 10</t>
  </si>
  <si>
    <t>PENGGANTIAN BELT CONVEYOR BOOM SR</t>
  </si>
  <si>
    <t>Penggantian Belt Conveyor Boom SR</t>
  </si>
  <si>
    <t>ED740.SP/612/UBJOM-RBG/2013</t>
  </si>
  <si>
    <t>SERVICE</t>
  </si>
  <si>
    <t>OPTIMALISASI EXTERNAL WATER COOLING LINE PADA EDG</t>
  </si>
  <si>
    <t>Optimalisasi External Water Cooling Line pada EDG</t>
  </si>
  <si>
    <t>ED752.SPK/612/UBJOM-RBG/2013</t>
  </si>
  <si>
    <t>PENGECATAN GEDUNG ADMINISTRASI</t>
  </si>
  <si>
    <t>Pengecatan Gedung Administrasi</t>
  </si>
  <si>
    <t>ED753.SPK/612/UBJOM-RBG/2013</t>
  </si>
  <si>
    <t>MODIFIKASI FRAME WORK COUNTER WEIGHT</t>
  </si>
  <si>
    <t>Modifikasi Frame Work Counter Weight BC 3A-3B</t>
  </si>
  <si>
    <t>ED750.SPK/612/UBJOM-RBG/2013</t>
  </si>
  <si>
    <t>REPAIR SHAFT PLANETARY GEAR, DRIVE BUCKET SR (WO20956)</t>
  </si>
  <si>
    <t>Repair Shaft Planetary Gear, Drive Bucket SR</t>
  </si>
  <si>
    <t>ED712.SP/612/UBJOM-RBG/2013</t>
  </si>
  <si>
    <t>RENOVASI GEDUNG MASJID UNTUK RUANG KLINIK</t>
  </si>
  <si>
    <t>Renovasi Gedung Masjid Untuk Ruang Klinik</t>
  </si>
  <si>
    <t>ED738.SPK/612/UBJOM-RBG/2013</t>
  </si>
  <si>
    <t>PEKERJAAN PEMBUATAN DAN PEMASANGAN ROTARY HOIST FRAME</t>
  </si>
  <si>
    <t>ED720.SP/612/UBJOM-RBG/2013</t>
  </si>
  <si>
    <t>Pemeliharaan Warehouse</t>
  </si>
  <si>
    <t>ED617.SPK/612/UBJOM-RBG/2013</t>
  </si>
  <si>
    <t>ADMINISTRASI PERUSAHAAN BONGKAR MUAT BATUBARA</t>
  </si>
  <si>
    <t>ADMINISTRASI PERUSAHAAN BONGKAR MUAT BATUBARA BULAN OKTOBER 2013</t>
  </si>
  <si>
    <t>ED599.SPK/612/UBJOM-RBG/2013</t>
  </si>
  <si>
    <t>PEKERJAAN ONLINE MAJOR LEAK STEAM AT LINE DRAIN HP BY PASS - HAR.MO (WO22067)</t>
  </si>
  <si>
    <t>Pekerjaan Online Major Leak Steam at Line Drain HP by pass</t>
  </si>
  <si>
    <t>ED751.SP/612/UBJOM-RBG/2013</t>
  </si>
  <si>
    <t>PEMELIHARAAN WAREHOUSE 2</t>
  </si>
  <si>
    <t>PEMELIHARAAN WAREHOUSE - 2</t>
  </si>
  <si>
    <t>ED756.SP/612/UBJOM-RBG/2013</t>
  </si>
  <si>
    <t>MODIFIKASI PENEMPATAN CABLE TRAY</t>
  </si>
  <si>
    <t>Modifikasi penempatan cable tray</t>
  </si>
  <si>
    <t>ED743.SPK/612/UBJOM-RBG/2013</t>
  </si>
  <si>
    <t>PENAMBAHAN VACUM LINE DI FLY ASH SILO</t>
  </si>
  <si>
    <t>Penambahan Vacum Line di Fly Ash Silo</t>
  </si>
  <si>
    <t>ED774.SPK/612/UBJOM-RBG/2013</t>
  </si>
  <si>
    <t>PENAMBAHAN BEAM HANGER UNTUK LIFTING DEVICE AREA BFPT LUBE OIL TANK</t>
  </si>
  <si>
    <t>ED758.SP/612/UBJOM-RBG/2013</t>
  </si>
  <si>
    <t>TOTAL HARGA PO PER ITEM</t>
  </si>
  <si>
    <r>
      <rPr>
        <b/>
        <sz val="12"/>
        <color theme="1"/>
        <rFont val="Calibri"/>
        <family val="2"/>
      </rPr>
      <t>2. PURCHASE ORDER MATERIAL (PO MATERIAL) (</t>
    </r>
    <r>
      <rPr>
        <b/>
        <sz val="12"/>
        <color indexed="12"/>
        <rFont val="Calibri"/>
        <family val="2"/>
      </rPr>
      <t>Pengadaan material TIDAK TERKATALOG/ NON STOCK</t>
    </r>
    <r>
      <rPr>
        <b/>
        <sz val="12"/>
        <color indexed="8"/>
        <rFont val="Calibri"/>
        <family val="2"/>
      </rPr>
      <t>)</t>
    </r>
  </si>
  <si>
    <t>INSTALASI H2</t>
  </si>
  <si>
    <t>ED764.SP/612/UBJOM-RBG/2013</t>
  </si>
  <si>
    <t>SCANNER</t>
  </si>
  <si>
    <t>CANON PIXMA P215</t>
  </si>
  <si>
    <t>ED800.SP/612/UBJOM-RBG/2013</t>
  </si>
  <si>
    <t xml:space="preserve">LEMARI PENYIMPANAN BAHAN KIMIA(REAGENT) </t>
  </si>
  <si>
    <t>IMENSI (PXLXT) = 1000 X 550 X 2000 MM BAHAN MULTIPLEX TEBAL = 18 MM SEKAT STAINLESS STEEL SUS 304 DILAPISI 
HPL(HIGH PRESSURE LAMINATE) SEHINGGA TAHAN ASAM DAN PANAS 4 PINTU 5 SEKAT 6 RUANG PINTU DILENGKAPI KUNCI DAN HANDLE TAHAN KARAT PINTU MODEL GESER DENGAN KACA BENING 8 MM SEKAT HARUS MAMPU MENAHAN BEBAN MAX 40 KG WARNA BIRU MUDA ATAU PUTIH</t>
  </si>
  <si>
    <t>ED770.SP/612/UBJOM-RBG/2013</t>
  </si>
  <si>
    <t>LEMARI PENYIMPANAN BAHAN KIMIA(REAGENT)</t>
  </si>
  <si>
    <t>DILENGKAPI DENGAN BLOWER DIMENSI (PXLXT) = 1000 X 550 X 2000 MM 
BAHAN MULTIPLEX TEBAL = 18 MM SEKAT DILAPISI DAMPARAN KACA YANG DAPAT DILEPAS ATAU STAINLESS STEEL SUS 304 DILAPISI HPL (HIGH PRESSURE LAMINATE) SEHINGGA TAHAN ASAM DAN PANAS 4 PINTU 5 SEKAT 6 RUANG PINTU DILENGKAPI KUNCI DAN HANDLE TAHAN KARAT PINTU MODEL GESER DENGAN KACA BENING 8 MM SEKAT HARUS MAMPU MENAHAN BEBAN MAKS 40 KG,WARNA BIRU MUDA ATAU PUTIH, BLOWER HARUS CHEMICAL RESISTANT POLYPROPYLENE</t>
  </si>
  <si>
    <t>KABEL BNC TO BNC</t>
  </si>
  <si>
    <t>PANJANG 5 METER, FEMALE</t>
  </si>
  <si>
    <t>ED794.SP/612/UBJOM-RBG/2013</t>
  </si>
  <si>
    <t>MEJA LABORATORIUM</t>
  </si>
  <si>
    <t xml:space="preserve">SIZE : 2000X1500X750 MM, FOOT : CORROSION-RESIST HIGH STRENGTH, OTHER MATERIAL : STEEL, STEEL WOOD AND 
WOOD, HANDLE : ANTI CORROSION, CABINET : HIGH QUALITY COLD ROLLED-ROLLED STEEL SHEET, </t>
  </si>
  <si>
    <t>JASA PENORMALAN BC 9B</t>
  </si>
  <si>
    <t>ED790.SP/612/UBJOM-RBG/2013</t>
  </si>
  <si>
    <t>PERBAIKAN HANDY TALKY MOTOROLA GP 2000</t>
  </si>
  <si>
    <t>ED796.SP/612/UBJOM-RBG/2013</t>
  </si>
  <si>
    <t xml:space="preserve"> : PEKERJAAN JASA</t>
  </si>
  <si>
    <t>Rembang, 02 Januari 2013</t>
  </si>
  <si>
    <t>SPV Senior Pengadaan</t>
  </si>
  <si>
    <t>Imam Katmudi</t>
  </si>
  <si>
    <t>Feriana R. W</t>
  </si>
  <si>
    <t>PERMINTAAN BERDASARAKAN RESERVASI WO BULAN DESEMBER 2013</t>
  </si>
  <si>
    <t>ORGID</t>
  </si>
  <si>
    <t>SITEID</t>
  </si>
  <si>
    <t>ITEMSETID</t>
  </si>
  <si>
    <t>REFWO</t>
  </si>
  <si>
    <t>MRNUM</t>
  </si>
  <si>
    <t>MRLINENUM</t>
  </si>
  <si>
    <t>LINETYPE</t>
  </si>
  <si>
    <t>ITEMNUM</t>
  </si>
  <si>
    <t>DESCRIPTION</t>
  </si>
  <si>
    <t>CONDITIONCODE</t>
  </si>
  <si>
    <t>REQUIREDDATE</t>
  </si>
  <si>
    <t>STORELOC</t>
  </si>
  <si>
    <t>QTY</t>
  </si>
  <si>
    <t>ORDERUNIT</t>
  </si>
  <si>
    <t>LINECOST</t>
  </si>
  <si>
    <t>TRAN#</t>
  </si>
  <si>
    <t>ISSUETYPE</t>
  </si>
  <si>
    <t>ACTUALDATE</t>
  </si>
  <si>
    <t>QUANTITY</t>
  </si>
  <si>
    <t>RUMUS</t>
  </si>
  <si>
    <t>HASIL</t>
  </si>
  <si>
    <t>UBPL</t>
  </si>
  <si>
    <t>RB</t>
  </si>
  <si>
    <t>ITEMSET</t>
  </si>
  <si>
    <t>WO10485</t>
  </si>
  <si>
    <t>MR1820</t>
  </si>
  <si>
    <t>100002920</t>
  </si>
  <si>
    <t>BOLT, PLUG, GALVANIZED, 1.5 MM, 20.4 MM, 25 X 21 MM</t>
  </si>
  <si>
    <t/>
  </si>
  <si>
    <t>WH</t>
  </si>
  <si>
    <t>PCS</t>
  </si>
  <si>
    <t>ISSUE</t>
  </si>
  <si>
    <t>MR1947</t>
  </si>
  <si>
    <t>NORMAL</t>
  </si>
  <si>
    <t>TERLAYANI</t>
  </si>
  <si>
    <t>WO12456</t>
  </si>
  <si>
    <t>100000979</t>
  </si>
  <si>
    <t>HOSE,NONMETALLIC, OD = 18 MM, FOR BULDOZER</t>
  </si>
  <si>
    <t>WO12990</t>
  </si>
  <si>
    <t>100000156</t>
  </si>
  <si>
    <t>GLOVES,CHEMICAL PROTECTIVE, STERILE, RUBBER LATEX, LONG</t>
  </si>
  <si>
    <t>WO13023</t>
  </si>
  <si>
    <t>100001025</t>
  </si>
  <si>
    <t>ROLLER,CONVEYOR, 1640 MM, 139,7 MM, 1530 MM, 30 MM</t>
  </si>
  <si>
    <t>100001026</t>
  </si>
  <si>
    <t>ROLLER,CONVEYOR, 1640 MM, 1530 MM, 139,7 MM, 25 MM</t>
  </si>
  <si>
    <t>WO13911</t>
  </si>
  <si>
    <t>1467</t>
  </si>
  <si>
    <t>100001301</t>
  </si>
  <si>
    <t>100000256</t>
  </si>
  <si>
    <t>WO14054</t>
  </si>
  <si>
    <t>1419</t>
  </si>
  <si>
    <t>100000610</t>
  </si>
  <si>
    <t>ANTI SCALE, 10-30 %, 100 DEG C, NOT FLAMMABLE, -9 DEG C, 1-5 %, 1,14, LIQUID</t>
  </si>
  <si>
    <t>CHEM</t>
  </si>
  <si>
    <t>KG</t>
  </si>
  <si>
    <t>WO14275</t>
  </si>
  <si>
    <t>100000996</t>
  </si>
  <si>
    <t>UNION,TUBE, FITTING, STAINLESS STEEL 316, 14 MM</t>
  </si>
  <si>
    <t>WO14607</t>
  </si>
  <si>
    <t>1460</t>
  </si>
  <si>
    <t>100000684</t>
  </si>
  <si>
    <t>PYROGALLOL, GR (1,2,3-TRIHYDROXYBENZENE) MERCK CAT.1.00612</t>
  </si>
  <si>
    <t>BOTTLE</t>
  </si>
  <si>
    <t>100000679</t>
  </si>
  <si>
    <t>AMMONIUM ACETATE,ACS, MERCK CAT.1.01116, 1 KG</t>
  </si>
  <si>
    <t>1501</t>
  </si>
  <si>
    <t>100000272</t>
  </si>
  <si>
    <t>PAIR</t>
  </si>
  <si>
    <t>WO14972</t>
  </si>
  <si>
    <t>1516</t>
  </si>
  <si>
    <t>100000311</t>
  </si>
  <si>
    <t>LUBRICATING OIL,GENERAL PURPOSE, SAE 50, 20 LITER</t>
  </si>
  <si>
    <t>LUB</t>
  </si>
  <si>
    <t>PAIL</t>
  </si>
  <si>
    <t>WO14999</t>
  </si>
  <si>
    <t>MR1642</t>
  </si>
  <si>
    <t>100000270</t>
  </si>
  <si>
    <t>GLOVE,HEAT PROTECTIVE, 5 YARN, COTTON</t>
  </si>
  <si>
    <t>100000222</t>
  </si>
  <si>
    <t>CLOTH,CLEANING, COLORFUL, COTTON</t>
  </si>
  <si>
    <t>WO15931</t>
  </si>
  <si>
    <t>1579</t>
  </si>
  <si>
    <t>100000342</t>
  </si>
  <si>
    <t>SPONGE, SOFT, AION PLAS CHAMOIS</t>
  </si>
  <si>
    <t>100000895</t>
  </si>
  <si>
    <t>WO16625</t>
  </si>
  <si>
    <t>MR1643</t>
  </si>
  <si>
    <t>100000310</t>
  </si>
  <si>
    <t>WO17285</t>
  </si>
  <si>
    <t>1596</t>
  </si>
  <si>
    <t>rebushing Bearing motor lube oil BFPT B motor B unit 20</t>
  </si>
  <si>
    <t>LOT</t>
  </si>
  <si>
    <t>WO18016</t>
  </si>
  <si>
    <t>100002260</t>
  </si>
  <si>
    <t>MODULE, FLEX I/O AC INPUT, 120 VAC, 16 INPUTS , SERIES A</t>
  </si>
  <si>
    <t>100002261</t>
  </si>
  <si>
    <t>MODULE, OUTPUT MODULE, 24 VDC, 32 CHANNEL</t>
  </si>
  <si>
    <t>WO18075</t>
  </si>
  <si>
    <t>MR1763</t>
  </si>
  <si>
    <t>100001329</t>
  </si>
  <si>
    <t>BELT,FLAT, L = 5000 MM, W = 840 MM, T= 10MM, RUBBER SINTETIC, FOR COAL FEEDER</t>
  </si>
  <si>
    <t>WO18965</t>
  </si>
  <si>
    <t>100002365</t>
  </si>
  <si>
    <t>ELBOW,PIPE, 3/4 INCH, CARBON STEEL, SCHEDULE 40</t>
  </si>
  <si>
    <t>WO19969</t>
  </si>
  <si>
    <t>MR1838</t>
  </si>
  <si>
    <t>100001826</t>
  </si>
  <si>
    <t>IRON, REAGENT, TPTZ,  POWDER PILLOW, FOR 25 ML SAMPLE, 100 PCS, 0.012 - 1.800 MG/L FE</t>
  </si>
  <si>
    <t>PACK</t>
  </si>
  <si>
    <t>100001799</t>
  </si>
  <si>
    <t>SILICA,REAGENT, 100 ML, MOLYBDATE 3, REAGENT SOLUTION</t>
  </si>
  <si>
    <t>100000879</t>
  </si>
  <si>
    <t>SILICA,REAGENT, 100 PCS / PACK, CITRIC ACID, POWDER PILLOWS</t>
  </si>
  <si>
    <t>100000878</t>
  </si>
  <si>
    <t>SILICA,REAGENT, 100 PCS, AMINO ACID, POWDER PILLOWS</t>
  </si>
  <si>
    <t>100001813</t>
  </si>
  <si>
    <t>HARDNESS TEST REAGENT, 100 ML, LIQUID, ALKALI SOLUTION FOR CALCIUM&amp;MAGNESIUM TEST</t>
  </si>
  <si>
    <t>WO2657</t>
  </si>
  <si>
    <t>1422</t>
  </si>
  <si>
    <t>BELT,FLAT, L = 5000 MM, W = 850 MM, T= 8MM+2MM, RUBBER SINTETIC, FOR COAL FEEDER</t>
  </si>
  <si>
    <t>WO2667</t>
  </si>
  <si>
    <t>1292</t>
  </si>
  <si>
    <t>Jasa pembuatan Vane Wheel assembly untuk Medium Speed Mill HP 963 (Shanghai Heavy Machinery)</t>
  </si>
  <si>
    <t>SET</t>
  </si>
  <si>
    <t>1293</t>
  </si>
  <si>
    <t>Jasa Pembuatan Grinding Roll Medium Speed Mill HP 963</t>
  </si>
  <si>
    <t>1294</t>
  </si>
  <si>
    <t>Jasa pembuatan Grinding table Medium Speed Mill HP 963</t>
  </si>
  <si>
    <t>WO2803</t>
  </si>
  <si>
    <t>1407</t>
  </si>
  <si>
    <t>100000147</t>
  </si>
  <si>
    <t>ROD,WELDING, LB52 AWS 7016, 2,6 MM</t>
  </si>
  <si>
    <t>100000148</t>
  </si>
  <si>
    <t>ROD,WELDING, LB52 AWS 7016, 3,2 MM</t>
  </si>
  <si>
    <t>WO3565</t>
  </si>
  <si>
    <t>1440</t>
  </si>
  <si>
    <t>100000835</t>
  </si>
  <si>
    <t>SEAL,RUBBER, DN200, 212 MM, 281 MM, 35 MM, 36MM,+2MM</t>
  </si>
  <si>
    <t>WO4886</t>
  </si>
  <si>
    <t>1468</t>
  </si>
  <si>
    <t>100000799</t>
  </si>
  <si>
    <t>LUBRICATING OIL,GENERAL PURPOSE, TRANSMISSION, SAE 90, 4 LITER</t>
  </si>
  <si>
    <t>100000809</t>
  </si>
  <si>
    <t>LUBRICATING OIL,GENERAL PURPOSE, SAE 140, 4 LITER</t>
  </si>
  <si>
    <t>100000810</t>
  </si>
  <si>
    <t>LUBRICATING OIL,GENERAL PURPOSE, HYDRAULIC, SAE 10, 209 LITER</t>
  </si>
  <si>
    <t>LITER</t>
  </si>
  <si>
    <t>100000821</t>
  </si>
  <si>
    <t>LUBRICATING OIL,GENERAL PURPOSE, 1 LITER, STEERING</t>
  </si>
  <si>
    <t>100000822</t>
  </si>
  <si>
    <t>LUBRICATING OIL,GENERAL PURPOSE, 4 LITER, SAE 40</t>
  </si>
  <si>
    <t>100000798</t>
  </si>
  <si>
    <t>FILTER ELEMENT, LIQUID OIL, OD = 120,9 MM, H = 221,5 MM</t>
  </si>
  <si>
    <t>100000797</t>
  </si>
  <si>
    <t>WO6106</t>
  </si>
  <si>
    <t>1201</t>
  </si>
  <si>
    <t>Perbaikan belt conveyor BC 6 (Hot splicing belt coveyor width 1400, stell cord conveyor)</t>
  </si>
  <si>
    <t>WT10279</t>
  </si>
  <si>
    <t>1335</t>
  </si>
  <si>
    <t>100000829</t>
  </si>
  <si>
    <t>LAMP, SODIUM, 250 WATT, 220 VOLT</t>
  </si>
  <si>
    <t>100000831</t>
  </si>
  <si>
    <t>TIMER, INTERVAL, 45-60 Hz, THEBEN SUL 181 H, 230 VOLT</t>
  </si>
  <si>
    <t>WT10310</t>
  </si>
  <si>
    <t>1338</t>
  </si>
  <si>
    <t>Pembuatan Liner Vibrating Screen include pemasangan</t>
  </si>
  <si>
    <t>WT10321</t>
  </si>
  <si>
    <t>1412</t>
  </si>
  <si>
    <t>100000571</t>
  </si>
  <si>
    <t>GASKET,SPIRAL WOUND, 97X115X133 MM</t>
  </si>
  <si>
    <t>100000573</t>
  </si>
  <si>
    <t>GASKET, RING, STAINLESS STEEL 304, 0,8 MM, 89 MM, 104 MM</t>
  </si>
  <si>
    <t>100000574</t>
  </si>
  <si>
    <t>GASKET, RING, COPPER, 1,5 MM, 50 MM, 57,5 MM</t>
  </si>
  <si>
    <t>100000330</t>
  </si>
  <si>
    <t>PAPER,ABRASIVE, ROLL, 100X50000 MM, 180</t>
  </si>
  <si>
    <t>ROLL</t>
  </si>
  <si>
    <t>WT10325</t>
  </si>
  <si>
    <t>1411</t>
  </si>
  <si>
    <t>WT1075</t>
  </si>
  <si>
    <t>MR1770</t>
  </si>
  <si>
    <t>100000897</t>
  </si>
  <si>
    <t>MR1782</t>
  </si>
  <si>
    <t>100002452</t>
  </si>
  <si>
    <t>BUSHING, ROLLER CHAIN, ID 25,5 MM, OD 45 MM, TEFLON, L 78 MM</t>
  </si>
  <si>
    <t>MR1784</t>
  </si>
  <si>
    <t>WT10815</t>
  </si>
  <si>
    <t>1337</t>
  </si>
  <si>
    <t>100000834</t>
  </si>
  <si>
    <t>100000830</t>
  </si>
  <si>
    <t>100000828</t>
  </si>
  <si>
    <t>BALLAST,LAMP, BSN 250 L302, 230 VOLT, 50 Hz</t>
  </si>
  <si>
    <t>WT10833</t>
  </si>
  <si>
    <t>100000892</t>
  </si>
  <si>
    <t>WT10843</t>
  </si>
  <si>
    <t>1462</t>
  </si>
  <si>
    <t>100000589</t>
  </si>
  <si>
    <t>LIGHT,INDICATOR, 1-3 W, BAYONET, 220/260 VOLT</t>
  </si>
  <si>
    <t>1486</t>
  </si>
  <si>
    <t>100000581</t>
  </si>
  <si>
    <t>FUSE,CARTRIDGE, 10X38, 2 A, 500 VOLT</t>
  </si>
  <si>
    <t>100000582</t>
  </si>
  <si>
    <t>FUSE,CARTRIDGE, 6 A, 10X38, 500 VOLT</t>
  </si>
  <si>
    <t>100000583</t>
  </si>
  <si>
    <t>FUSE,CARTRIDGE, 10X38, 20 A, 500 VOLT</t>
  </si>
  <si>
    <t>WT10855</t>
  </si>
  <si>
    <t>100001029</t>
  </si>
  <si>
    <t>GEAR,WORM, OD = 114 MM ; ID = 86 MM, 72, 25 MM</t>
  </si>
  <si>
    <t>100001030</t>
  </si>
  <si>
    <t>GEAR,WORM WHEEL, ID = 24 MM ; OD = 33 MM, 12, SHAFT</t>
  </si>
  <si>
    <t>100001031</t>
  </si>
  <si>
    <t>BEARING,BALL,ANNULAR, 14 MM, 20 MM, SINGLE ROW, 47 MM, 6204, DEEP GROOVE</t>
  </si>
  <si>
    <t>100001032</t>
  </si>
  <si>
    <t>BEARING,BALL,ANNULAR, 20 MM, SINGLE ROW, 42 MM, 6004-2RS, 12, DEEP GROOVE</t>
  </si>
  <si>
    <t>WT11144</t>
  </si>
  <si>
    <t>1505</t>
  </si>
  <si>
    <t>100001543</t>
  </si>
  <si>
    <t>CABLE,TIES, WHITE, 160 CM, NYLON 66, 100 PCS, 4,8 MM</t>
  </si>
  <si>
    <t>100001544</t>
  </si>
  <si>
    <t>CABLE,TIES, 170 MM, NYLON 66, WHITE, 100 PCS</t>
  </si>
  <si>
    <t>100001548</t>
  </si>
  <si>
    <t>CLAMP,HOSE, 1/2 INCH</t>
  </si>
  <si>
    <t>100001547</t>
  </si>
  <si>
    <t>CLAMP,HOSE, 3/4 INCH</t>
  </si>
  <si>
    <t>100000144</t>
  </si>
  <si>
    <t>WT11189</t>
  </si>
  <si>
    <t>1519</t>
  </si>
  <si>
    <t>100000871</t>
  </si>
  <si>
    <t>FAN, AXIAL, HEATSINK SCR, 120 X 120 X 3.8 MM, 230 VOLT, 0,14 A</t>
  </si>
  <si>
    <t>WT11696</t>
  </si>
  <si>
    <t>100000977</t>
  </si>
  <si>
    <t>SEMICONDUCTOR DEVICE,THYRISTOR, 1600 VOLT, 3 VOLT, 300 mA, 1400 gr, 125 DEG C, 100 mA, 400 A</t>
  </si>
  <si>
    <t>WT11705</t>
  </si>
  <si>
    <t>WT11708</t>
  </si>
  <si>
    <t>1494</t>
  </si>
  <si>
    <t>100000747</t>
  </si>
  <si>
    <t>BELT,V, WRAPPED, A70</t>
  </si>
  <si>
    <t>WT12123</t>
  </si>
  <si>
    <t>1414</t>
  </si>
  <si>
    <t>100000966</t>
  </si>
  <si>
    <t>HOSE,NONMETALLIC, FOR REGULATOR N2, 1 M</t>
  </si>
  <si>
    <t>WT12130</t>
  </si>
  <si>
    <t>1389</t>
  </si>
  <si>
    <t>100000515</t>
  </si>
  <si>
    <t>GRINDSTONE,MOUNTED, 4 INCH (100X16X1) MM, CUTTING</t>
  </si>
  <si>
    <t>100000516</t>
  </si>
  <si>
    <t>GRINDSTONE,MOUNTED, 4 INCH (100X16X1,5) MM, CUTTING</t>
  </si>
  <si>
    <t>WT12131</t>
  </si>
  <si>
    <t>1326</t>
  </si>
  <si>
    <t>100000859</t>
  </si>
  <si>
    <t>LUBRICATING OIL,GENERAL PURPOSE, 208 LITER</t>
  </si>
  <si>
    <t>DRUM</t>
  </si>
  <si>
    <t>WT12155</t>
  </si>
  <si>
    <t>WT12157</t>
  </si>
  <si>
    <t>100001936</t>
  </si>
  <si>
    <t>CONTROL CABINET, PUSH BUTTON; NO FUSE BREAKER; SCR ; DOOR LIMIT SWITCH, MAIN FUSE NT; TERMINAL BLOCK; TRAFO CONTROL; CAPACITOR; MODUL I/O PORT; FUSE HOLDER; TRAFO CT; RELAY, VOLTMETER ; AMPERE METER; KILO VOLT METER; MILI AMPERE METER; DISPLAY AVC</t>
  </si>
  <si>
    <t>WT12161</t>
  </si>
  <si>
    <t>100000738</t>
  </si>
  <si>
    <t>ROPE, WIRE, 3 MM, 50 M, STEEL</t>
  </si>
  <si>
    <t>WT12611</t>
  </si>
  <si>
    <t>1508</t>
  </si>
  <si>
    <t>PEMBUATAN STAINLESS STEEL EXPANDERS DAN SEAL ROTARY ACTUATOR OUTLET DOME VALVE</t>
  </si>
  <si>
    <t>WT13042</t>
  </si>
  <si>
    <t>100000899</t>
  </si>
  <si>
    <t>CABLE TENSIONER, 5 MM, GALVANIS, EYE TO EYE - FORGED STRAINER SCREWS</t>
  </si>
  <si>
    <t>WT13067</t>
  </si>
  <si>
    <t>MR2010</t>
  </si>
  <si>
    <t>100000298</t>
  </si>
  <si>
    <t>LUBRICATING OIL,GENERAL PURPOSE, 270 DEG C, -21 DEG C, 216,9 MM2/S, 95, 15</t>
  </si>
  <si>
    <t>100000779</t>
  </si>
  <si>
    <t>BELT,V, 17X1750 LI</t>
  </si>
  <si>
    <t>100001738</t>
  </si>
  <si>
    <t>SEAL,OIL, CR 18652</t>
  </si>
  <si>
    <t>100001739</t>
  </si>
  <si>
    <t>SEAL,OIL, ID 38 MM, OD 80 MM, T 10 MM</t>
  </si>
  <si>
    <t>100001741</t>
  </si>
  <si>
    <t>BEARING,BALL,ANNULAR, NSK 5208</t>
  </si>
  <si>
    <t>100001742</t>
  </si>
  <si>
    <t>BEARING,ROLLER,CYLINDRICAL, NJ 208 E</t>
  </si>
  <si>
    <t>WT13501</t>
  </si>
  <si>
    <t>MR1660</t>
  </si>
  <si>
    <t>SEWA VACUUM BREAKER ANALYZER 6,3 KV</t>
  </si>
  <si>
    <t>WT13535</t>
  </si>
  <si>
    <t>1538</t>
  </si>
  <si>
    <t>100000928</t>
  </si>
  <si>
    <t>LIMIT SWITCH, IP = 66 ; Ui = 500V ; Uimp = 6 kV ;, 3 A, 0.5 INCH, 240 VOLT</t>
  </si>
  <si>
    <t>WT13911</t>
  </si>
  <si>
    <t>1543</t>
  </si>
  <si>
    <t>WT14360</t>
  </si>
  <si>
    <t>1308</t>
  </si>
  <si>
    <t>Welding pipe drain valve</t>
  </si>
  <si>
    <t>WT14798</t>
  </si>
  <si>
    <t>100001533</t>
  </si>
  <si>
    <t>INDICATOR,PRESSURE, BOTTOM SIDE THREAD, CASING ID = 53 MM, OD = 60,2 MM, STAINLESS STEEL, 0-1 MPA, M-14</t>
  </si>
  <si>
    <t>WT15130</t>
  </si>
  <si>
    <t>1506</t>
  </si>
  <si>
    <t>100001756</t>
  </si>
  <si>
    <t>SIGHT,GLASS, COMPRESSOR H2, 9,2 MM, 74 MM, 44,5 MM</t>
  </si>
  <si>
    <t>100001757</t>
  </si>
  <si>
    <t>GASKET, SIGHT GLASS COMPRESSOR H2, L: 74 MM, W: 44,5 MM</t>
  </si>
  <si>
    <t>WT15222</t>
  </si>
  <si>
    <t>1378</t>
  </si>
  <si>
    <t>100000149</t>
  </si>
  <si>
    <t>REFRIGERANT GAS MIXTURE, 13,6 KG, R22</t>
  </si>
  <si>
    <t>CYLINDER</t>
  </si>
  <si>
    <t>1392</t>
  </si>
  <si>
    <t>Penggantian kompressor AC (10pk) desalination plant</t>
  </si>
  <si>
    <t>100000951</t>
  </si>
  <si>
    <t>LUBRICATING OIL,REFRIGERANT COMPRESSOR, 79,8 DEG C, 4 LITER, L1,0, 0,915 GR/CM3, 188 DEG C, -46 DEG C, -35 DEG C, AT 40⁰C =54,9 MM2/S</t>
  </si>
  <si>
    <t>100000952</t>
  </si>
  <si>
    <t>COMPRESSOR UNIT,REFRIGERATION, 10 HP, 10 KG, R22,R417A-160SZ, 29,0 M3/H@2900 RPM - 35,0 M3/H@3500 RPM, LOW/HIGH SIDE = 25 BAR(G)-32 BAR(G), 340-440V@50HZ - 414-506V@60HZ, 50 nm, 7/8" ODF, 1-3/8" ODF, 73 KG, 24 BAR, 12, RLA=20,7A, 29A</t>
  </si>
  <si>
    <t>WT15237</t>
  </si>
  <si>
    <t>1566</t>
  </si>
  <si>
    <t>100001390</t>
  </si>
  <si>
    <t>CIRCUIT BREAKER,EARTH LEAKAGE, 30 MA, 40A, 400 VOLT, 4 POLE</t>
  </si>
  <si>
    <t>WT15242</t>
  </si>
  <si>
    <t>1583</t>
  </si>
  <si>
    <t>100001945</t>
  </si>
  <si>
    <t>BUSHING, BEARING TYPE PUMP,RECIPROCATING, 10HP, 190/380V, 5,3-55GPM, 104˚F, 254TCZ, PVM8-180, A: 36,50", B: 19,68", C: 9,49", D: 4,25", E: 60,41", F: 12,94", ID 22 MM, OD 30 MM, L 12 MM</t>
  </si>
  <si>
    <t>100001954</t>
  </si>
  <si>
    <t>BARREL, FOR JOCKEY PUMP MERK FAIRBANKS MORSE MODEL PVM8-180</t>
  </si>
  <si>
    <t>1598</t>
  </si>
  <si>
    <t>BUSHING, BEARING TYPE PUMP,RECIPROCATING, 10HP, 190/380V, 5,3-55GPM, 104˚F, 254TCZ, PVM8-180, A: 36,50", B: 19,68", C: 9,49", D: 4,25", E: 60,41", F: 12,94", ID 22 MM, OD 30 MM, CERAMICS, L 12 MM</t>
  </si>
  <si>
    <t>NON-OEM</t>
  </si>
  <si>
    <t>Perbaikan Barrel Jockey Pump</t>
  </si>
  <si>
    <t>WT15243</t>
  </si>
  <si>
    <t>100000883</t>
  </si>
  <si>
    <t>SENSOR, PROXIMITY, -25 - 80 DEG C, INDUCTIVE, 20-250 VAC-VDC, LED YELLOW, &lt; 2,5 (250VAC) mA, PVC CABLE, 10 MM</t>
  </si>
  <si>
    <t>100000967</t>
  </si>
  <si>
    <t>SENSOR, PROXIMITY, ø 30 MM, MIN. 50MΩ (500VDC), INDUCTIVE, 20 Hz, RED LED, MAX 2,5 mA, 200 mA, 100-240 VAC</t>
  </si>
  <si>
    <t>WT15257</t>
  </si>
  <si>
    <t>1323</t>
  </si>
  <si>
    <t>Machining Outlet Gate Valve Pyrite Hopper Mill 10B</t>
  </si>
  <si>
    <t>WT15261</t>
  </si>
  <si>
    <t>1343</t>
  </si>
  <si>
    <t>WT15591</t>
  </si>
  <si>
    <t>100002930</t>
  </si>
  <si>
    <t>BOLT, STAINLESS STEEL, FULL THREAD, M12 X 1,75 X 25 MM, INCLUDE WASHER FLAT, WASHER SPRING</t>
  </si>
  <si>
    <t>100002931</t>
  </si>
  <si>
    <t>BOLT, STAINLESS STEEL, FULL THREAD, M16 X 1,75 X 60 MM, INCLUDE NUT, WASHER FLAT</t>
  </si>
  <si>
    <t>100002932</t>
  </si>
  <si>
    <t>CONNECTOR, FLEXIBLE CONDUIT, 1/2 INCH, STAINLESS STEEL</t>
  </si>
  <si>
    <t>WT15605</t>
  </si>
  <si>
    <t>1327</t>
  </si>
  <si>
    <t>WT15610</t>
  </si>
  <si>
    <t>1513</t>
  </si>
  <si>
    <t>100001501</t>
  </si>
  <si>
    <t>SHIM, 0,05 X 300 X 1000 MM, STAINLESS STEEL</t>
  </si>
  <si>
    <t>SHEET</t>
  </si>
  <si>
    <t>100001502</t>
  </si>
  <si>
    <t>SHIM, 0,1 X 300 X 1000 MM, STAINLESS STEEL</t>
  </si>
  <si>
    <t>100001503</t>
  </si>
  <si>
    <t>SHIM, 0,15 X 300 X 1000 MM, STAINLESS STEEL</t>
  </si>
  <si>
    <t>100001504</t>
  </si>
  <si>
    <t>SHIM, 0,2 X 300 X 1000 MM, STAINLESS STEEL</t>
  </si>
  <si>
    <t>100001506</t>
  </si>
  <si>
    <t>SHIM, 0,3 X 300 X 1000 MM, STAINLESS STEEL</t>
  </si>
  <si>
    <t>100001508</t>
  </si>
  <si>
    <t>SHIM, 0,4 X 300 X 1000 MM, STAINLESS STEEL</t>
  </si>
  <si>
    <t>100001510</t>
  </si>
  <si>
    <t>SHIM, 0,5 X 300 X 1000 MM, STAINLESS STEEL</t>
  </si>
  <si>
    <t>MR1806</t>
  </si>
  <si>
    <t>100000801</t>
  </si>
  <si>
    <t>COUPLING, RUBBER, ML, 140 MM, 6 SEGMEN, FOR EHC</t>
  </si>
  <si>
    <t>WT1596</t>
  </si>
  <si>
    <t>MR1803</t>
  </si>
  <si>
    <t>100000267</t>
  </si>
  <si>
    <t>GASKET, 1/8 x 60 x 60, RUBBER</t>
  </si>
  <si>
    <t>WT15996</t>
  </si>
  <si>
    <t>1527</t>
  </si>
  <si>
    <t>WORM SHAFT, ID = 24 MM; OD = 33 MM, 12</t>
  </si>
  <si>
    <t>WT16000</t>
  </si>
  <si>
    <t>100001644</t>
  </si>
  <si>
    <t>VALVE, SOLENOID, AV210-08, 5 CYCLE/SECOND, PILOTED, 1/4 INCH, 3,5 VAC, 5 PORT 2 POSITION, ALUMINIUM ALLOY</t>
  </si>
  <si>
    <t>WT16003</t>
  </si>
  <si>
    <t>100001028</t>
  </si>
  <si>
    <t>FILTER ELEMENT, LIQUID OIL, 100X110 MM, P/N 04425274</t>
  </si>
  <si>
    <t>WT16007</t>
  </si>
  <si>
    <t>1418</t>
  </si>
  <si>
    <t>100000980</t>
  </si>
  <si>
    <t>CAP,VALVE STEM, M30X2 MM, S45C</t>
  </si>
  <si>
    <t>WT16008</t>
  </si>
  <si>
    <t>1324</t>
  </si>
  <si>
    <t>100000308</t>
  </si>
  <si>
    <t>1325</t>
  </si>
  <si>
    <t>100000472</t>
  </si>
  <si>
    <t>WT16021</t>
  </si>
  <si>
    <t>1298</t>
  </si>
  <si>
    <t>100000294</t>
  </si>
  <si>
    <t>LUBRICATING OIL,GENERAL PURPOSE, 240 DEG C, -15 DEG C, 68 MM2/S, 100</t>
  </si>
  <si>
    <t>1332</t>
  </si>
  <si>
    <t>100000302</t>
  </si>
  <si>
    <t>LUBRICATING OIL,GENERAL PURPOSE, 230 DEG C, -9 DEG C, 46 MM2/S, 100</t>
  </si>
  <si>
    <t>RETURN</t>
  </si>
  <si>
    <t>1336</t>
  </si>
  <si>
    <t>100000557</t>
  </si>
  <si>
    <t>NIPPLE, GREASE, 1/4 INCH</t>
  </si>
  <si>
    <t>100000563</t>
  </si>
  <si>
    <t>NIPPLE, 3/8 INCH, GREASE</t>
  </si>
  <si>
    <t>1339</t>
  </si>
  <si>
    <t>100000277</t>
  </si>
  <si>
    <t>GREASE,GENERAL PURPOSE, 2, LITHIUM COMPLEX, 208 MM2/S, 281, -20 to 160 DEG C, NATURAL, 287 DEG C</t>
  </si>
  <si>
    <t>1348</t>
  </si>
  <si>
    <t>100000896</t>
  </si>
  <si>
    <t>ARGON,TECHNICAL, 6 M3, 150 KG/CM2</t>
  </si>
  <si>
    <t>1351</t>
  </si>
  <si>
    <t>1352</t>
  </si>
  <si>
    <t>100000286</t>
  </si>
  <si>
    <t>INSPECTION PENETRANT REMOVER, 382 ML</t>
  </si>
  <si>
    <t>CAN</t>
  </si>
  <si>
    <t>1362</t>
  </si>
  <si>
    <t>100000299</t>
  </si>
  <si>
    <t>LUBRICATING OIL,GENERAL PURPOSE, 256 DEG C, -12 DEG C, 452,2 MM2/S, 95</t>
  </si>
  <si>
    <t>100000519</t>
  </si>
  <si>
    <t>1368</t>
  </si>
  <si>
    <t>TOOL</t>
  </si>
  <si>
    <t>T0695</t>
  </si>
  <si>
    <t>HOSE,NONMETALLIC, FOR LPG, 3/8 INCH, 10 M, RUBBER, MAX PRESS 300 PSI</t>
  </si>
  <si>
    <t>T0694</t>
  </si>
  <si>
    <t>ARRESTER,WELDING FLASHBACK, FOR OXYGEN REGULATOR &amp; ACETYLENE HOSE, 3/8 INCH, GOOD BRASS, INPUT ACETYLENE MAX PRESSURE: 1,5BAR/21PSI</t>
  </si>
  <si>
    <t>T0483</t>
  </si>
  <si>
    <t>WRENCH,OIL FILTER, 110 MM, 9 INCH, BELT TYPE</t>
  </si>
  <si>
    <t>T0032</t>
  </si>
  <si>
    <t>HAMMER, HAND, FIBER GLASS HANDLE, 1 KG, BALL PEIN, STEEL</t>
  </si>
  <si>
    <t>T0120</t>
  </si>
  <si>
    <t>WRENCH,RING, IMPACT, 36 MM, 12 POINT RING</t>
  </si>
  <si>
    <t>T0431</t>
  </si>
  <si>
    <t>WRENCH,RING, 12 POINT RING, 41 MM, IMPACT</t>
  </si>
  <si>
    <t>T0465</t>
  </si>
  <si>
    <t>WRENCH,RING, 12 POINT RING, 46 MM, IMPACT</t>
  </si>
  <si>
    <t>T0466</t>
  </si>
  <si>
    <t>WRENCH,RING, 12 POINT RING, 50 MM, IMPACT</t>
  </si>
  <si>
    <t>T0658</t>
  </si>
  <si>
    <t>WRENCH, COMBINATION, 34 MM</t>
  </si>
  <si>
    <t>T0659</t>
  </si>
  <si>
    <t>WRENCH, COMBINATION, 36 MM</t>
  </si>
  <si>
    <t>T0660</t>
  </si>
  <si>
    <t>WRENCH, COMBINATION, 41 MM</t>
  </si>
  <si>
    <t>T0662</t>
  </si>
  <si>
    <t>WRENCH, COMBINATION, 50 MM</t>
  </si>
  <si>
    <t>T0661</t>
  </si>
  <si>
    <t>WRENCH, COMBINATION, 46 MM</t>
  </si>
  <si>
    <t>T0021</t>
  </si>
  <si>
    <t>HAMMER, HAND, STEEL, 5 KG</t>
  </si>
  <si>
    <t>T0664</t>
  </si>
  <si>
    <t>WRENCH,SOCKET, 30 MM</t>
  </si>
  <si>
    <t>1374</t>
  </si>
  <si>
    <t>100000145</t>
  </si>
  <si>
    <t>ROD,WELDING, RB 26 AWS E6013, 2.6 MM</t>
  </si>
  <si>
    <t>100000225</t>
  </si>
  <si>
    <t>100000227</t>
  </si>
  <si>
    <t>TAPE,DUCT, 50 X 12000 MM</t>
  </si>
  <si>
    <t>100000236</t>
  </si>
  <si>
    <t>BRUSH,PAINT, 2 INCH</t>
  </si>
  <si>
    <t>100000237</t>
  </si>
  <si>
    <t>BRUSH,PAINT, 3 INCH</t>
  </si>
  <si>
    <t>100000238</t>
  </si>
  <si>
    <t>BRUSH,WIRE,SCRATCH, 20  x 5  x 3 CM, STEEL</t>
  </si>
  <si>
    <t>100000239</t>
  </si>
  <si>
    <t>BRUSH,WIRE,SCRATCH, 20 x 5 x 3 CM, BRASS</t>
  </si>
  <si>
    <t>100000241</t>
  </si>
  <si>
    <t>DETERGENT,LAUNDRY, 900 GR, POLLEN</t>
  </si>
  <si>
    <t>100000242</t>
  </si>
  <si>
    <t>DETERGENT,LAUNDRY, 260 GR, CREAM</t>
  </si>
  <si>
    <t>100000243</t>
  </si>
  <si>
    <t>DETERGENT,LAUNDRY, LIQUID, 800 ML</t>
  </si>
  <si>
    <t>100000325</t>
  </si>
  <si>
    <t>PADLOCK, 50 X 27 MM, 8 MM</t>
  </si>
  <si>
    <t>100000333</t>
  </si>
  <si>
    <t>PAPER,ABRASIVE, SHEET, 1000</t>
  </si>
  <si>
    <t>100000338</t>
  </si>
  <si>
    <t>SILICONE COMPOUND, 85 GR, RED</t>
  </si>
  <si>
    <t>100000349</t>
  </si>
  <si>
    <t>TIP MARKER, WHITE</t>
  </si>
  <si>
    <t>100000351</t>
  </si>
  <si>
    <t>TAPE,PAPER, 1 INCH, 15 M</t>
  </si>
  <si>
    <t>100000432</t>
  </si>
  <si>
    <t>BLADE,KNIFE, @ 5 PCS</t>
  </si>
  <si>
    <t>100000535</t>
  </si>
  <si>
    <t>UNION,PIPE, PVC, 1 INCH</t>
  </si>
  <si>
    <t>100000539</t>
  </si>
  <si>
    <t>COUPLING,PIPE, 1 INCH, PVC</t>
  </si>
  <si>
    <t>100000542</t>
  </si>
  <si>
    <t>WT16022</t>
  </si>
  <si>
    <t>1340</t>
  </si>
  <si>
    <t>100000609</t>
  </si>
  <si>
    <t>1375</t>
  </si>
  <si>
    <t>100000211</t>
  </si>
  <si>
    <t>CONNECTOR,PLUG,ELECTRICAL, 2 POLE, 16 A, 250 VOLT</t>
  </si>
  <si>
    <t>100000221</t>
  </si>
  <si>
    <t>CLOTH,CLEANING, WHITE, COTTON</t>
  </si>
  <si>
    <t>100000226</t>
  </si>
  <si>
    <t>100000228</t>
  </si>
  <si>
    <t>100000232</t>
  </si>
  <si>
    <t>100000858</t>
  </si>
  <si>
    <t>PAINT AND THINNER KIT, 30 KG, DARK GREY</t>
  </si>
  <si>
    <t>WT16024</t>
  </si>
  <si>
    <t>1345</t>
  </si>
  <si>
    <t>1355</t>
  </si>
  <si>
    <t>100000230</t>
  </si>
  <si>
    <t>ANTISIZE COMPOUND, 1 KG</t>
  </si>
  <si>
    <t>100000269</t>
  </si>
  <si>
    <t>GLASS, CLEANER, SPRAY, 500 ML</t>
  </si>
  <si>
    <t>WT16025</t>
  </si>
  <si>
    <t>1330</t>
  </si>
  <si>
    <t>100000326</t>
  </si>
  <si>
    <t>PAIL,UTILITY, PLASTIC, 5 LITER</t>
  </si>
  <si>
    <t>100000426</t>
  </si>
  <si>
    <t>PAIL,UTILITY, 10 LITER, PLASTIC</t>
  </si>
  <si>
    <t>1346</t>
  </si>
  <si>
    <t>100000175</t>
  </si>
  <si>
    <t>GREASE,GENERAL PURPOSE, LITHIUM COMPLEX, VERY HIGH TEMPERATURE, 15 KG</t>
  </si>
  <si>
    <t>1353</t>
  </si>
  <si>
    <t>100000580</t>
  </si>
  <si>
    <t>GRINDSTONE,MOUNTED, 4 INCH (100X16X2) MM, CUTTING</t>
  </si>
  <si>
    <t>100000430</t>
  </si>
  <si>
    <t>GRINDSTONE,MOUNTED, 4 INC (100X16X6) MM, FLEXIBLE</t>
  </si>
  <si>
    <t>1364</t>
  </si>
  <si>
    <t>100000233</t>
  </si>
  <si>
    <t>BATTERY,NONRECHARGEABLE, AAA, 1,5 VOLT</t>
  </si>
  <si>
    <t>100000253</t>
  </si>
  <si>
    <t>100000309</t>
  </si>
  <si>
    <t>WT16037</t>
  </si>
  <si>
    <t>1331</t>
  </si>
  <si>
    <t>1347</t>
  </si>
  <si>
    <t>100000627</t>
  </si>
  <si>
    <t>CARTRIDGE,RESPIRATOR,GAS FILTERING, ACID GAS</t>
  </si>
  <si>
    <t>100000629</t>
  </si>
  <si>
    <t>100000485</t>
  </si>
  <si>
    <t>1359</t>
  </si>
  <si>
    <t>WT16038</t>
  </si>
  <si>
    <t>1360</t>
  </si>
  <si>
    <t>1366</t>
  </si>
  <si>
    <t>1367</t>
  </si>
  <si>
    <t>T0693</t>
  </si>
  <si>
    <t>RAKE,CONCRETE, CONNECTIONS ON RSKE HANDLES WELDING SYSTEM, HANDLE 16 MM, RAKE OF IRON PLATE MATERIAL, 3 X 150 X 100 MM, CONCRETE STEEL, HANDLE 1,5 M</t>
  </si>
  <si>
    <t>T0649</t>
  </si>
  <si>
    <t>TOOL KIT, BOX, STANDARD WORKSHOP TOOL KIT SET, 102 PCS</t>
  </si>
  <si>
    <t>T0128</t>
  </si>
  <si>
    <t>WRENCH,OIL FILTER, 12 INCH, 110 MM, CHAIN TYPE, STEEL</t>
  </si>
  <si>
    <t>T0455</t>
  </si>
  <si>
    <t>WRENCH,PIPE, 14 INCH</t>
  </si>
  <si>
    <t>T0651</t>
  </si>
  <si>
    <t>WRENCH SET, HEXAGONAL, BALLPOINT HEX KEY WRENCH (M), 1,5 - 10 MM, STEEL, 9 PCS</t>
  </si>
  <si>
    <t>T0654</t>
  </si>
  <si>
    <t>SHEARS,METAL CUTTING,HAND, MULTI PURPOSE SHEARS, RED, 7 1/2 INCH</t>
  </si>
  <si>
    <t>T0172</t>
  </si>
  <si>
    <t>TOOL KIT, BOX</t>
  </si>
  <si>
    <t>T0265</t>
  </si>
  <si>
    <t>HAMMER, HAND, STONNING, 1.5 KG, FIBER GLASS HANDLE</t>
  </si>
  <si>
    <t>T0633</t>
  </si>
  <si>
    <t>WRENCH, COMBINATION, 32 MM</t>
  </si>
  <si>
    <t>100000339</t>
  </si>
  <si>
    <t>WT16039</t>
  </si>
  <si>
    <t>100000348</t>
  </si>
  <si>
    <t>TISSUE,FACIAL, 250 SHEET</t>
  </si>
  <si>
    <t>WT16402</t>
  </si>
  <si>
    <t>100000949</t>
  </si>
  <si>
    <t>HOSE,NONMETALLIC, HYDRAULIC, 5/16", 9,9 M, SAE 100 RIAT, 2500 psi</t>
  </si>
  <si>
    <t>WT16407</t>
  </si>
  <si>
    <t>1397</t>
  </si>
  <si>
    <t>100001106</t>
  </si>
  <si>
    <t>BOLT, M30X180, 80 MM, 3,5 MM</t>
  </si>
  <si>
    <t>1528</t>
  </si>
  <si>
    <t>100000963</t>
  </si>
  <si>
    <t>INSULATING VARNISH,ELECTRICAL, S 1013 R, RED</t>
  </si>
  <si>
    <t>100000964</t>
  </si>
  <si>
    <t>CLEANER,INDUSTRIAL,MULTI PURPOSE, S 257</t>
  </si>
  <si>
    <t>100000965</t>
  </si>
  <si>
    <t>CLEANER, NON FLAMMABLE, INNER MOTOR</t>
  </si>
  <si>
    <t>WT16414</t>
  </si>
  <si>
    <t>100000938</t>
  </si>
  <si>
    <t>BEARING,BALL,ANNULAR, ANGULAR CONTACT, 110X240X50 MM, 110 MM, 240 MM</t>
  </si>
  <si>
    <t>WT16429</t>
  </si>
  <si>
    <t>100000958</t>
  </si>
  <si>
    <t>TEE,TUBE, LEFT/RIGHT/BOTTOM = 8MM, STAINLESS STEEL 316, FITTING</t>
  </si>
  <si>
    <t>100000959</t>
  </si>
  <si>
    <t>UNION,TUBE, FITTING, STAINLESS STEEL 316, 8 MM</t>
  </si>
  <si>
    <t>100000960</t>
  </si>
  <si>
    <t>VALVE,BALL, STAINLESS STEEL 316, 8, 3000 psi, 210 DEG C, TFM 1600</t>
  </si>
  <si>
    <t>WT16430</t>
  </si>
  <si>
    <t>WT16443</t>
  </si>
  <si>
    <t>100001007</t>
  </si>
  <si>
    <t>FUSE,CARTRIDGE, 14 x 51 MM, 6 A, 415 VOLT, CERAMIC</t>
  </si>
  <si>
    <t>WT1666</t>
  </si>
  <si>
    <t>MR1738</t>
  </si>
  <si>
    <t>100002376</t>
  </si>
  <si>
    <t>FAN, AXIAL, 14 INCH ; 467 X 467 X 236 MM, 220 VOLT, 50 Hz, 88 A, 1420 RPM</t>
  </si>
  <si>
    <t>UNIT</t>
  </si>
  <si>
    <t>WT16707</t>
  </si>
  <si>
    <t>WT16708</t>
  </si>
  <si>
    <t>100000978</t>
  </si>
  <si>
    <t>SWITCH, PRESSURE, 11.0 - 16.9 INCH, 13.0 - 18.9 INCH, 10 PSIG, 675DE8003, 15 A, 15 PSIG, DIFFERENTIAL, 125 / 250 VAC</t>
  </si>
  <si>
    <t>WT16718</t>
  </si>
  <si>
    <t>1433</t>
  </si>
  <si>
    <t>100001014</t>
  </si>
  <si>
    <t>LINK,CHAIN,CONNECTING, FLAT COUPLING, 30 MM, 108 MM, B1=32MM, B2= 109MM, C=36MM, F=70MM, L=170MM, R=47MM, 566 KN, 820 HV</t>
  </si>
  <si>
    <t>1441</t>
  </si>
  <si>
    <t>100001013</t>
  </si>
  <si>
    <t>CHAIN, ROUND STEEL CHAIN, 30 MM, QTY = 99 LINK, 1130 KN, 18 KG/M, 108 MM, INSIDE = 34 MM, OUTSIDE = 97 MM, 1130 KN</t>
  </si>
  <si>
    <t>LINK,CHAIN,CONNECTING, 30 MM, B1=32MM, B2= 109MM, C=36MM, F=70MM, L=170MM, R=47MM, 108 MM, FLAT COUPLING</t>
  </si>
  <si>
    <t>100001015</t>
  </si>
  <si>
    <t>CHAIN, ROUND STEEL CHAIN, 30 MM, QTY = 49 LINK, 1130 KN, 18 KG/M, 108 MM, INSIDE = 34 MM, OUTSIDE = 97 MM, 1130 KN</t>
  </si>
  <si>
    <t>WT16732</t>
  </si>
  <si>
    <t>1401</t>
  </si>
  <si>
    <t>Pembuatan Hammering Cruser</t>
  </si>
  <si>
    <t>1425</t>
  </si>
  <si>
    <t>100001033</t>
  </si>
  <si>
    <t>PAINT,IRON, 30 LITER, BLACK, CHEMICAL RESISTANT</t>
  </si>
  <si>
    <t>100001034</t>
  </si>
  <si>
    <t>PAINT,IRON, 30 LITER, RED, CHEMICAL RESISTANT</t>
  </si>
  <si>
    <t>100001035</t>
  </si>
  <si>
    <t>PAINT,IRON, CHEMICAL RESISTANT, YELLOW CATERPILLAR, 30 LITER</t>
  </si>
  <si>
    <t>100001036</t>
  </si>
  <si>
    <t>PAINT,IRON, 30 LITER, BROWN, CHEMICAL RESISTANT</t>
  </si>
  <si>
    <t>100001037</t>
  </si>
  <si>
    <t>PAINT,IRON, CHEMICAL RESISTANT, LIGHT GREY, 30 LITER</t>
  </si>
  <si>
    <t>1475</t>
  </si>
  <si>
    <t>100001715</t>
  </si>
  <si>
    <t>BEARING, ROLLER, SPHERICAL, 22224 EK/C2</t>
  </si>
  <si>
    <t>100001716</t>
  </si>
  <si>
    <t>BELT,V, P/N SPC 8500</t>
  </si>
  <si>
    <t>1544</t>
  </si>
  <si>
    <t>1569</t>
  </si>
  <si>
    <t>1603</t>
  </si>
  <si>
    <t>MR1615</t>
  </si>
  <si>
    <t>100001038</t>
  </si>
  <si>
    <t>RING HAMMER, AuMn CAST STEEL GR-111</t>
  </si>
  <si>
    <t>WT16740</t>
  </si>
  <si>
    <t>1342</t>
  </si>
  <si>
    <t>T0641</t>
  </si>
  <si>
    <t>COUPLER,SCAFFOLDING, 1,5 INCH, GALVANIS, FIXED AND SWIVEL</t>
  </si>
  <si>
    <t>T0642</t>
  </si>
  <si>
    <t>METAL,SCAFFOLDING PLANK, 250 X 40 X 1,2 MM, 2000 MM, GALVANIS</t>
  </si>
  <si>
    <t>T0643</t>
  </si>
  <si>
    <t>SCAFFOLDING,BASE SECTION, LENGTH OF HANDLEBARS: 190 MM, JACK BASE FOR PIPE SIZE 1,5 INCH, 600 MM</t>
  </si>
  <si>
    <t>T0639</t>
  </si>
  <si>
    <t>FRAME, SCAFFOLDING, 42 MM, 1219 X 1930 MM, GALVANIS, 2,5 MM</t>
  </si>
  <si>
    <t>WT16751</t>
  </si>
  <si>
    <t>1426</t>
  </si>
  <si>
    <t>Sewa Electric Crane winchi Cap. 1.5 Ton</t>
  </si>
  <si>
    <t>1427</t>
  </si>
  <si>
    <t>1428</t>
  </si>
  <si>
    <t>1466</t>
  </si>
  <si>
    <t>Pembuatan Lance Tube Sootblower Include Nozzle (Type IK 525, Diameter 89.2 x 2453)</t>
  </si>
  <si>
    <t>MR1653</t>
  </si>
  <si>
    <t>100001696</t>
  </si>
  <si>
    <t>LANCE TUBE, L.TUBE I:Ø88,9x4660,T:5,5MM,L.TUBE II:Ø88,9x3115MM,T:3,2MM, AISI316, Ø 89,2x217,T:7,6 MM, Ø 3x6 MM, MATERIAL NOZZLE BODY:AISI 316,NOZZLE TIP:AISI420, OD:56,59,ID:25,4,L:30,45 MM, FLANGE L.TUBE:AISI1045, OD:89,2,ID:74,6,PCD:127,8,L:126 MM</t>
  </si>
  <si>
    <t>MR2017</t>
  </si>
  <si>
    <t>WT16767</t>
  </si>
  <si>
    <t>WT16768</t>
  </si>
  <si>
    <t>100000166</t>
  </si>
  <si>
    <t>100000186</t>
  </si>
  <si>
    <t>BOTTLE,SCREW CAP, OIL ANALYSIS-ENGINE</t>
  </si>
  <si>
    <t>100000247</t>
  </si>
  <si>
    <t>FILTER ELEMENT, LIQUID OIL, OD 185 MM, ID 40 MM, L 114 MM, COMPLETE  WITH RUBBER SEAL</t>
  </si>
  <si>
    <t>100000248</t>
  </si>
  <si>
    <t>FILTER ELEMENT, LIQUID OIL, OD 120 MM, L 172 MM</t>
  </si>
  <si>
    <t>100000249</t>
  </si>
  <si>
    <t>FILTER ELEMENT, LIQUID OIL, OD 80 MM, ID 50 MM, L 130, COMPLETE WITH RUBBER SEAL</t>
  </si>
  <si>
    <t>100000283</t>
  </si>
  <si>
    <t>100000312</t>
  </si>
  <si>
    <t>100000313</t>
  </si>
  <si>
    <t>O-RING, OD 55 MM; ID 42 MM; W 3 MM</t>
  </si>
  <si>
    <t>100000321</t>
  </si>
  <si>
    <t>PACKING MATERIAL, U TYPE, OD 198 MM, ID 182 MM, U SIZE  8 X 7 MM</t>
  </si>
  <si>
    <t>100000322</t>
  </si>
  <si>
    <t>PACKING MATERIAL, RADIAN HALF TYPE, OD 70 MM; ID 60 MM, RADIAN HALF SIZE 5 X 4 MM</t>
  </si>
  <si>
    <t>100000362</t>
  </si>
  <si>
    <t>100000386</t>
  </si>
  <si>
    <t>RING, PLATE</t>
  </si>
  <si>
    <t>100000400</t>
  </si>
  <si>
    <t>100000471</t>
  </si>
  <si>
    <t>100000476</t>
  </si>
  <si>
    <t>O-RING</t>
  </si>
  <si>
    <t>100000497</t>
  </si>
  <si>
    <t>BOTTLE,SCREW CAP, COOLANT ANALYSIS</t>
  </si>
  <si>
    <t>WT16878</t>
  </si>
  <si>
    <t>WT17117</t>
  </si>
  <si>
    <t>1453</t>
  </si>
  <si>
    <t>100000483</t>
  </si>
  <si>
    <t>BATTERY, WET, 60 AH, 12 VOLT</t>
  </si>
  <si>
    <t>1495</t>
  </si>
  <si>
    <t>100000997</t>
  </si>
  <si>
    <t>SEAL,OIL, UN, 145 MM, RUBBER, 160 MM, 9 MM</t>
  </si>
  <si>
    <t>100000998</t>
  </si>
  <si>
    <t>SEAL,OIL, DA, 70 MM, RUBBER, 80 MM, 6 / 8 MM</t>
  </si>
  <si>
    <t>100001002</t>
  </si>
  <si>
    <t>SEAL, RING, TEFLON, 70 MM, 75 MM, 9 MM</t>
  </si>
  <si>
    <t>100001001</t>
  </si>
  <si>
    <t>SEAL, 145 MM, TEFLON, 160 MM, 14 / 19 MM, RING</t>
  </si>
  <si>
    <t>100000999</t>
  </si>
  <si>
    <t>SEAL,OIL, UN, 70 MM, RUBBER, 80 MM, 12 MM</t>
  </si>
  <si>
    <t>100001006</t>
  </si>
  <si>
    <t>O-RING, Ø 154X3 MM</t>
  </si>
  <si>
    <t>WT17311</t>
  </si>
  <si>
    <t>WT17423</t>
  </si>
  <si>
    <t>100000296</t>
  </si>
  <si>
    <t>LUBRICATING OIL,GENERAL PURPOSE, 230 DEG C, -18 DEG C, 46 MM2/S, 100</t>
  </si>
  <si>
    <t>WT17424</t>
  </si>
  <si>
    <t>100000816</t>
  </si>
  <si>
    <t>WT17481</t>
  </si>
  <si>
    <t>WT17484</t>
  </si>
  <si>
    <t>WT17497</t>
  </si>
  <si>
    <t>WT17612</t>
  </si>
  <si>
    <t>SEAL, RUBBER, DN200</t>
  </si>
  <si>
    <t>WT17613</t>
  </si>
  <si>
    <t>1393</t>
  </si>
  <si>
    <t>1399</t>
  </si>
  <si>
    <t>100000229</t>
  </si>
  <si>
    <t>ADHESIVE, 20 GR, TRANSPARANT</t>
  </si>
  <si>
    <t>100000234</t>
  </si>
  <si>
    <t>BLADE,SCRAPER, 2 INCH</t>
  </si>
  <si>
    <t>100000235</t>
  </si>
  <si>
    <t>BLADE,SCRAPER, 3 INCH</t>
  </si>
  <si>
    <t>WT17614</t>
  </si>
  <si>
    <t>1377</t>
  </si>
  <si>
    <t>WT17615</t>
  </si>
  <si>
    <t>1376</t>
  </si>
  <si>
    <t>1390</t>
  </si>
  <si>
    <t>1391</t>
  </si>
  <si>
    <t>100000956</t>
  </si>
  <si>
    <t>REFRIGERANT GAS MIXTURE, 13,6 KG, R-134A</t>
  </si>
  <si>
    <t>100000182</t>
  </si>
  <si>
    <t>CABLE,TIES, 20 CM, NYLON 66, 100 PCS</t>
  </si>
  <si>
    <t>100000231</t>
  </si>
  <si>
    <t>BATTERY,NONRECHARGEABLE, BIG SIZE, DRY CELL</t>
  </si>
  <si>
    <t>100000274</t>
  </si>
  <si>
    <t>GREASE CONTACT, DIELECTRIC GREASE, 3,3 OZ</t>
  </si>
  <si>
    <t>WT17616</t>
  </si>
  <si>
    <t>100000240</t>
  </si>
  <si>
    <t>CLEANER, SPRAY AEROSOL, NON FLAMMABLE, 350 GR</t>
  </si>
  <si>
    <t>WT17618</t>
  </si>
  <si>
    <t>1382</t>
  </si>
  <si>
    <t>T0685</t>
  </si>
  <si>
    <t>CALIPER,DIAL, ±0,04 MM, WITH DEPTH BAR, 0,02 MM, 0-300 MM, METRIC</t>
  </si>
  <si>
    <t>T0549</t>
  </si>
  <si>
    <t>ROPE, WEBBING, 2 TON, DOUBLE PLY POLYESTER; COLOR GREEN, 4000 MM</t>
  </si>
  <si>
    <t>T0686</t>
  </si>
  <si>
    <t>ROPE, WEBBING, 5 TON, COLOR RED, 6000 MM</t>
  </si>
  <si>
    <t>1383</t>
  </si>
  <si>
    <t>WT17622</t>
  </si>
  <si>
    <t>100000764</t>
  </si>
  <si>
    <t>VALVE,CHECK, NPT 1 1/4", INJECTION PUMP</t>
  </si>
  <si>
    <t>100000942</t>
  </si>
  <si>
    <t>BOLT, STAINLESS STEEL, FULL THREAD, M12X80MM, INCLUDE NUT</t>
  </si>
  <si>
    <t>WT17625</t>
  </si>
  <si>
    <t>WT17629</t>
  </si>
  <si>
    <t>WT17630</t>
  </si>
  <si>
    <t>100001008</t>
  </si>
  <si>
    <t>SEAL,RUBBER, DN 80, 86,4 MM, 129 MM, 21.8 MM</t>
  </si>
  <si>
    <t>WT17645</t>
  </si>
  <si>
    <t>1400</t>
  </si>
  <si>
    <t>100000350</t>
  </si>
  <si>
    <t>THINNER,PAINT PRODUCTS, A SPECIAL, 1 LITER</t>
  </si>
  <si>
    <t>WT17648</t>
  </si>
  <si>
    <t>WT17918</t>
  </si>
  <si>
    <t>WT17919</t>
  </si>
  <si>
    <t>1387</t>
  </si>
  <si>
    <t>100000639</t>
  </si>
  <si>
    <t>OXYGEN,TECHNICAL, UHP, 150 KG/CM2, 6 M3</t>
  </si>
  <si>
    <t>100000641</t>
  </si>
  <si>
    <t>NITROGEN,TECHNICAL, 150 KG/CM2, UHP</t>
  </si>
  <si>
    <t>100000642</t>
  </si>
  <si>
    <t>ACETYLENE,TECHNICAL, HP, 150 KG/CM2, 6 M3</t>
  </si>
  <si>
    <t>100000644</t>
  </si>
  <si>
    <t>HELIUM,TECHNICAL, 150 KG/CM2, UHP</t>
  </si>
  <si>
    <t>100000754</t>
  </si>
  <si>
    <t>LIQUEFIED PETROLEUM GAS, 12 KG</t>
  </si>
  <si>
    <t>1394</t>
  </si>
  <si>
    <t>100000712</t>
  </si>
  <si>
    <t>SODIUM BISULFITE,TECHNICAL, CRYSTALLINE, WHITE, 1,48, POWDER, 97-100 %</t>
  </si>
  <si>
    <t>1398</t>
  </si>
  <si>
    <t>100000612</t>
  </si>
  <si>
    <t>HYDROCHLORIC ACID,ANALYZED REAGENT, LIQUID, 10 MG/L, OKSIDATOR FREE CL2 &lt; 50 PPM, SO4 AS SO3 : 0,4%; INCLUDE MSDS, PURE, 32 %</t>
  </si>
  <si>
    <t>100000925</t>
  </si>
  <si>
    <t>SILICA GEL,REAGENT, LOW RANGE, 460-P3112.88</t>
  </si>
  <si>
    <t>100000926</t>
  </si>
  <si>
    <t>IRON, REAGENT, 460-SO734, 500 ML</t>
  </si>
  <si>
    <t>100000927</t>
  </si>
  <si>
    <t>PHOSPHATE, REAGENT, 460-SH357.75, 1 LITER, TP-1</t>
  </si>
  <si>
    <t>WT17920</t>
  </si>
  <si>
    <t>1380</t>
  </si>
  <si>
    <t>T0636</t>
  </si>
  <si>
    <t>COMBUSTIBLE GAS INDICATOR SET,PORTABLE, GAS DETECTED: COMBUSTIBLE GASES AND VAPORS, :0-5,000 OR 0-10,000 PPM, 82 X 162 X 36 MM, XP-3160, -20 TO 50 DEG C</t>
  </si>
  <si>
    <t>100000387</t>
  </si>
  <si>
    <t>PLUG, EAR, ENCORDED, SOFT PVC-FREE FOAM, 33 DB</t>
  </si>
  <si>
    <t>WT17921</t>
  </si>
  <si>
    <t>1388</t>
  </si>
  <si>
    <t>Pembersihan Batubara di Tongkang dan Dermaga (Periode 1 - 28 Februari 2013)</t>
  </si>
  <si>
    <t>WT17928</t>
  </si>
  <si>
    <t>ROD,WELDING, 2,6 MM, LB52 AWS 7016</t>
  </si>
  <si>
    <t>WT17932</t>
  </si>
  <si>
    <t>1572</t>
  </si>
  <si>
    <t>100001793</t>
  </si>
  <si>
    <t>SLEEVE,COUPLING, PLASTIC, 2,5 INCH</t>
  </si>
  <si>
    <t>1575</t>
  </si>
  <si>
    <t>100000529</t>
  </si>
  <si>
    <t>ELBOW,PIPE, 2 INCH, PVC</t>
  </si>
  <si>
    <t>WT17935</t>
  </si>
  <si>
    <t>MR2004</t>
  </si>
  <si>
    <t>100001680</t>
  </si>
  <si>
    <t>ROLLER,CONVEYOR, TUBE O.D 139,7 MM, 530 MM, 565 MM, ROLLER END Ø 30 MM, T: 22MM, L: 17,5 MM</t>
  </si>
  <si>
    <t>100001679</t>
  </si>
  <si>
    <t>ROLLER,CONVEYOR, ROLLER IDLER CARRYING, TUBE O.D 139,7 MM, 530 MM, 565 MM, Ø 25 MM, T: 18 MM, L: 17,5MM</t>
  </si>
  <si>
    <t>ROLLER,CONVEYOR, TUBE O.D 139,7 MM, 530 MM, 565 MM, Ø 30 MM, T: 22MM, L: 17,5 MM</t>
  </si>
  <si>
    <t>WT17943</t>
  </si>
  <si>
    <t>WT17944</t>
  </si>
  <si>
    <t>100001327</t>
  </si>
  <si>
    <t>CABLE ASSEMBLY KIT,COMMUNICATION EQUIPMENT, CABLE RJ45-MINI DIN, TSXCRJMD25</t>
  </si>
  <si>
    <t>WT18064</t>
  </si>
  <si>
    <t>100000584</t>
  </si>
  <si>
    <t>PLATE, METAL, 20X2485X800 MM, BISPLATE 400</t>
  </si>
  <si>
    <t>WT18085</t>
  </si>
  <si>
    <t>1545</t>
  </si>
  <si>
    <t>100001096</t>
  </si>
  <si>
    <t>BOLT, 78 MM, 3 MM, M42X130</t>
  </si>
  <si>
    <t>100001099</t>
  </si>
  <si>
    <t>BOLT, 70 MM, 3 MM, M42X171, INCLUDE NUT</t>
  </si>
  <si>
    <t>WT18096</t>
  </si>
  <si>
    <t>WT18100</t>
  </si>
  <si>
    <t>100001166</t>
  </si>
  <si>
    <t>FLOODLIGHT ASSEMBLY, TANGO, INCLUDE LAMP SON T 250W</t>
  </si>
  <si>
    <t>WT18101</t>
  </si>
  <si>
    <t>1405</t>
  </si>
  <si>
    <t>100000171</t>
  </si>
  <si>
    <t>100000176</t>
  </si>
  <si>
    <t>HOSE,NONMETALLIC, P/N 212-5531</t>
  </si>
  <si>
    <t>100001140</t>
  </si>
  <si>
    <t>CRANKCASE, P/N 1622266</t>
  </si>
  <si>
    <t>100001141</t>
  </si>
  <si>
    <t>CLAMP, CRANKCASE, P/N 2N8109</t>
  </si>
  <si>
    <t>100001165</t>
  </si>
  <si>
    <t>VALVE, MANUAL SWING DRIVE DRAIN, P/N 6V7238</t>
  </si>
  <si>
    <t>WT18112</t>
  </si>
  <si>
    <t>1442</t>
  </si>
  <si>
    <t>Pemotongan dan Pengelasan Nipple Header Tube Boiler Unit 1 (#20)</t>
  </si>
  <si>
    <t>WT18397</t>
  </si>
  <si>
    <t>MR1625</t>
  </si>
  <si>
    <t>WT18404</t>
  </si>
  <si>
    <t>1396</t>
  </si>
  <si>
    <t>WT18418</t>
  </si>
  <si>
    <t>1524</t>
  </si>
  <si>
    <t>100001530</t>
  </si>
  <si>
    <t>CARD MODULE, PLC DIGITAL OUTPUT, 40X125X120 MM, 16 (RELAYS), 24 TO 230 VAC / 24 TO 120 VDC, FROM L+/L1 MAX 250 MA, 20 PIN, 1500 VAC</t>
  </si>
  <si>
    <t>100001531</t>
  </si>
  <si>
    <t>CARD MODULE, PLC INTERFACE, 117X40X125MM (D x W x H), FOR ET 200M, FOR MAX. 8 S7-300 MODULES, 350MA AT 24 VDC, 24 VDC</t>
  </si>
  <si>
    <t>100001324</t>
  </si>
  <si>
    <t>ENGINEERING STATION, 6ES7 715-1BB21-0AE3</t>
  </si>
  <si>
    <t>WT18429</t>
  </si>
  <si>
    <t>100001345</t>
  </si>
  <si>
    <t>VALVE,BLOCK, GLOBE VALVE, #2500, 3 INCH, BUTT WELD, A105 - STELLITE 13% CR</t>
  </si>
  <si>
    <t>WT18445</t>
  </si>
  <si>
    <t>1437</t>
  </si>
  <si>
    <t>STDSERVICE</t>
  </si>
  <si>
    <t>S10003</t>
  </si>
  <si>
    <t>REBUSHING MOTOR, 18,5 KW, 2930 RPM, 400 VOLT</t>
  </si>
  <si>
    <t>100000594</t>
  </si>
  <si>
    <t>BEARING,BALL,ANNULAR, RADIAL, 25 MM, 45 MM, CHROME STEEL, 1, 100, 6309-2RS1</t>
  </si>
  <si>
    <t>100001633</t>
  </si>
  <si>
    <t>BEARING,BALL,ANNULAR, RADIAL, 25 MM, 45 MM, CHROME STEEL, 1, 100, 6309/C3</t>
  </si>
  <si>
    <t>WT18451</t>
  </si>
  <si>
    <t>MR1911</t>
  </si>
  <si>
    <t>100002372</t>
  </si>
  <si>
    <t>BOLT, STEEL, FULL THREAD, M20, INCLUDE , WASHER SPRING, 65 MM</t>
  </si>
  <si>
    <t>WT18551</t>
  </si>
  <si>
    <t>100001330</t>
  </si>
  <si>
    <t>FILTER ELEMENT, AIR, P/N 17801-3380 L</t>
  </si>
  <si>
    <t>100001332</t>
  </si>
  <si>
    <t>FILTER ELEMENT, LIQUID OIL, FF, RK, P/N 23401-1332L</t>
  </si>
  <si>
    <t>100001333</t>
  </si>
  <si>
    <t>FILTER ELEMENT, LIQUID OIL, P/N 23401-1440L</t>
  </si>
  <si>
    <t>100001334</t>
  </si>
  <si>
    <t>FILTER ELEMENT, LIQUID OIL, FM/FL8J, P/N 15607-2190L</t>
  </si>
  <si>
    <t>100001335</t>
  </si>
  <si>
    <t>LUBRICATING OIL,GENERAL PURPOSE, 205 LITER, 15W-40</t>
  </si>
  <si>
    <t>WT18552</t>
  </si>
  <si>
    <t>100001520</t>
  </si>
  <si>
    <t>REGULATOR,COMPRESSED GAS, 0-25 MPA, FOR H2</t>
  </si>
  <si>
    <t>WT18569</t>
  </si>
  <si>
    <t>100001851</t>
  </si>
  <si>
    <t>CONTACTOR, AC, 2 NO 2 NC, 32 A, 3 POLES, 690 VAC, 220 VOLT</t>
  </si>
  <si>
    <t>WT18743</t>
  </si>
  <si>
    <t>100001016</t>
  </si>
  <si>
    <t>DIAPHRAGM, 2 MM, SYNTHETIC RUBBER, 50 MM</t>
  </si>
  <si>
    <t>WT18821</t>
  </si>
  <si>
    <t>WT18822</t>
  </si>
  <si>
    <t>WT18823</t>
  </si>
  <si>
    <t>1429</t>
  </si>
  <si>
    <t>100000817</t>
  </si>
  <si>
    <t>JERRYCAN, PLASTIC, 5 LITER</t>
  </si>
  <si>
    <t>1434</t>
  </si>
  <si>
    <t>1439</t>
  </si>
  <si>
    <t>T0368</t>
  </si>
  <si>
    <t>BLADE,HAND HACKSAW, 12 INCH</t>
  </si>
  <si>
    <t>100000331</t>
  </si>
  <si>
    <t>PAPER,ABRASIVE, ROLL, 100X50000 MM, 320</t>
  </si>
  <si>
    <t>WT18824</t>
  </si>
  <si>
    <t>1409</t>
  </si>
  <si>
    <t>1415</t>
  </si>
  <si>
    <t>1421</t>
  </si>
  <si>
    <t>1432</t>
  </si>
  <si>
    <t>100000486</t>
  </si>
  <si>
    <t>GREASE,GENERAL PURPOSE, 15 KG</t>
  </si>
  <si>
    <t>WT18825</t>
  </si>
  <si>
    <t>100000343</t>
  </si>
  <si>
    <t>TAPE,INSULATION,ELECTRICAL, BLACK, RUBBER SPLICING TAPE, 3/4 IN X 30 FEET, EPR</t>
  </si>
  <si>
    <t>WT18826</t>
  </si>
  <si>
    <t>1417</t>
  </si>
  <si>
    <t>100000882</t>
  </si>
  <si>
    <t>THINNER,PAINT PRODUCTS, @ 5 LITER</t>
  </si>
  <si>
    <t>WT18828</t>
  </si>
  <si>
    <t>1410</t>
  </si>
  <si>
    <t>1435</t>
  </si>
  <si>
    <t>T0648</t>
  </si>
  <si>
    <t>GAUGE,THICKNESS, ULTRASONIC, 69 X 144 X 30 MM, 1,00 - 199,99 MM, (- 5) - 50 DEG C, 1,000 - 12,000 M/S</t>
  </si>
  <si>
    <t>T0668</t>
  </si>
  <si>
    <t>CALIPER,VERNIER, ±0,22 MM, 20-1500 MM, 0-1500 MM</t>
  </si>
  <si>
    <t>T0692</t>
  </si>
  <si>
    <t>ELECTRODE,REFERENCE, 1 3/8 INCH, 6 INCH, 4 OZ, CATHODIC PROTECTION</t>
  </si>
  <si>
    <t>T0669</t>
  </si>
  <si>
    <t>CALIPER,VERNIER, ±0.1 MM, 20-600 MM, 0-600 MM</t>
  </si>
  <si>
    <t>T0670</t>
  </si>
  <si>
    <t>CALIPER SET,MICROMETER,OUTSIDE, QUANTITY 12 MIKES/SET, 0-300 MM</t>
  </si>
  <si>
    <t>T0671</t>
  </si>
  <si>
    <t>CALIPER SET,MICROMETER,INSIDE, TUBULAR, 10 PCS, 50-1500 MM, EXTENSION ROD</t>
  </si>
  <si>
    <t>T0699</t>
  </si>
  <si>
    <t>HOSE,NONMETALLIC, TWIN WELDING HOSE, 10 M, NR+SBR RUBBER, FOR ACETYLENE+OKSIGEN, BP 900 PSI, SIZE 1/4" X 3/8"</t>
  </si>
  <si>
    <t>T0650</t>
  </si>
  <si>
    <t>HAMMER, HAND, PLASTIC, 40 MM</t>
  </si>
  <si>
    <t>T0653</t>
  </si>
  <si>
    <t>SCREWDRIVER,SPARK TESTING, LONG TYPE, 250 VOLT</t>
  </si>
  <si>
    <t>T0634</t>
  </si>
  <si>
    <t>WRENCH, F, 12 MM, 90*150 MM, 500 MM</t>
  </si>
  <si>
    <t>T0635</t>
  </si>
  <si>
    <t>WRENCH, F, 8 MM, 50*80 MM, 300</t>
  </si>
  <si>
    <t>T0450</t>
  </si>
  <si>
    <t>WRENCH,PIPE, 2,5 INCH, 18 INCH</t>
  </si>
  <si>
    <t>T0700</t>
  </si>
  <si>
    <t>WRENCH,ADJUSTABLE, 15 MM, STEEL</t>
  </si>
  <si>
    <t>T0702</t>
  </si>
  <si>
    <t>WRENCH,OIL FILTER, 220 MM, 10-15 INCH, BELT TYPE</t>
  </si>
  <si>
    <t>WT18830</t>
  </si>
  <si>
    <t>1470</t>
  </si>
  <si>
    <t>WT18838</t>
  </si>
  <si>
    <t>MR1681</t>
  </si>
  <si>
    <t>100001837</t>
  </si>
  <si>
    <t>O-RING, NBR, ID 85 MM, OD 90 MM, T 4 MM</t>
  </si>
  <si>
    <t>100001838</t>
  </si>
  <si>
    <t>SEAL,OIL, STEFA, P/N TRA700350, CB 35X55X10 MM</t>
  </si>
  <si>
    <t>100001447</t>
  </si>
  <si>
    <t>SEAL,OIL, CB 35X55X10 MM, 6 / 8 MM</t>
  </si>
  <si>
    <t>100001448</t>
  </si>
  <si>
    <t>O-RING, 85 MM, 90 MM, 4 MM</t>
  </si>
  <si>
    <t>100001919</t>
  </si>
  <si>
    <t>ALTERNATOR, 24 V, 50 A, KR 2037, HINO, 27040 - 2192 A, 0201 152 1013</t>
  </si>
  <si>
    <t>WT18842</t>
  </si>
  <si>
    <t>100001336</t>
  </si>
  <si>
    <t>VALVE,CHECK, 7/8", FOR AIR CONDITIONER</t>
  </si>
  <si>
    <t>WT18843</t>
  </si>
  <si>
    <t>1564</t>
  </si>
  <si>
    <t>100001348</t>
  </si>
  <si>
    <t>FILTER-DRIER,REFRIGERANT, 5/8", L = 7,50 ", Ø = 4,75", 20 MICRONS, 680 PSIG</t>
  </si>
  <si>
    <t>100000866</t>
  </si>
  <si>
    <t>1580</t>
  </si>
  <si>
    <t>100001932</t>
  </si>
  <si>
    <t>COMPRESSOR UNIT,REFRIGERATION, 220 VOLT, 2.5 PK, 11.2 A, 50 Hz, QXR-41E 6BT1, 41.7 CM3, 50 µF/450V</t>
  </si>
  <si>
    <t>100001933</t>
  </si>
  <si>
    <t>COMPRESSOR UNIT,REFRIGERATION, R22, R417A-160SZ, 3/4" ODF, (50 HZ 22.1 M3/H) (60 HZ 26.7 M3/H), 24 BAR, 12, INTERNAL OVERLOAD PROTECTOR, 65 KG, 3 LITER, 3/8" FLARE SAE, 9 KG, 1 - 1/8 " ODF, 127.2 CM3/REV, (50 HZ 340-440 V) {60 HZ 414-506}</t>
  </si>
  <si>
    <t>100001925</t>
  </si>
  <si>
    <t>BELT,V, B32BL</t>
  </si>
  <si>
    <t>100001926</t>
  </si>
  <si>
    <t>BELT,V, BX-32, 21/32 X 35 INCH</t>
  </si>
  <si>
    <t>100001927</t>
  </si>
  <si>
    <t>BELT,V, BX-34, 21/32 X 37 INCH</t>
  </si>
  <si>
    <t>100000770</t>
  </si>
  <si>
    <t>BELT,V, A 41</t>
  </si>
  <si>
    <t>100001934</t>
  </si>
  <si>
    <t>FAN, AXIAL, 24 INCH, 380 VOLT, 50 Hz, 550/800 WATT, 1.6, 1320 RPM</t>
  </si>
  <si>
    <t>100001331</t>
  </si>
  <si>
    <t>CONTROL,HUMIDITY-TEMPERATURE, INTERNAL SIZE : 68MM X 68 MM, EXTERNAL SIZE : 72MM X 72 MM X 98 MM, AC60-260V / DC65-360V VOLT, 4 CONTROL OUTPUT, DIGITAL, 0,56 (RED) INCH, 0~50⁰C, ≤ 85% RH, FS 0,2%</t>
  </si>
  <si>
    <t>100001337</t>
  </si>
  <si>
    <t>CONTACTOR, MAGNETIC, 32 A, 3 PHASE, 400 VAC</t>
  </si>
  <si>
    <t>100001354</t>
  </si>
  <si>
    <t>COMPRESSOR UNIT,REFRIGERATION, 12000-14000 BTU, 250X220X570 MM, 19,1 MM, 75 KG, 31,8 MM, LOW/HIGH SIDE = 25 BAR(G)-32 BAR(G), 380-415 VOLT</t>
  </si>
  <si>
    <t>100001393</t>
  </si>
  <si>
    <t>CONTACTOR,OVERLOAD, 18-21 A</t>
  </si>
  <si>
    <t>WT18914</t>
  </si>
  <si>
    <t>100000208</t>
  </si>
  <si>
    <t>BRUSH,PAINT, 2,5 INCH</t>
  </si>
  <si>
    <t>WT18980</t>
  </si>
  <si>
    <t>100001395</t>
  </si>
  <si>
    <t>FUSE LINK,ELECTRICAL, 415 VOLT, 20 A, HG, gG, F1</t>
  </si>
  <si>
    <t>100001439</t>
  </si>
  <si>
    <t>FUSE LINK,ELECTRICAL, 415 VOLT, 4 A, HG, CERAMIC, F1, 55 MM, 13,2 MM</t>
  </si>
  <si>
    <t>100001440</t>
  </si>
  <si>
    <t>FUSE LINK,ELECTRICAL, CERAMIC, Gg, 14 MM, 51 MM, 63 A, 415 VOLT, HF</t>
  </si>
  <si>
    <t>WT18981</t>
  </si>
  <si>
    <t>WT18982</t>
  </si>
  <si>
    <t>100000710</t>
  </si>
  <si>
    <t>O-RING, ID  38 MM, OD 42MM</t>
  </si>
  <si>
    <t>100000755</t>
  </si>
  <si>
    <t>SEAL, CARBON, FOR MECANICAL SEAL, 46 MM, 57 MM</t>
  </si>
  <si>
    <t>WT18983</t>
  </si>
  <si>
    <t>100001445</t>
  </si>
  <si>
    <t>DISCONNECT SWITCH, FOR BULDOZER, 7N-0719, GP</t>
  </si>
  <si>
    <t>WT18989</t>
  </si>
  <si>
    <t>WT18992</t>
  </si>
  <si>
    <t>100001338</t>
  </si>
  <si>
    <t>INDICATOR,PRESSURE, CLASS 2.5 to EN837-3, 20 DEG C, STAINLESS STEEL 316, 0-250 MBAR, 0-400 MBAR &amp; 0-600MBAR, 100 MM, DIFFERENTIAL</t>
  </si>
  <si>
    <t>WT18993</t>
  </si>
  <si>
    <t>1499</t>
  </si>
  <si>
    <t>100001353</t>
  </si>
  <si>
    <t>O-RING, 160 MM, 4 MM</t>
  </si>
  <si>
    <t>100001352</t>
  </si>
  <si>
    <t>SEAL, PISTON, PNEUMATIC U-SEAL, RUBBER, 148 MM, 160 MM, 12 MM, 200 DEG C</t>
  </si>
  <si>
    <t>100001351</t>
  </si>
  <si>
    <t>SEAL, PISTON, 50 MM, RUBBER, 60 MM, 200 DEG C, 12 MM, PNEUMATIC U-SEAL</t>
  </si>
  <si>
    <t>100001347</t>
  </si>
  <si>
    <t>SEAL, PISTON, CUP SEAL = 2 MM, 40 MM, RUBBER, 48 MM, 200 DEG C, 10 MM, PNEUMATIC SEAL DUST</t>
  </si>
  <si>
    <t>1517</t>
  </si>
  <si>
    <t>100001789</t>
  </si>
  <si>
    <t>SEAL, PTFE, ID = 148 MM, OD = 160 MM, T = 2 MM, 200⁰C, 0,8 MPA</t>
  </si>
  <si>
    <t>WT18998</t>
  </si>
  <si>
    <t>WT19002</t>
  </si>
  <si>
    <t>1436</t>
  </si>
  <si>
    <t>100000463</t>
  </si>
  <si>
    <t>PAINT, SPRAY AEROSOL, YELLOW, 300 CC</t>
  </si>
  <si>
    <t>100000329</t>
  </si>
  <si>
    <t>PAINT, SPRAY AEROSOL, BLACK, 300 CC</t>
  </si>
  <si>
    <t>WT19004</t>
  </si>
  <si>
    <t>100000800</t>
  </si>
  <si>
    <t>HOSE,NONMETALLIC, FLEXIBLE, 1/4 INCH, 1000 MM, 1-3 BAR, HOSE LENGTH SPRING GUARD</t>
  </si>
  <si>
    <t>WT19016</t>
  </si>
  <si>
    <t>WT19018</t>
  </si>
  <si>
    <t>100000440</t>
  </si>
  <si>
    <t>MASK,AIR FILTERING, ANTI POLLUTION, &gt; 0.3 MICRON, MULTI SHORT TYPE; ACTIVATED CARBON FILTER</t>
  </si>
  <si>
    <t>WT19045</t>
  </si>
  <si>
    <t>1520</t>
  </si>
  <si>
    <t>1531</t>
  </si>
  <si>
    <t>100001717</t>
  </si>
  <si>
    <t>O-RING, 75 MM, RUBBER, 3 MM</t>
  </si>
  <si>
    <t>100001718</t>
  </si>
  <si>
    <t>O-RING, 27 MM, RUBBER, 3 MM</t>
  </si>
  <si>
    <t>100001719</t>
  </si>
  <si>
    <t>SEAL, PISTON, 45 MM, RUBBER, 53 MM, 10 MM</t>
  </si>
  <si>
    <t>100001720</t>
  </si>
  <si>
    <t>SEAL, PISTON, 68 MM, RUBBER, 80 MM, 16 MM</t>
  </si>
  <si>
    <t>100001721</t>
  </si>
  <si>
    <t>SEAL, PISTON, ROAD, 76 MM, TEFLON, 80 MM, 8 MM</t>
  </si>
  <si>
    <t>100001722</t>
  </si>
  <si>
    <t>SEAL, PISTON, DUST, 45 MM, RUBBER, 55 MM, 9 MM</t>
  </si>
  <si>
    <t>WT19054</t>
  </si>
  <si>
    <t>100001452</t>
  </si>
  <si>
    <t>FILTER,AIR,PNEUMATIC, 5-60⁰C, POLYCARBONATE, 25 µm, 1,5 MPA, 1,0 MPA, 3/8", 45</t>
  </si>
  <si>
    <t>WT19059</t>
  </si>
  <si>
    <t>WT19077</t>
  </si>
  <si>
    <t>WT19239</t>
  </si>
  <si>
    <t>100000259</t>
  </si>
  <si>
    <t>GASKET, 1/32 x 60 x 120 INCH, NON ASBESTOS</t>
  </si>
  <si>
    <t>WT19286</t>
  </si>
  <si>
    <t>100001537</t>
  </si>
  <si>
    <t>SWITCH, ROTARY, XB5 AD21, SELECTOR, NO &amp; NC</t>
  </si>
  <si>
    <t>100001538</t>
  </si>
  <si>
    <t>SWITCH, PUSH, NO, XB5 AA31, BUTTON START</t>
  </si>
  <si>
    <t>100001539</t>
  </si>
  <si>
    <t>SWITCH, PUSH, NC, XB5 AA42, BUTTON STOP</t>
  </si>
  <si>
    <t>WT19333</t>
  </si>
  <si>
    <t>100001535</t>
  </si>
  <si>
    <t>VALVE, PILOT, 50/60 Hz, NON LOCKING PUSH TYPE (FLUSH), 220 VAC</t>
  </si>
  <si>
    <t>WT19342</t>
  </si>
  <si>
    <t>1465</t>
  </si>
  <si>
    <t>100001682</t>
  </si>
  <si>
    <t>RELAY,OVERLOAD, THERMAL, 1-1.7 AMPULS, 10, 3 POLES</t>
  </si>
  <si>
    <t>100001668</t>
  </si>
  <si>
    <t>RELAY,OVERLOAD, THERMAL, 380 VOLT, FOR CONTACTOR S-N25, S-N35, 18-26 A, 10, 3 POLES</t>
  </si>
  <si>
    <t>100001541</t>
  </si>
  <si>
    <t>BELT,V, SPA-2682 LW</t>
  </si>
  <si>
    <t>WT19345</t>
  </si>
  <si>
    <t>100001549</t>
  </si>
  <si>
    <t>MINIATUR CIRCUIT BREAKER, 18 A, 240 VOLT, 3 PHASE, 690 VOLT</t>
  </si>
  <si>
    <t>WT19350</t>
  </si>
  <si>
    <t>100001534</t>
  </si>
  <si>
    <t>UNION,TUBE, FITTING, STAINLESS STEEL 316, FOR TRANSMITTER, 17 MM</t>
  </si>
  <si>
    <t>WT19356</t>
  </si>
  <si>
    <t>WT19358</t>
  </si>
  <si>
    <t>100001665</t>
  </si>
  <si>
    <t>SENSOR, OXYGEN, 5 - 45 DEG C, PPM (GPR-1500D), 1 - 5 VOLT, 4-20 mA, STAINLESS STEEL</t>
  </si>
  <si>
    <t>WT19360</t>
  </si>
  <si>
    <t>100000257</t>
  </si>
  <si>
    <t>GASKET, 1000X600X3,2 MM, ASBESTOS CLOTH, 3,2 MM</t>
  </si>
  <si>
    <t>WT19362</t>
  </si>
  <si>
    <t>WT19383</t>
  </si>
  <si>
    <t>100000457</t>
  </si>
  <si>
    <t>LAMP,FLUORESCENT, 12 WATT, THREAD, 170-250 VOLT</t>
  </si>
  <si>
    <t>WT19424</t>
  </si>
  <si>
    <t>WT19429</t>
  </si>
  <si>
    <t>100000268</t>
  </si>
  <si>
    <t>GASKET, 1/64(0,5)X60X60 INCH, NON ASBESTOS</t>
  </si>
  <si>
    <t>WT19572</t>
  </si>
  <si>
    <t>100001536</t>
  </si>
  <si>
    <t>INTERFACE UNIT,COMMUNICATION EQUIPMENT, HMI CONTROL PANEL, ABB TYPE CDP 312</t>
  </si>
  <si>
    <t>100001540</t>
  </si>
  <si>
    <t>ADAPTER,POWER SUPPLY, ABB TYPE PROFIBUS ADAPTER RPBA-01</t>
  </si>
  <si>
    <t>WT19573</t>
  </si>
  <si>
    <t>1456</t>
  </si>
  <si>
    <t>MR1632</t>
  </si>
  <si>
    <t>PEMINJAMAN MOBIL SKY MASTER</t>
  </si>
  <si>
    <t>100001529</t>
  </si>
  <si>
    <t>LAMP, SODIUM, 400 WATT, SON T, 220 VOLT</t>
  </si>
  <si>
    <t>100001542</t>
  </si>
  <si>
    <t>BALLAST,LAMP, BSN 400, 220 VOLT, 50 Hz</t>
  </si>
  <si>
    <t>WT19574</t>
  </si>
  <si>
    <t>100000205</t>
  </si>
  <si>
    <t>BELT,V, P/N 243-1276</t>
  </si>
  <si>
    <t>WT19575</t>
  </si>
  <si>
    <t>1448</t>
  </si>
  <si>
    <t>100000377</t>
  </si>
  <si>
    <t>HOLDER, LAMP, INCLUDE HANDLE AND PROTECTION RING; RING MATERIAL GALVANIS STEEL, 40X98 MM</t>
  </si>
  <si>
    <t>1454</t>
  </si>
  <si>
    <t>100000837</t>
  </si>
  <si>
    <t>PAINT,IRON, 5 KG, GREEN, ANTI CORROSION</t>
  </si>
  <si>
    <t>100000847</t>
  </si>
  <si>
    <t>PAINT,IRON, ANTI CORROSION, BLUE, 5 KG</t>
  </si>
  <si>
    <t>100000346</t>
  </si>
  <si>
    <t>WIRE,TIE, DIA 2 MM, SUS</t>
  </si>
  <si>
    <t>100000445</t>
  </si>
  <si>
    <t>CLEANER, RUBBER, BLACK</t>
  </si>
  <si>
    <t>100000935</t>
  </si>
  <si>
    <t>BOLT, STEEL, FULL DRAT, 750 MM, 29.5 MM, INCLUDE RING NUT</t>
  </si>
  <si>
    <t>MR1847</t>
  </si>
  <si>
    <t>WT19577</t>
  </si>
  <si>
    <t>1464</t>
  </si>
  <si>
    <t>100000278</t>
  </si>
  <si>
    <t>GREASE,GENERAL PURPOSE, 3, LITHIUM COMPLEX, 165 MM2/S, 220-250, MULTIS COMPLEX EP 3A, -20 to 160 DEG C, YELLOW WISH, &gt;240 DEG C, 18 KG</t>
  </si>
  <si>
    <t>WT19578</t>
  </si>
  <si>
    <t>1445</t>
  </si>
  <si>
    <t>T0751</t>
  </si>
  <si>
    <t>GUN,DUSTER, MINI GRAVITY, FOR AIR, ALUMINIUM CANISTER, 0,5 MM</t>
  </si>
  <si>
    <t>T0704</t>
  </si>
  <si>
    <t>CALIPER,VERNIER, 0,05 MM, WITH DEPTH MEASURING ROD(Ø 1.9 MM), 0-150 MM, 145 GR</t>
  </si>
  <si>
    <t>T0705</t>
  </si>
  <si>
    <t>DRILL SET,TWIST, FOR METAL, ALUMUNIUM, KAYU, 1-13 MM X 0,5 MM, HSS-G DIN 338/ANSI B94-11 TIN COATED, 25 PCS</t>
  </si>
  <si>
    <t>T0716</t>
  </si>
  <si>
    <t>PULLER SET, MECHANICAL, QUANTITY 6 PCS; FOOT 2</t>
  </si>
  <si>
    <t>T0690</t>
  </si>
  <si>
    <t>STROBOSCOPE, DIGITAL, 21 X 12 X 12 CM, ±(0,15%+0,2RPM)RDG&lt;1000 RPM,±(0,5%+1RPM)RDG, AC 110V/220V/230V, 50/60HZ, 14 MM LED, 6 DIGITS, 5V TO 30V RMS,5 TO 10500 RPM, 0,083 TO 175HZ, LUTRON, MODEL DT-2269, 1 KG</t>
  </si>
  <si>
    <t>T0691</t>
  </si>
  <si>
    <t>MULTIMETER, DIGITAL, 195 X 92 X 60 MM, 40 MΩ, 40 MHZ, TRUE RMS, 400 GR, 4-3/4 DIGIT LCD, 10.000 COUNTS WITH 41-SEGMENT ANALOG BAR GRAPH</t>
  </si>
  <si>
    <t>T0637</t>
  </si>
  <si>
    <t>DETECTOR KIT,GAS, 5.1 X 2.8 X 2.0 INCH, -20 TO 50 DEG C, MAXXT, 316 GR</t>
  </si>
  <si>
    <t>T0722</t>
  </si>
  <si>
    <t>PULLER, MECHANICAL, FOOT 2, SIZE 10 INCH</t>
  </si>
  <si>
    <t>T0723</t>
  </si>
  <si>
    <t>METER, VIBRATION, 0.1-199,9 M/S, POWER SUPPLY:NICKEL-CODMIUM BATTERY 4X1,25 V,RECHARGEABLE,WEIGHT 650 GR, 270X86X47 MM, 0.001-1,999 MM, 0˚C-40˚C, 0.1-19,99 CM/S</t>
  </si>
  <si>
    <t>T0727</t>
  </si>
  <si>
    <t>FILE SET,HAND, PLASTIC HANDGRIP, 5 PCS(1FLAT FILE, 1HALF ROUND FILE, 1 THREE-SQUARE FILE, 1ROUND FILE, 1SQUARE FILE)</t>
  </si>
  <si>
    <t>T0728</t>
  </si>
  <si>
    <t>FILE SET,HAND, SUPPLIED IN PLASTIC WALLET, 6 PCS (1FLAT NEEDLE FILE WITH FLAT EDGES, 1TRIANGULAR NEEDLE FILE, 1ROUND NEEDLE FILE, 1SQUARE NEEDLE FILE, 1FLAT TAPERING NEEDLE FILE, 1HALF-ROUND NEEDLE FILE)</t>
  </si>
  <si>
    <t>1493</t>
  </si>
  <si>
    <t>T0676</t>
  </si>
  <si>
    <t>TORCH,CUTTING, FOR ACETYLENE, 550 MM, 300 MM</t>
  </si>
  <si>
    <t>T0678</t>
  </si>
  <si>
    <t>REGULATOR,COMPRESSED GAS, OXYGEN, FLOW RATE35NM3/H, MAX.FLOW RATE100NM3/H, INLET PRESSURE GAUGE0-250KGF/CM2, DELIVERY PRESSURE GAUGE0-25KGF/CM2, INLET CONNECTION:JIS, BS, CGA, DIN, OUTLET CONNECTION:M16XP1,5(L)+HOSE NIPPLE, 165 KGF/CM2, 1180 GR</t>
  </si>
  <si>
    <t>T0677</t>
  </si>
  <si>
    <t>REGULATOR,COMPRESSED GAS, ACETYLENE, FLOW RATE 5NM3/H, MAX. FLOW RATE 11NM3/H, INLET PRESSURE GAUGE 0-25KGF/CM2, DELIVERY PRESSURE GAUGE 0-3KGF/CM2, INLET CONNECTION:JIS, BS, CGA, DIN, OUTLET CONNECTION:M16XP1,5(L)+HOSE NIPPLE, 25 KGF/CM2, 1080 GR</t>
  </si>
  <si>
    <t>T0772</t>
  </si>
  <si>
    <t>ARRESTER,WELDING FLASHBACK, FOR OXYGEN, 3/8 INCH</t>
  </si>
  <si>
    <t>T0773</t>
  </si>
  <si>
    <t>ARRESTER,WELDING FLASHBACK, FOR ACETYLENE, 3/8 INCH</t>
  </si>
  <si>
    <t>T0729</t>
  </si>
  <si>
    <t>CALIPER,VERNIER, +/-0.08 MM, 0,05 MM, 0-300 MM</t>
  </si>
  <si>
    <t>T0121</t>
  </si>
  <si>
    <t>JACK,HYDRAULIC,HAND, 104 LBS, 134 IN3, 1,00 INCH, 1ST STAGE 350 PSI, 2ST STAGE 10.000 PSI, TWO SPEED, 24 LBS</t>
  </si>
  <si>
    <t>T0720</t>
  </si>
  <si>
    <t>HOSE,NONMETALLIC, END ONE 3/8" NPTF, WEIGHT = 3,9 LBS, 0,25 INCH, 10 FT, 10.000 psi</t>
  </si>
  <si>
    <t>T0721</t>
  </si>
  <si>
    <t>PLUNGER,HYDRAULIC RAM, CYLINDER EFFECTIVE AREA 11,04 IN2, 50 TON, 17,38 INCH, 69,03 IN3, 5,00 INCH, 6,25 INCH, 51 LBS</t>
  </si>
  <si>
    <t>T0646</t>
  </si>
  <si>
    <t>WRENCH SET, HEXAGONAL, 1/20 - 7/16 INCH, STEEL, 12 PCS</t>
  </si>
  <si>
    <t>T0647</t>
  </si>
  <si>
    <t>WRENCH SET, STAR, 1/16 - 3/8 INCH, STEEL, 9 PCS</t>
  </si>
  <si>
    <t>T0719</t>
  </si>
  <si>
    <t>JACK,HYDRAULIC,HAND, 110 LBS, 453 IN3, 1ST STAGE 7,69 IN3, ,2ND STAGE 0,29 IN3, 1,50 INCH, 1ST STAGE 200 PSI, 2ND STAGE 10.000 PSI, TWO SPEED, 61 LBS</t>
  </si>
  <si>
    <t>WT19579</t>
  </si>
  <si>
    <t>1443</t>
  </si>
  <si>
    <t>1463</t>
  </si>
  <si>
    <t>T0679</t>
  </si>
  <si>
    <t>REGULATOR,COMPRESSED GAS, ARGON,APPLICABLE GASES:AR,N2,O2,H2,He etc,BDY MATERIAL CHROME PLATED DIE FORGED BRASS,DELIVERY PRESSURE 1~3KGF/CM², MAX. FLOW RATE 100 N L/MIN, FLOWMETER 2~25N L/MIN, 165 KGF/CM2</t>
  </si>
  <si>
    <t>T0680</t>
  </si>
  <si>
    <t>TORCH SET,CUTTING AND WELDING, COMBINATION WELDING AND CUTTING TORCHES, GAS ACETYLENE,, 460 MM, OXYGEN 2,5 KGF/CM2 , GAS 0,25 KGF/CM2, CUTTING TIP 3-20 MM, WELDING TIP 1,5-5 MM, MEDIUM</t>
  </si>
  <si>
    <t>T0681</t>
  </si>
  <si>
    <t>TORCH SET,WELDING, OXY ACETYLENE WELDING TORCHES, 435 MM, OXYGEN 3,0 KGF/CM2, ACETYLENE 0,3 KGF/CM2, TIP 7 PCS, 1,5~5,0 MM, MEDIUM, TORCH 480 GR, TIP 25 GR</t>
  </si>
  <si>
    <t>1492</t>
  </si>
  <si>
    <t>100000285</t>
  </si>
  <si>
    <t>WT19580</t>
  </si>
  <si>
    <t>WT19583</t>
  </si>
  <si>
    <t>1530</t>
  </si>
  <si>
    <t>100001645</t>
  </si>
  <si>
    <t>INSPECTION PENETRANT, SPOTCHECK, 400 ML, DEVELOPER</t>
  </si>
  <si>
    <t>100001646</t>
  </si>
  <si>
    <t>INSPECTION PENETRANT, SPOTCHECK, 400 ML, CLEANER</t>
  </si>
  <si>
    <t>100001647</t>
  </si>
  <si>
    <t>INSPECTION PENETRANT, SPOTCHECK, 400 ML, PENETRANT</t>
  </si>
  <si>
    <t>WT19586</t>
  </si>
  <si>
    <t>1446</t>
  </si>
  <si>
    <t>Pembuatan Seal Ring LP Turbin Unit 1 (#20)</t>
  </si>
  <si>
    <t>WT19598</t>
  </si>
  <si>
    <t>100001666</t>
  </si>
  <si>
    <t>MONITOR,TELEVISION, 16.7 M, PC, MAC, SUN MICROSYSTEM, 1000:1, 36.3 X 46.9 X 46.82 MM, ANALOG/DIGITAL, SEPARATE H/V , COMPOSITE H/V, SYNCMASTER 214T, 21.3 INCH, 65 WATT, 8 mS</t>
  </si>
  <si>
    <t>WT19602</t>
  </si>
  <si>
    <t>WT19661</t>
  </si>
  <si>
    <t>1478</t>
  </si>
  <si>
    <t>TUB</t>
  </si>
  <si>
    <t>100000939</t>
  </si>
  <si>
    <t>ADHESIVE, EPOXY, 800 GR, INCLUDE RESIN AND HARDENER</t>
  </si>
  <si>
    <t>100001000</t>
  </si>
  <si>
    <t>CLAMP,HOSE, 1/4 INCH</t>
  </si>
  <si>
    <t>WT19746</t>
  </si>
  <si>
    <t>1451</t>
  </si>
  <si>
    <t>Pekerjaan pemotongan dan penyambungan BC 06</t>
  </si>
  <si>
    <t>WT19750</t>
  </si>
  <si>
    <t>100001689</t>
  </si>
  <si>
    <t>BALL,BEARING, 6012/C3  SKF</t>
  </si>
  <si>
    <t>100001690</t>
  </si>
  <si>
    <t>BEARING,ROLLER,TAPERED, 15 MM, 40 MM, 62 MM, BEARING 32908, 15 MM</t>
  </si>
  <si>
    <t>100001691</t>
  </si>
  <si>
    <t>BEARING,ROLLER,TAPERED, 29.95 - 30 MM, 61.95 - 62 MM, BEARING 30206, Open, 16 MM</t>
  </si>
  <si>
    <t>100001692</t>
  </si>
  <si>
    <t>SEAL,OIL, ID 60 MM, RUBBER, OD 85 MM, T 12 MM</t>
  </si>
  <si>
    <t>100001693</t>
  </si>
  <si>
    <t>SEAL,OIL, ID 40 MM, RUBBER, OD 52 MM, T 7 MM</t>
  </si>
  <si>
    <t>100001694</t>
  </si>
  <si>
    <t>O-RING, RUBBER, Ø 134,5 MM, T 3 MM</t>
  </si>
  <si>
    <t>WT19751</t>
  </si>
  <si>
    <t>1450</t>
  </si>
  <si>
    <t>100000366</t>
  </si>
  <si>
    <t>CLAMP,HOSE, 1 INCH</t>
  </si>
  <si>
    <t>100000820</t>
  </si>
  <si>
    <t>LUBRICATING OIL,GENERAL PURPOSE, BRAKE FLUID COUPLING, 1 LITER, DOT 3 NEUTRAL</t>
  </si>
  <si>
    <t>1452</t>
  </si>
  <si>
    <t>100001670</t>
  </si>
  <si>
    <t>CONNECTOR,AIR HOSE, MALE, 20PM, 1/4" X 1/4" NPT, SS 316, PNEUMATIC QUICK COUPLER</t>
  </si>
  <si>
    <t>100001671</t>
  </si>
  <si>
    <t>CONNECTOR,AIR HOSE, MALE, 20PM, 3/8" X 1/4" NPT, SS 316, PNEUMATIC QUICK COUPLER</t>
  </si>
  <si>
    <t>100001672</t>
  </si>
  <si>
    <t>CONNECTOR,AIR HOSE, MALE, 20PM, 1/2" X 1/4" NPT, SS 316, PNEUMATIC QUICK COUPLER</t>
  </si>
  <si>
    <t>100001673</t>
  </si>
  <si>
    <t>CONNECTOR,AIR HOSE, MALE, 20PM, 5/8" X 1/4" NPT, SS 316, PNEUMATIC QUICK COUPLER</t>
  </si>
  <si>
    <t>100001674</t>
  </si>
  <si>
    <t>CONNECTOR,AIR HOSE, FEMALE, 20SH, 1/4" NPT, SS 316, PNEUMATIC QUICK COUPLER</t>
  </si>
  <si>
    <t>100001675</t>
  </si>
  <si>
    <t>CONNECTOR,AIR HOSE, FEMALE, 20SH, 3/8" NPT, SS 316, PNEUMATIC QUICK COUPLER</t>
  </si>
  <si>
    <t>100001676</t>
  </si>
  <si>
    <t>CONNECTOR,AIR HOSE, FEMALE, 20SH, 1/2" NPT, SS 316, PNEUMATIC QUICK COUPLER</t>
  </si>
  <si>
    <t>100001677</t>
  </si>
  <si>
    <t>CONNECTOR,AIR HOSE, FEMALE, 20SH, 5/8" NPT, SS 316, PNEUMATIC QUICK COUPLER</t>
  </si>
  <si>
    <t>100000397</t>
  </si>
  <si>
    <t>HOSE,NONMETALLIC, 1/2 INCH, RUBBER, AIR, 2 MPA</t>
  </si>
  <si>
    <t>M</t>
  </si>
  <si>
    <t>1455</t>
  </si>
  <si>
    <t>100000877</t>
  </si>
  <si>
    <t>100001648</t>
  </si>
  <si>
    <t>TARPAULIN, 3X4 M, PLASTIC</t>
  </si>
  <si>
    <t>WT19752</t>
  </si>
  <si>
    <t>1487</t>
  </si>
  <si>
    <t>SPONGE, SOFT, KANEBO</t>
  </si>
  <si>
    <t>100000655</t>
  </si>
  <si>
    <t>SULFATE, REAGENT, HACH CAT.12065-99, SULFAVER @ 4 SULFATE REAGENT PP  25ML, PK/100, UP TO 70 MG/L, 25 ML</t>
  </si>
  <si>
    <t>100000659</t>
  </si>
  <si>
    <t>HYDRAZINIUM SULFATE,GR, FOR ANALYSIS, MERCK CAT.1.04603, 500 GR</t>
  </si>
  <si>
    <t>100000660</t>
  </si>
  <si>
    <t>CHLORINE, REAGENT, 2.DPD TOTAL CHLORINE REAGENT PP 25 ML, PK/100, HACH Cat.14064-99, LR: UP TO 2.00 MG/L, MR : 0,50-4,00 MG/L, HR : 0,1-10,0 MG/L</t>
  </si>
  <si>
    <t>100000661</t>
  </si>
  <si>
    <t>IRON, REAGENT, FERROVER@ IRON REAGENT POWDER PILLOWS, 25 ML, PK/100, HACH Cat. 854-99, 0,02-3,00 MG/L Fe</t>
  </si>
  <si>
    <t>100000668</t>
  </si>
  <si>
    <t>SODIUM HYDROGEN CARBONATE, NAHCO3, ANALYSIS EMSURE,MERCK CAT.1.06329, 500 GR</t>
  </si>
  <si>
    <t>100000669</t>
  </si>
  <si>
    <t>SILVER NITRATE SOLUTION, FOR ANALYSIS EMSURE, MERCK CAT 1.01512, 100 GR</t>
  </si>
  <si>
    <t>100000670</t>
  </si>
  <si>
    <t>POTASSIUM CHLORIDE,TECHNICAL, KCI, ANALYSIS EMSURE JT BAKER CAT.3040, 500 GR</t>
  </si>
  <si>
    <t>100000673</t>
  </si>
  <si>
    <t>BARIUM CHLORIDE,DIHYDRATE,ACS, BACL2 * 2 H2O, MERCK CAT.1.01719, 1000 GR</t>
  </si>
  <si>
    <t>100000674</t>
  </si>
  <si>
    <t>POTASSIUM HYDROXIDE,TECHNICAL, PELLETS GR, MERCK CAT.1.05033, 5</t>
  </si>
  <si>
    <t>100000680</t>
  </si>
  <si>
    <t>AMMONIUM CHLORIDE,TECHNICAL, FOR ANALYSIS EMSURE, MERCK CAT.1.01145, 500GR</t>
  </si>
  <si>
    <t>100000682</t>
  </si>
  <si>
    <t>ACETIC ACID,TECHNICAL, ACID, C3H5OH, 100%, ACETIC JT BAKER CAT.9508, 2.5 LITER</t>
  </si>
  <si>
    <t>100000695</t>
  </si>
  <si>
    <t>CALCIUM CARBONATE,TECHNICAL, 250 GR, MERCK CAT.1.02066</t>
  </si>
  <si>
    <t>100000696</t>
  </si>
  <si>
    <t>CALCIUM CHLORIDE, DIHYDRATE,CACL2, MERCK CAT 1.02382, 1000 GR</t>
  </si>
  <si>
    <t>100000697</t>
  </si>
  <si>
    <t>CHLORIDE STANDARD SOLUTION, MERCK CAT 1.19897, 500 ML</t>
  </si>
  <si>
    <t>100000698</t>
  </si>
  <si>
    <t>SODIUM FLUORIDE,TECHNICAL, FOR ANALYSIS EMSURE, MERCK CAT.1.06449, 250 GR</t>
  </si>
  <si>
    <t>100000701</t>
  </si>
  <si>
    <t>GLYCEROL SOLUTION, C4H6(OH)4, 5 KG, OIL</t>
  </si>
  <si>
    <t>100000704</t>
  </si>
  <si>
    <t>STARCH,SOLUBLE,TECHNICAL, MERCK CAT.1.01252, 250 GR</t>
  </si>
  <si>
    <t>100000705</t>
  </si>
  <si>
    <t>BROMOCRESSOL GREEN, INDICATOR, MERCK CAT.1.08121, 5 GR</t>
  </si>
  <si>
    <t>100000706</t>
  </si>
  <si>
    <t>BROMOTHYMOL BLUE, INDICATOR, MERCK CAT.1.03026, 5 GR</t>
  </si>
  <si>
    <t>100000707</t>
  </si>
  <si>
    <t>CALCON CARBOXYLIC ACID, MERCK CAT.1.04595, 5 GR, INDICATOR</t>
  </si>
  <si>
    <t>WT19754</t>
  </si>
  <si>
    <t>1472</t>
  </si>
  <si>
    <t>1489</t>
  </si>
  <si>
    <t>1491</t>
  </si>
  <si>
    <t>100001020</t>
  </si>
  <si>
    <t>DRY CHEMICAL,FIRE EXTINGUISHER, REFILL APAR, 9 KG</t>
  </si>
  <si>
    <t>100001019</t>
  </si>
  <si>
    <t>COMPRESSED AIR,BREATHING, 6,8 LITER, REFILL BREATHING APPARATUS</t>
  </si>
  <si>
    <t>100001021</t>
  </si>
  <si>
    <t>DRY CHEMICAL,FIRE EXTINGUISHER, REFILL APAR, 6 KG</t>
  </si>
  <si>
    <t>100001024</t>
  </si>
  <si>
    <t>FOAM LIQUID,FIRE EXTINGUISHING, FOAMGUARD AFFF, 50 LITER, REFILL &amp; TEST AND COMMISIONING EXTINGUISER EXCAVATOR</t>
  </si>
  <si>
    <t>WT19755</t>
  </si>
  <si>
    <t>1479</t>
  </si>
  <si>
    <t>1490</t>
  </si>
  <si>
    <t>WT19756</t>
  </si>
  <si>
    <t>100001762</t>
  </si>
  <si>
    <t>NIPPLE,TUBE, MALE REDUCER, OD = 12 MM TO MALE NPT 8 MM, SS 316, HEXAGONAL</t>
  </si>
  <si>
    <t>100001763</t>
  </si>
  <si>
    <t>TEE,FITTING, 12 MM, SS 316, FEMALE THREAD SOCKET</t>
  </si>
  <si>
    <t>100001766</t>
  </si>
  <si>
    <t>ELBOW,HOSE TO BOSS, PL TYPE, M12 TO PUSH-IN 8 MM, SS316-PTFE</t>
  </si>
  <si>
    <t>100001797</t>
  </si>
  <si>
    <t>NIPPLE,TUBE, MALE, OD = 12 MM TO MALE NPT 12MM, SS 316, HEXAGONAL</t>
  </si>
  <si>
    <t>WT19761</t>
  </si>
  <si>
    <t>100000766</t>
  </si>
  <si>
    <t>BALL,BEARING, 10-850 MM, 26-960 MM, CHROOME STEEL, DEEP GROOVE, OPEN, SINGLE ROW, 6308-2RS1</t>
  </si>
  <si>
    <t>100001667</t>
  </si>
  <si>
    <t>BEARING,BALL,ANNULAR, DEEP GROOVE, 35 MM, CHROME STEEL, 72 MM, 6207-2RS, 2RS (RUBBER), 17 MM</t>
  </si>
  <si>
    <t>100001678</t>
  </si>
  <si>
    <t>BALL,BEARING, 50 MM, CHROOME STEEL, SINGLE ROW, 110 MM, SEALED, 27 MM, DEEP GROOVE, 6310-ZC3</t>
  </si>
  <si>
    <t>100001681</t>
  </si>
  <si>
    <t>BEARING,BALL,ANNULAR, 45 MM, CHROME STEEL, 85 MM, 6209ZC3, METAL, 19 MM</t>
  </si>
  <si>
    <t>WT19762</t>
  </si>
  <si>
    <t>WT19763</t>
  </si>
  <si>
    <t>100000864</t>
  </si>
  <si>
    <t>BEARING,BALL,ANNULAR, DEEP GROOVE, 17 MM, CHROME STEEL, SINGLE ROW, 40 MM, 6203 RS, RS</t>
  </si>
  <si>
    <t>WT19905</t>
  </si>
  <si>
    <t>WT19909</t>
  </si>
  <si>
    <t>100001683</t>
  </si>
  <si>
    <t>OIL COOLER, HYDRAULIC OIL EXCAVATOR, P/N 210-8157</t>
  </si>
  <si>
    <t>100001684</t>
  </si>
  <si>
    <t>TUBE,METALLIC, TUBE AS, FOR EXCAVATOR, P/N 173-4790</t>
  </si>
  <si>
    <t>100001685</t>
  </si>
  <si>
    <t>TUBE,METALLIC, TUBE AS, FOR EXCAVATOR, P/N 173-4789</t>
  </si>
  <si>
    <t>100001686</t>
  </si>
  <si>
    <t>HOSE,NONMETALLIC, HOSE AS, FOR EXCAVATOR, P/N 196-0495</t>
  </si>
  <si>
    <t>100001687</t>
  </si>
  <si>
    <t>TUBE,METALLIC, TUBE AS, FOR EXCAVATOR, P/N 173-4791</t>
  </si>
  <si>
    <t>100001688</t>
  </si>
  <si>
    <t>TUBE,METALLIC, TUBE AS, FOR EXCAVATOR, P/N 173-4792</t>
  </si>
  <si>
    <t>100001966</t>
  </si>
  <si>
    <t>O-RING, SEAL, 270-1537 CATERPILLAR</t>
  </si>
  <si>
    <t>100001967</t>
  </si>
  <si>
    <t>O-RING, SEAL,270-1535,CATERPILLAR</t>
  </si>
  <si>
    <t>100001968</t>
  </si>
  <si>
    <t>O-RING, SEAL,270-1528,CATERPILLAR</t>
  </si>
  <si>
    <t>WT19911</t>
  </si>
  <si>
    <t>100001759</t>
  </si>
  <si>
    <t>CIRCUIT BREAKER, MAGNETIC, 40 A, 3 POLES, 400 VAC</t>
  </si>
  <si>
    <t>WT19912</t>
  </si>
  <si>
    <t>100001704</t>
  </si>
  <si>
    <t>CONTACTOR, AC, 1 NO, 20 A, 3 POLES, 690 VOLT, 220 VOLT</t>
  </si>
  <si>
    <t>WT19915</t>
  </si>
  <si>
    <t>100000250</t>
  </si>
  <si>
    <t>100000252</t>
  </si>
  <si>
    <t>100000315</t>
  </si>
  <si>
    <t>100000318</t>
  </si>
  <si>
    <t>O-RING, OD 34 MM, ID 29 MM, W 2.5 MM</t>
  </si>
  <si>
    <t>100000324</t>
  </si>
  <si>
    <t>100000501</t>
  </si>
  <si>
    <t>SEAL, P/N 5P-5678</t>
  </si>
  <si>
    <t>WT19921</t>
  </si>
  <si>
    <t>100001737</t>
  </si>
  <si>
    <t>PLATE,ELECTRICAL GROUNDING, 30 CM, COOPER, 1 CM, 10 CM</t>
  </si>
  <si>
    <t>WT19930</t>
  </si>
  <si>
    <t>100001698</t>
  </si>
  <si>
    <t>BELT,V, V-BELT COOLING RADIATOR DOZER, CAT P/N 115-2459 DF</t>
  </si>
  <si>
    <t>100001700</t>
  </si>
  <si>
    <t>WIPER, L = 500 MM, RUBBER</t>
  </si>
  <si>
    <t>WT19932</t>
  </si>
  <si>
    <t>100001699</t>
  </si>
  <si>
    <t>LAMP, HALOGEN, FOR DOZER D9R, 100 WATT, H3U, 24 VOLT</t>
  </si>
  <si>
    <t>WT19940</t>
  </si>
  <si>
    <t>100000903</t>
  </si>
  <si>
    <t>LAMP, SODIUM, 1000 WATT, 220 VOLT</t>
  </si>
  <si>
    <t>100001734</t>
  </si>
  <si>
    <t>BALLAST,LAMP, BSN 1000 L307-A, 230 VOLT, 50 Hz, 1000 WATT</t>
  </si>
  <si>
    <t>100001736</t>
  </si>
  <si>
    <t>HOLDER, LAMP, FOR 1000 WATT LAMP, E 40, CERAMIC</t>
  </si>
  <si>
    <t>WT19944</t>
  </si>
  <si>
    <t>100001712</t>
  </si>
  <si>
    <t>WT19946</t>
  </si>
  <si>
    <t>100001442</t>
  </si>
  <si>
    <t>REGULATOR,AIR PRESSURE,PROTECTIVE SHELTER, METAL BOWL, WITHOUT BACKFLOW MECHANISM, RELIEVING TYPE, LEFT TO RIGHT, 1/4", SQUARE EMBEDDED TYPE PRESSURE GAUGE(WITH LIMIT INDICATOR), 0,05-0,85 MPA, RC</t>
  </si>
  <si>
    <t>WT19947</t>
  </si>
  <si>
    <t>100001441</t>
  </si>
  <si>
    <t>REGULATOR,AIR PRESSURE,PROTECTIVE SHELTER, LEFT TO RIGHT, 1/4", PORT SIZE : 1/8", 0,05-0,85 MPA, METRIC TREAD(MS)/RC (PT)</t>
  </si>
  <si>
    <t>100001443</t>
  </si>
  <si>
    <t>REGULATOR,AIR PRESSURE,PROTECTIVE SHELTER, 3/4", 0-1 MPA, 0,05-0,85 MPA, POLYCARBONATE BOWL</t>
  </si>
  <si>
    <t>100001444</t>
  </si>
  <si>
    <t>LUBRICATOR,AIRLINE, 5-60⁰C, 50, POLYCARBONATE, 5 MM, 1 MPA, 30 L/MIN, 1/4", 1,5 MPA</t>
  </si>
  <si>
    <t>WT19950</t>
  </si>
  <si>
    <t>1476</t>
  </si>
  <si>
    <t>100001711</t>
  </si>
  <si>
    <t>BATTERY, WET, GS NS70 HYBRID, 70 MAH</t>
  </si>
  <si>
    <t>WT19951</t>
  </si>
  <si>
    <t>100001709</t>
  </si>
  <si>
    <t>SWITCH,PULL CORD, WITH JUNCTION BOX, 16 A RESISTIVE AT 440 VAC, WHEATHERPROOF, 2 NO+2 NC, MANUAL RESET TYPE, PC 202 C JB</t>
  </si>
  <si>
    <t>WT19953</t>
  </si>
  <si>
    <t>100001707</t>
  </si>
  <si>
    <t>CARD,COMMUNICATION, TRS-CC</t>
  </si>
  <si>
    <t>WT19956</t>
  </si>
  <si>
    <t>100001710</t>
  </si>
  <si>
    <t>WT19957</t>
  </si>
  <si>
    <t>100001706</t>
  </si>
  <si>
    <t>CONVERTER, ANALOG &amp; DIGITAL I/O, INPUT 24 VDC, 2 ; 0(4)...20 mA, RESOLUTION 10 BIT, +24 V ±10%, MAX 250 mA, ±10 V ±0.5% , MAX 10 mA</t>
  </si>
  <si>
    <t>WT19962</t>
  </si>
  <si>
    <t>100000923</t>
  </si>
  <si>
    <t>TUBING,NONMETALLIC, OD = 12 MM, 50 FT, TEFLON</t>
  </si>
  <si>
    <t>WT19973</t>
  </si>
  <si>
    <t>100001746</t>
  </si>
  <si>
    <t>CABLE ASSEMBLY,CONTROL, CABLE AS, ECN. 00, A 65084#730, CAT 8V-0622</t>
  </si>
  <si>
    <t>WT20021</t>
  </si>
  <si>
    <t>100002323</t>
  </si>
  <si>
    <t>LUBRICATING OIL,GENERAL PURPOSE, -27 ˚C, 98, 32, MOBIL DTE 24</t>
  </si>
  <si>
    <t>WT2008</t>
  </si>
  <si>
    <t>MR1815</t>
  </si>
  <si>
    <t>100001785</t>
  </si>
  <si>
    <t>BOLT, STEEL, FULL THREAD, M16, INCLUDE 1 PCS NUT, 2 PCS WASHER SPRING, HEXAGONAL, RH, 50 MM</t>
  </si>
  <si>
    <t>WT20135</t>
  </si>
  <si>
    <t>1488</t>
  </si>
  <si>
    <t>WT20250</t>
  </si>
  <si>
    <t>WT20251</t>
  </si>
  <si>
    <t>1477</t>
  </si>
  <si>
    <t>WT20257</t>
  </si>
  <si>
    <t>100001724</t>
  </si>
  <si>
    <t>BLADE,SCREEN WIPER, BLADE AS - WIPER DOZER, P/N GV-5849</t>
  </si>
  <si>
    <t>100001725</t>
  </si>
  <si>
    <t>BODY,LINK PIVOT ARM,WINDSHIELD WIPER, LINK AS - WIPER DOZER, P/N GT-0302</t>
  </si>
  <si>
    <t>WT20260</t>
  </si>
  <si>
    <t>1484</t>
  </si>
  <si>
    <t>100001727</t>
  </si>
  <si>
    <t>BALL,BEARING, BEARING LUBE OIL BFPT, SKF 7311 BECBM</t>
  </si>
  <si>
    <t>100001729</t>
  </si>
  <si>
    <t>O-RING, RUBBER, 160 MM, 3,5 MM</t>
  </si>
  <si>
    <t>100001731</t>
  </si>
  <si>
    <t>O-RING, 125 MM, RUBBER, 3 MM</t>
  </si>
  <si>
    <t>100001728</t>
  </si>
  <si>
    <t>SEAL, MECHANICAL, 45 MM, SEAL KARBON, 48 MM</t>
  </si>
  <si>
    <t>WT20263</t>
  </si>
  <si>
    <t>WT20274</t>
  </si>
  <si>
    <t>1485</t>
  </si>
  <si>
    <t>100001732</t>
  </si>
  <si>
    <t>RING, PLATE, 13 MM, STEEL, 37 MM, 3 MM</t>
  </si>
  <si>
    <t>1533</t>
  </si>
  <si>
    <t>1534</t>
  </si>
  <si>
    <t>BALL,BEARING, 40 MM, CHROOME STEEL, SINGLE ROW, 90 MM, DOUBLE SEALED, DEEP GROOVE, 6308-2RS1</t>
  </si>
  <si>
    <t>WT20277</t>
  </si>
  <si>
    <t>100000606</t>
  </si>
  <si>
    <t>LAMP,FLUORESCENT, 36 WATT</t>
  </si>
  <si>
    <t>100000607</t>
  </si>
  <si>
    <t>BALLAST,LAMP, EB-B 2X36TL, 210X40X30 MM, 220-240 VOLT, 50-60 Hz</t>
  </si>
  <si>
    <t>WT20290</t>
  </si>
  <si>
    <t>WT20456</t>
  </si>
  <si>
    <t>WT20462</t>
  </si>
  <si>
    <t>100001735</t>
  </si>
  <si>
    <t>IGNITOR, 50-60 Hz, 1000 WATT, SN 56, 220-240 VOLT</t>
  </si>
  <si>
    <t>WT20467</t>
  </si>
  <si>
    <t>100000827</t>
  </si>
  <si>
    <t>BOLT, STUD, M16X2X110 MM, INCLUDE 2 RING PEER, 2 NUT</t>
  </si>
  <si>
    <t>WT20472</t>
  </si>
  <si>
    <t>100001747</t>
  </si>
  <si>
    <t>SWITCH,FLOW, FOR CATERPILAR (DOZER), CAT P/N 171-8708, GP</t>
  </si>
  <si>
    <t>100001748</t>
  </si>
  <si>
    <t>GASKET, FOR DOZER CATERPILAR, P/N 4N-3841</t>
  </si>
  <si>
    <t>WT20474</t>
  </si>
  <si>
    <t>WT20475</t>
  </si>
  <si>
    <t>1497</t>
  </si>
  <si>
    <t>WT20483</t>
  </si>
  <si>
    <t>1498</t>
  </si>
  <si>
    <t>1525</t>
  </si>
  <si>
    <t>1549</t>
  </si>
  <si>
    <t>WT20484</t>
  </si>
  <si>
    <t>1510</t>
  </si>
  <si>
    <t>1536</t>
  </si>
  <si>
    <t>1547</t>
  </si>
  <si>
    <t>WT20485</t>
  </si>
  <si>
    <t>1550</t>
  </si>
  <si>
    <t>WT20486</t>
  </si>
  <si>
    <t>1518</t>
  </si>
  <si>
    <t>100001788</t>
  </si>
  <si>
    <t>CABLE,CONNECTOR, CONTROLLER PROLIFIC : 2303HX 16C550 UART COMPATIBLE, USB 2.0/1.1, RS232, WINDOWS 2000/XP/VISTA, MAX OS 8.6 OR ABOVE VERSION, USB TO SERIAL ADAPTER</t>
  </si>
  <si>
    <t>100000328</t>
  </si>
  <si>
    <t>PAINT, SPRAY AEROSOL, WHITE, 300 CC</t>
  </si>
  <si>
    <t>WT20487</t>
  </si>
  <si>
    <t>1521</t>
  </si>
  <si>
    <t>WT20488</t>
  </si>
  <si>
    <t>1504</t>
  </si>
  <si>
    <t>WT20489</t>
  </si>
  <si>
    <t>1514</t>
  </si>
  <si>
    <t>1548</t>
  </si>
  <si>
    <t>100000355</t>
  </si>
  <si>
    <t>WT20490</t>
  </si>
  <si>
    <t>1507</t>
  </si>
  <si>
    <t>WT20491</t>
  </si>
  <si>
    <t>1502</t>
  </si>
  <si>
    <t>100001650</t>
  </si>
  <si>
    <t>BENZOIC ACID, STANDART SAMPLE, MIN. SHELF LIFE 5 YEARS STANDART REFERENCE MATERIAL, INCLUDE CERTIFICATE VALUE OF HEAT, PRO ANALYSIS, 100 PELLET ( EACH 1 PELLET = 1 GR)</t>
  </si>
  <si>
    <t>1522</t>
  </si>
  <si>
    <t>1526</t>
  </si>
  <si>
    <t>100001654</t>
  </si>
  <si>
    <t>ETHANOL ABSOLUTE, ACS, MIN. SHELF LIFE 5 YEARS, 2.5 LITER, PRO ANALYSIS</t>
  </si>
  <si>
    <t>100001652</t>
  </si>
  <si>
    <t>COMBI TITRANT 5, ACS, MIN. SHELF LIFE 5 YEARS, 1 LITER, PRO ANALYSIS</t>
  </si>
  <si>
    <t>100001660</t>
  </si>
  <si>
    <t>POTASSIUM IODIDE,ACS, MIN. SHELF LIFE 5 YEARS, 500 GR, PRO ANALYSIS</t>
  </si>
  <si>
    <t>100001664</t>
  </si>
  <si>
    <t>SULFAMIC ACID / AMIDOSULFURIC ACID, ACS, MIN. SHELF LIFE 5 YEARS, 500 GR, PRO ANALYSIS</t>
  </si>
  <si>
    <t>100001659</t>
  </si>
  <si>
    <t>CARBON ACTIVE, ACS, MIN. SHELF LIFE 5 YEARS, 300 GRAM / PLASTIC BAG, GRANUL</t>
  </si>
  <si>
    <t>BAG</t>
  </si>
  <si>
    <t>100001661</t>
  </si>
  <si>
    <t>SILVER NITRATE,ACS, MIN. SHELF LIFE 5 YEARS, 100 GR, PRO ANALYSIS</t>
  </si>
  <si>
    <t>100000656</t>
  </si>
  <si>
    <t>PHOSPHATE, REAGENT, PHOSVER@ 3 PHOSPHATE REAGENT PP 10 ML, PK/100, HACH Cat. 21060-69, 0,02-2,50 MG/L PO4</t>
  </si>
  <si>
    <t>100000658</t>
  </si>
  <si>
    <t>HYDRAZINE,REAGENT, HYDRAVER, 100 ML, HACH CAT.1790-32</t>
  </si>
  <si>
    <t>100000666</t>
  </si>
  <si>
    <t>FERRIC ION SOLUTION, HACH CATALOG NO. 22122-42, 100 ML</t>
  </si>
  <si>
    <t>100000675</t>
  </si>
  <si>
    <t>COPPER, REAGENT, PORPHYRIN 10 ML, HACH Cat.26033-00, 2-210 µG/L CU</t>
  </si>
  <si>
    <t>100000703</t>
  </si>
  <si>
    <t>DI-SODIUM OXALATE, MERCK CAT.1.06557, 1 KG</t>
  </si>
  <si>
    <t>SILICA GEL,REAGENT, AMINO ACID, POWDER PILLOWS, 100 PCS</t>
  </si>
  <si>
    <t>SILICA GEL,REAGENT, CITRIC ACID, POWDER PILLOWS, 100 PCS</t>
  </si>
  <si>
    <t>100000880</t>
  </si>
  <si>
    <t>SILICA GEL,REAGENT, MOLYBDATE 3, REAGENT SOLUTION, 100 PCS</t>
  </si>
  <si>
    <t>WT20606</t>
  </si>
  <si>
    <t>100001796</t>
  </si>
  <si>
    <t>FLANGE,PIPE, ANSI, SPEARS, 150 PSI, 2,5 INCH, PVC</t>
  </si>
  <si>
    <t>100001798</t>
  </si>
  <si>
    <t>COUPLING,PIPE, ANSI, SPEARS, 2,5 INCH, PVC</t>
  </si>
  <si>
    <t>WT20709</t>
  </si>
  <si>
    <t>WT20757</t>
  </si>
  <si>
    <t>100001758</t>
  </si>
  <si>
    <t>CIRCUIT BREAKER, MAGNETIC, 10 A, 2 POLES, 240 VAC</t>
  </si>
  <si>
    <t>WT20775</t>
  </si>
  <si>
    <t>100000856</t>
  </si>
  <si>
    <t>CHAIN, CABLE, CARRIERS</t>
  </si>
  <si>
    <t>WT20778</t>
  </si>
  <si>
    <t>100001794</t>
  </si>
  <si>
    <t>ROD, BRASS, 1000 MM, Ø 1 INCH</t>
  </si>
  <si>
    <t>100001795</t>
  </si>
  <si>
    <t>ROD, Ø 0,5 INCH, 1000 MM, BRASS</t>
  </si>
  <si>
    <t>WT2078</t>
  </si>
  <si>
    <t>1449</t>
  </si>
  <si>
    <t>100000663</t>
  </si>
  <si>
    <t>TUBING,GLASS, FOR SILICA GEL, 208,6 MM, 301,1 MM, 7,5 MM</t>
  </si>
  <si>
    <t>WT20781</t>
  </si>
  <si>
    <t>1511</t>
  </si>
  <si>
    <t>100001783</t>
  </si>
  <si>
    <t>O-RING, RUBBER, OD 72 MM, 4 MM</t>
  </si>
  <si>
    <t>100001784</t>
  </si>
  <si>
    <t>O-RING, RUBBER, 65 MM, 4 MM</t>
  </si>
  <si>
    <t>100000846</t>
  </si>
  <si>
    <t>SEAL,OIL, 35X45X10 MM, RUBBER</t>
  </si>
  <si>
    <t>WT20783</t>
  </si>
  <si>
    <t>1590</t>
  </si>
  <si>
    <t>100001780</t>
  </si>
  <si>
    <t>LAMP, 2 X 18 WATT, TUBULAR LAMP (TL) WATERPROOF, INCLUDE BALLAST, STARTER, AMATURE (MATERIAL PLASTIC ABS / POLYCARBONATE) UNBREAKABLE, HEAT RESISTANT</t>
  </si>
  <si>
    <t>WT20823</t>
  </si>
  <si>
    <t>1512</t>
  </si>
  <si>
    <t>WT20856</t>
  </si>
  <si>
    <t>1509</t>
  </si>
  <si>
    <t>100001781</t>
  </si>
  <si>
    <t>BOLT, STAINLESS STEEL, FULL THREAD, M16X150MM, INCLUDE NUT, RING</t>
  </si>
  <si>
    <t>WT21001</t>
  </si>
  <si>
    <t>100000870</t>
  </si>
  <si>
    <t>LAMP,INCANDESCENT, MARINE SIGNAL, 12 VOLT, 0.55 WATT, LUMEN 70 ± 10.5</t>
  </si>
  <si>
    <t>WT21005</t>
  </si>
  <si>
    <t>100001787</t>
  </si>
  <si>
    <t>BOLT, STEEL, LT 60 MM, M16, INCLUDE 1 PCS NUT, 2 PCS WASHER FLAT, HEXAGONAL, RH, 90 MM</t>
  </si>
  <si>
    <t>WT21007</t>
  </si>
  <si>
    <t>WT21009</t>
  </si>
  <si>
    <t>WT21012</t>
  </si>
  <si>
    <t>WT21015</t>
  </si>
  <si>
    <t>1576</t>
  </si>
  <si>
    <t>100000934</t>
  </si>
  <si>
    <t>REGULATOR,COMPRESSED GAS, 1-99 KGF/CM2, FOR NITROGEN, 165 KG/CM2, 35, 250 KGF/CM2, 0-25 KGF/CM2, (-10) - (60) DEG C</t>
  </si>
  <si>
    <t>100001723</t>
  </si>
  <si>
    <t>REGULATOR,COMPRESSED GAS, EN 585 CL.3, FOR H2, 230 BAR HYDROGEN, 3000 PSIG, 1/4", 1/4"</t>
  </si>
  <si>
    <t>WT21016</t>
  </si>
  <si>
    <t>WT21020</t>
  </si>
  <si>
    <t>WT21023</t>
  </si>
  <si>
    <t>1556</t>
  </si>
  <si>
    <t>100001800</t>
  </si>
  <si>
    <t>SEAL, PISTON, POLYURETHANE, ID 162 MM, OD 180 MM, 14,5 MM</t>
  </si>
  <si>
    <t>SEAL, PISTON, NBR, ID 162 MM, OD 180 MM, 14,5 MM</t>
  </si>
  <si>
    <t>100001801</t>
  </si>
  <si>
    <t>SEAL, PISTON, NBR, ID 220 MM, OD 250 MM, 18,6 MM</t>
  </si>
  <si>
    <t>100001802</t>
  </si>
  <si>
    <t>SEAL, DUST, NBR, ID = 160 MM, OD = 175 MM, 16 MM</t>
  </si>
  <si>
    <t>100001803</t>
  </si>
  <si>
    <t>RING, PISTON, 240 MM, TEFLON, 250 MM, 3,5 MM</t>
  </si>
  <si>
    <t>100001804</t>
  </si>
  <si>
    <t>RING, PISTON, 240 MM, TEFLON, 248 MM, 1,8 MM</t>
  </si>
  <si>
    <t>100001805</t>
  </si>
  <si>
    <t>SEAL, T = 3,5 MM, W = 19,5 MM, L = 506 MM, ROD</t>
  </si>
  <si>
    <t>100001806</t>
  </si>
  <si>
    <t>SEAL, T = 3,5 MM, W = 24,5 MM, L = 776 MM, ROD</t>
  </si>
  <si>
    <t>100001808</t>
  </si>
  <si>
    <t>O-RING, RUBBER, 240 MM, 10 MM</t>
  </si>
  <si>
    <t>WT21030</t>
  </si>
  <si>
    <t>MR1715</t>
  </si>
  <si>
    <t>100002378</t>
  </si>
  <si>
    <t>FITTING,TUBE, MALE CONNECTOR, (ID1 = 8.25MM, OD1 = 12.86 MM) TO (ID2 = 14.7 MM, OD2 = 14.7 MM), STAINLESS STEEL</t>
  </si>
  <si>
    <t>100002379</t>
  </si>
  <si>
    <t>FITTING,TUBE, MALE CONNECTOR, OD TUBE = 8MM, L FITTING = 34.6, NPT = 1/8, STAINLESS STEEL</t>
  </si>
  <si>
    <t>100002380</t>
  </si>
  <si>
    <t>ROD, STAINLESS STEEL, OD = 8 MM, L = 6 M</t>
  </si>
  <si>
    <t>WT21033</t>
  </si>
  <si>
    <t>1523</t>
  </si>
  <si>
    <t>WT21083</t>
  </si>
  <si>
    <t>WT21328</t>
  </si>
  <si>
    <t>MR1652</t>
  </si>
  <si>
    <t>WT21329</t>
  </si>
  <si>
    <t>100001816</t>
  </si>
  <si>
    <t>TIRE, INNER, FOR WHEELLOADER, 17,5 R25</t>
  </si>
  <si>
    <t>WT21331</t>
  </si>
  <si>
    <t>100001817</t>
  </si>
  <si>
    <t>RUBBER, STOPPER, FOR STACKER RECLAIMER, DIMENSION: CASE IRON 200 x 200 x 10 MM, RUBBER L 123 x Ø 165 MM, CAST IRON DAN RUBBER</t>
  </si>
  <si>
    <t>WT21332</t>
  </si>
  <si>
    <t>MR1646</t>
  </si>
  <si>
    <t>MR1740</t>
  </si>
  <si>
    <t>MR1912</t>
  </si>
  <si>
    <t>WT21336</t>
  </si>
  <si>
    <t>WT21337</t>
  </si>
  <si>
    <t>100001786</t>
  </si>
  <si>
    <t>WHEEL SET,VEHICULAR, 4. FORKLIFT;  19. MOBILE ELECTRICAL</t>
  </si>
  <si>
    <t>WT21338</t>
  </si>
  <si>
    <t>100001828</t>
  </si>
  <si>
    <t>CHAIN,ROLLER, TSUBAKI, RS 100-2, L: 6000 MM (QTY LINK FOLLOWING), MOTOR BAND SCREEN</t>
  </si>
  <si>
    <t>WT21342</t>
  </si>
  <si>
    <t>100001889</t>
  </si>
  <si>
    <t>UNION,TUBE, FITTING, STAINLESS STEEL 316, HEXAGONAL, OD = 20 MM, ID = 9 MM</t>
  </si>
  <si>
    <t>100001972</t>
  </si>
  <si>
    <t>SEAL, PISTON, PNEUMATIC U-SEAL, PRESSURE = 0.8 MPA, RUBBER, ID = 45 MM, OD = 53 MM, H = 10 MM, 200 DEG C</t>
  </si>
  <si>
    <t>100001973</t>
  </si>
  <si>
    <t>SEAL, PISTON, PRESSURE = 0.8 MPA, ID = 45 MM, RUBBER, OD = 53 MM, 200 DEG C, H1 = 10 MM, H2 = 9 MM MM, PNEUMATIC U-SEAL</t>
  </si>
  <si>
    <t>100001974</t>
  </si>
  <si>
    <t>SEAL, PISTON, CLIP SEAL = 4 MM, PRESSURE = 0.8 MPA, ID = 40 MM, RUBBER, OD = 50 MM, 200 DEG C, H = 10 MM, PNEUMATIC SEAL DUST</t>
  </si>
  <si>
    <t>100001975</t>
  </si>
  <si>
    <t>SEAL, PISTON, PNEUMATIC U-SEAL, PRESSURE = 0.8 MPA, RUBBER, ID = 146.6 MM, OD = 160 MM, H = 10 MM, 200 DEG C</t>
  </si>
  <si>
    <t>100001976</t>
  </si>
  <si>
    <t>SEAL, WEAR AND DUST SEAL, TEFLON, H = 3.6 MM, ID = 156 MM, OD = 160 MM, T = 2 MM</t>
  </si>
  <si>
    <t>WT21343</t>
  </si>
  <si>
    <t>100000585</t>
  </si>
  <si>
    <t>PLATE, METAL, BISPLATE 400, 6X2485X2000 MM</t>
  </si>
  <si>
    <t>WT21455</t>
  </si>
  <si>
    <t>WT21526</t>
  </si>
  <si>
    <t>WT21562</t>
  </si>
  <si>
    <t>1591</t>
  </si>
  <si>
    <t>100000758</t>
  </si>
  <si>
    <t>GASKET, 5X1000X2000 MM, RUBBER</t>
  </si>
  <si>
    <t>WT21568</t>
  </si>
  <si>
    <t>100002253</t>
  </si>
  <si>
    <t>FILTER,LIQUID OIL, ID 29 MM, W 1 MM, FOR COMPRESSOR H2</t>
  </si>
  <si>
    <t>WT21572</t>
  </si>
  <si>
    <t>100000549</t>
  </si>
  <si>
    <t>ROPE, WIRE, 40 MM, NAT 6X29, FI+FC 1770, 235 M, RHOL/RHLL</t>
  </si>
  <si>
    <t>100000708</t>
  </si>
  <si>
    <t>ROPE, WIRE, TENSILE STRENGTH OF WIRE, LHOL/LHLL, 40 MM, 170 M, 6XFI(29) IWRC1960 N/MM2</t>
  </si>
  <si>
    <t>WT21575</t>
  </si>
  <si>
    <t>WT21582</t>
  </si>
  <si>
    <t>100000161</t>
  </si>
  <si>
    <t>LUBRICATING OIL,GENERAL PURPOSE, TDTO, SAE 30, 20 LITER</t>
  </si>
  <si>
    <t>100000167</t>
  </si>
  <si>
    <t>O-RING, SILICONE, 3,530 MM, 82,140 MM</t>
  </si>
  <si>
    <t>100000174</t>
  </si>
  <si>
    <t>O-RING, SILICONE, 3,530 MM, 94,840 MM</t>
  </si>
  <si>
    <t>100000244</t>
  </si>
  <si>
    <t>FILTER ELEMENT, AIR, 290X260X60 MM, COMPLETE WITH RUBBER SEAL</t>
  </si>
  <si>
    <t>100000245</t>
  </si>
  <si>
    <t>100000251</t>
  </si>
  <si>
    <t>FILTER ELEMENT, LIQUID OIL, OD 128 MM, ID 85 MM, L 278 MM</t>
  </si>
  <si>
    <t>100000314</t>
  </si>
  <si>
    <t>O-RING, OD 180 MM, ID 166 MM, W 7 MM</t>
  </si>
  <si>
    <t>100000316</t>
  </si>
  <si>
    <t>O-RING, OD 30 MM, ID 24 MM, W 3 MM</t>
  </si>
  <si>
    <t>100000317</t>
  </si>
  <si>
    <t>100000323</t>
  </si>
  <si>
    <t>O-RING, OD 122 MM, ID 110 MM, W 6 MM</t>
  </si>
  <si>
    <t>100000390</t>
  </si>
  <si>
    <t>FILTER ELEMENT, LIQUID OIL</t>
  </si>
  <si>
    <t>100000391</t>
  </si>
  <si>
    <t>FILTER ELEMENT, AIR, RADIAL SEAL</t>
  </si>
  <si>
    <t>100000407</t>
  </si>
  <si>
    <t>O-RING, ID 16 MM; OD 36 MM</t>
  </si>
  <si>
    <t>100000496</t>
  </si>
  <si>
    <t>O-RING, PLUG</t>
  </si>
  <si>
    <t>100000498</t>
  </si>
  <si>
    <t>GASKET</t>
  </si>
  <si>
    <t>WT21583</t>
  </si>
  <si>
    <t>1554</t>
  </si>
  <si>
    <t>100001023</t>
  </si>
  <si>
    <t>SEALING COMPOUND, NON FLAMMABLE, (25⁰C)~1,1 GR/CM3, NON COMBUSTIBLE, AT 20⁰C PRACTICALLY SOLUBLE, 1 KG</t>
  </si>
  <si>
    <t>100000433</t>
  </si>
  <si>
    <t>GLOVE,HEAT PROTECTIVE, LONG, LEATHER</t>
  </si>
  <si>
    <t>1560</t>
  </si>
  <si>
    <t>1577</t>
  </si>
  <si>
    <t>1578</t>
  </si>
  <si>
    <t>100000742</t>
  </si>
  <si>
    <t>GRINDING POINT,ROTARY, ABRASIVE MOUNTED STONE, CONTAIN : 3 CYLINDER, 2 DISC, 1 CONICAL, ROUND, TAPPERED, CYLINDRICAL CONE, AND CYLINDRICAL ROUND GRINDING WHEEL, 10 PCS, COARSE, 6 MM</t>
  </si>
  <si>
    <t>100000765</t>
  </si>
  <si>
    <t>GRINDING POINT,ROTARY, METAL, 15 PCS</t>
  </si>
  <si>
    <t>100000367</t>
  </si>
  <si>
    <t>GLOVE,HEAT PROTECTIVE, SHORT, LEATHER</t>
  </si>
  <si>
    <t>MR1848</t>
  </si>
  <si>
    <t>WT21584</t>
  </si>
  <si>
    <t>1552</t>
  </si>
  <si>
    <t>1561</t>
  </si>
  <si>
    <t>WT21585</t>
  </si>
  <si>
    <t>WT21586</t>
  </si>
  <si>
    <t>WT21587</t>
  </si>
  <si>
    <t>1557</t>
  </si>
  <si>
    <t>100000442</t>
  </si>
  <si>
    <t>HOE, TRENCHING, 280 MM, 200 MM, 3 MM</t>
  </si>
  <si>
    <t>MR1619</t>
  </si>
  <si>
    <t>WT21590</t>
  </si>
  <si>
    <t>1562</t>
  </si>
  <si>
    <t>100000868</t>
  </si>
  <si>
    <t>PAINT,IRON, RED RAL 3000</t>
  </si>
  <si>
    <t>1563</t>
  </si>
  <si>
    <t>1567</t>
  </si>
  <si>
    <t>1570</t>
  </si>
  <si>
    <t>100000385</t>
  </si>
  <si>
    <t>PIPE,PLASTIC, 3/4 INCH, 4 M, PVC, 10 KG/CM2</t>
  </si>
  <si>
    <t>1573</t>
  </si>
  <si>
    <t>WT21591</t>
  </si>
  <si>
    <t>1555</t>
  </si>
  <si>
    <t>100000443</t>
  </si>
  <si>
    <t>TAPE, MEASURING, 50 M, STAINLESS STEEL</t>
  </si>
  <si>
    <t>WT21592</t>
  </si>
  <si>
    <t>1558</t>
  </si>
  <si>
    <t>100001040</t>
  </si>
  <si>
    <t>WT21601</t>
  </si>
  <si>
    <t>WT21644</t>
  </si>
  <si>
    <t>100001923</t>
  </si>
  <si>
    <t>HOSE,NONMETALLIC, INCLUDE NIPLE, HYDRAULIC, 1/2 INCH, 6000 MM, 4000 PSI</t>
  </si>
  <si>
    <t>WT21861</t>
  </si>
  <si>
    <t>100001391</t>
  </si>
  <si>
    <t>CIRCUIT BREAKER,EARTH LEAKAGE, 30 MA, 25A, 400 VOLT, 4 POLE</t>
  </si>
  <si>
    <t>WT21862</t>
  </si>
  <si>
    <t>1551</t>
  </si>
  <si>
    <t>100000815</t>
  </si>
  <si>
    <t>CLEANING COMPOUND,SOLVENT, 800 ML</t>
  </si>
  <si>
    <t>100000833</t>
  </si>
  <si>
    <t>ADHESIVE, RUBBER, 1 KG, INCLUDE HARDENER</t>
  </si>
  <si>
    <t>WT21864</t>
  </si>
  <si>
    <t>1529</t>
  </si>
  <si>
    <t>100000489</t>
  </si>
  <si>
    <t>PLATE, METAL, SS 41, 2400 x 1200 x 3 MM</t>
  </si>
  <si>
    <t>WT21873</t>
  </si>
  <si>
    <t>100000177</t>
  </si>
  <si>
    <t>TERMINAL,LUG, SC70-12</t>
  </si>
  <si>
    <t>100000412</t>
  </si>
  <si>
    <t>NUT, M8, STAINLESS</t>
  </si>
  <si>
    <t>100001458</t>
  </si>
  <si>
    <t>RING, PLATE, STAINLESS, M8</t>
  </si>
  <si>
    <t>100001863</t>
  </si>
  <si>
    <t>BOLT, STAINLESS, M8 X 12,5</t>
  </si>
  <si>
    <t>100001864</t>
  </si>
  <si>
    <t>RING, PLATE, (RING PER), M8, STAINLESS</t>
  </si>
  <si>
    <t>WT21903</t>
  </si>
  <si>
    <t>WT21912</t>
  </si>
  <si>
    <t>WT21933</t>
  </si>
  <si>
    <t>WT21948</t>
  </si>
  <si>
    <t>WT22030</t>
  </si>
  <si>
    <t>100000918</t>
  </si>
  <si>
    <t>TUBE,METALLIC, OD = 6 MM, 15 M, COPPER</t>
  </si>
  <si>
    <t>100000919</t>
  </si>
  <si>
    <t>TUBE,METALLIC, OD = 8 MM, COPPER, 50 FT</t>
  </si>
  <si>
    <t>100000920</t>
  </si>
  <si>
    <t>TUBE,METALLIC, OD = 12 MM, 50 FT, COPPER</t>
  </si>
  <si>
    <t>100000921</t>
  </si>
  <si>
    <t>TUBING,NONMETALLIC, TEFLON, OD = 6 MM, 15 M</t>
  </si>
  <si>
    <t>100000922</t>
  </si>
  <si>
    <t>TUBING,NONMETALLIC, TEFLON, OD = 8 MM, 50 FT</t>
  </si>
  <si>
    <t>WT22139</t>
  </si>
  <si>
    <t>WT22141</t>
  </si>
  <si>
    <t>WT22152</t>
  </si>
  <si>
    <t>100001339</t>
  </si>
  <si>
    <t>HOSE,NONMETALLIC, 6 MM, 50 M, RUBBER, INSTRUMENT, (AIR HOSE), 10 BAR</t>
  </si>
  <si>
    <t>WT22180</t>
  </si>
  <si>
    <t>100001067</t>
  </si>
  <si>
    <t>FUSE LINK,ELECTRICAL, 315 A, 690 VAC, 170M3817</t>
  </si>
  <si>
    <t>WT22181</t>
  </si>
  <si>
    <t>1559</t>
  </si>
  <si>
    <t>100001865</t>
  </si>
  <si>
    <t>COUPLING, RUBBER, PETAL OF NUMBER 10 SEGMENT, ID 120 MM, OD 230 MM, T 38 MM</t>
  </si>
  <si>
    <t>100001868</t>
  </si>
  <si>
    <t>COUPLING, GRC-COUPLING, PCD 286 MM, 318 MM, ID 120 MM, AL, 5, OD 230 MM, T 58 MM, NUMBER OF BOLT 12, HOLE 12 MM</t>
  </si>
  <si>
    <t>WT22190</t>
  </si>
  <si>
    <t>100001634</t>
  </si>
  <si>
    <t>ROPE, WIRE, 7X7 PVC, Ø = 5 MM, 50 M, STEEL</t>
  </si>
  <si>
    <t>WT22193</t>
  </si>
  <si>
    <t>100001958</t>
  </si>
  <si>
    <t>COUPLING, RUBBER, Z 6, ID 34 MM, OD 83 MM, T 13 MM, NBR</t>
  </si>
  <si>
    <t>WT22194</t>
  </si>
  <si>
    <t>100001940</t>
  </si>
  <si>
    <t>COUPLING, RUBBER, Z 6, ID 41 MM, OD 97 MM, T 20 MM</t>
  </si>
  <si>
    <t>WT22199</t>
  </si>
  <si>
    <t>WT22211</t>
  </si>
  <si>
    <t>100001956</t>
  </si>
  <si>
    <t>ENGINEERING STATION, EWSGMS2013, FOR PLC PROGRAM AND HMI</t>
  </si>
  <si>
    <t>WT22214</t>
  </si>
  <si>
    <t>100001928</t>
  </si>
  <si>
    <t>COMPUTER,INDUSTRIAL, 482X177X449 MM, 4U 15 SLOT RACKMOUNT CHASSIS, DRIVE BAY UP TO THREE 5.25" AND TWO 3.5" DISK DRIVES, FRONT I/O INTERFACE : 2 USB AND 1 PS/2, IPC-610BP-30FEE BACKPLANE VERSION</t>
  </si>
  <si>
    <t>WT22215</t>
  </si>
  <si>
    <t>100001340</t>
  </si>
  <si>
    <t>HOSE,NONMETALLIC, 8 MM, 50 M, RUBBER, INSTRUMENT, (AIR HOSE), 10 BAR</t>
  </si>
  <si>
    <t>WT22223</t>
  </si>
  <si>
    <t>WT22423</t>
  </si>
  <si>
    <t>100001821</t>
  </si>
  <si>
    <t>LUBRICATING OIL,GENERAL PURPOSE, 20 LITER, COMPAIR P/N SCWO4000-20</t>
  </si>
  <si>
    <t>WT22482</t>
  </si>
  <si>
    <t>WT22535</t>
  </si>
  <si>
    <t>MR1707</t>
  </si>
  <si>
    <t>100002368</t>
  </si>
  <si>
    <t>WT22536</t>
  </si>
  <si>
    <t>WT22539</t>
  </si>
  <si>
    <t>1574</t>
  </si>
  <si>
    <t>100001708</t>
  </si>
  <si>
    <t>HOSE,NONMETALLIC, HYDRAULIC, 1/2 INCH, 5000 MM, INCLUDE NIPLE, 700BAR/10000PSI</t>
  </si>
  <si>
    <t>1584</t>
  </si>
  <si>
    <t>Pemasangan oil seal grinding roll mill #10 C</t>
  </si>
  <si>
    <t>1593</t>
  </si>
  <si>
    <t>100001977</t>
  </si>
  <si>
    <t>SEAL,OIL, SHMP P/N 88100</t>
  </si>
  <si>
    <t>MR1648</t>
  </si>
  <si>
    <t>100002216</t>
  </si>
  <si>
    <t>WT22542</t>
  </si>
  <si>
    <t>WT22545</t>
  </si>
  <si>
    <t>100001949</t>
  </si>
  <si>
    <t>SENSOR, PROXIMITY, Ø HOUSING = M18,, INDUCTIVE, TYPE : EI 1808 TBOFS-3, 45 TO 65 HZ, RATED OPERATING VOLTAGE = 20 TO 250 VAC, LED INDICATION FOR OUTPUT ON, CONNECTION CABLE = 2 M, RATED OPERATING DISTANCE = 8 MM,</t>
  </si>
  <si>
    <t>WT22551</t>
  </si>
  <si>
    <t>100001982</t>
  </si>
  <si>
    <t>UNIVERSAL DIGITAL CONTROLLER, H2 PURITY METER, 1/4 DIN, 3 UNIVERSAL ANALOG INPUT, UP TO 3 ANALOG OUTPUT, 4 DIGITAL INPUT, UP TO 5 DIGITAL OUTPUT, 0.01%, RELEY, TIMER, ACCUTUNE III, HEAT/COOL, RS485  ETHERNET AND MODBUS COMMUNICATION</t>
  </si>
  <si>
    <t>WT22583</t>
  </si>
  <si>
    <t>100000812</t>
  </si>
  <si>
    <t>SEAL, PISTON, POLYURETHANE 93 SHORE A, 100 MM, 99 MM, 90 MM, 4,5 MM, 2,5 MM</t>
  </si>
  <si>
    <t>100000813</t>
  </si>
  <si>
    <t>SEAL, CUSHIONING, POLYURETHANE 94 SHORE A, D=40 MM, D1=31,5MM, D2=35MM, L± = 7,0, 7,8 MM, 30 MM</t>
  </si>
  <si>
    <t>100000886</t>
  </si>
  <si>
    <t>SEAL, ROD, ID = 25 MM, OD = 35 MM, L = 12,5 MM</t>
  </si>
  <si>
    <t>WT22586</t>
  </si>
  <si>
    <t>WT2265</t>
  </si>
  <si>
    <t>1354</t>
  </si>
  <si>
    <t>100000781</t>
  </si>
  <si>
    <t>SEAL, RUBBER, 112 MM, 176 MM, 32 MM</t>
  </si>
  <si>
    <t>WT22704</t>
  </si>
  <si>
    <t>MR1743</t>
  </si>
  <si>
    <t>100000540</t>
  </si>
  <si>
    <t>COUPLING,PIPE, JIS, 2,5 INCH, PVC</t>
  </si>
  <si>
    <t>100000520</t>
  </si>
  <si>
    <t>PIPE,PLASTIC, 2 1/2 INCH, 4 M, PVC, 10 KG/CM2</t>
  </si>
  <si>
    <t>WT22799</t>
  </si>
  <si>
    <t>WT22824</t>
  </si>
  <si>
    <t>100001937</t>
  </si>
  <si>
    <t>FLOODLIGHT ASSEMBLY, 220 VOLT, 150 WATT, HPS MEDIUM FLOODLIGHTD</t>
  </si>
  <si>
    <t>WT22836</t>
  </si>
  <si>
    <t>MR1629</t>
  </si>
  <si>
    <t>100001942</t>
  </si>
  <si>
    <t>BUSHING, ID 51,5 MM, STEEL, OD 64 MM, T 6 MM</t>
  </si>
  <si>
    <t>WT22837</t>
  </si>
  <si>
    <t>WT22842</t>
  </si>
  <si>
    <t>WT22844</t>
  </si>
  <si>
    <t>100001922</t>
  </si>
  <si>
    <t>CABLE,POWER,ELECTRICAL, INCLUDE CONNECTOR, FOR DUMP TRUCK, Ø 8 MM, 100 MM</t>
  </si>
  <si>
    <t>WT22845</t>
  </si>
  <si>
    <t>100001924</t>
  </si>
  <si>
    <t>FLUID COUPLING, YOX-450</t>
  </si>
  <si>
    <t>WT22858</t>
  </si>
  <si>
    <t>100001960</t>
  </si>
  <si>
    <t>ELECTRONIC UNIT, P/N : 2SA5521-5EE00-4BB3-Z,B85, S/N : N 68001775 00106, 20~60NM, SPEEDout = 20/28/40/56/80/112/160 1/MIN, -20 ~ +60 DEG C, OP MODE = S4/S5 MIN 10% 300 c/h EN60034, 3 AC, 380-460V, 3.5A, 40-70 HZ, Mot. 750WPR FLASH/REL/POS, IP 67</t>
  </si>
  <si>
    <t>100001961</t>
  </si>
  <si>
    <t>ACTUATOR, SPEEDout = 20/28/40/56/80/112/160 1/MIN, SIPOS 5 FLASH P/N 2SA5521-5EE0-4BB3-Z,B58, S/N N 68001775 00106, TEMP = -20 ~ +60 DEG C, IP 67, OP MODE = S4/S5 MIN 10% ED 300 c/h EN60034, TRIPPING TORQUE = 20~60NM, REVOLUTION/TRAVEL = 0.8 ~ 4020</t>
  </si>
  <si>
    <t>WT22859</t>
  </si>
  <si>
    <t>100001939</t>
  </si>
  <si>
    <t>O-RING, NBR, OD = 44 MM, ID = 41 MM, T = 1.5 MM</t>
  </si>
  <si>
    <t>WT22861</t>
  </si>
  <si>
    <t>MR1620</t>
  </si>
  <si>
    <t>WT22862</t>
  </si>
  <si>
    <t>MR2020</t>
  </si>
  <si>
    <t>WT22870</t>
  </si>
  <si>
    <t>100001990</t>
  </si>
  <si>
    <t>RELAY,MODULE, ADAM-4068, 8-CHANNEL RELAY OUTPUT MODULE WITH MODBUS, CONTACT RATING: 0.5 A @ 120 VAC; 0.25 A @ 240 VAC; 1 A @ 30 VDC; 0.3 A @ 110 VDC, 2 X PLUG IN TERMINAL BLOCKS (#14-28 AWG), 0.6 WATT @ 24 VDC, 4 mS, 3 mS</t>
  </si>
  <si>
    <t>WT23106</t>
  </si>
  <si>
    <t>MR1714</t>
  </si>
  <si>
    <t>100000287</t>
  </si>
  <si>
    <t>WT23116</t>
  </si>
  <si>
    <t>100000875</t>
  </si>
  <si>
    <t>TUBE,METALLIC, SUS 316, OD = 6 MM, 6 M</t>
  </si>
  <si>
    <t>WT23143</t>
  </si>
  <si>
    <t>100000826</t>
  </si>
  <si>
    <t>BOLT, M16X55</t>
  </si>
  <si>
    <t>WT23146</t>
  </si>
  <si>
    <t>WT23147</t>
  </si>
  <si>
    <t>100000564</t>
  </si>
  <si>
    <t>SEAL, OIL, RECTANGULAR</t>
  </si>
  <si>
    <t>WT23150</t>
  </si>
  <si>
    <t>100001943</t>
  </si>
  <si>
    <t>PIPE,METALLIC, SCH 40, ID 1 1/4 INCH, L 250 MM, GALVANIZED, INCLUDE THREAD LEFT AND RIGHT</t>
  </si>
  <si>
    <t>100001944</t>
  </si>
  <si>
    <t>ELBOW,PIPE, SHOCK THREAD, SCH 40; Ø 1 1/4 INCH, GALVANIZED</t>
  </si>
  <si>
    <t>WT23152</t>
  </si>
  <si>
    <t>MR1617</t>
  </si>
  <si>
    <t>MR1868</t>
  </si>
  <si>
    <t>WT23153</t>
  </si>
  <si>
    <t>WT23154</t>
  </si>
  <si>
    <t>1585</t>
  </si>
  <si>
    <t>1600</t>
  </si>
  <si>
    <t>MR1608</t>
  </si>
  <si>
    <t>MR1618</t>
  </si>
  <si>
    <t>WT23155</t>
  </si>
  <si>
    <t>1582</t>
  </si>
  <si>
    <t>1589</t>
  </si>
  <si>
    <t>100000760</t>
  </si>
  <si>
    <t>DISK,FLAP,ABRASIVE, 100X16#80</t>
  </si>
  <si>
    <t>100000761</t>
  </si>
  <si>
    <t>BRUSH,WIRE,ROTARY CUP, 1/2 INCH</t>
  </si>
  <si>
    <t>100000517</t>
  </si>
  <si>
    <t>BRUSH, CLEANING, PLASTIC, WITH HANDLE</t>
  </si>
  <si>
    <t>MR1606</t>
  </si>
  <si>
    <t>MR1613</t>
  </si>
  <si>
    <t>MR1616</t>
  </si>
  <si>
    <t>WT23156</t>
  </si>
  <si>
    <t>1581</t>
  </si>
  <si>
    <t>MR1614</t>
  </si>
  <si>
    <t>100000271</t>
  </si>
  <si>
    <t>GLOVES,WELDERS, LONG, ASBESTOS</t>
  </si>
  <si>
    <t>100000340</t>
  </si>
  <si>
    <t>WT23157</t>
  </si>
  <si>
    <t>1604</t>
  </si>
  <si>
    <t>WT23158</t>
  </si>
  <si>
    <t>100001950</t>
  </si>
  <si>
    <t>SEAL, MECHANICAL, ROTEN - UN8E - 40X</t>
  </si>
  <si>
    <t>100001951</t>
  </si>
  <si>
    <t>CLAMP, VIC-MODEL, 100012145 COMP AIR, VITON</t>
  </si>
  <si>
    <t>100001952</t>
  </si>
  <si>
    <t>SCREEN PLATE, FOR ELECON RING GRANULATOR CRUSHER TYPE ETK-15-44, SAIL HARD/TISCRAL</t>
  </si>
  <si>
    <t>WT23159</t>
  </si>
  <si>
    <t>100001929</t>
  </si>
  <si>
    <t>PACKING, L 1500 MM, W 1500 MM, T 1,5 MM, TOMBO#1120</t>
  </si>
  <si>
    <t>WT23160</t>
  </si>
  <si>
    <t>WT23162</t>
  </si>
  <si>
    <t>100002310</t>
  </si>
  <si>
    <t>MODULE SELECTOR, MOV AI/MI, 16AI, WD3100-000, 305 nm, 24 RPM, 3.2 A, -A 440 VAC, 0.5A 125 VDC, 400-3-50, IP68, 0.75 KW, LUB : SAE80 EP</t>
  </si>
  <si>
    <t>WT23166</t>
  </si>
  <si>
    <t>100001010</t>
  </si>
  <si>
    <t>REGULATOR,AIR PRESSURE,PROTECTIVE SHELTER, 1/2 INCH, WITH SET NUT(FOR PANEL FITTING), 0,05~0,85 MPA</t>
  </si>
  <si>
    <t>WT23167</t>
  </si>
  <si>
    <t>100001969</t>
  </si>
  <si>
    <t>VALVE, SOLENOID, SERIES 356 3/2 P/N SCG356B466VMS, 230 VOLT, FLUID TEMP : -10⁰C ~ +100⁰C, AMB.TEMP :-10⁰C ~ +60⁰C, MEDIA : AIR, ORIFICE SIZE : 4.6 MM, OPERATING PRESS.DIFF = 10 BAR, BRASS BODY 1/4</t>
  </si>
  <si>
    <t>100001978</t>
  </si>
  <si>
    <t>VALVE, SOLENOID, MULTIFUNCTION SPOOL VALVE, SOLENOID AIR OPERATED RETURN, AMB.TEMP : -10⁰C ~ +60⁰C, 17 MS (ENERGIZED), 16 MS (DE-ENERGIZED), PILOT PRESS: 1.5 BAR (MIN) 10 BAR (MAX), AT 6 BAR = 1400 L/MIN (ANR)</t>
  </si>
  <si>
    <t>WT23168</t>
  </si>
  <si>
    <t>100000262</t>
  </si>
  <si>
    <t>GASKET, 1/16 x 60 x 120 INCH, NON ASBESTOS</t>
  </si>
  <si>
    <t>WT23175</t>
  </si>
  <si>
    <t>100001962</t>
  </si>
  <si>
    <t>CONTACT BLOCKS, ABB MCB-01, 1 NC WITHOUT HOLDER</t>
  </si>
  <si>
    <t>WT23176</t>
  </si>
  <si>
    <t>WT23178</t>
  </si>
  <si>
    <t>100001953</t>
  </si>
  <si>
    <t>FAN, AXIAL, 26 INCH, 400 VOLT, 50 Hz, 3 PHASE</t>
  </si>
  <si>
    <t>WT23179</t>
  </si>
  <si>
    <t>CONVERTER, ANALOG &amp; DIGITAL I/O, INPUT 24 VDC, 2 ; 0(4)...20 mA, RESOLUTION 10 BIT, +24 V ±10%, MAX 250 mA, 24 VDC or 115/230 VAC, ±10 V ±0.5% , MAX 10 mA</t>
  </si>
  <si>
    <t>WT23231</t>
  </si>
  <si>
    <t>100000746</t>
  </si>
  <si>
    <t>LUBRICATING OIL,GENERAL PURPOSE, AT 15 DEG C 862 KG/M3, AT 40 DEG C 46 MM2/S, 136, &lt;-42 DEG C, 255 DEG C</t>
  </si>
  <si>
    <t>WT2336</t>
  </si>
  <si>
    <t>1599</t>
  </si>
  <si>
    <t>100001866</t>
  </si>
  <si>
    <t>CABLE,POWER,ELECTRICAL, 2 X 2.5 MM2, NYY, 2 POLE, 1 PHASA</t>
  </si>
  <si>
    <t>WT23445</t>
  </si>
  <si>
    <t>BEARING,BALL,ANNULAR, ANGULAR CONTACT, 7311 BECBM, OD = 120 MM, ID = 55 MM, W = 29 MM, SINGLE ROW, FOR BFPT LUBE OIL PUMP</t>
  </si>
  <si>
    <t>WT23455</t>
  </si>
  <si>
    <t>100002014</t>
  </si>
  <si>
    <t>RING, GROOVE, COMPAIR P/N A93219360</t>
  </si>
  <si>
    <t>100002015</t>
  </si>
  <si>
    <t>RING, PISTON, COMPAIR P/N A11449574</t>
  </si>
  <si>
    <t>100002016</t>
  </si>
  <si>
    <t>O-RING, ID 115 MM, OD 120 MM, T 3,7 MM</t>
  </si>
  <si>
    <t>WT23456</t>
  </si>
  <si>
    <t>WT23458</t>
  </si>
  <si>
    <t>100002020</t>
  </si>
  <si>
    <t>VALVE,MOTORIZED OPERATION, 220 VAC, 50/60 Hz, 1, 0.45 A, MODEL: LA-2450-D-19-2/800-6DO47, 95C-041642-01 REV C, 6 TO 24 INCH, P/N : LA-2450-0165</t>
  </si>
  <si>
    <t>WT23469</t>
  </si>
  <si>
    <t>1594</t>
  </si>
  <si>
    <t>100001979</t>
  </si>
  <si>
    <t>HOSE,METALLIC, OD = 20 MM, L = 40 CM</t>
  </si>
  <si>
    <t>100001791</t>
  </si>
  <si>
    <t>COUPLING, RUBBER, 6 SEGMEN, ID 57 MM, OD 130 MM, 29 MM</t>
  </si>
  <si>
    <t>WT23471</t>
  </si>
  <si>
    <t>1586</t>
  </si>
  <si>
    <t>100000632</t>
  </si>
  <si>
    <t>CARTRIDGE,RESPIRATOR,GAS FILTERING, MULTI GAS/ VAPOUR CARTRIDGE FOR AMMONIA</t>
  </si>
  <si>
    <t>100000630</t>
  </si>
  <si>
    <t>RETAINER, FILTER, ACID GAS CARTRIDGE</t>
  </si>
  <si>
    <t>MR1605</t>
  </si>
  <si>
    <t>MR1651</t>
  </si>
  <si>
    <t>MR1829</t>
  </si>
  <si>
    <t>100001920</t>
  </si>
  <si>
    <t>PAINT,IRON, ANTI CORROSION, BLACK, 0.9 LITER</t>
  </si>
  <si>
    <t>100001921</t>
  </si>
  <si>
    <t>PAINT,IRON, ANTI CORROSION, RED, 0.9 LITER</t>
  </si>
  <si>
    <t>MR1837</t>
  </si>
  <si>
    <t>100000769</t>
  </si>
  <si>
    <t>SPILL CLEAN-UP KIT,HAZARDOUS MATERIAL, CHEMICAL, DURABLE WATER RESISTANT BAG, HAND STRAP FOR CARRYING OR HANGING KIT IN THE WALL, HIGHLY VISIBLE SAFETY YELLOW, FLAPS OPEN AND CLOSE EASILY</t>
  </si>
  <si>
    <t>WT23472</t>
  </si>
  <si>
    <t>1587</t>
  </si>
  <si>
    <t>MR1786</t>
  </si>
  <si>
    <t>100000123</t>
  </si>
  <si>
    <t>BATTERY, STORAGE, Ni MH, 7.2 VOLT, FOR HT MOTOROLA GP 2000</t>
  </si>
  <si>
    <t>WT23473</t>
  </si>
  <si>
    <t>1588</t>
  </si>
  <si>
    <t>100000726</t>
  </si>
  <si>
    <t>POLYALUMINUM CHLORIDE, OFF WHITE, POWDER, 1,34 AT 25 DEG C, 0 DEG C, 25 KG, SOLUBILITY IN WATER : COMPLETE</t>
  </si>
  <si>
    <t>ZAK</t>
  </si>
  <si>
    <t>1592</t>
  </si>
  <si>
    <t>100000721</t>
  </si>
  <si>
    <t>HYDRAZINE,TECHNICAL, PH : 11,0-12,0 ; CHLORIDE : 0,02%, COLOURLESS LIQUID; ODOR: AMMONIACAL, 35%, 30KG/PAIL, 1,03-1,10 GR/ML, N2H4</t>
  </si>
  <si>
    <t>100000722</t>
  </si>
  <si>
    <t>NEXGUARD, PH(100%) : 13,5 ;  SODIUM SULFITE : 5-10%; SODIUM HYDROXIDE : 1-5%), DARK YELLOW, 25 KG, LIQUID, 1,1325 (15,6 DEG C)</t>
  </si>
  <si>
    <t>100000723</t>
  </si>
  <si>
    <t>POLYMER ANNIONIC, POWDER, WHITE, 0,7262 KG/M3, 25 KG, PH(1,0%) : 5,5-7,5 ; DOUBLE PACK</t>
  </si>
  <si>
    <t>100000724</t>
  </si>
  <si>
    <t>POLYMER CATIONIC, PH(5,0%) : 2,5-4,5; DOUBLE PACK, WHITE, 25 KG, GRANULAR, 0,75</t>
  </si>
  <si>
    <t>100000728</t>
  </si>
  <si>
    <t>HYDROGEN PEROXIDE,TECHNICAL, CLEAR, COLORIESS LIQUID, (H2O=1) 1,15 @ 20⁰C (40%); 1,19 @ 20⁰C/4⁰C (50%), 35 KG, PH : 1% SOLUTION = 5,0-6,0 ; VOLATILE : 100%</t>
  </si>
  <si>
    <t>100000733</t>
  </si>
  <si>
    <t>FOAM, ANTI, LIGHT YELLOW, 25 KG, 1 (25,6 DEC C)</t>
  </si>
  <si>
    <t>100000727</t>
  </si>
  <si>
    <t>CALCIUM CARBONATE,TECHNICAL, WHITE, 50 KG, 98% MIN, 100 MESH, POWDER</t>
  </si>
  <si>
    <t>100000729</t>
  </si>
  <si>
    <t>SODIUM HYPOCHLORITE SOLUTION, 10-12% AS NAOCL, LIGHT YELLOW, 25 KG</t>
  </si>
  <si>
    <t>WT23474</t>
  </si>
  <si>
    <t>100000716</t>
  </si>
  <si>
    <t>BEARING,BALL,ANNULAR, 55 MM, 55X120X29 MM, STEEL, SINGLE ROW, 120 MM, 6311-2RS, SEALED, DEEP GROOVE</t>
  </si>
  <si>
    <t>WT23475</t>
  </si>
  <si>
    <t>100000811</t>
  </si>
  <si>
    <t>BEARING,BALL,ANNULAR, DEEP GROOVE, 15 MM, SINGLE ROW, 35 MM, FOR HIGH TEMPERATURE, 11 MM</t>
  </si>
  <si>
    <t>WT23476</t>
  </si>
  <si>
    <t>100001825</t>
  </si>
  <si>
    <t>LIMIT SWITCH, WLCA12-2N, OPERATION MECHANISM : SNAP ACTION , SWITCHING MECHANISM : SELF-RESET, ACTUATOR : ADJUSTABLE ROLLER LEVER, NC = 30 A, NO = 20 A, 50~60 Hz</t>
  </si>
  <si>
    <t>WT23477</t>
  </si>
  <si>
    <t>100001965</t>
  </si>
  <si>
    <t>SENSOR, PROXIMITY, 50 MΩ OR HIGHER (500 VDC), -25 TO +70 DEG C, APS7-18GMD-E, 100 HZ, D+12/+24 V(+10 TO +30 V) PERMISSIBLE RIPPLE RATE : 10% P-P OR LESS, 0.5 MA OR LESS, EFF.OPERATING DISTANCE : 7MM±10%, STD. TARGET OBJECT : IRON 18X18X1t (MM)</t>
  </si>
  <si>
    <t>WT23482</t>
  </si>
  <si>
    <t>100002389</t>
  </si>
  <si>
    <t>SENSOR,LEVEL, PROBE MODEL : PR - 550 FLSH, 250⁰C,600⁰C(SPECIFY), 1 OR 7 BAR (SPECIFY), FLANGE, IP 66, 1/2"ET CABLE GLAND, LOW OR HIGH LEVEL SENSING IN VESSEL, MATERIAL PRESENCE DETECTION IN PNEUMATIC OR SCREW CONVEYOR,CHUTE BLOCKAGE DETECTION</t>
  </si>
  <si>
    <t>WT23483</t>
  </si>
  <si>
    <t>WT23484</t>
  </si>
  <si>
    <t>100001970</t>
  </si>
  <si>
    <t>ELBOW,PIPE, 1 INCH, CARBON STEEL</t>
  </si>
  <si>
    <t>100001971</t>
  </si>
  <si>
    <t>PIPE,METALLIC, OD = 1 INCH, T = 4 MM INCH, L = 6 M, CARBON STEEL</t>
  </si>
  <si>
    <t>WT23485</t>
  </si>
  <si>
    <t>WT23493</t>
  </si>
  <si>
    <t>WT23496</t>
  </si>
  <si>
    <t>100001980</t>
  </si>
  <si>
    <t>COUPLING, RUBBER, HEIGHT : 18 MM, 19 MM, 31 MM, 6 MM</t>
  </si>
  <si>
    <t>WT23498</t>
  </si>
  <si>
    <t>MR1737</t>
  </si>
  <si>
    <t>WT23500</t>
  </si>
  <si>
    <t>WT23644</t>
  </si>
  <si>
    <t>MR1666</t>
  </si>
  <si>
    <t>HOSE,METALLIC, WITH NIPPLE CONNECTION 1", OD = 20 MM, L = 400 MM</t>
  </si>
  <si>
    <t>WT23766</t>
  </si>
  <si>
    <t>WT23786</t>
  </si>
  <si>
    <t>100001957</t>
  </si>
  <si>
    <t>BOLT, STEEL, 24 MM, M5, HEXAGONAL, 45 MM</t>
  </si>
  <si>
    <t>WT23788</t>
  </si>
  <si>
    <t>100001983</t>
  </si>
  <si>
    <t>RESISTOR, TOLERANCE ± 1% , FIXED AXIAL LEAD, CARBON FILM, 11 KILO Ω</t>
  </si>
  <si>
    <t>100001984</t>
  </si>
  <si>
    <t>LIGHT EMITTING DIODE, RED, 5 MM</t>
  </si>
  <si>
    <t>100001985</t>
  </si>
  <si>
    <t>HEAT SHRINK TUBING, MAX DIAMETER: 6,4 MM , MINIMUM DIAMETER: 3,2 MM</t>
  </si>
  <si>
    <t>100001986</t>
  </si>
  <si>
    <t>CABLE ASSEMBLY KIT,COMMUNICATION EQUIPMENT, 10 PIN, FLAT RAINBOW RIBBON CABLE</t>
  </si>
  <si>
    <t>WT23790</t>
  </si>
  <si>
    <t>FILTER ELEMENT, AIR, P/N 17801-3380 L (HINO)</t>
  </si>
  <si>
    <t>FILTER ELEMENT, LIQUID OIL, FF, RK, P/N 23401-1332L (HINO)</t>
  </si>
  <si>
    <t>FILTER ELEMENT, LIQUID OIL, P/N 23401-1440L (HINO)</t>
  </si>
  <si>
    <t>FILTER ELEMENT, LIQUID OIL, FM/FL8J, P/N 15607-2190L (HINO)</t>
  </si>
  <si>
    <t>WT23792</t>
  </si>
  <si>
    <t>100002003</t>
  </si>
  <si>
    <t>SWITCH,SAFETY,BELT SWAY, 2 NO, 2 NC, 16 A, BC 202 CJB BB, RESISTIVE AT 440 VAC</t>
  </si>
  <si>
    <t>WT23799</t>
  </si>
  <si>
    <t>100002171</t>
  </si>
  <si>
    <t>VALVE,GATE, BRONZE GATE VALVE, # 150 JOINT DRAT SIZE 1 INCH, 150, CONNECTING THREADED END TO END, 1 INCH</t>
  </si>
  <si>
    <t>WT23803</t>
  </si>
  <si>
    <t>100002002</t>
  </si>
  <si>
    <t>FLEXIBLE JOINT, 4000 MM, 800 MM, NYLON, FOR MILL</t>
  </si>
  <si>
    <t>WT23815</t>
  </si>
  <si>
    <t>100002224</t>
  </si>
  <si>
    <t>FLANGE,PIPE, ANSI 316 2 150LB, HD Ø 17,3 MM, 4, ID 61 MM, OD 165 MM</t>
  </si>
  <si>
    <t>WT23828</t>
  </si>
  <si>
    <t>MR1811</t>
  </si>
  <si>
    <t>SEAL, MECHANICAL, JOHN CRANE, NITRILE, CARBON VS SILCAR, 40MM, SS 316, 58B BR1S1/BP</t>
  </si>
  <si>
    <t>100002011</t>
  </si>
  <si>
    <t>ROTATING RING, Ø40 MM, TUNGSTEN, MECHANICAL SEAL FORWADING PUMP</t>
  </si>
  <si>
    <t>100002013</t>
  </si>
  <si>
    <t>STATIONARY RING, TUNGSTEN, Ø45 MM, BALANCE, MECHANICAL SEAL FORWADING PUMP</t>
  </si>
  <si>
    <t>100002173</t>
  </si>
  <si>
    <t>SEAL,OIL, VTON, 32 X 57 X 7 MM</t>
  </si>
  <si>
    <t>100002174</t>
  </si>
  <si>
    <t>SEAL,OIL, VTON, 45 X 65 X 8 MM</t>
  </si>
  <si>
    <t>100002178</t>
  </si>
  <si>
    <t>BEARING,ROLLER,CYLINDRICAL, CHROME STEEL, SINGLE ROW, 80 MM, C3, 307 E C3, 35 MM</t>
  </si>
  <si>
    <t>100002188</t>
  </si>
  <si>
    <t>BEARING,BALL,ANNULAR, 7307 BECBY, 35 MM, 80 MM, 42 MM</t>
  </si>
  <si>
    <t>WT23835</t>
  </si>
  <si>
    <t>MR1637</t>
  </si>
  <si>
    <t>100001871</t>
  </si>
  <si>
    <t>CABLE,POWER,ELECTRICAL, 6 X 4 MM2, NYY, 600 VOLT, 4 POLES</t>
  </si>
  <si>
    <t>100000178</t>
  </si>
  <si>
    <t>CABLE,LUG, 2,5 MM, U</t>
  </si>
  <si>
    <t>WT23837</t>
  </si>
  <si>
    <t>MR2035</t>
  </si>
  <si>
    <t>100001782</t>
  </si>
  <si>
    <t>SIGHT,GLASS, 118 MM, 24 MM, 21 MM, GAUGE GLASS FOR BOILER DRUM LEVEL INDICATOR, ALUMUNIUM - SILICON 88412 NO. 0018 BMA T BBK, INCLUDE: GRAPHITE PACKING, MICA, SHEET PACKING</t>
  </si>
  <si>
    <t>WT23839</t>
  </si>
  <si>
    <t>MR1692</t>
  </si>
  <si>
    <t>MR1708</t>
  </si>
  <si>
    <t>MR1710</t>
  </si>
  <si>
    <t>WT23845</t>
  </si>
  <si>
    <t>WT23891</t>
  </si>
  <si>
    <t>SEAL,RUBBER, 112 MM, 176 MM, 32 MM</t>
  </si>
  <si>
    <t>WT24087</t>
  </si>
  <si>
    <t>100002965</t>
  </si>
  <si>
    <t>GASKET, 1480 X 2000 MM, KLINGERIT 1000, T 3 MM</t>
  </si>
  <si>
    <t>WT24138</t>
  </si>
  <si>
    <t>MR1641</t>
  </si>
  <si>
    <t>MR1680</t>
  </si>
  <si>
    <t>100001761</t>
  </si>
  <si>
    <t>BEARING,BALL,ANNULAR, DEEP GROOVE, 25X62X17 MM, STEEL, SINGLE ROW, 62 MM, SKF 6305-2RS1</t>
  </si>
  <si>
    <t>100000790</t>
  </si>
  <si>
    <t>100002200</t>
  </si>
  <si>
    <t>SEAL, MECHANICAL, CP 65-50-160</t>
  </si>
  <si>
    <t>MANDATORY</t>
  </si>
  <si>
    <t>MR1804</t>
  </si>
  <si>
    <t>100002382</t>
  </si>
  <si>
    <t>LOCK,SEAL, OD 52 MM, ID 30 MM, S45C, T 12 MM, FOR MECHANICAL SEAL</t>
  </si>
  <si>
    <t>100002381</t>
  </si>
  <si>
    <t>SHAFT, S45C, INCLUDE LOCK NUT, NUT, OD 30 MM, L 250 MM</t>
  </si>
  <si>
    <t>MR1953</t>
  </si>
  <si>
    <t>100002193</t>
  </si>
  <si>
    <t>BOLT, STEEL, LT, M8X1,25X14 MM, INCLUDE 1 PCS NUT, 2 PCS WASHER FLAT, Ø10X45 MM</t>
  </si>
  <si>
    <t>100002194</t>
  </si>
  <si>
    <t>COUPLING, RUBBER, ID 10 MM, OD 20 MM</t>
  </si>
  <si>
    <t>100002198</t>
  </si>
  <si>
    <t>LOCKNUT, HEXAGON, STEEL, M20X7 MM</t>
  </si>
  <si>
    <t>100002199</t>
  </si>
  <si>
    <t>STUFFING BOX, STEEL, PCS: 67XØ7X3 MM, ID 30X17XPCD</t>
  </si>
  <si>
    <t>WT24142</t>
  </si>
  <si>
    <t>WT24151</t>
  </si>
  <si>
    <t>WT24158</t>
  </si>
  <si>
    <t>100001997</t>
  </si>
  <si>
    <t>ROPE, WIRE, 6 MM, FOR TELESCOPE CHUTE FLY ASH, 400 MM, FIBER CORE, 6 STRAIN</t>
  </si>
  <si>
    <t>WT24160</t>
  </si>
  <si>
    <t>MR1650</t>
  </si>
  <si>
    <t>REWINDING MOTOR VIBRATING FEEDER SHIP UNLOADER</t>
  </si>
  <si>
    <t>MR1729</t>
  </si>
  <si>
    <t>100002393</t>
  </si>
  <si>
    <t>BEARING,BALL,ANNULAR, DEEP GROOVE, 110 MM, CHROME STEEL, 200 MM, 6222, 38 MM</t>
  </si>
  <si>
    <t>WT24163</t>
  </si>
  <si>
    <t>100001955</t>
  </si>
  <si>
    <t>BATTERY, WET, 12 VOLT, 5.2 A, 26 AH</t>
  </si>
  <si>
    <t>WT24268</t>
  </si>
  <si>
    <t>MR1712</t>
  </si>
  <si>
    <t>T0941</t>
  </si>
  <si>
    <t>LABEL WRITER, LETRA TAG LT-100H, 9 LABEL MEMORY, 2 LINE PRINTING, 5 FONT SIZE, 8 BOX STYLES, DATE/TIME FUNCTION, LARGE 13 - CHARACTER DISPLAY, AUTO-OFF POWER SAVER, MULTI-LINGUAL RACE TECHNOLOGY, USES 4 AA BATTERY</t>
  </si>
  <si>
    <t>WT24322</t>
  </si>
  <si>
    <t>DETERGENT,LAUNDRY, 800 ML, LIQUID, REFILL</t>
  </si>
  <si>
    <t>100002277</t>
  </si>
  <si>
    <t>BOLT, STAINLESS STEEL, M8 X 37.2 MM, INCLUDE NUT , WASHER FLAT &amp; WASHER SPRING , FULL DRAT</t>
  </si>
  <si>
    <t>100002278</t>
  </si>
  <si>
    <t>BOLT, STAINLESS STEEL, M6 X 17.5 MM, INCLUDE NUT , WASHER FLAT &amp; WASHER SPRING , FULL DRAT</t>
  </si>
  <si>
    <t>WT24326</t>
  </si>
  <si>
    <t>WT24332</t>
  </si>
  <si>
    <t>MR1622</t>
  </si>
  <si>
    <t>100001914</t>
  </si>
  <si>
    <t>O-RING, 26 MM, RUBBER, 3 MM</t>
  </si>
  <si>
    <t>WT24426</t>
  </si>
  <si>
    <t>100001669</t>
  </si>
  <si>
    <t>LOAD CELL, PRESSURE SENSOR, UB 2S / 50, 2.0 mv/v</t>
  </si>
  <si>
    <t>WT24427</t>
  </si>
  <si>
    <t>100001819</t>
  </si>
  <si>
    <t>BATTERY, STORAGE, 3 V - 1800 MAH, LITHIUM, ALLEN BRADLEY 1756-BA1, -60⁰C TO +85⁰C</t>
  </si>
  <si>
    <t>WT24429</t>
  </si>
  <si>
    <t>MR1807</t>
  </si>
  <si>
    <t>100002722</t>
  </si>
  <si>
    <t>BOLT, STAINLESS STEEL, M8 X 65 MM, INCLUDE NUT, METRIC HEXAGONAL, L = 70,3 MM</t>
  </si>
  <si>
    <t>100002018</t>
  </si>
  <si>
    <t>BOLT, HPE, M8 X 65 MM, INCLUDE NUT, METRIC HEXAGONAL, L = 70,3 MM</t>
  </si>
  <si>
    <t>100002019</t>
  </si>
  <si>
    <t>SEAL, WEAR AND DUST SEAL, TEFLON, T = 0.21 MM, ID = 90,5 MM, OD = 97,5 MM, T = 2 MM</t>
  </si>
  <si>
    <t>WT24450</t>
  </si>
  <si>
    <t>MR1719</t>
  </si>
  <si>
    <t>100002189</t>
  </si>
  <si>
    <t>HYDROGEN, VESEL PRESS : 13 MPa, FOR VESEL TANK, PURITY 99.9% (HIGH PURITY)</t>
  </si>
  <si>
    <t>M3</t>
  </si>
  <si>
    <t>100002187</t>
  </si>
  <si>
    <t>HYDROGEN, 15 MPA, HIGH PURITY (GRADE B), 6 M3</t>
  </si>
  <si>
    <t>100002207</t>
  </si>
  <si>
    <t>WT24458</t>
  </si>
  <si>
    <t>WT24459</t>
  </si>
  <si>
    <t>MR1649</t>
  </si>
  <si>
    <t>MR1665</t>
  </si>
  <si>
    <t>WT24460</t>
  </si>
  <si>
    <t>WT24464</t>
  </si>
  <si>
    <t>100002141</t>
  </si>
  <si>
    <t>BOLT, STEEL, FULL THREAD, M12, INCLUDE NUT, DOUBLE WASHER FLAT, 50 MM</t>
  </si>
  <si>
    <t>WT24468</t>
  </si>
  <si>
    <t>MR1861</t>
  </si>
  <si>
    <t>100002073</t>
  </si>
  <si>
    <t>SWITCH, SELECTOR, TRIGGER ACTION ; TURN TO RELEASE, 2 NC</t>
  </si>
  <si>
    <t>WT24469</t>
  </si>
  <si>
    <t>100002133</t>
  </si>
  <si>
    <t>FAN, COOLING FAN MOTOR, DIAMETER BLADE TO BLADE = 280 MM ; DIAMETER SHAFT HOLE = 68 MM ; DIMENSION INNER HOLE SHAFT = 18 X 6 MM ; HEIGHT FAN = 66 MM ; MATERIAL = PLASTIC</t>
  </si>
  <si>
    <t>WT24470</t>
  </si>
  <si>
    <t>100002136</t>
  </si>
  <si>
    <t>BOLT, 50 MM, M5, INCLUDE NUT, WASHER FLAT, CROSS TIP HEAD, FULL THREAD</t>
  </si>
  <si>
    <t>WT24471</t>
  </si>
  <si>
    <t>100002165</t>
  </si>
  <si>
    <t>BATTERY, WET, GS N50/ 48D26R, 12 VOLT, 50 AH</t>
  </si>
  <si>
    <t>WT24696</t>
  </si>
  <si>
    <t>WT24699</t>
  </si>
  <si>
    <t>WT24716</t>
  </si>
  <si>
    <t>WT24829</t>
  </si>
  <si>
    <t>MR1669</t>
  </si>
  <si>
    <t>100002179</t>
  </si>
  <si>
    <t>COUPLING, GRC-COUPLING, L 140 MM, L PETAL 62,5 MM, S 45 C, ID 120 MM, OD 234 MM, 5</t>
  </si>
  <si>
    <t>WT24839</t>
  </si>
  <si>
    <t>MR1645</t>
  </si>
  <si>
    <t>WT24840</t>
  </si>
  <si>
    <t>MR1626</t>
  </si>
  <si>
    <t>MR1628</t>
  </si>
  <si>
    <t>MR1630</t>
  </si>
  <si>
    <t>MR1662</t>
  </si>
  <si>
    <t>ROD,WELDING, 3,2 MM, LB52 AWS 7016</t>
  </si>
  <si>
    <t>WT24841</t>
  </si>
  <si>
    <t>MR1631</t>
  </si>
  <si>
    <t>MR1636</t>
  </si>
  <si>
    <t>100000434</t>
  </si>
  <si>
    <t>HOSE,NONMETALLIC, 2 INCH, (SINTETIC HOSE)</t>
  </si>
  <si>
    <t>MR1638</t>
  </si>
  <si>
    <t>WT24842</t>
  </si>
  <si>
    <t>MR1635</t>
  </si>
  <si>
    <t>WT24852</t>
  </si>
  <si>
    <t>WT24858</t>
  </si>
  <si>
    <t>MR1639</t>
  </si>
  <si>
    <t>100000319</t>
  </si>
  <si>
    <t>O-RING, OD 43 MM, ID 37 MM, W 3 MM</t>
  </si>
  <si>
    <t>100000320</t>
  </si>
  <si>
    <t>O-RING, OD 63 MM, ID 53 MM, W 5 MM</t>
  </si>
  <si>
    <t>100000359</t>
  </si>
  <si>
    <t>CAP,BEAKER,WATER, INCLUDE OIL SAMPLING HOSE, PLASTIC</t>
  </si>
  <si>
    <t>WT24863</t>
  </si>
  <si>
    <t>WT24867</t>
  </si>
  <si>
    <t>MR2025</t>
  </si>
  <si>
    <t>100002181</t>
  </si>
  <si>
    <t>SHAFT,SLEEVE, ID 185 MM, T 10 MM, L 295 MM, UPPER, FOR 2 CWP, SUS 316</t>
  </si>
  <si>
    <t>100002182</t>
  </si>
  <si>
    <t>SHAFT,SLEEVE, ID 185 MM, T 10 MM, L 375 MM, MIDLE, FOR CWP, SUS 316</t>
  </si>
  <si>
    <t>100002183</t>
  </si>
  <si>
    <t>SHAFT,SLEEVE, ID 185 MM, T 10 MM, L 475 MM, LOWER, FOR CWP, SUS 316</t>
  </si>
  <si>
    <t>100002186</t>
  </si>
  <si>
    <t>BEARING, COMPOSIT, L 430 MM, LOWER, ID 205,4 MM, T 12 MM, FOR CWP</t>
  </si>
  <si>
    <t>100002184</t>
  </si>
  <si>
    <t>BEARING, COMPOSIT, L 260 MM, UPPER, ID 205,4 MM, T 12 MM, FOR CWP</t>
  </si>
  <si>
    <t>100002180</t>
  </si>
  <si>
    <t>SHAFT,SLEEVE, ID 185 MM, T 10 MM, L 220 MM, UPPER, FOR 1 CWP, SUS 316</t>
  </si>
  <si>
    <t>100002185</t>
  </si>
  <si>
    <t>BEARING, COMPOSIT, L 320 MM, MIDDLE, ID 205,4 MM, T 12 MM, FOR CWP</t>
  </si>
  <si>
    <t>WT24869</t>
  </si>
  <si>
    <t>100002172</t>
  </si>
  <si>
    <t>BEARING, CAST IRON HOUSING, BEARING NO: UC X12, HOUSING NO: P X12, ASAHI, PILLOW BLOCK BEARING, C2</t>
  </si>
  <si>
    <t>WT24875</t>
  </si>
  <si>
    <t>WT24882</t>
  </si>
  <si>
    <t>MR1663</t>
  </si>
  <si>
    <t>PENGGANTIAN &amp; REPAIR SPARE PART COAL FEEDER UNIT 2 (#10) D DAN E</t>
  </si>
  <si>
    <t>MR1685</t>
  </si>
  <si>
    <t>100002334</t>
  </si>
  <si>
    <t>TEMPERATURE,SWITCH, STRAIGHT TYPE ELECTRIC CONTACT BIMETAL THERMOMETER, Ø TAIL PIPE = ϕ 10 (WHILE LENGTH OF 100-1250 MM), INSTALLING SCREW = M27X2, 0-100 ⁰C</t>
  </si>
  <si>
    <t>EA</t>
  </si>
  <si>
    <t>MR1778</t>
  </si>
  <si>
    <t>100002566</t>
  </si>
  <si>
    <t>SWITCH,MICRO, VS10N051C2, 10A 250VAC, MIN : 100M, MAX : 30M, AC 1500V(50/60HZ FOR 1 MINUTE), 100,000cysles, -25⁰C~+85⁰C</t>
  </si>
  <si>
    <t>WT24883</t>
  </si>
  <si>
    <t>WT24884</t>
  </si>
  <si>
    <t>WT24888</t>
  </si>
  <si>
    <t>BEARING,BALL,ANNULAR, 50 MM, CHROME STEEL, SINGLE ROW, 110 MM, 6310-ZC3, SEALED, 27 MM, DEEP GROOVE</t>
  </si>
  <si>
    <t>100002313</t>
  </si>
  <si>
    <t>SEAL, MECHANICAL, MG12 / 24 - 2</t>
  </si>
  <si>
    <t>WT24890</t>
  </si>
  <si>
    <t>100002311</t>
  </si>
  <si>
    <t>BEARING,ROLLER,CYLINDRICAL, 180 MM, 320 MM, OPEN, 86 MM, ZWZ, 22236 CA YN</t>
  </si>
  <si>
    <t>100002312</t>
  </si>
  <si>
    <t>SEAL, RING, TEFLON, 114 MM, 120 MM, 50 MM</t>
  </si>
  <si>
    <t>WT24893</t>
  </si>
  <si>
    <t>MR1809</t>
  </si>
  <si>
    <t>100002190</t>
  </si>
  <si>
    <t>SENSOR, ULTRASONIC, 30 psi, DL-14 SERIES, 1 INCH NPT WITH VITON GASKET, 24 VDC, CABLE LENGTH : 1.2 M, 0.5 WATT, 50 CM TO 1.25 M, 3 MM, 0.5 MM, NON VOLATILE</t>
  </si>
  <si>
    <t>100002191</t>
  </si>
  <si>
    <t>ADAPTER, TANK ADAPTER , REDUCER BUSHING (BULKHEAD FITTING), PVC, W/ 2" X 1" (FOR DL14 SERIES), LM52-1890, 1 INCH NPT</t>
  </si>
  <si>
    <t>WT24912</t>
  </si>
  <si>
    <t>WT24914</t>
  </si>
  <si>
    <t>100002204</t>
  </si>
  <si>
    <t>VALVE, SOLENOID, 330 B 2.0, 50/60 Hz, 8 W, V = 230 VOLT, 0 - 16 BAR</t>
  </si>
  <si>
    <t>OEM</t>
  </si>
  <si>
    <t>WT24915</t>
  </si>
  <si>
    <t>100002205</t>
  </si>
  <si>
    <t>SENSOR, PROXIMITY, 5-40 VDC, V SUPPLY : 5 - 40 VDC, VOLTAGE DROP &lt; 0.5 V, MAX LOAD CURRENT = 250mA</t>
  </si>
  <si>
    <t>WT24997</t>
  </si>
  <si>
    <t>100000651</t>
  </si>
  <si>
    <t>CARBON STOCK,ELECTRICAL CONTACT BRUSH, OEM, 25,4X38,1X102 MM, NCC 634, EW 25</t>
  </si>
  <si>
    <t>WT25019</t>
  </si>
  <si>
    <t>MR1676</t>
  </si>
  <si>
    <t>PAINT,IRON, ANTI CORROSION, GREEN, 5 KG</t>
  </si>
  <si>
    <t>WT25193</t>
  </si>
  <si>
    <t>WT25228</t>
  </si>
  <si>
    <t>MR1760</t>
  </si>
  <si>
    <t>WT25241</t>
  </si>
  <si>
    <t>MR1972</t>
  </si>
  <si>
    <t>WT25242</t>
  </si>
  <si>
    <t>MR1996</t>
  </si>
  <si>
    <t>100001163</t>
  </si>
  <si>
    <t>WT25266</t>
  </si>
  <si>
    <t>MR2019</t>
  </si>
  <si>
    <t>WT25267</t>
  </si>
  <si>
    <t>MR1728</t>
  </si>
  <si>
    <t>100002391</t>
  </si>
  <si>
    <t>COUPLING,PIPE, REDUCER, 1 INCH TO 1 1/2 INCH, IRON</t>
  </si>
  <si>
    <t>WT25269</t>
  </si>
  <si>
    <t>100001733</t>
  </si>
  <si>
    <t>LAMP,FLUORESCENT, 24 WATT, THREAD, 220-240 VOLT</t>
  </si>
  <si>
    <t>WT25270</t>
  </si>
  <si>
    <t>WT25281</t>
  </si>
  <si>
    <t>100003125</t>
  </si>
  <si>
    <t>SWITCH,REED, PR560, MAX = 100 VDC, 250 VAC, (MIN @20AT) = 600 VDC, MAX = 1.0Amp.DC, 1.0 Amp.AC, MAX = 1.5 Amp.DC, 1.5 Amp.AC, 100 mΩ, 10¹² Ω, MAX = 10 VA, 0.2 PF, RHODIUM, GLASS Ø MAX = 2.3 MM, GLASS LENGTH MAX = 14.2 MM, OVERALL LENGTH = 54.0 MM</t>
  </si>
  <si>
    <t>WT25287</t>
  </si>
  <si>
    <t>100002326</t>
  </si>
  <si>
    <t>RUBBER, STOPPER, RUBBER, ASTM A-36, FOR TROLLEY SU, PL 320 MM, PW 320 MM, PT 10 MM, BD Ø 25 MM, RL 240 MM, RD Ø 250 MM</t>
  </si>
  <si>
    <t>100002328</t>
  </si>
  <si>
    <t>RUBBER, STOPPER, RUBBER, ASTM A-36, FOR CABIN SU, PL 110 MM, PT 10 MM, RL 105 MM, RD Ø 100 MM</t>
  </si>
  <si>
    <t>WT25288</t>
  </si>
  <si>
    <t>CABLE, CABLE AS, ECN. 00, A 65084#730, P/N 8V-0622</t>
  </si>
  <si>
    <t>100002320</t>
  </si>
  <si>
    <t>WT25294</t>
  </si>
  <si>
    <t>100002246</t>
  </si>
  <si>
    <t>O-RING, RUBBER, 4X60 MM, SEAL</t>
  </si>
  <si>
    <t>100002247</t>
  </si>
  <si>
    <t>O-RING, RUBBER, 4X54 MM, SEAL</t>
  </si>
  <si>
    <t>WT25295</t>
  </si>
  <si>
    <t>MR1788</t>
  </si>
  <si>
    <t>GRINDSTONE,MOUNTED, 4 INCH (100X16X6) MM, FLEXIBLE</t>
  </si>
  <si>
    <t>WT25366</t>
  </si>
  <si>
    <t>MR1670</t>
  </si>
  <si>
    <t>WT25417</t>
  </si>
  <si>
    <t>WT25427</t>
  </si>
  <si>
    <t>MR1749</t>
  </si>
  <si>
    <t>100000553</t>
  </si>
  <si>
    <t>DESICCANT,ACTIVATED, 3.4 MM, BLUE, 25 KG, SILICA GEL</t>
  </si>
  <si>
    <t>WT25428</t>
  </si>
  <si>
    <t>MR1678</t>
  </si>
  <si>
    <t>MR1686</t>
  </si>
  <si>
    <t>MR1689</t>
  </si>
  <si>
    <t>WT25440</t>
  </si>
  <si>
    <t>MR1791</t>
  </si>
  <si>
    <t>100002671</t>
  </si>
  <si>
    <t>MOTOR,ALTERNATING CURRENT, YB450S, 3 PHASE, 6300 VOLT, POWER FACTOR : 0.87, 400 KW, 1487 RPM, 50 ZAK, EXPLOSION PROOF</t>
  </si>
  <si>
    <t>WT25442</t>
  </si>
  <si>
    <t>100002248</t>
  </si>
  <si>
    <t>BEARING,BALL,ANNULAR, DEEP GROOVE, 10 MM, 30 MM, 6200 Z, 9 MM</t>
  </si>
  <si>
    <t>100002249</t>
  </si>
  <si>
    <t>BEARING,BALL,ANNULAR, DEEP GROOVE, 12 MM, 32 MM, 6201 Z, 10 MM</t>
  </si>
  <si>
    <t>WT25445</t>
  </si>
  <si>
    <t>MR1659</t>
  </si>
  <si>
    <t>100002276</t>
  </si>
  <si>
    <t>COCONUT WOOD BEAM, 25X25X100 CM</t>
  </si>
  <si>
    <t>MR1713</t>
  </si>
  <si>
    <t>100002390</t>
  </si>
  <si>
    <t>WT25454</t>
  </si>
  <si>
    <t>MR1952</t>
  </si>
  <si>
    <t>100000916</t>
  </si>
  <si>
    <t>TUBE,METALLIC, SUS 316, OD = 10 MM, 6 M</t>
  </si>
  <si>
    <t>WT25461</t>
  </si>
  <si>
    <t>100002252</t>
  </si>
  <si>
    <t>CHAIN, RS 80</t>
  </si>
  <si>
    <t>WT25482</t>
  </si>
  <si>
    <t>100002230</t>
  </si>
  <si>
    <t>COMPRESSOR UNIT,REFRIGERATION, 10S17C, 1 PK PV1, 12 VOLT, REFRIGERANT R134A</t>
  </si>
  <si>
    <t>100002262</t>
  </si>
  <si>
    <t>LUBRICATING OIL,REFRIGERANT COMPRESSOR, 250 mL, ND OIL 8</t>
  </si>
  <si>
    <t>100002263</t>
  </si>
  <si>
    <t>FILTER-DRIER,REFRIGERANT, PAD TYPE, H = 10 INCH ; D = 2.40 INCH</t>
  </si>
  <si>
    <t>WT25487</t>
  </si>
  <si>
    <t>100002302</t>
  </si>
  <si>
    <t>GASKET,SPIRAL WOUND, NOMINAL WIDTH DIN2512, SPIRALTHERM, 43 MM, 57 MM, 3.5 MM</t>
  </si>
  <si>
    <t>WT25489</t>
  </si>
  <si>
    <t>WT25495</t>
  </si>
  <si>
    <t>100002280</t>
  </si>
  <si>
    <t>VALVE,GLOBE, PN 32 MPA, SHOCK WHEEL, 1 INCH</t>
  </si>
  <si>
    <t>WT25497</t>
  </si>
  <si>
    <t>100002299</t>
  </si>
  <si>
    <t>MINIATUR CIRCUIT BREAKER, 63 A, 400 VOLT, 3 PHASE</t>
  </si>
  <si>
    <t>100002300</t>
  </si>
  <si>
    <t>CONTACTOR, MAGNETIC, 80 A, 690 VOLT, 3 POLES, 1 NO 1 NC, LC 1 D65; COIL : 220 VOLT</t>
  </si>
  <si>
    <t>100002301</t>
  </si>
  <si>
    <t>RELAY, FAILURE, CM-PF6, 200-500 VOLT, 3 PHASE</t>
  </si>
  <si>
    <t>WT25498</t>
  </si>
  <si>
    <t>100002364</t>
  </si>
  <si>
    <t>PIPE,METALLIC, 3/4 INCH, OD 27,20 MM, ID 21,40 MM, 6000 MM, CARBON STEEL, SCHEDULE  40, T 2,90 MM</t>
  </si>
  <si>
    <t>100002366</t>
  </si>
  <si>
    <t>COUPLING,PIPE, INTERNAL THREAD, 3/4 INCH, CARBON STEEL, SCHEDULE 40</t>
  </si>
  <si>
    <t>WT25499</t>
  </si>
  <si>
    <t>100000258</t>
  </si>
  <si>
    <t>GASKET, 1/8 X 50 X 50 INCH, NON ASBESTOS</t>
  </si>
  <si>
    <t>100000260</t>
  </si>
  <si>
    <t>GASKET, 1/8 x 60 x 60 INCH, NON ASBESTOS</t>
  </si>
  <si>
    <t>WT25500</t>
  </si>
  <si>
    <t>100002317</t>
  </si>
  <si>
    <t>COIL,SOLENOID, GEM-B-55, 110 VOLT, 60 Hz, 5.5 W</t>
  </si>
  <si>
    <t>WT25502</t>
  </si>
  <si>
    <t>MR1874</t>
  </si>
  <si>
    <t>MR1893</t>
  </si>
  <si>
    <t>WT25511</t>
  </si>
  <si>
    <t>WT25699</t>
  </si>
  <si>
    <t>MR1816</t>
  </si>
  <si>
    <t>WT25729</t>
  </si>
  <si>
    <t>100002937</t>
  </si>
  <si>
    <t>RESISTANCE TEMPERATURE DETECTOR, Ø = 5 MM, PROBE LENGTH  =25 MM, CABLE LENGTH = 5 M, MAX 150⁰C, 70⁰C, DUPLEX (2XPT100)</t>
  </si>
  <si>
    <t>WT25730</t>
  </si>
  <si>
    <t>WT25739</t>
  </si>
  <si>
    <t>100002719</t>
  </si>
  <si>
    <t>WT25740</t>
  </si>
  <si>
    <t>WT25748</t>
  </si>
  <si>
    <t>MR1734</t>
  </si>
  <si>
    <t>WT25749</t>
  </si>
  <si>
    <t>MR1723</t>
  </si>
  <si>
    <t>WT25752</t>
  </si>
  <si>
    <t>100002316</t>
  </si>
  <si>
    <t>BEARING,BALL,ANNULAR, 25 MM, 45 MM, CHROME STEEL, 1, 100, 6309 2RS C3</t>
  </si>
  <si>
    <t>WT25759</t>
  </si>
  <si>
    <t>100002298</t>
  </si>
  <si>
    <t>POWER SUPPLY, 375 WATT, L375P-00, 100 - 120 VAC / 9A ; 200 -240 VAC / 4,5 A, 24-PIN ATX MOTHERBOARD POWER (1) ; SATA CONNECTOR (6); POWER (IDE) (1), FOR DELL DIMENSION 9200 / XPS 410</t>
  </si>
  <si>
    <t>WT25760</t>
  </si>
  <si>
    <t>100001827</t>
  </si>
  <si>
    <t>BLADE,GATE, PHYRATE MILL, 40-50 HRC, 354 MM, HOT WORK STEEL, 13 MM, 272 MM</t>
  </si>
  <si>
    <t>WT25762</t>
  </si>
  <si>
    <t>MR1694</t>
  </si>
  <si>
    <t>MR1697</t>
  </si>
  <si>
    <t>MR1747</t>
  </si>
  <si>
    <t>100001989</t>
  </si>
  <si>
    <t>ADHESIVE, THREADLOCKER, 50 mL, RED</t>
  </si>
  <si>
    <t>MR1755</t>
  </si>
  <si>
    <t>MR1761</t>
  </si>
  <si>
    <t>100000431</t>
  </si>
  <si>
    <t>GRINDSTONE,MOUNTED, 4 INCH (100X16X3) MM, CUTTING</t>
  </si>
  <si>
    <t>MR1880</t>
  </si>
  <si>
    <t>WT25763</t>
  </si>
  <si>
    <t>MR1772</t>
  </si>
  <si>
    <t>MR1966</t>
  </si>
  <si>
    <t>ROPE, WIRE, 6 MM, FOR TELESCOPE CHUTE FLY ASH, 4000 MM, FIBER CORE, 6 STRAIN</t>
  </si>
  <si>
    <t>100000336</t>
  </si>
  <si>
    <t>REMOVER,PAINT, FLAMMABLE, 1 LITER</t>
  </si>
  <si>
    <t>WT25764</t>
  </si>
  <si>
    <t>MR1695</t>
  </si>
  <si>
    <t>100000544</t>
  </si>
  <si>
    <t>GREASE,GENERAL PURPOSE, 12,5 KG, LIGHT BROWN, 190 DEG C, 3, 220/250, LITHIUM, 110</t>
  </si>
  <si>
    <t>100000545</t>
  </si>
  <si>
    <t>GREASE,GENERAL PURPOSE, 190 DEG C, 3, 220-250, LITHIUM HYDROXYSTEARATE, 100 MM2/S</t>
  </si>
  <si>
    <t>100000551</t>
  </si>
  <si>
    <t>SILICONE COMPOUND, 100 GR, WHITE</t>
  </si>
  <si>
    <t>MR1744</t>
  </si>
  <si>
    <t>100000404</t>
  </si>
  <si>
    <t>GREASE,GENERAL PURPOSE, 189  (40 DEG) 15.6 (100 DEG) CST, LITIUM, (-)20 TO (+)120 DEG C, 180 DEG C, 18 KG</t>
  </si>
  <si>
    <t>MR1753</t>
  </si>
  <si>
    <t>MR1758</t>
  </si>
  <si>
    <t>MR1762</t>
  </si>
  <si>
    <t>100001872</t>
  </si>
  <si>
    <t>CABLE,POWER,ELECTRICAL, 4 X 4 MM2, NYY, 600 VOLT, 4 POLES</t>
  </si>
  <si>
    <t>MR2003</t>
  </si>
  <si>
    <t>WT25765</t>
  </si>
  <si>
    <t>MR1706</t>
  </si>
  <si>
    <t>WT25766</t>
  </si>
  <si>
    <t>MR1727</t>
  </si>
  <si>
    <t>MR1736</t>
  </si>
  <si>
    <t>100000224</t>
  </si>
  <si>
    <t>CLOTH,CLEANING, WHITE</t>
  </si>
  <si>
    <t>MR1741</t>
  </si>
  <si>
    <t>MR1767</t>
  </si>
  <si>
    <t>MR1768</t>
  </si>
  <si>
    <t>MR1781</t>
  </si>
  <si>
    <t>MR1792</t>
  </si>
  <si>
    <t>MR1795</t>
  </si>
  <si>
    <t>MR1800</t>
  </si>
  <si>
    <t>MR1905</t>
  </si>
  <si>
    <t>M³</t>
  </si>
  <si>
    <t>MR1913</t>
  </si>
  <si>
    <t>100001022</t>
  </si>
  <si>
    <t>REFILLING,CARBON DIOXIDE AND MONOBROMOTRIFLUOROMETHANE FIRE EXTINGUISHER, CO2, 5 KG</t>
  </si>
  <si>
    <t>MR1976</t>
  </si>
  <si>
    <t>WT25768</t>
  </si>
  <si>
    <t>MR1796</t>
  </si>
  <si>
    <t>100002012</t>
  </si>
  <si>
    <t>CABLE,POWER,ELECTRICAL, 100 M, 3 X 2.5 MM2, NYAF</t>
  </si>
  <si>
    <t>100001164</t>
  </si>
  <si>
    <t>LAMP, SODIUM, 150 WATT, SON</t>
  </si>
  <si>
    <t>WT25769</t>
  </si>
  <si>
    <t>MR1754</t>
  </si>
  <si>
    <t>100002369</t>
  </si>
  <si>
    <t>BOLT, STEEL, FULL THREAD, M12 X 1,75 X 30 MM, VERSING, INCLUDE NUT, WASHER</t>
  </si>
  <si>
    <t>100002370</t>
  </si>
  <si>
    <t>BOLT, TEFLON, FULL THREAD, M18, INCLUDE NUT, 60 MM</t>
  </si>
  <si>
    <t>100002371</t>
  </si>
  <si>
    <t>BRACKET, 40 X 40 X 60 MM, S45C, GUIDE SUPPORT</t>
  </si>
  <si>
    <t>WT25777</t>
  </si>
  <si>
    <t>WT25779</t>
  </si>
  <si>
    <t>MR1818</t>
  </si>
  <si>
    <t>100002907</t>
  </si>
  <si>
    <t>100002908</t>
  </si>
  <si>
    <t>100002442</t>
  </si>
  <si>
    <t>DIAPHRAGM, OD 237,75 MM (+0,1; -0), T 0,5 MM, FOR COMPRESSOR H2 PLANT, SUS 316 L</t>
  </si>
  <si>
    <t>WT25780</t>
  </si>
  <si>
    <t>100002383</t>
  </si>
  <si>
    <t>O-RING, VITON, ID 125 MM, 3 MM</t>
  </si>
  <si>
    <t>WT25912</t>
  </si>
  <si>
    <t>100002392</t>
  </si>
  <si>
    <t>FAN, COOLING FAN MOTOR, DIAMETER BLADE TO BLADE = 230 MM ; DIAMETER SHAFT HOLE = 42 MM ; HEIGHT FAN = 47 MM</t>
  </si>
  <si>
    <t>WT25915</t>
  </si>
  <si>
    <t>MR1703</t>
  </si>
  <si>
    <t>T0611</t>
  </si>
  <si>
    <t>RECEIVER-TRANSMITTER,RADIO, 99 CH, 136-147 MHZ, 403-438 MHZ</t>
  </si>
  <si>
    <t>WT25916</t>
  </si>
  <si>
    <t>MR1975</t>
  </si>
  <si>
    <t>100001890</t>
  </si>
  <si>
    <t>ADHESIVE, PVC GLUE, 400 GR</t>
  </si>
  <si>
    <t>MR1980</t>
  </si>
  <si>
    <t>MR1983</t>
  </si>
  <si>
    <t>100000531</t>
  </si>
  <si>
    <t>FLANGE,PIPE, PVC, JIS, 2,5 INCH</t>
  </si>
  <si>
    <t>BOLT, STAINLESS STEEL, FULL THREAD, M16, INCLUDE NUT, DOUBLE WASHER FLAT, HEXAGONAL, RH, 150 MM</t>
  </si>
  <si>
    <t>100002377</t>
  </si>
  <si>
    <t>VALVE,BUTTERFLY, 2 1/2 INCH, 150 PSI, SPEARS USA (PVC)</t>
  </si>
  <si>
    <t>WT25926</t>
  </si>
  <si>
    <t>MR1945</t>
  </si>
  <si>
    <t>WT25929</t>
  </si>
  <si>
    <t>100002374</t>
  </si>
  <si>
    <t>SWITCH,FLOW, EXPLOSION PROOF, BODY = SS, CIRCUIT(SWITCH) = SPDT, NO TEE, FIELD TRIMMABLE VANE, V6EPS-S-S-6-0, TEE CONNECTION = 2" NPT</t>
  </si>
  <si>
    <t>WT25930</t>
  </si>
  <si>
    <t>100002264</t>
  </si>
  <si>
    <t>AIR CONDITIONER, SPLIT, 2 PK, 1780 WATT, COOLING CAPACITY : 5.275 kW ; RUNNING CURRENT : 8 A</t>
  </si>
  <si>
    <t>WT25934</t>
  </si>
  <si>
    <t>100002387</t>
  </si>
  <si>
    <t>TRANSDUCER,EDDY CURRENT, EPRO PR6423, Ø SHAFT &gt;40 MM, STATIC= ± 1.0 MM, DYNAMIC PEAK-PEAK= 50...500MM, FOR 42 CrMo 4 = 8 V/MM, HEIGHT OF TARGET ON THE SHAFT &gt;25 MM, NOMINAL DISTANCE AT THE CENTER POINT= 1.5 MM, BASIC AIR GAP = 0.4 ...0.7 MM</t>
  </si>
  <si>
    <t>WT26199</t>
  </si>
  <si>
    <t>100002375</t>
  </si>
  <si>
    <t>PUMP,CENTRIFUGAL, CENTRIFUGAL SIHI ; ZLND 40 - 200, STERLING FLUID SYSTEM, MARELY ELECTROMOTOR 15 KW, 2900 RPM</t>
  </si>
  <si>
    <t>WT26202</t>
  </si>
  <si>
    <t>100002669</t>
  </si>
  <si>
    <t>VALVE,GLOBE, CARBON STEEL, 1500 psi, SOCK WELD, 2 INCH, T</t>
  </si>
  <si>
    <t>WT26207</t>
  </si>
  <si>
    <t>MR1752</t>
  </si>
  <si>
    <t>100000165</t>
  </si>
  <si>
    <t>BEARING,ROLLER,CYLINDRICAL, 170 MM, SINGLE ROW, 310 MM, 52 MM</t>
  </si>
  <si>
    <t>100000181</t>
  </si>
  <si>
    <t>BEARING,BALL,ANNULAR, DEEP GROOVE, 68 MM, 160 MM, 340 MM, 6332M/C3, UNSEALED</t>
  </si>
  <si>
    <t>WT26209</t>
  </si>
  <si>
    <t>100002670</t>
  </si>
  <si>
    <t>VALVE,GLOBE, FLANGED ENDS (P: 146 MM), STAINLESS STEEL, 600 psi, 1 INCH</t>
  </si>
  <si>
    <t>WT26212</t>
  </si>
  <si>
    <t>100002445</t>
  </si>
  <si>
    <t>BOLT, HEXAGONAL, STAINLESS STEEL, M8 X 100 MM, INCLUDE NUT, FULL THREAD</t>
  </si>
  <si>
    <t>WT26214</t>
  </si>
  <si>
    <t>WT26219</t>
  </si>
  <si>
    <t>100001017</t>
  </si>
  <si>
    <t>PUMP, ASSEMBLY, PORTABLE, MANUAL, 380 VOLT, 1.5 KW, 50 Hz, THREE, 266 X 200 MM, PT-2, 25 KG, 10 MM, 120 MM, 115 MM, 450 MM</t>
  </si>
  <si>
    <t>100001018</t>
  </si>
  <si>
    <t>PUMP, ASSEMBLY, PORTABLE, L2= 490 MM, AUTOMATIC, 220 VOLT, 0.4 KW, 50 Hz, SINGLE, 260 X 200 MM, PT-2, 18 KG, 8 MM, 150 MM, 99 MM, 530 MM</t>
  </si>
  <si>
    <t>WT26220</t>
  </si>
  <si>
    <t>100002549</t>
  </si>
  <si>
    <t>BOILER, TUBE, F. PLATEN SUPERHEATER ; 7. CIRCULATING WATER PUMP, SA - 213 TP91, 12 M, 54 X 8.5 MM</t>
  </si>
  <si>
    <t>WT26226</t>
  </si>
  <si>
    <t>MR1840</t>
  </si>
  <si>
    <t>WT26229</t>
  </si>
  <si>
    <t>MR1965</t>
  </si>
  <si>
    <t>100002963</t>
  </si>
  <si>
    <t>GASKET, 1270 X 1270 (1S) MM, TOMBO 1120, T 3 MM</t>
  </si>
  <si>
    <t>100002698</t>
  </si>
  <si>
    <t>VALVE, THREE WAY, WCB, #150, 6 INCH, PTFE, 304,  FLANGE</t>
  </si>
  <si>
    <t>WT26231</t>
  </si>
  <si>
    <t>WT26300</t>
  </si>
  <si>
    <t>WT26342</t>
  </si>
  <si>
    <t>100002446</t>
  </si>
  <si>
    <t>SEAL, OIL, 70 MM, 95 MM, 10 MM</t>
  </si>
  <si>
    <t>WT26349</t>
  </si>
  <si>
    <t>100002436</t>
  </si>
  <si>
    <t>TIE ROD,TENSIONING,THREADED END, M20 X 90 MM, M16 X 65 MM, S45C</t>
  </si>
  <si>
    <t>WT26362</t>
  </si>
  <si>
    <t>100002444</t>
  </si>
  <si>
    <t>ELBOW,PIPE, SIZE 1 INCH, GALVANIZED</t>
  </si>
  <si>
    <t>WT26363</t>
  </si>
  <si>
    <t>MR1801</t>
  </si>
  <si>
    <t>100001129</t>
  </si>
  <si>
    <t>BEARING,BALL,ANNULAR, 6205, 58. OIL PUMP BEARING; 23. MISCELLANEOUS PUMPS</t>
  </si>
  <si>
    <t>WT26365</t>
  </si>
  <si>
    <t>WT26366</t>
  </si>
  <si>
    <t>MR1773</t>
  </si>
  <si>
    <t>WT26584</t>
  </si>
  <si>
    <t>100000876</t>
  </si>
  <si>
    <t>TUBE,METALLIC, SUS 316, OD = 8 MM, 6 M</t>
  </si>
  <si>
    <t>WT26612</t>
  </si>
  <si>
    <t>WT26624</t>
  </si>
  <si>
    <t>100000715</t>
  </si>
  <si>
    <t>WT26625</t>
  </si>
  <si>
    <t>100000961</t>
  </si>
  <si>
    <t>WT26627</t>
  </si>
  <si>
    <t>100002668</t>
  </si>
  <si>
    <t>SEAL,OIL, 22 X 35 X 65 MM, NBR, TC</t>
  </si>
  <si>
    <t>100002700</t>
  </si>
  <si>
    <t>SHAFT,STRAIGHT, 20 MM, S45C, SHAFT PUMP, 194 MM</t>
  </si>
  <si>
    <t>WT26633</t>
  </si>
  <si>
    <t>WT26634</t>
  </si>
  <si>
    <t>100002721</t>
  </si>
  <si>
    <t>O-RING, ID = 22 MM, T = 1.5 MM</t>
  </si>
  <si>
    <t>WT26635</t>
  </si>
  <si>
    <t>100002421</t>
  </si>
  <si>
    <t>ADHESIVE, EPOXY, 48 GR (INCLUDE 2 TUBE ; 24 GR EACH) GR, RESIN AND HARDENER</t>
  </si>
  <si>
    <t>WT26647</t>
  </si>
  <si>
    <t>MR1891</t>
  </si>
  <si>
    <t>Rebushing Housing Bearing Motor Sisi NDE Motor Belt Conveyor (BC) 9A</t>
  </si>
  <si>
    <t>100002672</t>
  </si>
  <si>
    <t>BEARING,ROLLER,CYLINDRICAL, 110 MM, 200 MM, 38 MM, NU 222 ECP</t>
  </si>
  <si>
    <t>100002673</t>
  </si>
  <si>
    <t>BEARING,ROLLER,CYLINDRICAL, 100 MM, 180 MM, 34 MM, NU 220 ECP</t>
  </si>
  <si>
    <t>WT26649</t>
  </si>
  <si>
    <t>MR1810</t>
  </si>
  <si>
    <t>MR1812</t>
  </si>
  <si>
    <t>100002008</t>
  </si>
  <si>
    <t>THINNER,PAINT PRODUCTS, SEYTON S-266, 30 LITER</t>
  </si>
  <si>
    <t>MR1830</t>
  </si>
  <si>
    <t>100000538</t>
  </si>
  <si>
    <t>COUPLING,PIPE, 3/4 INCH, PVC</t>
  </si>
  <si>
    <t>100000525</t>
  </si>
  <si>
    <t>ELBOW,PIPE, 3/4 INCH, PVC</t>
  </si>
  <si>
    <t>MR1841</t>
  </si>
  <si>
    <t>WT26650</t>
  </si>
  <si>
    <t>MR1863</t>
  </si>
  <si>
    <t>100000303</t>
  </si>
  <si>
    <t>LUBRICATING OIL,GENERAL PURPOSE, 225 DEG C, -36 DEG C, 111 MM2/S, 137</t>
  </si>
  <si>
    <t>MR1879</t>
  </si>
  <si>
    <t>MR1939</t>
  </si>
  <si>
    <t>MR1961</t>
  </si>
  <si>
    <t>MR1967</t>
  </si>
  <si>
    <t>CHAIN, RS 80, L.PIN: 36,0, LINK OF UNIT: 120 LINKS, PITCH 25,40</t>
  </si>
  <si>
    <t>WT26651</t>
  </si>
  <si>
    <t>MR1819</t>
  </si>
  <si>
    <t>100000852</t>
  </si>
  <si>
    <t>BRUSH,PAINT, ROLL, 4 INCH, REFILL</t>
  </si>
  <si>
    <t>MR1823</t>
  </si>
  <si>
    <t>MR1831</t>
  </si>
  <si>
    <t>MR1855</t>
  </si>
  <si>
    <t>MR1862</t>
  </si>
  <si>
    <t>100001713</t>
  </si>
  <si>
    <t>BOLT, SUS304, 1 MM, M6X15 MM, INCLUDE LOCK WASHER (ID = 6,2MM, T = 1,9MM) AND FENDER WASHER (ID = 6,2MM, T = 8,1 MM), METRIC HEXAGONAL</t>
  </si>
  <si>
    <t>100000720</t>
  </si>
  <si>
    <t>BALL,BEARING, 1-300 MM, 3-500 MM, DEEP GROOVE, OPEN, TEFLON SEALED RUBBER SEALS, SINGLE ROW, STAINLESS STEEL, 6314-C3</t>
  </si>
  <si>
    <t>MR1865</t>
  </si>
  <si>
    <t>MR2008</t>
  </si>
  <si>
    <t>100003019</t>
  </si>
  <si>
    <t>BEARING,BALL,ANNULAR, 45 MM, 100 MM, 6309 C3, 25 MM</t>
  </si>
  <si>
    <t>WT26652</t>
  </si>
  <si>
    <t>MR1854</t>
  </si>
  <si>
    <t>100002195</t>
  </si>
  <si>
    <t>SOLDER,WIRE CORE, Ø = 0.3 MM</t>
  </si>
  <si>
    <t>100002196</t>
  </si>
  <si>
    <t>SOLDER,PASTE, 50 GR</t>
  </si>
  <si>
    <t>MR1867</t>
  </si>
  <si>
    <t>100000792</t>
  </si>
  <si>
    <t>FUSE,CARTRIDGE, 5 X 15, 0,5 A, 230 VOLT</t>
  </si>
  <si>
    <t>WT26653</t>
  </si>
  <si>
    <t>MR1814</t>
  </si>
  <si>
    <t>100000441</t>
  </si>
  <si>
    <t>SHOVEL,HAND, 1 M, STEEL, 1,7-2 MM, 40 CM, 25 CM, BIG SIZE</t>
  </si>
  <si>
    <t>MR1827</t>
  </si>
  <si>
    <t>SODIUM METABISULFITE,TECHNICAL, CRYSTALLINE, WHITE, POWDER, SG : 1,48, 25 KG/BAG 9DOUBLE PACK), ODOR : SULFUROUS, 97-100 %</t>
  </si>
  <si>
    <t>ANTI SCALE, LIQUID, AMBER, NOT FLAMMABLE, 100 DEG C, -9 DEG C, 1,14, 1-5 %, 10-30 %, 25 KG/PAIL, 6 CPS</t>
  </si>
  <si>
    <t>MR1834</t>
  </si>
  <si>
    <t>100002006</t>
  </si>
  <si>
    <t>CLAMP,HOSE, 2,5 INCH</t>
  </si>
  <si>
    <t>100002001</t>
  </si>
  <si>
    <t>VALVE,STOP, BRASS, 1 INCH</t>
  </si>
  <si>
    <t>WT26656</t>
  </si>
  <si>
    <t>100002720</t>
  </si>
  <si>
    <t>LIMIT SWITCH, SZL-WL-A, 5A 240 VAC, 10A 300 VAC, 6A 24 VDC, 50⁰C, MAX 25 MΩ, MIN 100 MΩ</t>
  </si>
  <si>
    <t>WT26665</t>
  </si>
  <si>
    <t>100002736</t>
  </si>
  <si>
    <t>BELT,V, L 1272 MM, W 12,5 MM, T 10 MM, XPA 1272</t>
  </si>
  <si>
    <t>WT26667</t>
  </si>
  <si>
    <t>WT26670</t>
  </si>
  <si>
    <t>MR1828</t>
  </si>
  <si>
    <t>WT26735</t>
  </si>
  <si>
    <t>WT26836</t>
  </si>
  <si>
    <t>MR1817</t>
  </si>
  <si>
    <t>MR1832</t>
  </si>
  <si>
    <t>MR1842</t>
  </si>
  <si>
    <t>100002000</t>
  </si>
  <si>
    <t>BLANKET,FIRE, 30000 MM X 1000 MM X 3 MM, CERAMIC FIBER CLOTH, WHITE</t>
  </si>
  <si>
    <t>MR1852</t>
  </si>
  <si>
    <t>100002970</t>
  </si>
  <si>
    <t>HYDROGEN, 15 MPA, HIGH PURITY (99,99%), 6 M³</t>
  </si>
  <si>
    <t>CRADLE</t>
  </si>
  <si>
    <t>MR1853</t>
  </si>
  <si>
    <t>MR1856</t>
  </si>
  <si>
    <t>MR1864</t>
  </si>
  <si>
    <t>100002996</t>
  </si>
  <si>
    <t>BOTTLE,CARBOY, CAP Ø = 83 MM, 20 L, VOL APPROX = 22.5 L, POLYPROPYLENE, WITH TUBE CONNECTOR</t>
  </si>
  <si>
    <t>100003004</t>
  </si>
  <si>
    <t>CAP,SCREW,BOTTLE, FILLING / VENTING, CAP Ø = 83 MM, 2 CONNECTION 3/8" TUBING, POLYPROLPYLENE, QUICK RELEASE CLOSURES</t>
  </si>
  <si>
    <t>MR1866</t>
  </si>
  <si>
    <t>MR1878</t>
  </si>
  <si>
    <t>MR1881</t>
  </si>
  <si>
    <t>BOX</t>
  </si>
  <si>
    <t>MR1886</t>
  </si>
  <si>
    <t>WT26843</t>
  </si>
  <si>
    <t>WT26845</t>
  </si>
  <si>
    <t>WT26847</t>
  </si>
  <si>
    <t>100000246</t>
  </si>
  <si>
    <t>100000254</t>
  </si>
  <si>
    <t>WT26849</t>
  </si>
  <si>
    <t>WT26853</t>
  </si>
  <si>
    <t>100002928</t>
  </si>
  <si>
    <t>SWITCH,LEVEL, CABLE TYPE : PVC 2X0.25, CABLE LENGTH = 2 M, M/50/LSU/5V, 10 ~ 240 VAC, 10 ~ 170 VDC, -20 ~ +80⁰C, MAX 180 mA</t>
  </si>
  <si>
    <t>100002929</t>
  </si>
  <si>
    <t>PISTON AND RING ASSEMBLY, RM/8025/M/200, MAGNETIC PISTON,, CYLINDER Ø = 25 MM (WITH BUFFER), 200 MM, FOOT  TYPE = M/P19406, NOSE NUT TYPE = M/P13615, SWITCH MOUNTING BRACKET = QM/33/025/22, FRONT REAR FLANGE = M/P19409</t>
  </si>
  <si>
    <t>WT26854</t>
  </si>
  <si>
    <t>MR1956</t>
  </si>
  <si>
    <t>100002900</t>
  </si>
  <si>
    <t>LAMP, SODIUM, 150 WATT, SON T, 220 VOLT</t>
  </si>
  <si>
    <t>WT26862</t>
  </si>
  <si>
    <t>100002923</t>
  </si>
  <si>
    <t>BOLT, M10X70 MM, DYNABOLT</t>
  </si>
  <si>
    <t>WT27123</t>
  </si>
  <si>
    <t>WT27139</t>
  </si>
  <si>
    <t>WT2714</t>
  </si>
  <si>
    <t>MR1922</t>
  </si>
  <si>
    <t>100002250</t>
  </si>
  <si>
    <t>FILTER ELEMENT, AIR, ATLAS COPCO 1621138900</t>
  </si>
  <si>
    <t>100002251</t>
  </si>
  <si>
    <t>BREATHER FILTER,EMISSION CONTROL, ATLAS COPCO;P/N 16148673-00</t>
  </si>
  <si>
    <t>WT27146</t>
  </si>
  <si>
    <t>100002938</t>
  </si>
  <si>
    <t>LUBRICATING OIL, FOR TRANSFORMATOR, 177 KG, 0.875 AT 20 DEG C, 153 DEG C, 9.6 AT 40 DEG C / 1100 AT -30 DEG C, &lt; 20 MG/KG</t>
  </si>
  <si>
    <t>WT27147</t>
  </si>
  <si>
    <t>100002934</t>
  </si>
  <si>
    <t>FILTER-REGULATOR,AIRLINE, QAF4000-06D, MAX 1.0 MPa, 6000 L/MIN, G3/4, 25 µm, 5-60⁰C, 45 CM3, POLYCARBONATE</t>
  </si>
  <si>
    <t>100002935</t>
  </si>
  <si>
    <t>LUBRICATOR,AIRLINE, G3/4, 1 MPA, 50 L/MIN, 130 CM3, 5-60⁰C, POLYCARBONATE</t>
  </si>
  <si>
    <t>WT27156</t>
  </si>
  <si>
    <t>MR1888</t>
  </si>
  <si>
    <t>100003020</t>
  </si>
  <si>
    <t>PUMP,CENTRIFUGAL, MODEL SIZE: 1500, 3X4X8, FYBROC DIVISION, VR-1, A.DESIGNATION A70, METERS: 27, 95 M³/HR, 100˚C</t>
  </si>
  <si>
    <t>100002977</t>
  </si>
  <si>
    <t>IMPELLER, A70, FYBROC DIVISION, 1500 3X4X8</t>
  </si>
  <si>
    <t>100002978</t>
  </si>
  <si>
    <t>SEAL, MECHANICAL, SERIES 1500 3X4X8, 54 MM, PTFE, SUS 316L, 96 MM, MULTI SPRING</t>
  </si>
  <si>
    <t>100002979</t>
  </si>
  <si>
    <t>HOUSING,MECHANICAL SEAL, 152 MM, HEIGHT = 25 MM ; SERIES 1500 3X4X8</t>
  </si>
  <si>
    <t>WT2716</t>
  </si>
  <si>
    <t>MR1924</t>
  </si>
  <si>
    <t>WT27265</t>
  </si>
  <si>
    <t>WT27266</t>
  </si>
  <si>
    <t>WT27272</t>
  </si>
  <si>
    <t>WT27274</t>
  </si>
  <si>
    <t>WT27275</t>
  </si>
  <si>
    <t>WT27276</t>
  </si>
  <si>
    <t>WT27277</t>
  </si>
  <si>
    <t>WT27282</t>
  </si>
  <si>
    <t>100000543</t>
  </si>
  <si>
    <t>ADHESIVE, FIBER GLUE, 1 KG</t>
  </si>
  <si>
    <t>WT27294</t>
  </si>
  <si>
    <t>MR1859</t>
  </si>
  <si>
    <t>100001867</t>
  </si>
  <si>
    <t>CABLE,POWER,ELECTRICAL, 2 X 4 MM2, NYY, 2 POLE, 1 PHASA</t>
  </si>
  <si>
    <t>100000184</t>
  </si>
  <si>
    <t>CABLE,LUG, 16 MM, CROSS JOINT</t>
  </si>
  <si>
    <t>WT27297</t>
  </si>
  <si>
    <t>MR1872</t>
  </si>
  <si>
    <t>100001509</t>
  </si>
  <si>
    <t>SHIM, 0,45 X 300 X 1000 MM, STAINLESS STEEL</t>
  </si>
  <si>
    <t>WT27298</t>
  </si>
  <si>
    <t>100002971</t>
  </si>
  <si>
    <t>100002972</t>
  </si>
  <si>
    <t>ADHESIVE, WELD ON 724CPV, GRAY, 946 mL</t>
  </si>
  <si>
    <t>WT27439</t>
  </si>
  <si>
    <t>100002437</t>
  </si>
  <si>
    <t>BOLT, STAINLESS STEEL, FULL THREAD, M8 X 24.3 MM, INCLUDE NUT</t>
  </si>
  <si>
    <t>WT2745</t>
  </si>
  <si>
    <t>1416</t>
  </si>
  <si>
    <t>100000872</t>
  </si>
  <si>
    <t>VALVE, SOLENOID, 13.5 MM, BLUE, 50 Hz, 10 WATT, -40 - 80 DEG C, BE024AS, 24 VOLT, 0.259 KG</t>
  </si>
  <si>
    <t>WT27535</t>
  </si>
  <si>
    <t>100002308</t>
  </si>
  <si>
    <t>GASKET, 5X1000X5000 MM, RUBBER, CLOTH INSERTED EPDM</t>
  </si>
  <si>
    <t>WT27543</t>
  </si>
  <si>
    <t>MR1892</t>
  </si>
  <si>
    <t>Rewinding Motor Brake Belt Conveyor (BC) 2</t>
  </si>
  <si>
    <t>WT27549</t>
  </si>
  <si>
    <t>MR1930</t>
  </si>
  <si>
    <t>100000479</t>
  </si>
  <si>
    <t>LUBRICATING OIL,GENERAL PURPOSE, SAE 30W, 208 LITER</t>
  </si>
  <si>
    <t>WT27552</t>
  </si>
  <si>
    <t>WT27554</t>
  </si>
  <si>
    <t>WT27555</t>
  </si>
  <si>
    <t>MR1882</t>
  </si>
  <si>
    <t>MR1915</t>
  </si>
  <si>
    <t>MR1933</t>
  </si>
  <si>
    <t>100000363</t>
  </si>
  <si>
    <t>GOGGLES,INDUSTRIAL, POLYCARBONATE, HIGH QUALITY LENS, KING KY 151</t>
  </si>
  <si>
    <t>MR1940</t>
  </si>
  <si>
    <t>MR1942</t>
  </si>
  <si>
    <t>MR1999</t>
  </si>
  <si>
    <t>GASKET, L: 74 MM, W: 44,5 MM, T: 2,3 MM, NBR, SIGHT GLASS COMPRESSOR H2</t>
  </si>
  <si>
    <t>MR2000</t>
  </si>
  <si>
    <t>100000341</t>
  </si>
  <si>
    <t>WT27556</t>
  </si>
  <si>
    <t>100000448</t>
  </si>
  <si>
    <t>GOGGLES,INDUSTRIAL, ORANGE FRAME, CLEAR LENS, ANTI FOG, KING KY 911-F</t>
  </si>
  <si>
    <t>MR1960</t>
  </si>
  <si>
    <t>100000541</t>
  </si>
  <si>
    <t>MR1998</t>
  </si>
  <si>
    <t>FILTER ELEMENT, LIQUID OIL, COMP AIR, 100X110 MM, P/N A04425274</t>
  </si>
  <si>
    <t>GREASE,GENERAL PURPOSE, GRAPHITE &amp; MOLYDENUM DISULFIDE, 0, 00, 000, 15 KG/PAIL, REF: SEYTON 3065</t>
  </si>
  <si>
    <t>GRINDSTONE,MOUNTED, 4 INCH (100X16X1,6) MM, CUTTING</t>
  </si>
  <si>
    <t>WT27557</t>
  </si>
  <si>
    <t>MR1919</t>
  </si>
  <si>
    <t>MR1920</t>
  </si>
  <si>
    <t>MR1928</t>
  </si>
  <si>
    <t>100001027</t>
  </si>
  <si>
    <t>PLASTIC ROLL, PVC CLEAR, 0,3X1200X50000 MM</t>
  </si>
  <si>
    <t>MR1929</t>
  </si>
  <si>
    <t>GREASE,GENERAL PURPOSE, NLGI 3, LITHIUM COMPLEX, 165 MM2/S, 220-250, MULTIS COMPLEX EP 3A, -20 to 160 DEG C, YELLOW WISH, &gt;240 DEG C, 18 KG, REF: TOTAL MULTIS COMPLEX EP3A</t>
  </si>
  <si>
    <t>MR1949</t>
  </si>
  <si>
    <t>MR1995</t>
  </si>
  <si>
    <t>WT27558</t>
  </si>
  <si>
    <t>MR1963</t>
  </si>
  <si>
    <t>MR1991</t>
  </si>
  <si>
    <t>WT27560</t>
  </si>
  <si>
    <t>MR1943</t>
  </si>
  <si>
    <t>WT27562</t>
  </si>
  <si>
    <t>MR1889</t>
  </si>
  <si>
    <t>WT27564</t>
  </si>
  <si>
    <t>MR2052</t>
  </si>
  <si>
    <t>100002904</t>
  </si>
  <si>
    <t>SEAL, SEAL APPRON, NBR 70 SHORE A, 5000X200 MM, T 20 MM</t>
  </si>
  <si>
    <t>100002905</t>
  </si>
  <si>
    <t>BELT, L 920 MM, W 150 MM, T 30 MM, NBR 70 SHORE A, BELT CLEANER</t>
  </si>
  <si>
    <t>WT27569</t>
  </si>
  <si>
    <t>WT27571</t>
  </si>
  <si>
    <t>100003005</t>
  </si>
  <si>
    <t>BOLT, FULL THREAD, M10X40, INCLUDE 1 NUT, 1 WASHER FLAT, 1 WASHER SPRING, VERSING</t>
  </si>
  <si>
    <t>WT27574</t>
  </si>
  <si>
    <t>MR1875</t>
  </si>
  <si>
    <t>WT27583</t>
  </si>
  <si>
    <t>MR1871</t>
  </si>
  <si>
    <t>MR1877</t>
  </si>
  <si>
    <t>WT27586</t>
  </si>
  <si>
    <t>WT27590</t>
  </si>
  <si>
    <t>MR1901</t>
  </si>
  <si>
    <t>WT27591</t>
  </si>
  <si>
    <t>WT27595</t>
  </si>
  <si>
    <t>WT27599</t>
  </si>
  <si>
    <t>100003018</t>
  </si>
  <si>
    <t>PLATE, METAL, ASTM A-36, 4X8 FEET, T 20 MM</t>
  </si>
  <si>
    <t>WT27603</t>
  </si>
  <si>
    <t>100003051</t>
  </si>
  <si>
    <t>COUPLING, Z6, RUBBER (NBR), T 17,50 MM, CHALLENGE COUPLING, ID 35 MM, OD 83 MM</t>
  </si>
  <si>
    <t>WT27606</t>
  </si>
  <si>
    <t>WT27609</t>
  </si>
  <si>
    <t>WT27735</t>
  </si>
  <si>
    <t>100000734</t>
  </si>
  <si>
    <t>COIL,SOLENOID, C22A-2,5W, 230 VAC, 50-60 Hz</t>
  </si>
  <si>
    <t>WT28062</t>
  </si>
  <si>
    <t>WT28119</t>
  </si>
  <si>
    <t>WT28120</t>
  </si>
  <si>
    <t>MR1914</t>
  </si>
  <si>
    <t>MR1916</t>
  </si>
  <si>
    <t>MR1917</t>
  </si>
  <si>
    <t>100003045</t>
  </si>
  <si>
    <t>BEARING,ROLLER,CYLINDRICAL, NJ 2215, ID 75 MM, OD 130 MM, T 31 MM</t>
  </si>
  <si>
    <t>100003046</t>
  </si>
  <si>
    <t>BEARING, ROLLER, SPHERICAL, SKF 22310 E, OD 110 MM, ID 50 MM, T 40 MM</t>
  </si>
  <si>
    <t>100003047</t>
  </si>
  <si>
    <t>SEAL,OIL, FOR BUCKET STACKER RECLAIMER, ID 85 MM, VYTON, OD 110 MM, T 12 MM</t>
  </si>
  <si>
    <t>100003048</t>
  </si>
  <si>
    <t>BOLT, JACK, CARBON STEEL, TL 380 MM, TP 2.0 MM, M56, L 400 MM</t>
  </si>
  <si>
    <t>100003049</t>
  </si>
  <si>
    <t>BOLT, STUT, CARBON STEEL, TL 500 MM, FULL THREAD, TP 2.0 MM, M20, L 500 MM</t>
  </si>
  <si>
    <t>100003050</t>
  </si>
  <si>
    <t>BOLT, CARBON STEEL, FULL THREAD, TP 2.5 MM, M20, L 150 MM</t>
  </si>
  <si>
    <t>WT28122</t>
  </si>
  <si>
    <t>MR1885</t>
  </si>
  <si>
    <t>WT28126</t>
  </si>
  <si>
    <t>MR1883</t>
  </si>
  <si>
    <t>MR1884</t>
  </si>
  <si>
    <t>Tidak Terlayani</t>
  </si>
  <si>
    <t>MR1894</t>
  </si>
  <si>
    <t>MR1895</t>
  </si>
  <si>
    <t>MR1896</t>
  </si>
  <si>
    <t>MR1902</t>
  </si>
  <si>
    <t>MR1909</t>
  </si>
  <si>
    <t>T0950</t>
  </si>
  <si>
    <t>TROLLEY,HAND, 300 KG, PLATFORM SIZE = 920 X 610 MM, HEIGHT FLATFORM = 210 MM, HEIGHT HANDLE = 1000 MM, 130 MM</t>
  </si>
  <si>
    <t>100001714</t>
  </si>
  <si>
    <t>HUMIDITYMETER, W= 120*34* HEIGHT 200MM DEPTH, 310 GR, HUMIDITYMETER RANGE : 0-100%, TEMPERATURE : -10⁰C ~ 50⁰C, INCLUDE TEMPERATURE METER</t>
  </si>
  <si>
    <t>MR1935</t>
  </si>
  <si>
    <t>MR1937</t>
  </si>
  <si>
    <t>MR1950</t>
  </si>
  <si>
    <t>100000613</t>
  </si>
  <si>
    <t>SODIUM HYDROXIDE,TECHNICAL, SIO2 : &lt;75 PPM, OXIDATOR FREE CL2 &lt;50 PPM, INCLUDE MSDS &amp; COA, PURE, 48 % NaOH, LIQUID</t>
  </si>
  <si>
    <t>MR1954</t>
  </si>
  <si>
    <t>MR1957</t>
  </si>
  <si>
    <t>MR1958</t>
  </si>
  <si>
    <t>MR1969</t>
  </si>
  <si>
    <t>MR1973</t>
  </si>
  <si>
    <t>MR1974</t>
  </si>
  <si>
    <t>MR1978</t>
  </si>
  <si>
    <t>MR1979</t>
  </si>
  <si>
    <t>MR1985</t>
  </si>
  <si>
    <t>100001846</t>
  </si>
  <si>
    <t>IODINE STANDARD SOLUTION, 1 L / BOTTLE, c(I2) = 0.05 mol/l (0.1 N) TitriPUR; REAGENT; FOR ANALYSIS; LIQUID;</t>
  </si>
  <si>
    <t>MR1990</t>
  </si>
  <si>
    <t>PAINT,IRON, ANTI CORROSION, RED, 0.9 LITER, CAT MENI</t>
  </si>
  <si>
    <t>100003142</t>
  </si>
  <si>
    <t>PAINT,IRON, ANTI CORROSION, YELLOW, 0.9 LITER</t>
  </si>
  <si>
    <t>MR1993</t>
  </si>
  <si>
    <t>Perbaikan Pyris 1 TGA PERKIN ELMER</t>
  </si>
  <si>
    <t>MR1994</t>
  </si>
  <si>
    <t>Pebaikan 2400 II Series CHNS/O Analyzer Perkin Elmer</t>
  </si>
  <si>
    <t>MR2002</t>
  </si>
  <si>
    <t>MR2005</t>
  </si>
  <si>
    <t>100000484</t>
  </si>
  <si>
    <t>PUMP, ASSEMBLY, PORTABLE, WATER, 1 PHASA, 300 L/MIN, SUBMERSIBLE, 220 VOLT</t>
  </si>
  <si>
    <t>MR2006</t>
  </si>
  <si>
    <t>MR2011</t>
  </si>
  <si>
    <t>MR2012</t>
  </si>
  <si>
    <t>MR2014</t>
  </si>
  <si>
    <t>MR2015</t>
  </si>
  <si>
    <t>WT28127</t>
  </si>
  <si>
    <t>WT28133</t>
  </si>
  <si>
    <t>100003043</t>
  </si>
  <si>
    <t>FAN, COOLING FAN MOTOR, PN : Y280 - 46P ; DIAMETER SHAFT HOLE ID = 80 MM ; HEIGHT FAN = 50 MM</t>
  </si>
  <si>
    <t>WT28143</t>
  </si>
  <si>
    <t>MR2018</t>
  </si>
  <si>
    <t>WT28157</t>
  </si>
  <si>
    <t>WT28162</t>
  </si>
  <si>
    <t>MR1938</t>
  </si>
  <si>
    <t>WT28340</t>
  </si>
  <si>
    <t>100002017</t>
  </si>
  <si>
    <t>BOLT, STAINLESS STEEL, FULL THREAD, M16, INCLUDE NUT, WASHER FLAT, 80 MM</t>
  </si>
  <si>
    <t>WT28483</t>
  </si>
  <si>
    <t>100000518</t>
  </si>
  <si>
    <t>PIPE,PLASTIC, 1/2 INCH, 4 M, PVC, 10 KG/CM2</t>
  </si>
  <si>
    <t>100000533</t>
  </si>
  <si>
    <t>UNION,PIPE, PVC, 1/2 INCH</t>
  </si>
  <si>
    <t>WT28496</t>
  </si>
  <si>
    <t>100000153</t>
  </si>
  <si>
    <t>BEARING, ROLLER, SPHERICAL, 280 MM, 130 MM, 93 MM, DOUBLE ROW, NO SEAL</t>
  </si>
  <si>
    <t>WT28497</t>
  </si>
  <si>
    <t>WT28504</t>
  </si>
  <si>
    <t>MR1951</t>
  </si>
  <si>
    <t>REBUSHING HOUSING BEARING SISI DE DAN NDE MOTOR Mill 10 C</t>
  </si>
  <si>
    <t>MR1970</t>
  </si>
  <si>
    <t>WT28514</t>
  </si>
  <si>
    <t>WT28526</t>
  </si>
  <si>
    <t>100003072</t>
  </si>
  <si>
    <t>WT28532</t>
  </si>
  <si>
    <t>100001938</t>
  </si>
  <si>
    <t>REGULATOR, BALANCING; TYPE : 977HP ; WORK PRESSURE : 6-20 ; SIZE : 2 PSIG, 150 PSIG</t>
  </si>
  <si>
    <t>WT28537</t>
  </si>
  <si>
    <t>100000131</t>
  </si>
  <si>
    <t>CEMENT</t>
  </si>
  <si>
    <t>WT28539</t>
  </si>
  <si>
    <t>WT28540</t>
  </si>
  <si>
    <t>WT28541</t>
  </si>
  <si>
    <t>WT28542</t>
  </si>
  <si>
    <t>100003089</t>
  </si>
  <si>
    <t>LUBRICATING OIL,GENERAL PURPOSE, FP (ASTM D 92) 218˚C, PP (ASTM D 97) -18˚C, VI (ASTM D 2270) 102, ISO VG 32, MOBIL DTE LIGHT, D (@15˚C KG/L, ASTM D 4052) 0,85</t>
  </si>
  <si>
    <t>WT28546</t>
  </si>
  <si>
    <t>WT28549</t>
  </si>
  <si>
    <t>100003068</t>
  </si>
  <si>
    <t>HOSE,NONMETALLIC, FOR EXCAVATOR, P/N 4004-6</t>
  </si>
  <si>
    <t>WT28562</t>
  </si>
  <si>
    <t>WT28563</t>
  </si>
  <si>
    <t>WT28564</t>
  </si>
  <si>
    <t>MR1948</t>
  </si>
  <si>
    <t>WT28713</t>
  </si>
  <si>
    <t>WT28716</t>
  </si>
  <si>
    <t>WT28815</t>
  </si>
  <si>
    <t>100002899</t>
  </si>
  <si>
    <t>LIGHT EMITTING DIODE, E27, 220 VOLT, 5 WATT, DAYLIGHT</t>
  </si>
  <si>
    <t>WT28852</t>
  </si>
  <si>
    <t>100003057</t>
  </si>
  <si>
    <t>FLANGE,PIPE, 134 X 134 MM, STAINLESS STEEL, T 20 MM</t>
  </si>
  <si>
    <t>WT28891</t>
  </si>
  <si>
    <t>MR1988</t>
  </si>
  <si>
    <t>WT28935</t>
  </si>
  <si>
    <t>100000578</t>
  </si>
  <si>
    <t>PACKING, GRAPHITE, GLAND PACKING, 3/8 INCH, (10MM) MM, -100° C TO 500° C, UP 150 BAR</t>
  </si>
  <si>
    <t>WT28963</t>
  </si>
  <si>
    <t>MR1962</t>
  </si>
  <si>
    <t>MR1984</t>
  </si>
  <si>
    <t>WT28977</t>
  </si>
  <si>
    <t>WT28978</t>
  </si>
  <si>
    <t>100000347</t>
  </si>
  <si>
    <t>WIRE,TIE, DIA 1 MM, SUS</t>
  </si>
  <si>
    <t>WT29311</t>
  </si>
  <si>
    <t>100000354</t>
  </si>
  <si>
    <t>HOSE,NONMETALLIC, TRANSPARANT; SPIRAL STEEL, 1/2 INCH, PLASTIC, WATER</t>
  </si>
  <si>
    <t>WT29365</t>
  </si>
  <si>
    <t>MR1997</t>
  </si>
  <si>
    <t>WT29390</t>
  </si>
  <si>
    <t>100000931</t>
  </si>
  <si>
    <t>LAMP, FOR PROJECTOR BIG SCREEN, 120 WATT</t>
  </si>
  <si>
    <t>WT29394</t>
  </si>
  <si>
    <t>100002505</t>
  </si>
  <si>
    <t>WT29396</t>
  </si>
  <si>
    <t>100003168</t>
  </si>
  <si>
    <t>WT29399</t>
  </si>
  <si>
    <t>WT29416</t>
  </si>
  <si>
    <t>100000494</t>
  </si>
  <si>
    <t>BEARING, ROLLER, SPHERICAL, ES TVDB C4-F80, 22326</t>
  </si>
  <si>
    <t>WT29422</t>
  </si>
  <si>
    <t>WT29428</t>
  </si>
  <si>
    <t>WT29432</t>
  </si>
  <si>
    <t>100003136</t>
  </si>
  <si>
    <t>PART SYSTEM,SHOOT BLOWER, INCLUDE: A. LIFTING AND PULLING WINCH (MODEL JM2,CAP 2000KG) 1 SET, B. SHEAVE BLOCK WITH SWIFEL(2TON) 2 SET</t>
  </si>
  <si>
    <t>WT29434</t>
  </si>
  <si>
    <t>WT29439</t>
  </si>
  <si>
    <t>100003166</t>
  </si>
  <si>
    <t>100003167</t>
  </si>
  <si>
    <t>WT29447</t>
  </si>
  <si>
    <t>WT29450</t>
  </si>
  <si>
    <t>WT29459</t>
  </si>
  <si>
    <t>WT29460</t>
  </si>
  <si>
    <t>WT29515</t>
  </si>
  <si>
    <t>WT29593</t>
  </si>
  <si>
    <t>WT29618</t>
  </si>
  <si>
    <t>WT29620</t>
  </si>
  <si>
    <t>100003052</t>
  </si>
  <si>
    <t>VALVE,GLOBE, 1 INCH, DP 32 MPA, PR 15 MPA, TR 250 ˚C, GLOBE VALVE, DN 20 MM (SHOCK WELD)</t>
  </si>
  <si>
    <t>WT29621</t>
  </si>
  <si>
    <t>100003137</t>
  </si>
  <si>
    <t>SIGHT,GLASS, T 9,5 MM, OD 53,34 MM</t>
  </si>
  <si>
    <t>WT29637</t>
  </si>
  <si>
    <t>WT29642</t>
  </si>
  <si>
    <t>WT29643</t>
  </si>
  <si>
    <t>100001822</t>
  </si>
  <si>
    <t>FILTER ELEMENT, AIR, COMPAIR P/N 29504356</t>
  </si>
  <si>
    <t>100001823</t>
  </si>
  <si>
    <t>SEPARATOR,OIL, COMPAIR P/N L75S-132C</t>
  </si>
  <si>
    <t>WT29645</t>
  </si>
  <si>
    <t>WT29652</t>
  </si>
  <si>
    <t>100003197</t>
  </si>
  <si>
    <t>HOSE,NONMETALLIC, HOSE AS, FOR EXCAVATOR, P/N CAT 212-5543</t>
  </si>
  <si>
    <t>WT29658</t>
  </si>
  <si>
    <t>100001879</t>
  </si>
  <si>
    <t>FUSE,CARTRIDGE, F5AL, 5 A, 250 VAC, GLASS</t>
  </si>
  <si>
    <t>WT29661</t>
  </si>
  <si>
    <t>MR2016</t>
  </si>
  <si>
    <t>WT29969</t>
  </si>
  <si>
    <t>WT29996</t>
  </si>
  <si>
    <t>WT30005</t>
  </si>
  <si>
    <t>MR2034</t>
  </si>
  <si>
    <t>MR2039</t>
  </si>
  <si>
    <t>100003091</t>
  </si>
  <si>
    <t>MR2045</t>
  </si>
  <si>
    <t>MR2050</t>
  </si>
  <si>
    <t>WT30006</t>
  </si>
  <si>
    <t>MR2046</t>
  </si>
  <si>
    <t>WT30007</t>
  </si>
  <si>
    <t>MR2051</t>
  </si>
  <si>
    <t>100001545</t>
  </si>
  <si>
    <t>CABLE,TIES, 250 MM, NYLON 66, WHITE, 100 PCS</t>
  </si>
  <si>
    <t>MR2060</t>
  </si>
  <si>
    <t>CARBON STOCK,ELECTRICAL CONTACT BRUSH, EW 25, NCC 634, 25,4X38,1X102 MM, OEM, SHANGHAI MORGAN CARBON</t>
  </si>
  <si>
    <t>WT30009</t>
  </si>
  <si>
    <t>MR2049</t>
  </si>
  <si>
    <t>WT30021</t>
  </si>
  <si>
    <t>MR2026</t>
  </si>
  <si>
    <t>MR2043</t>
  </si>
  <si>
    <t>MR2056</t>
  </si>
  <si>
    <t>WT30022</t>
  </si>
  <si>
    <t>MR2032</t>
  </si>
  <si>
    <t>100000662</t>
  </si>
  <si>
    <t>CHLORINE, REAGENT, DPD, FREE CHLORINE TEST (0.02 to 2.00 MG/L) ; FOR 25 ML SAMPLESHACH, 100 PCS/PACK</t>
  </si>
  <si>
    <t>100001959</t>
  </si>
  <si>
    <t>FILTER,PARTICULATE, N95 RESPIRATORY PROTECTION, 10 PCS/BOX</t>
  </si>
  <si>
    <t>100002424</t>
  </si>
  <si>
    <t>GLOVES,CHEMICAL PROTECTIVE, GREEN, REUSABLE, 9, NITRILE, 18 "</t>
  </si>
  <si>
    <t>WT30023</t>
  </si>
  <si>
    <t>MR2036</t>
  </si>
  <si>
    <t>WT30028</t>
  </si>
  <si>
    <t>MR2053</t>
  </si>
  <si>
    <t>100003253</t>
  </si>
  <si>
    <t>LUBRICATING OIL,GENERAL PURPOSE, MOBIL DTE 10 EXCEL 46, ASTM D = 232 ⁰C, ASTM D = - 45⁰C, ASTM D 2270 = 164, AT 15⁰C, ASTM D 4052 = 0.8502 KG/L</t>
  </si>
  <si>
    <t>WT30036</t>
  </si>
  <si>
    <t>WT30040</t>
  </si>
  <si>
    <t>MR2031</t>
  </si>
  <si>
    <t>WT30134</t>
  </si>
  <si>
    <t>WT30322</t>
  </si>
  <si>
    <t>MR2048</t>
  </si>
  <si>
    <t>CLEANER,INDUSTRIAL,MULTI PURPOSE, 30 LITER</t>
  </si>
  <si>
    <t>CLEANER, INNER MOTOR, 30 LITER, NON FLAMMABLE</t>
  </si>
  <si>
    <t>100000327</t>
  </si>
  <si>
    <t>PAIL,UTILITY, PLASTIC, 20 LITER</t>
  </si>
  <si>
    <t>MR2058</t>
  </si>
  <si>
    <t>WT30347</t>
  </si>
  <si>
    <t>100000757</t>
  </si>
  <si>
    <t>BAG, FILTER, Ø 384X2900 MM</t>
  </si>
  <si>
    <t>WT30356</t>
  </si>
  <si>
    <t>100000475</t>
  </si>
  <si>
    <t>O-RING, NBR NITRILE(75), 3,100 MM, 144,400 MM</t>
  </si>
  <si>
    <t>O-RING, P/N 123-2003</t>
  </si>
  <si>
    <t>100000478</t>
  </si>
  <si>
    <t>WT30368</t>
  </si>
  <si>
    <t>100000547</t>
  </si>
  <si>
    <t>ROPE, WIRE, Ø = 40 MM, SEASIDE HOISTING DRUM (LEFT ROTATION), NAT 6X29 FI+FC 1770 UNGALVANIZED, 170 M, LEFT HAND ORDINARY LAY (LHOL)</t>
  </si>
  <si>
    <t>100000548</t>
  </si>
  <si>
    <t>ROPE, WIRE, 40 MM, NAT 6X29, FI+FC 1770, 215 M, LHOL/LHLL</t>
  </si>
  <si>
    <t>100000550</t>
  </si>
  <si>
    <t>ROPE, WIRE, 40 MM, NAT 6X29, FI+FC 1770, 275 M, RHOL/RHLL</t>
  </si>
  <si>
    <t>WT30380</t>
  </si>
  <si>
    <t>WT30453</t>
  </si>
  <si>
    <t>WT30709</t>
  </si>
  <si>
    <t>WT30744</t>
  </si>
  <si>
    <t>WT30752</t>
  </si>
  <si>
    <t>WT3445</t>
  </si>
  <si>
    <t>1438</t>
  </si>
  <si>
    <t>100001532</t>
  </si>
  <si>
    <t>INDICATOR,PRESSURE, 0-1 MPA, CASING ID = 3,5 MM, OD = 42,2 MM, BACK SIDE THREAD, STAINLESS STEEL, M-10</t>
  </si>
  <si>
    <t>WT3606</t>
  </si>
  <si>
    <t>MR1925</t>
  </si>
  <si>
    <t>WT3607</t>
  </si>
  <si>
    <t>MR1923</t>
  </si>
  <si>
    <t>WT3608</t>
  </si>
  <si>
    <t>MR1926</t>
  </si>
  <si>
    <t>WT3613</t>
  </si>
  <si>
    <t>MR1921</t>
  </si>
  <si>
    <t>WT4003</t>
  </si>
  <si>
    <t>1541</t>
  </si>
  <si>
    <t>WT4462</t>
  </si>
  <si>
    <t>1372</t>
  </si>
  <si>
    <t>Pembuatan ulir helix gearbox fly ash silo A</t>
  </si>
  <si>
    <t>WT4499</t>
  </si>
  <si>
    <t>1402</t>
  </si>
  <si>
    <t>WT4837</t>
  </si>
  <si>
    <t>1542</t>
  </si>
  <si>
    <t>WT4902</t>
  </si>
  <si>
    <t>100000369</t>
  </si>
  <si>
    <t>CABLE,POWER,ELECTRICAL, 3 X 1,5 MM, 300/500 VOLT</t>
  </si>
  <si>
    <t>WT6116</t>
  </si>
  <si>
    <t>MR1805</t>
  </si>
  <si>
    <t>100001870</t>
  </si>
  <si>
    <t>CABLE,POWER,ELECTRICAL, 1 X 1.5 MM2, NYA, 1 POLE</t>
  </si>
  <si>
    <t>WT6217</t>
  </si>
  <si>
    <t>1471</t>
  </si>
  <si>
    <t>LUBRICATING OIL,GENERAL PURPOSE, MEDITRAN SX, SAE 15W-40, 4 LITER</t>
  </si>
  <si>
    <t>WT6231</t>
  </si>
  <si>
    <t>1461</t>
  </si>
  <si>
    <t>100000592</t>
  </si>
  <si>
    <t>LIGHT,INDICATOR, LED, YELLOW</t>
  </si>
  <si>
    <t>WT7990</t>
  </si>
  <si>
    <t>100000898</t>
  </si>
  <si>
    <t>SWITCH,PULL CORD, WITH JUNCTION BOX, 16 A RESISTIVE AT 440 VAC, WHEATHERPROOF, 1 NO+1 NC / 2 NO+2 NC, MANUAL RESET TYPE, PC 101 202 JB</t>
  </si>
  <si>
    <t>WT8023</t>
  </si>
  <si>
    <t>LAMP, 2 X 18 WATT, TUBULAR LAMP (TL) WATERPROOF, 220 VAC, INCLUDE BALLAST, STARTER, AMATURE (MATERIAL PLASTIC ABS / POLYCARBONATE) UNBREAKABLE, HEAT RESISTANT</t>
  </si>
  <si>
    <t>WT8024</t>
  </si>
  <si>
    <t>WT8419</t>
  </si>
  <si>
    <t>1571</t>
  </si>
  <si>
    <t>100000748</t>
  </si>
  <si>
    <t>MR1771</t>
  </si>
  <si>
    <t>100002440</t>
  </si>
  <si>
    <t>SILENCER,PNEUMATIC, 1/8 ", BRASS</t>
  </si>
  <si>
    <t>100002439</t>
  </si>
  <si>
    <t>ADAPTER,STRAIGHT, MALE, 1/8" X 6 MM, C01250618</t>
  </si>
  <si>
    <t>WT8467</t>
  </si>
  <si>
    <t>1537</t>
  </si>
  <si>
    <t>100001818</t>
  </si>
  <si>
    <t>LIMIT SWITCH, JWA2A-11H/L, &gt;0.6, 3 A, AC 380 V, DC 220 V, AC 50~60 Hz</t>
  </si>
  <si>
    <t>WT8901</t>
  </si>
  <si>
    <t>1431</t>
  </si>
  <si>
    <t>WT9833</t>
  </si>
  <si>
    <t>1317</t>
  </si>
  <si>
    <t>Jasa Welding &amp; machining housing bearing</t>
  </si>
  <si>
    <t>WT9873</t>
  </si>
  <si>
    <t>1329</t>
  </si>
  <si>
    <t>Pembuatan Lance Tube Sootblower IK - 525</t>
  </si>
  <si>
    <t>1361</t>
  </si>
  <si>
    <t>100000465</t>
  </si>
  <si>
    <t>LAMP, INCANDESCENT, REFLECTOR, 500 W, 220 VOLT</t>
  </si>
  <si>
    <t>1365</t>
  </si>
  <si>
    <t>100000885</t>
  </si>
  <si>
    <t>SEAL, CUSHIONING, POLYURETHANE 94 SHORE A, D=40 MM, D1=31,5MM, D2=35MM, L = 9 MM</t>
  </si>
  <si>
    <t>1379</t>
  </si>
  <si>
    <t>1381</t>
  </si>
  <si>
    <t>T0712</t>
  </si>
  <si>
    <t>GRINDER,ELECTRIC,PORTABLE, SPEED NO LOAD 11000 RPM, 4 INCH / 100 MM, 670 WATT</t>
  </si>
  <si>
    <t>1385</t>
  </si>
  <si>
    <t>100000523</t>
  </si>
  <si>
    <t>PIPE,PLASTIC, 2 INCH, 4 M, PVC, 10 KG/CM2</t>
  </si>
  <si>
    <t>1386</t>
  </si>
  <si>
    <t>100000301</t>
  </si>
  <si>
    <t>CONNECTOR, CABLE, WELDING, 35-70 MM, 12 MM</t>
  </si>
  <si>
    <t>100000372</t>
  </si>
  <si>
    <t>COUPLER, ROTARY, BRASS, PM 40, 1/2 INCH</t>
  </si>
  <si>
    <t>100000399</t>
  </si>
  <si>
    <t>COUPLER, ROTARY, 1/2 INCH, BRASS, SM 40</t>
  </si>
  <si>
    <t>1403</t>
  </si>
  <si>
    <t>1404</t>
  </si>
  <si>
    <t>1406</t>
  </si>
  <si>
    <t>1423</t>
  </si>
  <si>
    <t>PAIL,UTILITY, 20 LITER, PLASTIC</t>
  </si>
  <si>
    <t>1469</t>
  </si>
  <si>
    <t>1480</t>
  </si>
  <si>
    <t>100001726</t>
  </si>
  <si>
    <t>FIBER,OPTIC, 255 MM, D-LL703</t>
  </si>
  <si>
    <t>100001730</t>
  </si>
  <si>
    <t>HOLDER,OPTIC, P/N LL700.00.02.03.N</t>
  </si>
  <si>
    <t>1500</t>
  </si>
  <si>
    <t>100001505</t>
  </si>
  <si>
    <t>SHIM, 0,25 X 300 X 1000 MM, STAINLESS STEEL</t>
  </si>
  <si>
    <t>100001507</t>
  </si>
  <si>
    <t>SHIM, 0,35 X 300 X 1000 MM, STAINLESS STEEL</t>
  </si>
  <si>
    <t>1532</t>
  </si>
  <si>
    <t>1546</t>
  </si>
  <si>
    <t>SEAL,OIL, CB 35X55X10 MM</t>
  </si>
  <si>
    <t>O-RING, 90 MM, 3,7 MM</t>
  </si>
  <si>
    <t>1568</t>
  </si>
  <si>
    <t>1601</t>
  </si>
  <si>
    <t>MR1634</t>
  </si>
  <si>
    <t>MR1661</t>
  </si>
  <si>
    <t>MR1667</t>
  </si>
  <si>
    <t>MR1668</t>
  </si>
  <si>
    <t>MR1671</t>
  </si>
  <si>
    <t>MR1672</t>
  </si>
  <si>
    <t>MR1673</t>
  </si>
  <si>
    <t>MR1679</t>
  </si>
  <si>
    <t>MR1696</t>
  </si>
  <si>
    <t>MR1698</t>
  </si>
  <si>
    <t>MR1699</t>
  </si>
  <si>
    <t>100001988</t>
  </si>
  <si>
    <t>MR1701</t>
  </si>
  <si>
    <t>MR1702</t>
  </si>
  <si>
    <t>MR1709</t>
  </si>
  <si>
    <t>MR1721</t>
  </si>
  <si>
    <t>MR1722</t>
  </si>
  <si>
    <t>SEAL, MECHANICAL, LOCK, ID 30 MM, S45C, OD 52 MM, T 12 MM</t>
  </si>
  <si>
    <t>MR1726</t>
  </si>
  <si>
    <t>MR1746</t>
  </si>
  <si>
    <t>100002406</t>
  </si>
  <si>
    <t>BOLT, STEEL, LT 160 MM, M30, HEXAGON SOCKET HEAD (WRENCH,HEXAGONAL SIZE 22 MM)</t>
  </si>
  <si>
    <t>MR1759</t>
  </si>
  <si>
    <t>MR1793</t>
  </si>
  <si>
    <t>MR1794</t>
  </si>
  <si>
    <t>MR1799</t>
  </si>
  <si>
    <t>MR1833</t>
  </si>
  <si>
    <t>100002314</t>
  </si>
  <si>
    <t>TARPAULIN, A 20, 5X5 M, PLASTIC</t>
  </si>
  <si>
    <t>100002315</t>
  </si>
  <si>
    <t>ROPE,FIBROUS, 3 MM, PLASTIC</t>
  </si>
  <si>
    <t>MR1839</t>
  </si>
  <si>
    <t>MR1843</t>
  </si>
  <si>
    <t>MR1849</t>
  </si>
  <si>
    <t>MR1870</t>
  </si>
  <si>
    <t>MR1873</t>
  </si>
  <si>
    <t>MR1890</t>
  </si>
  <si>
    <t>MR1899</t>
  </si>
  <si>
    <t>MR1900</t>
  </si>
  <si>
    <t>T0949</t>
  </si>
  <si>
    <t>LABEL WRITER, LABEL MANAGER 280, USES 1/4" , 3/8", 1/2" DYMO D1 LABELS; ELECTRONIC LABEL MAKER, RECHARGABLE BATTERY, USB CABLE, 1/2" X 10", 6 FONT SIZES, 7 TEXT STYLES; 8 BOXES PLUS UNDERLINE, 220 SYMBOL AND CLIP-ART</t>
  </si>
  <si>
    <t>MR1927</t>
  </si>
  <si>
    <t>MR1931</t>
  </si>
  <si>
    <t>MR1932</t>
  </si>
  <si>
    <t>MR1955</t>
  </si>
  <si>
    <t>MR1977</t>
  </si>
  <si>
    <t>MR1981</t>
  </si>
  <si>
    <t>COUPLING, RUBBER, HEIGHT 18 MM, ID 19 MM, OD 31 MM, T 6 MM</t>
  </si>
  <si>
    <t>MR1982</t>
  </si>
  <si>
    <t>MR1987</t>
  </si>
  <si>
    <t>MR2001</t>
  </si>
  <si>
    <t>MR2009</t>
  </si>
  <si>
    <t>100003093</t>
  </si>
  <si>
    <t>100002206</t>
  </si>
  <si>
    <t>CUTTER, L-500</t>
  </si>
  <si>
    <t>100003092</t>
  </si>
  <si>
    <t>TARPAULIN, A20, 5 x 8 M, STANDARD, PLASTIC</t>
  </si>
  <si>
    <t>MR2013</t>
  </si>
  <si>
    <t>MR2021</t>
  </si>
  <si>
    <t>MR2027</t>
  </si>
  <si>
    <t>MR2030</t>
  </si>
  <si>
    <t>BEARING,BALL,ANNULAR, DEEP GROOVE, 15 MM, SINGLE ROW, 35 MM, 6202-2Z, FOR HIGH TEMPERATURE, 11 MM</t>
  </si>
  <si>
    <t>Rembang,03 Januari 2014</t>
  </si>
  <si>
    <t>Supervisor Inventory</t>
  </si>
  <si>
    <t>Staf Inventory</t>
  </si>
  <si>
    <t>Zainal Afandi</t>
  </si>
  <si>
    <t>Edi Saputra</t>
  </si>
  <si>
    <t>KIMIA</t>
  </si>
  <si>
    <t>LISTRIK</t>
  </si>
  <si>
    <t>SELISIH</t>
  </si>
  <si>
    <t>LAPORAN PENERIMAAN DAN PEMERIKSAAN BARANG STOCK</t>
  </si>
  <si>
    <t>BULAN DESEMBER 2013</t>
  </si>
  <si>
    <t>No.BA</t>
  </si>
  <si>
    <t>TGL BERITA ACARA</t>
  </si>
  <si>
    <t>LINE NUMBER</t>
  </si>
  <si>
    <t>ITEM NUMBER</t>
  </si>
  <si>
    <t>DESKRIPSI ITEM</t>
  </si>
  <si>
    <t>SATUAN</t>
  </si>
  <si>
    <t>No.KONTRAK/SP/PO</t>
  </si>
  <si>
    <t>0655.BA.E.12.D</t>
  </si>
  <si>
    <t>ED655.SP/612/UBJOM-RBG/2013</t>
  </si>
  <si>
    <t>VD0017</t>
  </si>
  <si>
    <t>0731.BA.E.12.D</t>
  </si>
  <si>
    <t>VD0043</t>
  </si>
  <si>
    <t>0726.BA.E.12.D</t>
  </si>
  <si>
    <t>0417.BA.E.12.D</t>
  </si>
  <si>
    <t>VD0031</t>
  </si>
  <si>
    <t>FILTER LIQUID, OD 135 MM, ID 40 MM, L 300 MM, CATERPILLAR, P/N IR0716</t>
  </si>
  <si>
    <t>O-RING OD 68 ID 58 W 5 MM CATERPILLAR P/N 4F7390</t>
  </si>
  <si>
    <t>O-RING OD 16 MM ID 12 MM, W 2 MM, CATEEPILLAR P/N 3J1907</t>
  </si>
  <si>
    <t>FILTER ELEMENT LIQUID OIL OD 100 MM ID 60 MM L 235 MM CATERPILLAR IR 0179</t>
  </si>
  <si>
    <t>O-RING OD 156 MM ID 140 MM W 8 MM CATERPILLER P/N 5H6733</t>
  </si>
  <si>
    <t>FILTER ELEMENT LIQUID OIL OD 130 MM ID 85 M L176 MM CATERPILLAR IR0735</t>
  </si>
  <si>
    <t>FILTER ELEMENT AIR 663X135X72.5 MM, COMPLETE WITH RUBBER SEAL CATERPILLAR P/N 7T1890S</t>
  </si>
  <si>
    <t>O-RING OD 132 MM ID 122 MM W 5 MM CATERPILLAR P/N 2S8439</t>
  </si>
  <si>
    <t xml:space="preserve">PCS </t>
  </si>
  <si>
    <t>LUBRICATING OIL GENERAL PURPOSE 15 W-40 W 5 LITER CATERPILLAR P/N 3E9901</t>
  </si>
  <si>
    <t xml:space="preserve">PAIL </t>
  </si>
  <si>
    <t>LUBRICATING OIL GENERAL PURPOSE 15 W-40 W 20 LITER CATERPILLAR P/N 3E9848</t>
  </si>
  <si>
    <t>FILTER ELEMENT LIQUID FUEL CATERPILLAR P/N IR0749</t>
  </si>
  <si>
    <t>FILTER ELEMENT LIQUID FUEL OD 105 MM ID 25 MM</t>
  </si>
  <si>
    <t>BOTTLE SCREW CAP OIL ANALYSIS - NO ENGINE P/N HP426</t>
  </si>
  <si>
    <t>GREASE GENERAL PURPOSE 2 GREY 397 GR CATERPILLAR P/NTU3397C</t>
  </si>
  <si>
    <t>TUBE</t>
  </si>
  <si>
    <t>FILTER ELEMENT LIQUID FUEL OD 75 MM L 100 CATERPILLAR P/N 3446200300</t>
  </si>
  <si>
    <t>FILTER LIQUID OIL OD 105 MM ID 25 L 147 MM CATERPILLAR P/N 32B4020100</t>
  </si>
  <si>
    <t>BATTERY WET 12 VOLT 150 AH CATERPILLAR P/N 9X 9730</t>
  </si>
  <si>
    <t>FILTER ELEMENT AIR CATERPILLAR P/N 106-3969</t>
  </si>
  <si>
    <t>LUBRICATING OIL GENERAL PURPOSE HYDO ADV SAE 30 W 20 LITER CATERPILLAR P/N 319-5921</t>
  </si>
  <si>
    <t>0728.BA.E.12.D</t>
  </si>
  <si>
    <t>VD0014</t>
  </si>
  <si>
    <t>0668.1.BA.E.12.D</t>
  </si>
  <si>
    <t>0724..BA.E.12.D</t>
  </si>
  <si>
    <t>0565..BA.E.12.D</t>
  </si>
  <si>
    <t>ED 565.SP/612/UBJOM-RBG/2013</t>
  </si>
  <si>
    <t>VD0075</t>
  </si>
  <si>
    <t>0685..BA.E.12.D</t>
  </si>
  <si>
    <t>0595..BA.E.12.D</t>
  </si>
  <si>
    <t>ED595.SP/612/UBJOM-RBG/2013</t>
  </si>
  <si>
    <t>0537..BA.E.12.D</t>
  </si>
  <si>
    <t>ED537.SP/612/UBJOM-RBG/2013</t>
  </si>
  <si>
    <t>FAN, AXIAL, 24 INCH, 380 VOLT, 1 HP, 1400 RPM</t>
  </si>
  <si>
    <t>FAN, AXIAL, 26 INCH, 380 VOLT, 1 HP, 1400 RPM</t>
  </si>
  <si>
    <t>0648..BA.E.12.D</t>
  </si>
  <si>
    <t>ED648.SP/612/UBJOM-RBG/2013</t>
  </si>
  <si>
    <t>0542..BA.E.12.D</t>
  </si>
  <si>
    <t>ED542.SP/612/UBJOM-RBG/2013</t>
  </si>
  <si>
    <t>T0907</t>
  </si>
  <si>
    <t>GAGE,TAPER, WITH 10 LEAVES, 0,02 MM, 64 MM, 2-12 MM</t>
  </si>
  <si>
    <t>T0908</t>
  </si>
  <si>
    <t>GAUGE,FILLER, 20 LEAVES, MITUTOYO 184-304, LONG LEAF, 0.05 - 1 MM by 0.05 MM</t>
  </si>
  <si>
    <t>T0909</t>
  </si>
  <si>
    <t>CALIPER,VERNIER, ± 0,05 MM, 0-150 MM, MITUTOYO 530-102, WITH DEPTH MEASURING ROD (Ø1,9MM)</t>
  </si>
  <si>
    <t>T0911</t>
  </si>
  <si>
    <t>RULER,STEEL, 150 MM, STAINLESS STEEL</t>
  </si>
  <si>
    <t>0217.BA.E.12.D</t>
  </si>
  <si>
    <t>0656.BA.E.12.D</t>
  </si>
  <si>
    <t>ED656.SP/612/UBJOM-RBG/2013</t>
  </si>
  <si>
    <t>VD0088</t>
  </si>
  <si>
    <t>SHAFT,STRAIGHT, 30 MM, S45C, SHAFT PUMP, 248.66 MM</t>
  </si>
  <si>
    <t>0745.BA.E.12.D</t>
  </si>
  <si>
    <t>VD0102</t>
  </si>
  <si>
    <t>0754.BA.E.12.D</t>
  </si>
  <si>
    <t>0746.BA.E.12.D</t>
  </si>
  <si>
    <t>0748.BA.E.12.D</t>
  </si>
  <si>
    <t>VD0093</t>
  </si>
  <si>
    <t>0763.BA.E.12.D</t>
  </si>
  <si>
    <t>0496.BA.E.12.D</t>
  </si>
  <si>
    <t>ED496.SPK/612/UBJOM-RBG/2013</t>
  </si>
  <si>
    <t>VD0099</t>
  </si>
  <si>
    <t>T0800</t>
  </si>
  <si>
    <t>ANALYZER,HYDROGEN,GAS, PORTABLE, 70 TO 100% H2 IN AIR, 1/4" FEMALE NPT, 8,5X10X11 INCH, 100 TO 700 CC/MIN, 115 VAC, 50/60 HZ OR 230 VAC, MAX 100 psi, 4-20 mA, PURGE 0 TO 100% H2 IN CO2, 0 TO 100% AIR IN CO2</t>
  </si>
  <si>
    <t>T0774</t>
  </si>
  <si>
    <t>BEAKER,LABORATORY, WITH HANDLE, POLYCARBONATE, 470 ML, 4 INCH, 4 3/4 INCH</t>
  </si>
  <si>
    <t>T0776</t>
  </si>
  <si>
    <t>DISPENSING PUMP,HAND DRIVEN, ALL VALVES ARE MADE OF SOLID PTFE/PVDF, 270 ML/STROKE, 60 CM, Ø = 32 MM</t>
  </si>
  <si>
    <t>T0775</t>
  </si>
  <si>
    <t>ANALYZER,GAS,MANIFOLD, ORSAT, 3 VALVE, 1 VALVE "V", MATERIAL: GLASS</t>
  </si>
  <si>
    <t>T0777</t>
  </si>
  <si>
    <t>BLADDER,BALLON, WITH TUBE EXTENSION MADE,, RUBBER, RED, ORSAT</t>
  </si>
  <si>
    <t>0637.BA.E.12.D</t>
  </si>
  <si>
    <t>ED637.SP/612/UBJOM-RBG/2013</t>
  </si>
  <si>
    <t>VD0070</t>
  </si>
  <si>
    <t>0768.BA.E.12.D</t>
  </si>
  <si>
    <t>0495.BA.E.12.D</t>
  </si>
  <si>
    <t>ED495.SP/612/UBJOM-RBG/2013</t>
  </si>
  <si>
    <t>VD0078</t>
  </si>
  <si>
    <t>T0819</t>
  </si>
  <si>
    <t>WRENCH,SOCKET, TEE HANDLED 6 POINT NUT SPINNERS; FACOM 74T.8, Ø = 8 MM</t>
  </si>
  <si>
    <t>T0820</t>
  </si>
  <si>
    <t>WRENCH,SOCKET, TEE HANDLED 6 POINT NUT SPINNERS; FACOM 74T.10, Ø = 10 MM</t>
  </si>
  <si>
    <t>T0821</t>
  </si>
  <si>
    <t>WRENCH,SOCKET, TEE HANDLED 6 POINT NUT SPINNERS, Ø = 12 MM, FACOM 74T.12</t>
  </si>
  <si>
    <t>T0822</t>
  </si>
  <si>
    <t>WRENCH,SOCKET, TEE HANDLED 6 POINT NUT SPINNERS, Ø = 13 MM, FACOM 74T.13</t>
  </si>
  <si>
    <t>T0823</t>
  </si>
  <si>
    <t>WRENCH,SOCKET, TEE HANDLED 6 POINT NUT SPINNERS, Ø = 14 MM, FACOM 74T.14</t>
  </si>
  <si>
    <t>T0837</t>
  </si>
  <si>
    <t>SHEARS,METAL CUTTING,HAND, 7 INCH, MATERIAL STAINLESS STEEL, STRAIGHT PATTERN SNIPS,FACOM</t>
  </si>
  <si>
    <t>T0841</t>
  </si>
  <si>
    <t>SHEARS,METAL CUTTING,HAND, 5 1/2 INCH, MULTI PURPOSE ELECTRICAL SHEARS, RED, FACOM</t>
  </si>
  <si>
    <t>T0860</t>
  </si>
  <si>
    <t>PUNCH SET,DRIVE PIN, MITUTOYO, 3-8 MM, 150 MM</t>
  </si>
  <si>
    <t>T0782</t>
  </si>
  <si>
    <t>PUNCH - CHISEL, SET, KW01-883, 12 PCS</t>
  </si>
  <si>
    <t>0568.BA.E.12.D</t>
  </si>
  <si>
    <t>ED568.SP/612/UBJOM-RBG/2013</t>
  </si>
  <si>
    <t>VD0006</t>
  </si>
  <si>
    <t>0767.BA.E.12.D</t>
  </si>
  <si>
    <t>VD0030</t>
  </si>
  <si>
    <t>0769.BA.E.12.D</t>
  </si>
  <si>
    <t>0765.BA.E.12.D</t>
  </si>
  <si>
    <t>0771.BA.E.12.D</t>
  </si>
  <si>
    <t>0723.BA.E.12.D</t>
  </si>
  <si>
    <t>ED723.SP/612/UBJOM-RBG/2013</t>
  </si>
  <si>
    <t>TRANSDUCER, POWER FACTOR, S3(T) - PD - 3 - 555A4B, 3 PHASE, 100 AC ; 5 A ; 50 HZ, (-0.5) - 1 - 0.5, 4 - 12 - 20 mA, 1.0, 220 VAC, 110 X 120 X 80</t>
  </si>
  <si>
    <t>0772.BA.E.12.D</t>
  </si>
  <si>
    <t>0706.BA.E.12.D</t>
  </si>
  <si>
    <t>ED706.SP/612/UBJOM-RBG/2013</t>
  </si>
  <si>
    <t>VD0112</t>
  </si>
  <si>
    <t>0642.BA.E.12.D</t>
  </si>
  <si>
    <t>ED642.SP/612/UBJOM-RBG/2013</t>
  </si>
  <si>
    <t>VD0097</t>
  </si>
  <si>
    <t>0682.BA.E.12.D</t>
  </si>
  <si>
    <t>VD0083</t>
  </si>
  <si>
    <t>0779.BA.E.12.D</t>
  </si>
  <si>
    <t>VD0054</t>
  </si>
  <si>
    <t>0792.BA.E.12.D</t>
  </si>
  <si>
    <t>Diperiksa Oleh,</t>
  </si>
  <si>
    <t>Rembang , 31 Desember 2013</t>
  </si>
  <si>
    <t>Spv. Gudang</t>
  </si>
  <si>
    <t>Staff Administrasi Gudang</t>
  </si>
  <si>
    <t>M. MARSUDDIN</t>
  </si>
  <si>
    <t>EKO WAHYUDI</t>
  </si>
  <si>
    <t>Terlayani/tdk terlayani</t>
  </si>
  <si>
    <t>Terlayani</t>
  </si>
  <si>
    <t>MR1860</t>
  </si>
  <si>
    <t>100002999</t>
  </si>
  <si>
    <t>Tidak terlayani</t>
  </si>
  <si>
    <t>100003000</t>
  </si>
  <si>
    <t>WT28533</t>
  </si>
  <si>
    <t>LAPORAN PEMAKAIAN MATERIAL STOCK</t>
  </si>
  <si>
    <t>2 DESEMBER 2013</t>
  </si>
  <si>
    <t>9210196RBG</t>
  </si>
  <si>
    <t>6992203JA</t>
  </si>
  <si>
    <t>MESIN 1</t>
  </si>
  <si>
    <t>7294069JA</t>
  </si>
  <si>
    <t>7810234RBG</t>
  </si>
  <si>
    <t>RENDAL HAR</t>
  </si>
  <si>
    <t>7910235RB</t>
  </si>
  <si>
    <t>MESIN 2</t>
  </si>
  <si>
    <t>7294128JA</t>
  </si>
  <si>
    <t>WT12187</t>
  </si>
  <si>
    <t>PLUG,TUBE REPAIR, SUS 304, 18 MM, 60 MM, ANGLE 7 DEG</t>
  </si>
  <si>
    <t>3 DESEMBER 2013</t>
  </si>
  <si>
    <t>8610245RB</t>
  </si>
  <si>
    <t>8210338RB</t>
  </si>
  <si>
    <t>I &amp; C</t>
  </si>
  <si>
    <t>8209082RB</t>
  </si>
  <si>
    <t>8010001RB</t>
  </si>
  <si>
    <t>8510142RB</t>
  </si>
  <si>
    <t>4 DESEMBER 2013</t>
  </si>
  <si>
    <t>LK3</t>
  </si>
  <si>
    <t>6386026K3</t>
  </si>
  <si>
    <t>5 DESEMBER 2013</t>
  </si>
  <si>
    <t>WASHER,FLAT, 13 MM, STELL, 37 MM, 3 MM</t>
  </si>
  <si>
    <t>O-RING, RUBBER, OD 65 MM, 4 MM</t>
  </si>
  <si>
    <t>SLEEVE,COUPLING, 2,5 INCH, HDPE</t>
  </si>
  <si>
    <t>DIAPHRAGM, OD 237,75 MM (+0,1; -0), T 0,5 MM, FOR COMPRESSOR H2 PLANT, BAJA/HASTELLOY</t>
  </si>
  <si>
    <t>8710193RBG</t>
  </si>
  <si>
    <t>8210144RB</t>
  </si>
  <si>
    <t>8108051CC</t>
  </si>
  <si>
    <t>MANAGEMENT UTAGE</t>
  </si>
  <si>
    <t>6083292JA</t>
  </si>
  <si>
    <t>8308034CC</t>
  </si>
  <si>
    <t>PIPE FITTING, L TYPE CONNECTOR, BRASS, RPL 6-01, MALE</t>
  </si>
  <si>
    <t>6 DESEMBER 2013</t>
  </si>
  <si>
    <t>WO7117</t>
  </si>
  <si>
    <t>8610220RBG</t>
  </si>
  <si>
    <t>BAG, FILTER, Ø 120X2000 MM</t>
  </si>
  <si>
    <t>7494047JA</t>
  </si>
  <si>
    <t>RENDAL OPS</t>
  </si>
  <si>
    <t>8110352RB</t>
  </si>
  <si>
    <t>9 DESEMBER 2013</t>
  </si>
  <si>
    <t>6993092JA</t>
  </si>
  <si>
    <t>BBM</t>
  </si>
  <si>
    <t>7294009JA</t>
  </si>
  <si>
    <t>10 DESEMBER 2013</t>
  </si>
  <si>
    <t>11 DESEMBER  2013</t>
  </si>
  <si>
    <t>11 DESEMBER 2013</t>
  </si>
  <si>
    <t>8610215RBG</t>
  </si>
  <si>
    <t>12 DESEMBER 2013</t>
  </si>
  <si>
    <t>7194017JA</t>
  </si>
  <si>
    <t>SENSOR,CHUTE BLOCK, PROBE MODEL : PR - 550 FLSH, 250⁰C,600⁰C(SPECIFY), 1 OR 7 BAR (SPECIFY), FLANGE, IP 66, 1/2"ET CABLE GLAND, LOW OR HIGH LEVEL SENSING IN VESSEL, MATERIAL PRESENCE DETECTION IN PNEUMATIC OR SCREW CONVEYOR,CHUTE BLOCKAGE DETECTION</t>
  </si>
  <si>
    <t>WT28513</t>
  </si>
  <si>
    <t>13 DESEMBER 2013</t>
  </si>
  <si>
    <t>9110221RBG</t>
  </si>
  <si>
    <t>8510351RB</t>
  </si>
  <si>
    <t>WO2730</t>
  </si>
  <si>
    <t>FILTER ELEMENT, AIR, ATLAS COPCO 1621574399 (EX. PN: 1621009400)</t>
  </si>
  <si>
    <t>BREATHER FILTER,EMISSION CONTROL, ATLAS COPCO;P/N 1614874799 (EX. PN: 1621027000)</t>
  </si>
  <si>
    <t>16 DESEMBER 2013</t>
  </si>
  <si>
    <t>17 DESEMBER 2013</t>
  </si>
  <si>
    <t>8310347RB</t>
  </si>
  <si>
    <t>18 DESEMBER 2013</t>
  </si>
  <si>
    <t>7809028RBG</t>
  </si>
  <si>
    <t>19 DESEMBER 2013</t>
  </si>
  <si>
    <t>20 DESEMBER 2013</t>
  </si>
  <si>
    <t>7909020CC</t>
  </si>
  <si>
    <t>23 DESEMBER 2013</t>
  </si>
  <si>
    <t>24 DESEMBER 2013</t>
  </si>
  <si>
    <t>27 DESEMBER 2013</t>
  </si>
  <si>
    <t>30 DESEMBER 2013</t>
  </si>
  <si>
    <t>MR2064</t>
  </si>
  <si>
    <t>31 DESEMBER 2013</t>
  </si>
  <si>
    <t>WT30413</t>
  </si>
  <si>
    <t>FUSE,CARTRIDGE, CAT. NO : C10G0.5, 10.3 X 38, 0.5 A, 500 VOLT, CERAMIC, Ir = 120 kA</t>
  </si>
  <si>
    <t>FUSE,CARTRIDGE, TYPE : 189020, F 630 MA, H 500 V, CERAMIC</t>
  </si>
  <si>
    <t>TOTAL STOCKED ISSUE :</t>
  </si>
  <si>
    <t>SURYONO</t>
  </si>
  <si>
    <t>LAPORAN MATERIAL RETURN</t>
  </si>
  <si>
    <t>NO.</t>
  </si>
  <si>
    <t>WORK GROUP</t>
  </si>
  <si>
    <t>DETAIL MATERIAL</t>
  </si>
  <si>
    <t>STATUS</t>
  </si>
  <si>
    <t>NOMOR</t>
  </si>
  <si>
    <t>LOKASI</t>
  </si>
  <si>
    <t>B/R/P</t>
  </si>
  <si>
    <t>PENYIMPANAN</t>
  </si>
  <si>
    <t>02 Desember 2013</t>
  </si>
  <si>
    <t>Mesin 1</t>
  </si>
  <si>
    <t>Ball bearing 7311 BECBM</t>
  </si>
  <si>
    <t>Pcs</t>
  </si>
  <si>
    <t>Rusak</t>
  </si>
  <si>
    <t>0077.RTN.RSK.2013</t>
  </si>
  <si>
    <t>Gudang-04</t>
  </si>
  <si>
    <t>Ball bearing 6305 - 2RS 1</t>
  </si>
  <si>
    <t>0078.RTN.RSK.2013</t>
  </si>
  <si>
    <t>Ball bearing 6205 - 2RS1</t>
  </si>
  <si>
    <t>0079.RTN.RSK.2024</t>
  </si>
  <si>
    <t>Ball bearing 6308 - 2RS1</t>
  </si>
  <si>
    <t>0080.RTN.RSK.2013</t>
  </si>
  <si>
    <t>Mechanical seal CP 65-50-160</t>
  </si>
  <si>
    <t>0081.RTN.RSK.2013</t>
  </si>
  <si>
    <t>Listrik</t>
  </si>
  <si>
    <t>Motor cooling fan blower MCWP, No.7, 5,5 Kw</t>
  </si>
  <si>
    <t>Repair</t>
  </si>
  <si>
    <t>0012.RTN.RPR.2013</t>
  </si>
  <si>
    <t>Gudang-01</t>
  </si>
  <si>
    <t>03 Desember 2013</t>
  </si>
  <si>
    <t>Mesin 2</t>
  </si>
  <si>
    <t>Belt conveyor fiber core lebar 1400 mm, panjang</t>
  </si>
  <si>
    <t>Meter</t>
  </si>
  <si>
    <t>0082.RTN.RSK.2013</t>
  </si>
  <si>
    <t>Belt conveyor fiber core lebar 1400 mm,</t>
  </si>
  <si>
    <t>0083.RTN.RSK.2013</t>
  </si>
  <si>
    <t>04 Desember 2013</t>
  </si>
  <si>
    <t>Wearing jurmal shaft grinding roll</t>
  </si>
  <si>
    <t>0084.RTN.RSk.2013</t>
  </si>
  <si>
    <t>Disc gate valve</t>
  </si>
  <si>
    <t>0085.RTN.RSK.2013</t>
  </si>
  <si>
    <t>Bearing ball annular 6305</t>
  </si>
  <si>
    <t>0086.RTN.RSK.2013</t>
  </si>
  <si>
    <t>06 Desember 2013</t>
  </si>
  <si>
    <t>Voltage adjuster ZK-3</t>
  </si>
  <si>
    <t>0087.RTN.RSK.2013</t>
  </si>
  <si>
    <t>Carbon brush generator</t>
  </si>
  <si>
    <t>0088.RTN.RSK.2013</t>
  </si>
  <si>
    <t>SCR ESP(type: MTC 400-14)</t>
  </si>
  <si>
    <t>0089.RTN.RSK.2013</t>
  </si>
  <si>
    <t>Bearing DE Motor mill (NU234)</t>
  </si>
  <si>
    <t>0090.RTN.RSK.2013</t>
  </si>
  <si>
    <t>Tabung Refrigerant</t>
  </si>
  <si>
    <t>0091.RTN.RSK.2013</t>
  </si>
  <si>
    <t>Kompresor 10 PK</t>
  </si>
  <si>
    <t>0092.RTN.RSK.2013</t>
  </si>
  <si>
    <t>Kompresor 7,5 PK</t>
  </si>
  <si>
    <t>0093.RTN.RSK.2013</t>
  </si>
  <si>
    <t>Kompresor 12,5 PK</t>
  </si>
  <si>
    <t>0094.RTN.RSK.2013</t>
  </si>
  <si>
    <t>Bearing ball 6309/C3</t>
  </si>
  <si>
    <t>0095.RTN.RSK.2013</t>
  </si>
  <si>
    <t>Lampu SON 400 W</t>
  </si>
  <si>
    <t>0096.RTN.RSK.2013</t>
  </si>
  <si>
    <t>Lampu SON 250 W</t>
  </si>
  <si>
    <t>0097.RTN.RSK.2013</t>
  </si>
  <si>
    <t>Lampu SON T 400 W</t>
  </si>
  <si>
    <t>0098.RTN.RSK.2013</t>
  </si>
  <si>
    <t>Lampu SON T 250 W</t>
  </si>
  <si>
    <t>0099.RTN.RSK.2013</t>
  </si>
  <si>
    <t>Ballast 250 watt</t>
  </si>
  <si>
    <t>0100.RTN.RSK.2013</t>
  </si>
  <si>
    <t>Ballast 400 W</t>
  </si>
  <si>
    <t>0101.RTN.RSK.2013</t>
  </si>
  <si>
    <t>Kompresor 2,5 PK</t>
  </si>
  <si>
    <t>0102.RTN.RSK.2013</t>
  </si>
  <si>
    <t>Kompresor 1 PK</t>
  </si>
  <si>
    <t>0103.RTN.RSK.2013</t>
  </si>
  <si>
    <t>Filter (176-1902)CAT</t>
  </si>
  <si>
    <t>0104.RTN.RSK.2013</t>
  </si>
  <si>
    <t>08 Desember 2013</t>
  </si>
  <si>
    <t xml:space="preserve">Mechanical seal </t>
  </si>
  <si>
    <t>0105.RTN.RSK.2013</t>
  </si>
  <si>
    <t>Bearing 22326</t>
  </si>
  <si>
    <t>0106.RTN.RSK.2013</t>
  </si>
  <si>
    <t>10 Desember 2013</t>
  </si>
  <si>
    <t>Botol Oksigen</t>
  </si>
  <si>
    <t>0107.RTN.RSK.2013</t>
  </si>
  <si>
    <t>Gudang-02</t>
  </si>
  <si>
    <t>11 Desember 2013</t>
  </si>
  <si>
    <t>Ring granurator elecon</t>
  </si>
  <si>
    <t>0108.RTN.RSK.2013</t>
  </si>
  <si>
    <t>Pin lock SSC</t>
  </si>
  <si>
    <t>baik</t>
  </si>
  <si>
    <t>0013.RTN.RPR.2013</t>
  </si>
  <si>
    <t xml:space="preserve">Filter oil corup air </t>
  </si>
  <si>
    <t xml:space="preserve">Rusak </t>
  </si>
  <si>
    <t>0109.RTN.RSK.2013</t>
  </si>
  <si>
    <t>Filter udara comp air</t>
  </si>
  <si>
    <t>0110.RTN.RSK.2013</t>
  </si>
  <si>
    <t>filter separator comp air</t>
  </si>
  <si>
    <t>0111.RTN.RSK.2013</t>
  </si>
  <si>
    <t>12 Desember 2013</t>
  </si>
  <si>
    <t>LIstrik</t>
  </si>
  <si>
    <t>Ajustable Tegangan air heater fluidising 1.0 B</t>
  </si>
  <si>
    <t>0112.RTN.RSK.2013</t>
  </si>
  <si>
    <t>Ballast lamp ESP</t>
  </si>
  <si>
    <t>0113.RTN.RSK.2013</t>
  </si>
  <si>
    <t>Kabel power supply lamp TL BC 6</t>
  </si>
  <si>
    <t>0114.RTN.RSK.2013</t>
  </si>
  <si>
    <t>Motorise TM 18310 MCB lampu SR</t>
  </si>
  <si>
    <t>0115.RTN.RSK.2013</t>
  </si>
  <si>
    <t xml:space="preserve">Contactor 42 V, 60 A, Craine gudang </t>
  </si>
  <si>
    <t>0116.RTN.RSK.2013</t>
  </si>
  <si>
    <t>Bearing BC 9 A</t>
  </si>
  <si>
    <t>0117.RTN.RSK.2013</t>
  </si>
  <si>
    <t>Ballast lampu ship unloader</t>
  </si>
  <si>
    <t>0118.RTN.RSK.2013</t>
  </si>
  <si>
    <t>Lampu TL 18 W/Lampu philiph</t>
  </si>
  <si>
    <t>0119.RTN.RSK.2013</t>
  </si>
  <si>
    <t>Ballast lampu SR</t>
  </si>
  <si>
    <t>0120.RTN.RSK.2013</t>
  </si>
  <si>
    <t>Box panel lampu TL 1000 Watt</t>
  </si>
  <si>
    <t>0121.RTN.RSK.2013</t>
  </si>
  <si>
    <t>Ballast lampu TL</t>
  </si>
  <si>
    <t>0122.RTN.RSK.2013</t>
  </si>
  <si>
    <t>Box lampu SR</t>
  </si>
  <si>
    <t>0123.RTN.RSK.2013</t>
  </si>
  <si>
    <t>Fitting lampu SR</t>
  </si>
  <si>
    <t>0124.RTN.RSK.2013</t>
  </si>
  <si>
    <t>Box lampu portable 1000 Watt</t>
  </si>
  <si>
    <t>0125.RTN.RSK.2013</t>
  </si>
  <si>
    <t>Box lampu TL BC 6</t>
  </si>
  <si>
    <t>0126.RTN.RSK.2013</t>
  </si>
  <si>
    <t>AC window SR</t>
  </si>
  <si>
    <t>0127.RTN.RSK.2013</t>
  </si>
  <si>
    <t>BAIK</t>
  </si>
  <si>
    <t>0014.RTN.RPR.2013</t>
  </si>
  <si>
    <t>0015.RTN.RPR.2013</t>
  </si>
  <si>
    <t>0016.RTN.RP)R.2013</t>
  </si>
  <si>
    <t>0017.RTN.RPR.2013</t>
  </si>
  <si>
    <t>0018.RTN.RPR.2013</t>
  </si>
  <si>
    <t>0019.RTN.RPR.2013</t>
  </si>
  <si>
    <t>0020.RTN.RPR.2013</t>
  </si>
  <si>
    <t>0021.RTN.RPR.2013</t>
  </si>
  <si>
    <t>0022.RTN.RPR.2013</t>
  </si>
  <si>
    <t>0023.RTN.RPR.2013</t>
  </si>
  <si>
    <t>0024.RTN.RPR.2013</t>
  </si>
  <si>
    <t>0025.RTN.RPR.2013</t>
  </si>
  <si>
    <t>0026.RTN.RPR.2013</t>
  </si>
  <si>
    <t>0027.RTN.RPR.2013</t>
  </si>
  <si>
    <t>0028.RTN.RPR.2013</t>
  </si>
  <si>
    <t>0029.RTN.RPR.2013</t>
  </si>
  <si>
    <t>0030.RTN.RPR.2013</t>
  </si>
  <si>
    <t>0031.RTN.RPR.2013</t>
  </si>
  <si>
    <t>0032.RTN.RPR.2013</t>
  </si>
  <si>
    <t>13 Desember 2013</t>
  </si>
  <si>
    <t>Ball bearing 6206-2RS</t>
  </si>
  <si>
    <t>0128.RTN.RSK.2013</t>
  </si>
  <si>
    <t>13  Desember 2013</t>
  </si>
  <si>
    <t>Ball bearing 6202-2Z</t>
  </si>
  <si>
    <t>0129.RTN.RSK.2013</t>
  </si>
  <si>
    <t>Ballast SON 400W, 220 volt</t>
  </si>
  <si>
    <t>0130.RTN.RSK.2013</t>
  </si>
  <si>
    <t>Lampu SON 400 W, 220 volt</t>
  </si>
  <si>
    <t>0131.RTN.RSK.2013</t>
  </si>
  <si>
    <t>Ballast SON 250W, 220 volt</t>
  </si>
  <si>
    <t>0132.RTN.RSK.2013</t>
  </si>
  <si>
    <t>Ballast SON 150W, 220 volt</t>
  </si>
  <si>
    <t>0133.RTN.RSK.2013</t>
  </si>
  <si>
    <t>Lampu SON 150W, 220 volt</t>
  </si>
  <si>
    <t>0134.RTN.RSK.2013</t>
  </si>
  <si>
    <t>Lampu SON 400W, 220 volt</t>
  </si>
  <si>
    <t>0135.RTN.RSK.2013</t>
  </si>
  <si>
    <t>Instrumen</t>
  </si>
  <si>
    <t>Load cell, pressure sensor, UB 25/50, 2.0 mv/v</t>
  </si>
  <si>
    <t>0136.RTN.RSK.2013</t>
  </si>
  <si>
    <t>Lamp, for projector big screen, 120 Watt</t>
  </si>
  <si>
    <t>0137.RTN.RSK.2013</t>
  </si>
  <si>
    <t>24 Desember 2013</t>
  </si>
  <si>
    <t>Motor band screen 4,5 kw</t>
  </si>
  <si>
    <t>0138.RTN.RSK.2013</t>
  </si>
  <si>
    <t>27 Desember 2013</t>
  </si>
  <si>
    <t>wire rope (YONAT 6x29Fi+Fe1770),left ward rotation L=170</t>
  </si>
  <si>
    <t>0139.RTN.RSK.2013</t>
  </si>
  <si>
    <t>Right ward rotation L=235</t>
  </si>
  <si>
    <t>0140.RTN.RSK.2013</t>
  </si>
  <si>
    <t>Left ward rotation L=215</t>
  </si>
  <si>
    <t>0141.RTN.RSK.2013</t>
  </si>
  <si>
    <t>Right ward L=275</t>
  </si>
  <si>
    <t>0142.RTN.RSK.2013</t>
  </si>
  <si>
    <t>TOTAL MATERIAL RETURN</t>
  </si>
  <si>
    <t>87 ITEM</t>
  </si>
  <si>
    <r>
      <rPr>
        <b/>
        <u/>
        <sz val="14"/>
        <rFont val="Aparajita"/>
        <family val="1"/>
      </rPr>
      <t>Catatan:</t>
    </r>
    <r>
      <rPr>
        <sz val="14"/>
        <rFont val="Aparajita"/>
        <family val="1"/>
      </rPr>
      <t xml:space="preserve"> Material tersebut merupakan material bekas dari peralatan/equipment EPC (pengadaan oleh EPC Contractor, satu paket dengan equipment yang terpasang)</t>
    </r>
  </si>
  <si>
    <t xml:space="preserve">Rembang, 03 Februari 2014 </t>
  </si>
  <si>
    <t>Diperiksa Oleh</t>
  </si>
  <si>
    <t>M.MARSUDDIN</t>
  </si>
  <si>
    <t>TOTO WIDIANTO</t>
  </si>
  <si>
    <r>
      <t xml:space="preserve">R </t>
    </r>
    <r>
      <rPr>
        <sz val="12"/>
        <rFont val="Times New Roman"/>
        <family val="1"/>
      </rPr>
      <t>RESUME</t>
    </r>
  </si>
  <si>
    <r>
      <t xml:space="preserve">R </t>
    </r>
    <r>
      <rPr>
        <sz val="12"/>
        <rFont val="Times New Roman"/>
        <family val="1"/>
      </rPr>
      <t>LAPORAN MANAJEMEN MATERIAL</t>
    </r>
  </si>
  <si>
    <r>
      <t xml:space="preserve">R </t>
    </r>
    <r>
      <rPr>
        <sz val="12"/>
        <rFont val="Times New Roman"/>
        <family val="1"/>
      </rPr>
      <t>LAPORAN MATERIAL DEAD STOCK DAN SLOW MOVING</t>
    </r>
  </si>
  <si>
    <r>
      <t xml:space="preserve">R </t>
    </r>
    <r>
      <rPr>
        <sz val="12"/>
        <rFont val="Times New Roman"/>
        <family val="1"/>
      </rPr>
      <t>MONITORING MATERIAL BEKAS PAKAI</t>
    </r>
  </si>
  <si>
    <t>Note : Gambar bisa diganti dengan foto gudang masing2</t>
  </si>
  <si>
    <r>
      <t>SUMMARY</t>
    </r>
    <r>
      <rPr>
        <sz val="16"/>
        <color indexed="8"/>
        <rFont val="Calibri"/>
        <family val="2"/>
        <scheme val="minor"/>
      </rPr>
      <t xml:space="preserve"> </t>
    </r>
  </si>
  <si>
    <t xml:space="preserve">1. Non BBM </t>
  </si>
  <si>
    <t>2. BBM, Pelumas dan Kimia</t>
  </si>
  <si>
    <t>Penerimaaan Material Persediaan Total</t>
  </si>
  <si>
    <t xml:space="preserve">A. </t>
  </si>
  <si>
    <t xml:space="preserve">B. </t>
  </si>
  <si>
    <t xml:space="preserve">C. </t>
  </si>
  <si>
    <t>Pemakaian Material Persediaan Total</t>
  </si>
  <si>
    <t>Material Persediaan Total</t>
  </si>
  <si>
    <r>
      <t xml:space="preserve">R </t>
    </r>
    <r>
      <rPr>
        <sz val="12"/>
        <rFont val="Times New Roman"/>
        <family val="1"/>
      </rPr>
      <t>LAPORAN PURCHASE REQUISITION</t>
    </r>
  </si>
  <si>
    <t xml:space="preserve">D. </t>
  </si>
  <si>
    <t>1. Katalog Existing</t>
  </si>
  <si>
    <t>2. Penambahan Katalog</t>
  </si>
  <si>
    <t>Katalog Material Total</t>
  </si>
  <si>
    <t xml:space="preserve">E. </t>
  </si>
  <si>
    <t>1. Purchase Requistion Item</t>
  </si>
  <si>
    <t>2. Purchase Requistion Material</t>
  </si>
  <si>
    <t>3. Purchase Requistion Jasa</t>
  </si>
  <si>
    <t>Purchase Requistion Total</t>
  </si>
  <si>
    <t xml:space="preserve">F. </t>
  </si>
  <si>
    <t>Dead Stock Total</t>
  </si>
  <si>
    <t>Material Persediaan Total Bulan Lalu</t>
  </si>
  <si>
    <t xml:space="preserve">1. Pemakaian Dead Stock </t>
  </si>
  <si>
    <t xml:space="preserve">G. </t>
  </si>
  <si>
    <t xml:space="preserve">Material Bekas Pakai Total </t>
  </si>
  <si>
    <t>1. Layak Pakai</t>
  </si>
  <si>
    <t>2. Layak Repair</t>
  </si>
  <si>
    <t>3. Rusak/Limbah B3</t>
  </si>
  <si>
    <t xml:space="preserve">H. </t>
  </si>
  <si>
    <t xml:space="preserve">5. Kondisi Persediaan Gudang (Item) </t>
  </si>
  <si>
    <t>6. Kondisi persediaan Gudang (Rupiah)</t>
  </si>
  <si>
    <t xml:space="preserve">8. Transaksi Gudang </t>
  </si>
  <si>
    <t>9. Transaksi Gudang (Item)</t>
  </si>
  <si>
    <t>10. Transaksi Gudang (Rupiah)</t>
  </si>
  <si>
    <t>11. Work Order Backlog</t>
  </si>
  <si>
    <t>12. KPI  Manajemen Material</t>
  </si>
  <si>
    <t>DEAD STOCK MATERIAL</t>
  </si>
  <si>
    <t>Mengetahui</t>
  </si>
  <si>
    <t>Disusun Oleh</t>
  </si>
  <si>
    <t>Desember 2019</t>
  </si>
  <si>
    <t>MONITORING PURCHASE REQUISITION</t>
  </si>
  <si>
    <t>Purchase Requisition</t>
  </si>
  <si>
    <t>Release indicator</t>
  </si>
  <si>
    <t>Item of Requisition</t>
  </si>
  <si>
    <t>Processing status</t>
  </si>
  <si>
    <t>Deletion Indicator</t>
  </si>
  <si>
    <t>Item Category</t>
  </si>
  <si>
    <t>Acct Assignment Cat.</t>
  </si>
  <si>
    <t>Changed on</t>
  </si>
  <si>
    <t>Material</t>
  </si>
  <si>
    <t>Short Text</t>
  </si>
  <si>
    <t>Quantity Requested</t>
  </si>
  <si>
    <t>Valuation Price</t>
  </si>
  <si>
    <t>Total Value</t>
  </si>
  <si>
    <t>Unit of Measure</t>
  </si>
  <si>
    <t>Deliv. Date Category</t>
  </si>
  <si>
    <t>Delivery Date</t>
  </si>
  <si>
    <t>Material Group</t>
  </si>
  <si>
    <t>Plant</t>
  </si>
  <si>
    <t>Storage Location</t>
  </si>
  <si>
    <t>Purchasing Group</t>
  </si>
  <si>
    <t>Requisitioner</t>
  </si>
  <si>
    <t>Vendor</t>
  </si>
  <si>
    <t>Supplying Plant</t>
  </si>
  <si>
    <t>Purch. Organization</t>
  </si>
  <si>
    <t>No. of requisns</t>
  </si>
  <si>
    <t>Release Strategy</t>
  </si>
  <si>
    <t>Purchase Order Item</t>
  </si>
  <si>
    <t>Purchase Order</t>
  </si>
  <si>
    <t>WO Numb</t>
  </si>
  <si>
    <t>WO Desc</t>
  </si>
  <si>
    <t>WO Type</t>
  </si>
  <si>
    <t>N</t>
  </si>
  <si>
    <t>BH</t>
  </si>
  <si>
    <t>D</t>
  </si>
  <si>
    <t>ZK4710</t>
  </si>
  <si>
    <t>0</t>
  </si>
  <si>
    <t>AU</t>
  </si>
  <si>
    <t>ZK3439</t>
  </si>
  <si>
    <t>L</t>
  </si>
  <si>
    <t>ROL</t>
  </si>
  <si>
    <t>ZK5330</t>
  </si>
  <si>
    <t>ZK8030</t>
  </si>
  <si>
    <t>ZK9999</t>
  </si>
  <si>
    <t>PSG</t>
  </si>
  <si>
    <t>LBR</t>
  </si>
  <si>
    <t>ZK5307</t>
  </si>
  <si>
    <t>ZK3110</t>
  </si>
  <si>
    <t>BEARING;BALL;6204-2Z</t>
  </si>
  <si>
    <t>BEARING;BALL;6206-2Z</t>
  </si>
  <si>
    <t>ZK5365</t>
  </si>
  <si>
    <t>ZK6850</t>
  </si>
  <si>
    <t>ZK6625</t>
  </si>
  <si>
    <t>ZK3130</t>
  </si>
  <si>
    <t>BEARING;BALL;6308-2Z</t>
  </si>
  <si>
    <t>BEARING;BALL;6205-2Z</t>
  </si>
  <si>
    <t>ZK2940</t>
  </si>
  <si>
    <t>ZK3030</t>
  </si>
  <si>
    <t>ZK4820</t>
  </si>
  <si>
    <t>ZK3020</t>
  </si>
  <si>
    <t>ZK5331</t>
  </si>
  <si>
    <t>PERUSAHAAN LISTRIK NEGARA
PEMBANGKITAN SUMATERA BAGIAN SELATAN</t>
  </si>
  <si>
    <t>WAREHOUSE SERVICE LEVEL (DETAIL)</t>
  </si>
  <si>
    <t xml:space="preserve">KPI : 
JUMLAH ITEM TIDAK TERLAMBAT / JUMLAH ISSUED ITEM
Tidak terlambat apabila Posting Date tidak melewati Require Date
</t>
  </si>
  <si>
    <t>Start Date</t>
  </si>
  <si>
    <t>End Date</t>
  </si>
  <si>
    <t>Site</t>
  </si>
  <si>
    <t>Status</t>
  </si>
  <si>
    <t>SAP Posting Date</t>
  </si>
  <si>
    <t>Mov. Type</t>
  </si>
  <si>
    <t>Qty</t>
  </si>
  <si>
    <t>Require Date</t>
  </si>
  <si>
    <t>Reservation</t>
  </si>
  <si>
    <t>Material Description</t>
  </si>
  <si>
    <t>Movement Type</t>
  </si>
  <si>
    <t>Order</t>
  </si>
  <si>
    <t>Material Document</t>
  </si>
  <si>
    <t>Posting Date</t>
  </si>
  <si>
    <t>Document Header Text</t>
  </si>
  <si>
    <t>Entry Date</t>
  </si>
  <si>
    <t>Document Date</t>
  </si>
  <si>
    <t>Qty in Un. of Entry</t>
  </si>
  <si>
    <t>Unit of Entry</t>
  </si>
  <si>
    <t>Amount in LC</t>
  </si>
  <si>
    <t>Company Code</t>
  </si>
  <si>
    <t>Consumable/ Non Consumable (C/NC)</t>
  </si>
  <si>
    <t>Slow Moving/Fast Moving (SM/FM)</t>
  </si>
  <si>
    <t xml:space="preserve">No. TUG3/4 </t>
  </si>
  <si>
    <t>TGL TUG3/4</t>
  </si>
  <si>
    <t xml:space="preserve">TUG 9 Quantity </t>
  </si>
  <si>
    <t xml:space="preserve">TUG 10 Quantity </t>
  </si>
  <si>
    <t xml:space="preserve">Perbandingan Quantity (%) </t>
  </si>
  <si>
    <t>Harga Satuan Rupiah</t>
  </si>
  <si>
    <t>TUG 9 Rupiah</t>
  </si>
  <si>
    <t>TUG 10 Rupiah</t>
  </si>
  <si>
    <t>Perbandingan Rupiah</t>
  </si>
  <si>
    <t>No. TUG 10</t>
  </si>
  <si>
    <t>TGL TUG 10</t>
  </si>
  <si>
    <t>Kondisi Material ( Layak Pakai, Layak Repair, &amp; Rusak)</t>
  </si>
  <si>
    <t>Umur Material</t>
  </si>
  <si>
    <t>Keterangan</t>
  </si>
  <si>
    <t>No.</t>
  </si>
  <si>
    <t>CoCode</t>
  </si>
  <si>
    <t>Company Code Description</t>
  </si>
  <si>
    <t>Plant Desc</t>
  </si>
  <si>
    <t>Stor. Loc.</t>
  </si>
  <si>
    <t>S.Loc Desc</t>
  </si>
  <si>
    <t>Matl Type</t>
  </si>
  <si>
    <t>Material Type Desc</t>
  </si>
  <si>
    <t>Matl Group</t>
  </si>
  <si>
    <t>Unit</t>
  </si>
  <si>
    <t>Val. Type</t>
  </si>
  <si>
    <t>UU Stock</t>
  </si>
  <si>
    <t>QI Stock</t>
  </si>
  <si>
    <t>Block St</t>
  </si>
  <si>
    <t>In Transit</t>
  </si>
  <si>
    <t>Val. Class</t>
  </si>
  <si>
    <t>Valuation Description</t>
  </si>
  <si>
    <t>Harga Satuan</t>
  </si>
  <si>
    <t>Total Harga</t>
  </si>
  <si>
    <t>Currency</t>
  </si>
  <si>
    <t>EQUPMENT</t>
  </si>
  <si>
    <t>USER</t>
  </si>
  <si>
    <t>Type Mat Berdasarkan Tgl Akhir Penerimaan</t>
  </si>
  <si>
    <t>Umur Material Berdasarkan Tgl Penerimaan (Tahun)</t>
  </si>
  <si>
    <t>PO / Migrasi Data 561</t>
  </si>
  <si>
    <t>NAMA PEGADAAN</t>
  </si>
  <si>
    <t>Kode Gudang, Kode Rak, Lantai, Baris, Petak</t>
  </si>
  <si>
    <t>Qty di Lapangan</t>
  </si>
  <si>
    <t>Tgl Inven</t>
  </si>
  <si>
    <t>FUNGSI MATERIAL</t>
  </si>
  <si>
    <t>Tgl Pengeluaran Terakhir</t>
  </si>
  <si>
    <t>Tgl Penerimaan Terakhir</t>
  </si>
  <si>
    <t>Qty Terima Terakhir</t>
  </si>
  <si>
    <t>Qty Keluar Terakhir</t>
  </si>
  <si>
    <t>s.d Tanggal</t>
  </si>
  <si>
    <t>Tanggal Menjadi Dead Stock</t>
  </si>
  <si>
    <t>JANGAN DIHAPUS</t>
  </si>
  <si>
    <t>Rencana Pemakaian</t>
  </si>
  <si>
    <t>LAJU PEMAKAIAN 2020</t>
  </si>
  <si>
    <t>TOTAL PEMAKAIAN</t>
  </si>
  <si>
    <t>RATA -RATA PEMAKAIAN</t>
  </si>
  <si>
    <t>USAGE VALUE</t>
  </si>
  <si>
    <t>PERPUTARAN MATERAL</t>
  </si>
  <si>
    <t>FAST / SLOW MOVING</t>
  </si>
  <si>
    <t>JANUARI</t>
  </si>
  <si>
    <t>FEBRUARI</t>
  </si>
  <si>
    <t>MARET</t>
  </si>
  <si>
    <t>APRIL</t>
  </si>
  <si>
    <t>JUNI</t>
  </si>
  <si>
    <t>AGUSTUS</t>
  </si>
  <si>
    <t>SEPTEMBER</t>
  </si>
  <si>
    <t>OKTOBER</t>
  </si>
  <si>
    <t>NOVEMBER</t>
  </si>
  <si>
    <t>DESEMBER</t>
  </si>
  <si>
    <t>Volume Pemakaian TW 1</t>
  </si>
  <si>
    <t>Peruntukkan Pekerjaan</t>
  </si>
  <si>
    <t>UIK Sumatera Bag Selatan</t>
  </si>
  <si>
    <t>FUEL-Camp. Kimia,Additive</t>
  </si>
  <si>
    <t>IDR</t>
  </si>
  <si>
    <t>Plant Description</t>
  </si>
  <si>
    <t>Storage Location Description</t>
  </si>
  <si>
    <t>Material Type</t>
  </si>
  <si>
    <t>Material Type Description</t>
  </si>
  <si>
    <t>Base Unit of Measure</t>
  </si>
  <si>
    <t>Valuation Type</t>
  </si>
  <si>
    <t>Unrestricted Use Stock</t>
  </si>
  <si>
    <t>Quality Inspection Stock</t>
  </si>
  <si>
    <t>Blocked Stock</t>
  </si>
  <si>
    <t>In Transit Stock</t>
  </si>
  <si>
    <t>Project Stock</t>
  </si>
  <si>
    <t>WBS Element</t>
  </si>
  <si>
    <t>Valuation Class</t>
  </si>
  <si>
    <t>ZST2</t>
  </si>
  <si>
    <t>PLN Generation Stock Mat</t>
  </si>
  <si>
    <t>HAR-Kabel</t>
  </si>
  <si>
    <t>ZK6130</t>
  </si>
  <si>
    <t>HAR-Persediaan Umum</t>
  </si>
  <si>
    <t>HAR-Instalasi dan Mesin</t>
  </si>
  <si>
    <t>BEARING;BALL;6310-2Z</t>
  </si>
  <si>
    <t>ZK6145</t>
  </si>
  <si>
    <t>ZK6115</t>
  </si>
  <si>
    <t>ZK4720</t>
  </si>
  <si>
    <t>PAC</t>
  </si>
  <si>
    <t>FUEL;HIGH SPEED DIESEL (HSD)</t>
  </si>
  <si>
    <t>FUEL-Minyak Bakar HSD</t>
  </si>
  <si>
    <t>FUEL-Minyak &amp; Pelumas</t>
  </si>
  <si>
    <t>PRE-MEMORY</t>
  </si>
  <si>
    <t>S.LOC</t>
  </si>
  <si>
    <t xml:space="preserve">Total Kumulatif Pemakaian Dead Stock </t>
  </si>
  <si>
    <t>Presentase Pemakaian Dead Stock</t>
  </si>
  <si>
    <t>NILAI (Rp)</t>
  </si>
  <si>
    <t>NILAI Pemakaian (Rp)</t>
  </si>
  <si>
    <t>Kenaikan Dead Stock (Rp)</t>
  </si>
  <si>
    <t xml:space="preserve"> Dead Stock Des-19</t>
  </si>
  <si>
    <t>Slow Moving Des-19</t>
  </si>
  <si>
    <t xml:space="preserve"> Pemakaian (item)</t>
  </si>
  <si>
    <t>Nilai Pemakaian (Rp)</t>
  </si>
  <si>
    <t>Total Kumulatif Pemakaian Slow Moving</t>
  </si>
  <si>
    <t>Presentase Pemakaian Slow Moving</t>
  </si>
  <si>
    <t>LAPORAN MATERIAL  DEAD STOCK NON BBM</t>
  </si>
  <si>
    <t>LAPORAN MATERIAL SLOW MOVING NON BBM</t>
  </si>
  <si>
    <t>4002 FUEL-Minyak Bakar IDO</t>
  </si>
  <si>
    <t>4004 FUEL-Minyak &amp; Pelumas</t>
  </si>
  <si>
    <t>4005 FUEL-Camp. Kimia,Additive</t>
  </si>
  <si>
    <t>4003 FUEL-Minyak Bakar Residu</t>
  </si>
  <si>
    <t>1021 HAR-Material Utk Dihapus</t>
  </si>
  <si>
    <t>USULAN PENGADAAN Jasa 
(PR Pengadaan Jasa)</t>
  </si>
  <si>
    <t>PURCHASE ORDER Jasa ( PO Jasa)
(Pengadaan Material Jasa)</t>
  </si>
  <si>
    <t>PURCHASE EFECTIVENESS  (Jasa)        
(Total Pengadaan / Usulan Pengadaan)</t>
  </si>
  <si>
    <t>PURCHASE EFECTIFVENES  ( Jasa)
(Total pengadaan/Usulan Pengadaan)</t>
  </si>
  <si>
    <r>
      <t xml:space="preserve">RASIO PO JASA 
</t>
    </r>
    <r>
      <rPr>
        <sz val="12"/>
        <rFont val="Calibri"/>
        <family val="2"/>
        <scheme val="minor"/>
      </rPr>
      <t>(pengadaan Jasa) / total pengadaan</t>
    </r>
  </si>
  <si>
    <t>Total Persediaan</t>
  </si>
  <si>
    <t>Total Fuel (BBM, Pelumas,Kimia)</t>
  </si>
  <si>
    <t>Nilai Gudang Non Fuel Akhir Tahun 2019 :</t>
  </si>
  <si>
    <t>Nilai Gudang Akhir Tahun 2019 :</t>
  </si>
  <si>
    <t>MANBAG PEMELIHARAAN</t>
  </si>
  <si>
    <r>
      <t xml:space="preserve">USULAN PENGADAAN MATERIAL
</t>
    </r>
    <r>
      <rPr>
        <sz val="12"/>
        <rFont val="Calibri"/>
        <family val="2"/>
        <scheme val="minor"/>
      </rPr>
      <t>(PR  Item  Stock)</t>
    </r>
  </si>
  <si>
    <r>
      <t xml:space="preserve">USULAN PENGADAAN MATERIAL
</t>
    </r>
    <r>
      <rPr>
        <sz val="12"/>
        <rFont val="Calibri"/>
        <family val="2"/>
        <scheme val="minor"/>
      </rPr>
      <t>(PR  Material Non Stock)</t>
    </r>
  </si>
  <si>
    <r>
      <t xml:space="preserve">PURCHASE ORDER MATERIAL 
</t>
    </r>
    <r>
      <rPr>
        <sz val="12"/>
        <rFont val="Calibri"/>
        <family val="2"/>
        <scheme val="minor"/>
      </rPr>
      <t>(PO Item Stock)</t>
    </r>
  </si>
  <si>
    <r>
      <t xml:space="preserve">PURCHASE ORDER MATERIAL 
</t>
    </r>
    <r>
      <rPr>
        <sz val="12"/>
        <rFont val="Calibri"/>
        <family val="2"/>
        <scheme val="minor"/>
      </rPr>
      <t>(PO Material Non Stock)</t>
    </r>
  </si>
  <si>
    <r>
      <t>PURCHASE EFECTIVENESS</t>
    </r>
    <r>
      <rPr>
        <sz val="12"/>
        <rFont val="Calibri"/>
        <family val="2"/>
        <scheme val="minor"/>
      </rPr>
      <t xml:space="preserve">  </t>
    </r>
    <r>
      <rPr>
        <b/>
        <sz val="12"/>
        <rFont val="Calibri"/>
        <family val="2"/>
        <scheme val="minor"/>
      </rPr>
      <t>(Item Stock)</t>
    </r>
    <r>
      <rPr>
        <sz val="12"/>
        <rFont val="Calibri"/>
        <family val="2"/>
        <scheme val="minor"/>
      </rPr>
      <t xml:space="preserve">        
(Total Pengadaan / Usulan Pengadaan)</t>
    </r>
  </si>
  <si>
    <r>
      <t>PURCHASE EFECTIVENESS</t>
    </r>
    <r>
      <rPr>
        <sz val="12"/>
        <rFont val="Calibri"/>
        <family val="2"/>
        <scheme val="minor"/>
      </rPr>
      <t xml:space="preserve">  </t>
    </r>
    <r>
      <rPr>
        <b/>
        <sz val="12"/>
        <rFont val="Calibri"/>
        <family val="2"/>
        <scheme val="minor"/>
      </rPr>
      <t>(Material Non Stock)</t>
    </r>
    <r>
      <rPr>
        <sz val="12"/>
        <rFont val="Calibri"/>
        <family val="2"/>
        <scheme val="minor"/>
      </rPr>
      <t xml:space="preserve">        
(Total Pengadaan / Usulan Pengadaan)</t>
    </r>
  </si>
  <si>
    <r>
      <t xml:space="preserve">USULAN PENGADAAN MATERIAL
</t>
    </r>
    <r>
      <rPr>
        <sz val="12"/>
        <rFont val="Calibri"/>
        <family val="2"/>
        <scheme val="minor"/>
      </rPr>
      <t>(PR  Item Stock)</t>
    </r>
  </si>
  <si>
    <r>
      <t xml:space="preserve">RASIO PO ITEM STOCK 
</t>
    </r>
    <r>
      <rPr>
        <sz val="12"/>
        <rFont val="Calibri"/>
        <family val="2"/>
        <scheme val="minor"/>
      </rPr>
      <t>(pengadaan material ) / total pengadaan</t>
    </r>
  </si>
  <si>
    <r>
      <t xml:space="preserve">RASIO PO MATERIAL NON STOCK
</t>
    </r>
    <r>
      <rPr>
        <sz val="12"/>
        <rFont val="Calibri"/>
        <family val="2"/>
        <scheme val="minor"/>
      </rPr>
      <t>(pengadaan material ) / total pengadaan</t>
    </r>
  </si>
  <si>
    <r>
      <t xml:space="preserve">PENERIMAAN
</t>
    </r>
    <r>
      <rPr>
        <sz val="12"/>
        <rFont val="Calibri"/>
        <family val="2"/>
        <scheme val="minor"/>
      </rPr>
      <t>(Material Masuk Gudang)</t>
    </r>
  </si>
  <si>
    <r>
      <t xml:space="preserve">RESERVASI ITEM
</t>
    </r>
    <r>
      <rPr>
        <sz val="12"/>
        <rFont val="Calibri"/>
        <family val="2"/>
        <scheme val="minor"/>
      </rPr>
      <t>(Permintaan Material )</t>
    </r>
  </si>
  <si>
    <r>
      <t xml:space="preserve">RESERVASI ITEM YANG TERLAYANI
</t>
    </r>
    <r>
      <rPr>
        <sz val="12"/>
        <rFont val="Calibri"/>
        <family val="2"/>
        <scheme val="minor"/>
      </rPr>
      <t>(Permintaan Material Terlayani )</t>
    </r>
  </si>
  <si>
    <r>
      <t>STORE SERVICE LEVEL 
(Service Level Mat.)</t>
    </r>
    <r>
      <rPr>
        <sz val="12"/>
        <rFont val="Calibri"/>
        <family val="2"/>
        <scheme val="minor"/>
      </rPr>
      <t xml:space="preserve">
(Total Terlayani/ Total Permintaan)</t>
    </r>
  </si>
  <si>
    <r>
      <t xml:space="preserve">PENERIMAAN
</t>
    </r>
    <r>
      <rPr>
        <sz val="12"/>
        <rFont val="Calibri"/>
        <family val="2"/>
        <scheme val="minor"/>
      </rPr>
      <t>(Nilai Material Masuk Gudang)</t>
    </r>
  </si>
  <si>
    <r>
      <t>RESERVASI MATERIAL YANG DILAYANI</t>
    </r>
    <r>
      <rPr>
        <sz val="12"/>
        <rFont val="Calibri"/>
        <family val="2"/>
        <scheme val="minor"/>
      </rPr>
      <t xml:space="preserve">
(Nilai Pemakaian Material)</t>
    </r>
  </si>
  <si>
    <r>
      <t xml:space="preserve">SPARE PART TURNOVER
</t>
    </r>
    <r>
      <rPr>
        <sz val="12"/>
        <rFont val="Calibri"/>
        <family val="2"/>
        <scheme val="minor"/>
      </rPr>
      <t>Total Biaya Material / ((Saldo Awal+Sado Akhir)/2)</t>
    </r>
  </si>
  <si>
    <r>
      <t>PURCHASE EFECTIFVENES</t>
    </r>
    <r>
      <rPr>
        <sz val="12"/>
        <rFont val="Calibri"/>
        <family val="2"/>
        <scheme val="minor"/>
      </rPr>
      <t xml:space="preserve">  </t>
    </r>
    <r>
      <rPr>
        <b/>
        <sz val="12"/>
        <rFont val="Calibri"/>
        <family val="2"/>
        <scheme val="minor"/>
      </rPr>
      <t>(Material)</t>
    </r>
    <r>
      <rPr>
        <sz val="12"/>
        <rFont val="Calibri"/>
        <family val="2"/>
        <scheme val="minor"/>
      </rPr>
      <t xml:space="preserve">
(Total pengadaan/Usulan Pengadaan)</t>
    </r>
  </si>
  <si>
    <r>
      <t>RASIO PURCHASE ORDER (PO) TERLAMBAT</t>
    </r>
    <r>
      <rPr>
        <sz val="12"/>
        <rFont val="Calibri"/>
        <family val="2"/>
        <scheme val="minor"/>
      </rPr>
      <t xml:space="preserve">
(Total PO Terlambat/Total  PO)</t>
    </r>
  </si>
  <si>
    <r>
      <t xml:space="preserve">RASIO PO NON STOCK DAN STOCK
</t>
    </r>
    <r>
      <rPr>
        <sz val="12"/>
        <rFont val="Calibri"/>
        <family val="2"/>
        <scheme val="minor"/>
      </rPr>
      <t>Biaya Mat. Non Stock /</t>
    </r>
    <r>
      <rPr>
        <b/>
        <sz val="12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Biaya Mat. Stock</t>
    </r>
  </si>
  <si>
    <r>
      <t>STORE SERVICE LEVEL (Service Level Material)</t>
    </r>
    <r>
      <rPr>
        <sz val="12"/>
        <rFont val="Calibri"/>
        <family val="2"/>
        <scheme val="minor"/>
      </rPr>
      <t xml:space="preserve">
(Total Terlayani / Total Permintaan )</t>
    </r>
  </si>
  <si>
    <r>
      <t xml:space="preserve">SPARE PART TURNOVER GUDANG (Perputaran Material)
</t>
    </r>
    <r>
      <rPr>
        <sz val="12"/>
        <rFont val="Calibri"/>
        <family val="2"/>
        <scheme val="minor"/>
      </rPr>
      <t>(Total Biaya Material / (Saldo Awal+Sado Akhir)/2)</t>
    </r>
  </si>
  <si>
    <t xml:space="preserve">I. </t>
  </si>
  <si>
    <t>Slow Moving Total</t>
  </si>
  <si>
    <t>1. Pemakaian Slow Moving</t>
  </si>
  <si>
    <t>Invuse No</t>
  </si>
  <si>
    <t>SAP Document Date</t>
  </si>
  <si>
    <t>SAP Material Document</t>
  </si>
  <si>
    <t>WO No</t>
  </si>
  <si>
    <t>Task No</t>
  </si>
  <si>
    <t>Invuse Description</t>
  </si>
  <si>
    <t xml:space="preserve">Item Code </t>
  </si>
  <si>
    <t>Item Description</t>
  </si>
  <si>
    <t>Requested By</t>
  </si>
  <si>
    <t>Unit Cost</t>
  </si>
  <si>
    <t>Line Cost</t>
  </si>
  <si>
    <t>Cost Center</t>
  </si>
  <si>
    <t>WBS</t>
  </si>
  <si>
    <t>IO</t>
  </si>
  <si>
    <t>Storeroom</t>
  </si>
  <si>
    <t xml:space="preserve">LAPORAN MUTASI PENGELUARAN MATERIAL </t>
  </si>
  <si>
    <t>PETA PERSEDIAAN BERDASARKAN UMUR MATERIAL</t>
  </si>
  <si>
    <t xml:space="preserve">J. </t>
  </si>
  <si>
    <t xml:space="preserve">Service Level Material </t>
  </si>
  <si>
    <t xml:space="preserve">K. </t>
  </si>
  <si>
    <t>Perputaran Material (ITO)</t>
  </si>
  <si>
    <t>kali</t>
  </si>
  <si>
    <t xml:space="preserve">LAPORAN MUTASI PENERIMAAN MATERIAL </t>
  </si>
  <si>
    <t>TLSK</t>
  </si>
  <si>
    <t>No. Item</t>
  </si>
  <si>
    <t>Deskripsi</t>
  </si>
  <si>
    <t>Commodity Group</t>
  </si>
  <si>
    <t>Qty.</t>
  </si>
  <si>
    <t>TUG 3</t>
  </si>
  <si>
    <t>TUG 4</t>
  </si>
  <si>
    <t>SAP MatDoc.</t>
  </si>
  <si>
    <r>
      <t xml:space="preserve">R </t>
    </r>
    <r>
      <rPr>
        <sz val="12"/>
        <rFont val="Times New Roman"/>
        <family val="1"/>
      </rPr>
      <t>LAPORAN PERSEDIAAN MATERIAL</t>
    </r>
  </si>
  <si>
    <r>
      <t xml:space="preserve">R </t>
    </r>
    <r>
      <rPr>
        <sz val="12"/>
        <rFont val="Times New Roman"/>
        <family val="1"/>
      </rPr>
      <t>LAPORAN MUTASI MASUK MATERIAL</t>
    </r>
  </si>
  <si>
    <r>
      <t xml:space="preserve">R </t>
    </r>
    <r>
      <rPr>
        <sz val="12"/>
        <rFont val="Times New Roman"/>
        <family val="1"/>
      </rPr>
      <t>LAPORAN MUTASI KELUAR MATERIAL</t>
    </r>
  </si>
  <si>
    <t xml:space="preserve">Item Material Total </t>
  </si>
  <si>
    <t>Item Material Normal</t>
  </si>
  <si>
    <t>Item Material Pre Memory</t>
  </si>
  <si>
    <t>Item Material Retrovit</t>
  </si>
  <si>
    <t>Item Material Hapus</t>
  </si>
  <si>
    <t>Item Material yang akan dihapuskan</t>
  </si>
  <si>
    <t>LAPORAN PERSEDIAAN MATERIAL</t>
  </si>
  <si>
    <t>NOTE : PARAF STAF INVENTORY CONTROL DAN STAF GUDANG</t>
  </si>
  <si>
    <t>LAPORAN MANAJEMEN MATERIAL UPK TARAHAN</t>
  </si>
  <si>
    <t>MANAGER UPK</t>
  </si>
  <si>
    <t>YULI TRI SETYONO</t>
  </si>
  <si>
    <t>UPK TARAHAN</t>
  </si>
  <si>
    <t>PLN UPK Tarahan</t>
  </si>
  <si>
    <t>Gd Sek Tarahan</t>
  </si>
  <si>
    <t>ZK2815</t>
  </si>
  <si>
    <t>ZK3910</t>
  </si>
  <si>
    <t>ZK4410</t>
  </si>
  <si>
    <t>ZK4730</t>
  </si>
  <si>
    <t>ZK4810</t>
  </si>
  <si>
    <t>ZK5306</t>
  </si>
  <si>
    <t>U</t>
  </si>
  <si>
    <t>CABLE;NGA;1X40mm;500V</t>
  </si>
  <si>
    <t>ZK2610</t>
  </si>
  <si>
    <t>CAH</t>
  </si>
  <si>
    <t>UNIV ACC;BAN MOBIL LUAR 700X12</t>
  </si>
  <si>
    <t>UNIV ACC;BAN MOBIL LUAR 825X15</t>
  </si>
  <si>
    <t>UNIV ACC;BAN MOBIL LUAR 650X10</t>
  </si>
  <si>
    <t>UNIV ACC;BAN MOBIL LUAR 250X15</t>
  </si>
  <si>
    <t>ZK2640</t>
  </si>
  <si>
    <t>UNIV ACC;ELECTRODE GOUGING 4mm</t>
  </si>
  <si>
    <t>TB</t>
  </si>
  <si>
    <t>CLAMP;O;CS;4";</t>
  </si>
  <si>
    <t>TURBIN</t>
  </si>
  <si>
    <t>UNIV ACC;BOLT M6X10mm</t>
  </si>
  <si>
    <t>UNIV ACC;BOLT&amp;NUT CS M12X50mm</t>
  </si>
  <si>
    <t>BOILER</t>
  </si>
  <si>
    <t>UNIV ACC;BOLT&amp;NUT M16X40mm;8.8</t>
  </si>
  <si>
    <t>UNIV ACC;BOLT&amp;NUT M24X50mm+WSH;8.8</t>
  </si>
  <si>
    <t>UNIV ACC;BOLT&amp;NUT M27X140mm+WSH;8.8</t>
  </si>
  <si>
    <t>UNIV ACC;BOLT&amp;NUT M30X100/55mm;8.8</t>
  </si>
  <si>
    <t>UNIV ACC;BOLT&amp;NUT SS M10X50mm</t>
  </si>
  <si>
    <t>UNIV ACC;BOLT&amp;NUT SS M8X50mm</t>
  </si>
  <si>
    <t>UNIV ACC;STUD BOLT&amp;NUT CS M8X100mm+WSH</t>
  </si>
  <si>
    <t>ZK5310</t>
  </si>
  <si>
    <t>UNIV ACC;LOCK NUT KM15</t>
  </si>
  <si>
    <t>UNIV ACC;LOCK NUT KM13</t>
  </si>
  <si>
    <t>UPS;220V;24VDC;1P;120VA;</t>
  </si>
  <si>
    <t>TOOL M;CLAMP ALLIGATOR RS187S</t>
  </si>
  <si>
    <t>ZK9545</t>
  </si>
  <si>
    <t>UNIV ACC;BLANKET 1260DEG 3mm</t>
  </si>
  <si>
    <t>UNIV ACC;ELECTRODA PILLER 1000X2.4mm</t>
  </si>
  <si>
    <t>BEAR;ARP;GSG75;C21406122SK</t>
  </si>
  <si>
    <t>SPEED CONTROL;ARP;GSG75;CVALE0002D</t>
  </si>
  <si>
    <t>ZK2825</t>
  </si>
  <si>
    <t>NUT;FUJ;SCC100MW;CST112205P28</t>
  </si>
  <si>
    <t>LINER;FUJ;SCC100MW;CST114251P1</t>
  </si>
  <si>
    <t>BOLT;FUJ;SCC100MW;CST1144251</t>
  </si>
  <si>
    <t>TURBIN ACC;RING JOINT GASKET R60 F5 2500</t>
  </si>
  <si>
    <t>TURBIN ACC;LEAD PLATE 1.2X1000X10000MM</t>
  </si>
  <si>
    <t>ZK2910</t>
  </si>
  <si>
    <t>UNIV ACC;CENTER HAMMER BC-462</t>
  </si>
  <si>
    <t>UNIV ACC;END HAMMER BC-465</t>
  </si>
  <si>
    <t>OIL FTR;DYN;BHP300;DS7703</t>
  </si>
  <si>
    <t>FILTER;OIL;HC7500</t>
  </si>
  <si>
    <t>FILTER;FUEL;FS1006</t>
  </si>
  <si>
    <t>FILTER;FUEL;FS2075</t>
  </si>
  <si>
    <t>FILTER;AIR;AF2075</t>
  </si>
  <si>
    <t>NZL GEAR BOX;ARP;GSG75;C301501972</t>
  </si>
  <si>
    <t>TRANS ACC;GEAR AISI 4340 130X130X71.5mm</t>
  </si>
  <si>
    <t>COUPLING ACC;RUBBER COUPLING R10-40R</t>
  </si>
  <si>
    <t>TRANS ACC;OFFSET LINK RS-200</t>
  </si>
  <si>
    <t>TRANS ACC;CHAIN RS-200 2R 4500L</t>
  </si>
  <si>
    <t>TRANS ACC;CHAIN RS-200 2R 5100L</t>
  </si>
  <si>
    <t>V-BELT;KAE;ASK27T;637760EL</t>
  </si>
  <si>
    <t>V-BELT;VLV;FL10;0591020046</t>
  </si>
  <si>
    <t>UNIV ACC;V-BELT A50</t>
  </si>
  <si>
    <t>UNIV ACC;V-BELT A52</t>
  </si>
  <si>
    <t>UNIV ACC;V-BELT A68</t>
  </si>
  <si>
    <t>UNIV ACC;V-BELT A80</t>
  </si>
  <si>
    <t>UNIV ACC;V-BELT A89</t>
  </si>
  <si>
    <t>UNIV ACC;V-BELT B164</t>
  </si>
  <si>
    <t>UNIV ACC;V-BELT B166</t>
  </si>
  <si>
    <t>UNIV ACC;V-BELT B37</t>
  </si>
  <si>
    <t>UNIV ACC;V-BELT 4PK845</t>
  </si>
  <si>
    <t>UNIV ACC;V-BELT Z-1120 LI</t>
  </si>
  <si>
    <t>UNIV ACC;V-BELT SPB 2680 LW</t>
  </si>
  <si>
    <t>INSTRUMENT</t>
  </si>
  <si>
    <t>BEAR;DOD;MERRICK490G;020261</t>
  </si>
  <si>
    <t>BEAR;DOD;MERRICK490G;B1091</t>
  </si>
  <si>
    <t>BEAR;DOD;MERRICK490G;B606</t>
  </si>
  <si>
    <t>BEAR;DOD;63000604D3;124212</t>
  </si>
  <si>
    <t>BEARING;TIM;17580;SH1513</t>
  </si>
  <si>
    <t>BEAR;SKF;MHG411;AXK100135</t>
  </si>
  <si>
    <t>BEAR;SKF;T1K;7230BCB</t>
  </si>
  <si>
    <t>BEAR;REN;T1K;4W1D64729H701</t>
  </si>
  <si>
    <t>BEAR;ARP;GSG75;C21406037SK</t>
  </si>
  <si>
    <t>ADAPTER SLEEVE;H313</t>
  </si>
  <si>
    <t>ADAPTER SLEEVE;H315</t>
  </si>
  <si>
    <t>BEARING;BALL;164204-211-E4-SOM15/18</t>
  </si>
  <si>
    <t>BEARING;BALL;6205</t>
  </si>
  <si>
    <t>BEARING;BALL;6206-2Z/C3</t>
  </si>
  <si>
    <t>BEARING;BALL;6209-2Z</t>
  </si>
  <si>
    <t>BEARING;BALL;6212-2Z</t>
  </si>
  <si>
    <t>BEARING;BALL;6220</t>
  </si>
  <si>
    <t>BEARING;BALL;6304-2Z</t>
  </si>
  <si>
    <t>BEARING;BALL;6305-2Z</t>
  </si>
  <si>
    <t>BEARING;BALL;6308</t>
  </si>
  <si>
    <t>BEARING;BALL;6310</t>
  </si>
  <si>
    <t>BEARING;BALL;6310 RZ</t>
  </si>
  <si>
    <t>BEARING;BALL;6310/C3</t>
  </si>
  <si>
    <t>BEARING;BALL;6311/C3</t>
  </si>
  <si>
    <t>BEARING;BALL;6312</t>
  </si>
  <si>
    <t>BEARING;BALL;6312-2Z</t>
  </si>
  <si>
    <t>BEARING;BALL;6313</t>
  </si>
  <si>
    <t>BEARING;BALL;6313/C3</t>
  </si>
  <si>
    <t>BEARING;BALL;6315</t>
  </si>
  <si>
    <t>BEARING;BALL;6316/C3</t>
  </si>
  <si>
    <t>BEARING;BALL;7206 BECBP</t>
  </si>
  <si>
    <t>BEARING;BALL;7207 BECBP</t>
  </si>
  <si>
    <t>BEARING;BALL;7218</t>
  </si>
  <si>
    <t>BEARING;BALL;7310 BECBP</t>
  </si>
  <si>
    <t>BEARING;BALL;F316</t>
  </si>
  <si>
    <t>BEARING;BALL;R 6-2Z</t>
  </si>
  <si>
    <t>BEARING;BALL;R 6-2ZR</t>
  </si>
  <si>
    <t>BEARING;BALL;UKT 322</t>
  </si>
  <si>
    <t>BEARING;CYL ROLLER;NU 304/C3</t>
  </si>
  <si>
    <t>BEARING;CYL ROLLER;NU 307 ECP/C3</t>
  </si>
  <si>
    <t>BEARING;SPHERICAL ROLLER;22213 K</t>
  </si>
  <si>
    <t>BEARING;SPHERICAL ROLLER;22311 E</t>
  </si>
  <si>
    <t>BEARING;SPHERICAL ROLLER;F313</t>
  </si>
  <si>
    <t>BEARING;TAPER ROLLER;23026</t>
  </si>
  <si>
    <t>BEARING;TAPER ROLLER;30207</t>
  </si>
  <si>
    <t>BEARING;TAPER ROLLER;30209</t>
  </si>
  <si>
    <t>BEARING;TAPER ROLLER;30213</t>
  </si>
  <si>
    <t>BEARING;TAPER ROLLER;30309</t>
  </si>
  <si>
    <t>BEARING;TAPER ROLLER;32215</t>
  </si>
  <si>
    <t>BEARING;THRUST ROLLER;6181113</t>
  </si>
  <si>
    <t>BEARING;BALL;6311 RZ</t>
  </si>
  <si>
    <t>BEARING;ROLLER;60205</t>
  </si>
  <si>
    <t>BEARING;BALL;6320</t>
  </si>
  <si>
    <t>BEARING;BALL;6303</t>
  </si>
  <si>
    <t>BEARING;BALL;22234CKJW33</t>
  </si>
  <si>
    <t>BEARING;BALL;6313/MC3VL</t>
  </si>
  <si>
    <t>BEARING;BALL;3306-Z</t>
  </si>
  <si>
    <t>BEARING;BALL;6217/C3</t>
  </si>
  <si>
    <t>BEARING;BALL;7322/BG</t>
  </si>
  <si>
    <t>BEARING;BALL;7310 BECBY</t>
  </si>
  <si>
    <t>BEARING;HOUSING;780400000BF</t>
  </si>
  <si>
    <t>BEARING;SPHERICAL ROLLER;22215 EK</t>
  </si>
  <si>
    <t>BEARING;SPHERICAL ROLLER;22220 EK</t>
  </si>
  <si>
    <t>BEARING;BALL;5310 AH</t>
  </si>
  <si>
    <t>BEARING;BALL;7309 B</t>
  </si>
  <si>
    <t>BEARING;BALL;NJ 304 C3</t>
  </si>
  <si>
    <t>ADAPTER SLEEVE;KM20F38</t>
  </si>
  <si>
    <t>BEARING;FUJ;ST7B4364;ST110215FC4</t>
  </si>
  <si>
    <t>BEARING;FUJ;ST7B4364;ST114068C2</t>
  </si>
  <si>
    <t>BEARING;FUJ;M0965C9116;M620116697</t>
  </si>
  <si>
    <t>BEARING;FUJ;ST7B4364;ST25121FC1</t>
  </si>
  <si>
    <t>BEARING HOUSING;JIB P209</t>
  </si>
  <si>
    <t>BEARING;BALL;SKF 6224/C3</t>
  </si>
  <si>
    <t>BEARING;SPHERICAL ROLLER;22309 E</t>
  </si>
  <si>
    <t>CONVEYOR ACC;BELT NN 630.1300WX3PX5/2</t>
  </si>
  <si>
    <t>CONVEYOR ACC;BELT 900WX3PX10MMX17M</t>
  </si>
  <si>
    <t>ZK3950</t>
  </si>
  <si>
    <t>CRANE ACC;BRAKE TROLLY 60+15 T</t>
  </si>
  <si>
    <t>CRANE ACC;INVERTER HOIST 60 T</t>
  </si>
  <si>
    <t>CRANE ACC;INVERTER LONG TRAVEL 60+15 T</t>
  </si>
  <si>
    <t>CRANE ACC;INVERTER TROLLY 60+15 T</t>
  </si>
  <si>
    <t>BEAR;DOD;2118AB950;1108863</t>
  </si>
  <si>
    <t>ZK4140</t>
  </si>
  <si>
    <t>BEAR;DOD;2118AZ1334;1108853</t>
  </si>
  <si>
    <t>BOILER ACC;NOZZLE CUP A297 150X70.3mm</t>
  </si>
  <si>
    <t>BOILER ACC;NOZZLE TUBE 304L 62.5X73mm</t>
  </si>
  <si>
    <t>BOILER ACC;ROCKWOOL 3000X900X100MM 600°C</t>
  </si>
  <si>
    <t>BOILER ACC;DAMPER 2400X100X0.8MM</t>
  </si>
  <si>
    <t>BOILER ACC;FURNACE FLUIDIZING AIR NOZZLE</t>
  </si>
  <si>
    <t>FLEX PIPE;ARP;GSG75;C304271769</t>
  </si>
  <si>
    <t>DISCH CONNECT;ARP;GSG75;C304102550</t>
  </si>
  <si>
    <t>JOINT;EXPANSION;METAL;2947X715MM</t>
  </si>
  <si>
    <t>PIPE;CS;SEAMLESS;2"X10mm</t>
  </si>
  <si>
    <t>FLEXIBLE HOSE;SS304;1"X700mm;F</t>
  </si>
  <si>
    <t>JOINT;FLEXIBLE;METAL;1/2"NPT-10-1/2"</t>
  </si>
  <si>
    <t>JOINT;FLEXIBLE;METAL;1/2"NPT-14"</t>
  </si>
  <si>
    <t>JOINT;FLEXIBLE;METAL;1/2"NPT-18"</t>
  </si>
  <si>
    <t>JOINT;FLEXIBLE;METAL;1/2"NPT-21"</t>
  </si>
  <si>
    <t>JOINT;FLEXIBLE;METAL;1/2"NPT-30"</t>
  </si>
  <si>
    <t>JOINT;FLEXIBLE;METAL;2"NPT-18"</t>
  </si>
  <si>
    <t>JOINT;FLEXIBLE;METAL;2"NPT-24"</t>
  </si>
  <si>
    <t>FLEXIBLE HOSE;SS304;1/2X700;F</t>
  </si>
  <si>
    <t>JOINT;FLEXIBLE;METAL;1 1/2"NPT-10-1/2"</t>
  </si>
  <si>
    <t>JOINT;FLEXIBLE;METAL;1 1/2"NPT-14"</t>
  </si>
  <si>
    <t>JOINT;FLEXIBLE;METAL;1 1/2"NPT-18"</t>
  </si>
  <si>
    <t>JOINT;FLEXIBLE;METAL;1 1/2"NPT-21"</t>
  </si>
  <si>
    <t>JOINT;FLEXIBLE;METAL;1 1/2"NPT-30"</t>
  </si>
  <si>
    <t>HOSE;DYN;BHP300;DS7602</t>
  </si>
  <si>
    <t>ELBOW;SA210A1;TB#2;64mm;4.8MWT;BW</t>
  </si>
  <si>
    <t>ELBOW;SA210A1;TB#3;64mm;4.8MWT;BW</t>
  </si>
  <si>
    <t>ELBOW;SA210A1;TB#5;64mm;4.8MWT;BW</t>
  </si>
  <si>
    <t>ELBOW;SA210A1;TB#6;64mm;4.8MWT;BW</t>
  </si>
  <si>
    <t>REDUCER;PVC;2"-1";SC</t>
  </si>
  <si>
    <t>PIPE;SS304;SEAMLESS;10MMX6M</t>
  </si>
  <si>
    <t>UNIV ACC;TUBE TITANIUM 1"</t>
  </si>
  <si>
    <t>KIT BALL VLV;YTK;63000604D3;239000002</t>
  </si>
  <si>
    <t>KIT BALL VLV;YTK;63000604D3;239000003</t>
  </si>
  <si>
    <t>KIT BALL VLV;YTK;63000604D3;239000004</t>
  </si>
  <si>
    <t>VALVE ACC;STEM SEAT DN80 ASTM A276/316</t>
  </si>
  <si>
    <t>VALVE;BALL;2 1/2";DN65;300;TE</t>
  </si>
  <si>
    <t>VALVE;GLOBE;4";DN100;300;SW</t>
  </si>
  <si>
    <t>VALVE ACC;DISC ALLOY VITON 350X290X20mm</t>
  </si>
  <si>
    <t>CONNECTOR;DYN;BHP300;DS7527</t>
  </si>
  <si>
    <t>ZK5315</t>
  </si>
  <si>
    <t>GASKET;ARP;GSG75;C301502085</t>
  </si>
  <si>
    <t>GASKET;ARP;GSG75;H37317501</t>
  </si>
  <si>
    <t>GASKET;350mm;</t>
  </si>
  <si>
    <t>SEAL;CHEMICAL;;500X25X10mm</t>
  </si>
  <si>
    <t>SWG;43.8X86X2.8mm;OUT RING</t>
  </si>
  <si>
    <t>SWG;435X400X5mm;</t>
  </si>
  <si>
    <t>SWG;6"-CL900;OUT RING</t>
  </si>
  <si>
    <t>SEAL GREASE;NBR ZF 13</t>
  </si>
  <si>
    <t>SEAL GREASE;NBR ZF 18</t>
  </si>
  <si>
    <t>GASKET;8X1200X2500MM;NITRILE CORK</t>
  </si>
  <si>
    <t>O-RING;DYN;BHP300;DS10306</t>
  </si>
  <si>
    <t>O-RING;DYN;BHP300;DS7605</t>
  </si>
  <si>
    <t>O-RING;DYN;BHP300;DS7613</t>
  </si>
  <si>
    <t>O-RING;ARP;GSG75;H340225020</t>
  </si>
  <si>
    <t>O-RING;ARP;GSG75;H340225014</t>
  </si>
  <si>
    <t>O-RING;ARP;GSG75;H340225009</t>
  </si>
  <si>
    <t>INNER RING;ARP;GSG75;C501502493</t>
  </si>
  <si>
    <t>O-RING;VITON;42X66mm</t>
  </si>
  <si>
    <t>O-RING;VITON;45X75mm</t>
  </si>
  <si>
    <t>ZK5335</t>
  </si>
  <si>
    <t>SCREEN;WITCHES;385X420X24mm</t>
  </si>
  <si>
    <t>LOCATING RING;FRB;250/15mm</t>
  </si>
  <si>
    <t>LOCATING RING;FRB;130/13mm</t>
  </si>
  <si>
    <t>LOCATING RING;FRB;18MM</t>
  </si>
  <si>
    <t>EXCT ACC;CARBON BRUSH GRAPHITE 63405-10</t>
  </si>
  <si>
    <t>GAS;OXYGEN UHP</t>
  </si>
  <si>
    <t>ZK6830</t>
  </si>
  <si>
    <t>CHEM;RESIN;ANION M500</t>
  </si>
  <si>
    <t>CHEM;CHAM CLEAN;ST407</t>
  </si>
  <si>
    <t>CHEM;RESIN;KATION S 108</t>
  </si>
  <si>
    <t>CHEM;REAGENTS;MANGANESE CITRATE BUFFER</t>
  </si>
  <si>
    <t>UNIV ACC;SEAL DH520</t>
  </si>
  <si>
    <t>UNIV ACC;SEAL NBR ZF15</t>
  </si>
  <si>
    <t>PLATE;A516-70;2400X22X6mm</t>
  </si>
  <si>
    <t>UNIV ACC;ISOLATION VIB PAD 500X600X8MM</t>
  </si>
  <si>
    <t>BT</t>
  </si>
  <si>
    <t>BOILER ACC;BACK STOP CLATCH TA600</t>
  </si>
  <si>
    <t>UNIV ACC;AXIAL RING FRB 12/180</t>
  </si>
  <si>
    <t>UNIV ACC;MARSET 825</t>
  </si>
  <si>
    <t>UNIV ACC;DC-DC CONVERTER 100-240VAC</t>
  </si>
  <si>
    <t>LUBE;S;ROTO Z</t>
  </si>
  <si>
    <t>CHEM;POLYALUMUNIUM CHLORIDE;92%</t>
  </si>
  <si>
    <t>CHEM;CAUSTIC SODA;LIQUID 48%</t>
  </si>
  <si>
    <t>CHEM;HYDROCHLORIC ACID;32%</t>
  </si>
  <si>
    <t>CHEM;AMMONIA HYDROXIDE SOLUTION;25%</t>
  </si>
  <si>
    <t>CHEM;SCALE INHIBITOR;N-1183</t>
  </si>
  <si>
    <t>CHEM;FERROVER IRON REAGENT;POWDER</t>
  </si>
  <si>
    <t>CHEM;AMINO ACID;H-2254069</t>
  </si>
  <si>
    <t>CHEM;CITRIC ACID;H-2106269</t>
  </si>
  <si>
    <t>CHEM;MOLYBDATE 3;H-199526</t>
  </si>
  <si>
    <t>CHEM;DPD CHLORINE;H-2105569</t>
  </si>
  <si>
    <t>CHEM;HYDRAVER 2;H-179032</t>
  </si>
  <si>
    <t>CHEM;PHOSVER 3;H-2106069</t>
  </si>
  <si>
    <t>GREASE;N;SHELL GADUS S2 V220 2</t>
  </si>
  <si>
    <t>CHEM;ELIMINOX;N-1250</t>
  </si>
  <si>
    <t>CHEM;PHORPHYRIN 2 REAGENT;POWDER</t>
  </si>
  <si>
    <t>LUBE;S;MOBIL SHC 627</t>
  </si>
  <si>
    <t>CHEM;ETHANOL;GR ANALYSIS</t>
  </si>
  <si>
    <t>COAL</t>
  </si>
  <si>
    <t>MEKANIK</t>
  </si>
  <si>
    <t>LUBE;N;FAIRVAC WHITE 68</t>
  </si>
  <si>
    <t>LUBE;S;PRIMO CIRCLE CL 22</t>
  </si>
  <si>
    <t>CHEM;OXCIDATION BIOCIDE;</t>
  </si>
  <si>
    <t>CHEM;ANTISCALANT RO;PC 191 T</t>
  </si>
  <si>
    <t>CHEM;CHLORINE SCAVENGER;N7408</t>
  </si>
  <si>
    <t>ASH</t>
  </si>
  <si>
    <t>UMUM</t>
  </si>
  <si>
    <t>GUDANG</t>
  </si>
  <si>
    <t>CONS</t>
  </si>
  <si>
    <t>EL</t>
  </si>
  <si>
    <t>G ALSTOM</t>
  </si>
  <si>
    <t>GD KIMIA</t>
  </si>
  <si>
    <t>III.B1.1.2</t>
  </si>
  <si>
    <t>III.B1.1.1</t>
  </si>
  <si>
    <t>III.B2.4.1</t>
  </si>
  <si>
    <t>III.B1.2.2</t>
  </si>
  <si>
    <t>III.B1.4.2</t>
  </si>
  <si>
    <t>III.C2.1.2</t>
  </si>
  <si>
    <t>III.C3.4.2</t>
  </si>
  <si>
    <t>III.C1.1.4</t>
  </si>
  <si>
    <t>III.C2.2.2</t>
  </si>
  <si>
    <t>III.C2.4.2</t>
  </si>
  <si>
    <t>III.C2.2.1</t>
  </si>
  <si>
    <t>III.C1.1.2</t>
  </si>
  <si>
    <t>III.C2.1.1</t>
  </si>
  <si>
    <t>III.C1..2.2</t>
  </si>
  <si>
    <t>III.C1.3.1</t>
  </si>
  <si>
    <t>III.C1.1.1</t>
  </si>
  <si>
    <t>III.C1.3.2</t>
  </si>
  <si>
    <t>III.C1.2.1</t>
  </si>
  <si>
    <t>III.C2.3.1</t>
  </si>
  <si>
    <t>III.C2..3.1</t>
  </si>
  <si>
    <t>III.C2.3.2</t>
  </si>
  <si>
    <t>III.C1.2.2</t>
  </si>
  <si>
    <t>III.C2.4.1</t>
  </si>
  <si>
    <t>III.D2.3.1</t>
  </si>
  <si>
    <t>III.D2.2..2</t>
  </si>
  <si>
    <t>III.D2.2.1</t>
  </si>
  <si>
    <t>III.D2.2.2</t>
  </si>
  <si>
    <t>III.D2.3.2</t>
  </si>
  <si>
    <t>III.D1.1.1</t>
  </si>
  <si>
    <t>III.D1.2.1</t>
  </si>
  <si>
    <t>III.D2.4.2</t>
  </si>
  <si>
    <t>III.D2.4.1</t>
  </si>
  <si>
    <t>III.E2.1.1</t>
  </si>
  <si>
    <t>III.E2.3.2</t>
  </si>
  <si>
    <t>III.E1.2.2</t>
  </si>
  <si>
    <t>III.E1.1.1</t>
  </si>
  <si>
    <t>III.E1.3.2</t>
  </si>
  <si>
    <t>III.E2.2.2</t>
  </si>
  <si>
    <t>III.E2.4.1</t>
  </si>
  <si>
    <t>III.E2.4.2</t>
  </si>
  <si>
    <t>III.E2.1.2</t>
  </si>
  <si>
    <t>III.E1.3.1</t>
  </si>
  <si>
    <t>III.F2.2.2</t>
  </si>
  <si>
    <t>III.F2.1.1</t>
  </si>
  <si>
    <t>III.F2.1.2</t>
  </si>
  <si>
    <t>III.F1.1.2</t>
  </si>
  <si>
    <t>III.F2.2.1</t>
  </si>
  <si>
    <t>III.F1.2.1</t>
  </si>
  <si>
    <t>L G3</t>
  </si>
  <si>
    <t>L G4</t>
  </si>
  <si>
    <t>LG 3</t>
  </si>
  <si>
    <t>WH 4</t>
  </si>
  <si>
    <t>Volume Pemakaian TW 2</t>
  </si>
  <si>
    <t>Volume Pemakaian TW 3</t>
  </si>
  <si>
    <t>Volume Pemakaian TW 4</t>
  </si>
  <si>
    <t xml:space="preserve"> DATA MIGRASI</t>
  </si>
  <si>
    <t>PENGADAAN MATERIAL RUTIN KAWAT LAS</t>
  </si>
  <si>
    <t>PENUGASAN INVESTEMENT CASTING 50 (LIMA PULUH) BUAH INNER TUBE FURNACE DAN COLD MACHINING 50 (LIMA PULUH) BUAH FURNACE NOZZLE TUBE PLTU TARAHAN</t>
  </si>
  <si>
    <t>PENGADAAN PART COAL FEEDER, ASH SCREW, FAB, PAF, IDF &amp; SAF PLTU TARAHAN</t>
  </si>
  <si>
    <t>PENGADAAN MATERIAL LINE BYPASS INLET SYSTEM CHLORINATION PLANT DAN MATERIAL POMPA PURIFIER</t>
  </si>
  <si>
    <t>PENGADAAN BEARING SET COAL ASH HANDLING</t>
  </si>
  <si>
    <t>PENGADAAN SPARE PART AIR COMPRESSOR</t>
  </si>
  <si>
    <t>PENGADAAN SPARE PART MAIN TURBIN SEKTOR PEMBANGKITAN TARAHAN</t>
  </si>
  <si>
    <t>PENGADAAN MATERIAL RING MSP TURBIN</t>
  </si>
  <si>
    <t>PENGADAAN FILTER - FILTER DAN ROCKWOOL HAR MEKANIK</t>
  </si>
  <si>
    <t>PENGADAAN FILTER COP &amp; EDG</t>
  </si>
  <si>
    <t>PENGADAAN CHAIN DRIVE SISTEM COAL ASH HANDLING</t>
  </si>
  <si>
    <t>PART KENDARAAN ALAT BERAT</t>
  </si>
  <si>
    <t>PENGADAAN MATERIAL PEMELIHARAAN ELEVATOR PLN (PERSERO) PEMBANGKITAN SEKTOR TARAHAN</t>
  </si>
  <si>
    <t>PENGADAAN ACTUATOR BALL CLEANING FACILITY</t>
  </si>
  <si>
    <t>PENGADAAN MATERIAL ROP &amp; ROQ BEARING INSTALASI UNIT 3 &amp; 4 PLTU TARAHAN</t>
  </si>
  <si>
    <t>PENGADAAN MATERIAL REG FAN DAN COAL FEEDER UNIT 3 PLTU TARAHAN</t>
  </si>
  <si>
    <t>PENGADAAN BEARING HAR LISTRIK ROP - ROQ</t>
  </si>
  <si>
    <t>PENGADAAN BEARING MOTOR 6,3 KV PLTU TARAHAN</t>
  </si>
  <si>
    <t>PENGADAAN MATERIAL BEARING TAHUN 2012 (KONTRAK PAYUNG) S/D 2013</t>
  </si>
  <si>
    <t>PENGADAAN MATERAIAL RUTIN BEARING SKF</t>
  </si>
  <si>
    <t>PENGADAAN SPAREPART BEARING MOTOR - MOTOR 400V</t>
  </si>
  <si>
    <t>PENGADAAN MATERIAL BEARING PLTU TARAHAN</t>
  </si>
  <si>
    <t>BEARING MOTOR 400V</t>
  </si>
  <si>
    <t>PENGADAAN KOPONEN ELEKTRIK DRI AIR COMPRESSOR</t>
  </si>
  <si>
    <t>PENGADAAN BEARING POMPA PLTU TARAHAN</t>
  </si>
  <si>
    <t>PENGADAAN BEARING MOTOR SPRAY WATER PUMP</t>
  </si>
  <si>
    <t>PENGADAAN SPAREPART SEA WATER BOOSTER PUMP</t>
  </si>
  <si>
    <t>MATERIAL REKONDISI</t>
  </si>
  <si>
    <t>PENGADAAN BELT CONVEYOR SISTEM UNLOADING S-5 PLTU TARAHAN</t>
  </si>
  <si>
    <t>PENGADAAN MATERIAL BELT COAL FEEDER PLTU TARAHAN</t>
  </si>
  <si>
    <t>PENGADAAN MATERIAL ASH SCREW DAN MATERIAL ID FAN &amp; SA FAN UNIT 3 PLTU TARAHAN</t>
  </si>
  <si>
    <t>PENGADAAN MATERIAL ISOLASI ROCKWOOL FURNACE</t>
  </si>
  <si>
    <t>PENUGASAN JOIN INVENTORY AIR NOZZLE PLTU TARAHAN</t>
  </si>
  <si>
    <t>PENGADAAN MATERIAL STOCK SETTING ROP &amp; ROQ PLTU TARAHAN</t>
  </si>
  <si>
    <t>PENGADAAN TUBE HANGER ECONOMIZER BOILER 3 &amp; 4</t>
  </si>
  <si>
    <t>PENGADAAN SPARE PART PEMELIHARAAN AI UNIT 3 PLTU TARAHAN</t>
  </si>
  <si>
    <t>PENGADAAN MATERIAL PLUG TUBE CONDENSOR</t>
  </si>
  <si>
    <t>PENGADAAN REPAIR KIT CERAMIC BALL VALVE UNTUK SYSTEM FLY ASH MAYOR OVERHOUL UNIT 3 PLTU TARAHAN</t>
  </si>
  <si>
    <t>PENGADAAN MATERIAL RUTIN SETING ROP &amp; ROQ PLTU TARAHAN</t>
  </si>
  <si>
    <t>PENGADAAN MATERIAL BALL VALVE, HOUSING BEARING, EXPANSION JOINT, BEARING BLOWER DUST SILO DISPOSAL, DAN CHAIN DRIVE PLTU TARAHAN</t>
  </si>
  <si>
    <t>Pengadaan Inlet Valve Ash Veyor ET 3.4.5</t>
  </si>
  <si>
    <t>Pengadaan Bearing Set Coal Ash Handling</t>
  </si>
  <si>
    <t>PENGADAAN DRY AIR COMPRESSOR PLTU TARAHAN</t>
  </si>
  <si>
    <t>DATA MIGRASI</t>
  </si>
  <si>
    <t>PENGADAAN SPARE PART MAIN TRAFO UNIT 3 &amp; 4 PLTU TARAHAN</t>
  </si>
  <si>
    <t>Pengadaan Material Witchess Srcreen</t>
  </si>
  <si>
    <t>Pengadaan Material Carbon Brush</t>
  </si>
  <si>
    <t>BAHAN KIMIA</t>
  </si>
  <si>
    <t>Pengadaan Fin Plate A 516 Grade 70</t>
  </si>
  <si>
    <t>PT PLN (PERSERO) PEMBANGKITAN SUMATERA BAGIAN SELATAN</t>
  </si>
  <si>
    <t>PENUGASAN PENGADAAN HAMMER CRUSHER PLTU TARAHAN</t>
  </si>
  <si>
    <t>PENGADAAN MATERIAL CRANE TURBIN PLTU TARAHAN</t>
  </si>
  <si>
    <t>PENGADAAN BARANG BAN LUAR DALAM DUMP TRUCK FORKLIFT BACKHOE LOADER ALAT BERAT UPK TARAHAN</t>
  </si>
  <si>
    <t>PENGADAAN JOURNAL BEARING TURBIN PLTU TARAHAN</t>
  </si>
  <si>
    <t>PENUGASAN INVESTMENT CASTING 100 (SERATUS) BUAH AIR NOZZLE FURNACE PLTU TARAHAN</t>
  </si>
  <si>
    <t>PENGADAAN DC TO DC CONVERTER (ISOLATOR)</t>
  </si>
  <si>
    <t>Kenaikan Slow Moving (Rp)</t>
  </si>
  <si>
    <t>COAL;ALL CALORIES;</t>
  </si>
  <si>
    <t>TO</t>
  </si>
  <si>
    <t>FUEL-Batu Bara</t>
  </si>
  <si>
    <t>CHEM;LIMESTONE;60%</t>
  </si>
  <si>
    <t>CHEM;PASIR KUARSA;RANGE 30-50MM</t>
  </si>
  <si>
    <t>III.P1.3.2</t>
  </si>
  <si>
    <t>III.Q2.2.2</t>
  </si>
  <si>
    <t xml:space="preserve"> Total Harga </t>
  </si>
  <si>
    <t xml:space="preserve"> Quantity Total </t>
  </si>
  <si>
    <t xml:space="preserve"> Total </t>
  </si>
  <si>
    <r>
      <t xml:space="preserve">USULAN PENGADAAN MATERIAL 
</t>
    </r>
    <r>
      <rPr>
        <sz val="12"/>
        <rFont val="Calibri"/>
        <family val="2"/>
        <scheme val="minor"/>
      </rPr>
      <t>(PR  Material Non Stock)</t>
    </r>
  </si>
  <si>
    <t>20I</t>
  </si>
  <si>
    <t>8408005B2</t>
  </si>
  <si>
    <t>2L</t>
  </si>
  <si>
    <t>Sektor Tarahan</t>
  </si>
  <si>
    <t>MONITORING MATERIAL BEKAS PAKAI</t>
  </si>
  <si>
    <t>TAHUN 2020</t>
  </si>
  <si>
    <t>No</t>
  </si>
  <si>
    <t>TUG 9</t>
  </si>
  <si>
    <t>Material Number</t>
  </si>
  <si>
    <t xml:space="preserve">Qty </t>
  </si>
  <si>
    <t>TUG 10</t>
  </si>
  <si>
    <t>Lokasi Penyimpanan</t>
  </si>
  <si>
    <t>Dokumentasi</t>
  </si>
  <si>
    <t>Keterangan (telah dilelang/ dipakai kembali/ dll)</t>
  </si>
  <si>
    <t>Tanggal</t>
  </si>
  <si>
    <t>No. TUG 9</t>
  </si>
  <si>
    <t>No.WO</t>
  </si>
  <si>
    <t>Gudang</t>
  </si>
  <si>
    <t>Kode rak/peti/area</t>
  </si>
  <si>
    <t>MANAGER BAGIAN PEMELIHARAAN</t>
  </si>
  <si>
    <t>KIT047</t>
  </si>
  <si>
    <r>
      <t xml:space="preserve">PURCHASE ORDER MATERIAL
</t>
    </r>
    <r>
      <rPr>
        <sz val="12"/>
        <rFont val="Calibri"/>
        <family val="2"/>
        <scheme val="minor"/>
      </rPr>
      <t>(PO item stock)</t>
    </r>
  </si>
  <si>
    <r>
      <t xml:space="preserve">PURCHASE ORDER MATERIAL
</t>
    </r>
    <r>
      <rPr>
        <sz val="12"/>
        <rFont val="Calibri"/>
        <family val="2"/>
        <scheme val="minor"/>
      </rPr>
      <t>(PO item non stock)</t>
    </r>
  </si>
  <si>
    <t xml:space="preserve">PURCHASE ORDER (PO Jasa) 
(Pengadaan material Jasa) </t>
  </si>
  <si>
    <t>MUHAMMAD ARIF</t>
  </si>
  <si>
    <t>FILTER;WATER;63X28X1015MM-5µ</t>
  </si>
  <si>
    <t>FILTER;OIL;P-COS-L-24-A-200W</t>
  </si>
  <si>
    <t>FILTER;OIL;710X150mm</t>
  </si>
  <si>
    <t>FTR;PAL;A10V028DR31R;HC9021FDT4H</t>
  </si>
  <si>
    <t>No. Urut</t>
  </si>
  <si>
    <t>NC</t>
  </si>
  <si>
    <t>SM</t>
  </si>
  <si>
    <t>TRF ACC;HV BUSHING 52 NF1000</t>
  </si>
  <si>
    <t>TURBIN ACC;SEAL FIN 1015X1600X4.9MM</t>
  </si>
  <si>
    <t>TURBIN ACC;SEAL FIN 1015X1600X8.4MM</t>
  </si>
  <si>
    <t>TURBIN ACC;SEAL FIN 1048X1700X4.8MM</t>
  </si>
  <si>
    <t>TURBIN ACC;SEAL FIN 1048X1700X8.3MM</t>
  </si>
  <si>
    <t>TURBIN ACC;SEAL FIN 1095X1900X4.8MM</t>
  </si>
  <si>
    <t>TURBIN ACC;SEAL FIN 1095X1900X8.3MM</t>
  </si>
  <si>
    <t>TURBIN ACC;SEAL FIN 574X1900X5.1MM</t>
  </si>
  <si>
    <t>TURBIN ACC;SEAL FIN 574X1900X8.6MM</t>
  </si>
  <si>
    <t>TURBIN ACC;SEAL FIN 575X1900X5.1MM</t>
  </si>
  <si>
    <t>TURBIN ACC;SEAL FIN 575X1900X8.1MM</t>
  </si>
  <si>
    <t>TURBIN ACC;SEAL FIN 575X2000X5.1MM</t>
  </si>
  <si>
    <t>TURBIN ACC;SEAL FIN 575X2000X8.1MM</t>
  </si>
  <si>
    <t>TURBIN ACC;SEAL FIN 626X2200X5.1MM</t>
  </si>
  <si>
    <t>TURBIN ACC;SEAL FIN 626X2200X8.1MM</t>
  </si>
  <si>
    <t>TURBIN ACC;SEAL FIN 690X1100X5MM</t>
  </si>
  <si>
    <t>TURBIN ACC;SEAL FIN 690X1100X8.5MM</t>
  </si>
  <si>
    <t>TURBIN ACC;SEAL FIN 696X1100X5MM</t>
  </si>
  <si>
    <t>TURBIN ACC;SEAL FIN 696X1100X8MM</t>
  </si>
  <si>
    <t>TURBIN ACC;SEAL FIN 700X1300X5MM</t>
  </si>
  <si>
    <t>TURBIN ACC;SEAL FIN 700X1300X8MM</t>
  </si>
  <si>
    <t>TURBIN ACC;SEAL FIN 717X2500X4.9MM</t>
  </si>
  <si>
    <t>TURBIN ACC;SEAL FIN 717X2500X7.9MM</t>
  </si>
  <si>
    <t>TURBIN ACC;SEAL FIN 786X1400X5MM</t>
  </si>
  <si>
    <t>TURBIN ACC;SEAL FIN 786X1400X8MM</t>
  </si>
  <si>
    <t>TURBIN ACC;SEAL FIN 808X2800X4.8MM</t>
  </si>
  <si>
    <t>TURBIN ACC;SEAL FIN 808X2800X8.3MM</t>
  </si>
  <si>
    <t>TURBIN ACC;SEAL FIN 913X1600X4.9MM</t>
  </si>
  <si>
    <t>TURBIN ACC;SEAL FIN 913X1600X7.9MM</t>
  </si>
  <si>
    <t>PO No.</t>
  </si>
  <si>
    <t>Tidak ada return</t>
  </si>
  <si>
    <t>2010</t>
  </si>
  <si>
    <t>000006850970000117</t>
  </si>
  <si>
    <t>No.  Line</t>
  </si>
  <si>
    <t>SAP</t>
  </si>
  <si>
    <t>Doc. Date</t>
  </si>
  <si>
    <t>Post. Date</t>
  </si>
  <si>
    <t>04/BA.PS/EPI.01.03/UPKTAR/2020</t>
  </si>
  <si>
    <t>FILTER;OIL;VN-08A-150W-1</t>
  </si>
  <si>
    <t>No. WO</t>
  </si>
  <si>
    <t>BUKIT ASAM (PERSERO), TBK. PT</t>
  </si>
  <si>
    <t>Print Date</t>
  </si>
  <si>
    <t xml:space="preserve"> : </t>
  </si>
  <si>
    <t>Issue  Tidak Terlambat :</t>
  </si>
  <si>
    <t>Total jumlah Issue :</t>
  </si>
  <si>
    <t>Invuse Num</t>
  </si>
  <si>
    <t>Invuse Desc.</t>
  </si>
  <si>
    <t>SAP Mat. Doc.</t>
  </si>
  <si>
    <t>SAP Doc. Date</t>
  </si>
  <si>
    <t>Item Num.</t>
  </si>
  <si>
    <t>Description</t>
  </si>
  <si>
    <t>Store Loc.</t>
  </si>
  <si>
    <t>WT. Num</t>
  </si>
  <si>
    <t>Changed Date</t>
  </si>
  <si>
    <t>Worktype</t>
  </si>
  <si>
    <t>Information</t>
  </si>
  <si>
    <t>COMPLETE</t>
  </si>
  <si>
    <t>PM</t>
  </si>
  <si>
    <t>-1.179,010</t>
  </si>
  <si>
    <t>FM</t>
  </si>
  <si>
    <t>02.06.2020</t>
  </si>
  <si>
    <t>01.06.2020</t>
  </si>
  <si>
    <t>-1.087.475</t>
  </si>
  <si>
    <t>ZST1</t>
  </si>
  <si>
    <t>PLN Stock Materials</t>
  </si>
  <si>
    <t>INVERTER;380V;480V;5KW;3P;7.5HP</t>
  </si>
  <si>
    <t>ZM0405</t>
  </si>
  <si>
    <t>INVERTER;380V;480V;18.5KW;3P;25HP</t>
  </si>
  <si>
    <t>INVERTER;380V;480V;3.7KW;3P;10A</t>
  </si>
  <si>
    <t>MECHANICAL SEAL;CARTRIDGE;80MM;WATER</t>
  </si>
  <si>
    <t>TRF ACC;LV BUSHING 30NF/8000</t>
  </si>
  <si>
    <t>CB;AIR;1000V;800A;12KV;;3P;</t>
  </si>
  <si>
    <t>ZK5925</t>
  </si>
  <si>
    <t>MOTOR;AC;400V;0.75KW;50Hz;1410RPM</t>
  </si>
  <si>
    <t>ZK6105</t>
  </si>
  <si>
    <t>ZM0802</t>
  </si>
  <si>
    <t>ZM0801</t>
  </si>
  <si>
    <t>LUBE;T;SHELL TURBO T 68</t>
  </si>
  <si>
    <t>ZM0805</t>
  </si>
  <si>
    <t>GREASE;N;SHELL ALBIDA HDX 2</t>
  </si>
  <si>
    <t>GREASE;S;OMEGA 57</t>
  </si>
  <si>
    <t>GREASE;S;OMEGA 65</t>
  </si>
  <si>
    <t>LUBE;N;GULF INTERNATIONAL</t>
  </si>
  <si>
    <t>LUBE;N;MOBIL DTE 24</t>
  </si>
  <si>
    <t>LUBE;N;MOBIL GEAR 600 XP 220</t>
  </si>
  <si>
    <t>LUBE;N;SHELL DIALA B</t>
  </si>
  <si>
    <t>LUBE;N;SHELL RIMULA D 30</t>
  </si>
  <si>
    <t>LUBE;S;MOBIL SHC 624</t>
  </si>
  <si>
    <t>LUBE;S;MOBIL SHC 626</t>
  </si>
  <si>
    <t>LUBE;S;MOBIL SPARTAN EP 220</t>
  </si>
  <si>
    <t>LUBE;S;SHELL RIMULA 15W-40</t>
  </si>
  <si>
    <t>LUBE;S;SHELL SPIRAX S2 A 140</t>
  </si>
  <si>
    <t>LUBE;S;SHELL SPIRAX S2 A 90</t>
  </si>
  <si>
    <t>LUBE;S;SUNISO 5GS VG100</t>
  </si>
  <si>
    <t>LUBE;T;CASTROL PERFECTO T 32</t>
  </si>
  <si>
    <t>LUBE;T;SHELL TURBO T 46</t>
  </si>
  <si>
    <t>LUBE;S;MOBIL RARUS 424</t>
  </si>
  <si>
    <t>LUBE;S;ESSO UNIVIS HVI 13</t>
  </si>
  <si>
    <t>LUBE;S;OMEGA 612 SAE 20</t>
  </si>
  <si>
    <t>LUBE;N;SHELL MORLINA S2 B 150</t>
  </si>
  <si>
    <t>GAL</t>
  </si>
  <si>
    <t>LUBE;N;SHELL RIMULA R2 50W</t>
  </si>
  <si>
    <t>GAS;MIX O2 50% + CO2 50%</t>
  </si>
  <si>
    <t>ZK3433</t>
  </si>
  <si>
    <t>GAS;MIX CO2 40% + CO2 60%</t>
  </si>
  <si>
    <t>ZK6810</t>
  </si>
  <si>
    <t>GAS;NITROGEN HP</t>
  </si>
  <si>
    <t>GAS;NITROGEN UHP</t>
  </si>
  <si>
    <t>GAS;OXYGEN HP</t>
  </si>
  <si>
    <t>GAS;ACETYLENE</t>
  </si>
  <si>
    <t>CHEM;2-PROPANOL;FOR ANALYSIS</t>
  </si>
  <si>
    <t>CHEM;BENZOIC ACID;C723</t>
  </si>
  <si>
    <t>CHEM;BUFFER SOLUTION;PH 7</t>
  </si>
  <si>
    <t>CHEM;BUFFER SOLUTION;PH10.01</t>
  </si>
  <si>
    <t>CHEM;BUFFER SOLUTION;PH11.01</t>
  </si>
  <si>
    <t>CHEM;BUFFER SOLUTION;PH4.01</t>
  </si>
  <si>
    <t>CHEM;CONDUCTIVITY STANDARD;1000uS/cm</t>
  </si>
  <si>
    <t>CHEM;HYDROCHLORIC ACID;1N/1L</t>
  </si>
  <si>
    <t>CHEM;PHORPHYRIN 1 REAGENT;POWDER</t>
  </si>
  <si>
    <t>CHEM;POLYELECTROLITE;80%</t>
  </si>
  <si>
    <t>CHEM;SODIUM HYDROXIDE SOLUTION;1N/1L</t>
  </si>
  <si>
    <t>CHEM;SODIUM SULPHITE;94%</t>
  </si>
  <si>
    <t>CHEM;TOLUENE;FOR ANALYSIS</t>
  </si>
  <si>
    <t>CHEM;TRISODIUM PHOSPHATE;80%</t>
  </si>
  <si>
    <t>CHEM;TRISODIUM PHOSPHATE;98%</t>
  </si>
  <si>
    <t>CHEM;KOH;0.1N</t>
  </si>
  <si>
    <t>CHEM;XYLENE;</t>
  </si>
  <si>
    <t>CHEM;METHANOL;GR ANALYSIS</t>
  </si>
  <si>
    <t>CHEM;SODIUM THIOSULPHATE;0.113N</t>
  </si>
  <si>
    <t>CHEM;REAGENTS;ZINCOVER 5</t>
  </si>
  <si>
    <t>CHEM;CALLIBRATION CHECK FLD 2806;LNF509</t>
  </si>
  <si>
    <t>CHEM;ELECTRON ENVIRON PREF SOLVENT;02961</t>
  </si>
  <si>
    <t>CHEM;FERROUS CALIBRATION FLUID;LNF545</t>
  </si>
  <si>
    <t>CHEM;STANDARD SAMPLE;502-681</t>
  </si>
  <si>
    <t>CHEM;STANDARD SAMPLE;502-682</t>
  </si>
  <si>
    <t>CHEM;ACETONE;</t>
  </si>
  <si>
    <t>CHEM;CONDUCTIVITY STANDARD;25uS/cm</t>
  </si>
  <si>
    <t>Junifer Pangihutan S.</t>
  </si>
  <si>
    <t>2020-05</t>
  </si>
  <si>
    <t>PLN UPDK Bandar Lampung</t>
  </si>
  <si>
    <t xml:space="preserve"> - </t>
  </si>
  <si>
    <t>STAR-TU-00-BJA10GH009</t>
  </si>
  <si>
    <t>125.PJ/11</t>
  </si>
  <si>
    <t>STAR-TU-40-HTK00AA003</t>
  </si>
  <si>
    <t>024.SPK/11</t>
  </si>
  <si>
    <t>7000005366.PJ/19</t>
  </si>
  <si>
    <t>STAR-TU-30-HHE10FF001</t>
  </si>
  <si>
    <t>082.PJ/12</t>
  </si>
  <si>
    <t xml:space="preserve"> MO Unit 3</t>
  </si>
  <si>
    <t>7000001314.PJ/17 7000006085.PJ/19</t>
  </si>
  <si>
    <t>111.SPK/11
3100444234.PJ/14 3100573677.SPK/15 7000001314.PJ/17 7000006085.PJ/19</t>
  </si>
  <si>
    <t>111.SPK/11
155.PJ/13 7000001314.PJ/17 7000006085.PJ/19</t>
  </si>
  <si>
    <t xml:space="preserve">111.SPK/11
155.PJ/13
3100444234.PJ/14 3100573677.SPK/15 7000001314.PJ/17 7000006085.PJ/19 </t>
  </si>
  <si>
    <t>165.PJ/11;
160.PJ/10</t>
  </si>
  <si>
    <t>020.PJ/11</t>
  </si>
  <si>
    <t>STAR-TU-00-EAC31</t>
  </si>
  <si>
    <t>091.SPK/11
3100408953.PJ/14 3100570099.PJ/15 3100656294.PJ/16 3100656294.PJ/16</t>
  </si>
  <si>
    <t>037.PJ/12</t>
  </si>
  <si>
    <t>MO Unit 3</t>
  </si>
  <si>
    <t>027.SPK/11</t>
  </si>
  <si>
    <t>083.PJ/11
026.PJ/13 3100542400.PJ/15</t>
  </si>
  <si>
    <t>064.PJ/11
061.PJ/13</t>
  </si>
  <si>
    <t>027.SPK/11 3100554111.SPK/15</t>
  </si>
  <si>
    <t>126.PJ/10</t>
  </si>
  <si>
    <t>024.SPK/12
044.SPM/13</t>
  </si>
  <si>
    <t>7000003640.PJ/18</t>
  </si>
  <si>
    <t>STAR-TU-00-EAC22</t>
  </si>
  <si>
    <t>7000006085.PJ/19</t>
  </si>
  <si>
    <t>091.PJ/13
131.SPK/13</t>
  </si>
  <si>
    <t>STAR-TU-00-BJA10GH004</t>
  </si>
  <si>
    <t>157.PJ/11</t>
  </si>
  <si>
    <t>132.SPK/13 3100559333.SPK/15 7000003640.PJ/18</t>
  </si>
  <si>
    <t>STAR-TU-00-EAC12</t>
  </si>
  <si>
    <t>STAR-TU-00-EAC37</t>
  </si>
  <si>
    <t>001.SPM/12
088.SPM/12</t>
  </si>
  <si>
    <t>088.SPM/12</t>
  </si>
  <si>
    <t>STAR-TU-30-HDA10AF001</t>
  </si>
  <si>
    <t>3100534944.PJ/15 3100656294.PJ/16</t>
  </si>
  <si>
    <t xml:space="preserve"> MO Unit 4</t>
  </si>
  <si>
    <t>001.PJ/14</t>
  </si>
  <si>
    <t>7000000721.SPM/17</t>
  </si>
  <si>
    <t>027.SPK/11
087.SPM/12
088.SPM/12
109.PJ/KITSBS/13
3100409063.PJ/KITSBS/14</t>
  </si>
  <si>
    <t>087.SPM/12</t>
  </si>
  <si>
    <t>STAR-TU-30-HDA10AF001M</t>
  </si>
  <si>
    <t>087.SPM/12
030.1.SPM/13</t>
  </si>
  <si>
    <t>STAR-TU-00-BJC01GS002</t>
  </si>
  <si>
    <t>087.SPM/12
030.1.SPM/13 3100546276.PJ</t>
  </si>
  <si>
    <t>STAR-TU-30-MAV21AP001M</t>
  </si>
  <si>
    <t>087.SPM/12 3100546276.PJ/15</t>
  </si>
  <si>
    <t>STAR-TU-30-PAB71AP001M</t>
  </si>
  <si>
    <t>087.SPM/12
099.SPK/13 3100607006.SPK/16</t>
  </si>
  <si>
    <t>3100433465.SPK/14</t>
  </si>
  <si>
    <t>STAR-TU-30-PGA11AP001M</t>
  </si>
  <si>
    <t>040.PJ/09
099.SPK/13 3100546276.PJ/15</t>
  </si>
  <si>
    <t>7000000721.SPM/17 7000001512.SPM/17</t>
  </si>
  <si>
    <t>087.SPM/12
054.SPM/13</t>
  </si>
  <si>
    <t>STAR-TU-00-HTP10AP006M</t>
  </si>
  <si>
    <t>001.SPM/12
054.SPM/13 7000000721.SPM/17 7000001512.SPM/17</t>
  </si>
  <si>
    <t>075.SPK/10
3100497031.PJ/15 3500142967.SPM/16 7000000721.SPM/17</t>
  </si>
  <si>
    <t>STAR-TU-00-PBA02AP001</t>
  </si>
  <si>
    <t>001.SPM/13
3100453024.PJ/14 7000001512.SPM/17</t>
  </si>
  <si>
    <t>STAR-TU-40-MAX21AP001M</t>
  </si>
  <si>
    <t>087.SPM/12
001.SPM/12
099.SPK/13</t>
  </si>
  <si>
    <t>STAR-TU-00-PAA50AP001</t>
  </si>
  <si>
    <t>087.SPM/12 3100607006.SPK/16</t>
  </si>
  <si>
    <t>087.SPM/12 3100607006.SPK/16 3100596026.SPK/15 7000000721.SPM/17 7000001512.SPM/17</t>
  </si>
  <si>
    <t>STAR-TU-40-MAV31AP001M</t>
  </si>
  <si>
    <t>087.SPM/12
099.SPK/13 7000001514.SPM/17</t>
  </si>
  <si>
    <t>087.SPM/12
099.SPK/13</t>
  </si>
  <si>
    <t>STAR-TU-00-EBC11AF002</t>
  </si>
  <si>
    <t>3500142967.SPM/16  7000001512.SPM/17</t>
  </si>
  <si>
    <t>040.PJ/09
099.SPK/13</t>
  </si>
  <si>
    <t>STAR-TU-30-HLB51AN100</t>
  </si>
  <si>
    <t>027.SPK/11 3100554111.SPK/15 3100656294.PJ/16</t>
  </si>
  <si>
    <t>STAR-TU-30-BFA30GH005</t>
  </si>
  <si>
    <t>004.SPK/13
068.SPK/13</t>
  </si>
  <si>
    <t>087.SPM/12 7000000721.SPM/17 7000001512.SPM/17</t>
  </si>
  <si>
    <t>STAR-TU-00-GCF10AP001</t>
  </si>
  <si>
    <t>001.SPM/13 7000001514.SPM/17</t>
  </si>
  <si>
    <t>STAR-TU-30-QEA50AN001</t>
  </si>
  <si>
    <t>068.PJ/12
001.PJ/14 3100688995.PJ/16 7000000721.SPM/17 7000001512.SPM/17</t>
  </si>
  <si>
    <t>3100656592.PJ/16 3500142967.SPM/16 7000000721.SPM/17</t>
  </si>
  <si>
    <t>3100495538.PJ/14 7000000721.SPM/17 7000001512.SPM/17</t>
  </si>
  <si>
    <t>STAR-TU-30-PAB50AP011</t>
  </si>
  <si>
    <t>3100596026.SPK/15</t>
  </si>
  <si>
    <t>STAR-TU-30-BBA10GH012</t>
  </si>
  <si>
    <t>3100546276.PJ/15</t>
  </si>
  <si>
    <t>087.SPM/12
088.SPM/12</t>
  </si>
  <si>
    <t>7000003701.PJ/18</t>
  </si>
  <si>
    <t>3100560484.SPK/15 3100656294.PJ/16</t>
  </si>
  <si>
    <t xml:space="preserve"> MO Unit 3 dan 4</t>
  </si>
  <si>
    <t>3100559333.SPK/15 7000003640.PJ/18</t>
  </si>
  <si>
    <t>STAR-TU-00-EAC16</t>
  </si>
  <si>
    <t>3100724801.SPBL/16 7000003640.PJ/18</t>
  </si>
  <si>
    <t>STAR-TU-00-EAC36AF001</t>
  </si>
  <si>
    <t>001.SPM/12
030.1.SPM/13</t>
  </si>
  <si>
    <t>3100685949.SPBL/16 7000003640.PJ/18</t>
  </si>
  <si>
    <t>032.SPK/11</t>
  </si>
  <si>
    <t>STAR-TU-00-EAC60</t>
  </si>
  <si>
    <t>7000001290.PJ/17</t>
  </si>
  <si>
    <t>STAR-TU-30-HLB61</t>
  </si>
  <si>
    <t>MO Unit 4</t>
  </si>
  <si>
    <t>109.PJ/KITSBS/13
3100409063.PJ/KITSBS/14</t>
  </si>
  <si>
    <t>MO Unit 3 dan 4</t>
  </si>
  <si>
    <t>008.PJ/11
109.PJ/KITSBS/13
3100409063.PJ/KITSBS/14 7000000721.SPM/17 7000001512.SPM/17</t>
  </si>
  <si>
    <t xml:space="preserve">MO Unit 3 </t>
  </si>
  <si>
    <t>STAR-TU-40-LAC11AP001</t>
  </si>
  <si>
    <t>STAR-TU-30-BJA10GH017</t>
  </si>
  <si>
    <t>131.SPK/13 3500142967.SPM/16 7000000721.SPM/17 7000001512.SPM/17</t>
  </si>
  <si>
    <t>STAR-TU-30-BBA10GH013</t>
  </si>
  <si>
    <t>STAR-TU-30-HLB71AN100</t>
  </si>
  <si>
    <t>3100570099.PJ/15 3100656294.PJ/16</t>
  </si>
  <si>
    <t>3100534944.PJ/15</t>
  </si>
  <si>
    <t>STAR-TU-40-HBK10</t>
  </si>
  <si>
    <t>3100538712.PJ/15 3100658653.PJ/16</t>
  </si>
  <si>
    <t>179.PJ/12
001.PJ/13
023.PJ/13</t>
  </si>
  <si>
    <t>024.PJ/11,
167.PJ/10
085.SPK/12
3100418757.PJ/14</t>
  </si>
  <si>
    <t>7000003078.PJ/18 7000003612.PJ/18 7000005335.SPM/19 7000006622.SPM/19</t>
  </si>
  <si>
    <t>7000001797.PJ/17</t>
  </si>
  <si>
    <t>027.PJ/13
3100497031.PJ/15</t>
  </si>
  <si>
    <t>3100652980.SPK/16 7000002731.SPM/18 7000005211.SPM/19</t>
  </si>
  <si>
    <t>027.PJ/13 3100673306.PJ/16
3100524683.SPK/15 3500107445.SPM/15 3100665673.PJ/16 7000001917.SPM/17 7000004344.SPM/18</t>
  </si>
  <si>
    <t>3100524683.SPK/15 3500107445.SPM/15 3100665673.PJ/16 3100673306.PJ/16 7000001917.SPM/17 7000004344.SPM/18</t>
  </si>
  <si>
    <t>3100431514.PJ/14</t>
  </si>
  <si>
    <t>3100462197.PJ/14 3100671844.PJ/16</t>
  </si>
  <si>
    <t>MO unit 3</t>
  </si>
  <si>
    <t>164.PJ/11
3100527143.PJ/15 7000000278.PJ/17</t>
  </si>
  <si>
    <t>151.PJ/10</t>
  </si>
  <si>
    <t>STAR-TU-40-MK</t>
  </si>
  <si>
    <t>3100442677.PJ/14    3100631082.SPBL/16 7000002007.SPK/17 7000006088.PJ/19</t>
  </si>
  <si>
    <t>STAR-TU-00-BRV10AE001</t>
  </si>
  <si>
    <t>7000001369.SPJ/17</t>
  </si>
  <si>
    <t>3100662208.SPBL/16 7000001369.SPJ/17</t>
  </si>
  <si>
    <t>3100662208.SPBL/16</t>
  </si>
  <si>
    <t>STAR-TU-30-MAX21AP001</t>
  </si>
  <si>
    <t>7000007953.PJ/610/2020</t>
  </si>
  <si>
    <t>PENGADAAN MATERIAL FILTER STRAINER</t>
  </si>
  <si>
    <t>3100656294.PJ/16</t>
  </si>
  <si>
    <t>STAR-TU-30-HNC51AN100</t>
  </si>
  <si>
    <t>153.PJ/10</t>
  </si>
  <si>
    <t>STAR-TU-40-BAT10</t>
  </si>
  <si>
    <t>3100603385.PJ/16</t>
  </si>
  <si>
    <t>013.SPM/11,
176.SPK/10;
020.SPM/12
026.SPM/13
3100451270.PJ/14 3100690649.PJ/16 7000003739.SPM/18</t>
  </si>
  <si>
    <t>102.SPK/12 7000001290.PJ/17</t>
  </si>
  <si>
    <t>105.PJ/11
3100496013.PJ/14</t>
  </si>
  <si>
    <t>STAR-TU-40-ETG13AA003</t>
  </si>
  <si>
    <t>125.PJ/KITSBS/13
054.PJ/14</t>
  </si>
  <si>
    <t>STAR-TU-40-ETG13AA006</t>
  </si>
  <si>
    <t>STAR-TU-40-ETG13AA008</t>
  </si>
  <si>
    <t>3100415085.PJ/14 7000001290.PJ/17</t>
  </si>
  <si>
    <t>136.SPK/11 7000001290.PJ/17</t>
  </si>
  <si>
    <t>118.SPK/11</t>
  </si>
  <si>
    <t>221.PJ/13</t>
  </si>
  <si>
    <t>STAR-TU-00-GRK10AP015</t>
  </si>
  <si>
    <t>3100554745.PJ/15</t>
  </si>
  <si>
    <t>030.PJ/13 3100651350.PJ/16 3100723730.PJ/16</t>
  </si>
  <si>
    <t>STAR-TU-00-GC</t>
  </si>
  <si>
    <t>091.PJ/13</t>
  </si>
  <si>
    <t>STAR-TU-30-HBK10</t>
  </si>
  <si>
    <t>095.PJ/11;
015.PJ/10 7000005629.PJ/19</t>
  </si>
  <si>
    <t>156.SPK/10</t>
  </si>
  <si>
    <t>046.SPM/12 3100542400.PJ/15</t>
  </si>
  <si>
    <t>071.SPK/12</t>
  </si>
  <si>
    <t>081.PJ/12
032.PJ/14 7000003458.PJ/18</t>
  </si>
  <si>
    <t>032.PJ/14 7000003458.PJ/18</t>
  </si>
  <si>
    <t>055.SPK/12</t>
  </si>
  <si>
    <t>7000003458.PJ/18</t>
  </si>
  <si>
    <t>STAR-TU-40-MAA10</t>
  </si>
  <si>
    <t>STAR-TU-00-EBC11AJ001</t>
  </si>
  <si>
    <t>3100448915.SPK/14 3100656294.PJ/16</t>
  </si>
  <si>
    <t>STAR-TU-30-PAB81</t>
  </si>
  <si>
    <t>3100446580.PJ/14 3100686369.SPBL/16</t>
  </si>
  <si>
    <t>STAR-TU-00-BJB01GS007</t>
  </si>
  <si>
    <t>104.PJ/13</t>
  </si>
  <si>
    <t>STAR-TU-00-BJA10GH012</t>
  </si>
  <si>
    <t>052.SPM/12</t>
  </si>
  <si>
    <t>7000000972.PJ/17 7000001290.PJ/17</t>
  </si>
  <si>
    <t>STAR-TU-30-ETG11AA006</t>
  </si>
  <si>
    <t>7000001223.PJ/17 7000003925.PJ/18</t>
  </si>
  <si>
    <t>099.SPK/11
3100430438.PJ/14</t>
  </si>
  <si>
    <t>066.PJ/11
3100496442.PJ/15</t>
  </si>
  <si>
    <t>STAR-TU-40-ETD10AN100</t>
  </si>
  <si>
    <t>052.SPM/12 7000001290.PJ/17</t>
  </si>
  <si>
    <t>STAR-TU-00-XXX10XX016</t>
  </si>
  <si>
    <t>052.SPM/12 3100646336.SPK/16</t>
  </si>
  <si>
    <t xml:space="preserve">7000006328.PJ/610/2019 </t>
  </si>
  <si>
    <t>PENGADAAN MATERIAL LISTRIK PLTU TARAHAN</t>
  </si>
  <si>
    <t>III.D1.3.1</t>
  </si>
  <si>
    <t>UNIV ACC;THROTTLE VALVE 3"</t>
  </si>
  <si>
    <t>TRF ACC;HV BUSHING CRX170/325-</t>
  </si>
  <si>
    <t>TRF ACC;OIL SEAL LV BUSHING 30</t>
  </si>
  <si>
    <t>INVERTER;380V;480V;3.7KW;3P;10</t>
  </si>
  <si>
    <t>INVERTER;380V;480V;18.5KW;3P;2</t>
  </si>
  <si>
    <t>INVERTER;380V;480V;5KW;3P;7.5H</t>
  </si>
  <si>
    <t>MOTOR;AC;400V;0.75KW;50Hz;1410</t>
  </si>
  <si>
    <t>MECHANICAL SEAL;CARTRIDGE;80MM</t>
  </si>
  <si>
    <t xml:space="preserve">7000006821.PJ/610/2019 </t>
  </si>
  <si>
    <t>PERMINTAAN MECHANICAL SEAL BFP</t>
  </si>
  <si>
    <t>III.F2.3.1</t>
  </si>
  <si>
    <t>TURBIN ACC;CAULKING WIRE 1.6MM</t>
  </si>
  <si>
    <t>PENGADAAN SPARE PART UTAMA TURBIN PLTU TARAHAN (SEAL FIN)</t>
  </si>
  <si>
    <t>III.F2.4.1</t>
  </si>
  <si>
    <t>TURBIN ACC;CAULKING WIRE 1.7X1</t>
  </si>
  <si>
    <t>7000007515.PJ/610/2020</t>
  </si>
  <si>
    <t>TURBIN ACC;SEAL FIN 1015X1600X</t>
  </si>
  <si>
    <t>19/032020</t>
  </si>
  <si>
    <t>TURBIN ACC;SEAL FIN 1037X3400X</t>
  </si>
  <si>
    <t>TURBIN ACC;SEAL FIN 1048X1700X</t>
  </si>
  <si>
    <t>TURBIN ACC;SEAL FIN 1065X3375X</t>
  </si>
  <si>
    <t>1903/2020</t>
  </si>
  <si>
    <t>TURBIN ACC;SEAL FIN 1087X1718X</t>
  </si>
  <si>
    <t>TURBIN ACC;SEAL FIN 1095X1900X</t>
  </si>
  <si>
    <t>TURBIN ACC;SEAL FIN 1103X3500X</t>
  </si>
  <si>
    <t>TURBIN ACC;SEAL FIN 1144X3700X</t>
  </si>
  <si>
    <t>TURBIN ACC;SEAL FIN 1209X2000X</t>
  </si>
  <si>
    <t>TURBIN ACC;SEAL FIN 1305X2200X</t>
  </si>
  <si>
    <t>TURBIN ACC;SEAL FIN 1446X2500X</t>
  </si>
  <si>
    <t>TURBIN ACC;SEAL FIN 1447X4576X</t>
  </si>
  <si>
    <t>TURBIN ACC;SEAL FIN 1469X2318X</t>
  </si>
  <si>
    <t>TURBIN ACC;SEAL FIN 1615X2600X</t>
  </si>
  <si>
    <t>TURBIN ACC;SEAL FIN 1723X2800X</t>
  </si>
  <si>
    <t>TURBIN ACC;SEAL FIN 2135X3364X</t>
  </si>
  <si>
    <t>TURBIN ACC;SEAL FIN 574X1900X5</t>
  </si>
  <si>
    <t>TURBIN ACC;SEAL FIN 574X1900X8</t>
  </si>
  <si>
    <t>TURBIN ACC;SEAL FIN 575X1900X5</t>
  </si>
  <si>
    <t>TURBIN ACC;SEAL FIN 575X1900X8</t>
  </si>
  <si>
    <t>TURBIN ACC;SEAL FIN 575X2000X5</t>
  </si>
  <si>
    <t>TURBIN ACC;SEAL FIN 575X2000X8</t>
  </si>
  <si>
    <t>TURBIN ACC;SEAL FIN 626X2200X5</t>
  </si>
  <si>
    <t>TURBIN ACC;SEAL FIN 626X2200X8</t>
  </si>
  <si>
    <t>TURBIN ACC;SEAL FIN 690X1100X5</t>
  </si>
  <si>
    <t>TURBIN ACC;SEAL FIN 690X1100X8</t>
  </si>
  <si>
    <t>TURBIN ACC;SEAL FIN 696X1100X5</t>
  </si>
  <si>
    <t>TURBIN ACC;SEAL FIN 696X1100X8</t>
  </si>
  <si>
    <t>TURBIN ACC;SEAL FIN 700X1300X5</t>
  </si>
  <si>
    <t>TURBIN ACC;SEAL FIN 700X1300X8</t>
  </si>
  <si>
    <t>TURBIN ACC;SEAL FIN 717X2500X4</t>
  </si>
  <si>
    <t>TURBIN ACC;SEAL FIN 717X2500X7</t>
  </si>
  <si>
    <t>TURBIN ACC;SEAL FIN 786X1400X5</t>
  </si>
  <si>
    <t>TURBIN ACC;SEAL FIN 786X1400X8</t>
  </si>
  <si>
    <t>TURBIN ACC;SEAL FIN 808X2800X4</t>
  </si>
  <si>
    <t>TURBIN ACC;SEAL FIN 808X2800X8</t>
  </si>
  <si>
    <t>TURBIN ACC;SEAL FIN 900X3200X4</t>
  </si>
  <si>
    <t>TURBIN ACC;SEAL FIN 900X3200X8</t>
  </si>
  <si>
    <t>TURBIN ACC;SEAL FIN 913X1600X4</t>
  </si>
  <si>
    <t>TURBIN ACC;SEAL FIN 913X1600X7</t>
  </si>
  <si>
    <t>FUEL;BIO SOLAR</t>
  </si>
  <si>
    <t>GREASE;N;SHELL ALBIDA EP 2</t>
  </si>
  <si>
    <t>GREASE;N;SHELL ALVANIA EP 2</t>
  </si>
  <si>
    <t>GREASE;S;OMEGA 85</t>
  </si>
  <si>
    <t>GREASE;S;SHELL ALVANIA RL 2</t>
  </si>
  <si>
    <t>GREASE;S;SHELL ALVANIA RL 3</t>
  </si>
  <si>
    <t>LUBE;N;MOBIL DTE 25</t>
  </si>
  <si>
    <t>LUBE;N;MOBIL DTE 26</t>
  </si>
  <si>
    <t>LUBE;N;MOBIL DTE ISO VG 46</t>
  </si>
  <si>
    <t>LUBE;N;MOBIL DTE LIGHT</t>
  </si>
  <si>
    <t>LUBE;N;NYNAS</t>
  </si>
  <si>
    <t>LUBE;N;SHELL CORENA S 46</t>
  </si>
  <si>
    <t>LUBE;N;SHELL CORENA S3 R 46</t>
  </si>
  <si>
    <t>LUBE;N;SHELL OMALA 680</t>
  </si>
  <si>
    <t>LUBE;N;SHELL RIMULA R2 10W</t>
  </si>
  <si>
    <t>LUBE;N;SHELL RIMULA R3X 15W-40</t>
  </si>
  <si>
    <t>LUBE;N;SHELL RIMULA X D 10W</t>
  </si>
  <si>
    <t>LUBE;N;TOTAL PRESLIA 32</t>
  </si>
  <si>
    <t>LUBE;S;CASTROL ALPHA SP 150</t>
  </si>
  <si>
    <t>LUBE;S;MOBIL POLYREX EM</t>
  </si>
  <si>
    <t>LUBE;S;OMEGA 612 SAE 10</t>
  </si>
  <si>
    <t>LUBE;S;OMEGA 612 SAE 90</t>
  </si>
  <si>
    <t>LUBE;S;OMEGA 690 SAE 140</t>
  </si>
  <si>
    <t>LUBE;S;OMEGA 690 SAE 90</t>
  </si>
  <si>
    <t>LUBE;S;OMEGA 917</t>
  </si>
  <si>
    <t>LUBE;S;SHELL OMALA 220</t>
  </si>
  <si>
    <t>LUBE;S;SHELL OMALA S2 G 220</t>
  </si>
  <si>
    <t>LUBE;S;SHELL RIMULA R2 50</t>
  </si>
  <si>
    <t>LUBE;S;SHELL SPIRAX S2 G 90</t>
  </si>
  <si>
    <t>LUBE;T;CASTROL PERFECTO T 46</t>
  </si>
  <si>
    <t>LUBE;T;CASTROL PERFECTO T 68</t>
  </si>
  <si>
    <t>LUBE;T;SHELL TELLUS T 46</t>
  </si>
  <si>
    <t>LUBE;T;SHELL TURBO T 150</t>
  </si>
  <si>
    <t>LUBE;T;SHELL TURBO T 32</t>
  </si>
  <si>
    <t>CHEM;ACID CLEANING;PC77</t>
  </si>
  <si>
    <t>CHEM;ALKALINE CLEANING;PC98</t>
  </si>
  <si>
    <t>CHEM;AMMONIUM MOLYBDATE TETRAHYDRATE;1KG</t>
  </si>
  <si>
    <t>CHEM;AMONIA ACID ;F REAGENT 23532-55</t>
  </si>
  <si>
    <t>CHEM;ANTI SCALANT INHIBITOR;100%</t>
  </si>
  <si>
    <t>CHEM;ANTI SCALE;BWRO</t>
  </si>
  <si>
    <t>CHEM;BOOSTER OF ALKALINE CLEANING;PC40</t>
  </si>
  <si>
    <t>CHEM;CHLORINE SCAVENGER;ASH 2525</t>
  </si>
  <si>
    <t>CHEM;CORIUM;Z105</t>
  </si>
  <si>
    <t>PL</t>
  </si>
  <si>
    <t>CHEM;DIISOPROPYLAMINE;99%</t>
  </si>
  <si>
    <t>CHEM;ELIMINOX REGENT SET;N-460-P315.88</t>
  </si>
  <si>
    <t>CHEM;FERRIC CHLORIDE;92%</t>
  </si>
  <si>
    <t>CHEM;HARDNESS REAGENT SET;H-2319900</t>
  </si>
  <si>
    <t>CHEM;HYDROCHLORIC ACID;33%</t>
  </si>
  <si>
    <t>CHEM;OXCIDATION BIOCIDE;N3935</t>
  </si>
  <si>
    <t>CHEM;PH INDICATOR;PAPER</t>
  </si>
  <si>
    <t>CHEM;POLYALUMUNIUM CHLORIDE;90-99%</t>
  </si>
  <si>
    <t>CHEM;POLYMER ANIONIC;90-99%</t>
  </si>
  <si>
    <t>CHEM;POLYMER CATIONIC;90-99%</t>
  </si>
  <si>
    <t>CHEM;PORPHYN 1;H-26035-49</t>
  </si>
  <si>
    <t>CHEM;PORPHYN 2;H-26036-49</t>
  </si>
  <si>
    <t>CHEM;POTASSIUM IODIDE;</t>
  </si>
  <si>
    <t>CHEM;POTTASIUM IODIDA;107799</t>
  </si>
  <si>
    <t>CHEM;RESIN;ANION</t>
  </si>
  <si>
    <t>CHEM;RESIN;KATION</t>
  </si>
  <si>
    <t>CHEM;SILICA GEL CRYSTAL;5mm</t>
  </si>
  <si>
    <t>CHEM;SILICA REAGENT;H-2107469</t>
  </si>
  <si>
    <t>CHEM;SILICA STANDARD;500PPB</t>
  </si>
  <si>
    <t>CHEM;SODIUM BICARBONATE;90-99%</t>
  </si>
  <si>
    <t>CHEM;SODIUM HYDROXIDE SOLUTION;0.1N/1L</t>
  </si>
  <si>
    <t>CHEM;SODIUM HYDROXIDE SOLUTION;0.5N/1L</t>
  </si>
  <si>
    <t>CHEM;SODIUM HYPOCHLORID;FLAKE 12%</t>
  </si>
  <si>
    <t>CHEM;SODIUM METABISULPHITE;50-60%</t>
  </si>
  <si>
    <t>CHEM;SODIUM SULPHITE;POWDER</t>
  </si>
  <si>
    <t>CHEM;SODIUM TRIPOLYPHOSPHATE;</t>
  </si>
  <si>
    <t>CHEM;STANDARD SAMPLE;502-442</t>
  </si>
  <si>
    <t>CHEM;STANDARD SAMPLE;502-443</t>
  </si>
  <si>
    <t>CHEM;STANDARD SAMPLE;502-444</t>
  </si>
  <si>
    <t>CHEM;SULFURIC ACID LIQUID;98%</t>
  </si>
  <si>
    <t>CHEM;SULFURIC ACID;95%</t>
  </si>
  <si>
    <t>GAS;CARBON MONOKSIDA</t>
  </si>
  <si>
    <t>GAS;HELIUM HP</t>
  </si>
  <si>
    <t>GAS;HELIUM UHP</t>
  </si>
  <si>
    <t>GAS;NITROGEN</t>
  </si>
  <si>
    <t>GAS;OXYGEN UP</t>
  </si>
  <si>
    <t>GAS;SF6</t>
  </si>
  <si>
    <t>GAS;SULFUR</t>
  </si>
  <si>
    <t>TOOL L;HYDRANAL COULOMAT A 500ML</t>
  </si>
  <si>
    <t>ZM0703</t>
  </si>
  <si>
    <t>TOOL L;HYDRANAL COULOMAT CG 5ML</t>
  </si>
  <si>
    <t>UNIV ACC;ACCU ZUR</t>
  </si>
  <si>
    <t>UNIV ACC;AQUADES</t>
  </si>
  <si>
    <t>ZM0419</t>
  </si>
  <si>
    <t>DEAD STOCK</t>
  </si>
  <si>
    <t>Slow Moving</t>
  </si>
  <si>
    <t>NON DEAD STOCK</t>
  </si>
  <si>
    <t>UPK Tarahan</t>
  </si>
  <si>
    <t>Nilai Transaksi Bulan Mei 2020 :</t>
  </si>
  <si>
    <t>PLH SPV LOGISTIK</t>
  </si>
  <si>
    <t>inventory EAM</t>
  </si>
  <si>
    <t>Level 3 &gt; 85%
Level 4 &gt; 95%</t>
  </si>
  <si>
    <t>dibawah ≤ 0</t>
  </si>
  <si>
    <t>PERIODE :  01 - 30 JUNI 2020</t>
  </si>
  <si>
    <t>24.06.2020</t>
  </si>
  <si>
    <t>21.06.2020</t>
  </si>
  <si>
    <t>20.06.2020</t>
  </si>
  <si>
    <t>19.06.2020</t>
  </si>
  <si>
    <t>18.06.2020</t>
  </si>
  <si>
    <t>17.06.2020</t>
  </si>
  <si>
    <t>16.06.2020</t>
  </si>
  <si>
    <t>15.06.2020</t>
  </si>
  <si>
    <t>14.06.2020</t>
  </si>
  <si>
    <t>13.06.2020</t>
  </si>
  <si>
    <t>12.06.2020</t>
  </si>
  <si>
    <t>11.06.2020</t>
  </si>
  <si>
    <t>10.06.2020</t>
  </si>
  <si>
    <t>09.06.2020</t>
  </si>
  <si>
    <t>08.06.2020</t>
  </si>
  <si>
    <t>07.06.2020</t>
  </si>
  <si>
    <t>06.06.2020</t>
  </si>
  <si>
    <t>05.06.2020</t>
  </si>
  <si>
    <t>04.06.2020</t>
  </si>
  <si>
    <t>03.06.2020</t>
  </si>
  <si>
    <t>22.06.2020</t>
  </si>
  <si>
    <t>25.06.2020</t>
  </si>
  <si>
    <t>-1.117,990</t>
  </si>
  <si>
    <t>-1.091,030</t>
  </si>
  <si>
    <t>-1.181,560</t>
  </si>
  <si>
    <t>-1.185,140</t>
  </si>
  <si>
    <t>-1.172,480</t>
  </si>
  <si>
    <t>-1.121,880</t>
  </si>
  <si>
    <t>-1.152,030</t>
  </si>
  <si>
    <t>-1.077,570</t>
  </si>
  <si>
    <t>-1.065,370</t>
  </si>
  <si>
    <t>-1.031,360</t>
  </si>
  <si>
    <t>-1.014,450</t>
  </si>
  <si>
    <t>-1.053,510</t>
  </si>
  <si>
    <t>-1.145,800</t>
  </si>
  <si>
    <t>-1.144,790</t>
  </si>
  <si>
    <t>-1.208,920</t>
  </si>
  <si>
    <t>-1.190,590</t>
  </si>
  <si>
    <t>-1.197,490</t>
  </si>
  <si>
    <t>-1.202,400</t>
  </si>
  <si>
    <t>-1.173,730</t>
  </si>
  <si>
    <t>-1.161,950</t>
  </si>
  <si>
    <t>-1.089,010</t>
  </si>
  <si>
    <t>-1.075,570</t>
  </si>
  <si>
    <t>-1.026,880</t>
  </si>
  <si>
    <t>-1.004,640</t>
  </si>
  <si>
    <t>-1.044,150</t>
  </si>
  <si>
    <t>-1.035,480</t>
  </si>
  <si>
    <t>-1.147,470</t>
  </si>
  <si>
    <t>-1.110,540</t>
  </si>
  <si>
    <t>-1.000,150</t>
  </si>
  <si>
    <t>-15.198.700</t>
  </si>
  <si>
    <t>-838.097.887</t>
  </si>
  <si>
    <t>-817.887.403</t>
  </si>
  <si>
    <t>-883.841.348</t>
  </si>
  <si>
    <t>-885.752.948</t>
  </si>
  <si>
    <t>-888.436.685</t>
  </si>
  <si>
    <t>-878.946.153</t>
  </si>
  <si>
    <t>-841.014.014</t>
  </si>
  <si>
    <t>-863.615.871</t>
  </si>
  <si>
    <t>-807.797.153</t>
  </si>
  <si>
    <t>-798.651.460</t>
  </si>
  <si>
    <t>-742.427.932</t>
  </si>
  <si>
    <t>-773.155.964</t>
  </si>
  <si>
    <t>-760.479.433</t>
  </si>
  <si>
    <t>-789.760.646</t>
  </si>
  <si>
    <t>-858.945.571</t>
  </si>
  <si>
    <t>-858.188.427</t>
  </si>
  <si>
    <t>-906.263.291</t>
  </si>
  <si>
    <t>-892.522.261</t>
  </si>
  <si>
    <t>-897.694.826</t>
  </si>
  <si>
    <t>-901.375.593</t>
  </si>
  <si>
    <t>-879.883.212</t>
  </si>
  <si>
    <t>-871.052.370</t>
  </si>
  <si>
    <t>-787.072.628</t>
  </si>
  <si>
    <t>-806.297.859</t>
  </si>
  <si>
    <t>-742.168.704</t>
  </si>
  <si>
    <t>-753.125.395</t>
  </si>
  <si>
    <t>-754.650.448</t>
  </si>
  <si>
    <t>-748.384.280</t>
  </si>
  <si>
    <t>-829.324.091</t>
  </si>
  <si>
    <t>-643.203.722</t>
  </si>
  <si>
    <t>-802.633.250</t>
  </si>
  <si>
    <t>-717.812.318</t>
  </si>
  <si>
    <t>-681.024.780</t>
  </si>
  <si>
    <t>-702.150.512</t>
  </si>
  <si>
    <t>-681.776.431</t>
  </si>
  <si>
    <t>-722.849.826</t>
  </si>
  <si>
    <t>-685.650.325</t>
  </si>
  <si>
    <t>-682.108.892</t>
  </si>
  <si>
    <t>-683.026.774</t>
  </si>
  <si>
    <t>CABLE ACC;CABLE SHOE CU 2.5mm;I</t>
  </si>
  <si>
    <t>ZK5940</t>
  </si>
  <si>
    <t>CABLE ACC;CABLE SHOE CU-AL 1.5mm2;I</t>
  </si>
  <si>
    <t>CABLE ACC;CABLE SHOE CU-AL 1.5mm2;O</t>
  </si>
  <si>
    <t>CABLE ACC;CABLE SHOE CU-AL 1.5mm2;U</t>
  </si>
  <si>
    <t>CABLE ACC;CABLE SHOE CU-AL 2.5mm2;I</t>
  </si>
  <si>
    <t>CABLE ACC;CABLE TIES 10cm</t>
  </si>
  <si>
    <t>CABLE ACC;CABLE TIES 15cm</t>
  </si>
  <si>
    <t>CABLE ACC;CABLE TIES 20cm</t>
  </si>
  <si>
    <t>CABLE ACC;CABLE TIES 25cm</t>
  </si>
  <si>
    <t>CABLE ACC;CABLE TIES 30cm</t>
  </si>
  <si>
    <t>CABLE ACC;CABLE TIES 45cm</t>
  </si>
  <si>
    <t>CUB ACC;RED INSULATING VARNISH</t>
  </si>
  <si>
    <t>ZM0216</t>
  </si>
  <si>
    <t>O-RING;VITON;158X5.5MM</t>
  </si>
  <si>
    <t>O-RING;VITON;360X12MM</t>
  </si>
  <si>
    <t>PACKING;SHEET;RUBBER;3MMX1.2MX10M</t>
  </si>
  <si>
    <t>PACKING;SHEET;TEFLON;1000X1000X12MM</t>
  </si>
  <si>
    <t>PACKING;SHEET;TEFLON;1000X1000X6MM</t>
  </si>
  <si>
    <t>PAKCING;TAPE;ASBESTOS;1/8"X3"X3M</t>
  </si>
  <si>
    <t>SEAL;OIL;TC;54X85X10MM</t>
  </si>
  <si>
    <t>SHIM;BRONZE;0.01X360X1200MM</t>
  </si>
  <si>
    <t>SHIM;BRONZE;0.03X360X1200MM</t>
  </si>
  <si>
    <t>SHIM;BRONZE;0.05X360X1200MM</t>
  </si>
  <si>
    <t>SHIM;BRONZE;0.1X360X1200MM</t>
  </si>
  <si>
    <t>SHIM;BRONZE;0.3X360X1200MM</t>
  </si>
  <si>
    <t>SHIM;BRONZE;0.5X360X1200MM</t>
  </si>
  <si>
    <t>SHIM;SS;2X400X1000MM</t>
  </si>
  <si>
    <t>SHIM;SS;3X300X1000MM</t>
  </si>
  <si>
    <t>TOOL M;BRONZE BRUSH</t>
  </si>
  <si>
    <t>ZK5977</t>
  </si>
  <si>
    <t>TOOL M;ELECTRODE HOLDER 500/600A</t>
  </si>
  <si>
    <t>ZK5110</t>
  </si>
  <si>
    <t>TOOL M;GRINDING DISC METAL 180X6X22mm</t>
  </si>
  <si>
    <t>ZK5120</t>
  </si>
  <si>
    <t>TOOL M;STEEL BRUSH</t>
  </si>
  <si>
    <t>TOOL M;STEEL RULER 30CM</t>
  </si>
  <si>
    <t>ZM0701</t>
  </si>
  <si>
    <t>UNIV ACC;ABRASIVE PAPER;ROLL;100</t>
  </si>
  <si>
    <t>ZK5350</t>
  </si>
  <si>
    <t>UNIV ACC;ABRASIVE PAPER;ROLL;240</t>
  </si>
  <si>
    <t>UNIV ACC;ABRASIVE PAPER;ROLL;400</t>
  </si>
  <si>
    <t>UNIV ACC;ABRASIVE PAPER;SHEET;1000</t>
  </si>
  <si>
    <t>UNIV ACC;ABRASIVE PAPER;SHEET;1200</t>
  </si>
  <si>
    <t>UNIV ACC;ABRASIVE PAPER;SHEET;600</t>
  </si>
  <si>
    <t>UNIV ACC;ABRASIVE PAPER;SHEET;800</t>
  </si>
  <si>
    <t>UNIV ACC;ABRASIVE PAPPER;ROL;280</t>
  </si>
  <si>
    <t>ZK7930</t>
  </si>
  <si>
    <t>UNIV ACC;ANTISIZE COMPOUND MOLYKOTE 1000</t>
  </si>
  <si>
    <t>UNIV ACC;BATTERY 3.7V 9900mAH</t>
  </si>
  <si>
    <t>UNIV ACC;BATTERY 9V</t>
  </si>
  <si>
    <t>UNIV ACC;BATTERY AAA 1.5V</t>
  </si>
  <si>
    <t>UNIV ACC;BATTERY ALKALINE A2</t>
  </si>
  <si>
    <t>UNIV ACC;BUFF MASKER</t>
  </si>
  <si>
    <t>UNIV ACC;CEMENT SC2000</t>
  </si>
  <si>
    <t>UNIV ACC;CONTACT CLEANER CRC</t>
  </si>
  <si>
    <t>UNIV ACC;CREAM SOAP;B29</t>
  </si>
  <si>
    <t>UNIV ACC;CUTTER BLADE BL150P</t>
  </si>
  <si>
    <t>UNIV ACC;CUTTING WHEEL 3X4"</t>
  </si>
  <si>
    <t>ZK3460</t>
  </si>
  <si>
    <t>UNIV ACC;CUTTING WHEEL 4"X2mm</t>
  </si>
  <si>
    <t>UNIV ACC;CUTTING WHEEL 4"X6MM</t>
  </si>
  <si>
    <t>UNIV ACC;DERIGEN 5L</t>
  </si>
  <si>
    <t>UNIV ACC;DETERGENT 900GR</t>
  </si>
  <si>
    <t>UNIV ACC;DRILL BIT;1-13mm</t>
  </si>
  <si>
    <t>ZK5133</t>
  </si>
  <si>
    <t>UNIV ACC;ELECTRODE E316-16 3.2mm</t>
  </si>
  <si>
    <t>UNIV ACC;ELECTRODE E7016 2.6mm</t>
  </si>
  <si>
    <t>UNIV ACC;ELECTRODE E7016 3.2mm</t>
  </si>
  <si>
    <t>UNIV ACC;FLAP DISK 14X1/8X1"</t>
  </si>
  <si>
    <t>UNIV ACC;GLUE AICA AIBON 0.5KG</t>
  </si>
  <si>
    <t>UNIV ACC;GOLD END TAPE 1/2"X1296MM</t>
  </si>
  <si>
    <t>UNIV ACC;HACK SAW BLADE</t>
  </si>
  <si>
    <t>UNIV ACC;HARDENER UTR @20GR</t>
  </si>
  <si>
    <t>UNIV ACC;HOSE CLAMP 3/4"</t>
  </si>
  <si>
    <t>UNIV ACC;IRON PAINT;GREEN</t>
  </si>
  <si>
    <t>ZK8010</t>
  </si>
  <si>
    <t>UNIV ACC;IRON PAINT;GREY</t>
  </si>
  <si>
    <t>UNIV ACC;IRON PAINT;SILVER</t>
  </si>
  <si>
    <t>UNIV ACC;IRON PAINT;YELLOW</t>
  </si>
  <si>
    <t>UNIV ACC;ISOLASI KERTAS 1"</t>
  </si>
  <si>
    <t>ZK5970</t>
  </si>
  <si>
    <t>UNIV ACC;ISOLASI RUBBER</t>
  </si>
  <si>
    <t>UNIV ACC;ISOLASI SCOTH 3M 23mm</t>
  </si>
  <si>
    <t>UNIV ACC;ISOLASI SCOTH 3M 33mm</t>
  </si>
  <si>
    <t>UNIV ACC;KLEM SELANG 2"</t>
  </si>
  <si>
    <t>UNIV ACC;LEM ALTECO</t>
  </si>
  <si>
    <t>UNIV ACC;MAJUN;B1</t>
  </si>
  <si>
    <t>UNIV ACC;MASKING TAPE 1/2 INCH</t>
  </si>
  <si>
    <t>UNIV ACC;MASKING TAPE 2 INCH</t>
  </si>
  <si>
    <t>UNIV ACC;MATA GERINDA AMPLAS 4"</t>
  </si>
  <si>
    <t>UNIV ACC;MEDIUM PLASTIC BUCKET</t>
  </si>
  <si>
    <t>UNIV ACC;OIL PAINT;BLACK</t>
  </si>
  <si>
    <t>UNIV ACC;OIL PAINT;LIGHT BLUE</t>
  </si>
  <si>
    <t>UNIV ACC;OIL PAINT;WHITE</t>
  </si>
  <si>
    <t>UNIV ACC;PAINT BRUSH 1.5"</t>
  </si>
  <si>
    <t>ZK8020</t>
  </si>
  <si>
    <t>UNIV ACC;PAINT BRUSH 1"</t>
  </si>
  <si>
    <t>UNIV ACC;PAINT BRUSH 1/2"</t>
  </si>
  <si>
    <t>UNIV ACC;PAINT BRUSH 2"</t>
  </si>
  <si>
    <t>UNIV ACC;PAINT BRUSH 4"</t>
  </si>
  <si>
    <t>UNIV ACC;PENETRANT WD40-11OZ</t>
  </si>
  <si>
    <t>UNIV ACC;PLASTIC BAG 100KG</t>
  </si>
  <si>
    <t>UNIV ACC;PLASTIC SHEET 3X4 M</t>
  </si>
  <si>
    <t>UNIV ACC;PLASTIC SHEET;4X6m</t>
  </si>
  <si>
    <t>ZK8135</t>
  </si>
  <si>
    <t>UNIV ACC;PLASTIC STEEL</t>
  </si>
  <si>
    <t>UNIV ACC;PLYWOOD;10mm</t>
  </si>
  <si>
    <t>ZK5530</t>
  </si>
  <si>
    <t>UNIV ACC;PYLOX WHITE 240 Ml</t>
  </si>
  <si>
    <t>UNIV ACC;REGULATOR ACETYLENE</t>
  </si>
  <si>
    <t>UNIV ACC;REGULATOR OXYGEN</t>
  </si>
  <si>
    <t>UNIV ACC;RUBBER SPLICING TAPE 23 BLACK</t>
  </si>
  <si>
    <t>UNIV ACC;SCRAP 1"</t>
  </si>
  <si>
    <t>UNIV ACC;SCRAP 2"</t>
  </si>
  <si>
    <t>UNIV ACC;SCRAP 3"</t>
  </si>
  <si>
    <t>UNIV ACC;SEAL COMPOUND;LOCTITE 401</t>
  </si>
  <si>
    <t>UNIV ACC;SEAL COMPOUND;LOCTITE 510</t>
  </si>
  <si>
    <t>UNIV ACC;SEAL COMPOUND;LOCTITE 515</t>
  </si>
  <si>
    <t>UNIV ACC;SEAL COMPOUND;PERMATEX RTV26BR</t>
  </si>
  <si>
    <t>UNIV ACC;SEALENT DRATHON 730</t>
  </si>
  <si>
    <t>UNIV ACC;SELANG NYLON 1"</t>
  </si>
  <si>
    <t>UNIV ACC;SPOT CHECK</t>
  </si>
  <si>
    <t>UNIV ACC;STEEL CUP BRUSH 3"</t>
  </si>
  <si>
    <t>UNIV ACC;THINNER COBRA</t>
  </si>
  <si>
    <t>UNIV ACC;WELDING TORCH 25</t>
  </si>
  <si>
    <t>VALVE ACC;SEAT CUTTER</t>
  </si>
  <si>
    <t>BOLT;KOM;D155A;737221035</t>
  </si>
  <si>
    <t>BOSTER CLUTCH;NSN;CGB45A;3070590462</t>
  </si>
  <si>
    <t>BRAKE SHOE;NSN;CGB45A;41030NA304</t>
  </si>
  <si>
    <t>ZK3830</t>
  </si>
  <si>
    <t>BRAKE SHOE;NSN;CGB45A;41030NA309</t>
  </si>
  <si>
    <t>CHAMBER;NSN;CGB45A;4432090467</t>
  </si>
  <si>
    <t>CONDENSR;NSN;CGB45A;92122Z9002</t>
  </si>
  <si>
    <t>COVER CLUTCH;NSN;CGB45A;3020390007</t>
  </si>
  <si>
    <t>CYLINDER;NSN;CGB45A;4680100Z05</t>
  </si>
  <si>
    <t>DISC ASSY;NSN;CGB45A;30100NA081</t>
  </si>
  <si>
    <t>FLANGE;KOM;D155A;737131049</t>
  </si>
  <si>
    <t>FLANGE;KOM;D155A;737131255</t>
  </si>
  <si>
    <t>GASKET;1500X1500X6mm;TEFLON</t>
  </si>
  <si>
    <t>HOSE;KOM;D155A;711001012</t>
  </si>
  <si>
    <t>HOSE;KOM;D155A;711401006</t>
  </si>
  <si>
    <t>HOSE;KOM;D155A;711401011</t>
  </si>
  <si>
    <t>HOSE;KOM;D155A;711401013</t>
  </si>
  <si>
    <t>HOSE;KOM;D155A;711401409</t>
  </si>
  <si>
    <t>HOSE;KOM;D155A;711801223</t>
  </si>
  <si>
    <t>HOSE;KOM;D155A;711801225</t>
  </si>
  <si>
    <t>HOSE;KOM;D155A;711901012</t>
  </si>
  <si>
    <t>HOSE;NSN;CGB45A;14092NB061</t>
  </si>
  <si>
    <t>HOSE;NSN;CGB45A;14093NB019</t>
  </si>
  <si>
    <t>HOSE;NSN;CGB45A;2150401Z14</t>
  </si>
  <si>
    <t>HOSE;NSN;CGB45A;2150596073</t>
  </si>
  <si>
    <t>HOSE;PLASTIC;10X100mm;SE</t>
  </si>
  <si>
    <t>HOSE;PLASTIC;6mm;SE</t>
  </si>
  <si>
    <t>HOSE;PLASTIC;8mm;SE</t>
  </si>
  <si>
    <t>MIRROR ASS;NSN;CGB45A;9630100Z01</t>
  </si>
  <si>
    <t>MIRROR ASS;NSN;CGB45A;96301Z5102</t>
  </si>
  <si>
    <t>O-RING;KOM;D155A;700013038</t>
  </si>
  <si>
    <t>O-RING;KOM;D155A;700013048</t>
  </si>
  <si>
    <t>O-RING;NBR;DIA 4mm</t>
  </si>
  <si>
    <t>PACKING ;TOMBO1000;5MM</t>
  </si>
  <si>
    <t>PACKING ;TOMBO1995;5MM</t>
  </si>
  <si>
    <t>PACKING;GLAND;GRAPHITE;12mm</t>
  </si>
  <si>
    <t>LB</t>
  </si>
  <si>
    <t>PACKING;SHEET;ASBESTOS;1mm</t>
  </si>
  <si>
    <t>PACKING;SHEET;ASBESTOS;1.5mm</t>
  </si>
  <si>
    <t>PACKING;SHEET;ASBESTOS;1/8"X3"X30000mm</t>
  </si>
  <si>
    <t>PACKING;SHEET;ASBESTOS;3mm</t>
  </si>
  <si>
    <t>PACKING;TOMBO1000;1mm</t>
  </si>
  <si>
    <t>SEAL;OIL;RUBBER;46X60X8</t>
  </si>
  <si>
    <t>SEAL;OIL;TC;50X65X8</t>
  </si>
  <si>
    <t>SEAL;OIL;VITON;100X5MM</t>
  </si>
  <si>
    <t>SEN;NSN;CGB45A;2595396008</t>
  </si>
  <si>
    <t>SWG;1";CLASS 300 SS304</t>
  </si>
  <si>
    <t>SWG;8";CLASS 1500 SS304</t>
  </si>
  <si>
    <t>SWT;NSN;CGB45A;2531000Z03</t>
  </si>
  <si>
    <t>SWT;NSN;CGB45A;2540000Z05</t>
  </si>
  <si>
    <t>TORQUE ROD;NSN;CGB45A;5550200Z10</t>
  </si>
  <si>
    <t>TORQUE ROD;NSN;CGB45A;5550200Z61</t>
  </si>
  <si>
    <t>TORQUE ROD;NSN;CGB45A;55554200Z00</t>
  </si>
  <si>
    <t>TORQUE ROD;NSN;CGB45A;55554200Z02</t>
  </si>
  <si>
    <t>UNIV ACC;CUTTING WHEEL 4"X4MM</t>
  </si>
  <si>
    <t>UNIV ACC;HOSE CLAMP 1"</t>
  </si>
  <si>
    <t>UNIV ACC;KUAS 3"</t>
  </si>
  <si>
    <t>UNIV ACC;PYLOX;BLUE;240ML</t>
  </si>
  <si>
    <t>UNIV ACC;SILICON</t>
  </si>
  <si>
    <t>UNIV ACC;SOCKET POWER &amp; STEKER</t>
  </si>
  <si>
    <t>UNIV ACC;TIMAH SOLDER</t>
  </si>
  <si>
    <t>0016.SPK/DAN.01.01/B220700/2020</t>
  </si>
  <si>
    <t>020.BP/DAN.01.01/A220700/2020</t>
  </si>
  <si>
    <t>TOOL M;GRINDING DISC METAL 180</t>
  </si>
  <si>
    <t>KAN</t>
  </si>
  <si>
    <t>UNIV ACC;ELECTRODE E316-16 3.2</t>
  </si>
  <si>
    <t>TOOL M;ELECTRODE HOLDER 500/60</t>
  </si>
  <si>
    <t>UNIV ACC;MATA GERINDA AMPLAS 4</t>
  </si>
  <si>
    <t>022.BP/DAN.01.01/B22070000/20</t>
  </si>
  <si>
    <t>MIRROR ASS;NSN;CGB45A;96301Z51</t>
  </si>
  <si>
    <t>MIRROR ASS;NSN;CGB45A;9630100Z</t>
  </si>
  <si>
    <t>BRAKE SHOE;NSN;CGB45A;41030NA3</t>
  </si>
  <si>
    <t>COVER CLUTCH;NSN;CGB45A;302039</t>
  </si>
  <si>
    <t>DISC ASSY;NSN;CGB45A;30100NA08</t>
  </si>
  <si>
    <t>BOSTER CLUTCH;NSN;CGB45A;30705</t>
  </si>
  <si>
    <t>TORQUE ROD;NSN;CGB45A;5550200Z</t>
  </si>
  <si>
    <t>TORQUE ROD;NSN;CGB45A;55554200</t>
  </si>
  <si>
    <t>7000008496.SPM/610/DAN.02.01/UPK-TARAHAN/2020</t>
  </si>
  <si>
    <t>021.BP/DAN.01.01/A220700/2020</t>
  </si>
  <si>
    <t>UNIV ACC;ABRASIVE PAPER;SHEET;</t>
  </si>
  <si>
    <t>UNIV ACC;ABRASIVE PAPER;ROLL;1</t>
  </si>
  <si>
    <t>UNIV ACC;ABRASIVE PAPER;ROLL;2</t>
  </si>
  <si>
    <t>UNIV ACC;ABRASIVE PAPPER;ROL;2</t>
  </si>
  <si>
    <t>UNIV ACC;ABRASIVE PAPER;ROLL;4</t>
  </si>
  <si>
    <t>UNIV ACC;GOLD END TAPE 1/2"X12</t>
  </si>
  <si>
    <t>UNIV ACC;RUBBER SPLICING TAPE</t>
  </si>
  <si>
    <t>UNIV ACC;SEAL COMPOUND;LOCTITE</t>
  </si>
  <si>
    <t>UNIV ACC;ANTISIZE COMPOUND MOL</t>
  </si>
  <si>
    <t>PAKCING;TAPE;ASBESTOS;1/8"X3"X</t>
  </si>
  <si>
    <t>UNIV ACC;SEAL COMPOUND;PERMATE</t>
  </si>
  <si>
    <t>CABLE ACC;CABLE SHOE CU-AL 1.5</t>
  </si>
  <si>
    <t>CABLE ACC;CABLE SHOE CU-AL 2.5</t>
  </si>
  <si>
    <t>CABLE ACC;CABLE SHOE CU 2.5mm;</t>
  </si>
  <si>
    <t>PACKING;SHEET;TEFLON;1000X1000</t>
  </si>
  <si>
    <t>7000008570.SPM/610/DAN.02.01/UPK-TARAHAN/2020</t>
  </si>
  <si>
    <t>023.BP/DAN.01.01/B22070000/20</t>
  </si>
  <si>
    <t>PACKING;SHEET;ASBESTOS;1/8"X3"</t>
  </si>
  <si>
    <t>PACKING;SHEET;RUBBER;3MMX1.2MX</t>
  </si>
  <si>
    <t>7000008283</t>
  </si>
  <si>
    <t>000003460970000023</t>
  </si>
  <si>
    <t>1005</t>
  </si>
  <si>
    <t>5005401168</t>
  </si>
  <si>
    <t>000003460970000043</t>
  </si>
  <si>
    <t>1007</t>
  </si>
  <si>
    <t>000005120970000337</t>
  </si>
  <si>
    <t>000008010970000013</t>
  </si>
  <si>
    <t>000008010970000023</t>
  </si>
  <si>
    <t>000008010970000027</t>
  </si>
  <si>
    <t>000008010970000009</t>
  </si>
  <si>
    <t>1020</t>
  </si>
  <si>
    <t>000008010970000024</t>
  </si>
  <si>
    <t>000008010970000003</t>
  </si>
  <si>
    <t>000008020970000001</t>
  </si>
  <si>
    <t>1021</t>
  </si>
  <si>
    <t>000009999970000279</t>
  </si>
  <si>
    <t>000009999970025530</t>
  </si>
  <si>
    <t>000005330970001031</t>
  </si>
  <si>
    <t>000005330970000296</t>
  </si>
  <si>
    <t>000009999970025937</t>
  </si>
  <si>
    <t>000009999970025938</t>
  </si>
  <si>
    <t>5005404443</t>
  </si>
  <si>
    <t>000009999970025939</t>
  </si>
  <si>
    <t>000009999970025940</t>
  </si>
  <si>
    <t>000009999970025941</t>
  </si>
  <si>
    <t>000009999970025942</t>
  </si>
  <si>
    <t>000009999970025943</t>
  </si>
  <si>
    <t>000009999970025944</t>
  </si>
  <si>
    <t>000009999970000113</t>
  </si>
  <si>
    <t>000008010970000058</t>
  </si>
  <si>
    <t>000009999970023495</t>
  </si>
  <si>
    <t>000009999970000507</t>
  </si>
  <si>
    <t>000003439970000033</t>
  </si>
  <si>
    <t>000003439970000039</t>
  </si>
  <si>
    <t>000003439970000038</t>
  </si>
  <si>
    <t>000004820970000001</t>
  </si>
  <si>
    <t>000004820970000005</t>
  </si>
  <si>
    <t>000005110970000002</t>
  </si>
  <si>
    <t>000009999970024753</t>
  </si>
  <si>
    <t>000009999970025980</t>
  </si>
  <si>
    <t>000009999970023121</t>
  </si>
  <si>
    <t>000003460970000131</t>
  </si>
  <si>
    <t>7000008307</t>
  </si>
  <si>
    <t>000004720300000058</t>
  </si>
  <si>
    <t>5005403252</t>
  </si>
  <si>
    <t>000004720300000059</t>
  </si>
  <si>
    <t>000004720300000060</t>
  </si>
  <si>
    <t>000004720300000061</t>
  </si>
  <si>
    <t>000004720300000062</t>
  </si>
  <si>
    <t>000004720300000063</t>
  </si>
  <si>
    <t>000004720300000064</t>
  </si>
  <si>
    <t>000004720300000065</t>
  </si>
  <si>
    <t>000005331300002182</t>
  </si>
  <si>
    <t>000005331300002183</t>
  </si>
  <si>
    <t>000002815300007275</t>
  </si>
  <si>
    <t>000002815300007276</t>
  </si>
  <si>
    <t>000005306300001150</t>
  </si>
  <si>
    <t>000003830300000193</t>
  </si>
  <si>
    <t>000003830300000194</t>
  </si>
  <si>
    <t>000003830300000195</t>
  </si>
  <si>
    <t>000003830300000177</t>
  </si>
  <si>
    <t>000002815300007277</t>
  </si>
  <si>
    <t>000002940300000531</t>
  </si>
  <si>
    <t>000002940300000532</t>
  </si>
  <si>
    <t>000002940300000533</t>
  </si>
  <si>
    <t>000002940300000535</t>
  </si>
  <si>
    <t>000003830300000179</t>
  </si>
  <si>
    <t>000003830300000180</t>
  </si>
  <si>
    <t>000003830300000181</t>
  </si>
  <si>
    <t>000003830300000182</t>
  </si>
  <si>
    <t>000003830300000183</t>
  </si>
  <si>
    <t>000003830300000184</t>
  </si>
  <si>
    <t>000003830300000185</t>
  </si>
  <si>
    <t>000002815300007279</t>
  </si>
  <si>
    <t>000002815300007280</t>
  </si>
  <si>
    <t>000003830300000188</t>
  </si>
  <si>
    <t>000003830300000189</t>
  </si>
  <si>
    <t>000003830300000191</t>
  </si>
  <si>
    <t>7000008496</t>
  </si>
  <si>
    <t>5005401167</t>
  </si>
  <si>
    <t>000000000004191002</t>
  </si>
  <si>
    <t>000005350970000029</t>
  </si>
  <si>
    <t>000005350970000008</t>
  </si>
  <si>
    <t>000005350970000043</t>
  </si>
  <si>
    <t>000005350970000005</t>
  </si>
  <si>
    <t>000005350970000000</t>
  </si>
  <si>
    <t>000005350970000038</t>
  </si>
  <si>
    <t>000007930970000030</t>
  </si>
  <si>
    <t>000005350970000003</t>
  </si>
  <si>
    <t>000009999970025523</t>
  </si>
  <si>
    <t>000009999970023736</t>
  </si>
  <si>
    <t>000000000004191569</t>
  </si>
  <si>
    <t>000000000004191506</t>
  </si>
  <si>
    <t>000003460970000108</t>
  </si>
  <si>
    <t>5005404396</t>
  </si>
  <si>
    <t>000009999970025529</t>
  </si>
  <si>
    <t>000009999970025527</t>
  </si>
  <si>
    <t>5005407734</t>
  </si>
  <si>
    <t>000008010970000026</t>
  </si>
  <si>
    <t>000008010970000040</t>
  </si>
  <si>
    <t>000008010970000076</t>
  </si>
  <si>
    <t>000009999970024134</t>
  </si>
  <si>
    <t>000009999970025210</t>
  </si>
  <si>
    <t>000009999970025974</t>
  </si>
  <si>
    <t>000009999970023166</t>
  </si>
  <si>
    <t>000000000004191745</t>
  </si>
  <si>
    <t>000004820970000446</t>
  </si>
  <si>
    <t>000005330970003540</t>
  </si>
  <si>
    <t>000005970970000045</t>
  </si>
  <si>
    <t>000009999970025079</t>
  </si>
  <si>
    <t>000009999970025080</t>
  </si>
  <si>
    <t>000000000004190105</t>
  </si>
  <si>
    <t>000000000004190993</t>
  </si>
  <si>
    <t>000000000004190992</t>
  </si>
  <si>
    <t>000009999970025542</t>
  </si>
  <si>
    <t>000004720970000520</t>
  </si>
  <si>
    <t>000000000004191841</t>
  </si>
  <si>
    <t>000004720970000684</t>
  </si>
  <si>
    <t>000008020970000015</t>
  </si>
  <si>
    <t>000008020970000000</t>
  </si>
  <si>
    <t>000008020970000008</t>
  </si>
  <si>
    <t>000000000004191517</t>
  </si>
  <si>
    <t>000008020970000003</t>
  </si>
  <si>
    <t>000009999970025106</t>
  </si>
  <si>
    <t>000006850970000880</t>
  </si>
  <si>
    <t>000009999970022550</t>
  </si>
  <si>
    <t>000009999970001938</t>
  </si>
  <si>
    <t>000008030970000004</t>
  </si>
  <si>
    <t>000008030970000006</t>
  </si>
  <si>
    <t>000008030970000008</t>
  </si>
  <si>
    <t>000005133970000000</t>
  </si>
  <si>
    <t>000009999970025533</t>
  </si>
  <si>
    <t>000009999970025528</t>
  </si>
  <si>
    <t>000000000007011148</t>
  </si>
  <si>
    <t>000009999970000522</t>
  </si>
  <si>
    <t>000005330970003572</t>
  </si>
  <si>
    <t>000005330970003161</t>
  </si>
  <si>
    <t>000000000002160141</t>
  </si>
  <si>
    <t>000004710970000886</t>
  </si>
  <si>
    <t>000004720970000638</t>
  </si>
  <si>
    <t>000004710970000301</t>
  </si>
  <si>
    <t>000004710970000302</t>
  </si>
  <si>
    <t>000004720970000028</t>
  </si>
  <si>
    <t>000005977970000012</t>
  </si>
  <si>
    <t>000005977970000000</t>
  </si>
  <si>
    <t>000008030970000012</t>
  </si>
  <si>
    <t>000000000004190578</t>
  </si>
  <si>
    <t>000008020970000018</t>
  </si>
  <si>
    <t>000008020970000006</t>
  </si>
  <si>
    <t>000008020970000007</t>
  </si>
  <si>
    <t>000005940970000031</t>
  </si>
  <si>
    <t>000005940970000036</t>
  </si>
  <si>
    <t>000005940970000032</t>
  </si>
  <si>
    <t>000005940970000067</t>
  </si>
  <si>
    <t>1002</t>
  </si>
  <si>
    <t>000005940970000033</t>
  </si>
  <si>
    <t>000009999970002122</t>
  </si>
  <si>
    <t>000009999970000444</t>
  </si>
  <si>
    <t>000009999970025522</t>
  </si>
  <si>
    <t>000009999970025521</t>
  </si>
  <si>
    <t>000009999970025094</t>
  </si>
  <si>
    <t>000008135970000000</t>
  </si>
  <si>
    <t>000006145970000003</t>
  </si>
  <si>
    <t>000006145970000007</t>
  </si>
  <si>
    <t>000006145970000008</t>
  </si>
  <si>
    <t>000006145970000015</t>
  </si>
  <si>
    <t>000006145970000016</t>
  </si>
  <si>
    <t>000006145970000001</t>
  </si>
  <si>
    <t>000009999970002124</t>
  </si>
  <si>
    <t>000005530970000001</t>
  </si>
  <si>
    <t>7000008570</t>
  </si>
  <si>
    <t>000005330970002745</t>
  </si>
  <si>
    <t>5005403249</t>
  </si>
  <si>
    <t>000005330970003163</t>
  </si>
  <si>
    <t>000005330970000236</t>
  </si>
  <si>
    <t>000003110970001260</t>
  </si>
  <si>
    <t>000005330970003165</t>
  </si>
  <si>
    <t>000005330970002970</t>
  </si>
  <si>
    <t>000005330970002974</t>
  </si>
  <si>
    <t>000005330970002877</t>
  </si>
  <si>
    <t>000005330970001029</t>
  </si>
  <si>
    <t>000005330970000276</t>
  </si>
  <si>
    <t>000005330970003447</t>
  </si>
  <si>
    <t>000005330970003410</t>
  </si>
  <si>
    <t>000005330970003454</t>
  </si>
  <si>
    <t>000005331970001635</t>
  </si>
  <si>
    <t>000005331970001636</t>
  </si>
  <si>
    <t>000005331970000274</t>
  </si>
  <si>
    <t>BULAN JUNI TAHUN 2020</t>
  </si>
  <si>
    <t>Juni  1, 2020 12:00 AM</t>
  </si>
  <si>
    <t>Juni 30, 2020 12:00 AM</t>
  </si>
  <si>
    <t>PEMAKAIAN LIMESTONE ( 30&amp; 31 MEI 2020)</t>
  </si>
  <si>
    <t>WT668575</t>
  </si>
  <si>
    <t>WO547450</t>
  </si>
  <si>
    <t>PEMAKAIAN LIMESTONE (30 &amp; 31 MEI 2020)</t>
  </si>
  <si>
    <t>36762</t>
  </si>
  <si>
    <t>4920020525</t>
  </si>
  <si>
    <t>ARIS PUJI RIYANTO</t>
  </si>
  <si>
    <t>23.06.2020</t>
  </si>
  <si>
    <t>26.06.2020</t>
  </si>
  <si>
    <t>27.06.2020</t>
  </si>
  <si>
    <t>28.06.2020</t>
  </si>
  <si>
    <t>29.06.2020</t>
  </si>
  <si>
    <t>30.06.2020</t>
  </si>
  <si>
    <t>01.07.2020</t>
  </si>
  <si>
    <t>-1.060,370</t>
  </si>
  <si>
    <t>-1.052,220</t>
  </si>
  <si>
    <t>-1.110,240</t>
  </si>
  <si>
    <t>-1.097,610</t>
  </si>
  <si>
    <t>-1.170,360</t>
  </si>
  <si>
    <t>-1.099,950</t>
  </si>
  <si>
    <t>-1.035,500</t>
  </si>
  <si>
    <t>-1.008,980</t>
  </si>
  <si>
    <t>-1.010,730</t>
  </si>
  <si>
    <t>-1.086,860</t>
  </si>
  <si>
    <t>-1.001,320</t>
  </si>
  <si>
    <t>-1.011,220</t>
  </si>
  <si>
    <t>-1.021,980</t>
  </si>
  <si>
    <t>-1.030,220</t>
  </si>
  <si>
    <t>-1.112,300</t>
  </si>
  <si>
    <t>-1.101,800</t>
  </si>
  <si>
    <t>-1.162,510</t>
  </si>
  <si>
    <t>-1.116,330</t>
  </si>
  <si>
    <t>-712.984.058</t>
  </si>
  <si>
    <t>-721.533.135</t>
  </si>
  <si>
    <t>-714.667.065</t>
  </si>
  <si>
    <t>-789.650.212</t>
  </si>
  <si>
    <t>-783.580.963</t>
  </si>
  <si>
    <t>-826.788.057</t>
  </si>
  <si>
    <t>-817.382.583</t>
  </si>
  <si>
    <t>-871.559.005</t>
  </si>
  <si>
    <t>-819.125.165</t>
  </si>
  <si>
    <t>-771.129.695</t>
  </si>
  <si>
    <t>-751.380.434</t>
  </si>
  <si>
    <t>-752.683.647</t>
  </si>
  <si>
    <t>-809.377.132</t>
  </si>
  <si>
    <t>-745.676.085</t>
  </si>
  <si>
    <t>-753.048.547</t>
  </si>
  <si>
    <t>-761.061.444</t>
  </si>
  <si>
    <t>-767.197.715</t>
  </si>
  <si>
    <t>-828.322.124</t>
  </si>
  <si>
    <t>-820.502.847</t>
  </si>
  <si>
    <t>-865.713.164</t>
  </si>
  <si>
    <t>-831.323.237</t>
  </si>
  <si>
    <t>BINTANG SEJATI UTAMA, PT</t>
  </si>
  <si>
    <t>ADI NUGROHO DHARMAYANTO</t>
  </si>
  <si>
    <t>PLH SPV. LOGISTIK</t>
  </si>
  <si>
    <t>INVENTORY CONTROL</t>
  </si>
  <si>
    <t>DISUSUN OLEH</t>
  </si>
  <si>
    <t>DIPERIKSA OLEH</t>
  </si>
  <si>
    <t>18.05.2020</t>
  </si>
  <si>
    <t>WO525555</t>
  </si>
  <si>
    <t>PUMP ACC;STRAINER BFP 209X204X300MM</t>
  </si>
  <si>
    <t>01/07/2020</t>
  </si>
  <si>
    <t>B 00138</t>
  </si>
  <si>
    <t>WH3</t>
  </si>
  <si>
    <t>III P 1.2.1</t>
  </si>
  <si>
    <t>Baik</t>
  </si>
  <si>
    <t>WO528505</t>
  </si>
  <si>
    <t>FILTER;SEA WATER;STRAINER 270X265X630MM</t>
  </si>
  <si>
    <t xml:space="preserve">C 00138
</t>
  </si>
  <si>
    <t xml:space="preserve">WH3
</t>
  </si>
  <si>
    <t>A 00139</t>
  </si>
  <si>
    <t>Gudang Terbuka Biru</t>
  </si>
  <si>
    <t>Gudang lelang Biru</t>
  </si>
  <si>
    <t>WO528504</t>
  </si>
  <si>
    <t>B 00139</t>
  </si>
  <si>
    <t>WO528476</t>
  </si>
  <si>
    <t>C 00139</t>
  </si>
  <si>
    <t>WO528502</t>
  </si>
  <si>
    <t>A 00140</t>
  </si>
  <si>
    <t xml:space="preserve"> WO528476</t>
  </si>
  <si>
    <t xml:space="preserve">B 00140
</t>
  </si>
  <si>
    <t>C 00140</t>
  </si>
  <si>
    <t>AF/JF LOGISTIK</t>
  </si>
  <si>
    <t>MARIA FADILLAH</t>
  </si>
  <si>
    <t>LAPORAN MUTASI /MB51  BULAN JUNI 2020</t>
  </si>
  <si>
    <t>Dead Stock Juni 20</t>
  </si>
  <si>
    <t>Slow Moving Juni-20</t>
  </si>
  <si>
    <t>Pengadaan Jasa Langganan Internet Servic</t>
  </si>
  <si>
    <t>ZS0202</t>
  </si>
  <si>
    <t>VALVE;BALL;2";DN50;200;FL</t>
  </si>
  <si>
    <t>VALVE;BALL;2 1/2";DN65;200;FL</t>
  </si>
  <si>
    <t>VALVE;BALL;3";DN80;200;FL</t>
  </si>
  <si>
    <t>DSPLY MDL;CON;63000604D3;INS63</t>
  </si>
  <si>
    <t>FTR REG;NOR;63000604D3;B73G2AK</t>
  </si>
  <si>
    <t>ZK2920</t>
  </si>
  <si>
    <t>BEARING;BALL;22334CCJA/W33VA40</t>
  </si>
  <si>
    <t>O-RING;VITON;440X10mm</t>
  </si>
  <si>
    <t>O-RING;VITON;8.4X359.5mm</t>
  </si>
  <si>
    <t>O-RING;VITON;5.22X158X12MM</t>
  </si>
  <si>
    <t>SEAL;OIL;RUBBER;200X230X15mm</t>
  </si>
  <si>
    <t>UNIV ACC;SPRING RUBBER 220X355</t>
  </si>
  <si>
    <t>SCREEN;PRIMARY;2050X1500X6mm</t>
  </si>
  <si>
    <t>Pengadaan Material Consumable PLTU Tarahan</t>
  </si>
  <si>
    <t>Spare Part Dump Truck Nissan Patria</t>
  </si>
  <si>
    <t>Pengadaan Material Packing &amp; Seal</t>
  </si>
  <si>
    <t>0016.SPK/DAN.01.01/B220700/2020 (7000008283)</t>
  </si>
  <si>
    <t>Pengadaan Consumable CAH</t>
  </si>
  <si>
    <t>BULAN JULI TAHUN 2020</t>
  </si>
  <si>
    <t>Tarahan, 04 Agustus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</si>
</sst>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1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Rp&quot;* #,##0_);_(&quot;Rp&quot;* \(#,##0\);_(&quot;Rp&quot;* &quot;-&quot;_);_(@_)"/>
    <numFmt numFmtId="165" formatCode="_(&quot;Rp&quot;* #,##0_);_(&quot;Rp&quot;* \(#,##0\);_(&quot;Rp&quot;* &quot;-&quot;??_);_(@_)"/>
    <numFmt numFmtId="166" formatCode="_(* #,##0.0_);_(* \(#,##0.0\);_(* &quot;-&quot;??_);_(@_)"/>
    <numFmt numFmtId="167" formatCode="[$-409]d\-mmm\-yyyy;@"/>
    <numFmt numFmtId="168" formatCode="[$-421]dd\ mmmm\ yyyy;@"/>
    <numFmt numFmtId="169" formatCode="d\ mmm\ yy"/>
    <numFmt numFmtId="170" formatCode="dd\-mm\-yyyy"/>
    <numFmt numFmtId="171" formatCode="_([$Rp-421]* #,##0_);_([$Rp-421]* \(#,##0\);_([$Rp-421]* &quot;-&quot;??_);_(@_)"/>
    <numFmt numFmtId="172" formatCode="&quot;Rp&quot;\ #,##0.00"/>
    <numFmt numFmtId="173" formatCode="_(* #,##0_);_(* \(#,##0\);_(* &quot;-&quot;??_);_(@_)"/>
    <numFmt numFmtId="174" formatCode="0.0%"/>
    <numFmt numFmtId="175" formatCode="_([$Rp-421]* #,##0_);_([$Rp-421]* \(#,##0\);_([$Rp-421]* &quot;-&quot;_);_(@_)"/>
    <numFmt numFmtId="176" formatCode="m/d/yyyy\ h:mm:ss\ AM/PM"/>
    <numFmt numFmtId="177" formatCode="dd\-mm\-yyyy\ hh:mm:ss"/>
    <numFmt numFmtId="178" formatCode="_(&quot;Rp&quot;* #,##0.00_);_(&quot;Rp&quot;* \(#,##0.00\);_(&quot;Rp&quot;* &quot;-&quot;_);_(@_)"/>
    <numFmt numFmtId="179" formatCode="0;[Red]0"/>
    <numFmt numFmtId="180" formatCode="dd\ mmm\ yy"/>
    <numFmt numFmtId="181" formatCode="0.000"/>
    <numFmt numFmtId="182" formatCode="[$-409]mmm\ d\,\ yyyy\ h:mm\ AM/PM"/>
    <numFmt numFmtId="183" formatCode="[$-409]d/mmm/yy;@"/>
    <numFmt numFmtId="184" formatCode="dd/mm/yyyy;@"/>
    <numFmt numFmtId="185" formatCode="d/mm/yyyy;@"/>
    <numFmt numFmtId="186" formatCode="dd\.mm\.yy;@"/>
    <numFmt numFmtId="187" formatCode="dd\.mm\.yyyy;@"/>
    <numFmt numFmtId="188" formatCode="0.0"/>
    <numFmt numFmtId="189" formatCode="_(* #,##0.000_);_(* \(#,##0.000\);_(* &quot;-&quot;??_);_(@_)"/>
    <numFmt numFmtId="190" formatCode="###0.0%"/>
    <numFmt numFmtId="191" formatCode="_(* #,##0.00_);_(* \(#,##0.00\);_(* &quot;-&quot;_);_(@_)"/>
  </numFmts>
  <fonts count="14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b/>
      <sz val="16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name val="Aparajita"/>
      <family val="1"/>
    </font>
    <font>
      <sz val="14"/>
      <name val="Aparajita"/>
      <family val="1"/>
    </font>
    <font>
      <sz val="11"/>
      <name val="Arial"/>
      <family val="2"/>
    </font>
    <font>
      <sz val="11"/>
      <name val="Tahoma"/>
      <family val="2"/>
    </font>
    <font>
      <sz val="12"/>
      <name val="Arial"/>
      <family val="2"/>
    </font>
    <font>
      <sz val="10"/>
      <name val="Arial"/>
      <family val="2"/>
    </font>
    <font>
      <sz val="12"/>
      <name val="Tahoma"/>
      <family val="2"/>
    </font>
    <font>
      <b/>
      <sz val="16"/>
      <name val="Arial"/>
      <family val="2"/>
    </font>
    <font>
      <b/>
      <sz val="10"/>
      <name val="Arial"/>
      <family val="2"/>
    </font>
    <font>
      <b/>
      <sz val="10"/>
      <name val="Calibri"/>
      <family val="2"/>
      <scheme val="minor"/>
    </font>
    <font>
      <b/>
      <sz val="11"/>
      <name val="Arial"/>
      <family val="2"/>
    </font>
    <font>
      <sz val="11"/>
      <color theme="1"/>
      <name val="Tahoma"/>
      <family val="2"/>
    </font>
    <font>
      <sz val="10"/>
      <color theme="1"/>
      <name val="Tahoma"/>
      <family val="2"/>
    </font>
    <font>
      <b/>
      <sz val="12"/>
      <color theme="1"/>
      <name val="Tahoma"/>
      <family val="2"/>
    </font>
    <font>
      <sz val="10"/>
      <color theme="1"/>
      <name val="Times New Roman"/>
      <family val="1"/>
    </font>
    <font>
      <sz val="10"/>
      <name val="Times New Roman"/>
      <family val="1"/>
    </font>
    <font>
      <sz val="12"/>
      <color theme="1"/>
      <name val="Tahoma"/>
      <family val="2"/>
    </font>
    <font>
      <sz val="10"/>
      <name val="Tahoma"/>
      <family val="2"/>
    </font>
    <font>
      <b/>
      <sz val="12"/>
      <name val="Tahoma"/>
      <family val="2"/>
    </font>
    <font>
      <b/>
      <sz val="10"/>
      <name val="Tahoma"/>
      <family val="2"/>
    </font>
    <font>
      <b/>
      <sz val="12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0"/>
      <name val="Microsoft Sans Serif"/>
      <family val="2"/>
    </font>
    <font>
      <sz val="10"/>
      <name val="Microsoft Sans Serif"/>
      <family val="2"/>
    </font>
    <font>
      <sz val="18"/>
      <name val="Calibri"/>
      <family val="2"/>
      <scheme val="minor"/>
    </font>
    <font>
      <sz val="18"/>
      <name val="Arial"/>
      <family val="2"/>
    </font>
    <font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rgb="FF002060"/>
      <name val="Tahoma"/>
      <family val="2"/>
    </font>
    <font>
      <b/>
      <sz val="12"/>
      <color theme="0"/>
      <name val="Tahoma"/>
      <family val="2"/>
    </font>
    <font>
      <b/>
      <sz val="12"/>
      <name val="Arial"/>
      <family val="2"/>
    </font>
    <font>
      <sz val="10"/>
      <name val="Arial Narrow"/>
      <family val="2"/>
    </font>
    <font>
      <sz val="10"/>
      <color rgb="FF0033CC"/>
      <name val="Arial Narrow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24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0"/>
      <color rgb="FF000000"/>
      <name val="Symbol"/>
      <family val="1"/>
      <charset val="2"/>
    </font>
    <font>
      <sz val="24"/>
      <name val="Algerian"/>
      <family val="5"/>
    </font>
    <font>
      <b/>
      <sz val="18"/>
      <name val="Arial"/>
      <family val="2"/>
    </font>
    <font>
      <b/>
      <sz val="13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8"/>
      <color theme="3"/>
      <name val="Cambria"/>
      <family val="1"/>
      <scheme val="major"/>
    </font>
    <font>
      <b/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CG Omega"/>
      <charset val="134"/>
    </font>
    <font>
      <sz val="10"/>
      <name val="VNtimes new roman"/>
      <charset val="134"/>
    </font>
    <font>
      <sz val="10"/>
      <name val="Courier"/>
      <charset val="134"/>
    </font>
    <font>
      <b/>
      <u/>
      <sz val="14"/>
      <name val="Aparajita"/>
      <family val="1"/>
    </font>
    <font>
      <b/>
      <sz val="12"/>
      <color indexed="12"/>
      <name val="Calibri"/>
      <family val="2"/>
    </font>
    <font>
      <b/>
      <sz val="12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b/>
      <sz val="12"/>
      <color theme="1"/>
      <name val="Calibri"/>
      <family val="2"/>
    </font>
    <font>
      <sz val="12"/>
      <name val="Wingdings 2"/>
      <family val="1"/>
      <charset val="2"/>
    </font>
    <font>
      <sz val="12"/>
      <name val="Times New Roman"/>
      <family val="1"/>
    </font>
    <font>
      <sz val="12"/>
      <color theme="0"/>
      <name val="Arial"/>
      <family val="2"/>
    </font>
    <font>
      <sz val="12"/>
      <color theme="0"/>
      <name val="Wingdings 2"/>
      <family val="1"/>
      <charset val="2"/>
    </font>
    <font>
      <sz val="16"/>
      <color theme="1"/>
      <name val="Calibri"/>
      <family val="2"/>
      <scheme val="minor"/>
    </font>
    <font>
      <b/>
      <sz val="28"/>
      <name val="Calibri"/>
      <family val="2"/>
      <scheme val="minor"/>
    </font>
    <font>
      <b/>
      <sz val="22"/>
      <name val="Calibri"/>
      <family val="2"/>
      <scheme val="minor"/>
    </font>
    <font>
      <b/>
      <sz val="5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6"/>
      <name val="Calibri"/>
      <family val="2"/>
      <scheme val="minor"/>
    </font>
    <font>
      <b/>
      <sz val="16"/>
      <color rgb="FF000000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4"/>
      <color rgb="FF000000"/>
      <name val="Calibri"/>
      <family val="2"/>
      <scheme val="minor"/>
    </font>
    <font>
      <sz val="16"/>
      <color rgb="FF000000"/>
      <name val="Calibri"/>
      <family val="2"/>
      <scheme val="minor"/>
    </font>
    <font>
      <b/>
      <sz val="11"/>
      <color indexed="9"/>
      <name val="Calibri"/>
      <family val="2"/>
      <scheme val="minor"/>
    </font>
    <font>
      <sz val="14"/>
      <name val="Arial"/>
      <family val="2"/>
    </font>
    <font>
      <b/>
      <sz val="11"/>
      <color rgb="FFFF0000"/>
      <name val="Calibri"/>
      <family val="2"/>
      <scheme val="minor"/>
    </font>
    <font>
      <sz val="11"/>
      <color theme="1"/>
      <name val="Arial"/>
      <family val="2"/>
    </font>
    <font>
      <sz val="11"/>
      <color indexed="8"/>
      <name val="Calibri"/>
      <family val="2"/>
      <scheme val="minor"/>
    </font>
    <font>
      <b/>
      <sz val="11"/>
      <color indexed="62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57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0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0"/>
      <color rgb="FFC00000"/>
      <name val="Calibri"/>
      <family val="2"/>
      <scheme val="minor"/>
    </font>
    <font>
      <b/>
      <sz val="11"/>
      <color indexed="10"/>
      <name val="Calibri"/>
      <family val="2"/>
      <scheme val="minor"/>
    </font>
    <font>
      <sz val="7"/>
      <color rgb="FF000000"/>
      <name val="Verdana"/>
      <family val="2"/>
    </font>
    <font>
      <sz val="18"/>
      <color theme="3"/>
      <name val="Cambria"/>
      <family val="2"/>
      <scheme val="major"/>
    </font>
    <font>
      <sz val="11"/>
      <color indexed="12"/>
      <name val="Calibri"/>
      <family val="2"/>
      <scheme val="minor"/>
    </font>
  </fonts>
  <fills count="80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7E90B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9C9C9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44369"/>
        <bgColor indexed="64"/>
      </patternFill>
    </fill>
  </fills>
  <borders count="11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theme="0"/>
      </diagonal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/>
      <top style="double">
        <color auto="1"/>
      </top>
      <bottom style="medium">
        <color auto="1"/>
      </bottom>
      <diagonal/>
    </border>
    <border>
      <left/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 style="thin">
        <color auto="1"/>
      </left>
      <right/>
      <top style="hair">
        <color auto="1"/>
      </top>
      <bottom style="double">
        <color auto="1"/>
      </bottom>
      <diagonal/>
    </border>
    <border>
      <left/>
      <right style="thin">
        <color auto="1"/>
      </right>
      <top style="hair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double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thin">
        <color auto="1"/>
      </right>
      <top style="double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/>
      <top style="hair">
        <color auto="1"/>
      </top>
      <bottom style="double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450666829432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auto="1"/>
      </left>
      <right style="thin">
        <color auto="1"/>
      </right>
      <top/>
      <bottom style="hair">
        <color auto="1"/>
      </bottom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auto="1"/>
      </right>
      <top style="double">
        <color auto="1"/>
      </top>
      <bottom style="hair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199">
    <xf numFmtId="0" fontId="0" fillId="0" borderId="0"/>
    <xf numFmtId="41" fontId="56" fillId="0" borderId="0" applyFont="0" applyFill="0" applyBorder="0" applyAlignment="0" applyProtection="0"/>
    <xf numFmtId="43" fontId="92" fillId="0" borderId="0" applyFont="0" applyFill="0" applyBorder="0" applyAlignment="0" applyProtection="0"/>
    <xf numFmtId="0" fontId="74" fillId="23" borderId="0" applyNumberFormat="0" applyBorder="0" applyAlignment="0" applyProtection="0"/>
    <xf numFmtId="41" fontId="92" fillId="0" borderId="0" applyFont="0" applyFill="0" applyBorder="0" applyAlignment="0" applyProtection="0"/>
    <xf numFmtId="0" fontId="92" fillId="6" borderId="0" applyNumberFormat="0" applyBorder="0" applyAlignment="0" applyProtection="0"/>
    <xf numFmtId="0" fontId="92" fillId="27" borderId="0" applyNumberFormat="0" applyBorder="0" applyAlignment="0" applyProtection="0"/>
    <xf numFmtId="41" fontId="5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164" fontId="56" fillId="0" borderId="0" applyFont="0" applyFill="0" applyBorder="0" applyAlignment="0" applyProtection="0"/>
    <xf numFmtId="0" fontId="92" fillId="20" borderId="0" applyNumberFormat="0" applyBorder="0" applyAlignment="0" applyProtection="0"/>
    <xf numFmtId="41" fontId="56" fillId="0" borderId="0" applyFont="0" applyFill="0" applyBorder="0" applyAlignment="0" applyProtection="0"/>
    <xf numFmtId="0" fontId="74" fillId="29" borderId="0" applyNumberFormat="0" applyBorder="0" applyAlignment="0" applyProtection="0"/>
    <xf numFmtId="9" fontId="92" fillId="0" borderId="0" applyFont="0" applyFill="0" applyBorder="0" applyAlignment="0" applyProtection="0"/>
    <xf numFmtId="0" fontId="82" fillId="34" borderId="0" applyNumberFormat="0" applyBorder="0" applyAlignment="0" applyProtection="0"/>
    <xf numFmtId="41" fontId="56" fillId="0" borderId="0" applyFont="0" applyFill="0" applyBorder="0" applyAlignment="0" applyProtection="0"/>
    <xf numFmtId="0" fontId="92" fillId="0" borderId="0"/>
    <xf numFmtId="0" fontId="92" fillId="0" borderId="0"/>
    <xf numFmtId="0" fontId="44" fillId="0" borderId="0"/>
    <xf numFmtId="0" fontId="56" fillId="0" borderId="0"/>
    <xf numFmtId="41" fontId="26" fillId="0" borderId="0" applyFont="0" applyFill="0" applyBorder="0" applyAlignment="0" applyProtection="0"/>
    <xf numFmtId="164" fontId="56" fillId="0" borderId="0" applyFont="0" applyFill="0" applyBorder="0" applyAlignment="0" applyProtection="0"/>
    <xf numFmtId="0" fontId="92" fillId="20" borderId="0" applyNumberFormat="0" applyBorder="0" applyAlignment="0" applyProtection="0"/>
    <xf numFmtId="41" fontId="56" fillId="0" borderId="0" applyFont="0" applyFill="0" applyBorder="0" applyAlignment="0" applyProtection="0"/>
    <xf numFmtId="0" fontId="92" fillId="16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74" fillId="37" borderId="0" applyNumberFormat="0" applyBorder="0" applyAlignment="0" applyProtection="0"/>
    <xf numFmtId="164" fontId="56" fillId="0" borderId="0" applyFont="0" applyFill="0" applyBorder="0" applyAlignment="0" applyProtection="0"/>
    <xf numFmtId="0" fontId="26" fillId="0" borderId="0"/>
    <xf numFmtId="0" fontId="74" fillId="33" borderId="0" applyNumberFormat="0" applyBorder="0" applyAlignment="0" applyProtection="0"/>
    <xf numFmtId="0" fontId="56" fillId="0" borderId="0"/>
    <xf numFmtId="0" fontId="56" fillId="0" borderId="0"/>
    <xf numFmtId="0" fontId="92" fillId="20" borderId="0" applyNumberFormat="0" applyBorder="0" applyAlignment="0" applyProtection="0"/>
    <xf numFmtId="41" fontId="56" fillId="0" borderId="0" applyFont="0" applyFill="0" applyBorder="0" applyAlignment="0" applyProtection="0"/>
    <xf numFmtId="0" fontId="92" fillId="16" borderId="0" applyNumberFormat="0" applyBorder="0" applyAlignment="0" applyProtection="0"/>
    <xf numFmtId="41" fontId="56" fillId="0" borderId="0" applyFont="0" applyFill="0" applyBorder="0" applyAlignment="0" applyProtection="0"/>
    <xf numFmtId="0" fontId="74" fillId="23" borderId="0" applyNumberFormat="0" applyBorder="0" applyAlignment="0" applyProtection="0"/>
    <xf numFmtId="0" fontId="25" fillId="0" borderId="0"/>
    <xf numFmtId="0" fontId="74" fillId="4" borderId="0" applyNumberFormat="0" applyBorder="0" applyAlignment="0" applyProtection="0"/>
    <xf numFmtId="0" fontId="92" fillId="7" borderId="0" applyNumberFormat="0" applyBorder="0" applyAlignment="0" applyProtection="0"/>
    <xf numFmtId="0" fontId="92" fillId="38" borderId="0" applyNumberFormat="0" applyBorder="0" applyAlignment="0" applyProtection="0"/>
    <xf numFmtId="41" fontId="56" fillId="0" borderId="0" applyFont="0" applyFill="0" applyBorder="0" applyAlignment="0" applyProtection="0"/>
    <xf numFmtId="0" fontId="92" fillId="0" borderId="0"/>
    <xf numFmtId="0" fontId="92" fillId="27" borderId="0" applyNumberFormat="0" applyBorder="0" applyAlignment="0" applyProtection="0"/>
    <xf numFmtId="0" fontId="72" fillId="19" borderId="0" applyNumberFormat="0" applyBorder="0" applyAlignment="0" applyProtection="0"/>
    <xf numFmtId="164" fontId="56" fillId="0" borderId="0" applyFont="0" applyFill="0" applyBorder="0" applyAlignment="0" applyProtection="0"/>
    <xf numFmtId="0" fontId="92" fillId="15" borderId="0" applyNumberFormat="0" applyBorder="0" applyAlignment="0" applyProtection="0"/>
    <xf numFmtId="0" fontId="92" fillId="27" borderId="0" applyNumberFormat="0" applyBorder="0" applyAlignment="0" applyProtection="0"/>
    <xf numFmtId="0" fontId="72" fillId="19" borderId="0" applyNumberFormat="0" applyBorder="0" applyAlignment="0" applyProtection="0"/>
    <xf numFmtId="164" fontId="56" fillId="0" borderId="0" applyFont="0" applyFill="0" applyBorder="0" applyAlignment="0" applyProtection="0"/>
    <xf numFmtId="164" fontId="56" fillId="0" borderId="0" applyFont="0" applyFill="0" applyBorder="0" applyAlignment="0" applyProtection="0"/>
    <xf numFmtId="0" fontId="92" fillId="15" borderId="0" applyNumberFormat="0" applyBorder="0" applyAlignment="0" applyProtection="0"/>
    <xf numFmtId="0" fontId="92" fillId="27" borderId="0" applyNumberFormat="0" applyBorder="0" applyAlignment="0" applyProtection="0"/>
    <xf numFmtId="0" fontId="72" fillId="19" borderId="0" applyNumberFormat="0" applyBorder="0" applyAlignment="0" applyProtection="0"/>
    <xf numFmtId="164" fontId="56" fillId="0" borderId="0" applyFont="0" applyFill="0" applyBorder="0" applyAlignment="0" applyProtection="0"/>
    <xf numFmtId="0" fontId="92" fillId="6" borderId="0" applyNumberFormat="0" applyBorder="0" applyAlignment="0" applyProtection="0"/>
    <xf numFmtId="0" fontId="92" fillId="27" borderId="0" applyNumberFormat="0" applyBorder="0" applyAlignment="0" applyProtection="0"/>
    <xf numFmtId="0" fontId="72" fillId="19" borderId="0" applyNumberFormat="0" applyBorder="0" applyAlignment="0" applyProtection="0"/>
    <xf numFmtId="164" fontId="56" fillId="0" borderId="0" applyFont="0" applyFill="0" applyBorder="0" applyAlignment="0" applyProtection="0"/>
    <xf numFmtId="0" fontId="87" fillId="0" borderId="0"/>
    <xf numFmtId="0" fontId="92" fillId="6" borderId="0" applyNumberFormat="0" applyBorder="0" applyAlignment="0" applyProtection="0"/>
    <xf numFmtId="0" fontId="92" fillId="27" borderId="0" applyNumberFormat="0" applyBorder="0" applyAlignment="0" applyProtection="0"/>
    <xf numFmtId="0" fontId="92" fillId="6" borderId="0" applyNumberFormat="0" applyBorder="0" applyAlignment="0" applyProtection="0"/>
    <xf numFmtId="0" fontId="92" fillId="27" borderId="0" applyNumberFormat="0" applyBorder="0" applyAlignment="0" applyProtection="0"/>
    <xf numFmtId="0" fontId="74" fillId="37" borderId="0" applyNumberFormat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164" fontId="56" fillId="0" borderId="0" applyFont="0" applyFill="0" applyBorder="0" applyAlignment="0" applyProtection="0"/>
    <xf numFmtId="0" fontId="92" fillId="20" borderId="0" applyNumberFormat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164" fontId="56" fillId="0" borderId="0" applyFont="0" applyFill="0" applyBorder="0" applyAlignment="0" applyProtection="0"/>
    <xf numFmtId="0" fontId="92" fillId="20" borderId="0" applyNumberFormat="0" applyBorder="0" applyAlignment="0" applyProtection="0"/>
    <xf numFmtId="41" fontId="5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164" fontId="56" fillId="0" borderId="0" applyFont="0" applyFill="0" applyBorder="0" applyAlignment="0" applyProtection="0"/>
    <xf numFmtId="0" fontId="92" fillId="20" borderId="0" applyNumberFormat="0" applyBorder="0" applyAlignment="0" applyProtection="0"/>
    <xf numFmtId="41" fontId="5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164" fontId="56" fillId="0" borderId="0" applyFont="0" applyFill="0" applyBorder="0" applyAlignment="0" applyProtection="0"/>
    <xf numFmtId="0" fontId="92" fillId="20" borderId="0" applyNumberFormat="0" applyBorder="0" applyAlignment="0" applyProtection="0"/>
    <xf numFmtId="41" fontId="56" fillId="0" borderId="0" applyFont="0" applyFill="0" applyBorder="0" applyAlignment="0" applyProtection="0"/>
    <xf numFmtId="0" fontId="92" fillId="16" borderId="0" applyNumberFormat="0" applyBorder="0" applyAlignment="0" applyProtection="0"/>
    <xf numFmtId="41" fontId="26" fillId="0" borderId="0" applyFont="0" applyFill="0" applyBorder="0" applyAlignment="0" applyProtection="0"/>
    <xf numFmtId="164" fontId="56" fillId="0" borderId="0" applyFont="0" applyFill="0" applyBorder="0" applyAlignment="0" applyProtection="0"/>
    <xf numFmtId="0" fontId="92" fillId="20" borderId="0" applyNumberFormat="0" applyBorder="0" applyAlignment="0" applyProtection="0"/>
    <xf numFmtId="41" fontId="56" fillId="0" borderId="0" applyFont="0" applyFill="0" applyBorder="0" applyAlignment="0" applyProtection="0"/>
    <xf numFmtId="0" fontId="92" fillId="16" borderId="0" applyNumberFormat="0" applyBorder="0" applyAlignment="0" applyProtection="0"/>
    <xf numFmtId="0" fontId="92" fillId="27" borderId="0" applyNumberFormat="0" applyBorder="0" applyAlignment="0" applyProtection="0"/>
    <xf numFmtId="0" fontId="92" fillId="30" borderId="0" applyNumberFormat="0" applyBorder="0" applyAlignment="0" applyProtection="0"/>
    <xf numFmtId="0" fontId="92" fillId="30" borderId="0" applyNumberFormat="0" applyBorder="0" applyAlignment="0" applyProtection="0"/>
    <xf numFmtId="0" fontId="92" fillId="18" borderId="0" applyNumberFormat="0" applyBorder="0" applyAlignment="0" applyProtection="0"/>
    <xf numFmtId="0" fontId="92" fillId="30" borderId="0" applyNumberFormat="0" applyBorder="0" applyAlignment="0" applyProtection="0"/>
    <xf numFmtId="0" fontId="92" fillId="18" borderId="0" applyNumberFormat="0" applyBorder="0" applyAlignment="0" applyProtection="0"/>
    <xf numFmtId="0" fontId="92" fillId="30" borderId="0" applyNumberFormat="0" applyBorder="0" applyAlignment="0" applyProtection="0"/>
    <xf numFmtId="0" fontId="92" fillId="18" borderId="0" applyNumberFormat="0" applyBorder="0" applyAlignment="0" applyProtection="0"/>
    <xf numFmtId="9" fontId="26" fillId="0" borderId="0" applyFont="0" applyFill="0" applyBorder="0" applyAlignment="0" applyProtection="0"/>
    <xf numFmtId="0" fontId="92" fillId="30" borderId="0" applyNumberFormat="0" applyBorder="0" applyAlignment="0" applyProtection="0"/>
    <xf numFmtId="0" fontId="92" fillId="18" borderId="0" applyNumberFormat="0" applyBorder="0" applyAlignment="0" applyProtection="0"/>
    <xf numFmtId="0" fontId="92" fillId="30" borderId="0" applyNumberFormat="0" applyBorder="0" applyAlignment="0" applyProtection="0"/>
    <xf numFmtId="0" fontId="92" fillId="24" borderId="0" applyNumberFormat="0" applyBorder="0" applyAlignment="0" applyProtection="0"/>
    <xf numFmtId="0" fontId="92" fillId="24" borderId="0" applyNumberFormat="0" applyBorder="0" applyAlignment="0" applyProtection="0"/>
    <xf numFmtId="0" fontId="92" fillId="24" borderId="0" applyNumberFormat="0" applyBorder="0" applyAlignment="0" applyProtection="0"/>
    <xf numFmtId="0" fontId="92" fillId="24" borderId="0" applyNumberFormat="0" applyBorder="0" applyAlignment="0" applyProtection="0"/>
    <xf numFmtId="0" fontId="92" fillId="24" borderId="0" applyNumberFormat="0" applyBorder="0" applyAlignment="0" applyProtection="0"/>
    <xf numFmtId="43" fontId="26" fillId="0" borderId="0" applyFont="0" applyFill="0" applyBorder="0" applyAlignment="0" applyProtection="0"/>
    <xf numFmtId="0" fontId="92" fillId="14" borderId="0" applyNumberFormat="0" applyBorder="0" applyAlignment="0" applyProtection="0"/>
    <xf numFmtId="0" fontId="92" fillId="24" borderId="0" applyNumberFormat="0" applyBorder="0" applyAlignment="0" applyProtection="0"/>
    <xf numFmtId="43" fontId="26" fillId="0" borderId="0" applyFont="0" applyFill="0" applyBorder="0" applyAlignment="0" applyProtection="0"/>
    <xf numFmtId="0" fontId="92" fillId="14" borderId="0" applyNumberFormat="0" applyBorder="0" applyAlignment="0" applyProtection="0"/>
    <xf numFmtId="9" fontId="26" fillId="0" borderId="0" applyFont="0" applyFill="0" applyBorder="0" applyAlignment="0" applyProtection="0"/>
    <xf numFmtId="0" fontId="92" fillId="24" borderId="0" applyNumberFormat="0" applyBorder="0" applyAlignment="0" applyProtection="0"/>
    <xf numFmtId="43" fontId="26" fillId="0" borderId="0" applyFont="0" applyFill="0" applyBorder="0" applyAlignment="0" applyProtection="0"/>
    <xf numFmtId="0" fontId="92" fillId="14" borderId="0" applyNumberFormat="0" applyBorder="0" applyAlignment="0" applyProtection="0"/>
    <xf numFmtId="0" fontId="92" fillId="24" borderId="0" applyNumberFormat="0" applyBorder="0" applyAlignment="0" applyProtection="0"/>
    <xf numFmtId="43" fontId="26" fillId="0" borderId="0" applyFont="0" applyFill="0" applyBorder="0" applyAlignment="0" applyProtection="0"/>
    <xf numFmtId="0" fontId="92" fillId="14" borderId="0" applyNumberFormat="0" applyBorder="0" applyAlignment="0" applyProtection="0"/>
    <xf numFmtId="0" fontId="92" fillId="15" borderId="0" applyNumberFormat="0" applyBorder="0" applyAlignment="0" applyProtection="0"/>
    <xf numFmtId="0" fontId="92" fillId="15" borderId="0" applyNumberFormat="0" applyBorder="0" applyAlignment="0" applyProtection="0"/>
    <xf numFmtId="0" fontId="92" fillId="15" borderId="0" applyNumberFormat="0" applyBorder="0" applyAlignment="0" applyProtection="0"/>
    <xf numFmtId="0" fontId="92" fillId="15" borderId="0" applyNumberFormat="0" applyBorder="0" applyAlignment="0" applyProtection="0"/>
    <xf numFmtId="0" fontId="92" fillId="15" borderId="0" applyNumberFormat="0" applyBorder="0" applyAlignment="0" applyProtection="0"/>
    <xf numFmtId="0" fontId="92" fillId="15" borderId="0" applyNumberFormat="0" applyBorder="0" applyAlignment="0" applyProtection="0"/>
    <xf numFmtId="0" fontId="92" fillId="38" borderId="0" applyNumberFormat="0" applyBorder="0" applyAlignment="0" applyProtection="0"/>
    <xf numFmtId="43" fontId="56" fillId="0" borderId="0" applyFont="0" applyFill="0" applyBorder="0" applyAlignment="0" applyProtection="0"/>
    <xf numFmtId="0" fontId="92" fillId="38" borderId="0" applyNumberFormat="0" applyBorder="0" applyAlignment="0" applyProtection="0"/>
    <xf numFmtId="41" fontId="56" fillId="0" borderId="0" applyFont="0" applyFill="0" applyBorder="0" applyAlignment="0" applyProtection="0"/>
    <xf numFmtId="0" fontId="92" fillId="38" borderId="0" applyNumberFormat="0" applyBorder="0" applyAlignment="0" applyProtection="0"/>
    <xf numFmtId="41" fontId="56" fillId="0" borderId="0" applyFont="0" applyFill="0" applyBorder="0" applyAlignment="0" applyProtection="0"/>
    <xf numFmtId="0" fontId="92" fillId="38" borderId="0" applyNumberFormat="0" applyBorder="0" applyAlignment="0" applyProtection="0"/>
    <xf numFmtId="41" fontId="56" fillId="0" borderId="0" applyFont="0" applyFill="0" applyBorder="0" applyAlignment="0" applyProtection="0"/>
    <xf numFmtId="0" fontId="92" fillId="38" borderId="0" applyNumberFormat="0" applyBorder="0" applyAlignment="0" applyProtection="0"/>
    <xf numFmtId="41" fontId="56" fillId="0" borderId="0" applyFont="0" applyFill="0" applyBorder="0" applyAlignment="0" applyProtection="0"/>
    <xf numFmtId="0" fontId="92" fillId="38" borderId="0" applyNumberFormat="0" applyBorder="0" applyAlignment="0" applyProtection="0"/>
    <xf numFmtId="41" fontId="56" fillId="0" borderId="0" applyFont="0" applyFill="0" applyBorder="0" applyAlignment="0" applyProtection="0"/>
    <xf numFmtId="0" fontId="92" fillId="38" borderId="0" applyNumberFormat="0" applyBorder="0" applyAlignment="0" applyProtection="0"/>
    <xf numFmtId="41" fontId="56" fillId="0" borderId="0" applyFont="0" applyFill="0" applyBorder="0" applyAlignment="0" applyProtection="0"/>
    <xf numFmtId="0" fontId="92" fillId="7" borderId="0" applyNumberFormat="0" applyBorder="0" applyAlignment="0" applyProtection="0"/>
    <xf numFmtId="0" fontId="92" fillId="7" borderId="0" applyNumberFormat="0" applyBorder="0" applyAlignment="0" applyProtection="0"/>
    <xf numFmtId="0" fontId="92" fillId="7" borderId="0" applyNumberFormat="0" applyBorder="0" applyAlignment="0" applyProtection="0"/>
    <xf numFmtId="0" fontId="92" fillId="7" borderId="0" applyNumberFormat="0" applyBorder="0" applyAlignment="0" applyProtection="0"/>
    <xf numFmtId="0" fontId="74" fillId="4" borderId="0" applyNumberFormat="0" applyBorder="0" applyAlignment="0" applyProtection="0"/>
    <xf numFmtId="0" fontId="92" fillId="7" borderId="0" applyNumberFormat="0" applyBorder="0" applyAlignment="0" applyProtection="0"/>
    <xf numFmtId="0" fontId="74" fillId="4" borderId="0" applyNumberFormat="0" applyBorder="0" applyAlignment="0" applyProtection="0"/>
    <xf numFmtId="0" fontId="92" fillId="7" borderId="0" applyNumberFormat="0" applyBorder="0" applyAlignment="0" applyProtection="0"/>
    <xf numFmtId="0" fontId="74" fillId="4" borderId="0" applyNumberFormat="0" applyBorder="0" applyAlignment="0" applyProtection="0"/>
    <xf numFmtId="0" fontId="26" fillId="0" borderId="0"/>
    <xf numFmtId="0" fontId="92" fillId="7" borderId="0" applyNumberFormat="0" applyBorder="0" applyAlignment="0" applyProtection="0"/>
    <xf numFmtId="0" fontId="92" fillId="26" borderId="0" applyNumberFormat="0" applyBorder="0" applyAlignment="0" applyProtection="0"/>
    <xf numFmtId="0" fontId="92" fillId="26" borderId="0" applyNumberFormat="0" applyBorder="0" applyAlignment="0" applyProtection="0"/>
    <xf numFmtId="0" fontId="92" fillId="26" borderId="0" applyNumberFormat="0" applyBorder="0" applyAlignment="0" applyProtection="0"/>
    <xf numFmtId="0" fontId="92" fillId="26" borderId="0" applyNumberFormat="0" applyBorder="0" applyAlignment="0" applyProtection="0"/>
    <xf numFmtId="0" fontId="74" fillId="29" borderId="0" applyNumberFormat="0" applyBorder="0" applyAlignment="0" applyProtection="0"/>
    <xf numFmtId="0" fontId="92" fillId="26" borderId="0" applyNumberFormat="0" applyBorder="0" applyAlignment="0" applyProtection="0"/>
    <xf numFmtId="0" fontId="74" fillId="29" borderId="0" applyNumberFormat="0" applyBorder="0" applyAlignment="0" applyProtection="0"/>
    <xf numFmtId="0" fontId="92" fillId="26" borderId="0" applyNumberFormat="0" applyBorder="0" applyAlignment="0" applyProtection="0"/>
    <xf numFmtId="0" fontId="74" fillId="29" borderId="0" applyNumberFormat="0" applyBorder="0" applyAlignment="0" applyProtection="0"/>
    <xf numFmtId="0" fontId="92" fillId="26" borderId="0" applyNumberFormat="0" applyBorder="0" applyAlignment="0" applyProtection="0"/>
    <xf numFmtId="0" fontId="74" fillId="29" borderId="0" applyNumberFormat="0" applyBorder="0" applyAlignment="0" applyProtection="0"/>
    <xf numFmtId="0" fontId="92" fillId="26" borderId="0" applyNumberFormat="0" applyBorder="0" applyAlignment="0" applyProtection="0"/>
    <xf numFmtId="41" fontId="56" fillId="0" borderId="0" applyFont="0" applyFill="0" applyBorder="0" applyAlignment="0" applyProtection="0"/>
    <xf numFmtId="0" fontId="74" fillId="33" borderId="0" applyNumberFormat="0" applyBorder="0" applyAlignment="0" applyProtection="0"/>
    <xf numFmtId="0" fontId="92" fillId="16" borderId="0" applyNumberFormat="0" applyBorder="0" applyAlignment="0" applyProtection="0"/>
    <xf numFmtId="41" fontId="56" fillId="0" borderId="0" applyFont="0" applyFill="0" applyBorder="0" applyAlignment="0" applyProtection="0"/>
    <xf numFmtId="0" fontId="74" fillId="33" borderId="0" applyNumberFormat="0" applyBorder="0" applyAlignment="0" applyProtection="0"/>
    <xf numFmtId="0" fontId="92" fillId="16" borderId="0" applyNumberFormat="0" applyBorder="0" applyAlignment="0" applyProtection="0"/>
    <xf numFmtId="41" fontId="56" fillId="0" borderId="0" applyFont="0" applyFill="0" applyBorder="0" applyAlignment="0" applyProtection="0"/>
    <xf numFmtId="0" fontId="74" fillId="33" borderId="0" applyNumberFormat="0" applyBorder="0" applyAlignment="0" applyProtection="0"/>
    <xf numFmtId="0" fontId="56" fillId="0" borderId="0"/>
    <xf numFmtId="0" fontId="92" fillId="16" borderId="0" applyNumberFormat="0" applyBorder="0" applyAlignment="0" applyProtection="0"/>
    <xf numFmtId="0" fontId="74" fillId="33" borderId="0" applyNumberFormat="0" applyBorder="0" applyAlignment="0" applyProtection="0"/>
    <xf numFmtId="0" fontId="56" fillId="0" borderId="0"/>
    <xf numFmtId="0" fontId="92" fillId="16" borderId="0" applyNumberFormat="0" applyBorder="0" applyAlignment="0" applyProtection="0"/>
    <xf numFmtId="0" fontId="74" fillId="42" borderId="0" applyNumberFormat="0" applyBorder="0" applyAlignment="0" applyProtection="0"/>
    <xf numFmtId="0" fontId="92" fillId="6" borderId="0" applyNumberFormat="0" applyBorder="0" applyAlignment="0" applyProtection="0"/>
    <xf numFmtId="0" fontId="74" fillId="42" borderId="0" applyNumberFormat="0" applyBorder="0" applyAlignment="0" applyProtection="0"/>
    <xf numFmtId="0" fontId="92" fillId="6" borderId="0" applyNumberFormat="0" applyBorder="0" applyAlignment="0" applyProtection="0"/>
    <xf numFmtId="0" fontId="74" fillId="42" borderId="0" applyNumberFormat="0" applyBorder="0" applyAlignment="0" applyProtection="0"/>
    <xf numFmtId="0" fontId="92" fillId="6" borderId="0" applyNumberFormat="0" applyBorder="0" applyAlignment="0" applyProtection="0"/>
    <xf numFmtId="0" fontId="74" fillId="42" borderId="0" applyNumberFormat="0" applyBorder="0" applyAlignment="0" applyProtection="0"/>
    <xf numFmtId="0" fontId="92" fillId="6" borderId="0" applyNumberFormat="0" applyBorder="0" applyAlignment="0" applyProtection="0"/>
    <xf numFmtId="0" fontId="92" fillId="18" borderId="0" applyNumberFormat="0" applyBorder="0" applyAlignment="0" applyProtection="0"/>
    <xf numFmtId="0" fontId="92" fillId="18" borderId="0" applyNumberFormat="0" applyBorder="0" applyAlignment="0" applyProtection="0"/>
    <xf numFmtId="164" fontId="56" fillId="0" borderId="0" applyFont="0" applyFill="0" applyBorder="0" applyAlignment="0" applyProtection="0"/>
    <xf numFmtId="0" fontId="92" fillId="18" borderId="0" applyNumberFormat="0" applyBorder="0" applyAlignment="0" applyProtection="0"/>
    <xf numFmtId="0" fontId="92" fillId="18" borderId="0" applyNumberFormat="0" applyBorder="0" applyAlignment="0" applyProtection="0"/>
    <xf numFmtId="43" fontId="26" fillId="0" borderId="0" applyFont="0" applyFill="0" applyBorder="0" applyAlignment="0" applyProtection="0"/>
    <xf numFmtId="0" fontId="92" fillId="14" borderId="0" applyNumberFormat="0" applyBorder="0" applyAlignment="0" applyProtection="0"/>
    <xf numFmtId="43" fontId="26" fillId="0" borderId="0" applyFont="0" applyFill="0" applyBorder="0" applyAlignment="0" applyProtection="0"/>
    <xf numFmtId="0" fontId="92" fillId="14" borderId="0" applyNumberFormat="0" applyBorder="0" applyAlignment="0" applyProtection="0"/>
    <xf numFmtId="43" fontId="26" fillId="0" borderId="0" applyFont="0" applyFill="0" applyBorder="0" applyAlignment="0" applyProtection="0"/>
    <xf numFmtId="0" fontId="92" fillId="14" borderId="0" applyNumberFormat="0" applyBorder="0" applyAlignment="0" applyProtection="0"/>
    <xf numFmtId="43" fontId="26" fillId="0" borderId="0" applyFont="0" applyFill="0" applyBorder="0" applyAlignment="0" applyProtection="0"/>
    <xf numFmtId="0" fontId="92" fillId="14" borderId="0" applyNumberFormat="0" applyBorder="0" applyAlignment="0" applyProtection="0"/>
    <xf numFmtId="0" fontId="74" fillId="25" borderId="0" applyNumberFormat="0" applyBorder="0" applyAlignment="0" applyProtection="0"/>
    <xf numFmtId="0" fontId="74" fillId="25" borderId="0" applyNumberFormat="0" applyBorder="0" applyAlignment="0" applyProtection="0"/>
    <xf numFmtId="0" fontId="74" fillId="25" borderId="0" applyNumberFormat="0" applyBorder="0" applyAlignment="0" applyProtection="0"/>
    <xf numFmtId="0" fontId="74" fillId="25" borderId="0" applyNumberFormat="0" applyBorder="0" applyAlignment="0" applyProtection="0"/>
    <xf numFmtId="0" fontId="74" fillId="25" borderId="0" applyNumberFormat="0" applyBorder="0" applyAlignment="0" applyProtection="0"/>
    <xf numFmtId="0" fontId="74" fillId="25" borderId="0" applyNumberFormat="0" applyBorder="0" applyAlignment="0" applyProtection="0"/>
    <xf numFmtId="0" fontId="74" fillId="25" borderId="0" applyNumberFormat="0" applyBorder="0" applyAlignment="0" applyProtection="0"/>
    <xf numFmtId="0" fontId="74" fillId="25" borderId="0" applyNumberFormat="0" applyBorder="0" applyAlignment="0" applyProtection="0"/>
    <xf numFmtId="0" fontId="74" fillId="36" borderId="0" applyNumberFormat="0" applyBorder="0" applyAlignment="0" applyProtection="0"/>
    <xf numFmtId="41" fontId="56" fillId="0" borderId="0" applyFont="0" applyFill="0" applyBorder="0" applyAlignment="0" applyProtection="0"/>
    <xf numFmtId="0" fontId="74" fillId="36" borderId="0" applyNumberFormat="0" applyBorder="0" applyAlignment="0" applyProtection="0"/>
    <xf numFmtId="41" fontId="56" fillId="0" borderId="0" applyFont="0" applyFill="0" applyBorder="0" applyAlignment="0" applyProtection="0"/>
    <xf numFmtId="0" fontId="74" fillId="36" borderId="0" applyNumberFormat="0" applyBorder="0" applyAlignment="0" applyProtection="0"/>
    <xf numFmtId="41" fontId="56" fillId="0" borderId="0" applyFont="0" applyFill="0" applyBorder="0" applyAlignment="0" applyProtection="0"/>
    <xf numFmtId="0" fontId="74" fillId="36" borderId="0" applyNumberFormat="0" applyBorder="0" applyAlignment="0" applyProtection="0"/>
    <xf numFmtId="41" fontId="56" fillId="0" borderId="0" applyFont="0" applyFill="0" applyBorder="0" applyAlignment="0" applyProtection="0"/>
    <xf numFmtId="0" fontId="74" fillId="36" borderId="0" applyNumberFormat="0" applyBorder="0" applyAlignment="0" applyProtection="0"/>
    <xf numFmtId="41" fontId="56" fillId="0" borderId="0" applyFont="0" applyFill="0" applyBorder="0" applyAlignment="0" applyProtection="0"/>
    <xf numFmtId="0" fontId="74" fillId="36" borderId="0" applyNumberFormat="0" applyBorder="0" applyAlignment="0" applyProtection="0"/>
    <xf numFmtId="41" fontId="56" fillId="0" borderId="0" applyFont="0" applyFill="0" applyBorder="0" applyAlignment="0" applyProtection="0"/>
    <xf numFmtId="0" fontId="74" fillId="36" borderId="0" applyNumberFormat="0" applyBorder="0" applyAlignment="0" applyProtection="0"/>
    <xf numFmtId="41" fontId="56" fillId="0" borderId="0" applyFont="0" applyFill="0" applyBorder="0" applyAlignment="0" applyProtection="0"/>
    <xf numFmtId="0" fontId="74" fillId="36" borderId="0" applyNumberFormat="0" applyBorder="0" applyAlignment="0" applyProtection="0"/>
    <xf numFmtId="0" fontId="74" fillId="4" borderId="0" applyNumberFormat="0" applyBorder="0" applyAlignment="0" applyProtection="0"/>
    <xf numFmtId="0" fontId="74" fillId="4" borderId="0" applyNumberFormat="0" applyBorder="0" applyAlignment="0" applyProtection="0"/>
    <xf numFmtId="0" fontId="74" fillId="4" borderId="0" applyNumberFormat="0" applyBorder="0" applyAlignment="0" applyProtection="0"/>
    <xf numFmtId="0" fontId="74" fillId="4" borderId="0" applyNumberFormat="0" applyBorder="0" applyAlignment="0" applyProtection="0"/>
    <xf numFmtId="0" fontId="74" fillId="29" borderId="0" applyNumberFormat="0" applyBorder="0" applyAlignment="0" applyProtection="0"/>
    <xf numFmtId="0" fontId="74" fillId="29" borderId="0" applyNumberFormat="0" applyBorder="0" applyAlignment="0" applyProtection="0"/>
    <xf numFmtId="0" fontId="74" fillId="29" borderId="0" applyNumberFormat="0" applyBorder="0" applyAlignment="0" applyProtection="0"/>
    <xf numFmtId="43" fontId="26" fillId="0" borderId="0" applyFont="0" applyFill="0" applyBorder="0" applyAlignment="0" applyProtection="0"/>
    <xf numFmtId="0" fontId="74" fillId="33" borderId="0" applyNumberFormat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74" fillId="33" borderId="0" applyNumberFormat="0" applyBorder="0" applyAlignment="0" applyProtection="0"/>
    <xf numFmtId="41" fontId="56" fillId="0" borderId="0" applyFont="0" applyFill="0" applyBorder="0" applyAlignment="0" applyProtection="0"/>
    <xf numFmtId="0" fontId="26" fillId="0" borderId="0"/>
    <xf numFmtId="0" fontId="74" fillId="33" borderId="0" applyNumberFormat="0" applyBorder="0" applyAlignment="0" applyProtection="0"/>
    <xf numFmtId="43" fontId="86" fillId="0" borderId="0" applyFont="0" applyFill="0" applyBorder="0" applyAlignment="0" applyProtection="0"/>
    <xf numFmtId="0" fontId="74" fillId="42" borderId="0" applyNumberFormat="0" applyBorder="0" applyAlignment="0" applyProtection="0"/>
    <xf numFmtId="43" fontId="26" fillId="0" borderId="0" applyFont="0" applyFill="0" applyBorder="0" applyAlignment="0" applyProtection="0"/>
    <xf numFmtId="0" fontId="74" fillId="42" borderId="0" applyNumberFormat="0" applyBorder="0" applyAlignment="0" applyProtection="0"/>
    <xf numFmtId="0" fontId="74" fillId="42" borderId="0" applyNumberFormat="0" applyBorder="0" applyAlignment="0" applyProtection="0"/>
    <xf numFmtId="41" fontId="56" fillId="0" borderId="0" applyFont="0" applyFill="0" applyBorder="0" applyAlignment="0" applyProtection="0"/>
    <xf numFmtId="0" fontId="74" fillId="42" borderId="0" applyNumberFormat="0" applyBorder="0" applyAlignment="0" applyProtection="0"/>
    <xf numFmtId="43" fontId="26" fillId="0" borderId="0" applyFont="0" applyFill="0" applyBorder="0" applyAlignment="0" applyProtection="0"/>
    <xf numFmtId="0" fontId="74" fillId="28" borderId="0" applyNumberFormat="0" applyBorder="0" applyAlignment="0" applyProtection="0"/>
    <xf numFmtId="43" fontId="26" fillId="0" borderId="0" applyFont="0" applyFill="0" applyBorder="0" applyAlignment="0" applyProtection="0"/>
    <xf numFmtId="0" fontId="74" fillId="28" borderId="0" applyNumberFormat="0" applyBorder="0" applyAlignment="0" applyProtection="0"/>
    <xf numFmtId="43" fontId="26" fillId="0" borderId="0" applyFont="0" applyFill="0" applyBorder="0" applyAlignment="0" applyProtection="0"/>
    <xf numFmtId="0" fontId="74" fillId="28" borderId="0" applyNumberFormat="0" applyBorder="0" applyAlignment="0" applyProtection="0"/>
    <xf numFmtId="43" fontId="26" fillId="0" borderId="0" applyFont="0" applyFill="0" applyBorder="0" applyAlignment="0" applyProtection="0"/>
    <xf numFmtId="0" fontId="74" fillId="28" borderId="0" applyNumberFormat="0" applyBorder="0" applyAlignment="0" applyProtection="0"/>
    <xf numFmtId="0" fontId="74" fillId="28" borderId="0" applyNumberFormat="0" applyBorder="0" applyAlignment="0" applyProtection="0"/>
    <xf numFmtId="0" fontId="74" fillId="28" borderId="0" applyNumberFormat="0" applyBorder="0" applyAlignment="0" applyProtection="0"/>
    <xf numFmtId="0" fontId="74" fillId="28" borderId="0" applyNumberFormat="0" applyBorder="0" applyAlignment="0" applyProtection="0"/>
    <xf numFmtId="0" fontId="74" fillId="28" borderId="0" applyNumberFormat="0" applyBorder="0" applyAlignment="0" applyProtection="0"/>
    <xf numFmtId="0" fontId="74" fillId="40" borderId="0" applyNumberFormat="0" applyBorder="0" applyAlignment="0" applyProtection="0"/>
    <xf numFmtId="0" fontId="74" fillId="40" borderId="0" applyNumberFormat="0" applyBorder="0" applyAlignment="0" applyProtection="0"/>
    <xf numFmtId="0" fontId="74" fillId="40" borderId="0" applyNumberFormat="0" applyBorder="0" applyAlignment="0" applyProtection="0"/>
    <xf numFmtId="0" fontId="74" fillId="40" borderId="0" applyNumberFormat="0" applyBorder="0" applyAlignment="0" applyProtection="0"/>
    <xf numFmtId="0" fontId="74" fillId="40" borderId="0" applyNumberFormat="0" applyBorder="0" applyAlignment="0" applyProtection="0"/>
    <xf numFmtId="0" fontId="74" fillId="40" borderId="0" applyNumberFormat="0" applyBorder="0" applyAlignment="0" applyProtection="0"/>
    <xf numFmtId="0" fontId="74" fillId="40" borderId="0" applyNumberFormat="0" applyBorder="0" applyAlignment="0" applyProtection="0"/>
    <xf numFmtId="0" fontId="74" fillId="40" borderId="0" applyNumberFormat="0" applyBorder="0" applyAlignment="0" applyProtection="0"/>
    <xf numFmtId="0" fontId="74" fillId="23" borderId="0" applyNumberFormat="0" applyBorder="0" applyAlignment="0" applyProtection="0"/>
    <xf numFmtId="41" fontId="56" fillId="0" borderId="0" applyFont="0" applyFill="0" applyBorder="0" applyAlignment="0" applyProtection="0"/>
    <xf numFmtId="0" fontId="74" fillId="23" borderId="0" applyNumberFormat="0" applyBorder="0" applyAlignment="0" applyProtection="0"/>
    <xf numFmtId="41" fontId="56" fillId="0" borderId="0" applyFont="0" applyFill="0" applyBorder="0" applyAlignment="0" applyProtection="0"/>
    <xf numFmtId="0" fontId="74" fillId="23" borderId="0" applyNumberFormat="0" applyBorder="0" applyAlignment="0" applyProtection="0"/>
    <xf numFmtId="41" fontId="56" fillId="0" borderId="0" applyFont="0" applyFill="0" applyBorder="0" applyAlignment="0" applyProtection="0"/>
    <xf numFmtId="0" fontId="74" fillId="23" borderId="0" applyNumberFormat="0" applyBorder="0" applyAlignment="0" applyProtection="0"/>
    <xf numFmtId="41" fontId="56" fillId="0" borderId="0" applyFont="0" applyFill="0" applyBorder="0" applyAlignment="0" applyProtection="0"/>
    <xf numFmtId="0" fontId="74" fillId="23" borderId="0" applyNumberFormat="0" applyBorder="0" applyAlignment="0" applyProtection="0"/>
    <xf numFmtId="41" fontId="56" fillId="0" borderId="0" applyFont="0" applyFill="0" applyBorder="0" applyAlignment="0" applyProtection="0"/>
    <xf numFmtId="0" fontId="74" fillId="23" borderId="0" applyNumberFormat="0" applyBorder="0" applyAlignment="0" applyProtection="0"/>
    <xf numFmtId="0" fontId="74" fillId="37" borderId="0" applyNumberFormat="0" applyBorder="0" applyAlignment="0" applyProtection="0"/>
    <xf numFmtId="0" fontId="74" fillId="37" borderId="0" applyNumberFormat="0" applyBorder="0" applyAlignment="0" applyProtection="0"/>
    <xf numFmtId="0" fontId="74" fillId="37" borderId="0" applyNumberFormat="0" applyBorder="0" applyAlignment="0" applyProtection="0"/>
    <xf numFmtId="0" fontId="74" fillId="37" borderId="0" applyNumberFormat="0" applyBorder="0" applyAlignment="0" applyProtection="0"/>
    <xf numFmtId="0" fontId="74" fillId="37" borderId="0" applyNumberFormat="0" applyBorder="0" applyAlignment="0" applyProtection="0"/>
    <xf numFmtId="0" fontId="74" fillId="37" borderId="0" applyNumberFormat="0" applyBorder="0" applyAlignment="0" applyProtection="0"/>
    <xf numFmtId="0" fontId="74" fillId="22" borderId="0" applyNumberFormat="0" applyBorder="0" applyAlignment="0" applyProtection="0"/>
    <xf numFmtId="0" fontId="74" fillId="22" borderId="0" applyNumberFormat="0" applyBorder="0" applyAlignment="0" applyProtection="0"/>
    <xf numFmtId="0" fontId="74" fillId="22" borderId="0" applyNumberFormat="0" applyBorder="0" applyAlignment="0" applyProtection="0"/>
    <xf numFmtId="0" fontId="56" fillId="0" borderId="0"/>
    <xf numFmtId="0" fontId="74" fillId="22" borderId="0" applyNumberFormat="0" applyBorder="0" applyAlignment="0" applyProtection="0"/>
    <xf numFmtId="0" fontId="56" fillId="0" borderId="0"/>
    <xf numFmtId="0" fontId="74" fillId="22" borderId="0" applyNumberFormat="0" applyBorder="0" applyAlignment="0" applyProtection="0"/>
    <xf numFmtId="0" fontId="56" fillId="0" borderId="0"/>
    <xf numFmtId="0" fontId="74" fillId="22" borderId="0" applyNumberFormat="0" applyBorder="0" applyAlignment="0" applyProtection="0"/>
    <xf numFmtId="0" fontId="56" fillId="0" borderId="0"/>
    <xf numFmtId="0" fontId="74" fillId="22" borderId="0" applyNumberFormat="0" applyBorder="0" applyAlignment="0" applyProtection="0"/>
    <xf numFmtId="0" fontId="56" fillId="0" borderId="0"/>
    <xf numFmtId="0" fontId="74" fillId="22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74" fillId="41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77" fillId="21" borderId="83" applyNumberFormat="0" applyAlignment="0" applyProtection="0"/>
    <xf numFmtId="0" fontId="77" fillId="21" borderId="83" applyNumberFormat="0" applyAlignment="0" applyProtection="0"/>
    <xf numFmtId="0" fontId="77" fillId="21" borderId="83" applyNumberFormat="0" applyAlignment="0" applyProtection="0"/>
    <xf numFmtId="0" fontId="77" fillId="21" borderId="83" applyNumberFormat="0" applyAlignment="0" applyProtection="0"/>
    <xf numFmtId="41" fontId="56" fillId="0" borderId="0" applyFont="0" applyFill="0" applyBorder="0" applyAlignment="0" applyProtection="0"/>
    <xf numFmtId="0" fontId="77" fillId="21" borderId="83" applyNumberFormat="0" applyAlignment="0" applyProtection="0"/>
    <xf numFmtId="41" fontId="56" fillId="0" borderId="0" applyFont="0" applyFill="0" applyBorder="0" applyAlignment="0" applyProtection="0"/>
    <xf numFmtId="0" fontId="77" fillId="21" borderId="83" applyNumberFormat="0" applyAlignment="0" applyProtection="0"/>
    <xf numFmtId="41" fontId="56" fillId="0" borderId="0" applyFont="0" applyFill="0" applyBorder="0" applyAlignment="0" applyProtection="0"/>
    <xf numFmtId="0" fontId="77" fillId="21" borderId="83" applyNumberFormat="0" applyAlignment="0" applyProtection="0"/>
    <xf numFmtId="41" fontId="56" fillId="0" borderId="0" applyFont="0" applyFill="0" applyBorder="0" applyAlignment="0" applyProtection="0"/>
    <xf numFmtId="0" fontId="77" fillId="21" borderId="83" applyNumberFormat="0" applyAlignment="0" applyProtection="0"/>
    <xf numFmtId="41" fontId="26" fillId="0" borderId="0" applyFont="0" applyFill="0" applyBorder="0" applyAlignment="0" applyProtection="0"/>
    <xf numFmtId="0" fontId="80" fillId="31" borderId="85" applyNumberFormat="0" applyAlignment="0" applyProtection="0"/>
    <xf numFmtId="0" fontId="80" fillId="31" borderId="85" applyNumberFormat="0" applyAlignment="0" applyProtection="0"/>
    <xf numFmtId="0" fontId="80" fillId="31" borderId="85" applyNumberFormat="0" applyAlignment="0" applyProtection="0"/>
    <xf numFmtId="0" fontId="80" fillId="31" borderId="85" applyNumberFormat="0" applyAlignment="0" applyProtection="0"/>
    <xf numFmtId="0" fontId="80" fillId="31" borderId="85" applyNumberFormat="0" applyAlignment="0" applyProtection="0"/>
    <xf numFmtId="0" fontId="80" fillId="31" borderId="85" applyNumberFormat="0" applyAlignment="0" applyProtection="0"/>
    <xf numFmtId="0" fontId="80" fillId="31" borderId="85" applyNumberFormat="0" applyAlignment="0" applyProtection="0"/>
    <xf numFmtId="0" fontId="80" fillId="31" borderId="85" applyNumberFormat="0" applyAlignment="0" applyProtection="0"/>
    <xf numFmtId="43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0" fontId="26" fillId="0" borderId="0"/>
    <xf numFmtId="41" fontId="5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164" fontId="56" fillId="0" borderId="0" applyFont="0" applyFill="0" applyBorder="0" applyAlignment="0" applyProtection="0"/>
    <xf numFmtId="41" fontId="26" fillId="0" borderId="0" applyFont="0" applyFill="0" applyBorder="0" applyAlignment="0" applyProtection="0"/>
    <xf numFmtId="164" fontId="56" fillId="0" borderId="0" applyFont="0" applyFill="0" applyBorder="0" applyAlignment="0" applyProtection="0"/>
    <xf numFmtId="41" fontId="26" fillId="0" borderId="0" applyFont="0" applyFill="0" applyBorder="0" applyAlignment="0" applyProtection="0"/>
    <xf numFmtId="164" fontId="5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0" fontId="92" fillId="0" borderId="0"/>
    <xf numFmtId="43" fontId="56" fillId="0" borderId="0" applyFont="0" applyFill="0" applyBorder="0" applyAlignment="0" applyProtection="0"/>
    <xf numFmtId="0" fontId="26" fillId="0" borderId="0"/>
    <xf numFmtId="41" fontId="8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0" fontId="73" fillId="0" borderId="0" applyNumberFormat="0" applyFill="0" applyBorder="0" applyAlignment="0" applyProtection="0"/>
    <xf numFmtId="44" fontId="26" fillId="0" borderId="0" applyFont="0" applyFill="0" applyBorder="0" applyAlignment="0" applyProtection="0"/>
    <xf numFmtId="41" fontId="56" fillId="0" borderId="0" applyFont="0" applyFill="0" applyBorder="0" applyAlignment="0" applyProtection="0"/>
    <xf numFmtId="0" fontId="73" fillId="0" borderId="0" applyNumberFormat="0" applyFill="0" applyBorder="0" applyAlignment="0" applyProtection="0"/>
    <xf numFmtId="44" fontId="2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4" fontId="2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0" fontId="83" fillId="0" borderId="0" applyNumberFormat="0" applyFill="0" applyBorder="0" applyAlignment="0" applyProtection="0"/>
    <xf numFmtId="41" fontId="56" fillId="0" borderId="0" applyFont="0" applyFill="0" applyBorder="0" applyAlignment="0" applyProtection="0"/>
    <xf numFmtId="0" fontId="92" fillId="0" borderId="0"/>
    <xf numFmtId="43" fontId="56" fillId="0" borderId="0" applyFont="0" applyFill="0" applyBorder="0" applyAlignment="0" applyProtection="0"/>
    <xf numFmtId="0" fontId="26" fillId="0" borderId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0" fontId="92" fillId="0" borderId="0"/>
    <xf numFmtId="43" fontId="56" fillId="0" borderId="0" applyFont="0" applyFill="0" applyBorder="0" applyAlignment="0" applyProtection="0"/>
    <xf numFmtId="0" fontId="25" fillId="0" borderId="0"/>
    <xf numFmtId="41" fontId="56" fillId="0" borderId="0" applyFont="0" applyFill="0" applyBorder="0" applyAlignment="0" applyProtection="0"/>
    <xf numFmtId="0" fontId="92" fillId="0" borderId="0"/>
    <xf numFmtId="43" fontId="56" fillId="0" borderId="0" applyFont="0" applyFill="0" applyBorder="0" applyAlignment="0" applyProtection="0"/>
    <xf numFmtId="41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56" fillId="0" borderId="0" applyFont="0" applyFill="0" applyBorder="0" applyAlignment="0" applyProtection="0"/>
    <xf numFmtId="164" fontId="56" fillId="0" borderId="0" applyFont="0" applyFill="0" applyBorder="0" applyAlignment="0" applyProtection="0"/>
    <xf numFmtId="164" fontId="56" fillId="0" borderId="0" applyFon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2" fillId="19" borderId="0" applyNumberFormat="0" applyBorder="0" applyAlignment="0" applyProtection="0"/>
    <xf numFmtId="0" fontId="72" fillId="19" borderId="0" applyNumberFormat="0" applyBorder="0" applyAlignment="0" applyProtection="0"/>
    <xf numFmtId="0" fontId="72" fillId="19" borderId="0" applyNumberFormat="0" applyBorder="0" applyAlignment="0" applyProtection="0"/>
    <xf numFmtId="0" fontId="72" fillId="19" borderId="0" applyNumberFormat="0" applyBorder="0" applyAlignment="0" applyProtection="0"/>
    <xf numFmtId="0" fontId="75" fillId="0" borderId="82" applyNumberFormat="0" applyFill="0" applyAlignment="0" applyProtection="0"/>
    <xf numFmtId="0" fontId="75" fillId="0" borderId="82" applyNumberFormat="0" applyFill="0" applyAlignment="0" applyProtection="0"/>
    <xf numFmtId="0" fontId="75" fillId="0" borderId="82" applyNumberFormat="0" applyFill="0" applyAlignment="0" applyProtection="0"/>
    <xf numFmtId="0" fontId="75" fillId="0" borderId="82" applyNumberFormat="0" applyFill="0" applyAlignment="0" applyProtection="0"/>
    <xf numFmtId="0" fontId="75" fillId="0" borderId="82" applyNumberFormat="0" applyFill="0" applyAlignment="0" applyProtection="0"/>
    <xf numFmtId="0" fontId="75" fillId="0" borderId="82" applyNumberFormat="0" applyFill="0" applyAlignment="0" applyProtection="0"/>
    <xf numFmtId="0" fontId="75" fillId="0" borderId="82" applyNumberFormat="0" applyFill="0" applyAlignment="0" applyProtection="0"/>
    <xf numFmtId="0" fontId="75" fillId="0" borderId="82" applyNumberFormat="0" applyFill="0" applyAlignment="0" applyProtection="0"/>
    <xf numFmtId="0" fontId="71" fillId="0" borderId="79" applyNumberFormat="0" applyFill="0" applyAlignment="0" applyProtection="0"/>
    <xf numFmtId="0" fontId="71" fillId="0" borderId="79" applyNumberFormat="0" applyFill="0" applyAlignment="0" applyProtection="0"/>
    <xf numFmtId="0" fontId="71" fillId="0" borderId="79" applyNumberFormat="0" applyFill="0" applyAlignment="0" applyProtection="0"/>
    <xf numFmtId="0" fontId="71" fillId="0" borderId="79" applyNumberFormat="0" applyFill="0" applyAlignment="0" applyProtection="0"/>
    <xf numFmtId="0" fontId="71" fillId="0" borderId="79" applyNumberFormat="0" applyFill="0" applyAlignment="0" applyProtection="0"/>
    <xf numFmtId="0" fontId="71" fillId="0" borderId="79" applyNumberFormat="0" applyFill="0" applyAlignment="0" applyProtection="0"/>
    <xf numFmtId="0" fontId="71" fillId="0" borderId="79" applyNumberFormat="0" applyFill="0" applyAlignment="0" applyProtection="0"/>
    <xf numFmtId="0" fontId="71" fillId="0" borderId="79" applyNumberFormat="0" applyFill="0" applyAlignment="0" applyProtection="0"/>
    <xf numFmtId="0" fontId="73" fillId="0" borderId="80" applyNumberFormat="0" applyFill="0" applyAlignment="0" applyProtection="0"/>
    <xf numFmtId="0" fontId="73" fillId="0" borderId="80" applyNumberFormat="0" applyFill="0" applyAlignment="0" applyProtection="0"/>
    <xf numFmtId="0" fontId="73" fillId="0" borderId="80" applyNumberFormat="0" applyFill="0" applyAlignment="0" applyProtection="0"/>
    <xf numFmtId="0" fontId="73" fillId="0" borderId="80" applyNumberFormat="0" applyFill="0" applyAlignment="0" applyProtection="0"/>
    <xf numFmtId="0" fontId="73" fillId="0" borderId="80" applyNumberFormat="0" applyFill="0" applyAlignment="0" applyProtection="0"/>
    <xf numFmtId="0" fontId="73" fillId="0" borderId="80" applyNumberFormat="0" applyFill="0" applyAlignment="0" applyProtection="0"/>
    <xf numFmtId="0" fontId="73" fillId="0" borderId="80" applyNumberFormat="0" applyFill="0" applyAlignment="0" applyProtection="0"/>
    <xf numFmtId="0" fontId="73" fillId="0" borderId="80" applyNumberFormat="0" applyFill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81" fillId="32" borderId="83" applyNumberFormat="0" applyAlignment="0" applyProtection="0"/>
    <xf numFmtId="0" fontId="81" fillId="32" borderId="83" applyNumberFormat="0" applyAlignment="0" applyProtection="0"/>
    <xf numFmtId="0" fontId="81" fillId="32" borderId="83" applyNumberFormat="0" applyAlignment="0" applyProtection="0"/>
    <xf numFmtId="0" fontId="81" fillId="32" borderId="83" applyNumberFormat="0" applyAlignment="0" applyProtection="0"/>
    <xf numFmtId="0" fontId="81" fillId="32" borderId="83" applyNumberFormat="0" applyAlignment="0" applyProtection="0"/>
    <xf numFmtId="0" fontId="81" fillId="32" borderId="83" applyNumberFormat="0" applyAlignment="0" applyProtection="0"/>
    <xf numFmtId="0" fontId="56" fillId="0" borderId="0"/>
    <xf numFmtId="0" fontId="81" fillId="32" borderId="83" applyNumberFormat="0" applyAlignment="0" applyProtection="0"/>
    <xf numFmtId="0" fontId="81" fillId="32" borderId="83" applyNumberFormat="0" applyAlignment="0" applyProtection="0"/>
    <xf numFmtId="0" fontId="26" fillId="0" borderId="0"/>
    <xf numFmtId="0" fontId="79" fillId="0" borderId="84" applyNumberFormat="0" applyFill="0" applyAlignment="0" applyProtection="0"/>
    <xf numFmtId="0" fontId="26" fillId="0" borderId="0"/>
    <xf numFmtId="0" fontId="79" fillId="0" borderId="84" applyNumberFormat="0" applyFill="0" applyAlignment="0" applyProtection="0"/>
    <xf numFmtId="0" fontId="26" fillId="0" borderId="0"/>
    <xf numFmtId="0" fontId="79" fillId="0" borderId="84" applyNumberFormat="0" applyFill="0" applyAlignment="0" applyProtection="0"/>
    <xf numFmtId="0" fontId="79" fillId="0" borderId="84" applyNumberFormat="0" applyFill="0" applyAlignment="0" applyProtection="0"/>
    <xf numFmtId="0" fontId="79" fillId="0" borderId="84" applyNumberFormat="0" applyFill="0" applyAlignment="0" applyProtection="0"/>
    <xf numFmtId="0" fontId="79" fillId="0" borderId="84" applyNumberFormat="0" applyFill="0" applyAlignment="0" applyProtection="0"/>
    <xf numFmtId="0" fontId="79" fillId="0" borderId="84" applyNumberFormat="0" applyFill="0" applyAlignment="0" applyProtection="0"/>
    <xf numFmtId="0" fontId="79" fillId="0" borderId="84" applyNumberFormat="0" applyFill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26" fillId="0" borderId="0"/>
    <xf numFmtId="0" fontId="92" fillId="0" borderId="0"/>
    <xf numFmtId="0" fontId="56" fillId="0" borderId="0"/>
    <xf numFmtId="0" fontId="26" fillId="0" borderId="0"/>
    <xf numFmtId="0" fontId="56" fillId="0" borderId="0"/>
    <xf numFmtId="0" fontId="25" fillId="0" borderId="0"/>
    <xf numFmtId="0" fontId="92" fillId="0" borderId="0"/>
    <xf numFmtId="0" fontId="25" fillId="0" borderId="0"/>
    <xf numFmtId="0" fontId="26" fillId="0" borderId="0"/>
    <xf numFmtId="0" fontId="25" fillId="0" borderId="0"/>
    <xf numFmtId="0" fontId="44" fillId="0" borderId="0"/>
    <xf numFmtId="0" fontId="56" fillId="0" borderId="0"/>
    <xf numFmtId="0" fontId="44" fillId="0" borderId="0"/>
    <xf numFmtId="0" fontId="26" fillId="0" borderId="0"/>
    <xf numFmtId="0" fontId="56" fillId="0" borderId="0"/>
    <xf numFmtId="0" fontId="44" fillId="0" borderId="0"/>
    <xf numFmtId="0" fontId="56" fillId="0" borderId="0"/>
    <xf numFmtId="0" fontId="56" fillId="0" borderId="0"/>
    <xf numFmtId="0" fontId="25" fillId="0" borderId="0"/>
    <xf numFmtId="0" fontId="5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6" fillId="0" borderId="0"/>
    <xf numFmtId="0" fontId="5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6" fillId="0" borderId="0"/>
    <xf numFmtId="0" fontId="56" fillId="0" borderId="0"/>
    <xf numFmtId="0" fontId="26" fillId="0" borderId="0"/>
    <xf numFmtId="0" fontId="56" fillId="0" borderId="0"/>
    <xf numFmtId="0" fontId="26" fillId="0" borderId="0"/>
    <xf numFmtId="0" fontId="5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6" fillId="0" borderId="0"/>
    <xf numFmtId="0" fontId="25" fillId="0" borderId="0"/>
    <xf numFmtId="0" fontId="26" fillId="0" borderId="0"/>
    <xf numFmtId="0" fontId="25" fillId="0" borderId="0"/>
    <xf numFmtId="0" fontId="25" fillId="0" borderId="0"/>
    <xf numFmtId="0" fontId="26" fillId="0" borderId="0"/>
    <xf numFmtId="0" fontId="25" fillId="0" borderId="0"/>
    <xf numFmtId="0" fontId="25" fillId="0" borderId="0"/>
    <xf numFmtId="0" fontId="26" fillId="0" borderId="0"/>
    <xf numFmtId="0" fontId="25" fillId="0" borderId="0"/>
    <xf numFmtId="0" fontId="25" fillId="0" borderId="0"/>
    <xf numFmtId="0" fontId="26" fillId="0" borderId="0"/>
    <xf numFmtId="0" fontId="25" fillId="0" borderId="0"/>
    <xf numFmtId="0" fontId="25" fillId="0" borderId="0"/>
    <xf numFmtId="0" fontId="26" fillId="0" borderId="0"/>
    <xf numFmtId="0" fontId="25" fillId="0" borderId="0"/>
    <xf numFmtId="0" fontId="25" fillId="0" borderId="0"/>
    <xf numFmtId="0" fontId="26" fillId="0" borderId="0"/>
    <xf numFmtId="0" fontId="25" fillId="0" borderId="0"/>
    <xf numFmtId="0" fontId="2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56" fillId="0" borderId="0"/>
    <xf numFmtId="0" fontId="5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6" fillId="0" borderId="0"/>
    <xf numFmtId="0" fontId="56" fillId="0" borderId="0"/>
    <xf numFmtId="0" fontId="5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6" fillId="0" borderId="0"/>
    <xf numFmtId="0" fontId="26" fillId="0" borderId="0"/>
    <xf numFmtId="0" fontId="56" fillId="0" borderId="0"/>
    <xf numFmtId="0" fontId="26" fillId="0" borderId="0"/>
    <xf numFmtId="0" fontId="92" fillId="0" borderId="0"/>
    <xf numFmtId="0" fontId="56" fillId="0" borderId="0"/>
    <xf numFmtId="0" fontId="26" fillId="0" borderId="0"/>
    <xf numFmtId="0" fontId="92" fillId="0" borderId="0"/>
    <xf numFmtId="0" fontId="56" fillId="0" borderId="0"/>
    <xf numFmtId="0" fontId="26" fillId="0" borderId="0"/>
    <xf numFmtId="0" fontId="56" fillId="0" borderId="0"/>
    <xf numFmtId="0" fontId="56" fillId="0" borderId="0"/>
    <xf numFmtId="0" fontId="25" fillId="0" borderId="0"/>
    <xf numFmtId="0" fontId="26" fillId="0" borderId="0"/>
    <xf numFmtId="0" fontId="56" fillId="0" borderId="0"/>
    <xf numFmtId="0" fontId="25" fillId="0" borderId="0"/>
    <xf numFmtId="0" fontId="25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56" fillId="0" borderId="0"/>
    <xf numFmtId="0" fontId="44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83" fillId="0" borderId="0" applyNumberForma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4" fillId="21" borderId="87" applyNumberFormat="0" applyAlignment="0" applyProtection="0"/>
    <xf numFmtId="0" fontId="26" fillId="0" borderId="0"/>
    <xf numFmtId="0" fontId="84" fillId="21" borderId="87" applyNumberFormat="0" applyAlignment="0" applyProtection="0"/>
    <xf numFmtId="0" fontId="26" fillId="0" borderId="0"/>
    <xf numFmtId="0" fontId="84" fillId="21" borderId="87" applyNumberFormat="0" applyAlignment="0" applyProtection="0"/>
    <xf numFmtId="0" fontId="26" fillId="0" borderId="0"/>
    <xf numFmtId="0" fontId="84" fillId="21" borderId="87" applyNumberFormat="0" applyAlignment="0" applyProtection="0"/>
    <xf numFmtId="0" fontId="26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56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56" fillId="0" borderId="0"/>
    <xf numFmtId="0" fontId="92" fillId="0" borderId="0"/>
    <xf numFmtId="0" fontId="88" fillId="0" borderId="0"/>
    <xf numFmtId="0" fontId="92" fillId="35" borderId="86" applyNumberFormat="0" applyFont="0" applyAlignment="0" applyProtection="0"/>
    <xf numFmtId="0" fontId="92" fillId="35" borderId="86" applyNumberFormat="0" applyFont="0" applyAlignment="0" applyProtection="0"/>
    <xf numFmtId="0" fontId="92" fillId="35" borderId="86" applyNumberFormat="0" applyFont="0" applyAlignment="0" applyProtection="0"/>
    <xf numFmtId="0" fontId="92" fillId="35" borderId="86" applyNumberFormat="0" applyFont="0" applyAlignment="0" applyProtection="0"/>
    <xf numFmtId="0" fontId="92" fillId="35" borderId="86" applyNumberFormat="0" applyFont="0" applyAlignment="0" applyProtection="0"/>
    <xf numFmtId="0" fontId="92" fillId="35" borderId="86" applyNumberFormat="0" applyFont="0" applyAlignment="0" applyProtection="0"/>
    <xf numFmtId="0" fontId="92" fillId="35" borderId="86" applyNumberFormat="0" applyFont="0" applyAlignment="0" applyProtection="0"/>
    <xf numFmtId="0" fontId="92" fillId="35" borderId="86" applyNumberFormat="0" applyFont="0" applyAlignment="0" applyProtection="0"/>
    <xf numFmtId="0" fontId="84" fillId="21" borderId="87" applyNumberFormat="0" applyAlignment="0" applyProtection="0"/>
    <xf numFmtId="0" fontId="84" fillId="21" borderId="87" applyNumberFormat="0" applyAlignment="0" applyProtection="0"/>
    <xf numFmtId="0" fontId="84" fillId="21" borderId="87" applyNumberFormat="0" applyAlignment="0" applyProtection="0"/>
    <xf numFmtId="0" fontId="84" fillId="21" borderId="87" applyNumberFormat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42" fillId="0" borderId="81" applyNumberFormat="0" applyFill="0" applyAlignment="0" applyProtection="0"/>
    <xf numFmtId="0" fontId="42" fillId="0" borderId="81" applyNumberFormat="0" applyFill="0" applyAlignment="0" applyProtection="0"/>
    <xf numFmtId="0" fontId="42" fillId="0" borderId="81" applyNumberFormat="0" applyFill="0" applyAlignment="0" applyProtection="0"/>
    <xf numFmtId="0" fontId="42" fillId="0" borderId="81" applyNumberFormat="0" applyFill="0" applyAlignment="0" applyProtection="0"/>
    <xf numFmtId="0" fontId="42" fillId="0" borderId="81" applyNumberFormat="0" applyFill="0" applyAlignment="0" applyProtection="0"/>
    <xf numFmtId="0" fontId="42" fillId="0" borderId="81" applyNumberFormat="0" applyFill="0" applyAlignment="0" applyProtection="0"/>
    <xf numFmtId="0" fontId="42" fillId="0" borderId="81" applyNumberFormat="0" applyFill="0" applyAlignment="0" applyProtection="0"/>
    <xf numFmtId="0" fontId="42" fillId="0" borderId="81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26" fillId="0" borderId="0"/>
    <xf numFmtId="0" fontId="124" fillId="0" borderId="0" applyNumberFormat="0" applyFill="0" applyBorder="0" applyAlignment="0" applyProtection="0"/>
    <xf numFmtId="0" fontId="125" fillId="0" borderId="82" applyNumberFormat="0" applyFill="0" applyAlignment="0" applyProtection="0"/>
    <xf numFmtId="0" fontId="126" fillId="0" borderId="79" applyNumberFormat="0" applyFill="0" applyAlignment="0" applyProtection="0"/>
    <xf numFmtId="0" fontId="127" fillId="0" borderId="108" applyNumberFormat="0" applyFill="0" applyAlignment="0" applyProtection="0"/>
    <xf numFmtId="0" fontId="127" fillId="0" borderId="0" applyNumberFormat="0" applyFill="0" applyBorder="0" applyAlignment="0" applyProtection="0"/>
    <xf numFmtId="0" fontId="128" fillId="48" borderId="0" applyNumberFormat="0" applyBorder="0" applyAlignment="0" applyProtection="0"/>
    <xf numFmtId="0" fontId="129" fillId="49" borderId="0" applyNumberFormat="0" applyBorder="0" applyAlignment="0" applyProtection="0"/>
    <xf numFmtId="0" fontId="130" fillId="50" borderId="0" applyNumberFormat="0" applyBorder="0" applyAlignment="0" applyProtection="0"/>
    <xf numFmtId="0" fontId="131" fillId="51" borderId="83" applyNumberFormat="0" applyAlignment="0" applyProtection="0"/>
    <xf numFmtId="0" fontId="132" fillId="52" borderId="87" applyNumberFormat="0" applyAlignment="0" applyProtection="0"/>
    <xf numFmtId="0" fontId="133" fillId="52" borderId="83" applyNumberFormat="0" applyAlignment="0" applyProtection="0"/>
    <xf numFmtId="0" fontId="134" fillId="0" borderId="84" applyNumberFormat="0" applyFill="0" applyAlignment="0" applyProtection="0"/>
    <xf numFmtId="0" fontId="135" fillId="53" borderId="85" applyNumberFormat="0" applyAlignment="0" applyProtection="0"/>
    <xf numFmtId="0" fontId="136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8" fillId="0" borderId="81" applyNumberFormat="0" applyFill="0" applyAlignment="0" applyProtection="0"/>
    <xf numFmtId="0" fontId="139" fillId="55" borderId="0" applyNumberFormat="0" applyBorder="0" applyAlignment="0" applyProtection="0"/>
    <xf numFmtId="0" fontId="13" fillId="56" borderId="0" applyNumberFormat="0" applyBorder="0" applyAlignment="0" applyProtection="0"/>
    <xf numFmtId="0" fontId="13" fillId="57" borderId="0" applyNumberFormat="0" applyBorder="0" applyAlignment="0" applyProtection="0"/>
    <xf numFmtId="0" fontId="13" fillId="58" borderId="0" applyNumberFormat="0" applyBorder="0" applyAlignment="0" applyProtection="0"/>
    <xf numFmtId="0" fontId="139" fillId="59" borderId="0" applyNumberFormat="0" applyBorder="0" applyAlignment="0" applyProtection="0"/>
    <xf numFmtId="0" fontId="13" fillId="60" borderId="0" applyNumberFormat="0" applyBorder="0" applyAlignment="0" applyProtection="0"/>
    <xf numFmtId="0" fontId="13" fillId="61" borderId="0" applyNumberFormat="0" applyBorder="0" applyAlignment="0" applyProtection="0"/>
    <xf numFmtId="0" fontId="13" fillId="62" borderId="0" applyNumberFormat="0" applyBorder="0" applyAlignment="0" applyProtection="0"/>
    <xf numFmtId="0" fontId="139" fillId="63" borderId="0" applyNumberFormat="0" applyBorder="0" applyAlignment="0" applyProtection="0"/>
    <xf numFmtId="0" fontId="13" fillId="64" borderId="0" applyNumberFormat="0" applyBorder="0" applyAlignment="0" applyProtection="0"/>
    <xf numFmtId="0" fontId="13" fillId="65" borderId="0" applyNumberFormat="0" applyBorder="0" applyAlignment="0" applyProtection="0"/>
    <xf numFmtId="0" fontId="13" fillId="66" borderId="0" applyNumberFormat="0" applyBorder="0" applyAlignment="0" applyProtection="0"/>
    <xf numFmtId="0" fontId="139" fillId="67" borderId="0" applyNumberFormat="0" applyBorder="0" applyAlignment="0" applyProtection="0"/>
    <xf numFmtId="0" fontId="13" fillId="68" borderId="0" applyNumberFormat="0" applyBorder="0" applyAlignment="0" applyProtection="0"/>
    <xf numFmtId="0" fontId="13" fillId="69" borderId="0" applyNumberFormat="0" applyBorder="0" applyAlignment="0" applyProtection="0"/>
    <xf numFmtId="0" fontId="13" fillId="70" borderId="0" applyNumberFormat="0" applyBorder="0" applyAlignment="0" applyProtection="0"/>
    <xf numFmtId="0" fontId="139" fillId="71" borderId="0" applyNumberFormat="0" applyBorder="0" applyAlignment="0" applyProtection="0"/>
    <xf numFmtId="0" fontId="13" fillId="72" borderId="0" applyNumberFormat="0" applyBorder="0" applyAlignment="0" applyProtection="0"/>
    <xf numFmtId="0" fontId="13" fillId="73" borderId="0" applyNumberFormat="0" applyBorder="0" applyAlignment="0" applyProtection="0"/>
    <xf numFmtId="0" fontId="13" fillId="74" borderId="0" applyNumberFormat="0" applyBorder="0" applyAlignment="0" applyProtection="0"/>
    <xf numFmtId="0" fontId="139" fillId="75" borderId="0" applyNumberFormat="0" applyBorder="0" applyAlignment="0" applyProtection="0"/>
    <xf numFmtId="0" fontId="13" fillId="76" borderId="0" applyNumberFormat="0" applyBorder="0" applyAlignment="0" applyProtection="0"/>
    <xf numFmtId="0" fontId="13" fillId="77" borderId="0" applyNumberFormat="0" applyBorder="0" applyAlignment="0" applyProtection="0"/>
    <xf numFmtId="0" fontId="13" fillId="78" borderId="0" applyNumberFormat="0" applyBorder="0" applyAlignment="0" applyProtection="0"/>
    <xf numFmtId="0" fontId="13" fillId="0" borderId="0"/>
    <xf numFmtId="0" fontId="13" fillId="54" borderId="86" applyNumberFormat="0" applyFont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45" fillId="0" borderId="0" applyNumberFormat="0" applyFill="0" applyBorder="0" applyAlignment="0" applyProtection="0"/>
    <xf numFmtId="0" fontId="73" fillId="0" borderId="108" applyNumberFormat="0" applyFill="0" applyAlignment="0" applyProtection="0"/>
    <xf numFmtId="0" fontId="72" fillId="48" borderId="0" applyNumberFormat="0" applyBorder="0" applyAlignment="0" applyProtection="0"/>
    <xf numFmtId="0" fontId="82" fillId="49" borderId="0" applyNumberFormat="0" applyBorder="0" applyAlignment="0" applyProtection="0"/>
    <xf numFmtId="0" fontId="85" fillId="50" borderId="0" applyNumberFormat="0" applyBorder="0" applyAlignment="0" applyProtection="0"/>
    <xf numFmtId="0" fontId="81" fillId="51" borderId="83" applyNumberFormat="0" applyAlignment="0" applyProtection="0"/>
    <xf numFmtId="0" fontId="84" fillId="52" borderId="87" applyNumberFormat="0" applyAlignment="0" applyProtection="0"/>
    <xf numFmtId="0" fontId="77" fillId="52" borderId="83" applyNumberFormat="0" applyAlignment="0" applyProtection="0"/>
    <xf numFmtId="0" fontId="80" fillId="53" borderId="85" applyNumberFormat="0" applyAlignment="0" applyProtection="0"/>
    <xf numFmtId="0" fontId="2" fillId="54" borderId="86" applyNumberFormat="0" applyFont="0" applyAlignment="0" applyProtection="0"/>
    <xf numFmtId="0" fontId="74" fillId="55" borderId="0" applyNumberFormat="0" applyBorder="0" applyAlignment="0" applyProtection="0"/>
    <xf numFmtId="0" fontId="2" fillId="56" borderId="0" applyNumberFormat="0" applyBorder="0" applyAlignment="0" applyProtection="0"/>
    <xf numFmtId="0" fontId="2" fillId="57" borderId="0" applyNumberFormat="0" applyBorder="0" applyAlignment="0" applyProtection="0"/>
    <xf numFmtId="0" fontId="74" fillId="58" borderId="0" applyNumberFormat="0" applyBorder="0" applyAlignment="0" applyProtection="0"/>
    <xf numFmtId="0" fontId="74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74" fillId="62" borderId="0" applyNumberFormat="0" applyBorder="0" applyAlignment="0" applyProtection="0"/>
    <xf numFmtId="0" fontId="74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74" fillId="66" borderId="0" applyNumberFormat="0" applyBorder="0" applyAlignment="0" applyProtection="0"/>
    <xf numFmtId="0" fontId="74" fillId="67" borderId="0" applyNumberFormat="0" applyBorder="0" applyAlignment="0" applyProtection="0"/>
    <xf numFmtId="0" fontId="2" fillId="68" borderId="0" applyNumberFormat="0" applyBorder="0" applyAlignment="0" applyProtection="0"/>
    <xf numFmtId="0" fontId="2" fillId="69" borderId="0" applyNumberFormat="0" applyBorder="0" applyAlignment="0" applyProtection="0"/>
    <xf numFmtId="0" fontId="74" fillId="70" borderId="0" applyNumberFormat="0" applyBorder="0" applyAlignment="0" applyProtection="0"/>
    <xf numFmtId="0" fontId="74" fillId="71" borderId="0" applyNumberFormat="0" applyBorder="0" applyAlignment="0" applyProtection="0"/>
    <xf numFmtId="0" fontId="2" fillId="72" borderId="0" applyNumberFormat="0" applyBorder="0" applyAlignment="0" applyProtection="0"/>
    <xf numFmtId="0" fontId="2" fillId="73" borderId="0" applyNumberFormat="0" applyBorder="0" applyAlignment="0" applyProtection="0"/>
    <xf numFmtId="0" fontId="74" fillId="74" borderId="0" applyNumberFormat="0" applyBorder="0" applyAlignment="0" applyProtection="0"/>
    <xf numFmtId="0" fontId="74" fillId="75" borderId="0" applyNumberFormat="0" applyBorder="0" applyAlignment="0" applyProtection="0"/>
    <xf numFmtId="0" fontId="2" fillId="76" borderId="0" applyNumberFormat="0" applyBorder="0" applyAlignment="0" applyProtection="0"/>
    <xf numFmtId="0" fontId="2" fillId="77" borderId="0" applyNumberFormat="0" applyBorder="0" applyAlignment="0" applyProtection="0"/>
    <xf numFmtId="0" fontId="74" fillId="78" borderId="0" applyNumberFormat="0" applyBorder="0" applyAlignment="0" applyProtection="0"/>
  </cellStyleXfs>
  <cellXfs count="1358">
    <xf numFmtId="0" fontId="0" fillId="0" borderId="0" xfId="0"/>
    <xf numFmtId="0" fontId="16" fillId="0" borderId="0" xfId="570" applyFont="1" applyAlignment="1">
      <alignment horizontal="center" vertical="center"/>
    </xf>
    <xf numFmtId="0" fontId="16" fillId="0" borderId="1" xfId="570" applyFont="1" applyBorder="1" applyAlignment="1">
      <alignment horizontal="center" vertical="center"/>
    </xf>
    <xf numFmtId="0" fontId="17" fillId="0" borderId="0" xfId="570" applyFont="1" applyAlignment="1">
      <alignment vertical="center"/>
    </xf>
    <xf numFmtId="0" fontId="16" fillId="0" borderId="0" xfId="570" applyFont="1" applyAlignment="1">
      <alignment vertical="center"/>
    </xf>
    <xf numFmtId="0" fontId="18" fillId="0" borderId="0" xfId="570" applyFont="1" applyAlignment="1">
      <alignment vertical="center"/>
    </xf>
    <xf numFmtId="0" fontId="18" fillId="0" borderId="0" xfId="570" applyFont="1" applyAlignment="1">
      <alignment horizontal="center" vertical="center"/>
    </xf>
    <xf numFmtId="0" fontId="16" fillId="2" borderId="3" xfId="578" applyFont="1" applyFill="1" applyBorder="1" applyAlignment="1">
      <alignment horizontal="center" vertical="center"/>
    </xf>
    <xf numFmtId="0" fontId="16" fillId="2" borderId="5" xfId="578" applyFont="1" applyFill="1" applyBorder="1" applyAlignment="1">
      <alignment horizontal="center" vertical="center"/>
    </xf>
    <xf numFmtId="0" fontId="17" fillId="0" borderId="6" xfId="570" applyFont="1" applyBorder="1" applyAlignment="1">
      <alignment horizontal="center" vertical="center"/>
    </xf>
    <xf numFmtId="0" fontId="17" fillId="3" borderId="6" xfId="570" applyFont="1" applyFill="1" applyBorder="1" applyAlignment="1">
      <alignment horizontal="center" vertical="center"/>
    </xf>
    <xf numFmtId="0" fontId="17" fillId="3" borderId="6" xfId="570" applyFont="1" applyFill="1" applyBorder="1" applyAlignment="1">
      <alignment vertical="center"/>
    </xf>
    <xf numFmtId="0" fontId="20" fillId="3" borderId="6" xfId="570" applyFont="1" applyFill="1" applyBorder="1" applyAlignment="1">
      <alignment horizontal="center" vertical="center"/>
    </xf>
    <xf numFmtId="0" fontId="17" fillId="0" borderId="7" xfId="570" applyFont="1" applyBorder="1" applyAlignment="1">
      <alignment horizontal="center" vertical="center"/>
    </xf>
    <xf numFmtId="0" fontId="17" fillId="3" borderId="7" xfId="570" applyFont="1" applyFill="1" applyBorder="1" applyAlignment="1">
      <alignment horizontal="left" vertical="center"/>
    </xf>
    <xf numFmtId="0" fontId="17" fillId="3" borderId="7" xfId="570" applyFont="1" applyFill="1" applyBorder="1" applyAlignment="1">
      <alignment horizontal="center" vertical="center"/>
    </xf>
    <xf numFmtId="0" fontId="17" fillId="3" borderId="7" xfId="570" applyFont="1" applyFill="1" applyBorder="1" applyAlignment="1">
      <alignment vertical="center"/>
    </xf>
    <xf numFmtId="0" fontId="20" fillId="3" borderId="7" xfId="570" applyFont="1" applyFill="1" applyBorder="1" applyAlignment="1">
      <alignment horizontal="center" vertical="center"/>
    </xf>
    <xf numFmtId="0" fontId="17" fillId="0" borderId="8" xfId="570" applyFont="1" applyBorder="1" applyAlignment="1">
      <alignment horizontal="center" vertical="center"/>
    </xf>
    <xf numFmtId="0" fontId="17" fillId="3" borderId="8" xfId="570" applyFont="1" applyFill="1" applyBorder="1" applyAlignment="1">
      <alignment horizontal="center" vertical="center"/>
    </xf>
    <xf numFmtId="0" fontId="17" fillId="3" borderId="8" xfId="570" applyFont="1" applyFill="1" applyBorder="1" applyAlignment="1">
      <alignment vertical="center"/>
    </xf>
    <xf numFmtId="0" fontId="20" fillId="3" borderId="8" xfId="570" applyFont="1" applyFill="1" applyBorder="1" applyAlignment="1">
      <alignment horizontal="center" vertical="center"/>
    </xf>
    <xf numFmtId="0" fontId="17" fillId="3" borderId="9" xfId="570" applyFont="1" applyFill="1" applyBorder="1" applyAlignment="1">
      <alignment horizontal="center" vertical="center"/>
    </xf>
    <xf numFmtId="0" fontId="17" fillId="3" borderId="7" xfId="570" applyFont="1" applyFill="1" applyBorder="1" applyAlignment="1">
      <alignment vertical="center" wrapText="1"/>
    </xf>
    <xf numFmtId="0" fontId="16" fillId="2" borderId="3" xfId="570" applyFont="1" applyFill="1" applyBorder="1" applyAlignment="1">
      <alignment horizontal="center" vertical="center"/>
    </xf>
    <xf numFmtId="0" fontId="16" fillId="2" borderId="5" xfId="570" applyFont="1" applyFill="1" applyBorder="1" applyAlignment="1">
      <alignment horizontal="center" vertical="center"/>
    </xf>
    <xf numFmtId="0" fontId="17" fillId="3" borderId="6" xfId="570" applyNumberFormat="1" applyFont="1" applyFill="1" applyBorder="1" applyAlignment="1">
      <alignment horizontal="center" vertical="center"/>
    </xf>
    <xf numFmtId="0" fontId="17" fillId="0" borderId="10" xfId="570" applyFont="1" applyBorder="1" applyAlignment="1">
      <alignment horizontal="center" vertical="center"/>
    </xf>
    <xf numFmtId="0" fontId="17" fillId="3" borderId="7" xfId="570" applyNumberFormat="1" applyFont="1" applyFill="1" applyBorder="1" applyAlignment="1">
      <alignment horizontal="center" vertical="center"/>
    </xf>
    <xf numFmtId="0" fontId="17" fillId="0" borderId="7" xfId="570" applyFont="1" applyBorder="1" applyAlignment="1">
      <alignment horizontal="left" vertical="center" wrapText="1"/>
    </xf>
    <xf numFmtId="0" fontId="17" fillId="3" borderId="11" xfId="570" applyFont="1" applyFill="1" applyBorder="1" applyAlignment="1">
      <alignment vertical="center"/>
    </xf>
    <xf numFmtId="0" fontId="17" fillId="0" borderId="6" xfId="578" applyFont="1" applyBorder="1" applyAlignment="1">
      <alignment horizontal="center" vertical="center"/>
    </xf>
    <xf numFmtId="0" fontId="22" fillId="0" borderId="0" xfId="570" applyFont="1" applyAlignment="1">
      <alignment vertical="center"/>
    </xf>
    <xf numFmtId="0" fontId="22" fillId="0" borderId="0" xfId="570" applyFont="1" applyAlignment="1">
      <alignment horizontal="center" vertical="center"/>
    </xf>
    <xf numFmtId="0" fontId="21" fillId="0" borderId="0" xfId="570" applyFont="1" applyAlignment="1">
      <alignment horizontal="center" vertical="center"/>
    </xf>
    <xf numFmtId="0" fontId="21" fillId="0" borderId="0" xfId="570" applyFont="1" applyAlignment="1">
      <alignment vertical="center"/>
    </xf>
    <xf numFmtId="0" fontId="22" fillId="3" borderId="13" xfId="578" applyFont="1" applyFill="1" applyBorder="1" applyAlignment="1">
      <alignment vertical="center"/>
    </xf>
    <xf numFmtId="0" fontId="22" fillId="3" borderId="0" xfId="578" applyFont="1" applyFill="1" applyBorder="1" applyAlignment="1">
      <alignment vertical="center"/>
    </xf>
    <xf numFmtId="0" fontId="23" fillId="5" borderId="0" xfId="578" applyFont="1" applyFill="1" applyAlignment="1">
      <alignment horizontal="center"/>
    </xf>
    <xf numFmtId="0" fontId="24" fillId="0" borderId="16" xfId="578" applyFont="1" applyBorder="1" applyAlignment="1">
      <alignment horizontal="center" vertical="center" wrapText="1"/>
    </xf>
    <xf numFmtId="0" fontId="24" fillId="0" borderId="1" xfId="578" applyFont="1" applyBorder="1" applyAlignment="1">
      <alignment horizontal="center" vertical="center" wrapText="1"/>
    </xf>
    <xf numFmtId="0" fontId="24" fillId="6" borderId="1" xfId="578" applyFont="1" applyFill="1" applyBorder="1" applyAlignment="1">
      <alignment horizontal="center" vertical="center" wrapText="1"/>
    </xf>
    <xf numFmtId="0" fontId="24" fillId="0" borderId="7" xfId="578" applyFont="1" applyBorder="1" applyAlignment="1">
      <alignment horizontal="center" vertical="center" wrapText="1"/>
    </xf>
    <xf numFmtId="0" fontId="25" fillId="0" borderId="7" xfId="578" applyFont="1" applyBorder="1" applyAlignment="1">
      <alignment vertical="center"/>
    </xf>
    <xf numFmtId="0" fontId="26" fillId="0" borderId="0" xfId="578" applyAlignment="1">
      <alignment vertical="center" wrapText="1"/>
    </xf>
    <xf numFmtId="0" fontId="27" fillId="0" borderId="0" xfId="578" applyFont="1" applyAlignment="1">
      <alignment vertical="center" wrapText="1"/>
    </xf>
    <xf numFmtId="0" fontId="27" fillId="0" borderId="0" xfId="578" applyFont="1"/>
    <xf numFmtId="0" fontId="26" fillId="0" borderId="0" xfId="578" applyAlignment="1">
      <alignment horizontal="center" vertical="center"/>
    </xf>
    <xf numFmtId="167" fontId="26" fillId="0" borderId="0" xfId="578" applyNumberFormat="1" applyAlignment="1">
      <alignment horizontal="center" vertical="center"/>
    </xf>
    <xf numFmtId="0" fontId="18" fillId="0" borderId="0" xfId="578" applyFont="1" applyAlignment="1">
      <alignment horizontal="center" vertical="center"/>
    </xf>
    <xf numFmtId="0" fontId="26" fillId="0" borderId="0" xfId="578" applyAlignment="1">
      <alignment horizontal="left" vertical="center"/>
    </xf>
    <xf numFmtId="0" fontId="26" fillId="0" borderId="0" xfId="578" applyAlignment="1">
      <alignment horizontal="center"/>
    </xf>
    <xf numFmtId="0" fontId="26" fillId="0" borderId="0" xfId="578"/>
    <xf numFmtId="0" fontId="29" fillId="0" borderId="0" xfId="578" applyFont="1" applyAlignment="1">
      <alignment horizontal="center" vertical="center"/>
    </xf>
    <xf numFmtId="167" fontId="29" fillId="0" borderId="0" xfId="578" applyNumberFormat="1" applyFont="1" applyAlignment="1">
      <alignment horizontal="center" vertical="center"/>
    </xf>
    <xf numFmtId="0" fontId="30" fillId="0" borderId="0" xfId="578" applyFont="1" applyAlignment="1">
      <alignment horizontal="center" vertical="center"/>
    </xf>
    <xf numFmtId="0" fontId="29" fillId="0" borderId="0" xfId="578" applyFont="1" applyAlignment="1">
      <alignment horizontal="left" vertical="center"/>
    </xf>
    <xf numFmtId="0" fontId="29" fillId="0" borderId="0" xfId="578" applyFont="1" applyAlignment="1">
      <alignment horizontal="center"/>
    </xf>
    <xf numFmtId="1" fontId="31" fillId="5" borderId="18" xfId="578" applyNumberFormat="1" applyFont="1" applyFill="1" applyBorder="1" applyAlignment="1">
      <alignment horizontal="center" vertical="center" wrapText="1"/>
    </xf>
    <xf numFmtId="167" fontId="31" fillId="5" borderId="18" xfId="578" applyNumberFormat="1" applyFont="1" applyFill="1" applyBorder="1" applyAlignment="1">
      <alignment horizontal="center" vertical="center" wrapText="1"/>
    </xf>
    <xf numFmtId="0" fontId="30" fillId="5" borderId="18" xfId="578" applyFont="1" applyFill="1" applyBorder="1" applyAlignment="1">
      <alignment horizontal="center" vertical="center"/>
    </xf>
    <xf numFmtId="0" fontId="31" fillId="5" borderId="18" xfId="578" applyFont="1" applyFill="1" applyBorder="1" applyAlignment="1">
      <alignment horizontal="center" vertical="center"/>
    </xf>
    <xf numFmtId="0" fontId="32" fillId="0" borderId="6" xfId="578" applyFont="1" applyBorder="1" applyAlignment="1">
      <alignment horizontal="center" vertical="center" wrapText="1"/>
    </xf>
    <xf numFmtId="22" fontId="32" fillId="0" borderId="6" xfId="862" applyNumberFormat="1" applyFont="1" applyBorder="1" applyAlignment="1">
      <alignment horizontal="center" vertical="center" wrapText="1"/>
    </xf>
    <xf numFmtId="0" fontId="33" fillId="0" borderId="6" xfId="578" applyFont="1" applyBorder="1" applyAlignment="1">
      <alignment horizontal="center" vertical="center"/>
    </xf>
    <xf numFmtId="0" fontId="32" fillId="0" borderId="6" xfId="862" applyFont="1" applyBorder="1" applyAlignment="1">
      <alignment horizontal="center" vertical="center" wrapText="1"/>
    </xf>
    <xf numFmtId="0" fontId="32" fillId="0" borderId="6" xfId="862" applyFont="1" applyBorder="1" applyAlignment="1">
      <alignment horizontal="center" vertical="center"/>
    </xf>
    <xf numFmtId="0" fontId="32" fillId="0" borderId="6" xfId="578" applyFont="1" applyBorder="1" applyAlignment="1">
      <alignment horizontal="center" vertical="center"/>
    </xf>
    <xf numFmtId="0" fontId="32" fillId="0" borderId="6" xfId="578" applyFont="1" applyBorder="1" applyAlignment="1">
      <alignment horizontal="left" vertical="center" wrapText="1"/>
    </xf>
    <xf numFmtId="0" fontId="32" fillId="0" borderId="7" xfId="578" applyFont="1" applyBorder="1" applyAlignment="1">
      <alignment horizontal="center" vertical="center" wrapText="1"/>
    </xf>
    <xf numFmtId="22" fontId="32" fillId="0" borderId="7" xfId="862" applyNumberFormat="1" applyFont="1" applyBorder="1" applyAlignment="1">
      <alignment horizontal="center" vertical="center" wrapText="1"/>
    </xf>
    <xf numFmtId="0" fontId="33" fillId="0" borderId="7" xfId="578" applyFont="1" applyBorder="1" applyAlignment="1">
      <alignment horizontal="center" vertical="center"/>
    </xf>
    <xf numFmtId="0" fontId="32" fillId="0" borderId="7" xfId="862" applyFont="1" applyBorder="1" applyAlignment="1">
      <alignment horizontal="center" vertical="center" wrapText="1"/>
    </xf>
    <xf numFmtId="0" fontId="32" fillId="0" borderId="7" xfId="862" applyFont="1" applyBorder="1" applyAlignment="1">
      <alignment horizontal="center" vertical="center"/>
    </xf>
    <xf numFmtId="0" fontId="32" fillId="0" borderId="7" xfId="578" applyFont="1" applyBorder="1" applyAlignment="1">
      <alignment horizontal="center" vertical="center"/>
    </xf>
    <xf numFmtId="0" fontId="32" fillId="0" borderId="7" xfId="578" applyFont="1" applyBorder="1" applyAlignment="1">
      <alignment horizontal="left" vertical="center" wrapText="1"/>
    </xf>
    <xf numFmtId="0" fontId="32" fillId="0" borderId="1" xfId="578" applyFont="1" applyBorder="1" applyAlignment="1">
      <alignment horizontal="center" vertical="center"/>
    </xf>
    <xf numFmtId="0" fontId="32" fillId="0" borderId="9" xfId="862" applyFont="1" applyBorder="1" applyAlignment="1">
      <alignment horizontal="center" vertical="center" wrapText="1"/>
    </xf>
    <xf numFmtId="175" fontId="32" fillId="0" borderId="6" xfId="862" applyNumberFormat="1" applyFont="1" applyBorder="1" applyAlignment="1">
      <alignment horizontal="center" vertical="center"/>
    </xf>
    <xf numFmtId="175" fontId="32" fillId="0" borderId="6" xfId="862" applyNumberFormat="1" applyFont="1" applyBorder="1" applyAlignment="1">
      <alignment horizontal="center" vertical="center" wrapText="1"/>
    </xf>
    <xf numFmtId="175" fontId="32" fillId="0" borderId="7" xfId="862" applyNumberFormat="1" applyFont="1" applyBorder="1" applyAlignment="1">
      <alignment horizontal="center" vertical="center"/>
    </xf>
    <xf numFmtId="175" fontId="32" fillId="0" borderId="7" xfId="862" applyNumberFormat="1" applyFont="1" applyBorder="1" applyAlignment="1">
      <alignment horizontal="center" vertical="center" wrapText="1"/>
    </xf>
    <xf numFmtId="0" fontId="24" fillId="0" borderId="1" xfId="578" applyFont="1" applyFill="1" applyBorder="1" applyAlignment="1">
      <alignment horizontal="center" vertical="center" wrapText="1"/>
    </xf>
    <xf numFmtId="4" fontId="32" fillId="0" borderId="7" xfId="862" applyNumberFormat="1" applyFont="1" applyBorder="1" applyAlignment="1">
      <alignment horizontal="center" vertical="center"/>
    </xf>
    <xf numFmtId="0" fontId="32" fillId="0" borderId="9" xfId="578" applyFont="1" applyBorder="1" applyAlignment="1">
      <alignment horizontal="center" vertical="center"/>
    </xf>
    <xf numFmtId="22" fontId="32" fillId="0" borderId="7" xfId="862" applyNumberFormat="1" applyFont="1" applyBorder="1" applyAlignment="1">
      <alignment horizontal="center" vertical="center"/>
    </xf>
    <xf numFmtId="0" fontId="35" fillId="3" borderId="0" xfId="578" applyFont="1" applyFill="1" applyAlignment="1">
      <alignment horizontal="center" vertical="center"/>
    </xf>
    <xf numFmtId="169" fontId="36" fillId="3" borderId="0" xfId="578" applyNumberFormat="1" applyFont="1" applyFill="1" applyBorder="1" applyAlignment="1">
      <alignment horizontal="center" vertical="center"/>
    </xf>
    <xf numFmtId="0" fontId="18" fillId="3" borderId="0" xfId="578" applyFont="1" applyFill="1" applyAlignment="1">
      <alignment horizontal="center" vertical="center"/>
    </xf>
    <xf numFmtId="0" fontId="36" fillId="3" borderId="0" xfId="578" applyFont="1" applyFill="1" applyAlignment="1">
      <alignment horizontal="center" vertical="center"/>
    </xf>
    <xf numFmtId="0" fontId="36" fillId="3" borderId="0" xfId="578" applyFont="1" applyFill="1" applyAlignment="1">
      <alignment vertical="center"/>
    </xf>
    <xf numFmtId="0" fontId="35" fillId="3" borderId="0" xfId="578" applyFont="1" applyFill="1" applyBorder="1" applyAlignment="1">
      <alignment horizontal="left" vertical="center"/>
    </xf>
    <xf numFmtId="0" fontId="36" fillId="3" borderId="0" xfId="578" applyFont="1" applyFill="1"/>
    <xf numFmtId="0" fontId="37" fillId="3" borderId="0" xfId="578" applyFont="1" applyFill="1" applyBorder="1" applyAlignment="1">
      <alignment horizontal="center" vertical="center"/>
    </xf>
    <xf numFmtId="0" fontId="27" fillId="3" borderId="0" xfId="578" applyFont="1" applyFill="1" applyAlignment="1">
      <alignment vertical="center"/>
    </xf>
    <xf numFmtId="0" fontId="27" fillId="3" borderId="0" xfId="578" applyFont="1" applyFill="1" applyAlignment="1">
      <alignment horizontal="left" vertical="center"/>
    </xf>
    <xf numFmtId="179" fontId="34" fillId="3" borderId="0" xfId="578" applyNumberFormat="1" applyFont="1" applyFill="1" applyAlignment="1"/>
    <xf numFmtId="43" fontId="37" fillId="3" borderId="0" xfId="228" applyFont="1" applyFill="1" applyBorder="1" applyAlignment="1">
      <alignment horizontal="center" vertical="center"/>
    </xf>
    <xf numFmtId="0" fontId="37" fillId="3" borderId="0" xfId="578" applyFont="1" applyFill="1" applyBorder="1" applyAlignment="1"/>
    <xf numFmtId="1" fontId="27" fillId="3" borderId="0" xfId="578" applyNumberFormat="1" applyFont="1" applyFill="1" applyAlignment="1">
      <alignment horizontal="center" vertical="center"/>
    </xf>
    <xf numFmtId="169" fontId="27" fillId="3" borderId="0" xfId="578" applyNumberFormat="1" applyFont="1" applyFill="1" applyBorder="1" applyAlignment="1">
      <alignment horizontal="center" vertical="center"/>
    </xf>
    <xf numFmtId="0" fontId="38" fillId="3" borderId="0" xfId="578" applyFont="1" applyFill="1" applyAlignment="1">
      <alignment horizontal="center" vertical="center"/>
    </xf>
    <xf numFmtId="0" fontId="37" fillId="3" borderId="0" xfId="578" applyFont="1" applyFill="1" applyBorder="1"/>
    <xf numFmtId="1" fontId="39" fillId="3" borderId="0" xfId="578" applyNumberFormat="1" applyFont="1" applyFill="1" applyAlignment="1">
      <alignment horizontal="center" vertical="center"/>
    </xf>
    <xf numFmtId="1" fontId="40" fillId="3" borderId="0" xfId="578" applyNumberFormat="1" applyFont="1" applyFill="1" applyAlignment="1">
      <alignment horizontal="center" vertical="center"/>
    </xf>
    <xf numFmtId="0" fontId="37" fillId="3" borderId="0" xfId="578" applyFont="1" applyFill="1"/>
    <xf numFmtId="0" fontId="26" fillId="3" borderId="0" xfId="578" applyFill="1" applyAlignment="1">
      <alignment horizontal="center" vertical="center"/>
    </xf>
    <xf numFmtId="167" fontId="26" fillId="3" borderId="0" xfId="578" applyNumberFormat="1" applyFill="1" applyAlignment="1">
      <alignment horizontal="center" vertical="center"/>
    </xf>
    <xf numFmtId="0" fontId="26" fillId="3" borderId="0" xfId="578" applyFill="1" applyAlignment="1">
      <alignment horizontal="left" vertical="center"/>
    </xf>
    <xf numFmtId="0" fontId="26" fillId="3" borderId="0" xfId="578" applyFill="1" applyAlignment="1">
      <alignment horizontal="center"/>
    </xf>
    <xf numFmtId="164" fontId="41" fillId="4" borderId="7" xfId="578" applyNumberFormat="1" applyFont="1" applyFill="1" applyBorder="1" applyAlignment="1">
      <alignment horizontal="center" vertical="center"/>
    </xf>
    <xf numFmtId="4" fontId="35" fillId="3" borderId="0" xfId="578" applyNumberFormat="1" applyFont="1" applyFill="1" applyBorder="1" applyAlignment="1">
      <alignment horizontal="center" vertical="center"/>
    </xf>
    <xf numFmtId="179" fontId="37" fillId="3" borderId="0" xfId="578" applyNumberFormat="1" applyFont="1" applyFill="1" applyAlignment="1">
      <alignment horizontal="center" vertical="center"/>
    </xf>
    <xf numFmtId="179" fontId="37" fillId="3" borderId="0" xfId="578" applyNumberFormat="1" applyFont="1" applyFill="1" applyAlignment="1"/>
    <xf numFmtId="0" fontId="27" fillId="3" borderId="0" xfId="578" applyFont="1" applyFill="1" applyAlignment="1">
      <alignment horizontal="center" vertical="center"/>
    </xf>
    <xf numFmtId="0" fontId="37" fillId="3" borderId="0" xfId="578" applyFont="1" applyFill="1" applyAlignment="1">
      <alignment horizontal="center" vertical="center"/>
    </xf>
    <xf numFmtId="43" fontId="27" fillId="3" borderId="0" xfId="228" applyFont="1" applyFill="1" applyAlignment="1">
      <alignment horizontal="center" vertical="center"/>
    </xf>
    <xf numFmtId="179" fontId="34" fillId="3" borderId="0" xfId="578" applyNumberFormat="1" applyFont="1" applyFill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center"/>
    </xf>
    <xf numFmtId="0" fontId="42" fillId="4" borderId="7" xfId="0" applyFont="1" applyFill="1" applyBorder="1" applyAlignment="1">
      <alignment horizontal="center" vertical="center"/>
    </xf>
    <xf numFmtId="0" fontId="0" fillId="0" borderId="7" xfId="0" applyBorder="1"/>
    <xf numFmtId="0" fontId="0" fillId="0" borderId="7" xfId="0" applyBorder="1" applyAlignment="1"/>
    <xf numFmtId="177" fontId="0" fillId="0" borderId="7" xfId="0" applyNumberFormat="1" applyFont="1" applyBorder="1"/>
    <xf numFmtId="2" fontId="0" fillId="0" borderId="7" xfId="0" applyNumberFormat="1" applyFont="1" applyBorder="1"/>
    <xf numFmtId="0" fontId="0" fillId="0" borderId="7" xfId="0" applyBorder="1" applyAlignment="1">
      <alignment wrapText="1"/>
    </xf>
    <xf numFmtId="170" fontId="0" fillId="0" borderId="7" xfId="0" applyNumberFormat="1" applyFont="1" applyBorder="1"/>
    <xf numFmtId="0" fontId="42" fillId="4" borderId="11" xfId="0" applyFont="1" applyFill="1" applyBorder="1" applyAlignment="1">
      <alignment vertical="center"/>
    </xf>
    <xf numFmtId="0" fontId="42" fillId="4" borderId="9" xfId="0" applyFont="1" applyFill="1" applyBorder="1" applyAlignment="1">
      <alignment vertical="center"/>
    </xf>
    <xf numFmtId="0" fontId="0" fillId="0" borderId="7" xfId="0" applyBorder="1" applyAlignment="1">
      <alignment horizontal="center"/>
    </xf>
    <xf numFmtId="0" fontId="43" fillId="0" borderId="0" xfId="574" applyFont="1" applyBorder="1" applyAlignment="1">
      <alignment horizontal="center" vertical="center"/>
    </xf>
    <xf numFmtId="0" fontId="0" fillId="0" borderId="7" xfId="574" applyFont="1" applyBorder="1" applyAlignment="1">
      <alignment vertical="center"/>
    </xf>
    <xf numFmtId="0" fontId="0" fillId="0" borderId="0" xfId="574" applyFont="1" applyAlignment="1">
      <alignment vertical="center"/>
    </xf>
    <xf numFmtId="0" fontId="0" fillId="3" borderId="7" xfId="574" applyFont="1" applyFill="1" applyBorder="1" applyAlignment="1">
      <alignment vertical="center"/>
    </xf>
    <xf numFmtId="0" fontId="0" fillId="0" borderId="0" xfId="574" applyFont="1" applyAlignment="1">
      <alignment horizontal="center" vertical="top"/>
    </xf>
    <xf numFmtId="14" fontId="0" fillId="0" borderId="0" xfId="574" applyNumberFormat="1" applyFont="1" applyAlignment="1">
      <alignment horizontal="center" vertical="top"/>
    </xf>
    <xf numFmtId="0" fontId="44" fillId="0" borderId="0" xfId="574" applyFont="1" applyAlignment="1">
      <alignment horizontal="center" vertical="top"/>
    </xf>
    <xf numFmtId="0" fontId="0" fillId="0" borderId="0" xfId="574" applyFont="1" applyAlignment="1">
      <alignment horizontal="center" vertical="top" wrapText="1"/>
    </xf>
    <xf numFmtId="0" fontId="0" fillId="0" borderId="0" xfId="574" applyFont="1" applyAlignment="1">
      <alignment vertical="top"/>
    </xf>
    <xf numFmtId="164" fontId="0" fillId="0" borderId="0" xfId="574" applyNumberFormat="1" applyFont="1"/>
    <xf numFmtId="0" fontId="0" fillId="0" borderId="0" xfId="574" applyFont="1"/>
    <xf numFmtId="0" fontId="43" fillId="7" borderId="18" xfId="574" applyFont="1" applyFill="1" applyBorder="1" applyAlignment="1">
      <alignment horizontal="center" vertical="center"/>
    </xf>
    <xf numFmtId="0" fontId="0" fillId="0" borderId="6" xfId="574" applyFont="1" applyBorder="1" applyAlignment="1">
      <alignment horizontal="center" vertical="center"/>
    </xf>
    <xf numFmtId="15" fontId="0" fillId="0" borderId="6" xfId="574" applyNumberFormat="1" applyFont="1" applyBorder="1" applyAlignment="1">
      <alignment horizontal="center" vertical="center"/>
    </xf>
    <xf numFmtId="0" fontId="0" fillId="0" borderId="6" xfId="574" applyFont="1" applyBorder="1" applyAlignment="1">
      <alignment horizontal="center" vertical="center" wrapText="1"/>
    </xf>
    <xf numFmtId="3" fontId="0" fillId="0" borderId="6" xfId="574" applyNumberFormat="1" applyFont="1" applyBorder="1" applyAlignment="1">
      <alignment horizontal="center" vertical="center" wrapText="1"/>
    </xf>
    <xf numFmtId="0" fontId="0" fillId="3" borderId="6" xfId="574" applyFont="1" applyFill="1" applyBorder="1" applyAlignment="1">
      <alignment horizontal="left" vertical="center"/>
    </xf>
    <xf numFmtId="0" fontId="0" fillId="0" borderId="7" xfId="574" applyFont="1" applyBorder="1" applyAlignment="1">
      <alignment horizontal="center" vertical="center"/>
    </xf>
    <xf numFmtId="15" fontId="0" fillId="0" borderId="7" xfId="574" applyNumberFormat="1" applyFont="1" applyBorder="1" applyAlignment="1">
      <alignment horizontal="center" vertical="center"/>
    </xf>
    <xf numFmtId="0" fontId="0" fillId="0" borderId="7" xfId="574" applyFont="1" applyBorder="1" applyAlignment="1">
      <alignment horizontal="center" vertical="center" wrapText="1"/>
    </xf>
    <xf numFmtId="3" fontId="0" fillId="0" borderId="7" xfId="574" applyNumberFormat="1" applyFont="1" applyBorder="1" applyAlignment="1">
      <alignment horizontal="center" vertical="center" wrapText="1"/>
    </xf>
    <xf numFmtId="0" fontId="0" fillId="3" borderId="6" xfId="574" applyFont="1" applyFill="1" applyBorder="1" applyAlignment="1">
      <alignment horizontal="left" vertical="center" wrapText="1"/>
    </xf>
    <xf numFmtId="0" fontId="0" fillId="3" borderId="7" xfId="574" applyFont="1" applyFill="1" applyBorder="1" applyAlignment="1">
      <alignment horizontal="left" vertical="center" wrapText="1"/>
    </xf>
    <xf numFmtId="0" fontId="0" fillId="3" borderId="7" xfId="574" applyFont="1" applyFill="1" applyBorder="1" applyAlignment="1">
      <alignment horizontal="left" vertical="center"/>
    </xf>
    <xf numFmtId="0" fontId="0" fillId="3" borderId="7" xfId="574" applyFont="1" applyFill="1" applyBorder="1" applyAlignment="1">
      <alignment horizontal="center" vertical="center"/>
    </xf>
    <xf numFmtId="15" fontId="0" fillId="3" borderId="7" xfId="574" applyNumberFormat="1" applyFont="1" applyFill="1" applyBorder="1" applyAlignment="1">
      <alignment horizontal="center" vertical="center"/>
    </xf>
    <xf numFmtId="0" fontId="0" fillId="3" borderId="7" xfId="574" applyFont="1" applyFill="1" applyBorder="1" applyAlignment="1">
      <alignment horizontal="center" vertical="center" wrapText="1"/>
    </xf>
    <xf numFmtId="3" fontId="0" fillId="3" borderId="7" xfId="574" applyNumberFormat="1" applyFont="1" applyFill="1" applyBorder="1" applyAlignment="1">
      <alignment horizontal="center" vertical="center" wrapText="1"/>
    </xf>
    <xf numFmtId="164" fontId="43" fillId="7" borderId="18" xfId="574" applyNumberFormat="1" applyFont="1" applyFill="1" applyBorder="1" applyAlignment="1">
      <alignment horizontal="center"/>
    </xf>
    <xf numFmtId="0" fontId="43" fillId="0" borderId="0" xfId="574" applyFont="1" applyBorder="1" applyAlignment="1">
      <alignment horizontal="center" vertical="top"/>
    </xf>
    <xf numFmtId="3" fontId="0" fillId="3" borderId="6" xfId="574" applyNumberFormat="1" applyFont="1" applyFill="1" applyBorder="1" applyAlignment="1">
      <alignment horizontal="center" vertical="center"/>
    </xf>
    <xf numFmtId="0" fontId="0" fillId="3" borderId="6" xfId="574" applyFont="1" applyFill="1" applyBorder="1" applyAlignment="1">
      <alignment horizontal="center" vertical="center"/>
    </xf>
    <xf numFmtId="164" fontId="0" fillId="0" borderId="6" xfId="574" applyNumberFormat="1" applyFont="1" applyBorder="1" applyAlignment="1">
      <alignment vertical="center"/>
    </xf>
    <xf numFmtId="164" fontId="0" fillId="0" borderId="6" xfId="574" applyNumberFormat="1" applyFont="1" applyBorder="1" applyAlignment="1">
      <alignment horizontal="center" vertical="center"/>
    </xf>
    <xf numFmtId="178" fontId="0" fillId="0" borderId="6" xfId="574" applyNumberFormat="1" applyFont="1" applyBorder="1" applyAlignment="1">
      <alignment vertical="center"/>
    </xf>
    <xf numFmtId="164" fontId="0" fillId="0" borderId="7" xfId="574" applyNumberFormat="1" applyFont="1" applyBorder="1" applyAlignment="1">
      <alignment vertical="center"/>
    </xf>
    <xf numFmtId="164" fontId="0" fillId="0" borderId="7" xfId="574" applyNumberFormat="1" applyFont="1" applyBorder="1" applyAlignment="1">
      <alignment horizontal="center" vertical="center"/>
    </xf>
    <xf numFmtId="172" fontId="46" fillId="0" borderId="16" xfId="574" applyNumberFormat="1" applyFont="1" applyFill="1" applyBorder="1" applyAlignment="1" applyProtection="1">
      <alignment vertical="top" wrapText="1"/>
    </xf>
    <xf numFmtId="172" fontId="46" fillId="0" borderId="17" xfId="574" applyNumberFormat="1" applyFont="1" applyFill="1" applyBorder="1" applyAlignment="1" applyProtection="1">
      <alignment vertical="top" wrapText="1"/>
    </xf>
    <xf numFmtId="3" fontId="0" fillId="3" borderId="7" xfId="574" applyNumberFormat="1" applyFont="1" applyFill="1" applyBorder="1" applyAlignment="1">
      <alignment horizontal="center" vertical="center"/>
    </xf>
    <xf numFmtId="164" fontId="0" fillId="3" borderId="7" xfId="574" applyNumberFormat="1" applyFont="1" applyFill="1" applyBorder="1" applyAlignment="1">
      <alignment vertical="center"/>
    </xf>
    <xf numFmtId="164" fontId="0" fillId="3" borderId="7" xfId="574" applyNumberFormat="1" applyFont="1" applyFill="1" applyBorder="1" applyAlignment="1">
      <alignment horizontal="center" vertical="center"/>
    </xf>
    <xf numFmtId="0" fontId="0" fillId="0" borderId="7" xfId="574" applyFont="1" applyBorder="1" applyAlignment="1">
      <alignment horizontal="left" vertical="center"/>
    </xf>
    <xf numFmtId="0" fontId="0" fillId="0" borderId="0" xfId="574" applyFont="1" applyBorder="1" applyAlignment="1">
      <alignment horizontal="center" vertical="top"/>
    </xf>
    <xf numFmtId="0" fontId="42" fillId="8" borderId="9" xfId="574" applyFont="1" applyFill="1" applyBorder="1" applyAlignment="1">
      <alignment vertical="top"/>
    </xf>
    <xf numFmtId="164" fontId="43" fillId="8" borderId="7" xfId="574" applyNumberFormat="1" applyFont="1" applyFill="1" applyBorder="1" applyAlignment="1">
      <alignment vertical="top"/>
    </xf>
    <xf numFmtId="164" fontId="20" fillId="0" borderId="0" xfId="578" applyNumberFormat="1" applyFont="1" applyFill="1" applyAlignment="1">
      <alignment horizontal="center"/>
    </xf>
    <xf numFmtId="0" fontId="20" fillId="0" borderId="0" xfId="578" applyFont="1" applyFill="1" applyBorder="1" applyAlignment="1">
      <alignment horizontal="center" vertical="top"/>
    </xf>
    <xf numFmtId="164" fontId="20" fillId="0" borderId="0" xfId="578" applyNumberFormat="1" applyFont="1" applyFill="1" applyBorder="1" applyAlignment="1">
      <alignment horizontal="center"/>
    </xf>
    <xf numFmtId="164" fontId="0" fillId="0" borderId="0" xfId="574" applyNumberFormat="1" applyFont="1" applyAlignment="1">
      <alignment horizontal="center"/>
    </xf>
    <xf numFmtId="0" fontId="18" fillId="0" borderId="16" xfId="979" applyFont="1" applyBorder="1" applyAlignment="1">
      <alignment horizontal="center" vertical="center"/>
    </xf>
    <xf numFmtId="0" fontId="18" fillId="9" borderId="7" xfId="979" applyFont="1" applyFill="1" applyBorder="1" applyAlignment="1">
      <alignment horizontal="center" vertical="center" wrapText="1"/>
    </xf>
    <xf numFmtId="0" fontId="26" fillId="0" borderId="7" xfId="979" applyBorder="1"/>
    <xf numFmtId="0" fontId="18" fillId="0" borderId="7" xfId="979" applyFont="1" applyBorder="1"/>
    <xf numFmtId="0" fontId="18" fillId="0" borderId="13" xfId="979" applyFont="1" applyBorder="1" applyAlignment="1">
      <alignment horizontal="center" vertical="center"/>
    </xf>
    <xf numFmtId="0" fontId="18" fillId="0" borderId="0" xfId="979" applyFont="1" applyBorder="1" applyAlignment="1">
      <alignment horizontal="center" vertical="center"/>
    </xf>
    <xf numFmtId="0" fontId="26" fillId="0" borderId="7" xfId="979" applyNumberFormat="1" applyBorder="1"/>
    <xf numFmtId="0" fontId="18" fillId="0" borderId="7" xfId="979" applyNumberFormat="1" applyFont="1" applyBorder="1" applyAlignment="1">
      <alignment horizontal="center" vertical="center"/>
    </xf>
    <xf numFmtId="1" fontId="26" fillId="0" borderId="7" xfId="979" applyNumberFormat="1" applyBorder="1"/>
    <xf numFmtId="0" fontId="18" fillId="0" borderId="7" xfId="979" applyNumberFormat="1" applyFont="1" applyBorder="1" applyAlignment="1">
      <alignment horizontal="left" vertical="center" wrapText="1"/>
    </xf>
    <xf numFmtId="2" fontId="18" fillId="0" borderId="7" xfId="979" applyNumberFormat="1" applyFont="1" applyBorder="1" applyAlignment="1">
      <alignment horizontal="center" vertical="center"/>
    </xf>
    <xf numFmtId="2" fontId="26" fillId="0" borderId="7" xfId="979" applyNumberFormat="1" applyBorder="1"/>
    <xf numFmtId="0" fontId="18" fillId="0" borderId="7" xfId="979" applyFont="1" applyBorder="1" applyAlignment="1">
      <alignment horizontal="center" vertical="center"/>
    </xf>
    <xf numFmtId="0" fontId="26" fillId="0" borderId="11" xfId="979" applyNumberFormat="1" applyBorder="1"/>
    <xf numFmtId="0" fontId="26" fillId="0" borderId="0" xfId="979" applyNumberFormat="1" applyBorder="1"/>
    <xf numFmtId="0" fontId="18" fillId="0" borderId="16" xfId="979" applyNumberFormat="1" applyFont="1" applyBorder="1" applyAlignment="1">
      <alignment horizontal="center" vertical="center"/>
    </xf>
    <xf numFmtId="0" fontId="26" fillId="0" borderId="9" xfId="979" applyNumberFormat="1" applyBorder="1"/>
    <xf numFmtId="0" fontId="49" fillId="9" borderId="7" xfId="979" applyNumberFormat="1" applyFont="1" applyFill="1" applyBorder="1"/>
    <xf numFmtId="0" fontId="49" fillId="9" borderId="11" xfId="979" applyNumberFormat="1" applyFont="1" applyFill="1" applyBorder="1"/>
    <xf numFmtId="0" fontId="49" fillId="3" borderId="0" xfId="979" applyNumberFormat="1" applyFont="1" applyFill="1" applyBorder="1"/>
    <xf numFmtId="0" fontId="30" fillId="9" borderId="7" xfId="979" applyNumberFormat="1" applyFont="1" applyFill="1" applyBorder="1" applyAlignment="1">
      <alignment horizontal="center" vertical="center" wrapText="1"/>
    </xf>
    <xf numFmtId="1" fontId="49" fillId="9" borderId="7" xfId="979" applyNumberFormat="1" applyFont="1" applyFill="1" applyBorder="1"/>
    <xf numFmtId="0" fontId="50" fillId="0" borderId="7" xfId="979" applyNumberFormat="1" applyFont="1" applyBorder="1"/>
    <xf numFmtId="0" fontId="50" fillId="0" borderId="19" xfId="979" applyNumberFormat="1" applyFont="1" applyBorder="1"/>
    <xf numFmtId="1" fontId="50" fillId="0" borderId="7" xfId="979" applyNumberFormat="1" applyFont="1" applyBorder="1"/>
    <xf numFmtId="0" fontId="50" fillId="0" borderId="11" xfId="979" applyNumberFormat="1" applyFont="1" applyBorder="1"/>
    <xf numFmtId="0" fontId="50" fillId="0" borderId="0" xfId="979" applyNumberFormat="1" applyFont="1" applyBorder="1"/>
    <xf numFmtId="0" fontId="50" fillId="0" borderId="6" xfId="979" applyNumberFormat="1" applyFont="1" applyBorder="1"/>
    <xf numFmtId="2" fontId="30" fillId="9" borderId="7" xfId="979" applyNumberFormat="1" applyFont="1" applyFill="1" applyBorder="1" applyAlignment="1">
      <alignment horizontal="center" vertical="center" wrapText="1"/>
    </xf>
    <xf numFmtId="2" fontId="49" fillId="9" borderId="7" xfId="979" applyNumberFormat="1" applyFont="1" applyFill="1" applyBorder="1"/>
    <xf numFmtId="176" fontId="50" fillId="0" borderId="7" xfId="979" applyNumberFormat="1" applyFont="1" applyBorder="1"/>
    <xf numFmtId="2" fontId="50" fillId="0" borderId="7" xfId="979" applyNumberFormat="1" applyFont="1" applyBorder="1"/>
    <xf numFmtId="168" fontId="18" fillId="0" borderId="7" xfId="979" applyNumberFormat="1" applyFont="1" applyBorder="1" applyAlignment="1">
      <alignment horizontal="center" vertical="center"/>
    </xf>
    <xf numFmtId="1" fontId="18" fillId="0" borderId="7" xfId="979" applyNumberFormat="1" applyFont="1" applyBorder="1" applyAlignment="1">
      <alignment horizontal="center" vertical="center"/>
    </xf>
    <xf numFmtId="14" fontId="50" fillId="0" borderId="7" xfId="979" applyNumberFormat="1" applyFont="1" applyBorder="1"/>
    <xf numFmtId="2" fontId="26" fillId="0" borderId="1" xfId="979" applyNumberFormat="1" applyBorder="1"/>
    <xf numFmtId="2" fontId="26" fillId="0" borderId="16" xfId="979" applyNumberFormat="1" applyBorder="1"/>
    <xf numFmtId="0" fontId="26" fillId="0" borderId="1" xfId="979" applyBorder="1"/>
    <xf numFmtId="1" fontId="49" fillId="9" borderId="11" xfId="979" applyNumberFormat="1" applyFont="1" applyFill="1" applyBorder="1"/>
    <xf numFmtId="0" fontId="30" fillId="9" borderId="7" xfId="979" applyNumberFormat="1" applyFont="1" applyFill="1" applyBorder="1" applyAlignment="1">
      <alignment horizontal="center" vertical="center"/>
    </xf>
    <xf numFmtId="2" fontId="49" fillId="9" borderId="11" xfId="979" applyNumberFormat="1" applyFont="1" applyFill="1" applyBorder="1"/>
    <xf numFmtId="0" fontId="29" fillId="9" borderId="11" xfId="979" applyFont="1" applyFill="1" applyBorder="1"/>
    <xf numFmtId="0" fontId="30" fillId="9" borderId="7" xfId="979" applyFont="1" applyFill="1" applyBorder="1" applyAlignment="1">
      <alignment horizontal="center" vertical="center" wrapText="1"/>
    </xf>
    <xf numFmtId="41" fontId="50" fillId="0" borderId="7" xfId="979" applyNumberFormat="1" applyFont="1" applyBorder="1"/>
    <xf numFmtId="1" fontId="50" fillId="0" borderId="11" xfId="979" applyNumberFormat="1" applyFont="1" applyBorder="1"/>
    <xf numFmtId="2" fontId="50" fillId="0" borderId="11" xfId="979" applyNumberFormat="1" applyFont="1" applyBorder="1"/>
    <xf numFmtId="0" fontId="26" fillId="0" borderId="11" xfId="979" applyBorder="1"/>
    <xf numFmtId="0" fontId="50" fillId="0" borderId="8" xfId="979" applyNumberFormat="1" applyFont="1" applyBorder="1"/>
    <xf numFmtId="168" fontId="50" fillId="0" borderId="7" xfId="979" applyNumberFormat="1" applyFont="1" applyBorder="1"/>
    <xf numFmtId="0" fontId="26" fillId="0" borderId="7" xfId="979" applyFont="1" applyBorder="1"/>
    <xf numFmtId="0" fontId="18" fillId="0" borderId="0" xfId="979" applyNumberFormat="1" applyFont="1" applyBorder="1"/>
    <xf numFmtId="0" fontId="18" fillId="0" borderId="7" xfId="979" applyNumberFormat="1" applyFont="1" applyBorder="1"/>
    <xf numFmtId="41" fontId="18" fillId="0" borderId="7" xfId="979" applyNumberFormat="1" applyFont="1" applyBorder="1" applyAlignment="1">
      <alignment horizontal="center" vertical="center"/>
    </xf>
    <xf numFmtId="0" fontId="50" fillId="0" borderId="20" xfId="979" applyNumberFormat="1" applyFont="1" applyBorder="1"/>
    <xf numFmtId="0" fontId="26" fillId="0" borderId="13" xfId="979" applyNumberFormat="1" applyBorder="1"/>
    <xf numFmtId="0" fontId="18" fillId="0" borderId="13" xfId="979" applyNumberFormat="1" applyFont="1" applyBorder="1" applyAlignment="1">
      <alignment horizontal="center" vertical="center"/>
    </xf>
    <xf numFmtId="0" fontId="18" fillId="0" borderId="0" xfId="979" applyNumberFormat="1" applyFont="1" applyBorder="1" applyAlignment="1">
      <alignment horizontal="center" vertical="center"/>
    </xf>
    <xf numFmtId="0" fontId="18" fillId="0" borderId="13" xfId="979" applyNumberFormat="1" applyFont="1" applyBorder="1" applyAlignment="1">
      <alignment horizontal="left" vertical="center" wrapText="1"/>
    </xf>
    <xf numFmtId="0" fontId="26" fillId="0" borderId="1" xfId="979" applyNumberFormat="1" applyBorder="1"/>
    <xf numFmtId="2" fontId="18" fillId="0" borderId="13" xfId="979" applyNumberFormat="1" applyFont="1" applyBorder="1" applyAlignment="1">
      <alignment horizontal="center" vertical="center"/>
    </xf>
    <xf numFmtId="2" fontId="26" fillId="0" borderId="9" xfId="979" applyNumberFormat="1" applyBorder="1"/>
    <xf numFmtId="0" fontId="18" fillId="0" borderId="0" xfId="979" applyNumberFormat="1" applyFont="1" applyBorder="1" applyAlignment="1">
      <alignment horizontal="left" vertical="center" wrapText="1"/>
    </xf>
    <xf numFmtId="2" fontId="18" fillId="0" borderId="0" xfId="979" applyNumberFormat="1" applyFont="1" applyBorder="1" applyAlignment="1">
      <alignment horizontal="center" vertical="center"/>
    </xf>
    <xf numFmtId="1" fontId="26" fillId="0" borderId="11" xfId="979" applyNumberFormat="1" applyBorder="1"/>
    <xf numFmtId="2" fontId="26" fillId="0" borderId="13" xfId="979" applyNumberFormat="1" applyBorder="1"/>
    <xf numFmtId="2" fontId="26" fillId="0" borderId="6" xfId="979" applyNumberFormat="1" applyBorder="1"/>
    <xf numFmtId="0" fontId="53" fillId="3" borderId="0" xfId="0" applyFont="1" applyFill="1" applyAlignment="1">
      <alignment horizontal="center"/>
    </xf>
    <xf numFmtId="2" fontId="53" fillId="0" borderId="0" xfId="979" applyNumberFormat="1" applyFont="1" applyBorder="1" applyAlignment="1">
      <alignment horizontal="center" vertical="center"/>
    </xf>
    <xf numFmtId="0" fontId="54" fillId="3" borderId="0" xfId="0" applyFont="1" applyFill="1" applyAlignment="1">
      <alignment horizontal="center" vertical="center"/>
    </xf>
    <xf numFmtId="0" fontId="45" fillId="3" borderId="0" xfId="0" applyFont="1" applyFill="1" applyAlignment="1">
      <alignment horizontal="center"/>
    </xf>
    <xf numFmtId="0" fontId="55" fillId="3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/>
    </xf>
    <xf numFmtId="2" fontId="26" fillId="0" borderId="0" xfId="979" applyNumberFormat="1" applyBorder="1"/>
    <xf numFmtId="0" fontId="56" fillId="0" borderId="0" xfId="574" applyBorder="1" applyAlignment="1">
      <alignment vertical="center"/>
    </xf>
    <xf numFmtId="0" fontId="56" fillId="0" borderId="0" xfId="574" applyFill="1" applyAlignment="1">
      <alignment vertical="center"/>
    </xf>
    <xf numFmtId="0" fontId="54" fillId="0" borderId="0" xfId="574" applyFont="1" applyAlignment="1">
      <alignment vertical="center"/>
    </xf>
    <xf numFmtId="0" fontId="56" fillId="0" borderId="0" xfId="574" applyAlignment="1">
      <alignment vertical="center"/>
    </xf>
    <xf numFmtId="0" fontId="56" fillId="0" borderId="0" xfId="574" applyAlignment="1">
      <alignment horizontal="center" vertical="top"/>
    </xf>
    <xf numFmtId="0" fontId="43" fillId="0" borderId="0" xfId="574" applyFont="1" applyBorder="1" applyAlignment="1">
      <alignment horizontal="left" vertical="center"/>
    </xf>
    <xf numFmtId="0" fontId="43" fillId="0" borderId="21" xfId="574" applyFont="1" applyBorder="1" applyAlignment="1">
      <alignment horizontal="left" vertical="center"/>
    </xf>
    <xf numFmtId="0" fontId="43" fillId="0" borderId="21" xfId="574" applyFont="1" applyBorder="1" applyAlignment="1">
      <alignment horizontal="center" vertical="top"/>
    </xf>
    <xf numFmtId="0" fontId="42" fillId="10" borderId="18" xfId="574" applyFont="1" applyFill="1" applyBorder="1" applyAlignment="1">
      <alignment horizontal="center" vertical="center"/>
    </xf>
    <xf numFmtId="0" fontId="42" fillId="10" borderId="22" xfId="574" applyFont="1" applyFill="1" applyBorder="1" applyAlignment="1">
      <alignment horizontal="center" vertical="center"/>
    </xf>
    <xf numFmtId="0" fontId="0" fillId="0" borderId="23" xfId="574" applyFont="1" applyBorder="1" applyAlignment="1">
      <alignment horizontal="center" vertical="center"/>
    </xf>
    <xf numFmtId="0" fontId="57" fillId="0" borderId="2" xfId="574" applyNumberFormat="1" applyFont="1" applyBorder="1" applyAlignment="1">
      <alignment horizontal="left" vertical="center" indent="1"/>
    </xf>
    <xf numFmtId="0" fontId="57" fillId="0" borderId="2" xfId="574" applyNumberFormat="1" applyFont="1" applyBorder="1" applyAlignment="1">
      <alignment horizontal="left" vertical="center" wrapText="1" indent="1"/>
    </xf>
    <xf numFmtId="0" fontId="57" fillId="0" borderId="2" xfId="574" applyFont="1" applyBorder="1" applyAlignment="1">
      <alignment horizontal="center" vertical="center"/>
    </xf>
    <xf numFmtId="165" fontId="57" fillId="0" borderId="2" xfId="368" applyNumberFormat="1" applyFont="1" applyBorder="1" applyAlignment="1">
      <alignment vertical="center"/>
    </xf>
    <xf numFmtId="164" fontId="57" fillId="0" borderId="2" xfId="574" applyNumberFormat="1" applyFont="1" applyBorder="1" applyAlignment="1">
      <alignment vertical="center"/>
    </xf>
    <xf numFmtId="0" fontId="57" fillId="0" borderId="23" xfId="574" applyNumberFormat="1" applyFont="1" applyBorder="1" applyAlignment="1">
      <alignment horizontal="left" vertical="center" indent="1"/>
    </xf>
    <xf numFmtId="0" fontId="57" fillId="0" borderId="23" xfId="574" applyFont="1" applyBorder="1" applyAlignment="1">
      <alignment horizontal="center" vertical="center"/>
    </xf>
    <xf numFmtId="165" fontId="57" fillId="0" borderId="23" xfId="368" applyNumberFormat="1" applyFont="1" applyBorder="1" applyAlignment="1">
      <alignment vertical="center"/>
    </xf>
    <xf numFmtId="164" fontId="57" fillId="0" borderId="23" xfId="574" applyNumberFormat="1" applyFont="1" applyBorder="1" applyAlignment="1">
      <alignment vertical="center"/>
    </xf>
    <xf numFmtId="164" fontId="57" fillId="0" borderId="23" xfId="368" applyNumberFormat="1" applyFont="1" applyBorder="1" applyAlignment="1">
      <alignment vertical="center"/>
    </xf>
    <xf numFmtId="0" fontId="57" fillId="0" borderId="23" xfId="574" applyNumberFormat="1" applyFont="1" applyBorder="1" applyAlignment="1">
      <alignment horizontal="left" vertical="center" wrapText="1" indent="1"/>
    </xf>
    <xf numFmtId="175" fontId="57" fillId="0" borderId="23" xfId="470" applyNumberFormat="1" applyFont="1" applyBorder="1" applyAlignment="1">
      <alignment vertical="center"/>
    </xf>
    <xf numFmtId="175" fontId="57" fillId="0" borderId="23" xfId="368" applyNumberFormat="1" applyFont="1" applyBorder="1" applyAlignment="1">
      <alignment vertical="center"/>
    </xf>
    <xf numFmtId="0" fontId="57" fillId="0" borderId="23" xfId="574" applyNumberFormat="1" applyFont="1" applyBorder="1" applyAlignment="1">
      <alignment horizontal="center" vertical="center"/>
    </xf>
    <xf numFmtId="0" fontId="57" fillId="3" borderId="23" xfId="578" applyNumberFormat="1" applyFont="1" applyFill="1" applyBorder="1" applyAlignment="1">
      <alignment horizontal="center" vertical="center"/>
    </xf>
    <xf numFmtId="164" fontId="57" fillId="0" borderId="23" xfId="470" applyNumberFormat="1" applyFont="1" applyBorder="1" applyAlignment="1">
      <alignment vertical="center"/>
    </xf>
    <xf numFmtId="0" fontId="50" fillId="0" borderId="0" xfId="574" applyNumberFormat="1" applyFont="1"/>
    <xf numFmtId="0" fontId="0" fillId="11" borderId="23" xfId="574" applyFont="1" applyFill="1" applyBorder="1" applyAlignment="1">
      <alignment horizontal="center" vertical="center"/>
    </xf>
    <xf numFmtId="0" fontId="57" fillId="11" borderId="23" xfId="574" applyNumberFormat="1" applyFont="1" applyFill="1" applyBorder="1" applyAlignment="1">
      <alignment horizontal="left" vertical="center" indent="1"/>
    </xf>
    <xf numFmtId="0" fontId="57" fillId="11" borderId="23" xfId="574" applyFont="1" applyFill="1" applyBorder="1" applyAlignment="1">
      <alignment horizontal="center" vertical="center"/>
    </xf>
    <xf numFmtId="165" fontId="57" fillId="11" borderId="23" xfId="368" applyNumberFormat="1" applyFont="1" applyFill="1" applyBorder="1" applyAlignment="1">
      <alignment vertical="center"/>
    </xf>
    <xf numFmtId="164" fontId="57" fillId="11" borderId="23" xfId="574" applyNumberFormat="1" applyFont="1" applyFill="1" applyBorder="1" applyAlignment="1">
      <alignment vertical="center"/>
    </xf>
    <xf numFmtId="164" fontId="57" fillId="11" borderId="23" xfId="470" applyNumberFormat="1" applyFont="1" applyFill="1" applyBorder="1" applyAlignment="1">
      <alignment vertical="center"/>
    </xf>
    <xf numFmtId="175" fontId="57" fillId="11" borderId="23" xfId="470" applyNumberFormat="1" applyFont="1" applyFill="1" applyBorder="1" applyAlignment="1">
      <alignment vertical="center"/>
    </xf>
    <xf numFmtId="0" fontId="57" fillId="11" borderId="23" xfId="574" applyNumberFormat="1" applyFont="1" applyFill="1" applyBorder="1" applyAlignment="1">
      <alignment horizontal="left" vertical="center" wrapText="1" indent="1"/>
    </xf>
    <xf numFmtId="164" fontId="42" fillId="11" borderId="5" xfId="574" applyNumberFormat="1" applyFont="1" applyFill="1" applyBorder="1" applyAlignment="1">
      <alignment vertical="center"/>
    </xf>
    <xf numFmtId="175" fontId="42" fillId="3" borderId="5" xfId="574" applyNumberFormat="1" applyFont="1" applyFill="1" applyBorder="1" applyAlignment="1">
      <alignment horizontal="center" vertical="top"/>
    </xf>
    <xf numFmtId="0" fontId="50" fillId="0" borderId="4" xfId="574" applyNumberFormat="1" applyFont="1" applyBorder="1"/>
    <xf numFmtId="175" fontId="56" fillId="0" borderId="0" xfId="574" applyNumberFormat="1" applyAlignment="1">
      <alignment horizontal="center" vertical="top"/>
    </xf>
    <xf numFmtId="175" fontId="43" fillId="0" borderId="0" xfId="574" applyNumberFormat="1" applyFont="1" applyBorder="1" applyAlignment="1">
      <alignment horizontal="center" vertical="top"/>
    </xf>
    <xf numFmtId="175" fontId="43" fillId="0" borderId="21" xfId="574" applyNumberFormat="1" applyFont="1" applyBorder="1" applyAlignment="1">
      <alignment horizontal="center" vertical="top"/>
    </xf>
    <xf numFmtId="0" fontId="0" fillId="0" borderId="23" xfId="574" applyFont="1" applyFill="1" applyBorder="1" applyAlignment="1">
      <alignment horizontal="center" vertical="center"/>
    </xf>
    <xf numFmtId="0" fontId="0" fillId="0" borderId="2" xfId="574" applyFont="1" applyBorder="1" applyAlignment="1">
      <alignment horizontal="left" vertical="center" indent="1"/>
    </xf>
    <xf numFmtId="0" fontId="57" fillId="0" borderId="2" xfId="574" applyFont="1" applyBorder="1" applyAlignment="1">
      <alignment horizontal="left" vertical="center" wrapText="1" indent="1"/>
    </xf>
    <xf numFmtId="175" fontId="57" fillId="0" borderId="2" xfId="368" applyNumberFormat="1" applyFont="1" applyBorder="1" applyAlignment="1">
      <alignment vertical="center"/>
    </xf>
    <xf numFmtId="175" fontId="0" fillId="0" borderId="2" xfId="333" applyNumberFormat="1" applyFont="1" applyFill="1" applyBorder="1" applyAlignment="1">
      <alignment horizontal="center" vertical="center"/>
    </xf>
    <xf numFmtId="0" fontId="0" fillId="0" borderId="2" xfId="574" applyFont="1" applyFill="1" applyBorder="1" applyAlignment="1">
      <alignment horizontal="center" vertical="center"/>
    </xf>
    <xf numFmtId="0" fontId="0" fillId="0" borderId="23" xfId="574" applyFont="1" applyBorder="1" applyAlignment="1">
      <alignment horizontal="left" vertical="center" indent="1"/>
    </xf>
    <xf numFmtId="0" fontId="57" fillId="0" borderId="23" xfId="574" applyFont="1" applyBorder="1" applyAlignment="1">
      <alignment horizontal="left" vertical="center" indent="1"/>
    </xf>
    <xf numFmtId="175" fontId="57" fillId="0" borderId="23" xfId="236" applyNumberFormat="1" applyFont="1" applyBorder="1" applyAlignment="1">
      <alignment vertical="center"/>
    </xf>
    <xf numFmtId="175" fontId="0" fillId="0" borderId="23" xfId="333" applyNumberFormat="1" applyFont="1" applyFill="1" applyBorder="1" applyAlignment="1">
      <alignment horizontal="center" vertical="center"/>
    </xf>
    <xf numFmtId="0" fontId="57" fillId="0" borderId="23" xfId="574" applyFont="1" applyBorder="1" applyAlignment="1">
      <alignment horizontal="left" vertical="center" wrapText="1" indent="1"/>
    </xf>
    <xf numFmtId="0" fontId="57" fillId="11" borderId="23" xfId="574" applyFont="1" applyFill="1" applyBorder="1" applyAlignment="1">
      <alignment horizontal="left" vertical="center" indent="1"/>
    </xf>
    <xf numFmtId="0" fontId="57" fillId="11" borderId="23" xfId="574" applyFont="1" applyFill="1" applyBorder="1" applyAlignment="1">
      <alignment horizontal="left" vertical="center" wrapText="1" indent="1"/>
    </xf>
    <xf numFmtId="175" fontId="57" fillId="11" borderId="23" xfId="368" applyNumberFormat="1" applyFont="1" applyFill="1" applyBorder="1" applyAlignment="1">
      <alignment vertical="center"/>
    </xf>
    <xf numFmtId="175" fontId="0" fillId="11" borderId="23" xfId="333" applyNumberFormat="1" applyFont="1" applyFill="1" applyBorder="1" applyAlignment="1">
      <alignment horizontal="center" vertical="center"/>
    </xf>
    <xf numFmtId="0" fontId="58" fillId="11" borderId="23" xfId="574" applyFont="1" applyFill="1" applyBorder="1" applyAlignment="1">
      <alignment horizontal="left" vertical="center" indent="1"/>
    </xf>
    <xf numFmtId="164" fontId="42" fillId="0" borderId="18" xfId="574" applyNumberFormat="1" applyFont="1" applyBorder="1" applyAlignment="1">
      <alignment vertical="center"/>
    </xf>
    <xf numFmtId="175" fontId="42" fillId="0" borderId="18" xfId="574" applyNumberFormat="1" applyFont="1" applyBorder="1" applyAlignment="1">
      <alignment horizontal="center" vertical="top"/>
    </xf>
    <xf numFmtId="0" fontId="0" fillId="0" borderId="18" xfId="574" applyFont="1" applyBorder="1" applyAlignment="1">
      <alignment horizontal="center" vertical="center"/>
    </xf>
    <xf numFmtId="0" fontId="56" fillId="0" borderId="0" xfId="574" applyAlignment="1">
      <alignment horizontal="center" vertical="center"/>
    </xf>
    <xf numFmtId="0" fontId="56" fillId="0" borderId="0" xfId="574" applyAlignment="1">
      <alignment horizontal="left" vertical="center"/>
    </xf>
    <xf numFmtId="0" fontId="56" fillId="11" borderId="7" xfId="574" applyFill="1" applyBorder="1" applyAlignment="1">
      <alignment vertical="center"/>
    </xf>
    <xf numFmtId="0" fontId="56" fillId="0" borderId="0" xfId="574" applyFill="1" applyBorder="1" applyAlignment="1">
      <alignment vertical="center"/>
    </xf>
    <xf numFmtId="0" fontId="56" fillId="0" borderId="0" xfId="574" applyFill="1" applyAlignment="1">
      <alignment horizontal="center" vertical="top"/>
    </xf>
    <xf numFmtId="0" fontId="0" fillId="0" borderId="0" xfId="0" applyAlignment="1">
      <alignment vertical="center"/>
    </xf>
    <xf numFmtId="0" fontId="16" fillId="12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left" vertical="center" wrapText="1"/>
    </xf>
    <xf numFmtId="0" fontId="0" fillId="0" borderId="7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7" xfId="0" applyFill="1" applyBorder="1" applyAlignment="1">
      <alignment horizontal="left" vertical="center" wrapText="1"/>
    </xf>
    <xf numFmtId="0" fontId="0" fillId="0" borderId="7" xfId="0" applyFill="1" applyBorder="1" applyAlignment="1">
      <alignment horizontal="center" vertical="center" wrapText="1"/>
    </xf>
    <xf numFmtId="9" fontId="0" fillId="0" borderId="7" xfId="14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 wrapText="1"/>
    </xf>
    <xf numFmtId="41" fontId="20" fillId="0" borderId="7" xfId="0" applyNumberFormat="1" applyFont="1" applyBorder="1" applyAlignment="1">
      <alignment horizontal="center" vertical="center"/>
    </xf>
    <xf numFmtId="0" fontId="43" fillId="0" borderId="7" xfId="0" applyFont="1" applyBorder="1" applyAlignment="1">
      <alignment horizontal="center" vertical="center" wrapText="1"/>
    </xf>
    <xf numFmtId="41" fontId="43" fillId="0" borderId="7" xfId="4" applyFont="1" applyBorder="1" applyAlignment="1">
      <alignment horizontal="center" vertical="center"/>
    </xf>
    <xf numFmtId="41" fontId="20" fillId="0" borderId="7" xfId="4" applyFont="1" applyBorder="1" applyAlignment="1">
      <alignment horizontal="center" vertical="center"/>
    </xf>
    <xf numFmtId="9" fontId="43" fillId="0" borderId="7" xfId="14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43" fillId="0" borderId="7" xfId="0" applyFont="1" applyBorder="1" applyAlignment="1">
      <alignment horizontal="center" vertical="center"/>
    </xf>
    <xf numFmtId="0" fontId="26" fillId="9" borderId="7" xfId="578" applyFont="1" applyFill="1" applyBorder="1" applyAlignment="1">
      <alignment horizontal="center" vertical="center"/>
    </xf>
    <xf numFmtId="0" fontId="26" fillId="14" borderId="28" xfId="578" applyFont="1" applyFill="1" applyBorder="1" applyAlignment="1">
      <alignment vertical="center"/>
    </xf>
    <xf numFmtId="0" fontId="62" fillId="15" borderId="28" xfId="578" applyFont="1" applyFill="1" applyBorder="1" applyAlignment="1">
      <alignment horizontal="center" vertical="center"/>
    </xf>
    <xf numFmtId="0" fontId="26" fillId="14" borderId="29" xfId="578" applyFont="1" applyFill="1" applyBorder="1" applyAlignment="1">
      <alignment vertical="center"/>
    </xf>
    <xf numFmtId="0" fontId="62" fillId="15" borderId="29" xfId="578" applyFont="1" applyFill="1" applyBorder="1" applyAlignment="1">
      <alignment horizontal="center" vertical="center"/>
    </xf>
    <xf numFmtId="0" fontId="26" fillId="14" borderId="30" xfId="578" applyFont="1" applyFill="1" applyBorder="1" applyAlignment="1">
      <alignment vertical="center"/>
    </xf>
    <xf numFmtId="0" fontId="62" fillId="15" borderId="30" xfId="578" applyFont="1" applyFill="1" applyBorder="1" applyAlignment="1">
      <alignment horizontal="center" vertical="center"/>
    </xf>
    <xf numFmtId="0" fontId="63" fillId="15" borderId="29" xfId="578" applyFont="1" applyFill="1" applyBorder="1" applyAlignment="1">
      <alignment horizontal="center" vertical="center"/>
    </xf>
    <xf numFmtId="0" fontId="42" fillId="0" borderId="0" xfId="1069" applyFont="1" applyAlignment="1">
      <alignment horizontal="center" vertical="center" wrapText="1"/>
    </xf>
    <xf numFmtId="0" fontId="56" fillId="0" borderId="0" xfId="1069" applyAlignment="1">
      <alignment horizontal="left" vertical="center"/>
    </xf>
    <xf numFmtId="0" fontId="64" fillId="0" borderId="0" xfId="1069" applyFont="1" applyAlignment="1">
      <alignment horizontal="left" vertical="center"/>
    </xf>
    <xf numFmtId="0" fontId="56" fillId="0" borderId="0" xfId="1069"/>
    <xf numFmtId="0" fontId="42" fillId="0" borderId="0" xfId="1069" applyFont="1"/>
    <xf numFmtId="0" fontId="56" fillId="0" borderId="0" xfId="1069" applyAlignment="1">
      <alignment horizontal="center"/>
    </xf>
    <xf numFmtId="0" fontId="56" fillId="0" borderId="0" xfId="1069" applyAlignment="1">
      <alignment vertical="top" wrapText="1"/>
    </xf>
    <xf numFmtId="0" fontId="56" fillId="0" borderId="0" xfId="1069" applyAlignment="1">
      <alignment horizontal="center" vertical="center"/>
    </xf>
    <xf numFmtId="41" fontId="56" fillId="0" borderId="0" xfId="469" applyFont="1" applyAlignment="1">
      <alignment horizontal="center" vertical="center"/>
    </xf>
    <xf numFmtId="41" fontId="56" fillId="0" borderId="0" xfId="1069" applyNumberFormat="1"/>
    <xf numFmtId="41" fontId="56" fillId="0" borderId="0" xfId="469" applyFont="1"/>
    <xf numFmtId="0" fontId="42" fillId="16" borderId="0" xfId="1069" applyFont="1" applyFill="1" applyBorder="1" applyAlignment="1">
      <alignment horizontal="left" vertical="top"/>
    </xf>
    <xf numFmtId="0" fontId="42" fillId="16" borderId="0" xfId="1069" applyFont="1" applyFill="1" applyBorder="1" applyAlignment="1">
      <alignment horizontal="right" vertical="top" wrapText="1"/>
    </xf>
    <xf numFmtId="0" fontId="42" fillId="0" borderId="0" xfId="1069" applyFont="1" applyBorder="1" applyAlignment="1">
      <alignment horizontal="left" vertical="top" wrapText="1"/>
    </xf>
    <xf numFmtId="0" fontId="42" fillId="16" borderId="0" xfId="1069" applyFont="1" applyFill="1" applyBorder="1" applyAlignment="1">
      <alignment horizontal="left" vertical="top" wrapText="1"/>
    </xf>
    <xf numFmtId="41" fontId="42" fillId="16" borderId="0" xfId="1069" applyNumberFormat="1" applyFont="1" applyFill="1" applyBorder="1" applyAlignment="1">
      <alignment horizontal="right" vertical="top" wrapText="1"/>
    </xf>
    <xf numFmtId="0" fontId="56" fillId="0" borderId="16" xfId="1069" applyBorder="1" applyAlignment="1">
      <alignment horizontal="center"/>
    </xf>
    <xf numFmtId="0" fontId="56" fillId="0" borderId="16" xfId="1069" applyBorder="1" applyAlignment="1">
      <alignment horizontal="center" vertical="top" wrapText="1"/>
    </xf>
    <xf numFmtId="0" fontId="42" fillId="17" borderId="7" xfId="1069" applyFont="1" applyFill="1" applyBorder="1" applyAlignment="1">
      <alignment horizontal="center" vertical="center" wrapText="1"/>
    </xf>
    <xf numFmtId="0" fontId="42" fillId="0" borderId="7" xfId="1069" applyFont="1" applyBorder="1" applyAlignment="1">
      <alignment horizontal="left" vertical="center"/>
    </xf>
    <xf numFmtId="14" fontId="56" fillId="0" borderId="7" xfId="1069" applyNumberFormat="1" applyFill="1" applyBorder="1" applyAlignment="1">
      <alignment horizontal="left" vertical="center"/>
    </xf>
    <xf numFmtId="0" fontId="56" fillId="0" borderId="7" xfId="1069" applyBorder="1" applyAlignment="1">
      <alignment horizontal="left" vertical="center"/>
    </xf>
    <xf numFmtId="14" fontId="56" fillId="0" borderId="7" xfId="1069" applyNumberFormat="1" applyFill="1" applyBorder="1" applyAlignment="1">
      <alignment horizontal="left" vertical="center" wrapText="1"/>
    </xf>
    <xf numFmtId="14" fontId="56" fillId="0" borderId="7" xfId="1069" applyNumberFormat="1" applyBorder="1" applyAlignment="1">
      <alignment horizontal="left" vertical="center"/>
    </xf>
    <xf numFmtId="14" fontId="56" fillId="0" borderId="7" xfId="1069" applyNumberFormat="1" applyBorder="1" applyAlignment="1">
      <alignment horizontal="left" vertical="center" wrapText="1"/>
    </xf>
    <xf numFmtId="14" fontId="56" fillId="3" borderId="7" xfId="1069" applyNumberFormat="1" applyFill="1" applyBorder="1" applyAlignment="1">
      <alignment horizontal="left" vertical="center"/>
    </xf>
    <xf numFmtId="14" fontId="56" fillId="3" borderId="7" xfId="1069" applyNumberFormat="1" applyFill="1" applyBorder="1" applyAlignment="1">
      <alignment horizontal="left" vertical="center" wrapText="1"/>
    </xf>
    <xf numFmtId="0" fontId="56" fillId="0" borderId="7" xfId="1069" applyFill="1" applyBorder="1" applyAlignment="1">
      <alignment horizontal="left" vertical="center"/>
    </xf>
    <xf numFmtId="0" fontId="56" fillId="3" borderId="7" xfId="1069" applyFill="1" applyBorder="1" applyAlignment="1">
      <alignment horizontal="left" vertical="center"/>
    </xf>
    <xf numFmtId="0" fontId="56" fillId="0" borderId="0" xfId="1069" applyBorder="1" applyAlignment="1">
      <alignment horizontal="center"/>
    </xf>
    <xf numFmtId="0" fontId="56" fillId="0" borderId="0" xfId="1069" applyBorder="1" applyAlignment="1">
      <alignment horizontal="center" vertical="center"/>
    </xf>
    <xf numFmtId="41" fontId="56" fillId="0" borderId="0" xfId="469" applyFont="1" applyBorder="1" applyAlignment="1">
      <alignment horizontal="center" vertical="center"/>
    </xf>
    <xf numFmtId="41" fontId="56" fillId="0" borderId="0" xfId="1069" applyNumberFormat="1" applyBorder="1" applyAlignment="1">
      <alignment horizontal="center"/>
    </xf>
    <xf numFmtId="0" fontId="56" fillId="0" borderId="16" xfId="1069" applyBorder="1" applyAlignment="1">
      <alignment horizontal="center" vertical="center"/>
    </xf>
    <xf numFmtId="41" fontId="56" fillId="0" borderId="16" xfId="469" applyFont="1" applyBorder="1" applyAlignment="1">
      <alignment horizontal="center" vertical="center"/>
    </xf>
    <xf numFmtId="41" fontId="56" fillId="0" borderId="16" xfId="1069" applyNumberFormat="1" applyBorder="1" applyAlignment="1">
      <alignment horizontal="center"/>
    </xf>
    <xf numFmtId="41" fontId="42" fillId="17" borderId="7" xfId="469" applyFont="1" applyFill="1" applyBorder="1" applyAlignment="1">
      <alignment horizontal="center" vertical="center" wrapText="1"/>
    </xf>
    <xf numFmtId="41" fontId="42" fillId="17" borderId="7" xfId="1069" applyNumberFormat="1" applyFont="1" applyFill="1" applyBorder="1" applyAlignment="1">
      <alignment horizontal="center" vertical="center" wrapText="1"/>
    </xf>
    <xf numFmtId="0" fontId="56" fillId="0" borderId="7" xfId="1069" applyFill="1" applyBorder="1" applyAlignment="1">
      <alignment horizontal="center" vertical="center"/>
    </xf>
    <xf numFmtId="0" fontId="64" fillId="0" borderId="7" xfId="1069" applyFont="1" applyFill="1" applyBorder="1" applyAlignment="1">
      <alignment horizontal="left" vertical="center"/>
    </xf>
    <xf numFmtId="41" fontId="56" fillId="0" borderId="7" xfId="469" applyFont="1" applyFill="1" applyBorder="1" applyAlignment="1">
      <alignment horizontal="center" vertical="center"/>
    </xf>
    <xf numFmtId="41" fontId="56" fillId="0" borderId="7" xfId="1069" applyNumberFormat="1" applyFill="1" applyBorder="1" applyAlignment="1">
      <alignment horizontal="left" vertical="center"/>
    </xf>
    <xf numFmtId="0" fontId="56" fillId="0" borderId="7" xfId="1069" applyBorder="1" applyAlignment="1">
      <alignment horizontal="center" vertical="center"/>
    </xf>
    <xf numFmtId="41" fontId="56" fillId="0" borderId="7" xfId="469" applyFont="1" applyBorder="1" applyAlignment="1">
      <alignment horizontal="center" vertical="center"/>
    </xf>
    <xf numFmtId="41" fontId="56" fillId="0" borderId="7" xfId="1069" applyNumberFormat="1" applyBorder="1" applyAlignment="1">
      <alignment horizontal="left" vertical="center"/>
    </xf>
    <xf numFmtId="0" fontId="64" fillId="0" borderId="7" xfId="1069" applyFont="1" applyFill="1" applyBorder="1" applyAlignment="1">
      <alignment horizontal="center" vertical="center"/>
    </xf>
    <xf numFmtId="41" fontId="64" fillId="0" borderId="7" xfId="469" applyFont="1" applyFill="1" applyBorder="1" applyAlignment="1">
      <alignment horizontal="center" vertical="center"/>
    </xf>
    <xf numFmtId="41" fontId="64" fillId="0" borderId="7" xfId="1069" applyNumberFormat="1" applyFont="1" applyFill="1" applyBorder="1" applyAlignment="1">
      <alignment horizontal="left" vertical="center"/>
    </xf>
    <xf numFmtId="0" fontId="56" fillId="3" borderId="7" xfId="1069" applyFill="1" applyBorder="1" applyAlignment="1">
      <alignment horizontal="center" vertical="center"/>
    </xf>
    <xf numFmtId="41" fontId="56" fillId="3" borderId="7" xfId="469" applyFont="1" applyFill="1" applyBorder="1" applyAlignment="1">
      <alignment horizontal="center" vertical="center"/>
    </xf>
    <xf numFmtId="41" fontId="56" fillId="3" borderId="7" xfId="1069" applyNumberFormat="1" applyFill="1" applyBorder="1" applyAlignment="1">
      <alignment horizontal="left" vertical="center"/>
    </xf>
    <xf numFmtId="0" fontId="42" fillId="9" borderId="7" xfId="1069" applyFont="1" applyFill="1" applyBorder="1" applyAlignment="1">
      <alignment horizontal="center" vertical="center" wrapText="1"/>
    </xf>
    <xf numFmtId="0" fontId="42" fillId="9" borderId="0" xfId="1069" applyFont="1" applyFill="1" applyBorder="1" applyAlignment="1">
      <alignment horizontal="center" vertical="center" wrapText="1"/>
    </xf>
    <xf numFmtId="0" fontId="56" fillId="0" borderId="0" xfId="1069" applyBorder="1" applyAlignment="1">
      <alignment horizontal="left" vertical="center"/>
    </xf>
    <xf numFmtId="41" fontId="42" fillId="0" borderId="0" xfId="469" applyFont="1" applyAlignment="1">
      <alignment horizontal="center" vertical="center" wrapText="1"/>
    </xf>
    <xf numFmtId="41" fontId="56" fillId="0" borderId="0" xfId="469" applyFont="1" applyAlignment="1">
      <alignment horizontal="left" vertical="center"/>
    </xf>
    <xf numFmtId="41" fontId="64" fillId="0" borderId="0" xfId="469" applyFont="1" applyAlignment="1">
      <alignment horizontal="left" vertical="center"/>
    </xf>
    <xf numFmtId="14" fontId="56" fillId="0" borderId="7" xfId="1069" applyNumberFormat="1" applyFill="1" applyBorder="1" applyAlignment="1">
      <alignment horizontal="center"/>
    </xf>
    <xf numFmtId="0" fontId="56" fillId="0" borderId="7" xfId="1069" applyFill="1" applyBorder="1"/>
    <xf numFmtId="14" fontId="56" fillId="0" borderId="7" xfId="1069" applyNumberFormat="1" applyFill="1" applyBorder="1"/>
    <xf numFmtId="14" fontId="56" fillId="0" borderId="7" xfId="1069" applyNumberFormat="1" applyFill="1" applyBorder="1" applyAlignment="1">
      <alignment vertical="top" wrapText="1"/>
    </xf>
    <xf numFmtId="41" fontId="56" fillId="0" borderId="7" xfId="1069" applyNumberFormat="1" applyFill="1" applyBorder="1"/>
    <xf numFmtId="41" fontId="56" fillId="0" borderId="0" xfId="1069" applyNumberFormat="1" applyAlignment="1">
      <alignment horizontal="left" vertical="center"/>
    </xf>
    <xf numFmtId="0" fontId="56" fillId="0" borderId="0" xfId="1069" applyBorder="1"/>
    <xf numFmtId="0" fontId="56" fillId="0" borderId="0" xfId="1052" applyBorder="1" applyAlignment="1">
      <alignment vertical="center"/>
    </xf>
    <xf numFmtId="0" fontId="54" fillId="0" borderId="0" xfId="1052" applyFont="1" applyAlignment="1">
      <alignment vertical="center"/>
    </xf>
    <xf numFmtId="0" fontId="56" fillId="0" borderId="0" xfId="1052" applyFill="1" applyAlignment="1">
      <alignment vertical="center"/>
    </xf>
    <xf numFmtId="0" fontId="56" fillId="0" borderId="0" xfId="1052" applyAlignment="1">
      <alignment vertical="center"/>
    </xf>
    <xf numFmtId="0" fontId="43" fillId="0" borderId="0" xfId="1052" applyFont="1" applyBorder="1" applyAlignment="1">
      <alignment horizontal="left" vertical="center"/>
    </xf>
    <xf numFmtId="0" fontId="43" fillId="0" borderId="21" xfId="1052" applyFont="1" applyBorder="1" applyAlignment="1">
      <alignment horizontal="left" vertical="center"/>
    </xf>
    <xf numFmtId="0" fontId="42" fillId="10" borderId="18" xfId="1052" applyFont="1" applyFill="1" applyBorder="1" applyAlignment="1">
      <alignment horizontal="center" vertical="center"/>
    </xf>
    <xf numFmtId="0" fontId="0" fillId="0" borderId="31" xfId="1052" applyFont="1" applyBorder="1" applyAlignment="1">
      <alignment horizontal="center" vertical="center"/>
    </xf>
    <xf numFmtId="0" fontId="57" fillId="0" borderId="10" xfId="1052" applyNumberFormat="1" applyFont="1" applyBorder="1" applyAlignment="1">
      <alignment vertical="center"/>
    </xf>
    <xf numFmtId="0" fontId="57" fillId="0" borderId="10" xfId="1052" applyNumberFormat="1" applyFont="1" applyBorder="1" applyAlignment="1">
      <alignment vertical="center" wrapText="1"/>
    </xf>
    <xf numFmtId="0" fontId="57" fillId="0" borderId="10" xfId="1052" applyFont="1" applyBorder="1" applyAlignment="1">
      <alignment horizontal="center" vertical="center"/>
    </xf>
    <xf numFmtId="0" fontId="56" fillId="0" borderId="0" xfId="1052" applyAlignment="1">
      <alignment horizontal="left" vertical="center"/>
    </xf>
    <xf numFmtId="0" fontId="56" fillId="0" borderId="0" xfId="1052" applyAlignment="1">
      <alignment horizontal="center" vertical="center"/>
    </xf>
    <xf numFmtId="165" fontId="57" fillId="0" borderId="10" xfId="368" applyNumberFormat="1" applyFont="1" applyBorder="1" applyAlignment="1">
      <alignment vertical="center"/>
    </xf>
    <xf numFmtId="164" fontId="57" fillId="0" borderId="10" xfId="1052" applyNumberFormat="1" applyFont="1" applyBorder="1" applyAlignment="1">
      <alignment vertical="center"/>
    </xf>
    <xf numFmtId="0" fontId="57" fillId="0" borderId="32" xfId="1052" applyNumberFormat="1" applyFont="1" applyBorder="1" applyAlignment="1">
      <alignment vertical="center"/>
    </xf>
    <xf numFmtId="0" fontId="50" fillId="0" borderId="0" xfId="1052" applyNumberFormat="1" applyFont="1"/>
    <xf numFmtId="164" fontId="55" fillId="0" borderId="18" xfId="1052" applyNumberFormat="1" applyFont="1" applyBorder="1" applyAlignment="1">
      <alignment vertical="center"/>
    </xf>
    <xf numFmtId="0" fontId="17" fillId="3" borderId="29" xfId="1071" applyFont="1" applyFill="1" applyBorder="1" applyAlignment="1">
      <alignment horizontal="center" vertical="center"/>
    </xf>
    <xf numFmtId="0" fontId="68" fillId="3" borderId="0" xfId="868" applyFont="1" applyFill="1" applyAlignment="1">
      <alignment horizontal="center"/>
    </xf>
    <xf numFmtId="0" fontId="69" fillId="0" borderId="0" xfId="578" applyFont="1" applyAlignment="1">
      <alignment wrapText="1"/>
    </xf>
    <xf numFmtId="0" fontId="70" fillId="16" borderId="0" xfId="578" applyFont="1" applyFill="1"/>
    <xf numFmtId="0" fontId="54" fillId="0" borderId="18" xfId="1052" quotePrefix="1" applyFont="1" applyBorder="1" applyAlignment="1">
      <alignment horizontal="center" vertical="center"/>
    </xf>
    <xf numFmtId="0" fontId="42" fillId="0" borderId="7" xfId="1069" quotePrefix="1" applyFont="1" applyBorder="1" applyAlignment="1">
      <alignment horizontal="left" vertical="center"/>
    </xf>
    <xf numFmtId="0" fontId="65" fillId="0" borderId="7" xfId="1069" quotePrefix="1" applyFont="1" applyBorder="1" applyAlignment="1">
      <alignment horizontal="left" vertical="center"/>
    </xf>
    <xf numFmtId="0" fontId="42" fillId="3" borderId="7" xfId="1069" quotePrefix="1" applyFont="1" applyFill="1" applyBorder="1" applyAlignment="1">
      <alignment horizontal="left" vertical="center"/>
    </xf>
    <xf numFmtId="0" fontId="42" fillId="0" borderId="7" xfId="1069" quotePrefix="1" applyFont="1" applyBorder="1"/>
    <xf numFmtId="22" fontId="32" fillId="0" borderId="7" xfId="862" quotePrefix="1" applyNumberFormat="1" applyFont="1" applyBorder="1" applyAlignment="1">
      <alignment horizontal="center" vertical="center" wrapText="1"/>
    </xf>
    <xf numFmtId="0" fontId="32" fillId="0" borderId="7" xfId="578" quotePrefix="1" applyFont="1" applyBorder="1" applyAlignment="1">
      <alignment horizontal="center" vertical="center"/>
    </xf>
    <xf numFmtId="0" fontId="17" fillId="3" borderId="6" xfId="570" quotePrefix="1" applyFont="1" applyFill="1" applyBorder="1" applyAlignment="1">
      <alignment horizontal="left" vertical="center"/>
    </xf>
    <xf numFmtId="0" fontId="17" fillId="3" borderId="7" xfId="570" quotePrefix="1" applyFont="1" applyFill="1" applyBorder="1" applyAlignment="1">
      <alignment horizontal="left" vertical="center"/>
    </xf>
    <xf numFmtId="0" fontId="17" fillId="3" borderId="8" xfId="570" quotePrefix="1" applyFont="1" applyFill="1" applyBorder="1" applyAlignment="1">
      <alignment horizontal="left" vertical="center"/>
    </xf>
    <xf numFmtId="0" fontId="17" fillId="3" borderId="7" xfId="570" quotePrefix="1" applyFont="1" applyFill="1" applyBorder="1" applyAlignment="1">
      <alignment vertical="center"/>
    </xf>
    <xf numFmtId="0" fontId="25" fillId="0" borderId="0" xfId="578" applyFont="1"/>
    <xf numFmtId="0" fontId="96" fillId="0" borderId="0" xfId="578" applyFont="1" applyAlignment="1">
      <alignment vertical="center"/>
    </xf>
    <xf numFmtId="0" fontId="25" fillId="0" borderId="0" xfId="578" applyFont="1" applyAlignment="1">
      <alignment vertical="center"/>
    </xf>
    <xf numFmtId="0" fontId="98" fillId="0" borderId="0" xfId="578" applyFont="1" applyAlignment="1">
      <alignment vertical="center"/>
    </xf>
    <xf numFmtId="0" fontId="99" fillId="0" borderId="0" xfId="578" applyFont="1" applyAlignment="1">
      <alignment vertical="center"/>
    </xf>
    <xf numFmtId="0" fontId="96" fillId="0" borderId="0" xfId="578" applyFont="1" applyAlignment="1">
      <alignment horizontal="left" vertical="center"/>
    </xf>
    <xf numFmtId="0" fontId="54" fillId="0" borderId="0" xfId="0" applyFont="1"/>
    <xf numFmtId="0" fontId="100" fillId="0" borderId="0" xfId="0" applyFont="1"/>
    <xf numFmtId="0" fontId="15" fillId="0" borderId="0" xfId="0" applyFont="1"/>
    <xf numFmtId="0" fontId="18" fillId="0" borderId="0" xfId="578" applyFont="1" applyFill="1"/>
    <xf numFmtId="0" fontId="18" fillId="0" borderId="0" xfId="578" applyFont="1"/>
    <xf numFmtId="0" fontId="17" fillId="0" borderId="0" xfId="578" applyFont="1"/>
    <xf numFmtId="0" fontId="18" fillId="3" borderId="0" xfId="868" applyFont="1" applyFill="1"/>
    <xf numFmtId="0" fontId="103" fillId="3" borderId="0" xfId="868" applyFont="1" applyFill="1"/>
    <xf numFmtId="0" fontId="105" fillId="3" borderId="0" xfId="868" applyFont="1" applyFill="1" applyAlignment="1">
      <alignment horizontal="center"/>
    </xf>
    <xf numFmtId="0" fontId="18" fillId="3" borderId="0" xfId="868" applyFont="1" applyFill="1" applyAlignment="1">
      <alignment horizontal="center" vertical="center"/>
    </xf>
    <xf numFmtId="0" fontId="18" fillId="3" borderId="0" xfId="868" applyFont="1" applyFill="1" applyAlignment="1">
      <alignment horizontal="center"/>
    </xf>
    <xf numFmtId="0" fontId="18" fillId="3" borderId="0" xfId="868" applyFont="1" applyFill="1" applyAlignment="1"/>
    <xf numFmtId="0" fontId="30" fillId="3" borderId="0" xfId="868" applyFont="1" applyFill="1" applyAlignment="1">
      <alignment horizontal="center"/>
    </xf>
    <xf numFmtId="0" fontId="57" fillId="3" borderId="0" xfId="868" applyFont="1" applyFill="1"/>
    <xf numFmtId="0" fontId="107" fillId="3" borderId="0" xfId="868" applyFont="1" applyFill="1" applyAlignment="1">
      <alignment horizontal="center"/>
    </xf>
    <xf numFmtId="0" fontId="58" fillId="3" borderId="0" xfId="868" applyFont="1" applyFill="1"/>
    <xf numFmtId="0" fontId="107" fillId="3" borderId="0" xfId="868" applyFont="1" applyFill="1"/>
    <xf numFmtId="0" fontId="57" fillId="3" borderId="0" xfId="868" applyFont="1" applyFill="1" applyAlignment="1">
      <alignment horizontal="right"/>
    </xf>
    <xf numFmtId="173" fontId="57" fillId="3" borderId="0" xfId="496" applyNumberFormat="1" applyFont="1" applyFill="1"/>
    <xf numFmtId="173" fontId="15" fillId="3" borderId="0" xfId="496" applyNumberFormat="1" applyFont="1" applyFill="1"/>
    <xf numFmtId="10" fontId="57" fillId="3" borderId="0" xfId="868" applyNumberFormat="1" applyFont="1" applyFill="1" applyAlignment="1">
      <alignment horizontal="center"/>
    </xf>
    <xf numFmtId="41" fontId="57" fillId="3" borderId="0" xfId="868" applyNumberFormat="1" applyFont="1" applyFill="1"/>
    <xf numFmtId="0" fontId="57" fillId="3" borderId="0" xfId="868" applyFont="1" applyFill="1" applyAlignment="1">
      <alignment vertical="center"/>
    </xf>
    <xf numFmtId="0" fontId="57" fillId="3" borderId="0" xfId="868" applyFont="1" applyFill="1" applyAlignment="1"/>
    <xf numFmtId="0" fontId="108" fillId="3" borderId="0" xfId="868" applyFont="1" applyFill="1"/>
    <xf numFmtId="0" fontId="109" fillId="3" borderId="0" xfId="868" applyFont="1" applyFill="1" applyAlignment="1">
      <alignment horizontal="center"/>
    </xf>
    <xf numFmtId="0" fontId="16" fillId="3" borderId="0" xfId="862" applyFont="1" applyFill="1"/>
    <xf numFmtId="0" fontId="17" fillId="3" borderId="0" xfId="862" applyFont="1" applyFill="1"/>
    <xf numFmtId="0" fontId="17" fillId="3" borderId="0" xfId="862" applyFont="1" applyFill="1" applyAlignment="1">
      <alignment horizontal="center"/>
    </xf>
    <xf numFmtId="0" fontId="20" fillId="3" borderId="0" xfId="862" applyFont="1" applyFill="1" applyAlignment="1">
      <alignment horizontal="center" vertical="center"/>
    </xf>
    <xf numFmtId="173" fontId="20" fillId="3" borderId="0" xfId="479" applyNumberFormat="1" applyFont="1" applyFill="1" applyAlignment="1">
      <alignment horizontal="center" vertical="center"/>
    </xf>
    <xf numFmtId="41" fontId="20" fillId="3" borderId="0" xfId="862" applyNumberFormat="1" applyFont="1" applyFill="1" applyAlignment="1">
      <alignment horizontal="center" vertical="center"/>
    </xf>
    <xf numFmtId="0" fontId="17" fillId="3" borderId="0" xfId="862" applyFont="1" applyFill="1" applyBorder="1"/>
    <xf numFmtId="0" fontId="20" fillId="3" borderId="0" xfId="862" applyFont="1" applyFill="1"/>
    <xf numFmtId="0" fontId="18" fillId="3" borderId="0" xfId="862" applyFont="1" applyFill="1"/>
    <xf numFmtId="0" fontId="18" fillId="3" borderId="0" xfId="862" applyFont="1" applyFill="1" applyAlignment="1">
      <alignment horizontal="center"/>
    </xf>
    <xf numFmtId="0" fontId="57" fillId="3" borderId="0" xfId="862" applyFont="1" applyFill="1" applyBorder="1"/>
    <xf numFmtId="0" fontId="19" fillId="3" borderId="0" xfId="862" applyFont="1" applyFill="1" applyAlignment="1">
      <alignment horizontal="left"/>
    </xf>
    <xf numFmtId="0" fontId="16" fillId="3" borderId="0" xfId="862" applyFont="1" applyFill="1" applyAlignment="1">
      <alignment horizontal="left"/>
    </xf>
    <xf numFmtId="0" fontId="45" fillId="3" borderId="0" xfId="862" applyFont="1" applyFill="1" applyAlignment="1">
      <alignment vertical="top"/>
    </xf>
    <xf numFmtId="0" fontId="16" fillId="3" borderId="0" xfId="862" applyFont="1" applyFill="1" applyBorder="1" applyAlignment="1">
      <alignment horizontal="center" vertical="center"/>
    </xf>
    <xf numFmtId="0" fontId="43" fillId="3" borderId="0" xfId="862" applyFont="1" applyFill="1" applyAlignment="1">
      <alignment horizontal="center" vertical="center"/>
    </xf>
    <xf numFmtId="0" fontId="17" fillId="3" borderId="38" xfId="862" applyFont="1" applyFill="1" applyBorder="1" applyAlignment="1">
      <alignment horizontal="center" vertical="center"/>
    </xf>
    <xf numFmtId="0" fontId="17" fillId="3" borderId="40" xfId="862" applyFont="1" applyFill="1" applyBorder="1" applyAlignment="1">
      <alignment horizontal="left" vertical="center"/>
    </xf>
    <xf numFmtId="0" fontId="17" fillId="3" borderId="28" xfId="862" applyFont="1" applyFill="1" applyBorder="1" applyAlignment="1">
      <alignment horizontal="center" vertical="center"/>
    </xf>
    <xf numFmtId="0" fontId="20" fillId="3" borderId="8" xfId="862" applyFont="1" applyFill="1" applyBorder="1" applyAlignment="1">
      <alignment horizontal="center" vertical="center"/>
    </xf>
    <xf numFmtId="0" fontId="20" fillId="3" borderId="13" xfId="862" applyFont="1" applyFill="1" applyBorder="1" applyAlignment="1">
      <alignment horizontal="center" vertical="center"/>
    </xf>
    <xf numFmtId="0" fontId="20" fillId="3" borderId="8" xfId="479" applyNumberFormat="1" applyFont="1" applyFill="1" applyBorder="1" applyAlignment="1">
      <alignment horizontal="center" vertical="center"/>
    </xf>
    <xf numFmtId="41" fontId="20" fillId="3" borderId="8" xfId="862" applyNumberFormat="1" applyFont="1" applyFill="1" applyBorder="1" applyAlignment="1">
      <alignment horizontal="center" vertical="center"/>
    </xf>
    <xf numFmtId="0" fontId="20" fillId="3" borderId="90" xfId="862" applyFont="1" applyFill="1" applyBorder="1" applyAlignment="1">
      <alignment horizontal="center" vertical="center"/>
    </xf>
    <xf numFmtId="0" fontId="17" fillId="3" borderId="0" xfId="862" applyFont="1" applyFill="1" applyBorder="1" applyAlignment="1">
      <alignment vertical="center"/>
    </xf>
    <xf numFmtId="0" fontId="20" fillId="3" borderId="0" xfId="862" applyFont="1" applyFill="1" applyAlignment="1">
      <alignment vertical="center"/>
    </xf>
    <xf numFmtId="0" fontId="17" fillId="3" borderId="41" xfId="862" applyFont="1" applyFill="1" applyBorder="1" applyAlignment="1">
      <alignment horizontal="center" vertical="center"/>
    </xf>
    <xf numFmtId="0" fontId="17" fillId="3" borderId="42" xfId="862" applyFont="1" applyFill="1" applyBorder="1" applyAlignment="1">
      <alignment vertical="center"/>
    </xf>
    <xf numFmtId="0" fontId="17" fillId="3" borderId="43" xfId="862" applyFont="1" applyFill="1" applyBorder="1" applyAlignment="1">
      <alignment horizontal="left" vertical="center"/>
    </xf>
    <xf numFmtId="0" fontId="17" fillId="3" borderId="29" xfId="862" applyFont="1" applyFill="1" applyBorder="1" applyAlignment="1">
      <alignment horizontal="center" vertical="center"/>
    </xf>
    <xf numFmtId="41" fontId="20" fillId="0" borderId="29" xfId="479" applyNumberFormat="1" applyFont="1" applyFill="1" applyBorder="1" applyAlignment="1">
      <alignment horizontal="center" vertical="center"/>
    </xf>
    <xf numFmtId="41" fontId="20" fillId="0" borderId="70" xfId="479" applyNumberFormat="1" applyFont="1" applyFill="1" applyBorder="1" applyAlignment="1">
      <alignment horizontal="center" vertical="center"/>
    </xf>
    <xf numFmtId="0" fontId="17" fillId="3" borderId="44" xfId="862" applyFont="1" applyFill="1" applyBorder="1" applyAlignment="1">
      <alignment horizontal="center" vertical="center"/>
    </xf>
    <xf numFmtId="0" fontId="17" fillId="3" borderId="20" xfId="862" applyFont="1" applyFill="1" applyBorder="1" applyAlignment="1">
      <alignment horizontal="left" vertical="center"/>
    </xf>
    <xf numFmtId="0" fontId="17" fillId="3" borderId="47" xfId="862" applyFont="1" applyFill="1" applyBorder="1" applyAlignment="1">
      <alignment vertical="center"/>
    </xf>
    <xf numFmtId="0" fontId="17" fillId="3" borderId="50" xfId="862" applyFont="1" applyFill="1" applyBorder="1" applyAlignment="1">
      <alignment vertical="center"/>
    </xf>
    <xf numFmtId="0" fontId="17" fillId="3" borderId="50" xfId="862" applyFont="1" applyFill="1" applyBorder="1" applyAlignment="1">
      <alignment horizontal="center" vertical="center"/>
    </xf>
    <xf numFmtId="41" fontId="20" fillId="3" borderId="50" xfId="862" applyNumberFormat="1" applyFont="1" applyFill="1" applyBorder="1" applyAlignment="1">
      <alignment horizontal="center" vertical="center"/>
    </xf>
    <xf numFmtId="0" fontId="17" fillId="3" borderId="66" xfId="862" applyFont="1" applyFill="1" applyBorder="1" applyAlignment="1">
      <alignment horizontal="left" vertical="center"/>
    </xf>
    <xf numFmtId="0" fontId="17" fillId="3" borderId="52" xfId="862" applyFont="1" applyFill="1" applyBorder="1" applyAlignment="1">
      <alignment horizontal="center" vertical="center"/>
    </xf>
    <xf numFmtId="0" fontId="20" fillId="3" borderId="52" xfId="862" applyFont="1" applyFill="1" applyBorder="1" applyAlignment="1">
      <alignment horizontal="center" vertical="center"/>
    </xf>
    <xf numFmtId="0" fontId="20" fillId="3" borderId="51" xfId="862" applyFont="1" applyFill="1" applyBorder="1" applyAlignment="1">
      <alignment horizontal="center" vertical="center"/>
    </xf>
    <xf numFmtId="0" fontId="20" fillId="3" borderId="52" xfId="479" applyNumberFormat="1" applyFont="1" applyFill="1" applyBorder="1" applyAlignment="1">
      <alignment horizontal="center" vertical="center"/>
    </xf>
    <xf numFmtId="0" fontId="20" fillId="3" borderId="28" xfId="862" applyFont="1" applyFill="1" applyBorder="1" applyAlignment="1">
      <alignment horizontal="center" vertical="center"/>
    </xf>
    <xf numFmtId="41" fontId="20" fillId="3" borderId="28" xfId="862" applyNumberFormat="1" applyFont="1" applyFill="1" applyBorder="1" applyAlignment="1">
      <alignment horizontal="center" vertical="center"/>
    </xf>
    <xf numFmtId="0" fontId="20" fillId="3" borderId="69" xfId="862" applyFont="1" applyFill="1" applyBorder="1" applyAlignment="1">
      <alignment horizontal="center" vertical="center"/>
    </xf>
    <xf numFmtId="0" fontId="17" fillId="3" borderId="44" xfId="862" applyFont="1" applyFill="1" applyBorder="1" applyAlignment="1">
      <alignment vertical="center"/>
    </xf>
    <xf numFmtId="0" fontId="16" fillId="3" borderId="45" xfId="862" applyFont="1" applyFill="1" applyBorder="1" applyAlignment="1">
      <alignment horizontal="left" vertical="center"/>
    </xf>
    <xf numFmtId="0" fontId="17" fillId="3" borderId="19" xfId="862" applyFont="1" applyFill="1" applyBorder="1" applyAlignment="1">
      <alignment horizontal="center" vertical="center"/>
    </xf>
    <xf numFmtId="0" fontId="20" fillId="3" borderId="19" xfId="862" applyFont="1" applyFill="1" applyBorder="1" applyAlignment="1">
      <alignment horizontal="center" vertical="center"/>
    </xf>
    <xf numFmtId="0" fontId="20" fillId="3" borderId="0" xfId="862" applyFont="1" applyFill="1" applyBorder="1" applyAlignment="1">
      <alignment horizontal="center" vertical="center"/>
    </xf>
    <xf numFmtId="173" fontId="20" fillId="3" borderId="19" xfId="479" applyNumberFormat="1" applyFont="1" applyFill="1" applyBorder="1" applyAlignment="1">
      <alignment horizontal="center" vertical="center"/>
    </xf>
    <xf numFmtId="41" fontId="20" fillId="3" borderId="19" xfId="862" applyNumberFormat="1" applyFont="1" applyFill="1" applyBorder="1" applyAlignment="1">
      <alignment horizontal="center" vertical="center"/>
    </xf>
    <xf numFmtId="41" fontId="20" fillId="3" borderId="70" xfId="479" applyNumberFormat="1" applyFont="1" applyFill="1" applyBorder="1" applyAlignment="1">
      <alignment horizontal="center" vertical="center"/>
    </xf>
    <xf numFmtId="0" fontId="17" fillId="3" borderId="47" xfId="862" applyFont="1" applyFill="1" applyBorder="1" applyAlignment="1">
      <alignment horizontal="center" vertical="center"/>
    </xf>
    <xf numFmtId="0" fontId="16" fillId="3" borderId="54" xfId="862" applyFont="1" applyFill="1" applyBorder="1" applyAlignment="1">
      <alignment horizontal="center" vertical="center"/>
    </xf>
    <xf numFmtId="0" fontId="17" fillId="3" borderId="57" xfId="862" applyFont="1" applyFill="1" applyBorder="1" applyAlignment="1">
      <alignment horizontal="center" vertical="center"/>
    </xf>
    <xf numFmtId="10" fontId="20" fillId="3" borderId="57" xfId="862" applyNumberFormat="1" applyFont="1" applyFill="1" applyBorder="1" applyAlignment="1">
      <alignment horizontal="center" vertical="center"/>
    </xf>
    <xf numFmtId="10" fontId="20" fillId="3" borderId="72" xfId="862" applyNumberFormat="1" applyFont="1" applyFill="1" applyBorder="1" applyAlignment="1">
      <alignment horizontal="center" vertical="center"/>
    </xf>
    <xf numFmtId="0" fontId="16" fillId="3" borderId="0" xfId="862" applyFont="1" applyFill="1" applyBorder="1" applyAlignment="1">
      <alignment horizontal="left" vertical="center" wrapText="1"/>
    </xf>
    <xf numFmtId="0" fontId="17" fillId="3" borderId="0" xfId="862" applyFont="1" applyFill="1" applyBorder="1" applyAlignment="1">
      <alignment horizontal="center" vertical="center"/>
    </xf>
    <xf numFmtId="173" fontId="20" fillId="3" borderId="0" xfId="479" applyNumberFormat="1" applyFont="1" applyFill="1" applyBorder="1" applyAlignment="1">
      <alignment horizontal="center" vertical="center"/>
    </xf>
    <xf numFmtId="41" fontId="20" fillId="3" borderId="0" xfId="862" applyNumberFormat="1" applyFont="1" applyFill="1" applyBorder="1" applyAlignment="1">
      <alignment horizontal="center" vertical="center"/>
    </xf>
    <xf numFmtId="0" fontId="45" fillId="3" borderId="0" xfId="862" applyFont="1" applyFill="1" applyBorder="1" applyAlignment="1">
      <alignment horizontal="left" vertical="center"/>
    </xf>
    <xf numFmtId="0" fontId="20" fillId="3" borderId="0" xfId="862" applyFont="1" applyFill="1" applyBorder="1" applyAlignment="1">
      <alignment vertical="center"/>
    </xf>
    <xf numFmtId="0" fontId="16" fillId="2" borderId="35" xfId="862" applyFont="1" applyFill="1" applyBorder="1" applyAlignment="1">
      <alignment horizontal="center" vertical="center"/>
    </xf>
    <xf numFmtId="0" fontId="43" fillId="2" borderId="7" xfId="862" applyFont="1" applyFill="1" applyBorder="1" applyAlignment="1">
      <alignment horizontal="center" vertical="center"/>
    </xf>
    <xf numFmtId="173" fontId="43" fillId="2" borderId="7" xfId="479" applyNumberFormat="1" applyFont="1" applyFill="1" applyBorder="1" applyAlignment="1">
      <alignment horizontal="center" vertical="center"/>
    </xf>
    <xf numFmtId="41" fontId="43" fillId="2" borderId="7" xfId="862" applyNumberFormat="1" applyFont="1" applyFill="1" applyBorder="1" applyAlignment="1">
      <alignment horizontal="center" vertical="center"/>
    </xf>
    <xf numFmtId="0" fontId="43" fillId="2" borderId="68" xfId="862" applyFont="1" applyFill="1" applyBorder="1" applyAlignment="1">
      <alignment horizontal="center" vertical="center"/>
    </xf>
    <xf numFmtId="0" fontId="17" fillId="0" borderId="29" xfId="862" applyFont="1" applyFill="1" applyBorder="1" applyAlignment="1">
      <alignment horizontal="center" vertical="center"/>
    </xf>
    <xf numFmtId="41" fontId="17" fillId="3" borderId="0" xfId="862" applyNumberFormat="1" applyFont="1" applyFill="1" applyBorder="1" applyAlignment="1">
      <alignment vertical="center"/>
    </xf>
    <xf numFmtId="0" fontId="17" fillId="3" borderId="59" xfId="862" applyFont="1" applyFill="1" applyBorder="1" applyAlignment="1">
      <alignment horizontal="center" vertical="center"/>
    </xf>
    <xf numFmtId="10" fontId="16" fillId="0" borderId="50" xfId="1085" applyNumberFormat="1" applyFont="1" applyFill="1" applyBorder="1" applyAlignment="1">
      <alignment horizontal="center" vertical="center"/>
    </xf>
    <xf numFmtId="9" fontId="20" fillId="0" borderId="50" xfId="1085" applyFont="1" applyFill="1" applyBorder="1" applyAlignment="1">
      <alignment horizontal="center" vertical="center"/>
    </xf>
    <xf numFmtId="1" fontId="17" fillId="3" borderId="54" xfId="1085" applyNumberFormat="1" applyFont="1" applyFill="1" applyBorder="1" applyAlignment="1">
      <alignment horizontal="center" vertical="center"/>
    </xf>
    <xf numFmtId="10" fontId="16" fillId="0" borderId="57" xfId="1085" applyNumberFormat="1" applyFont="1" applyFill="1" applyBorder="1" applyAlignment="1">
      <alignment horizontal="center" vertical="center"/>
    </xf>
    <xf numFmtId="9" fontId="20" fillId="0" borderId="57" xfId="1085" applyFont="1" applyFill="1" applyBorder="1" applyAlignment="1">
      <alignment horizontal="center" vertical="center"/>
    </xf>
    <xf numFmtId="0" fontId="17" fillId="3" borderId="0" xfId="862" applyFont="1" applyFill="1" applyAlignment="1">
      <alignment vertical="center"/>
    </xf>
    <xf numFmtId="0" fontId="17" fillId="3" borderId="0" xfId="862" applyFont="1" applyFill="1" applyAlignment="1">
      <alignment horizontal="center" vertical="center"/>
    </xf>
    <xf numFmtId="0" fontId="45" fillId="3" borderId="0" xfId="862" applyFont="1" applyFill="1" applyAlignment="1">
      <alignment vertical="center"/>
    </xf>
    <xf numFmtId="0" fontId="16" fillId="3" borderId="0" xfId="862" applyFont="1" applyFill="1" applyAlignment="1">
      <alignment vertical="center"/>
    </xf>
    <xf numFmtId="173" fontId="20" fillId="3" borderId="28" xfId="479" applyNumberFormat="1" applyFont="1" applyFill="1" applyBorder="1" applyAlignment="1">
      <alignment horizontal="center" vertical="center"/>
    </xf>
    <xf numFmtId="41" fontId="20" fillId="3" borderId="29" xfId="479" applyNumberFormat="1" applyFont="1" applyFill="1" applyBorder="1" applyAlignment="1">
      <alignment horizontal="center" vertical="center"/>
    </xf>
    <xf numFmtId="0" fontId="17" fillId="3" borderId="29" xfId="862" applyFont="1" applyFill="1" applyBorder="1" applyAlignment="1">
      <alignment horizontal="center" vertical="center" wrapText="1"/>
    </xf>
    <xf numFmtId="173" fontId="20" fillId="3" borderId="29" xfId="479" applyNumberFormat="1" applyFont="1" applyFill="1" applyBorder="1" applyAlignment="1">
      <alignment horizontal="center" vertical="center"/>
    </xf>
    <xf numFmtId="0" fontId="17" fillId="3" borderId="62" xfId="862" applyFont="1" applyFill="1" applyBorder="1" applyAlignment="1">
      <alignment horizontal="center" vertical="center"/>
    </xf>
    <xf numFmtId="0" fontId="17" fillId="3" borderId="65" xfId="862" applyFont="1" applyFill="1" applyBorder="1" applyAlignment="1">
      <alignment horizontal="center" vertical="center" wrapText="1"/>
    </xf>
    <xf numFmtId="0" fontId="17" fillId="3" borderId="54" xfId="862" applyFont="1" applyFill="1" applyBorder="1" applyAlignment="1">
      <alignment horizontal="center" vertical="center"/>
    </xf>
    <xf numFmtId="0" fontId="17" fillId="3" borderId="57" xfId="862" applyFont="1" applyFill="1" applyBorder="1" applyAlignment="1">
      <alignment horizontal="center" vertical="center" wrapText="1"/>
    </xf>
    <xf numFmtId="9" fontId="20" fillId="3" borderId="57" xfId="1085" applyFont="1" applyFill="1" applyBorder="1" applyAlignment="1">
      <alignment horizontal="center" vertical="center"/>
    </xf>
    <xf numFmtId="0" fontId="17" fillId="3" borderId="52" xfId="862" applyFont="1" applyFill="1" applyBorder="1" applyAlignment="1">
      <alignment horizontal="center" vertical="center" wrapText="1"/>
    </xf>
    <xf numFmtId="41" fontId="17" fillId="3" borderId="0" xfId="455" applyFont="1" applyFill="1" applyBorder="1" applyAlignment="1">
      <alignment vertical="center"/>
    </xf>
    <xf numFmtId="10" fontId="16" fillId="3" borderId="75" xfId="1085" applyNumberFormat="1" applyFont="1" applyFill="1" applyBorder="1" applyAlignment="1">
      <alignment vertical="center"/>
    </xf>
    <xf numFmtId="0" fontId="17" fillId="3" borderId="50" xfId="862" applyFont="1" applyFill="1" applyBorder="1" applyAlignment="1">
      <alignment horizontal="center" vertical="center" wrapText="1"/>
    </xf>
    <xf numFmtId="9" fontId="20" fillId="3" borderId="50" xfId="1085" applyNumberFormat="1" applyFont="1" applyFill="1" applyBorder="1" applyAlignment="1">
      <alignment horizontal="center" vertical="center"/>
    </xf>
    <xf numFmtId="9" fontId="20" fillId="3" borderId="72" xfId="1085" applyFont="1" applyFill="1" applyBorder="1" applyAlignment="1">
      <alignment horizontal="center" vertical="center"/>
    </xf>
    <xf numFmtId="0" fontId="16" fillId="2" borderId="35" xfId="862" applyFont="1" applyFill="1" applyBorder="1" applyAlignment="1">
      <alignment horizontal="center" vertical="center" wrapText="1"/>
    </xf>
    <xf numFmtId="0" fontId="16" fillId="3" borderId="54" xfId="862" applyFont="1" applyFill="1" applyBorder="1" applyAlignment="1">
      <alignment vertical="center"/>
    </xf>
    <xf numFmtId="0" fontId="20" fillId="3" borderId="57" xfId="862" applyFont="1" applyFill="1" applyBorder="1" applyAlignment="1">
      <alignment horizontal="center" vertical="center"/>
    </xf>
    <xf numFmtId="0" fontId="20" fillId="3" borderId="72" xfId="862" applyFont="1" applyFill="1" applyBorder="1" applyAlignment="1">
      <alignment horizontal="center" vertical="center"/>
    </xf>
    <xf numFmtId="0" fontId="17" fillId="3" borderId="0" xfId="862" applyFont="1" applyFill="1" applyBorder="1" applyAlignment="1">
      <alignment horizontal="left" vertical="center"/>
    </xf>
    <xf numFmtId="0" fontId="17" fillId="3" borderId="43" xfId="862" applyFont="1" applyFill="1" applyBorder="1" applyAlignment="1">
      <alignment vertical="center"/>
    </xf>
    <xf numFmtId="43" fontId="20" fillId="3" borderId="29" xfId="479" applyFont="1" applyFill="1" applyBorder="1" applyAlignment="1">
      <alignment horizontal="center" vertical="center"/>
    </xf>
    <xf numFmtId="171" fontId="17" fillId="3" borderId="0" xfId="862" applyNumberFormat="1" applyFont="1" applyFill="1" applyBorder="1" applyAlignment="1">
      <alignment vertical="center"/>
    </xf>
    <xf numFmtId="0" fontId="16" fillId="3" borderId="47" xfId="862" applyFont="1" applyFill="1" applyBorder="1" applyAlignment="1">
      <alignment vertical="center"/>
    </xf>
    <xf numFmtId="37" fontId="20" fillId="3" borderId="50" xfId="479" applyNumberFormat="1" applyFont="1" applyFill="1" applyBorder="1" applyAlignment="1">
      <alignment horizontal="right" vertical="center"/>
    </xf>
    <xf numFmtId="174" fontId="20" fillId="3" borderId="57" xfId="1085" applyNumberFormat="1" applyFont="1" applyFill="1" applyBorder="1" applyAlignment="1">
      <alignment horizontal="center" vertical="center"/>
    </xf>
    <xf numFmtId="174" fontId="20" fillId="3" borderId="72" xfId="1085" applyNumberFormat="1" applyFont="1" applyFill="1" applyBorder="1" applyAlignment="1">
      <alignment horizontal="center" vertical="center"/>
    </xf>
    <xf numFmtId="41" fontId="20" fillId="3" borderId="0" xfId="455" applyFont="1" applyFill="1" applyAlignment="1">
      <alignment horizontal="center" vertical="center"/>
    </xf>
    <xf numFmtId="0" fontId="45" fillId="3" borderId="0" xfId="862" quotePrefix="1" applyFont="1" applyFill="1" applyAlignment="1">
      <alignment horizontal="left" vertical="center"/>
    </xf>
    <xf numFmtId="0" fontId="16" fillId="3" borderId="42" xfId="862" applyFont="1" applyFill="1" applyBorder="1" applyAlignment="1">
      <alignment vertical="center"/>
    </xf>
    <xf numFmtId="43" fontId="20" fillId="3" borderId="8" xfId="479" applyFont="1" applyFill="1" applyBorder="1" applyAlignment="1">
      <alignment horizontal="center" vertical="center"/>
    </xf>
    <xf numFmtId="37" fontId="20" fillId="3" borderId="57" xfId="479" applyNumberFormat="1" applyFont="1" applyFill="1" applyBorder="1" applyAlignment="1">
      <alignment horizontal="right" vertical="center"/>
    </xf>
    <xf numFmtId="37" fontId="20" fillId="3" borderId="72" xfId="479" applyNumberFormat="1" applyFont="1" applyFill="1" applyBorder="1" applyAlignment="1">
      <alignment horizontal="right" vertical="center"/>
    </xf>
    <xf numFmtId="9" fontId="20" fillId="3" borderId="0" xfId="1085" applyFont="1" applyFill="1" applyBorder="1" applyAlignment="1">
      <alignment horizontal="center" vertical="center"/>
    </xf>
    <xf numFmtId="43" fontId="20" fillId="3" borderId="0" xfId="1085" applyNumberFormat="1" applyFont="1" applyFill="1" applyBorder="1" applyAlignment="1">
      <alignment horizontal="center" vertical="center"/>
    </xf>
    <xf numFmtId="9" fontId="20" fillId="0" borderId="0" xfId="1085" applyFont="1" applyFill="1" applyBorder="1" applyAlignment="1">
      <alignment horizontal="center" vertical="center"/>
    </xf>
    <xf numFmtId="9" fontId="20" fillId="0" borderId="0" xfId="1085" applyFont="1" applyBorder="1" applyAlignment="1">
      <alignment horizontal="center" vertical="center"/>
    </xf>
    <xf numFmtId="43" fontId="20" fillId="3" borderId="28" xfId="479" applyFont="1" applyFill="1" applyBorder="1" applyAlignment="1">
      <alignment horizontal="center" vertical="center"/>
    </xf>
    <xf numFmtId="0" fontId="16" fillId="3" borderId="0" xfId="862" applyFont="1" applyFill="1" applyBorder="1" applyAlignment="1">
      <alignment vertical="center"/>
    </xf>
    <xf numFmtId="37" fontId="20" fillId="3" borderId="0" xfId="479" applyNumberFormat="1" applyFont="1" applyFill="1" applyBorder="1" applyAlignment="1">
      <alignment horizontal="right" vertical="center"/>
    </xf>
    <xf numFmtId="3" fontId="17" fillId="3" borderId="28" xfId="862" applyNumberFormat="1" applyFont="1" applyFill="1" applyBorder="1" applyAlignment="1">
      <alignment horizontal="center" vertical="center"/>
    </xf>
    <xf numFmtId="0" fontId="20" fillId="3" borderId="78" xfId="862" applyFont="1" applyFill="1" applyBorder="1" applyAlignment="1">
      <alignment horizontal="center" vertical="center"/>
    </xf>
    <xf numFmtId="0" fontId="17" fillId="3" borderId="53" xfId="862" applyFont="1" applyFill="1" applyBorder="1" applyAlignment="1">
      <alignment horizontal="center" vertical="center"/>
    </xf>
    <xf numFmtId="0" fontId="17" fillId="3" borderId="54" xfId="862" applyFont="1" applyFill="1" applyBorder="1" applyAlignment="1">
      <alignment vertical="center"/>
    </xf>
    <xf numFmtId="0" fontId="16" fillId="3" borderId="57" xfId="862" applyFont="1" applyFill="1" applyBorder="1" applyAlignment="1">
      <alignment horizontal="center" vertical="center"/>
    </xf>
    <xf numFmtId="173" fontId="20" fillId="0" borderId="28" xfId="479" applyNumberFormat="1" applyFont="1" applyFill="1" applyBorder="1" applyAlignment="1">
      <alignment horizontal="center" vertical="center"/>
    </xf>
    <xf numFmtId="173" fontId="20" fillId="3" borderId="69" xfId="479" applyNumberFormat="1" applyFont="1" applyFill="1" applyBorder="1" applyAlignment="1">
      <alignment horizontal="center" vertical="center"/>
    </xf>
    <xf numFmtId="173" fontId="20" fillId="0" borderId="29" xfId="479" applyNumberFormat="1" applyFont="1" applyFill="1" applyBorder="1" applyAlignment="1">
      <alignment horizontal="center" vertical="center"/>
    </xf>
    <xf numFmtId="173" fontId="20" fillId="3" borderId="70" xfId="479" applyNumberFormat="1" applyFont="1" applyFill="1" applyBorder="1" applyAlignment="1">
      <alignment horizontal="center" vertical="center"/>
    </xf>
    <xf numFmtId="173" fontId="20" fillId="3" borderId="53" xfId="862" applyNumberFormat="1" applyFont="1" applyFill="1" applyBorder="1" applyAlignment="1">
      <alignment horizontal="center" vertical="center"/>
    </xf>
    <xf numFmtId="173" fontId="20" fillId="3" borderId="53" xfId="862" applyNumberFormat="1" applyFont="1" applyFill="1" applyBorder="1" applyAlignment="1">
      <alignment horizontal="right" vertical="center"/>
    </xf>
    <xf numFmtId="173" fontId="20" fillId="0" borderId="53" xfId="862" applyNumberFormat="1" applyFont="1" applyFill="1" applyBorder="1" applyAlignment="1">
      <alignment horizontal="right" vertical="center"/>
    </xf>
    <xf numFmtId="173" fontId="20" fillId="3" borderId="71" xfId="862" applyNumberFormat="1" applyFont="1" applyFill="1" applyBorder="1" applyAlignment="1">
      <alignment horizontal="right" vertical="center"/>
    </xf>
    <xf numFmtId="0" fontId="16" fillId="3" borderId="0" xfId="862" quotePrefix="1" applyFont="1" applyFill="1" applyAlignment="1">
      <alignment horizontal="left" vertical="center"/>
    </xf>
    <xf numFmtId="3" fontId="16" fillId="3" borderId="0" xfId="479" applyNumberFormat="1" applyFont="1" applyFill="1" applyAlignment="1">
      <alignment horizontal="left" vertical="center"/>
    </xf>
    <xf numFmtId="43" fontId="20" fillId="3" borderId="0" xfId="862" applyNumberFormat="1" applyFont="1" applyFill="1" applyAlignment="1">
      <alignment horizontal="center" vertical="center"/>
    </xf>
    <xf numFmtId="173" fontId="20" fillId="3" borderId="0" xfId="862" applyNumberFormat="1" applyFont="1" applyFill="1" applyAlignment="1">
      <alignment horizontal="center" vertical="center"/>
    </xf>
    <xf numFmtId="10" fontId="17" fillId="3" borderId="54" xfId="1085" applyNumberFormat="1" applyFont="1" applyFill="1" applyBorder="1" applyAlignment="1">
      <alignment vertical="center"/>
    </xf>
    <xf numFmtId="10" fontId="16" fillId="3" borderId="57" xfId="1085" applyNumberFormat="1" applyFont="1" applyFill="1" applyBorder="1" applyAlignment="1">
      <alignment horizontal="center" vertical="center"/>
    </xf>
    <xf numFmtId="10" fontId="20" fillId="3" borderId="57" xfId="1085" applyNumberFormat="1" applyFont="1" applyFill="1" applyBorder="1" applyAlignment="1">
      <alignment horizontal="center" vertical="center"/>
    </xf>
    <xf numFmtId="9" fontId="20" fillId="0" borderId="57" xfId="1085" applyFont="1" applyBorder="1" applyAlignment="1">
      <alignment horizontal="center" vertical="center"/>
    </xf>
    <xf numFmtId="0" fontId="57" fillId="3" borderId="0" xfId="862" applyFont="1" applyFill="1" applyBorder="1" applyAlignment="1">
      <alignment vertical="center"/>
    </xf>
    <xf numFmtId="0" fontId="51" fillId="3" borderId="0" xfId="862" applyFont="1" applyFill="1"/>
    <xf numFmtId="0" fontId="51" fillId="3" borderId="0" xfId="862" applyFont="1" applyFill="1" applyAlignment="1">
      <alignment horizontal="center"/>
    </xf>
    <xf numFmtId="0" fontId="67" fillId="3" borderId="0" xfId="862" applyFont="1" applyFill="1" applyAlignment="1">
      <alignment horizontal="center" vertical="center"/>
    </xf>
    <xf numFmtId="173" fontId="67" fillId="3" borderId="0" xfId="479" applyNumberFormat="1" applyFont="1" applyFill="1" applyAlignment="1">
      <alignment horizontal="center" vertical="center"/>
    </xf>
    <xf numFmtId="0" fontId="48" fillId="0" borderId="0" xfId="1108" applyFont="1"/>
    <xf numFmtId="0" fontId="51" fillId="3" borderId="0" xfId="862" applyFont="1" applyFill="1" applyAlignment="1">
      <alignment horizontal="right" vertical="center"/>
    </xf>
    <xf numFmtId="0" fontId="51" fillId="3" borderId="0" xfId="862" applyFont="1" applyFill="1" applyAlignment="1">
      <alignment horizontal="center" vertical="center"/>
    </xf>
    <xf numFmtId="180" fontId="51" fillId="3" borderId="0" xfId="862" applyNumberFormat="1" applyFont="1" applyFill="1"/>
    <xf numFmtId="0" fontId="51" fillId="3" borderId="0" xfId="862" applyFont="1" applyFill="1" applyBorder="1"/>
    <xf numFmtId="43" fontId="51" fillId="3" borderId="0" xfId="862" applyNumberFormat="1" applyFont="1" applyFill="1"/>
    <xf numFmtId="41" fontId="67" fillId="3" borderId="0" xfId="862" applyNumberFormat="1" applyFont="1" applyFill="1" applyAlignment="1">
      <alignment horizontal="center" vertical="center"/>
    </xf>
    <xf numFmtId="0" fontId="42" fillId="0" borderId="0" xfId="0" applyFont="1"/>
    <xf numFmtId="0" fontId="42" fillId="0" borderId="0" xfId="0" applyFont="1" applyFill="1"/>
    <xf numFmtId="0" fontId="42" fillId="0" borderId="0" xfId="0" applyFont="1" applyFill="1" applyAlignment="1">
      <alignment horizontal="center"/>
    </xf>
    <xf numFmtId="0" fontId="26" fillId="8" borderId="7" xfId="979" applyFill="1" applyBorder="1" applyAlignment="1">
      <alignment vertical="top" wrapText="1"/>
    </xf>
    <xf numFmtId="0" fontId="26" fillId="8" borderId="7" xfId="979" applyFill="1" applyBorder="1" applyAlignment="1">
      <alignment vertical="top"/>
    </xf>
    <xf numFmtId="0" fontId="26" fillId="0" borderId="0" xfId="979" applyAlignment="1">
      <alignment vertical="top"/>
    </xf>
    <xf numFmtId="0" fontId="20" fillId="0" borderId="0" xfId="578" applyFont="1"/>
    <xf numFmtId="0" fontId="43" fillId="0" borderId="0" xfId="578" applyFont="1"/>
    <xf numFmtId="0" fontId="106" fillId="0" borderId="89" xfId="578" applyFont="1" applyBorder="1" applyAlignment="1">
      <alignment vertical="center" wrapText="1"/>
    </xf>
    <xf numFmtId="0" fontId="106" fillId="0" borderId="0" xfId="578" applyFont="1" applyAlignment="1">
      <alignment vertical="center" wrapText="1"/>
    </xf>
    <xf numFmtId="0" fontId="104" fillId="46" borderId="7" xfId="578" applyFont="1" applyFill="1" applyBorder="1" applyAlignment="1">
      <alignment horizontal="center" vertical="center" wrapText="1"/>
    </xf>
    <xf numFmtId="17" fontId="104" fillId="46" borderId="7" xfId="578" applyNumberFormat="1" applyFont="1" applyFill="1" applyBorder="1" applyAlignment="1">
      <alignment horizontal="center" vertical="center" wrapText="1"/>
    </xf>
    <xf numFmtId="0" fontId="104" fillId="46" borderId="7" xfId="578" applyFont="1" applyFill="1" applyBorder="1" applyAlignment="1">
      <alignment horizontal="center" vertical="center"/>
    </xf>
    <xf numFmtId="0" fontId="114" fillId="0" borderId="7" xfId="578" applyFont="1" applyBorder="1" applyAlignment="1">
      <alignment horizontal="right" vertical="center"/>
    </xf>
    <xf numFmtId="0" fontId="114" fillId="0" borderId="7" xfId="578" applyFont="1" applyBorder="1" applyAlignment="1">
      <alignment vertical="center"/>
    </xf>
    <xf numFmtId="173" fontId="114" fillId="0" borderId="7" xfId="228" applyNumberFormat="1" applyFont="1" applyBorder="1" applyAlignment="1">
      <alignment vertical="center"/>
    </xf>
    <xf numFmtId="41" fontId="114" fillId="0" borderId="7" xfId="334" applyFont="1" applyBorder="1" applyAlignment="1">
      <alignment horizontal="center" vertical="center"/>
    </xf>
    <xf numFmtId="41" fontId="104" fillId="0" borderId="7" xfId="334" applyFont="1" applyBorder="1" applyAlignment="1">
      <alignment horizontal="center" vertical="center"/>
    </xf>
    <xf numFmtId="174" fontId="55" fillId="0" borderId="7" xfId="1084" applyNumberFormat="1" applyFont="1" applyBorder="1"/>
    <xf numFmtId="41" fontId="104" fillId="8" borderId="7" xfId="334" applyFont="1" applyFill="1" applyBorder="1" applyAlignment="1">
      <alignment vertical="center"/>
    </xf>
    <xf numFmtId="9" fontId="104" fillId="8" borderId="7" xfId="14" applyFont="1" applyFill="1" applyBorder="1" applyAlignment="1">
      <alignment vertical="center"/>
    </xf>
    <xf numFmtId="41" fontId="20" fillId="0" borderId="19" xfId="479" applyNumberFormat="1" applyFont="1" applyFill="1" applyBorder="1" applyAlignment="1">
      <alignment horizontal="center" vertical="center"/>
    </xf>
    <xf numFmtId="41" fontId="20" fillId="0" borderId="45" xfId="479" applyNumberFormat="1" applyFont="1" applyFill="1" applyBorder="1" applyAlignment="1">
      <alignment horizontal="center" vertical="center"/>
    </xf>
    <xf numFmtId="0" fontId="17" fillId="3" borderId="88" xfId="862" applyFont="1" applyFill="1" applyBorder="1" applyAlignment="1">
      <alignment horizontal="center" vertical="center"/>
    </xf>
    <xf numFmtId="1" fontId="17" fillId="3" borderId="106" xfId="1085" applyNumberFormat="1" applyFont="1" applyFill="1" applyBorder="1" applyAlignment="1">
      <alignment horizontal="center" vertical="center"/>
    </xf>
    <xf numFmtId="0" fontId="20" fillId="0" borderId="50" xfId="1085" applyNumberFormat="1" applyFont="1" applyFill="1" applyBorder="1" applyAlignment="1">
      <alignment horizontal="center" vertical="center"/>
    </xf>
    <xf numFmtId="0" fontId="20" fillId="0" borderId="57" xfId="1085" applyNumberFormat="1" applyFont="1" applyFill="1" applyBorder="1" applyAlignment="1">
      <alignment horizontal="center" vertical="center"/>
    </xf>
    <xf numFmtId="0" fontId="17" fillId="2" borderId="37" xfId="862" applyFont="1" applyFill="1" applyBorder="1" applyAlignment="1">
      <alignment horizontal="center" vertical="center"/>
    </xf>
    <xf numFmtId="0" fontId="17" fillId="2" borderId="7" xfId="862" applyFont="1" applyFill="1" applyBorder="1" applyAlignment="1">
      <alignment horizontal="center" vertical="center" wrapText="1"/>
    </xf>
    <xf numFmtId="173" fontId="20" fillId="2" borderId="7" xfId="479" applyNumberFormat="1" applyFont="1" applyFill="1" applyBorder="1" applyAlignment="1">
      <alignment horizontal="center" vertical="center"/>
    </xf>
    <xf numFmtId="0" fontId="20" fillId="2" borderId="0" xfId="862" applyFont="1" applyFill="1" applyAlignment="1">
      <alignment vertical="center"/>
    </xf>
    <xf numFmtId="0" fontId="17" fillId="2" borderId="91" xfId="862" applyFont="1" applyFill="1" applyBorder="1" applyAlignment="1">
      <alignment horizontal="center" vertical="center"/>
    </xf>
    <xf numFmtId="0" fontId="17" fillId="2" borderId="46" xfId="862" applyFont="1" applyFill="1" applyBorder="1" applyAlignment="1">
      <alignment horizontal="center" vertical="center" wrapText="1"/>
    </xf>
    <xf numFmtId="173" fontId="20" fillId="2" borderId="46" xfId="479" applyNumberFormat="1" applyFont="1" applyFill="1" applyBorder="1" applyAlignment="1">
      <alignment horizontal="center" vertical="center"/>
    </xf>
    <xf numFmtId="173" fontId="20" fillId="2" borderId="92" xfId="479" applyNumberFormat="1" applyFont="1" applyFill="1" applyBorder="1" applyAlignment="1">
      <alignment horizontal="center" vertical="center"/>
    </xf>
    <xf numFmtId="0" fontId="17" fillId="2" borderId="0" xfId="862" applyFont="1" applyFill="1" applyBorder="1" applyAlignment="1">
      <alignment vertical="center"/>
    </xf>
    <xf numFmtId="0" fontId="17" fillId="3" borderId="8" xfId="862" applyFont="1" applyFill="1" applyBorder="1" applyAlignment="1">
      <alignment horizontal="center" vertical="center"/>
    </xf>
    <xf numFmtId="2" fontId="20" fillId="0" borderId="96" xfId="862" applyNumberFormat="1" applyFont="1" applyFill="1" applyBorder="1" applyAlignment="1">
      <alignment horizontal="center" vertical="center"/>
    </xf>
    <xf numFmtId="0" fontId="48" fillId="3" borderId="0" xfId="862" applyFont="1" applyFill="1" applyAlignment="1"/>
    <xf numFmtId="0" fontId="30" fillId="0" borderId="0" xfId="1108" applyFont="1"/>
    <xf numFmtId="0" fontId="48" fillId="3" borderId="0" xfId="862" applyFont="1" applyFill="1" applyAlignment="1">
      <alignment vertical="center"/>
    </xf>
    <xf numFmtId="0" fontId="109" fillId="46" borderId="7" xfId="578" applyFont="1" applyFill="1" applyBorder="1" applyAlignment="1">
      <alignment horizontal="center" vertical="center" wrapText="1"/>
    </xf>
    <xf numFmtId="17" fontId="109" fillId="46" borderId="7" xfId="578" applyNumberFormat="1" applyFont="1" applyFill="1" applyBorder="1" applyAlignment="1">
      <alignment horizontal="center" vertical="center" wrapText="1"/>
    </xf>
    <xf numFmtId="0" fontId="109" fillId="46" borderId="7" xfId="578" applyFont="1" applyFill="1" applyBorder="1" applyAlignment="1">
      <alignment horizontal="center" vertical="center"/>
    </xf>
    <xf numFmtId="0" fontId="115" fillId="0" borderId="7" xfId="578" applyFont="1" applyBorder="1" applyAlignment="1">
      <alignment horizontal="right" vertical="center"/>
    </xf>
    <xf numFmtId="0" fontId="115" fillId="0" borderId="7" xfId="578" applyFont="1" applyBorder="1" applyAlignment="1">
      <alignment vertical="center"/>
    </xf>
    <xf numFmtId="173" fontId="115" fillId="0" borderId="7" xfId="228" applyNumberFormat="1" applyFont="1" applyBorder="1" applyAlignment="1">
      <alignment vertical="center"/>
    </xf>
    <xf numFmtId="41" fontId="115" fillId="0" borderId="7" xfId="334" applyFont="1" applyBorder="1" applyAlignment="1">
      <alignment horizontal="center" vertical="center"/>
    </xf>
    <xf numFmtId="41" fontId="109" fillId="0" borderId="7" xfId="334" applyFont="1" applyBorder="1" applyAlignment="1">
      <alignment horizontal="center" vertical="center"/>
    </xf>
    <xf numFmtId="174" fontId="47" fillId="0" borderId="7" xfId="1084" applyNumberFormat="1" applyFont="1" applyBorder="1"/>
    <xf numFmtId="41" fontId="109" fillId="8" borderId="7" xfId="334" applyFont="1" applyFill="1" applyBorder="1" applyAlignment="1">
      <alignment vertical="center"/>
    </xf>
    <xf numFmtId="9" fontId="109" fillId="8" borderId="7" xfId="14" applyFont="1" applyFill="1" applyBorder="1" applyAlignment="1">
      <alignment vertical="center"/>
    </xf>
    <xf numFmtId="0" fontId="19" fillId="0" borderId="0" xfId="1108" applyFont="1"/>
    <xf numFmtId="0" fontId="19" fillId="3" borderId="0" xfId="862" applyFont="1" applyFill="1" applyAlignment="1"/>
    <xf numFmtId="43" fontId="19" fillId="3" borderId="0" xfId="862" applyNumberFormat="1" applyFont="1" applyFill="1" applyAlignment="1"/>
    <xf numFmtId="0" fontId="100" fillId="0" borderId="0" xfId="578" applyFont="1"/>
    <xf numFmtId="0" fontId="19" fillId="3" borderId="0" xfId="862" applyFont="1" applyFill="1" applyAlignment="1">
      <alignment vertical="center"/>
    </xf>
    <xf numFmtId="0" fontId="108" fillId="3" borderId="0" xfId="862" applyFont="1" applyFill="1" applyAlignment="1">
      <alignment horizontal="center"/>
    </xf>
    <xf numFmtId="180" fontId="108" fillId="3" borderId="0" xfId="862" applyNumberFormat="1" applyFont="1" applyFill="1"/>
    <xf numFmtId="0" fontId="108" fillId="3" borderId="0" xfId="862" applyFont="1" applyFill="1" applyBorder="1"/>
    <xf numFmtId="43" fontId="108" fillId="3" borderId="0" xfId="862" applyNumberFormat="1" applyFont="1" applyFill="1"/>
    <xf numFmtId="0" fontId="108" fillId="3" borderId="0" xfId="862" applyFont="1" applyFill="1"/>
    <xf numFmtId="0" fontId="47" fillId="0" borderId="0" xfId="0" applyFont="1"/>
    <xf numFmtId="0" fontId="43" fillId="0" borderId="0" xfId="0" applyFont="1"/>
    <xf numFmtId="9" fontId="57" fillId="3" borderId="0" xfId="14" applyFont="1" applyFill="1"/>
    <xf numFmtId="0" fontId="44" fillId="0" borderId="0" xfId="0" applyFont="1"/>
    <xf numFmtId="0" fontId="57" fillId="0" borderId="7" xfId="578" applyFont="1" applyBorder="1"/>
    <xf numFmtId="0" fontId="57" fillId="0" borderId="7" xfId="578" applyFont="1" applyBorder="1" applyAlignment="1">
      <alignment vertical="top"/>
    </xf>
    <xf numFmtId="1" fontId="57" fillId="0" borderId="7" xfId="578" applyNumberFormat="1" applyFont="1" applyBorder="1" applyAlignment="1">
      <alignment horizontal="right" vertical="top"/>
    </xf>
    <xf numFmtId="0" fontId="117" fillId="0" borderId="0" xfId="979" applyFont="1" applyAlignment="1">
      <alignment vertical="top"/>
    </xf>
    <xf numFmtId="41" fontId="0" fillId="0" borderId="0" xfId="4" applyFont="1"/>
    <xf numFmtId="0" fontId="42" fillId="0" borderId="0" xfId="0" applyFont="1" applyFill="1" applyAlignment="1">
      <alignment vertical="center"/>
    </xf>
    <xf numFmtId="0" fontId="42" fillId="0" borderId="0" xfId="0" applyFont="1" applyFill="1" applyAlignment="1">
      <alignment horizontal="center" vertical="center"/>
    </xf>
    <xf numFmtId="0" fontId="42" fillId="0" borderId="0" xfId="0" applyFont="1" applyAlignment="1"/>
    <xf numFmtId="0" fontId="42" fillId="0" borderId="0" xfId="0" applyFont="1" applyFill="1" applyAlignment="1"/>
    <xf numFmtId="41" fontId="42" fillId="0" borderId="0" xfId="4" applyFont="1" applyFill="1" applyAlignment="1"/>
    <xf numFmtId="183" fontId="42" fillId="0" borderId="0" xfId="0" applyNumberFormat="1" applyFont="1" applyFill="1" applyAlignment="1"/>
    <xf numFmtId="0" fontId="42" fillId="44" borderId="0" xfId="0" applyFont="1" applyFill="1" applyAlignment="1"/>
    <xf numFmtId="0" fontId="42" fillId="8" borderId="11" xfId="0" applyFont="1" applyFill="1" applyBorder="1" applyAlignment="1">
      <alignment horizontal="center" vertical="center" wrapText="1"/>
    </xf>
    <xf numFmtId="0" fontId="42" fillId="8" borderId="7" xfId="0" applyFont="1" applyFill="1" applyBorder="1" applyAlignment="1">
      <alignment horizontal="center" vertical="center"/>
    </xf>
    <xf numFmtId="0" fontId="42" fillId="8" borderId="7" xfId="0" applyFont="1" applyFill="1" applyBorder="1" applyAlignment="1">
      <alignment vertical="center" wrapText="1"/>
    </xf>
    <xf numFmtId="0" fontId="42" fillId="8" borderId="7" xfId="0" applyNumberFormat="1" applyFont="1" applyFill="1" applyBorder="1" applyAlignment="1">
      <alignment vertical="center" wrapText="1"/>
    </xf>
    <xf numFmtId="0" fontId="119" fillId="0" borderId="7" xfId="0" applyFont="1" applyFill="1" applyBorder="1" applyAlignment="1">
      <alignment horizontal="center"/>
    </xf>
    <xf numFmtId="0" fontId="119" fillId="0" borderId="7" xfId="0" applyFont="1" applyFill="1" applyBorder="1"/>
    <xf numFmtId="1" fontId="119" fillId="0" borderId="7" xfId="0" applyNumberFormat="1" applyFont="1" applyFill="1" applyBorder="1" applyAlignment="1">
      <alignment horizontal="center"/>
    </xf>
    <xf numFmtId="0" fontId="119" fillId="0" borderId="7" xfId="0" applyFont="1" applyFill="1" applyBorder="1" applyAlignment="1">
      <alignment horizontal="right"/>
    </xf>
    <xf numFmtId="41" fontId="119" fillId="0" borderId="7" xfId="368" applyFont="1" applyFill="1" applyBorder="1"/>
    <xf numFmtId="41" fontId="119" fillId="0" borderId="7" xfId="4" applyFont="1" applyFill="1" applyBorder="1"/>
    <xf numFmtId="0" fontId="119" fillId="0" borderId="7" xfId="0" applyFont="1" applyFill="1" applyBorder="1" applyAlignment="1">
      <alignment horizontal="center" vertical="center"/>
    </xf>
    <xf numFmtId="0" fontId="119" fillId="0" borderId="7" xfId="0" applyFont="1" applyBorder="1" applyAlignment="1">
      <alignment horizontal="center" vertical="center"/>
    </xf>
    <xf numFmtId="2" fontId="119" fillId="0" borderId="7" xfId="0" applyNumberFormat="1" applyFont="1" applyBorder="1" applyAlignment="1">
      <alignment horizontal="center" vertical="center"/>
    </xf>
    <xf numFmtId="41" fontId="119" fillId="0" borderId="7" xfId="0" applyNumberFormat="1" applyFont="1" applyBorder="1" applyAlignment="1">
      <alignment horizontal="center" vertical="center"/>
    </xf>
    <xf numFmtId="188" fontId="119" fillId="0" borderId="7" xfId="0" applyNumberFormat="1" applyFont="1" applyFill="1" applyBorder="1" applyAlignment="1">
      <alignment horizontal="center" vertical="center" wrapText="1"/>
    </xf>
    <xf numFmtId="0" fontId="119" fillId="0" borderId="0" xfId="0" applyFont="1" applyFill="1"/>
    <xf numFmtId="2" fontId="119" fillId="0" borderId="7" xfId="0" applyNumberFormat="1" applyFont="1" applyFill="1" applyBorder="1" applyAlignment="1">
      <alignment horizontal="center" vertical="center"/>
    </xf>
    <xf numFmtId="0" fontId="23" fillId="0" borderId="7" xfId="0" applyFont="1" applyFill="1" applyBorder="1"/>
    <xf numFmtId="0" fontId="23" fillId="0" borderId="0" xfId="0" applyFont="1" applyFill="1"/>
    <xf numFmtId="0" fontId="119" fillId="0" borderId="0" xfId="0" applyFont="1" applyFill="1" applyBorder="1" applyAlignment="1">
      <alignment horizontal="center"/>
    </xf>
    <xf numFmtId="0" fontId="119" fillId="0" borderId="0" xfId="0" applyFont="1" applyFill="1" applyBorder="1"/>
    <xf numFmtId="1" fontId="119" fillId="0" borderId="0" xfId="0" applyNumberFormat="1" applyFont="1" applyFill="1" applyBorder="1" applyAlignment="1">
      <alignment horizontal="center"/>
    </xf>
    <xf numFmtId="0" fontId="119" fillId="0" borderId="0" xfId="0" applyFont="1" applyFill="1" applyBorder="1" applyAlignment="1">
      <alignment horizontal="right"/>
    </xf>
    <xf numFmtId="41" fontId="119" fillId="0" borderId="0" xfId="4" applyFont="1" applyFill="1" applyBorder="1"/>
    <xf numFmtId="0" fontId="119" fillId="0" borderId="0" xfId="0" applyFont="1" applyBorder="1"/>
    <xf numFmtId="0" fontId="57" fillId="0" borderId="7" xfId="0" applyFont="1" applyFill="1" applyBorder="1"/>
    <xf numFmtId="1" fontId="57" fillId="0" borderId="7" xfId="0" applyNumberFormat="1" applyFont="1" applyFill="1" applyBorder="1"/>
    <xf numFmtId="0" fontId="17" fillId="3" borderId="49" xfId="862" applyFont="1" applyFill="1" applyBorder="1" applyAlignment="1">
      <alignment vertical="center"/>
    </xf>
    <xf numFmtId="0" fontId="16" fillId="3" borderId="56" xfId="862" applyFont="1" applyFill="1" applyBorder="1" applyAlignment="1">
      <alignment horizontal="left" vertical="center" wrapText="1"/>
    </xf>
    <xf numFmtId="0" fontId="16" fillId="2" borderId="34" xfId="862" applyFont="1" applyFill="1" applyBorder="1" applyAlignment="1">
      <alignment horizontal="center" vertical="center"/>
    </xf>
    <xf numFmtId="0" fontId="16" fillId="2" borderId="17" xfId="862" applyFont="1" applyFill="1" applyBorder="1" applyAlignment="1">
      <alignment horizontal="center" vertical="center"/>
    </xf>
    <xf numFmtId="10" fontId="16" fillId="0" borderId="49" xfId="1085" applyNumberFormat="1" applyFont="1" applyFill="1" applyBorder="1" applyAlignment="1">
      <alignment horizontal="left" vertical="center" wrapText="1"/>
    </xf>
    <xf numFmtId="10" fontId="16" fillId="0" borderId="56" xfId="1085" applyNumberFormat="1" applyFont="1" applyFill="1" applyBorder="1" applyAlignment="1">
      <alignment horizontal="left" vertical="center" wrapText="1"/>
    </xf>
    <xf numFmtId="0" fontId="16" fillId="0" borderId="43" xfId="862" applyFont="1" applyFill="1" applyBorder="1" applyAlignment="1">
      <alignment horizontal="left" vertical="center" wrapText="1"/>
    </xf>
    <xf numFmtId="0" fontId="16" fillId="0" borderId="61" xfId="862" applyFont="1" applyFill="1" applyBorder="1" applyAlignment="1">
      <alignment horizontal="left" vertical="center" wrapText="1"/>
    </xf>
    <xf numFmtId="10" fontId="16" fillId="3" borderId="56" xfId="1085" applyNumberFormat="1" applyFont="1" applyFill="1" applyBorder="1" applyAlignment="1">
      <alignment vertical="center"/>
    </xf>
    <xf numFmtId="10" fontId="16" fillId="3" borderId="56" xfId="1085" applyNumberFormat="1" applyFont="1" applyFill="1" applyBorder="1" applyAlignment="1">
      <alignment vertical="center" wrapText="1"/>
    </xf>
    <xf numFmtId="0" fontId="16" fillId="2" borderId="33" xfId="862" applyFont="1" applyFill="1" applyBorder="1" applyAlignment="1">
      <alignment horizontal="center" vertical="center" wrapText="1"/>
    </xf>
    <xf numFmtId="0" fontId="16" fillId="2" borderId="34" xfId="862" applyFont="1" applyFill="1" applyBorder="1" applyAlignment="1">
      <alignment horizontal="center" vertical="center" wrapText="1"/>
    </xf>
    <xf numFmtId="0" fontId="16" fillId="2" borderId="17" xfId="862" applyFont="1" applyFill="1" applyBorder="1" applyAlignment="1">
      <alignment horizontal="center" vertical="center" wrapText="1"/>
    </xf>
    <xf numFmtId="0" fontId="16" fillId="3" borderId="43" xfId="862" applyFont="1" applyFill="1" applyBorder="1" applyAlignment="1">
      <alignment horizontal="left" vertical="center" wrapText="1"/>
    </xf>
    <xf numFmtId="0" fontId="16" fillId="3" borderId="64" xfId="862" applyFont="1" applyFill="1" applyBorder="1" applyAlignment="1">
      <alignment horizontal="left" vertical="center" wrapText="1"/>
    </xf>
    <xf numFmtId="0" fontId="16" fillId="2" borderId="7" xfId="862" applyFont="1" applyFill="1" applyBorder="1" applyAlignment="1">
      <alignment horizontal="left" vertical="center" wrapText="1"/>
    </xf>
    <xf numFmtId="0" fontId="16" fillId="3" borderId="66" xfId="862" applyFont="1" applyFill="1" applyBorder="1" applyAlignment="1">
      <alignment horizontal="left" vertical="center" wrapText="1"/>
    </xf>
    <xf numFmtId="0" fontId="16" fillId="2" borderId="46" xfId="862" applyFont="1" applyFill="1" applyBorder="1" applyAlignment="1">
      <alignment horizontal="left" vertical="center" wrapText="1"/>
    </xf>
    <xf numFmtId="0" fontId="16" fillId="3" borderId="50" xfId="862" applyFont="1" applyFill="1" applyBorder="1" applyAlignment="1">
      <alignment vertical="center"/>
    </xf>
    <xf numFmtId="0" fontId="16" fillId="3" borderId="57" xfId="862" applyFont="1" applyFill="1" applyBorder="1" applyAlignment="1">
      <alignment horizontal="left" vertical="center" wrapText="1"/>
    </xf>
    <xf numFmtId="0" fontId="16" fillId="3" borderId="57" xfId="862" applyFont="1" applyFill="1" applyBorder="1" applyAlignment="1">
      <alignment vertical="center"/>
    </xf>
    <xf numFmtId="0" fontId="16" fillId="3" borderId="40" xfId="862" applyFont="1" applyFill="1" applyBorder="1" applyAlignment="1">
      <alignment horizontal="left" vertical="center" wrapText="1"/>
    </xf>
    <xf numFmtId="0" fontId="16" fillId="3" borderId="39" xfId="862" applyFont="1" applyFill="1" applyBorder="1" applyAlignment="1">
      <alignment horizontal="left" vertical="center"/>
    </xf>
    <xf numFmtId="0" fontId="16" fillId="3" borderId="40" xfId="862" applyFont="1" applyFill="1" applyBorder="1" applyAlignment="1">
      <alignment horizontal="left" vertical="center"/>
    </xf>
    <xf numFmtId="0" fontId="16" fillId="3" borderId="43" xfId="862" applyFont="1" applyFill="1" applyBorder="1" applyAlignment="1">
      <alignment horizontal="left" vertical="center"/>
    </xf>
    <xf numFmtId="0" fontId="16" fillId="3" borderId="61" xfId="862" applyFont="1" applyFill="1" applyBorder="1" applyAlignment="1">
      <alignment horizontal="left" vertical="center"/>
    </xf>
    <xf numFmtId="0" fontId="16" fillId="3" borderId="61" xfId="862" applyFont="1" applyFill="1" applyBorder="1" applyAlignment="1">
      <alignment horizontal="left" vertical="center" wrapText="1"/>
    </xf>
    <xf numFmtId="0" fontId="48" fillId="3" borderId="0" xfId="862" applyFont="1" applyFill="1" applyAlignment="1">
      <alignment horizontal="center"/>
    </xf>
    <xf numFmtId="0" fontId="48" fillId="3" borderId="0" xfId="862" applyFont="1" applyFill="1" applyAlignment="1">
      <alignment horizontal="center" vertical="center"/>
    </xf>
    <xf numFmtId="0" fontId="54" fillId="8" borderId="7" xfId="0" applyFont="1" applyFill="1" applyBorder="1" applyAlignment="1">
      <alignment horizontal="center" vertical="top"/>
    </xf>
    <xf numFmtId="0" fontId="14" fillId="3" borderId="0" xfId="862" applyFont="1" applyFill="1" applyAlignment="1">
      <alignment horizontal="center" vertical="center"/>
    </xf>
    <xf numFmtId="173" fontId="14" fillId="3" borderId="0" xfId="479" applyNumberFormat="1" applyFont="1" applyFill="1" applyAlignment="1">
      <alignment horizontal="center" vertical="center"/>
    </xf>
    <xf numFmtId="41" fontId="14" fillId="3" borderId="0" xfId="862" applyNumberFormat="1" applyFont="1" applyFill="1" applyAlignment="1">
      <alignment horizontal="center" vertical="center"/>
    </xf>
    <xf numFmtId="0" fontId="14" fillId="3" borderId="0" xfId="862" applyFont="1" applyFill="1"/>
    <xf numFmtId="41" fontId="20" fillId="3" borderId="57" xfId="862" applyNumberFormat="1" applyFont="1" applyFill="1" applyBorder="1" applyAlignment="1">
      <alignment horizontal="center" vertical="center"/>
    </xf>
    <xf numFmtId="9" fontId="20" fillId="3" borderId="0" xfId="1085" applyFont="1" applyFill="1" applyBorder="1" applyAlignment="1">
      <alignment horizontal="left" vertical="center"/>
    </xf>
    <xf numFmtId="37" fontId="20" fillId="3" borderId="0" xfId="479" applyNumberFormat="1" applyFont="1" applyFill="1" applyBorder="1" applyAlignment="1">
      <alignment horizontal="left" vertical="center"/>
    </xf>
    <xf numFmtId="0" fontId="17" fillId="0" borderId="54" xfId="862" applyFont="1" applyFill="1" applyBorder="1" applyAlignment="1">
      <alignment horizontal="center" vertical="center"/>
    </xf>
    <xf numFmtId="0" fontId="16" fillId="0" borderId="56" xfId="862" applyFont="1" applyFill="1" applyBorder="1" applyAlignment="1">
      <alignment horizontal="left" vertical="center" wrapText="1"/>
    </xf>
    <xf numFmtId="0" fontId="17" fillId="0" borderId="57" xfId="862" applyFont="1" applyFill="1" applyBorder="1" applyAlignment="1">
      <alignment horizontal="center" vertical="center"/>
    </xf>
    <xf numFmtId="2" fontId="20" fillId="0" borderId="57" xfId="479" applyNumberFormat="1" applyFont="1" applyFill="1" applyBorder="1" applyAlignment="1">
      <alignment horizontal="center" vertical="center"/>
    </xf>
    <xf numFmtId="2" fontId="20" fillId="0" borderId="72" xfId="479" applyNumberFormat="1" applyFont="1" applyFill="1" applyBorder="1" applyAlignment="1">
      <alignment horizontal="center" vertical="center"/>
    </xf>
    <xf numFmtId="173" fontId="17" fillId="0" borderId="0" xfId="862" applyNumberFormat="1" applyFont="1" applyFill="1" applyBorder="1" applyAlignment="1">
      <alignment vertical="center"/>
    </xf>
    <xf numFmtId="0" fontId="20" fillId="0" borderId="0" xfId="862" applyFont="1" applyFill="1" applyAlignment="1">
      <alignment vertical="center"/>
    </xf>
    <xf numFmtId="0" fontId="17" fillId="0" borderId="93" xfId="862" applyFont="1" applyFill="1" applyBorder="1" applyAlignment="1">
      <alignment horizontal="center" vertical="center"/>
    </xf>
    <xf numFmtId="0" fontId="16" fillId="0" borderId="95" xfId="862" applyFont="1" applyFill="1" applyBorder="1" applyAlignment="1">
      <alignment horizontal="left" vertical="center" wrapText="1"/>
    </xf>
    <xf numFmtId="0" fontId="17" fillId="0" borderId="96" xfId="862" applyFont="1" applyFill="1" applyBorder="1" applyAlignment="1">
      <alignment horizontal="center" vertical="center"/>
    </xf>
    <xf numFmtId="164" fontId="17" fillId="0" borderId="0" xfId="862" applyNumberFormat="1" applyFont="1" applyFill="1" applyBorder="1" applyAlignment="1">
      <alignment vertical="center"/>
    </xf>
    <xf numFmtId="0" fontId="14" fillId="3" borderId="0" xfId="862" applyFont="1" applyFill="1" applyAlignment="1">
      <alignment vertical="center"/>
    </xf>
    <xf numFmtId="0" fontId="26" fillId="0" borderId="7" xfId="979" applyFill="1" applyBorder="1" applyAlignment="1">
      <alignment vertical="top"/>
    </xf>
    <xf numFmtId="14" fontId="26" fillId="0" borderId="7" xfId="979" applyNumberFormat="1" applyFill="1" applyBorder="1" applyAlignment="1">
      <alignment horizontal="right" vertical="top"/>
    </xf>
    <xf numFmtId="1" fontId="26" fillId="0" borderId="7" xfId="979" applyNumberFormat="1" applyFill="1" applyBorder="1" applyAlignment="1">
      <alignment horizontal="right" vertical="top"/>
    </xf>
    <xf numFmtId="0" fontId="26" fillId="0" borderId="0" xfId="979" applyFill="1" applyAlignment="1">
      <alignment vertical="top"/>
    </xf>
    <xf numFmtId="0" fontId="26" fillId="0" borderId="7" xfId="979" applyFill="1" applyBorder="1" applyAlignment="1">
      <alignment horizontal="left" vertical="top"/>
    </xf>
    <xf numFmtId="0" fontId="26" fillId="0" borderId="8" xfId="979" applyFill="1" applyBorder="1" applyAlignment="1">
      <alignment vertical="top"/>
    </xf>
    <xf numFmtId="14" fontId="26" fillId="0" borderId="8" xfId="979" applyNumberFormat="1" applyFill="1" applyBorder="1" applyAlignment="1">
      <alignment horizontal="right" vertical="top"/>
    </xf>
    <xf numFmtId="1" fontId="26" fillId="0" borderId="8" xfId="979" applyNumberFormat="1" applyFill="1" applyBorder="1" applyAlignment="1">
      <alignment horizontal="right" vertical="top"/>
    </xf>
    <xf numFmtId="41" fontId="26" fillId="0" borderId="8" xfId="4" applyFont="1" applyFill="1" applyBorder="1" applyAlignment="1">
      <alignment horizontal="right" vertical="top"/>
    </xf>
    <xf numFmtId="173" fontId="0" fillId="0" borderId="0" xfId="0" applyNumberFormat="1"/>
    <xf numFmtId="3" fontId="57" fillId="3" borderId="0" xfId="868" applyNumberFormat="1" applyFont="1" applyFill="1"/>
    <xf numFmtId="41" fontId="0" fillId="0" borderId="0" xfId="0" applyNumberFormat="1"/>
    <xf numFmtId="3" fontId="0" fillId="0" borderId="0" xfId="0" applyNumberFormat="1"/>
    <xf numFmtId="3" fontId="20" fillId="3" borderId="0" xfId="862" applyNumberFormat="1" applyFont="1" applyFill="1" applyAlignment="1">
      <alignment horizontal="center" vertical="center"/>
    </xf>
    <xf numFmtId="0" fontId="16" fillId="3" borderId="20" xfId="862" applyFont="1" applyFill="1" applyBorder="1" applyAlignment="1">
      <alignment horizontal="left" vertical="center" wrapText="1"/>
    </xf>
    <xf numFmtId="0" fontId="17" fillId="3" borderId="19" xfId="862" applyFont="1" applyFill="1" applyBorder="1" applyAlignment="1">
      <alignment horizontal="center" vertical="center" wrapText="1"/>
    </xf>
    <xf numFmtId="41" fontId="57" fillId="3" borderId="0" xfId="4" applyFont="1" applyFill="1"/>
    <xf numFmtId="1" fontId="26" fillId="0" borderId="8" xfId="979" applyNumberFormat="1" applyFill="1" applyBorder="1" applyAlignment="1">
      <alignment vertical="top"/>
    </xf>
    <xf numFmtId="0" fontId="47" fillId="0" borderId="0" xfId="0" applyFont="1" applyAlignment="1">
      <alignment horizontal="left"/>
    </xf>
    <xf numFmtId="0" fontId="42" fillId="0" borderId="0" xfId="0" applyFont="1" applyAlignment="1">
      <alignment horizontal="left"/>
    </xf>
    <xf numFmtId="0" fontId="0" fillId="0" borderId="0" xfId="0" applyAlignment="1">
      <alignment horizontal="center" vertical="center"/>
    </xf>
    <xf numFmtId="0" fontId="83" fillId="0" borderId="7" xfId="578" applyFont="1" applyBorder="1"/>
    <xf numFmtId="0" fontId="140" fillId="0" borderId="0" xfId="0" applyFont="1"/>
    <xf numFmtId="0" fontId="141" fillId="0" borderId="7" xfId="578" applyFont="1" applyBorder="1"/>
    <xf numFmtId="3" fontId="13" fillId="0" borderId="7" xfId="1162" applyNumberFormat="1" applyBorder="1"/>
    <xf numFmtId="0" fontId="142" fillId="0" borderId="0" xfId="0" applyFont="1"/>
    <xf numFmtId="0" fontId="57" fillId="45" borderId="7" xfId="578" applyFont="1" applyFill="1" applyBorder="1" applyAlignment="1">
      <alignment horizontal="center" vertical="center" wrapText="1"/>
    </xf>
    <xf numFmtId="0" fontId="57" fillId="45" borderId="7" xfId="578" applyFont="1" applyFill="1" applyBorder="1" applyAlignment="1">
      <alignment horizontal="center" vertical="center"/>
    </xf>
    <xf numFmtId="173" fontId="57" fillId="45" borderId="7" xfId="228" applyNumberFormat="1" applyFont="1" applyFill="1" applyBorder="1" applyAlignment="1">
      <alignment horizontal="center" vertical="center"/>
    </xf>
    <xf numFmtId="0" fontId="57" fillId="47" borderId="7" xfId="578" applyFont="1" applyFill="1" applyBorder="1" applyAlignment="1">
      <alignment horizontal="center" vertical="center" wrapText="1"/>
    </xf>
    <xf numFmtId="0" fontId="44" fillId="0" borderId="0" xfId="0" applyFont="1" applyAlignment="1">
      <alignment horizontal="center" vertical="center"/>
    </xf>
    <xf numFmtId="0" fontId="116" fillId="43" borderId="107" xfId="0" applyNumberFormat="1" applyFont="1" applyFill="1" applyBorder="1" applyAlignment="1" applyProtection="1">
      <alignment horizontal="center" vertical="top" wrapText="1"/>
    </xf>
    <xf numFmtId="0" fontId="0" fillId="0" borderId="0" xfId="0" applyAlignment="1">
      <alignment horizontal="left"/>
    </xf>
    <xf numFmtId="0" fontId="42" fillId="0" borderId="0" xfId="0" applyFont="1" applyFill="1" applyAlignment="1">
      <alignment vertical="top"/>
    </xf>
    <xf numFmtId="0" fontId="42" fillId="0" borderId="0" xfId="0" applyFont="1" applyAlignment="1">
      <alignment horizontal="justify" vertical="justify"/>
    </xf>
    <xf numFmtId="0" fontId="42" fillId="0" borderId="0" xfId="0" applyFont="1" applyFill="1" applyAlignment="1">
      <alignment horizontal="center" vertical="top"/>
    </xf>
    <xf numFmtId="0" fontId="42" fillId="0" borderId="0" xfId="0" applyFont="1" applyFill="1" applyAlignment="1">
      <alignment horizontal="left" vertical="top"/>
    </xf>
    <xf numFmtId="183" fontId="42" fillId="0" borderId="0" xfId="0" applyNumberFormat="1" applyFont="1" applyFill="1" applyAlignment="1">
      <alignment horizontal="center" vertical="top"/>
    </xf>
    <xf numFmtId="41" fontId="42" fillId="0" borderId="0" xfId="4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12" fillId="0" borderId="0" xfId="0" applyFont="1" applyAlignment="1">
      <alignment horizontal="justify" vertical="justify"/>
    </xf>
    <xf numFmtId="0" fontId="12" fillId="0" borderId="0" xfId="0" applyFont="1" applyAlignment="1">
      <alignment horizontal="center" vertical="top"/>
    </xf>
    <xf numFmtId="0" fontId="12" fillId="0" borderId="0" xfId="0" applyFont="1" applyAlignment="1">
      <alignment horizontal="left" vertical="top"/>
    </xf>
    <xf numFmtId="41" fontId="12" fillId="0" borderId="0" xfId="4" applyFont="1" applyAlignment="1">
      <alignment horizontal="center" vertical="top"/>
    </xf>
    <xf numFmtId="0" fontId="12" fillId="0" borderId="0" xfId="0" applyFont="1"/>
    <xf numFmtId="0" fontId="12" fillId="45" borderId="7" xfId="0" applyFont="1" applyFill="1" applyBorder="1" applyAlignment="1">
      <alignment horizontal="center" vertical="center"/>
    </xf>
    <xf numFmtId="0" fontId="12" fillId="45" borderId="7" xfId="0" applyFont="1" applyFill="1" applyBorder="1" applyAlignment="1">
      <alignment horizontal="center" vertical="center" wrapText="1"/>
    </xf>
    <xf numFmtId="41" fontId="12" fillId="45" borderId="7" xfId="4" applyFont="1" applyFill="1" applyBorder="1" applyAlignment="1">
      <alignment horizontal="center" vertical="center"/>
    </xf>
    <xf numFmtId="0" fontId="12" fillId="9" borderId="7" xfId="0" applyFont="1" applyFill="1" applyBorder="1" applyAlignment="1">
      <alignment horizontal="center" vertical="center" wrapText="1"/>
    </xf>
    <xf numFmtId="184" fontId="12" fillId="9" borderId="7" xfId="0" applyNumberFormat="1" applyFont="1" applyFill="1" applyBorder="1" applyAlignment="1">
      <alignment horizontal="center" vertical="center" wrapText="1"/>
    </xf>
    <xf numFmtId="9" fontId="12" fillId="9" borderId="7" xfId="14" applyFont="1" applyFill="1" applyBorder="1" applyAlignment="1">
      <alignment horizontal="center" vertical="center" wrapText="1"/>
    </xf>
    <xf numFmtId="41" fontId="12" fillId="9" borderId="7" xfId="4" applyFont="1" applyFill="1" applyBorder="1" applyAlignment="1">
      <alignment horizontal="center" vertical="center" wrapText="1"/>
    </xf>
    <xf numFmtId="9" fontId="12" fillId="9" borderId="7" xfId="14" applyNumberFormat="1" applyFont="1" applyFill="1" applyBorder="1" applyAlignment="1">
      <alignment horizontal="center" vertical="center" wrapText="1"/>
    </xf>
    <xf numFmtId="14" fontId="12" fillId="9" borderId="7" xfId="0" applyNumberFormat="1" applyFont="1" applyFill="1" applyBorder="1" applyAlignment="1">
      <alignment horizontal="center" vertical="center" wrapText="1"/>
    </xf>
    <xf numFmtId="181" fontId="12" fillId="9" borderId="7" xfId="2" applyNumberFormat="1" applyFont="1" applyFill="1" applyBorder="1" applyAlignment="1">
      <alignment horizontal="center" vertical="center"/>
    </xf>
    <xf numFmtId="185" fontId="12" fillId="9" borderId="7" xfId="0" applyNumberFormat="1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7" xfId="0" applyFont="1" applyBorder="1" applyAlignment="1">
      <alignment horizontal="center" vertical="top"/>
    </xf>
    <xf numFmtId="1" fontId="12" fillId="0" borderId="7" xfId="0" quotePrefix="1" applyNumberFormat="1" applyFont="1" applyBorder="1" applyAlignment="1">
      <alignment horizontal="right" vertical="top"/>
    </xf>
    <xf numFmtId="0" fontId="12" fillId="0" borderId="7" xfId="0" applyFont="1" applyBorder="1" applyAlignment="1">
      <alignment vertical="top"/>
    </xf>
    <xf numFmtId="0" fontId="12" fillId="0" borderId="7" xfId="0" applyFont="1" applyBorder="1" applyAlignment="1">
      <alignment horizontal="justify" vertical="justify"/>
    </xf>
    <xf numFmtId="186" fontId="12" fillId="0" borderId="7" xfId="0" applyNumberFormat="1" applyFont="1" applyBorder="1" applyAlignment="1">
      <alignment horizontal="center" vertical="top"/>
    </xf>
    <xf numFmtId="186" fontId="12" fillId="0" borderId="7" xfId="4" applyNumberFormat="1" applyFont="1" applyBorder="1" applyAlignment="1">
      <alignment horizontal="center" vertical="top"/>
    </xf>
    <xf numFmtId="0" fontId="12" fillId="0" borderId="7" xfId="0" applyFont="1" applyBorder="1" applyAlignment="1">
      <alignment horizontal="right" vertical="top"/>
    </xf>
    <xf numFmtId="0" fontId="12" fillId="0" borderId="7" xfId="0" applyFont="1" applyBorder="1" applyAlignment="1">
      <alignment horizontal="left" vertical="top"/>
    </xf>
    <xf numFmtId="0" fontId="12" fillId="0" borderId="7" xfId="0" quotePrefix="1" applyFont="1" applyBorder="1" applyAlignment="1">
      <alignment horizontal="left" vertical="top"/>
    </xf>
    <xf numFmtId="187" fontId="12" fillId="0" borderId="7" xfId="0" applyNumberFormat="1" applyFont="1" applyFill="1" applyBorder="1" applyAlignment="1">
      <alignment horizontal="center" vertical="top"/>
    </xf>
    <xf numFmtId="187" fontId="12" fillId="0" borderId="7" xfId="0" applyNumberFormat="1" applyFont="1" applyBorder="1" applyAlignment="1">
      <alignment horizontal="left" vertical="top"/>
    </xf>
    <xf numFmtId="9" fontId="12" fillId="0" borderId="7" xfId="14" applyFont="1" applyBorder="1" applyAlignment="1">
      <alignment horizontal="center" vertical="top"/>
    </xf>
    <xf numFmtId="41" fontId="12" fillId="0" borderId="7" xfId="4" applyFont="1" applyBorder="1" applyAlignment="1">
      <alignment horizontal="center" vertical="top"/>
    </xf>
    <xf numFmtId="181" fontId="12" fillId="0" borderId="7" xfId="0" applyNumberFormat="1" applyFont="1" applyBorder="1" applyAlignment="1">
      <alignment horizontal="center" vertical="top"/>
    </xf>
    <xf numFmtId="41" fontId="12" fillId="0" borderId="7" xfId="4" applyNumberFormat="1" applyFont="1" applyBorder="1" applyAlignment="1">
      <alignment horizontal="center" vertical="top"/>
    </xf>
    <xf numFmtId="173" fontId="11" fillId="0" borderId="7" xfId="228" applyNumberFormat="1" applyFont="1" applyBorder="1"/>
    <xf numFmtId="0" fontId="11" fillId="0" borderId="7" xfId="578" applyFont="1" applyBorder="1"/>
    <xf numFmtId="0" fontId="11" fillId="0" borderId="7" xfId="578" applyFont="1" applyBorder="1" applyAlignment="1">
      <alignment vertical="top"/>
    </xf>
    <xf numFmtId="166" fontId="11" fillId="0" borderId="7" xfId="228" applyNumberFormat="1" applyFont="1" applyBorder="1"/>
    <xf numFmtId="0" fontId="11" fillId="0" borderId="7" xfId="0" applyFont="1" applyBorder="1"/>
    <xf numFmtId="3" fontId="11" fillId="0" borderId="0" xfId="1156" applyNumberFormat="1" applyFont="1"/>
    <xf numFmtId="43" fontId="11" fillId="0" borderId="7" xfId="228" applyNumberFormat="1" applyFont="1" applyBorder="1"/>
    <xf numFmtId="3" fontId="11" fillId="0" borderId="7" xfId="1163" applyNumberFormat="1" applyFont="1" applyBorder="1"/>
    <xf numFmtId="189" fontId="11" fillId="0" borderId="7" xfId="228" applyNumberFormat="1" applyFont="1" applyBorder="1"/>
    <xf numFmtId="173" fontId="11" fillId="0" borderId="7" xfId="228" applyNumberFormat="1" applyFont="1" applyBorder="1" applyAlignment="1">
      <alignment horizontal="right" vertical="top"/>
    </xf>
    <xf numFmtId="173" fontId="11" fillId="9" borderId="11" xfId="228" applyNumberFormat="1" applyFont="1" applyFill="1" applyBorder="1" applyAlignment="1">
      <alignment horizontal="center"/>
    </xf>
    <xf numFmtId="173" fontId="11" fillId="9" borderId="1" xfId="228" applyNumberFormat="1" applyFont="1" applyFill="1" applyBorder="1" applyAlignment="1">
      <alignment horizontal="center"/>
    </xf>
    <xf numFmtId="173" fontId="11" fillId="9" borderId="9" xfId="228" applyNumberFormat="1" applyFont="1" applyFill="1" applyBorder="1" applyAlignment="1">
      <alignment horizontal="center"/>
    </xf>
    <xf numFmtId="173" fontId="11" fillId="9" borderId="7" xfId="228" applyNumberFormat="1" applyFont="1" applyFill="1" applyBorder="1"/>
    <xf numFmtId="173" fontId="12" fillId="0" borderId="7" xfId="2" applyNumberFormat="1" applyFont="1" applyBorder="1" applyAlignment="1">
      <alignment horizontal="center" vertical="top"/>
    </xf>
    <xf numFmtId="1" fontId="10" fillId="0" borderId="7" xfId="0" quotePrefix="1" applyNumberFormat="1" applyFont="1" applyBorder="1" applyAlignment="1">
      <alignment horizontal="right" vertical="top"/>
    </xf>
    <xf numFmtId="189" fontId="12" fillId="0" borderId="7" xfId="2" applyNumberFormat="1" applyFont="1" applyBorder="1" applyAlignment="1">
      <alignment horizontal="center" vertical="top"/>
    </xf>
    <xf numFmtId="0" fontId="9" fillId="0" borderId="7" xfId="0" applyFont="1" applyBorder="1" applyAlignment="1">
      <alignment horizontal="center" vertical="top"/>
    </xf>
    <xf numFmtId="0" fontId="116" fillId="43" borderId="107" xfId="0" applyNumberFormat="1" applyFont="1" applyFill="1" applyBorder="1" applyAlignment="1" applyProtection="1">
      <alignment horizontal="center" vertical="center" wrapText="1"/>
    </xf>
    <xf numFmtId="0" fontId="120" fillId="0" borderId="0" xfId="0" applyNumberFormat="1" applyFont="1" applyFill="1" applyBorder="1" applyAlignment="1" applyProtection="1">
      <alignment horizontal="left" vertical="top" wrapText="1"/>
    </xf>
    <xf numFmtId="0" fontId="120" fillId="0" borderId="0" xfId="0" applyNumberFormat="1" applyFont="1" applyFill="1" applyBorder="1" applyAlignment="1" applyProtection="1">
      <alignment horizontal="center" vertical="top" wrapText="1"/>
    </xf>
    <xf numFmtId="0" fontId="120" fillId="0" borderId="107" xfId="0" applyNumberFormat="1" applyFont="1" applyFill="1" applyBorder="1" applyAlignment="1" applyProtection="1">
      <alignment horizontal="center" vertical="top" wrapText="1"/>
    </xf>
    <xf numFmtId="182" fontId="120" fillId="0" borderId="107" xfId="0" applyNumberFormat="1" applyFont="1" applyFill="1" applyBorder="1" applyAlignment="1" applyProtection="1">
      <alignment horizontal="center" vertical="top" wrapText="1"/>
    </xf>
    <xf numFmtId="0" fontId="122" fillId="0" borderId="112" xfId="0" applyNumberFormat="1" applyFont="1" applyFill="1" applyBorder="1" applyAlignment="1" applyProtection="1">
      <alignment horizontal="center" vertical="top" wrapText="1"/>
    </xf>
    <xf numFmtId="0" fontId="116" fillId="79" borderId="104" xfId="0" applyNumberFormat="1" applyFont="1" applyFill="1" applyBorder="1" applyAlignment="1" applyProtection="1">
      <alignment horizontal="center" vertical="top" wrapText="1"/>
    </xf>
    <xf numFmtId="0" fontId="122" fillId="0" borderId="102" xfId="0" applyNumberFormat="1" applyFont="1" applyFill="1" applyBorder="1" applyAlignment="1" applyProtection="1">
      <alignment horizontal="center" vertical="top" wrapText="1"/>
    </xf>
    <xf numFmtId="0" fontId="120" fillId="0" borderId="102" xfId="0" applyNumberFormat="1" applyFont="1" applyFill="1" applyBorder="1" applyAlignment="1" applyProtection="1">
      <alignment horizontal="left" vertical="top" wrapText="1"/>
    </xf>
    <xf numFmtId="0" fontId="8" fillId="0" borderId="0" xfId="0" applyFont="1"/>
    <xf numFmtId="0" fontId="116" fillId="43" borderId="111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>
      <alignment vertical="center"/>
    </xf>
    <xf numFmtId="0" fontId="120" fillId="0" borderId="112" xfId="0" applyNumberFormat="1" applyFont="1" applyFill="1" applyBorder="1" applyAlignment="1" applyProtection="1">
      <alignment horizontal="left" vertical="top" wrapText="1"/>
    </xf>
    <xf numFmtId="173" fontId="7" fillId="3" borderId="0" xfId="496" applyNumberFormat="1" applyFont="1" applyFill="1"/>
    <xf numFmtId="0" fontId="42" fillId="8" borderId="11" xfId="0" applyFont="1" applyFill="1" applyBorder="1" applyAlignment="1">
      <alignment horizontal="center" vertical="center"/>
    </xf>
    <xf numFmtId="1" fontId="26" fillId="0" borderId="7" xfId="979" applyNumberFormat="1" applyFill="1" applyBorder="1" applyAlignment="1">
      <alignment vertical="top"/>
    </xf>
    <xf numFmtId="0" fontId="118" fillId="0" borderId="0" xfId="0" applyFont="1" applyFill="1" applyAlignment="1"/>
    <xf numFmtId="0" fontId="118" fillId="0" borderId="0" xfId="0" applyFont="1" applyFill="1" applyAlignment="1">
      <alignment vertical="center" wrapText="1"/>
    </xf>
    <xf numFmtId="0" fontId="6" fillId="0" borderId="0" xfId="0" applyFont="1" applyFill="1" applyBorder="1" applyAlignment="1">
      <alignment horizontal="center"/>
    </xf>
    <xf numFmtId="0" fontId="6" fillId="0" borderId="0" xfId="0" applyFont="1" applyFill="1" applyBorder="1"/>
    <xf numFmtId="1" fontId="6" fillId="0" borderId="0" xfId="0" applyNumberFormat="1" applyFont="1" applyFill="1" applyBorder="1" applyAlignment="1">
      <alignment horizontal="center"/>
    </xf>
    <xf numFmtId="0" fontId="6" fillId="0" borderId="0" xfId="0" applyFont="1" applyFill="1" applyBorder="1" applyAlignment="1">
      <alignment horizontal="right"/>
    </xf>
    <xf numFmtId="41" fontId="6" fillId="0" borderId="0" xfId="4" applyFont="1" applyFill="1" applyBorder="1"/>
    <xf numFmtId="0" fontId="6" fillId="0" borderId="0" xfId="0" applyFont="1" applyFill="1" applyBorder="1" applyAlignment="1">
      <alignment horizontal="left"/>
    </xf>
    <xf numFmtId="14" fontId="6" fillId="0" borderId="0" xfId="0" applyNumberFormat="1" applyFont="1" applyFill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0" xfId="0" applyFont="1" applyBorder="1"/>
    <xf numFmtId="41" fontId="6" fillId="0" borderId="0" xfId="4" applyFont="1" applyBorder="1"/>
    <xf numFmtId="0" fontId="6" fillId="0" borderId="0" xfId="0" applyFont="1"/>
    <xf numFmtId="0" fontId="118" fillId="8" borderId="6" xfId="0" applyFont="1" applyFill="1" applyBorder="1" applyAlignment="1">
      <alignment horizontal="center" vertical="center"/>
    </xf>
    <xf numFmtId="41" fontId="42" fillId="8" borderId="7" xfId="4" applyFont="1" applyFill="1" applyBorder="1" applyAlignment="1">
      <alignment vertical="center" wrapText="1"/>
    </xf>
    <xf numFmtId="0" fontId="6" fillId="8" borderId="7" xfId="0" applyFont="1" applyFill="1" applyBorder="1" applyAlignment="1">
      <alignment horizontal="center" vertical="center"/>
    </xf>
    <xf numFmtId="0" fontId="6" fillId="0" borderId="7" xfId="0" quotePrefix="1" applyNumberFormat="1" applyFont="1" applyFill="1" applyBorder="1" applyAlignment="1">
      <alignment horizontal="center"/>
    </xf>
    <xf numFmtId="0" fontId="6" fillId="0" borderId="7" xfId="0" applyFont="1" applyFill="1" applyBorder="1"/>
    <xf numFmtId="1" fontId="6" fillId="0" borderId="7" xfId="0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center"/>
    </xf>
    <xf numFmtId="2" fontId="6" fillId="0" borderId="7" xfId="0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left"/>
    </xf>
    <xf numFmtId="14" fontId="6" fillId="0" borderId="7" xfId="0" applyNumberFormat="1" applyFont="1" applyFill="1" applyBorder="1" applyAlignment="1">
      <alignment horizontal="center"/>
    </xf>
    <xf numFmtId="1" fontId="6" fillId="0" borderId="7" xfId="0" applyNumberFormat="1" applyFont="1" applyFill="1" applyBorder="1"/>
    <xf numFmtId="0" fontId="6" fillId="0" borderId="7" xfId="0" applyFont="1" applyBorder="1" applyAlignment="1">
      <alignment horizontal="center"/>
    </xf>
    <xf numFmtId="0" fontId="6" fillId="0" borderId="7" xfId="0" applyFont="1" applyBorder="1"/>
    <xf numFmtId="1" fontId="6" fillId="0" borderId="7" xfId="0" applyNumberFormat="1" applyFont="1" applyBorder="1" applyAlignment="1">
      <alignment horizontal="center"/>
    </xf>
    <xf numFmtId="3" fontId="6" fillId="0" borderId="7" xfId="0" applyNumberFormat="1" applyFont="1" applyBorder="1"/>
    <xf numFmtId="41" fontId="6" fillId="0" borderId="7" xfId="4" applyFont="1" applyBorder="1"/>
    <xf numFmtId="1" fontId="6" fillId="0" borderId="7" xfId="0" applyNumberFormat="1" applyFont="1" applyFill="1" applyBorder="1" applyAlignment="1">
      <alignment horizontal="left"/>
    </xf>
    <xf numFmtId="41" fontId="119" fillId="0" borderId="0" xfId="0" applyNumberFormat="1" applyFont="1" applyFill="1"/>
    <xf numFmtId="41" fontId="119" fillId="0" borderId="0" xfId="4" applyFont="1" applyFill="1"/>
    <xf numFmtId="0" fontId="6" fillId="0" borderId="7" xfId="0" applyFont="1" applyFill="1" applyBorder="1" applyAlignment="1">
      <alignment horizontal="center" vertical="center"/>
    </xf>
    <xf numFmtId="0" fontId="57" fillId="0" borderId="7" xfId="0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41" fontId="6" fillId="0" borderId="7" xfId="4" applyFont="1" applyFill="1" applyBorder="1"/>
    <xf numFmtId="0" fontId="119" fillId="0" borderId="7" xfId="0" applyFont="1" applyBorder="1"/>
    <xf numFmtId="0" fontId="6" fillId="0" borderId="7" xfId="0" applyFont="1" applyBorder="1" applyAlignment="1">
      <alignment horizontal="center" vertical="center"/>
    </xf>
    <xf numFmtId="41" fontId="6" fillId="0" borderId="7" xfId="4" applyFont="1" applyFill="1" applyBorder="1" applyAlignment="1">
      <alignment horizontal="right"/>
    </xf>
    <xf numFmtId="1" fontId="6" fillId="0" borderId="7" xfId="0" applyNumberFormat="1" applyFont="1" applyFill="1" applyBorder="1" applyAlignment="1">
      <alignment horizontal="center" vertical="center"/>
    </xf>
    <xf numFmtId="191" fontId="6" fillId="0" borderId="7" xfId="4" applyNumberFormat="1" applyFont="1" applyFill="1" applyBorder="1" applyAlignment="1">
      <alignment horizontal="center"/>
    </xf>
    <xf numFmtId="41" fontId="6" fillId="0" borderId="7" xfId="4" applyFont="1" applyFill="1" applyBorder="1" applyAlignment="1">
      <alignment horizontal="center"/>
    </xf>
    <xf numFmtId="0" fontId="6" fillId="0" borderId="0" xfId="0" applyFont="1" applyBorder="1" applyAlignment="1">
      <alignment horizontal="center" vertical="center"/>
    </xf>
    <xf numFmtId="41" fontId="119" fillId="0" borderId="0" xfId="4" applyFont="1" applyBorder="1"/>
    <xf numFmtId="0" fontId="119" fillId="0" borderId="0" xfId="0" applyFont="1" applyBorder="1" applyAlignment="1">
      <alignment horizontal="center" vertical="center"/>
    </xf>
    <xf numFmtId="0" fontId="26" fillId="0" borderId="7" xfId="979" applyFill="1" applyBorder="1" applyAlignment="1">
      <alignment vertical="top" wrapText="1"/>
    </xf>
    <xf numFmtId="41" fontId="26" fillId="0" borderId="7" xfId="4" applyFont="1" applyFill="1" applyBorder="1" applyAlignment="1">
      <alignment horizontal="right" vertical="top"/>
    </xf>
    <xf numFmtId="41" fontId="5" fillId="0" borderId="0" xfId="4" applyFont="1" applyFill="1" applyBorder="1"/>
    <xf numFmtId="1" fontId="4" fillId="0" borderId="7" xfId="0" applyNumberFormat="1" applyFont="1" applyBorder="1" applyAlignment="1">
      <alignment horizontal="center"/>
    </xf>
    <xf numFmtId="0" fontId="17" fillId="3" borderId="38" xfId="1085" applyNumberFormat="1" applyFont="1" applyFill="1" applyBorder="1" applyAlignment="1">
      <alignment horizontal="center" vertical="top"/>
    </xf>
    <xf numFmtId="10" fontId="17" fillId="3" borderId="40" xfId="1085" applyNumberFormat="1" applyFont="1" applyFill="1" applyBorder="1" applyAlignment="1">
      <alignment horizontal="center" vertical="top" wrapText="1"/>
    </xf>
    <xf numFmtId="10" fontId="17" fillId="3" borderId="28" xfId="1085" applyNumberFormat="1" applyFont="1" applyFill="1" applyBorder="1" applyAlignment="1">
      <alignment horizontal="center" vertical="top"/>
    </xf>
    <xf numFmtId="9" fontId="20" fillId="3" borderId="28" xfId="862" applyNumberFormat="1" applyFont="1" applyFill="1" applyBorder="1" applyAlignment="1">
      <alignment horizontal="center" vertical="top"/>
    </xf>
    <xf numFmtId="9" fontId="20" fillId="0" borderId="28" xfId="862" applyNumberFormat="1" applyFont="1" applyFill="1" applyBorder="1" applyAlignment="1">
      <alignment horizontal="center" vertical="top"/>
    </xf>
    <xf numFmtId="9" fontId="20" fillId="3" borderId="69" xfId="862" applyNumberFormat="1" applyFont="1" applyFill="1" applyBorder="1" applyAlignment="1">
      <alignment horizontal="center" vertical="top"/>
    </xf>
    <xf numFmtId="9" fontId="17" fillId="3" borderId="0" xfId="862" applyNumberFormat="1" applyFont="1" applyFill="1" applyBorder="1" applyAlignment="1">
      <alignment vertical="top"/>
    </xf>
    <xf numFmtId="0" fontId="20" fillId="3" borderId="0" xfId="862" applyFont="1" applyFill="1" applyAlignment="1">
      <alignment vertical="top"/>
    </xf>
    <xf numFmtId="0" fontId="17" fillId="3" borderId="41" xfId="1085" applyNumberFormat="1" applyFont="1" applyFill="1" applyBorder="1" applyAlignment="1">
      <alignment horizontal="center" vertical="top"/>
    </xf>
    <xf numFmtId="10" fontId="17" fillId="3" borderId="29" xfId="1085" applyNumberFormat="1" applyFont="1" applyFill="1" applyBorder="1" applyAlignment="1">
      <alignment horizontal="center" vertical="top"/>
    </xf>
    <xf numFmtId="9" fontId="20" fillId="3" borderId="29" xfId="862" applyNumberFormat="1" applyFont="1" applyFill="1" applyBorder="1" applyAlignment="1">
      <alignment horizontal="center" vertical="top"/>
    </xf>
    <xf numFmtId="9" fontId="20" fillId="0" borderId="29" xfId="862" applyNumberFormat="1" applyFont="1" applyFill="1" applyBorder="1" applyAlignment="1">
      <alignment horizontal="center" vertical="top"/>
    </xf>
    <xf numFmtId="9" fontId="20" fillId="3" borderId="70" xfId="862" applyNumberFormat="1" applyFont="1" applyFill="1" applyBorder="1" applyAlignment="1">
      <alignment horizontal="center" vertical="top"/>
    </xf>
    <xf numFmtId="0" fontId="17" fillId="3" borderId="0" xfId="862" applyFont="1" applyFill="1" applyBorder="1" applyAlignment="1">
      <alignment vertical="top"/>
    </xf>
    <xf numFmtId="10" fontId="17" fillId="3" borderId="43" xfId="1085" quotePrefix="1" applyNumberFormat="1" applyFont="1" applyFill="1" applyBorder="1" applyAlignment="1">
      <alignment horizontal="center" vertical="top" wrapText="1"/>
    </xf>
    <xf numFmtId="0" fontId="17" fillId="3" borderId="62" xfId="1085" applyNumberFormat="1" applyFont="1" applyFill="1" applyBorder="1" applyAlignment="1">
      <alignment horizontal="center" vertical="top"/>
    </xf>
    <xf numFmtId="10" fontId="17" fillId="3" borderId="65" xfId="1085" applyNumberFormat="1" applyFont="1" applyFill="1" applyBorder="1" applyAlignment="1">
      <alignment horizontal="center" vertical="top"/>
    </xf>
    <xf numFmtId="9" fontId="20" fillId="3" borderId="65" xfId="862" applyNumberFormat="1" applyFont="1" applyFill="1" applyBorder="1" applyAlignment="1">
      <alignment horizontal="center" vertical="top"/>
    </xf>
    <xf numFmtId="9" fontId="20" fillId="3" borderId="97" xfId="862" applyNumberFormat="1" applyFont="1" applyFill="1" applyBorder="1" applyAlignment="1">
      <alignment horizontal="center" vertical="top"/>
    </xf>
    <xf numFmtId="0" fontId="17" fillId="3" borderId="37" xfId="1085" applyNumberFormat="1" applyFont="1" applyFill="1" applyBorder="1" applyAlignment="1">
      <alignment horizontal="center" vertical="top"/>
    </xf>
    <xf numFmtId="10" fontId="17" fillId="3" borderId="7" xfId="1085" applyNumberFormat="1" applyFont="1" applyFill="1" applyBorder="1" applyAlignment="1">
      <alignment horizontal="center" vertical="top"/>
    </xf>
    <xf numFmtId="9" fontId="20" fillId="3" borderId="7" xfId="862" applyNumberFormat="1" applyFont="1" applyFill="1" applyBorder="1" applyAlignment="1">
      <alignment horizontal="center" vertical="top"/>
    </xf>
    <xf numFmtId="9" fontId="20" fillId="3" borderId="68" xfId="862" applyNumberFormat="1" applyFont="1" applyFill="1" applyBorder="1" applyAlignment="1">
      <alignment horizontal="center" vertical="top"/>
    </xf>
    <xf numFmtId="0" fontId="17" fillId="3" borderId="7" xfId="862" applyFont="1" applyFill="1" applyBorder="1" applyAlignment="1">
      <alignment horizontal="center" vertical="top"/>
    </xf>
    <xf numFmtId="2" fontId="20" fillId="3" borderId="7" xfId="862" applyNumberFormat="1" applyFont="1" applyFill="1" applyBorder="1" applyAlignment="1">
      <alignment horizontal="center" vertical="top"/>
    </xf>
    <xf numFmtId="2" fontId="20" fillId="3" borderId="68" xfId="862" applyNumberFormat="1" applyFont="1" applyFill="1" applyBorder="1" applyAlignment="1">
      <alignment horizontal="center" vertical="top"/>
    </xf>
    <xf numFmtId="0" fontId="17" fillId="3" borderId="7" xfId="862" applyFont="1" applyFill="1" applyBorder="1" applyAlignment="1">
      <alignment horizontal="center" vertical="top" wrapText="1"/>
    </xf>
    <xf numFmtId="174" fontId="20" fillId="3" borderId="7" xfId="862" applyNumberFormat="1" applyFont="1" applyFill="1" applyBorder="1" applyAlignment="1">
      <alignment horizontal="center" vertical="top"/>
    </xf>
    <xf numFmtId="174" fontId="20" fillId="3" borderId="68" xfId="862" applyNumberFormat="1" applyFont="1" applyFill="1" applyBorder="1" applyAlignment="1">
      <alignment horizontal="center" vertical="top"/>
    </xf>
    <xf numFmtId="0" fontId="17" fillId="3" borderId="7" xfId="862" quotePrefix="1" applyFont="1" applyFill="1" applyBorder="1" applyAlignment="1">
      <alignment horizontal="center" vertical="top" wrapText="1"/>
    </xf>
    <xf numFmtId="0" fontId="17" fillId="3" borderId="98" xfId="1085" applyNumberFormat="1" applyFont="1" applyFill="1" applyBorder="1" applyAlignment="1">
      <alignment horizontal="center" vertical="top"/>
    </xf>
    <xf numFmtId="0" fontId="17" fillId="3" borderId="99" xfId="862" quotePrefix="1" applyFont="1" applyFill="1" applyBorder="1" applyAlignment="1">
      <alignment horizontal="center" vertical="top" wrapText="1"/>
    </xf>
    <xf numFmtId="0" fontId="17" fillId="3" borderId="99" xfId="862" applyFont="1" applyFill="1" applyBorder="1" applyAlignment="1">
      <alignment horizontal="center" vertical="top"/>
    </xf>
    <xf numFmtId="41" fontId="20" fillId="3" borderId="99" xfId="862" applyNumberFormat="1" applyFont="1" applyFill="1" applyBorder="1" applyAlignment="1">
      <alignment horizontal="center" vertical="top"/>
    </xf>
    <xf numFmtId="0" fontId="20" fillId="3" borderId="99" xfId="862" applyFont="1" applyFill="1" applyBorder="1" applyAlignment="1">
      <alignment horizontal="center" vertical="top"/>
    </xf>
    <xf numFmtId="0" fontId="20" fillId="3" borderId="100" xfId="862" applyFont="1" applyFill="1" applyBorder="1" applyAlignment="1">
      <alignment horizontal="center" vertical="top"/>
    </xf>
    <xf numFmtId="0" fontId="17" fillId="3" borderId="93" xfId="862" applyFont="1" applyFill="1" applyBorder="1" applyAlignment="1">
      <alignment horizontal="center" vertical="top"/>
    </xf>
    <xf numFmtId="0" fontId="17" fillId="3" borderId="95" xfId="862" applyFont="1" applyFill="1" applyBorder="1" applyAlignment="1">
      <alignment vertical="top"/>
    </xf>
    <xf numFmtId="0" fontId="17" fillId="3" borderId="96" xfId="862" applyFont="1" applyFill="1" applyBorder="1" applyAlignment="1">
      <alignment horizontal="center" vertical="top"/>
    </xf>
    <xf numFmtId="41" fontId="20" fillId="3" borderId="96" xfId="4" applyFont="1" applyFill="1" applyBorder="1" applyAlignment="1">
      <alignment horizontal="center" vertical="top"/>
    </xf>
    <xf numFmtId="0" fontId="20" fillId="3" borderId="96" xfId="862" applyFont="1" applyFill="1" applyBorder="1" applyAlignment="1">
      <alignment horizontal="center" vertical="top"/>
    </xf>
    <xf numFmtId="41" fontId="20" fillId="3" borderId="96" xfId="862" applyNumberFormat="1" applyFont="1" applyFill="1" applyBorder="1" applyAlignment="1">
      <alignment horizontal="center" vertical="top"/>
    </xf>
    <xf numFmtId="0" fontId="20" fillId="3" borderId="101" xfId="862" applyFont="1" applyFill="1" applyBorder="1" applyAlignment="1">
      <alignment horizontal="center" vertical="top"/>
    </xf>
    <xf numFmtId="14" fontId="3" fillId="0" borderId="0" xfId="0" applyNumberFormat="1" applyFont="1" applyAlignment="1">
      <alignment vertical="top"/>
    </xf>
    <xf numFmtId="0" fontId="3" fillId="0" borderId="7" xfId="0" applyFont="1" applyBorder="1" applyAlignment="1">
      <alignment horizontal="center" vertical="top"/>
    </xf>
    <xf numFmtId="189" fontId="42" fillId="0" borderId="0" xfId="2" applyNumberFormat="1" applyFont="1" applyFill="1" applyAlignment="1">
      <alignment horizontal="center" vertical="top"/>
    </xf>
    <xf numFmtId="189" fontId="12" fillId="9" borderId="7" xfId="2" applyNumberFormat="1" applyFont="1" applyFill="1" applyBorder="1" applyAlignment="1">
      <alignment horizontal="center" vertical="center" wrapText="1"/>
    </xf>
    <xf numFmtId="189" fontId="12" fillId="0" borderId="0" xfId="2" applyNumberFormat="1" applyFont="1" applyAlignment="1">
      <alignment horizontal="center" vertical="top"/>
    </xf>
    <xf numFmtId="0" fontId="120" fillId="0" borderId="0" xfId="0" applyNumberFormat="1" applyFont="1" applyFill="1" applyBorder="1" applyAlignment="1" applyProtection="1">
      <alignment horizontal="left" vertical="top" wrapText="1"/>
    </xf>
    <xf numFmtId="0" fontId="120" fillId="0" borderId="0" xfId="0" applyNumberFormat="1" applyFont="1" applyFill="1" applyBorder="1" applyAlignment="1" applyProtection="1">
      <alignment horizontal="center" vertical="top" wrapText="1"/>
    </xf>
    <xf numFmtId="0" fontId="120" fillId="0" borderId="107" xfId="0" applyNumberFormat="1" applyFont="1" applyFill="1" applyBorder="1" applyAlignment="1" applyProtection="1">
      <alignment horizontal="center" vertical="top" wrapText="1"/>
    </xf>
    <xf numFmtId="0" fontId="120" fillId="0" borderId="107" xfId="0" applyNumberFormat="1" applyFont="1" applyFill="1" applyBorder="1" applyAlignment="1" applyProtection="1">
      <alignment horizontal="left" vertical="top" wrapText="1"/>
    </xf>
    <xf numFmtId="182" fontId="120" fillId="0" borderId="107" xfId="0" applyNumberFormat="1" applyFont="1" applyFill="1" applyBorder="1" applyAlignment="1" applyProtection="1">
      <alignment horizontal="center" vertical="top" wrapText="1"/>
    </xf>
    <xf numFmtId="0" fontId="120" fillId="0" borderId="102" xfId="0" applyNumberFormat="1" applyFont="1" applyFill="1" applyBorder="1" applyAlignment="1" applyProtection="1">
      <alignment horizontal="left" vertical="top" wrapText="1"/>
    </xf>
    <xf numFmtId="0" fontId="2" fillId="0" borderId="0" xfId="0" applyFont="1"/>
    <xf numFmtId="173" fontId="2" fillId="0" borderId="0" xfId="2" applyNumberFormat="1" applyFont="1" applyAlignment="1"/>
    <xf numFmtId="173" fontId="120" fillId="0" borderId="0" xfId="2" applyNumberFormat="1" applyFont="1" applyFill="1" applyBorder="1" applyAlignment="1" applyProtection="1">
      <alignment vertical="top" wrapText="1"/>
    </xf>
    <xf numFmtId="173" fontId="120" fillId="0" borderId="107" xfId="2" applyNumberFormat="1" applyFont="1" applyFill="1" applyBorder="1" applyAlignment="1" applyProtection="1">
      <alignment vertical="top" wrapText="1"/>
    </xf>
    <xf numFmtId="22" fontId="144" fillId="0" borderId="0" xfId="0" applyNumberFormat="1" applyFont="1"/>
    <xf numFmtId="0" fontId="120" fillId="0" borderId="107" xfId="0" quotePrefix="1" applyNumberFormat="1" applyFont="1" applyFill="1" applyBorder="1" applyAlignment="1" applyProtection="1">
      <alignment horizontal="center" vertical="top" wrapText="1"/>
    </xf>
    <xf numFmtId="0" fontId="146" fillId="0" borderId="0" xfId="0" applyNumberFormat="1" applyFont="1" applyFill="1" applyBorder="1" applyAlignment="1" applyProtection="1">
      <alignment horizontal="center" vertical="top" wrapText="1"/>
    </xf>
    <xf numFmtId="182" fontId="120" fillId="0" borderId="107" xfId="0" applyNumberFormat="1" applyFont="1" applyFill="1" applyBorder="1" applyAlignment="1" applyProtection="1">
      <alignment horizontal="right" vertical="top" wrapText="1"/>
    </xf>
    <xf numFmtId="182" fontId="120" fillId="0" borderId="107" xfId="0" applyNumberFormat="1" applyFont="1" applyFill="1" applyBorder="1" applyAlignment="1" applyProtection="1">
      <alignment horizontal="left" vertical="top" wrapText="1"/>
    </xf>
    <xf numFmtId="0" fontId="120" fillId="0" borderId="107" xfId="0" applyNumberFormat="1" applyFont="1" applyFill="1" applyBorder="1" applyAlignment="1" applyProtection="1">
      <alignment horizontal="right" vertical="top" wrapText="1"/>
    </xf>
    <xf numFmtId="4" fontId="120" fillId="0" borderId="107" xfId="0" applyNumberFormat="1" applyFont="1" applyFill="1" applyBorder="1" applyAlignment="1" applyProtection="1">
      <alignment horizontal="center" vertical="top" wrapText="1"/>
    </xf>
    <xf numFmtId="0" fontId="116" fillId="43" borderId="112" xfId="0" applyNumberFormat="1" applyFont="1" applyFill="1" applyBorder="1" applyAlignment="1" applyProtection="1">
      <alignment horizontal="center" vertical="center" wrapText="1"/>
    </xf>
    <xf numFmtId="0" fontId="116" fillId="43" borderId="116" xfId="0" applyNumberFormat="1" applyFont="1" applyFill="1" applyBorder="1" applyAlignment="1" applyProtection="1">
      <alignment horizontal="center" vertical="center" wrapText="1"/>
    </xf>
    <xf numFmtId="0" fontId="2" fillId="0" borderId="0" xfId="0" applyFont="1" applyAlignment="1">
      <alignment vertical="center"/>
    </xf>
    <xf numFmtId="0" fontId="65" fillId="0" borderId="0" xfId="0" applyFont="1"/>
    <xf numFmtId="0" fontId="57" fillId="3" borderId="0" xfId="0" applyFont="1" applyFill="1" applyAlignment="1">
      <alignment vertical="top"/>
    </xf>
    <xf numFmtId="0" fontId="57" fillId="3" borderId="0" xfId="0" applyFont="1" applyFill="1" applyAlignment="1">
      <alignment horizontal="left" vertical="top"/>
    </xf>
    <xf numFmtId="1" fontId="57" fillId="3" borderId="0" xfId="0" applyNumberFormat="1" applyFont="1" applyFill="1" applyAlignment="1">
      <alignment vertical="top"/>
    </xf>
    <xf numFmtId="0" fontId="57" fillId="45" borderId="7" xfId="0" applyFont="1" applyFill="1" applyBorder="1" applyAlignment="1">
      <alignment horizontal="center" vertical="center" wrapText="1"/>
    </xf>
    <xf numFmtId="0" fontId="57" fillId="45" borderId="7" xfId="0" applyFont="1" applyFill="1" applyBorder="1" applyAlignment="1">
      <alignment horizontal="center" vertical="center"/>
    </xf>
    <xf numFmtId="0" fontId="57" fillId="45" borderId="7" xfId="0" applyFont="1" applyFill="1" applyBorder="1" applyAlignment="1">
      <alignment horizontal="left" vertical="center" wrapText="1"/>
    </xf>
    <xf numFmtId="1" fontId="57" fillId="45" borderId="7" xfId="0" applyNumberFormat="1" applyFont="1" applyFill="1" applyBorder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57" fillId="0" borderId="7" xfId="0" applyFont="1" applyBorder="1"/>
    <xf numFmtId="0" fontId="57" fillId="0" borderId="7" xfId="0" applyFont="1" applyBorder="1" applyAlignment="1">
      <alignment horizontal="left"/>
    </xf>
    <xf numFmtId="0" fontId="57" fillId="0" borderId="7" xfId="1155" applyFont="1" applyBorder="1"/>
    <xf numFmtId="1" fontId="57" fillId="0" borderId="7" xfId="1157" applyNumberFormat="1" applyFont="1" applyBorder="1"/>
    <xf numFmtId="0" fontId="57" fillId="0" borderId="7" xfId="1157" applyFont="1" applyBorder="1"/>
    <xf numFmtId="0" fontId="57" fillId="0" borderId="7" xfId="1162" applyFont="1" applyBorder="1"/>
    <xf numFmtId="3" fontId="57" fillId="0" borderId="7" xfId="1162" applyNumberFormat="1" applyFont="1" applyBorder="1"/>
    <xf numFmtId="3" fontId="57" fillId="0" borderId="7" xfId="1162" applyNumberFormat="1" applyFont="1" applyBorder="1" applyAlignment="1"/>
    <xf numFmtId="0" fontId="57" fillId="0" borderId="0" xfId="0" applyFont="1" applyAlignment="1">
      <alignment vertical="top"/>
    </xf>
    <xf numFmtId="0" fontId="57" fillId="0" borderId="7" xfId="1162" applyFont="1" applyBorder="1" applyAlignment="1"/>
    <xf numFmtId="4" fontId="57" fillId="0" borderId="7" xfId="1162" applyNumberFormat="1" applyFont="1" applyBorder="1"/>
    <xf numFmtId="0" fontId="57" fillId="0" borderId="0" xfId="0" applyFont="1" applyAlignment="1">
      <alignment horizontal="left" vertical="top"/>
    </xf>
    <xf numFmtId="1" fontId="57" fillId="0" borderId="0" xfId="0" applyNumberFormat="1" applyFont="1" applyAlignment="1">
      <alignment vertical="top"/>
    </xf>
    <xf numFmtId="0" fontId="57" fillId="0" borderId="0" xfId="0" applyFont="1"/>
    <xf numFmtId="3" fontId="65" fillId="0" borderId="0" xfId="0" applyNumberFormat="1" applyFont="1" applyAlignment="1">
      <alignment vertical="top"/>
    </xf>
    <xf numFmtId="173" fontId="42" fillId="0" borderId="0" xfId="2" applyNumberFormat="1" applyFont="1" applyFill="1" applyAlignment="1">
      <alignment horizontal="center" vertical="top"/>
    </xf>
    <xf numFmtId="173" fontId="12" fillId="9" borderId="7" xfId="2" applyNumberFormat="1" applyFont="1" applyFill="1" applyBorder="1" applyAlignment="1">
      <alignment horizontal="center" vertical="center" wrapText="1"/>
    </xf>
    <xf numFmtId="173" fontId="12" fillId="0" borderId="0" xfId="2" applyNumberFormat="1" applyFont="1" applyAlignment="1">
      <alignment horizontal="center" vertical="top"/>
    </xf>
    <xf numFmtId="0" fontId="54" fillId="8" borderId="7" xfId="0" applyFont="1" applyFill="1" applyBorder="1" applyAlignment="1">
      <alignment horizontal="center" vertical="center" wrapText="1"/>
    </xf>
    <xf numFmtId="0" fontId="54" fillId="8" borderId="7" xfId="0" applyFont="1" applyFill="1" applyBorder="1" applyAlignment="1">
      <alignment horizontal="center" vertical="top" wrapText="1"/>
    </xf>
    <xf numFmtId="0" fontId="54" fillId="8" borderId="7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center" vertical="top"/>
    </xf>
    <xf numFmtId="0" fontId="54" fillId="8" borderId="6" xfId="0" applyFont="1" applyFill="1" applyBorder="1" applyAlignment="1">
      <alignment horizontal="center" vertical="top" wrapText="1"/>
    </xf>
    <xf numFmtId="0" fontId="54" fillId="0" borderId="7" xfId="0" applyFont="1" applyBorder="1" applyAlignment="1">
      <alignment horizontal="center" vertical="top"/>
    </xf>
    <xf numFmtId="0" fontId="54" fillId="0" borderId="7" xfId="0" applyFont="1" applyBorder="1" applyAlignment="1">
      <alignment vertical="top"/>
    </xf>
    <xf numFmtId="1" fontId="54" fillId="0" borderId="7" xfId="0" applyNumberFormat="1" applyFont="1" applyBorder="1" applyAlignment="1">
      <alignment horizontal="left" vertical="top"/>
    </xf>
    <xf numFmtId="0" fontId="54" fillId="0" borderId="7" xfId="0" applyFont="1" applyBorder="1" applyAlignment="1">
      <alignment horizontal="justify" vertical="top" wrapText="1"/>
    </xf>
    <xf numFmtId="1" fontId="54" fillId="0" borderId="7" xfId="0" applyNumberFormat="1" applyFont="1" applyBorder="1" applyAlignment="1">
      <alignment horizontal="right" vertical="top"/>
    </xf>
    <xf numFmtId="0" fontId="54" fillId="0" borderId="7" xfId="0" quotePrefix="1" applyFont="1" applyBorder="1" applyAlignment="1">
      <alignment vertical="top"/>
    </xf>
    <xf numFmtId="1" fontId="54" fillId="0" borderId="7" xfId="0" applyNumberFormat="1" applyFont="1" applyBorder="1" applyAlignment="1">
      <alignment vertical="top"/>
    </xf>
    <xf numFmtId="0" fontId="0" fillId="0" borderId="0" xfId="0" applyAlignment="1">
      <alignment vertical="top"/>
    </xf>
    <xf numFmtId="0" fontId="54" fillId="0" borderId="7" xfId="0" applyFont="1" applyBorder="1" applyAlignment="1">
      <alignment vertical="top" wrapText="1"/>
    </xf>
    <xf numFmtId="0" fontId="54" fillId="3" borderId="0" xfId="862" applyFont="1" applyFill="1" applyAlignment="1">
      <alignment horizontal="center" vertical="center"/>
    </xf>
    <xf numFmtId="173" fontId="54" fillId="3" borderId="0" xfId="479" applyNumberFormat="1" applyFont="1" applyFill="1" applyAlignment="1">
      <alignment horizontal="center" vertical="center"/>
    </xf>
    <xf numFmtId="0" fontId="45" fillId="3" borderId="0" xfId="862" quotePrefix="1" applyFont="1" applyFill="1"/>
    <xf numFmtId="43" fontId="45" fillId="3" borderId="0" xfId="862" applyNumberFormat="1" applyFont="1" applyFill="1"/>
    <xf numFmtId="0" fontId="45" fillId="0" borderId="0" xfId="1108" applyFont="1"/>
    <xf numFmtId="0" fontId="53" fillId="3" borderId="0" xfId="862" applyFont="1" applyFill="1" applyAlignment="1">
      <alignment horizontal="center"/>
    </xf>
    <xf numFmtId="180" fontId="53" fillId="3" borderId="0" xfId="862" applyNumberFormat="1" applyFont="1" applyFill="1"/>
    <xf numFmtId="0" fontId="45" fillId="3" borderId="0" xfId="862" applyFont="1" applyFill="1"/>
    <xf numFmtId="43" fontId="53" fillId="3" borderId="0" xfId="862" applyNumberFormat="1" applyFont="1" applyFill="1"/>
    <xf numFmtId="0" fontId="53" fillId="3" borderId="0" xfId="862" applyFont="1" applyFill="1"/>
    <xf numFmtId="0" fontId="54" fillId="0" borderId="7" xfId="0" applyFont="1" applyBorder="1" applyAlignment="1">
      <alignment horizontal="left" vertical="top"/>
    </xf>
    <xf numFmtId="0" fontId="45" fillId="0" borderId="0" xfId="1108" applyFont="1" applyAlignment="1">
      <alignment horizontal="left"/>
    </xf>
    <xf numFmtId="0" fontId="54" fillId="0" borderId="0" xfId="0" applyFont="1" applyAlignment="1">
      <alignment horizontal="left"/>
    </xf>
    <xf numFmtId="0" fontId="26" fillId="0" borderId="7" xfId="979" applyFill="1" applyBorder="1" applyAlignment="1">
      <alignment horizontal="right" vertical="top"/>
    </xf>
    <xf numFmtId="41" fontId="42" fillId="0" borderId="0" xfId="4" applyFont="1" applyFill="1" applyAlignment="1">
      <alignment wrapText="1"/>
    </xf>
    <xf numFmtId="0" fontId="42" fillId="0" borderId="0" xfId="0" applyFont="1" applyFill="1" applyAlignment="1">
      <alignment vertical="center" wrapText="1"/>
    </xf>
    <xf numFmtId="41" fontId="119" fillId="0" borderId="7" xfId="0" applyNumberFormat="1" applyFont="1" applyFill="1" applyBorder="1" applyAlignment="1">
      <alignment horizontal="center" vertical="center"/>
    </xf>
    <xf numFmtId="3" fontId="6" fillId="0" borderId="7" xfId="0" applyNumberFormat="1" applyFont="1" applyFill="1" applyBorder="1"/>
    <xf numFmtId="0" fontId="0" fillId="0" borderId="0" xfId="0" applyFill="1" applyBorder="1" applyAlignment="1">
      <alignment horizontal="center"/>
    </xf>
    <xf numFmtId="0" fontId="0" fillId="0" borderId="0" xfId="0" applyFill="1"/>
    <xf numFmtId="0" fontId="0" fillId="0" borderId="7" xfId="0" applyFill="1" applyBorder="1"/>
    <xf numFmtId="41" fontId="20" fillId="9" borderId="29" xfId="479" applyNumberFormat="1" applyFont="1" applyFill="1" applyBorder="1" applyAlignment="1">
      <alignment horizontal="center" vertical="center"/>
    </xf>
    <xf numFmtId="2" fontId="20" fillId="9" borderId="96" xfId="862" applyNumberFormat="1" applyFont="1" applyFill="1" applyBorder="1" applyAlignment="1">
      <alignment horizontal="center" vertical="center"/>
    </xf>
    <xf numFmtId="9" fontId="20" fillId="9" borderId="28" xfId="862" applyNumberFormat="1" applyFont="1" applyFill="1" applyBorder="1" applyAlignment="1">
      <alignment horizontal="center" vertical="top"/>
    </xf>
    <xf numFmtId="9" fontId="20" fillId="9" borderId="29" xfId="862" applyNumberFormat="1" applyFont="1" applyFill="1" applyBorder="1" applyAlignment="1">
      <alignment horizontal="center" vertical="top"/>
    </xf>
    <xf numFmtId="9" fontId="20" fillId="9" borderId="65" xfId="862" applyNumberFormat="1" applyFont="1" applyFill="1" applyBorder="1" applyAlignment="1">
      <alignment horizontal="center" vertical="top"/>
    </xf>
    <xf numFmtId="2" fontId="20" fillId="9" borderId="7" xfId="862" applyNumberFormat="1" applyFont="1" applyFill="1" applyBorder="1" applyAlignment="1">
      <alignment horizontal="center" vertical="top"/>
    </xf>
    <xf numFmtId="9" fontId="20" fillId="9" borderId="7" xfId="862" applyNumberFormat="1" applyFont="1" applyFill="1" applyBorder="1" applyAlignment="1">
      <alignment horizontal="center" vertical="top"/>
    </xf>
    <xf numFmtId="41" fontId="20" fillId="9" borderId="96" xfId="4" applyFont="1" applyFill="1" applyBorder="1" applyAlignment="1">
      <alignment horizontal="center" vertical="top"/>
    </xf>
    <xf numFmtId="0" fontId="17" fillId="3" borderId="58" xfId="862" applyFont="1" applyFill="1" applyBorder="1" applyAlignment="1">
      <alignment horizontal="center" vertical="center"/>
    </xf>
    <xf numFmtId="41" fontId="20" fillId="3" borderId="43" xfId="479" applyNumberFormat="1" applyFont="1" applyFill="1" applyBorder="1" applyAlignment="1">
      <alignment horizontal="center" vertical="center"/>
    </xf>
    <xf numFmtId="41" fontId="20" fillId="3" borderId="65" xfId="479" applyNumberFormat="1" applyFont="1" applyFill="1" applyBorder="1" applyAlignment="1">
      <alignment horizontal="center" vertical="center"/>
    </xf>
    <xf numFmtId="41" fontId="20" fillId="3" borderId="52" xfId="479" applyNumberFormat="1" applyFont="1" applyFill="1" applyBorder="1" applyAlignment="1">
      <alignment horizontal="center" vertical="center"/>
    </xf>
    <xf numFmtId="37" fontId="20" fillId="3" borderId="7" xfId="479" applyNumberFormat="1" applyFont="1" applyFill="1" applyBorder="1" applyAlignment="1">
      <alignment horizontal="right" vertical="center"/>
    </xf>
    <xf numFmtId="174" fontId="20" fillId="9" borderId="7" xfId="862" applyNumberFormat="1" applyFont="1" applyFill="1" applyBorder="1" applyAlignment="1">
      <alignment horizontal="center" vertical="top"/>
    </xf>
    <xf numFmtId="0" fontId="20" fillId="9" borderId="99" xfId="862" applyFont="1" applyFill="1" applyBorder="1" applyAlignment="1">
      <alignment horizontal="center" vertical="top"/>
    </xf>
    <xf numFmtId="0" fontId="20" fillId="9" borderId="96" xfId="862" applyFont="1" applyFill="1" applyBorder="1" applyAlignment="1">
      <alignment horizontal="center" vertical="top"/>
    </xf>
    <xf numFmtId="0" fontId="101" fillId="0" borderId="0" xfId="578" applyFont="1" applyAlignment="1">
      <alignment horizontal="center"/>
    </xf>
    <xf numFmtId="0" fontId="69" fillId="0" borderId="0" xfId="578" applyFont="1" applyAlignment="1">
      <alignment horizontal="center" wrapText="1"/>
    </xf>
    <xf numFmtId="0" fontId="102" fillId="16" borderId="0" xfId="578" applyFont="1" applyFill="1" applyAlignment="1">
      <alignment horizontal="center"/>
    </xf>
    <xf numFmtId="0" fontId="65" fillId="2" borderId="0" xfId="1108" applyFont="1" applyFill="1" applyAlignment="1">
      <alignment horizontal="left" vertical="center" wrapText="1"/>
    </xf>
    <xf numFmtId="10" fontId="16" fillId="3" borderId="55" xfId="1085" applyNumberFormat="1" applyFont="1" applyFill="1" applyBorder="1" applyAlignment="1">
      <alignment vertical="center" wrapText="1"/>
    </xf>
    <xf numFmtId="10" fontId="16" fillId="3" borderId="56" xfId="1085" applyNumberFormat="1" applyFont="1" applyFill="1" applyBorder="1" applyAlignment="1">
      <alignment vertical="center"/>
    </xf>
    <xf numFmtId="0" fontId="16" fillId="3" borderId="50" xfId="862" applyFont="1" applyFill="1" applyBorder="1" applyAlignment="1">
      <alignment vertical="center"/>
    </xf>
    <xf numFmtId="43" fontId="48" fillId="3" borderId="0" xfId="862" quotePrefix="1" applyNumberFormat="1" applyFont="1" applyFill="1" applyAlignment="1">
      <alignment horizontal="center"/>
    </xf>
    <xf numFmtId="43" fontId="48" fillId="3" borderId="0" xfId="862" applyNumberFormat="1" applyFont="1" applyFill="1" applyAlignment="1">
      <alignment horizontal="center"/>
    </xf>
    <xf numFmtId="0" fontId="48" fillId="3" borderId="0" xfId="862" applyFont="1" applyFill="1" applyAlignment="1">
      <alignment horizontal="center"/>
    </xf>
    <xf numFmtId="0" fontId="48" fillId="3" borderId="0" xfId="862" quotePrefix="1" applyFont="1" applyFill="1" applyAlignment="1">
      <alignment horizontal="center"/>
    </xf>
    <xf numFmtId="0" fontId="48" fillId="3" borderId="0" xfId="862" applyFont="1" applyFill="1" applyAlignment="1">
      <alignment horizontal="center" vertical="center"/>
    </xf>
    <xf numFmtId="0" fontId="16" fillId="3" borderId="7" xfId="862" applyFont="1" applyFill="1" applyBorder="1" applyAlignment="1">
      <alignment horizontal="left" vertical="top" wrapText="1"/>
    </xf>
    <xf numFmtId="0" fontId="16" fillId="3" borderId="99" xfId="862" applyFont="1" applyFill="1" applyBorder="1" applyAlignment="1">
      <alignment horizontal="left" vertical="top" wrapText="1"/>
    </xf>
    <xf numFmtId="0" fontId="16" fillId="3" borderId="94" xfId="862" applyFont="1" applyFill="1" applyBorder="1" applyAlignment="1">
      <alignment vertical="top"/>
    </xf>
    <xf numFmtId="0" fontId="16" fillId="3" borderId="95" xfId="862" applyFont="1" applyFill="1" applyBorder="1" applyAlignment="1">
      <alignment vertical="top"/>
    </xf>
    <xf numFmtId="0" fontId="111" fillId="3" borderId="0" xfId="862" applyNumberFormat="1" applyFont="1" applyFill="1" applyAlignment="1">
      <alignment horizontal="center" vertical="center" wrapText="1"/>
    </xf>
    <xf numFmtId="10" fontId="16" fillId="3" borderId="39" xfId="1085" applyNumberFormat="1" applyFont="1" applyFill="1" applyBorder="1" applyAlignment="1">
      <alignment horizontal="left" vertical="top" wrapText="1"/>
    </xf>
    <xf numFmtId="10" fontId="16" fillId="3" borderId="40" xfId="1085" applyNumberFormat="1" applyFont="1" applyFill="1" applyBorder="1" applyAlignment="1">
      <alignment horizontal="left" vertical="top" wrapText="1"/>
    </xf>
    <xf numFmtId="10" fontId="16" fillId="3" borderId="58" xfId="1085" applyNumberFormat="1" applyFont="1" applyFill="1" applyBorder="1" applyAlignment="1">
      <alignment horizontal="left" vertical="top" wrapText="1"/>
    </xf>
    <xf numFmtId="10" fontId="16" fillId="3" borderId="43" xfId="1085" applyNumberFormat="1" applyFont="1" applyFill="1" applyBorder="1" applyAlignment="1">
      <alignment horizontal="left" vertical="top" wrapText="1"/>
    </xf>
    <xf numFmtId="10" fontId="16" fillId="3" borderId="63" xfId="1085" applyNumberFormat="1" applyFont="1" applyFill="1" applyBorder="1" applyAlignment="1">
      <alignment horizontal="left" vertical="top" wrapText="1"/>
    </xf>
    <xf numFmtId="10" fontId="16" fillId="3" borderId="64" xfId="1085" applyNumberFormat="1" applyFont="1" applyFill="1" applyBorder="1" applyAlignment="1">
      <alignment horizontal="left" vertical="top" wrapText="1"/>
    </xf>
    <xf numFmtId="10" fontId="16" fillId="3" borderId="7" xfId="1085" applyNumberFormat="1" applyFont="1" applyFill="1" applyBorder="1" applyAlignment="1">
      <alignment horizontal="left" vertical="top" wrapText="1"/>
    </xf>
    <xf numFmtId="0" fontId="43" fillId="2" borderId="35" xfId="862" applyFont="1" applyFill="1" applyBorder="1" applyAlignment="1">
      <alignment horizontal="center" vertical="center"/>
    </xf>
    <xf numFmtId="0" fontId="43" fillId="2" borderId="36" xfId="862" applyFont="1" applyFill="1" applyBorder="1" applyAlignment="1">
      <alignment horizontal="center" vertical="center"/>
    </xf>
    <xf numFmtId="0" fontId="43" fillId="2" borderId="67" xfId="862" applyFont="1" applyFill="1" applyBorder="1" applyAlignment="1">
      <alignment horizontal="center" vertical="center"/>
    </xf>
    <xf numFmtId="0" fontId="16" fillId="3" borderId="39" xfId="862" applyFont="1" applyFill="1" applyBorder="1" applyAlignment="1">
      <alignment horizontal="left" vertical="center" wrapText="1"/>
    </xf>
    <xf numFmtId="0" fontId="16" fillId="3" borderId="40" xfId="862" applyFont="1" applyFill="1" applyBorder="1" applyAlignment="1">
      <alignment horizontal="left" vertical="center" wrapText="1"/>
    </xf>
    <xf numFmtId="0" fontId="16" fillId="3" borderId="58" xfId="862" applyFont="1" applyFill="1" applyBorder="1" applyAlignment="1">
      <alignment horizontal="left" vertical="center" wrapText="1"/>
    </xf>
    <xf numFmtId="0" fontId="16" fillId="3" borderId="43" xfId="862" applyFont="1" applyFill="1" applyBorder="1" applyAlignment="1">
      <alignment horizontal="left" vertical="center" wrapText="1"/>
    </xf>
    <xf numFmtId="0" fontId="16" fillId="3" borderId="60" xfId="862" applyFont="1" applyFill="1" applyBorder="1" applyAlignment="1">
      <alignment horizontal="left" vertical="center" wrapText="1"/>
    </xf>
    <xf numFmtId="0" fontId="16" fillId="3" borderId="61" xfId="862" applyFont="1" applyFill="1" applyBorder="1" applyAlignment="1">
      <alignment horizontal="left" vertical="center" wrapText="1"/>
    </xf>
    <xf numFmtId="10" fontId="16" fillId="3" borderId="55" xfId="1085" applyNumberFormat="1" applyFont="1" applyFill="1" applyBorder="1" applyAlignment="1">
      <alignment vertical="center"/>
    </xf>
    <xf numFmtId="0" fontId="16" fillId="2" borderId="31" xfId="862" applyFont="1" applyFill="1" applyBorder="1" applyAlignment="1">
      <alignment horizontal="center" vertical="center"/>
    </xf>
    <xf numFmtId="0" fontId="16" fillId="2" borderId="37" xfId="862" applyFont="1" applyFill="1" applyBorder="1" applyAlignment="1">
      <alignment horizontal="center" vertical="center"/>
    </xf>
    <xf numFmtId="0" fontId="16" fillId="2" borderId="33" xfId="862" applyFont="1" applyFill="1" applyBorder="1" applyAlignment="1">
      <alignment horizontal="center" vertical="center"/>
    </xf>
    <xf numFmtId="0" fontId="16" fillId="2" borderId="34" xfId="862" applyFont="1" applyFill="1" applyBorder="1" applyAlignment="1">
      <alignment horizontal="center" vertical="center"/>
    </xf>
    <xf numFmtId="0" fontId="16" fillId="2" borderId="15" xfId="862" applyFont="1" applyFill="1" applyBorder="1" applyAlignment="1">
      <alignment horizontal="center" vertical="center"/>
    </xf>
    <xf numFmtId="0" fontId="16" fillId="2" borderId="17" xfId="862" applyFont="1" applyFill="1" applyBorder="1" applyAlignment="1">
      <alignment horizontal="center" vertical="center"/>
    </xf>
    <xf numFmtId="0" fontId="16" fillId="2" borderId="10" xfId="862" applyFont="1" applyFill="1" applyBorder="1" applyAlignment="1">
      <alignment horizontal="center" vertical="center"/>
    </xf>
    <xf numFmtId="0" fontId="16" fillId="2" borderId="7" xfId="862" applyFont="1" applyFill="1" applyBorder="1" applyAlignment="1">
      <alignment horizontal="center" vertical="center"/>
    </xf>
    <xf numFmtId="0" fontId="16" fillId="2" borderId="77" xfId="862" applyFont="1" applyFill="1" applyBorder="1" applyAlignment="1">
      <alignment horizontal="center" vertical="center"/>
    </xf>
    <xf numFmtId="0" fontId="16" fillId="2" borderId="6" xfId="862" applyFont="1" applyFill="1" applyBorder="1" applyAlignment="1">
      <alignment horizontal="center" vertical="center"/>
    </xf>
    <xf numFmtId="0" fontId="16" fillId="0" borderId="55" xfId="862" applyFont="1" applyFill="1" applyBorder="1" applyAlignment="1">
      <alignment horizontal="left" vertical="center" wrapText="1"/>
    </xf>
    <xf numFmtId="0" fontId="16" fillId="0" borderId="56" xfId="862" applyFont="1" applyFill="1" applyBorder="1" applyAlignment="1">
      <alignment horizontal="left" vertical="center" wrapText="1"/>
    </xf>
    <xf numFmtId="0" fontId="16" fillId="0" borderId="94" xfId="862" applyFont="1" applyFill="1" applyBorder="1" applyAlignment="1">
      <alignment horizontal="left" vertical="center" wrapText="1"/>
    </xf>
    <xf numFmtId="0" fontId="16" fillId="0" borderId="95" xfId="862" applyFont="1" applyFill="1" applyBorder="1" applyAlignment="1">
      <alignment horizontal="left" vertical="center" wrapText="1"/>
    </xf>
    <xf numFmtId="0" fontId="43" fillId="3" borderId="0" xfId="862" applyFont="1" applyFill="1" applyAlignment="1">
      <alignment horizontal="center" vertical="center" wrapText="1"/>
    </xf>
    <xf numFmtId="0" fontId="16" fillId="3" borderId="39" xfId="862" applyFont="1" applyFill="1" applyBorder="1" applyAlignment="1">
      <alignment horizontal="left" vertical="center"/>
    </xf>
    <xf numFmtId="0" fontId="16" fillId="3" borderId="40" xfId="862" applyFont="1" applyFill="1" applyBorder="1" applyAlignment="1">
      <alignment horizontal="left" vertical="center"/>
    </xf>
    <xf numFmtId="0" fontId="16" fillId="3" borderId="43" xfId="862" applyFont="1" applyFill="1" applyBorder="1" applyAlignment="1">
      <alignment horizontal="left" vertical="center"/>
    </xf>
    <xf numFmtId="0" fontId="16" fillId="3" borderId="60" xfId="862" applyFont="1" applyFill="1" applyBorder="1" applyAlignment="1">
      <alignment horizontal="left" vertical="center"/>
    </xf>
    <xf numFmtId="0" fontId="16" fillId="3" borderId="61" xfId="862" applyFont="1" applyFill="1" applyBorder="1" applyAlignment="1">
      <alignment horizontal="left" vertical="center"/>
    </xf>
    <xf numFmtId="0" fontId="16" fillId="3" borderId="55" xfId="862" applyFont="1" applyFill="1" applyBorder="1" applyAlignment="1">
      <alignment horizontal="left" vertical="center" wrapText="1"/>
    </xf>
    <xf numFmtId="0" fontId="16" fillId="3" borderId="56" xfId="862" applyFont="1" applyFill="1" applyBorder="1" applyAlignment="1">
      <alignment horizontal="left" vertical="center" wrapText="1"/>
    </xf>
    <xf numFmtId="0" fontId="16" fillId="3" borderId="57" xfId="862" applyFont="1" applyFill="1" applyBorder="1" applyAlignment="1">
      <alignment vertical="center"/>
    </xf>
    <xf numFmtId="0" fontId="16" fillId="2" borderId="76" xfId="862" applyFont="1" applyFill="1" applyBorder="1" applyAlignment="1">
      <alignment horizontal="center" vertical="center"/>
    </xf>
    <xf numFmtId="0" fontId="16" fillId="2" borderId="73" xfId="862" applyFont="1" applyFill="1" applyBorder="1" applyAlignment="1">
      <alignment horizontal="center" vertical="center"/>
    </xf>
    <xf numFmtId="0" fontId="16" fillId="2" borderId="10" xfId="862" applyFont="1" applyFill="1" applyBorder="1" applyAlignment="1">
      <alignment horizontal="center" vertical="center" wrapText="1"/>
    </xf>
    <xf numFmtId="0" fontId="16" fillId="2" borderId="7" xfId="862" applyFont="1" applyFill="1" applyBorder="1" applyAlignment="1">
      <alignment horizontal="center" vertical="center" wrapText="1"/>
    </xf>
    <xf numFmtId="0" fontId="16" fillId="2" borderId="77" xfId="862" applyFont="1" applyFill="1" applyBorder="1" applyAlignment="1">
      <alignment horizontal="center" vertical="center" wrapText="1"/>
    </xf>
    <xf numFmtId="0" fontId="16" fillId="2" borderId="6" xfId="862" applyFont="1" applyFill="1" applyBorder="1" applyAlignment="1">
      <alignment horizontal="center" vertical="center" wrapText="1"/>
    </xf>
    <xf numFmtId="0" fontId="16" fillId="3" borderId="57" xfId="862" applyFont="1" applyFill="1" applyBorder="1" applyAlignment="1">
      <alignment horizontal="left" vertical="center" wrapText="1"/>
    </xf>
    <xf numFmtId="10" fontId="16" fillId="3" borderId="56" xfId="1085" applyNumberFormat="1" applyFont="1" applyFill="1" applyBorder="1" applyAlignment="1">
      <alignment vertical="center" wrapText="1"/>
    </xf>
    <xf numFmtId="0" fontId="16" fillId="2" borderId="31" xfId="862" applyFont="1" applyFill="1" applyBorder="1" applyAlignment="1">
      <alignment horizontal="center" vertical="center" wrapText="1"/>
    </xf>
    <xf numFmtId="0" fontId="16" fillId="2" borderId="37" xfId="862" applyFont="1" applyFill="1" applyBorder="1" applyAlignment="1">
      <alignment horizontal="center" vertical="center" wrapText="1"/>
    </xf>
    <xf numFmtId="0" fontId="16" fillId="2" borderId="33" xfId="862" applyFont="1" applyFill="1" applyBorder="1" applyAlignment="1">
      <alignment horizontal="center" vertical="center" wrapText="1"/>
    </xf>
    <xf numFmtId="0" fontId="16" fillId="2" borderId="34" xfId="862" applyFont="1" applyFill="1" applyBorder="1" applyAlignment="1">
      <alignment horizontal="center" vertical="center" wrapText="1"/>
    </xf>
    <xf numFmtId="0" fontId="16" fillId="2" borderId="15" xfId="862" applyFont="1" applyFill="1" applyBorder="1" applyAlignment="1">
      <alignment horizontal="center" vertical="center" wrapText="1"/>
    </xf>
    <xf numFmtId="0" fontId="16" fillId="2" borderId="17" xfId="862" applyFont="1" applyFill="1" applyBorder="1" applyAlignment="1">
      <alignment horizontal="center" vertical="center" wrapText="1"/>
    </xf>
    <xf numFmtId="0" fontId="16" fillId="3" borderId="63" xfId="862" applyFont="1" applyFill="1" applyBorder="1" applyAlignment="1">
      <alignment horizontal="left" vertical="center" wrapText="1"/>
    </xf>
    <xf numFmtId="0" fontId="16" fillId="3" borderId="64" xfId="862" applyFont="1" applyFill="1" applyBorder="1" applyAlignment="1">
      <alignment horizontal="left" vertical="center" wrapText="1"/>
    </xf>
    <xf numFmtId="0" fontId="16" fillId="2" borderId="7" xfId="862" applyFont="1" applyFill="1" applyBorder="1" applyAlignment="1">
      <alignment horizontal="left" vertical="center" wrapText="1"/>
    </xf>
    <xf numFmtId="0" fontId="16" fillId="3" borderId="74" xfId="862" applyFont="1" applyFill="1" applyBorder="1" applyAlignment="1">
      <alignment horizontal="left" vertical="center" wrapText="1"/>
    </xf>
    <xf numFmtId="0" fontId="16" fillId="3" borderId="66" xfId="862" applyFont="1" applyFill="1" applyBorder="1" applyAlignment="1">
      <alignment horizontal="left" vertical="center" wrapText="1"/>
    </xf>
    <xf numFmtId="0" fontId="16" fillId="2" borderId="46" xfId="862" applyFont="1" applyFill="1" applyBorder="1" applyAlignment="1">
      <alignment horizontal="left" vertical="center" wrapText="1"/>
    </xf>
    <xf numFmtId="10" fontId="16" fillId="0" borderId="48" xfId="1085" applyNumberFormat="1" applyFont="1" applyFill="1" applyBorder="1" applyAlignment="1">
      <alignment horizontal="left" vertical="center" wrapText="1"/>
    </xf>
    <xf numFmtId="10" fontId="16" fillId="0" borderId="49" xfId="1085" applyNumberFormat="1" applyFont="1" applyFill="1" applyBorder="1" applyAlignment="1">
      <alignment horizontal="left" vertical="center" wrapText="1"/>
    </xf>
    <xf numFmtId="10" fontId="16" fillId="0" borderId="48" xfId="1085" quotePrefix="1" applyNumberFormat="1" applyFont="1" applyFill="1" applyBorder="1" applyAlignment="1">
      <alignment horizontal="left" vertical="center" wrapText="1"/>
    </xf>
    <xf numFmtId="10" fontId="16" fillId="0" borderId="55" xfId="1085" applyNumberFormat="1" applyFont="1" applyFill="1" applyBorder="1" applyAlignment="1">
      <alignment horizontal="left" vertical="center" wrapText="1"/>
    </xf>
    <xf numFmtId="10" fontId="16" fillId="0" borderId="56" xfId="1085" applyNumberFormat="1" applyFont="1" applyFill="1" applyBorder="1" applyAlignment="1">
      <alignment horizontal="left" vertical="center" wrapText="1"/>
    </xf>
    <xf numFmtId="0" fontId="16" fillId="0" borderId="58" xfId="862" applyFont="1" applyFill="1" applyBorder="1" applyAlignment="1">
      <alignment horizontal="left" vertical="center" wrapText="1"/>
    </xf>
    <xf numFmtId="0" fontId="16" fillId="0" borderId="43" xfId="862" applyFont="1" applyFill="1" applyBorder="1" applyAlignment="1">
      <alignment horizontal="left" vertical="center" wrapText="1"/>
    </xf>
    <xf numFmtId="0" fontId="16" fillId="0" borderId="60" xfId="862" applyFont="1" applyFill="1" applyBorder="1" applyAlignment="1">
      <alignment horizontal="left" vertical="center" wrapText="1"/>
    </xf>
    <xf numFmtId="0" fontId="16" fillId="0" borderId="61" xfId="862" applyFont="1" applyFill="1" applyBorder="1" applyAlignment="1">
      <alignment horizontal="left" vertical="center" wrapText="1"/>
    </xf>
    <xf numFmtId="0" fontId="17" fillId="3" borderId="48" xfId="862" applyFont="1" applyFill="1" applyBorder="1" applyAlignment="1">
      <alignment vertical="center"/>
    </xf>
    <xf numFmtId="0" fontId="17" fillId="3" borderId="49" xfId="862" applyFont="1" applyFill="1" applyBorder="1" applyAlignment="1">
      <alignment vertical="center"/>
    </xf>
    <xf numFmtId="0" fontId="66" fillId="3" borderId="0" xfId="862" quotePrefix="1" applyFont="1" applyFill="1" applyAlignment="1">
      <alignment horizontal="center"/>
    </xf>
    <xf numFmtId="0" fontId="66" fillId="3" borderId="0" xfId="862" applyFont="1" applyFill="1" applyAlignment="1">
      <alignment horizontal="center"/>
    </xf>
    <xf numFmtId="0" fontId="120" fillId="0" borderId="0" xfId="0" applyNumberFormat="1" applyFont="1" applyFill="1" applyBorder="1" applyAlignment="1" applyProtection="1">
      <alignment horizontal="left" vertical="top" wrapText="1"/>
    </xf>
    <xf numFmtId="0" fontId="120" fillId="0" borderId="107" xfId="0" applyNumberFormat="1" applyFont="1" applyFill="1" applyBorder="1" applyAlignment="1" applyProtection="1">
      <alignment horizontal="center" vertical="top" wrapText="1"/>
    </xf>
    <xf numFmtId="0" fontId="116" fillId="43" borderId="107" xfId="0" applyNumberFormat="1" applyFont="1" applyFill="1" applyBorder="1" applyAlignment="1" applyProtection="1">
      <alignment horizontal="center" vertical="top" wrapText="1"/>
    </xf>
    <xf numFmtId="173" fontId="116" fillId="43" borderId="107" xfId="2" applyNumberFormat="1" applyFont="1" applyFill="1" applyBorder="1" applyAlignment="1" applyProtection="1">
      <alignment horizontal="center" vertical="top" wrapText="1"/>
    </xf>
    <xf numFmtId="0" fontId="120" fillId="0" borderId="0" xfId="0" applyNumberFormat="1" applyFont="1" applyFill="1" applyBorder="1" applyAlignment="1" applyProtection="1">
      <alignment horizontal="center" vertical="top" wrapText="1"/>
    </xf>
    <xf numFmtId="0" fontId="116" fillId="43" borderId="107" xfId="0" applyNumberFormat="1" applyFont="1" applyFill="1" applyBorder="1" applyAlignment="1" applyProtection="1">
      <alignment horizontal="center" vertical="center" wrapText="1"/>
    </xf>
    <xf numFmtId="0" fontId="122" fillId="0" borderId="112" xfId="0" applyNumberFormat="1" applyFont="1" applyFill="1" applyBorder="1" applyAlignment="1" applyProtection="1">
      <alignment horizontal="center" vertical="top" wrapText="1"/>
    </xf>
    <xf numFmtId="0" fontId="122" fillId="0" borderId="115" xfId="0" applyNumberFormat="1" applyFont="1" applyFill="1" applyBorder="1" applyAlignment="1" applyProtection="1">
      <alignment horizontal="center" vertical="top" wrapText="1"/>
    </xf>
    <xf numFmtId="0" fontId="122" fillId="0" borderId="102" xfId="0" applyNumberFormat="1" applyFont="1" applyFill="1" applyBorder="1" applyAlignment="1" applyProtection="1">
      <alignment horizontal="center" vertical="top" wrapText="1"/>
    </xf>
    <xf numFmtId="0" fontId="122" fillId="0" borderId="110" xfId="0" applyNumberFormat="1" applyFont="1" applyFill="1" applyBorder="1" applyAlignment="1" applyProtection="1">
      <alignment horizontal="center" vertical="top" wrapText="1"/>
    </xf>
    <xf numFmtId="0" fontId="122" fillId="0" borderId="112" xfId="0" applyNumberFormat="1" applyFont="1" applyFill="1" applyBorder="1" applyAlignment="1" applyProtection="1">
      <alignment horizontal="left" vertical="top" wrapText="1"/>
    </xf>
    <xf numFmtId="0" fontId="116" fillId="79" borderId="104" xfId="0" applyNumberFormat="1" applyFont="1" applyFill="1" applyBorder="1" applyAlignment="1" applyProtection="1">
      <alignment horizontal="center" vertical="top" wrapText="1"/>
    </xf>
    <xf numFmtId="0" fontId="116" fillId="79" borderId="105" xfId="0" applyNumberFormat="1" applyFont="1" applyFill="1" applyBorder="1" applyAlignment="1" applyProtection="1">
      <alignment horizontal="center" vertical="top" wrapText="1"/>
    </xf>
    <xf numFmtId="0" fontId="122" fillId="0" borderId="109" xfId="0" applyNumberFormat="1" applyFont="1" applyFill="1" applyBorder="1" applyAlignment="1" applyProtection="1">
      <alignment horizontal="left" vertical="top" wrapText="1"/>
    </xf>
    <xf numFmtId="0" fontId="122" fillId="0" borderId="102" xfId="0" applyNumberFormat="1" applyFont="1" applyFill="1" applyBorder="1" applyAlignment="1" applyProtection="1">
      <alignment horizontal="left" vertical="top" wrapText="1"/>
    </xf>
    <xf numFmtId="190" fontId="143" fillId="0" borderId="109" xfId="0" applyNumberFormat="1" applyFont="1" applyFill="1" applyBorder="1" applyAlignment="1" applyProtection="1">
      <alignment horizontal="center" vertical="top" wrapText="1"/>
    </xf>
    <xf numFmtId="190" fontId="143" fillId="0" borderId="110" xfId="0" applyNumberFormat="1" applyFont="1" applyFill="1" applyBorder="1" applyAlignment="1" applyProtection="1">
      <alignment horizontal="center" vertical="top" wrapText="1"/>
    </xf>
    <xf numFmtId="190" fontId="143" fillId="0" borderId="113" xfId="0" applyNumberFormat="1" applyFont="1" applyFill="1" applyBorder="1" applyAlignment="1" applyProtection="1">
      <alignment horizontal="center" vertical="top" wrapText="1"/>
    </xf>
    <xf numFmtId="190" fontId="143" fillId="0" borderId="114" xfId="0" applyNumberFormat="1" applyFont="1" applyFill="1" applyBorder="1" applyAlignment="1" applyProtection="1">
      <alignment horizontal="center" vertical="top" wrapText="1"/>
    </xf>
    <xf numFmtId="0" fontId="122" fillId="0" borderId="0" xfId="0" applyNumberFormat="1" applyFont="1" applyFill="1" applyBorder="1" applyAlignment="1" applyProtection="1">
      <alignment horizontal="center" vertical="top" wrapText="1"/>
    </xf>
    <xf numFmtId="0" fontId="116" fillId="79" borderId="104" xfId="0" applyNumberFormat="1" applyFont="1" applyFill="1" applyBorder="1" applyAlignment="1" applyProtection="1">
      <alignment horizontal="left" vertical="top" wrapText="1"/>
    </xf>
    <xf numFmtId="0" fontId="116" fillId="79" borderId="103" xfId="0" applyNumberFormat="1" applyFont="1" applyFill="1" applyBorder="1" applyAlignment="1" applyProtection="1">
      <alignment horizontal="left" vertical="top" wrapText="1"/>
    </xf>
    <xf numFmtId="22" fontId="120" fillId="0" borderId="0" xfId="0" applyNumberFormat="1" applyFont="1" applyFill="1" applyBorder="1" applyAlignment="1" applyProtection="1">
      <alignment horizontal="left" vertical="top" wrapText="1"/>
    </xf>
    <xf numFmtId="0" fontId="120" fillId="0" borderId="112" xfId="0" applyNumberFormat="1" applyFont="1" applyFill="1" applyBorder="1" applyAlignment="1" applyProtection="1">
      <alignment horizontal="left" vertical="top" wrapText="1"/>
    </xf>
    <xf numFmtId="0" fontId="122" fillId="0" borderId="111" xfId="0" applyNumberFormat="1" applyFont="1" applyFill="1" applyBorder="1" applyAlignment="1" applyProtection="1">
      <alignment horizontal="left" vertical="top" wrapText="1"/>
    </xf>
    <xf numFmtId="0" fontId="120" fillId="0" borderId="102" xfId="0" applyNumberFormat="1" applyFont="1" applyFill="1" applyBorder="1" applyAlignment="1" applyProtection="1">
      <alignment horizontal="left" vertical="top" wrapText="1"/>
    </xf>
    <xf numFmtId="182" fontId="120" fillId="0" borderId="107" xfId="0" applyNumberFormat="1" applyFont="1" applyFill="1" applyBorder="1" applyAlignment="1" applyProtection="1">
      <alignment horizontal="center" vertical="top" wrapText="1"/>
    </xf>
    <xf numFmtId="0" fontId="120" fillId="0" borderId="107" xfId="0" applyNumberFormat="1" applyFont="1" applyFill="1" applyBorder="1" applyAlignment="1" applyProtection="1">
      <alignment horizontal="left" vertical="top" wrapText="1"/>
    </xf>
    <xf numFmtId="0" fontId="120" fillId="0" borderId="0" xfId="0" applyNumberFormat="1" applyFont="1" applyFill="1" applyBorder="1" applyAlignment="1" applyProtection="1">
      <alignment horizontal="left" vertical="center" wrapText="1"/>
    </xf>
    <xf numFmtId="0" fontId="121" fillId="0" borderId="0" xfId="0" applyNumberFormat="1" applyFont="1" applyFill="1" applyBorder="1" applyAlignment="1" applyProtection="1">
      <alignment horizontal="left" vertical="top" wrapText="1"/>
    </xf>
    <xf numFmtId="0" fontId="42" fillId="8" borderId="8" xfId="0" applyFont="1" applyFill="1" applyBorder="1" applyAlignment="1">
      <alignment horizontal="center" vertical="center" wrapText="1"/>
    </xf>
    <xf numFmtId="0" fontId="42" fillId="8" borderId="19" xfId="0" applyFont="1" applyFill="1" applyBorder="1" applyAlignment="1">
      <alignment horizontal="center" vertical="center" wrapText="1"/>
    </xf>
    <xf numFmtId="0" fontId="42" fillId="8" borderId="6" xfId="0" applyFont="1" applyFill="1" applyBorder="1" applyAlignment="1">
      <alignment horizontal="center" vertical="center" wrapText="1"/>
    </xf>
    <xf numFmtId="0" fontId="42" fillId="8" borderId="12" xfId="0" applyFont="1" applyFill="1" applyBorder="1" applyAlignment="1">
      <alignment horizontal="center" vertical="center" wrapText="1"/>
    </xf>
    <xf numFmtId="0" fontId="42" fillId="8" borderId="13" xfId="0" applyFont="1" applyFill="1" applyBorder="1" applyAlignment="1">
      <alignment horizontal="center" vertical="center" wrapText="1"/>
    </xf>
    <xf numFmtId="0" fontId="42" fillId="8" borderId="14" xfId="0" applyFont="1" applyFill="1" applyBorder="1" applyAlignment="1">
      <alignment horizontal="center" vertical="center" wrapText="1"/>
    </xf>
    <xf numFmtId="0" fontId="42" fillId="8" borderId="15" xfId="0" applyFont="1" applyFill="1" applyBorder="1" applyAlignment="1">
      <alignment horizontal="center" vertical="center" wrapText="1"/>
    </xf>
    <xf numFmtId="0" fontId="42" fillId="8" borderId="16" xfId="0" applyFont="1" applyFill="1" applyBorder="1" applyAlignment="1">
      <alignment horizontal="center" vertical="center" wrapText="1"/>
    </xf>
    <xf numFmtId="0" fontId="42" fillId="8" borderId="17" xfId="0" applyFont="1" applyFill="1" applyBorder="1" applyAlignment="1">
      <alignment horizontal="center" vertical="center" wrapText="1"/>
    </xf>
    <xf numFmtId="0" fontId="42" fillId="8" borderId="11" xfId="0" applyFont="1" applyFill="1" applyBorder="1" applyAlignment="1">
      <alignment horizontal="center" vertical="center"/>
    </xf>
    <xf numFmtId="0" fontId="42" fillId="8" borderId="1" xfId="0" applyFont="1" applyFill="1" applyBorder="1" applyAlignment="1">
      <alignment horizontal="center" vertical="center"/>
    </xf>
    <xf numFmtId="0" fontId="42" fillId="8" borderId="8" xfId="0" applyFont="1" applyFill="1" applyBorder="1" applyAlignment="1">
      <alignment horizontal="center" vertical="center"/>
    </xf>
    <xf numFmtId="0" fontId="42" fillId="8" borderId="6" xfId="0" applyFont="1" applyFill="1" applyBorder="1" applyAlignment="1">
      <alignment horizontal="center" vertical="center"/>
    </xf>
    <xf numFmtId="0" fontId="42" fillId="8" borderId="8" xfId="0" applyNumberFormat="1" applyFont="1" applyFill="1" applyBorder="1" applyAlignment="1">
      <alignment horizontal="center" vertical="center" wrapText="1"/>
    </xf>
    <xf numFmtId="0" fontId="42" fillId="8" borderId="19" xfId="0" applyNumberFormat="1" applyFont="1" applyFill="1" applyBorder="1" applyAlignment="1">
      <alignment horizontal="center" vertical="center" wrapText="1"/>
    </xf>
    <xf numFmtId="0" fontId="42" fillId="8" borderId="6" xfId="0" applyNumberFormat="1" applyFont="1" applyFill="1" applyBorder="1" applyAlignment="1">
      <alignment horizontal="center" vertical="center" wrapText="1"/>
    </xf>
    <xf numFmtId="1" fontId="42" fillId="8" borderId="8" xfId="0" applyNumberFormat="1" applyFont="1" applyFill="1" applyBorder="1" applyAlignment="1">
      <alignment horizontal="center" vertical="center" wrapText="1"/>
    </xf>
    <xf numFmtId="1" fontId="42" fillId="8" borderId="19" xfId="0" applyNumberFormat="1" applyFont="1" applyFill="1" applyBorder="1" applyAlignment="1">
      <alignment horizontal="center" vertical="center" wrapText="1"/>
    </xf>
    <xf numFmtId="1" fontId="42" fillId="8" borderId="6" xfId="0" applyNumberFormat="1" applyFont="1" applyFill="1" applyBorder="1" applyAlignment="1">
      <alignment horizontal="center" vertical="center" wrapText="1"/>
    </xf>
    <xf numFmtId="14" fontId="42" fillId="8" borderId="8" xfId="0" applyNumberFormat="1" applyFont="1" applyFill="1" applyBorder="1" applyAlignment="1">
      <alignment horizontal="center" vertical="center" wrapText="1"/>
    </xf>
    <xf numFmtId="14" fontId="42" fillId="8" borderId="19" xfId="0" applyNumberFormat="1" applyFont="1" applyFill="1" applyBorder="1" applyAlignment="1">
      <alignment horizontal="center" vertical="center" wrapText="1"/>
    </xf>
    <xf numFmtId="14" fontId="42" fillId="8" borderId="6" xfId="0" applyNumberFormat="1" applyFont="1" applyFill="1" applyBorder="1" applyAlignment="1">
      <alignment horizontal="center" vertical="center" wrapText="1"/>
    </xf>
    <xf numFmtId="41" fontId="42" fillId="8" borderId="8" xfId="4" applyFont="1" applyFill="1" applyBorder="1" applyAlignment="1">
      <alignment horizontal="center" vertical="center" wrapText="1"/>
    </xf>
    <xf numFmtId="41" fontId="42" fillId="8" borderId="19" xfId="4" applyFont="1" applyFill="1" applyBorder="1" applyAlignment="1">
      <alignment horizontal="center" vertical="center" wrapText="1"/>
    </xf>
    <xf numFmtId="41" fontId="42" fillId="8" borderId="6" xfId="4" applyFont="1" applyFill="1" applyBorder="1" applyAlignment="1">
      <alignment horizontal="center" vertical="center" wrapText="1"/>
    </xf>
    <xf numFmtId="0" fontId="65" fillId="8" borderId="8" xfId="0" applyFont="1" applyFill="1" applyBorder="1" applyAlignment="1">
      <alignment horizontal="center" vertical="center" wrapText="1"/>
    </xf>
    <xf numFmtId="0" fontId="65" fillId="8" borderId="19" xfId="0" applyFont="1" applyFill="1" applyBorder="1" applyAlignment="1">
      <alignment horizontal="center" vertical="center" wrapText="1"/>
    </xf>
    <xf numFmtId="0" fontId="65" fillId="8" borderId="6" xfId="0" applyFont="1" applyFill="1" applyBorder="1" applyAlignment="1">
      <alignment horizontal="center" vertical="center" wrapText="1"/>
    </xf>
    <xf numFmtId="0" fontId="42" fillId="0" borderId="8" xfId="0" applyFont="1" applyFill="1" applyBorder="1" applyAlignment="1">
      <alignment horizontal="center" vertical="center" wrapText="1"/>
    </xf>
    <xf numFmtId="0" fontId="42" fillId="0" borderId="19" xfId="0" applyFont="1" applyFill="1" applyBorder="1" applyAlignment="1">
      <alignment horizontal="center" vertical="center" wrapText="1"/>
    </xf>
    <xf numFmtId="0" fontId="42" fillId="0" borderId="6" xfId="0" applyFont="1" applyFill="1" applyBorder="1" applyAlignment="1">
      <alignment horizontal="center" vertical="center" wrapText="1"/>
    </xf>
    <xf numFmtId="0" fontId="19" fillId="3" borderId="0" xfId="862" quotePrefix="1" applyFont="1" applyFill="1" applyAlignment="1">
      <alignment horizontal="center"/>
    </xf>
    <xf numFmtId="0" fontId="19" fillId="3" borderId="0" xfId="862" applyFont="1" applyFill="1" applyAlignment="1">
      <alignment horizontal="center"/>
    </xf>
    <xf numFmtId="0" fontId="19" fillId="3" borderId="0" xfId="862" applyFont="1" applyFill="1" applyAlignment="1">
      <alignment horizontal="center" vertical="center"/>
    </xf>
    <xf numFmtId="0" fontId="109" fillId="8" borderId="7" xfId="578" applyFont="1" applyFill="1" applyBorder="1" applyAlignment="1">
      <alignment vertical="center" wrapText="1"/>
    </xf>
    <xf numFmtId="0" fontId="109" fillId="46" borderId="7" xfId="578" applyFont="1" applyFill="1" applyBorder="1" applyAlignment="1">
      <alignment horizontal="center" vertical="center" wrapText="1"/>
    </xf>
    <xf numFmtId="17" fontId="109" fillId="46" borderId="11" xfId="578" applyNumberFormat="1" applyFont="1" applyFill="1" applyBorder="1" applyAlignment="1">
      <alignment horizontal="center" vertical="center" wrapText="1"/>
    </xf>
    <xf numFmtId="17" fontId="109" fillId="46" borderId="1" xfId="578" applyNumberFormat="1" applyFont="1" applyFill="1" applyBorder="1" applyAlignment="1">
      <alignment horizontal="center" vertical="center" wrapText="1"/>
    </xf>
    <xf numFmtId="17" fontId="109" fillId="46" borderId="9" xfId="578" applyNumberFormat="1" applyFont="1" applyFill="1" applyBorder="1" applyAlignment="1">
      <alignment horizontal="center" vertical="center" wrapText="1"/>
    </xf>
    <xf numFmtId="0" fontId="104" fillId="46" borderId="7" xfId="578" applyFont="1" applyFill="1" applyBorder="1" applyAlignment="1">
      <alignment horizontal="center" vertical="center" wrapText="1"/>
    </xf>
    <xf numFmtId="17" fontId="104" fillId="46" borderId="11" xfId="578" applyNumberFormat="1" applyFont="1" applyFill="1" applyBorder="1" applyAlignment="1">
      <alignment horizontal="center" vertical="center" wrapText="1"/>
    </xf>
    <xf numFmtId="17" fontId="104" fillId="46" borderId="1" xfId="578" applyNumberFormat="1" applyFont="1" applyFill="1" applyBorder="1" applyAlignment="1">
      <alignment horizontal="center" vertical="center" wrapText="1"/>
    </xf>
    <xf numFmtId="17" fontId="104" fillId="46" borderId="9" xfId="578" applyNumberFormat="1" applyFont="1" applyFill="1" applyBorder="1" applyAlignment="1">
      <alignment horizontal="center" vertical="center" wrapText="1"/>
    </xf>
    <xf numFmtId="0" fontId="104" fillId="8" borderId="7" xfId="578" applyFont="1" applyFill="1" applyBorder="1" applyAlignment="1">
      <alignment vertical="center" wrapText="1"/>
    </xf>
    <xf numFmtId="0" fontId="12" fillId="0" borderId="11" xfId="0" applyFont="1" applyBorder="1" applyAlignment="1">
      <alignment horizontal="center" vertical="top"/>
    </xf>
    <xf numFmtId="0" fontId="12" fillId="0" borderId="1" xfId="0" applyFont="1" applyBorder="1" applyAlignment="1">
      <alignment horizontal="center" vertical="top"/>
    </xf>
    <xf numFmtId="0" fontId="12" fillId="0" borderId="9" xfId="0" applyFont="1" applyBorder="1" applyAlignment="1">
      <alignment horizontal="center" vertical="top"/>
    </xf>
    <xf numFmtId="0" fontId="45" fillId="3" borderId="0" xfId="862" applyFont="1" applyFill="1" applyAlignment="1">
      <alignment horizontal="center"/>
    </xf>
    <xf numFmtId="0" fontId="45" fillId="3" borderId="0" xfId="862" quotePrefix="1" applyFont="1" applyFill="1" applyAlignment="1">
      <alignment horizontal="center"/>
    </xf>
    <xf numFmtId="43" fontId="45" fillId="3" borderId="0" xfId="862" quotePrefix="1" applyNumberFormat="1" applyFont="1" applyFill="1" applyAlignment="1">
      <alignment horizontal="center"/>
    </xf>
    <xf numFmtId="43" fontId="45" fillId="3" borderId="0" xfId="862" applyNumberFormat="1" applyFont="1" applyFill="1" applyAlignment="1">
      <alignment horizontal="center"/>
    </xf>
    <xf numFmtId="0" fontId="45" fillId="3" borderId="0" xfId="862" applyFont="1" applyFill="1" applyAlignment="1">
      <alignment horizontal="center" vertical="center"/>
    </xf>
    <xf numFmtId="0" fontId="54" fillId="0" borderId="8" xfId="0" applyFont="1" applyBorder="1" applyAlignment="1">
      <alignment horizontal="center" vertical="top" wrapText="1"/>
    </xf>
    <xf numFmtId="0" fontId="54" fillId="0" borderId="6" xfId="0" applyFont="1" applyBorder="1" applyAlignment="1">
      <alignment horizontal="center" vertical="top" wrapText="1"/>
    </xf>
    <xf numFmtId="0" fontId="54" fillId="0" borderId="8" xfId="0" applyFont="1" applyBorder="1" applyAlignment="1">
      <alignment horizontal="center" vertical="top"/>
    </xf>
    <xf numFmtId="0" fontId="54" fillId="0" borderId="6" xfId="0" applyFont="1" applyBorder="1" applyAlignment="1">
      <alignment horizontal="center" vertical="top"/>
    </xf>
    <xf numFmtId="0" fontId="54" fillId="0" borderId="8" xfId="0" applyFont="1" applyBorder="1" applyAlignment="1">
      <alignment horizontal="left" vertical="top"/>
    </xf>
    <xf numFmtId="0" fontId="54" fillId="0" borderId="6" xfId="0" applyFont="1" applyBorder="1" applyAlignment="1">
      <alignment horizontal="left" vertical="top"/>
    </xf>
    <xf numFmtId="1" fontId="54" fillId="0" borderId="8" xfId="0" applyNumberFormat="1" applyFont="1" applyBorder="1" applyAlignment="1">
      <alignment horizontal="center" vertical="top"/>
    </xf>
    <xf numFmtId="1" fontId="54" fillId="0" borderId="6" xfId="0" applyNumberFormat="1" applyFont="1" applyBorder="1" applyAlignment="1">
      <alignment horizontal="center" vertical="top"/>
    </xf>
    <xf numFmtId="0" fontId="54" fillId="0" borderId="8" xfId="0" applyFont="1" applyBorder="1" applyAlignment="1">
      <alignment horizontal="justify" vertical="top" wrapText="1"/>
    </xf>
    <xf numFmtId="0" fontId="54" fillId="0" borderId="6" xfId="0" applyFont="1" applyBorder="1" applyAlignment="1">
      <alignment horizontal="justify" vertical="top" wrapText="1"/>
    </xf>
    <xf numFmtId="0" fontId="54" fillId="8" borderId="8" xfId="0" applyFont="1" applyFill="1" applyBorder="1" applyAlignment="1">
      <alignment horizontal="center" vertical="top" wrapText="1"/>
    </xf>
    <xf numFmtId="0" fontId="54" fillId="8" borderId="6" xfId="0" applyFont="1" applyFill="1" applyBorder="1" applyAlignment="1">
      <alignment horizontal="center" vertical="top" wrapText="1"/>
    </xf>
    <xf numFmtId="0" fontId="54" fillId="8" borderId="11" xfId="0" applyFont="1" applyFill="1" applyBorder="1" applyAlignment="1">
      <alignment horizontal="center" vertical="center" wrapText="1"/>
    </xf>
    <xf numFmtId="0" fontId="54" fillId="8" borderId="9" xfId="0" applyFont="1" applyFill="1" applyBorder="1" applyAlignment="1">
      <alignment horizontal="center" vertical="center" wrapText="1"/>
    </xf>
    <xf numFmtId="0" fontId="54" fillId="8" borderId="7" xfId="0" applyFont="1" applyFill="1" applyBorder="1" applyAlignment="1">
      <alignment horizontal="center" vertical="center" wrapText="1"/>
    </xf>
    <xf numFmtId="0" fontId="54" fillId="8" borderId="8" xfId="0" applyFont="1" applyFill="1" applyBorder="1" applyAlignment="1">
      <alignment horizontal="center" vertical="center"/>
    </xf>
    <xf numFmtId="0" fontId="54" fillId="8" borderId="6" xfId="0" applyFont="1" applyFill="1" applyBorder="1" applyAlignment="1">
      <alignment horizontal="center" vertical="center"/>
    </xf>
    <xf numFmtId="0" fontId="55" fillId="0" borderId="0" xfId="1052" applyFont="1" applyAlignment="1">
      <alignment horizontal="center" vertical="center"/>
    </xf>
    <xf numFmtId="0" fontId="42" fillId="10" borderId="18" xfId="1052" applyFont="1" applyFill="1" applyBorder="1" applyAlignment="1">
      <alignment horizontal="center" vertical="center" wrapText="1"/>
    </xf>
    <xf numFmtId="0" fontId="55" fillId="0" borderId="24" xfId="1052" applyFont="1" applyBorder="1" applyAlignment="1">
      <alignment horizontal="center" vertical="center"/>
    </xf>
    <xf numFmtId="0" fontId="55" fillId="0" borderId="26" xfId="1052" applyFont="1" applyBorder="1" applyAlignment="1">
      <alignment horizontal="center" vertical="center"/>
    </xf>
    <xf numFmtId="0" fontId="55" fillId="0" borderId="22" xfId="1052" applyFont="1" applyBorder="1" applyAlignment="1">
      <alignment horizontal="center" vertical="center"/>
    </xf>
    <xf numFmtId="0" fontId="56" fillId="0" borderId="0" xfId="1052" applyAlignment="1">
      <alignment horizontal="left" vertical="center"/>
    </xf>
    <xf numFmtId="0" fontId="56" fillId="0" borderId="0" xfId="1052" applyFont="1" applyAlignment="1">
      <alignment horizontal="center" vertical="center"/>
    </xf>
    <xf numFmtId="0" fontId="56" fillId="0" borderId="0" xfId="1052" applyAlignment="1">
      <alignment horizontal="center" vertical="center"/>
    </xf>
    <xf numFmtId="0" fontId="42" fillId="10" borderId="18" xfId="1052" applyFont="1" applyFill="1" applyBorder="1" applyAlignment="1">
      <alignment vertical="center"/>
    </xf>
    <xf numFmtId="166" fontId="42" fillId="10" borderId="18" xfId="497" applyNumberFormat="1" applyFont="1" applyFill="1" applyBorder="1" applyAlignment="1">
      <alignment horizontal="center" vertical="center" wrapText="1"/>
    </xf>
    <xf numFmtId="166" fontId="42" fillId="10" borderId="18" xfId="497" applyNumberFormat="1" applyFont="1" applyFill="1" applyBorder="1" applyAlignment="1">
      <alignment vertical="center"/>
    </xf>
    <xf numFmtId="0" fontId="61" fillId="0" borderId="0" xfId="578" applyFont="1" applyAlignment="1">
      <alignment horizontal="center" vertical="center"/>
    </xf>
    <xf numFmtId="0" fontId="59" fillId="2" borderId="15" xfId="0" applyFont="1" applyFill="1" applyBorder="1" applyAlignment="1">
      <alignment horizontal="center" vertical="center"/>
    </xf>
    <xf numFmtId="0" fontId="59" fillId="2" borderId="16" xfId="0" applyFont="1" applyFill="1" applyBorder="1" applyAlignment="1">
      <alignment horizontal="center" vertical="center"/>
    </xf>
    <xf numFmtId="0" fontId="60" fillId="13" borderId="27" xfId="0" applyFont="1" applyFill="1" applyBorder="1" applyAlignment="1">
      <alignment horizontal="center" wrapText="1"/>
    </xf>
    <xf numFmtId="0" fontId="60" fillId="13" borderId="7" xfId="0" applyFont="1" applyFill="1" applyBorder="1" applyAlignment="1">
      <alignment horizontal="center" vertical="center"/>
    </xf>
    <xf numFmtId="173" fontId="60" fillId="13" borderId="7" xfId="2" applyNumberFormat="1" applyFont="1" applyFill="1" applyBorder="1" applyAlignment="1">
      <alignment horizontal="center" vertical="center"/>
    </xf>
    <xf numFmtId="41" fontId="60" fillId="13" borderId="7" xfId="0" applyNumberFormat="1" applyFont="1" applyFill="1" applyBorder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55" fillId="0" borderId="0" xfId="574" applyFont="1" applyAlignment="1">
      <alignment horizontal="center" vertical="center"/>
    </xf>
    <xf numFmtId="0" fontId="43" fillId="0" borderId="0" xfId="574" applyFont="1" applyBorder="1" applyAlignment="1">
      <alignment horizontal="left" vertical="center"/>
    </xf>
    <xf numFmtId="0" fontId="42" fillId="10" borderId="18" xfId="574" applyFont="1" applyFill="1" applyBorder="1" applyAlignment="1">
      <alignment horizontal="center" vertical="center" wrapText="1"/>
    </xf>
    <xf numFmtId="0" fontId="42" fillId="3" borderId="24" xfId="574" applyFont="1" applyFill="1" applyBorder="1" applyAlignment="1">
      <alignment horizontal="center" vertical="center"/>
    </xf>
    <xf numFmtId="0" fontId="42" fillId="3" borderId="21" xfId="574" applyFont="1" applyFill="1" applyBorder="1" applyAlignment="1">
      <alignment horizontal="center" vertical="center"/>
    </xf>
    <xf numFmtId="0" fontId="42" fillId="3" borderId="25" xfId="574" applyFont="1" applyFill="1" applyBorder="1" applyAlignment="1">
      <alignment horizontal="center" vertical="center"/>
    </xf>
    <xf numFmtId="0" fontId="42" fillId="10" borderId="24" xfId="574" applyFont="1" applyFill="1" applyBorder="1" applyAlignment="1">
      <alignment horizontal="center" vertical="center" wrapText="1"/>
    </xf>
    <xf numFmtId="0" fontId="42" fillId="10" borderId="22" xfId="574" applyFont="1" applyFill="1" applyBorder="1" applyAlignment="1">
      <alignment horizontal="center" vertical="center" wrapText="1"/>
    </xf>
    <xf numFmtId="0" fontId="42" fillId="10" borderId="18" xfId="574" applyFont="1" applyFill="1" applyBorder="1" applyAlignment="1">
      <alignment vertical="center"/>
    </xf>
    <xf numFmtId="166" fontId="42" fillId="10" borderId="18" xfId="470" applyNumberFormat="1" applyFont="1" applyFill="1" applyBorder="1" applyAlignment="1">
      <alignment horizontal="center" vertical="center" wrapText="1"/>
    </xf>
    <xf numFmtId="166" fontId="42" fillId="10" borderId="18" xfId="470" applyNumberFormat="1" applyFont="1" applyFill="1" applyBorder="1" applyAlignment="1">
      <alignment vertical="center"/>
    </xf>
    <xf numFmtId="166" fontId="42" fillId="10" borderId="3" xfId="470" applyNumberFormat="1" applyFont="1" applyFill="1" applyBorder="1" applyAlignment="1">
      <alignment horizontal="center" vertical="center" wrapText="1"/>
    </xf>
    <xf numFmtId="166" fontId="42" fillId="10" borderId="5" xfId="470" applyNumberFormat="1" applyFont="1" applyFill="1" applyBorder="1" applyAlignment="1">
      <alignment horizontal="center" vertical="center"/>
    </xf>
    <xf numFmtId="175" fontId="42" fillId="10" borderId="3" xfId="470" applyNumberFormat="1" applyFont="1" applyFill="1" applyBorder="1" applyAlignment="1">
      <alignment horizontal="center" vertical="top" wrapText="1"/>
    </xf>
    <xf numFmtId="0" fontId="56" fillId="0" borderId="5" xfId="574" applyBorder="1"/>
    <xf numFmtId="0" fontId="42" fillId="0" borderId="24" xfId="574" applyFont="1" applyBorder="1" applyAlignment="1">
      <alignment horizontal="center" vertical="center"/>
    </xf>
    <xf numFmtId="0" fontId="42" fillId="0" borderId="26" xfId="574" applyFont="1" applyBorder="1" applyAlignment="1">
      <alignment horizontal="center" vertical="center"/>
    </xf>
    <xf numFmtId="0" fontId="42" fillId="0" borderId="22" xfId="574" applyFont="1" applyBorder="1" applyAlignment="1">
      <alignment horizontal="center" vertical="center"/>
    </xf>
    <xf numFmtId="0" fontId="56" fillId="0" borderId="0" xfId="574" applyAlignment="1">
      <alignment horizontal="left" vertical="center"/>
    </xf>
    <xf numFmtId="0" fontId="56" fillId="0" borderId="0" xfId="574" applyAlignment="1">
      <alignment horizontal="center" vertical="center"/>
    </xf>
    <xf numFmtId="0" fontId="18" fillId="0" borderId="16" xfId="979" applyNumberFormat="1" applyFont="1" applyBorder="1" applyAlignment="1">
      <alignment horizontal="center" vertical="center" wrapText="1"/>
    </xf>
    <xf numFmtId="0" fontId="48" fillId="2" borderId="11" xfId="979" applyNumberFormat="1" applyFont="1" applyFill="1" applyBorder="1" applyAlignment="1">
      <alignment horizontal="center" vertical="center"/>
    </xf>
    <xf numFmtId="0" fontId="26" fillId="0" borderId="1" xfId="979" applyNumberFormat="1" applyBorder="1" applyAlignment="1">
      <alignment horizontal="center"/>
    </xf>
    <xf numFmtId="0" fontId="48" fillId="2" borderId="1" xfId="979" applyNumberFormat="1" applyFont="1" applyFill="1" applyBorder="1" applyAlignment="1">
      <alignment horizontal="left" vertical="center" wrapText="1"/>
    </xf>
    <xf numFmtId="0" fontId="48" fillId="2" borderId="1" xfId="979" applyNumberFormat="1" applyFont="1" applyFill="1" applyBorder="1" applyAlignment="1">
      <alignment horizontal="center" vertical="center"/>
    </xf>
    <xf numFmtId="0" fontId="51" fillId="0" borderId="11" xfId="979" applyNumberFormat="1" applyFont="1" applyBorder="1" applyAlignment="1">
      <alignment horizontal="center" vertical="center"/>
    </xf>
    <xf numFmtId="0" fontId="52" fillId="0" borderId="11" xfId="979" applyNumberFormat="1" applyFont="1" applyBorder="1" applyAlignment="1">
      <alignment horizontal="center"/>
    </xf>
    <xf numFmtId="0" fontId="48" fillId="2" borderId="7" xfId="979" applyNumberFormat="1" applyFont="1" applyFill="1" applyBorder="1" applyAlignment="1">
      <alignment horizontal="center" vertical="center"/>
    </xf>
    <xf numFmtId="0" fontId="45" fillId="0" borderId="0" xfId="980" applyFont="1" applyAlignment="1">
      <alignment horizontal="center"/>
    </xf>
    <xf numFmtId="17" fontId="45" fillId="0" borderId="0" xfId="980" applyNumberFormat="1" applyFont="1" applyAlignment="1">
      <alignment horizontal="center"/>
    </xf>
    <xf numFmtId="0" fontId="43" fillId="7" borderId="18" xfId="574" applyFont="1" applyFill="1" applyBorder="1" applyAlignment="1">
      <alignment horizontal="center" vertical="center"/>
    </xf>
    <xf numFmtId="164" fontId="43" fillId="7" borderId="18" xfId="574" applyNumberFormat="1" applyFont="1" applyFill="1" applyBorder="1" applyAlignment="1">
      <alignment horizontal="center"/>
    </xf>
    <xf numFmtId="0" fontId="47" fillId="8" borderId="1" xfId="574" applyFont="1" applyFill="1" applyBorder="1" applyAlignment="1">
      <alignment horizontal="center" vertical="top"/>
    </xf>
    <xf numFmtId="1" fontId="17" fillId="0" borderId="0" xfId="578" applyNumberFormat="1" applyFont="1" applyFill="1" applyAlignment="1">
      <alignment horizontal="center" vertical="top"/>
    </xf>
    <xf numFmtId="179" fontId="20" fillId="0" borderId="0" xfId="578" applyNumberFormat="1" applyFont="1" applyFill="1" applyAlignment="1">
      <alignment horizontal="right"/>
    </xf>
    <xf numFmtId="0" fontId="0" fillId="0" borderId="0" xfId="574" applyFont="1" applyAlignment="1">
      <alignment horizontal="center"/>
    </xf>
    <xf numFmtId="0" fontId="42" fillId="7" borderId="18" xfId="574" applyFont="1" applyFill="1" applyBorder="1" applyAlignment="1">
      <alignment horizontal="center" vertical="center"/>
    </xf>
    <xf numFmtId="14" fontId="43" fillId="7" borderId="3" xfId="574" applyNumberFormat="1" applyFont="1" applyFill="1" applyBorder="1" applyAlignment="1">
      <alignment horizontal="center" vertical="center" wrapText="1"/>
    </xf>
    <xf numFmtId="14" fontId="43" fillId="7" borderId="5" xfId="574" applyNumberFormat="1" applyFont="1" applyFill="1" applyBorder="1" applyAlignment="1">
      <alignment horizontal="center" vertical="center" wrapText="1"/>
    </xf>
    <xf numFmtId="0" fontId="43" fillId="7" borderId="18" xfId="574" applyFont="1" applyFill="1" applyBorder="1" applyAlignment="1">
      <alignment horizontal="center" vertical="center" wrapText="1"/>
    </xf>
    <xf numFmtId="0" fontId="43" fillId="7" borderId="3" xfId="574" applyFont="1" applyFill="1" applyBorder="1" applyAlignment="1">
      <alignment horizontal="center" vertical="center" wrapText="1"/>
    </xf>
    <xf numFmtId="0" fontId="43" fillId="7" borderId="5" xfId="574" applyFont="1" applyFill="1" applyBorder="1" applyAlignment="1">
      <alignment horizontal="center" vertical="center" wrapText="1"/>
    </xf>
    <xf numFmtId="0" fontId="43" fillId="7" borderId="3" xfId="574" applyFont="1" applyFill="1" applyBorder="1" applyAlignment="1">
      <alignment horizontal="center" vertical="center"/>
    </xf>
    <xf numFmtId="0" fontId="43" fillId="7" borderId="5" xfId="574" applyFont="1" applyFill="1" applyBorder="1" applyAlignment="1">
      <alignment horizontal="center" vertical="center"/>
    </xf>
    <xf numFmtId="1" fontId="39" fillId="3" borderId="0" xfId="578" applyNumberFormat="1" applyFont="1" applyFill="1" applyAlignment="1">
      <alignment horizontal="center"/>
    </xf>
    <xf numFmtId="0" fontId="28" fillId="0" borderId="0" xfId="578" applyFont="1" applyAlignment="1">
      <alignment horizontal="center"/>
    </xf>
    <xf numFmtId="1" fontId="34" fillId="4" borderId="11" xfId="578" applyNumberFormat="1" applyFont="1" applyFill="1" applyBorder="1" applyAlignment="1">
      <alignment horizontal="center" vertical="center"/>
    </xf>
    <xf numFmtId="1" fontId="34" fillId="4" borderId="1" xfId="578" applyNumberFormat="1" applyFont="1" applyFill="1" applyBorder="1" applyAlignment="1">
      <alignment horizontal="center" vertical="center"/>
    </xf>
    <xf numFmtId="1" fontId="34" fillId="4" borderId="9" xfId="578" applyNumberFormat="1" applyFont="1" applyFill="1" applyBorder="1" applyAlignment="1">
      <alignment horizontal="center" vertical="center"/>
    </xf>
    <xf numFmtId="1" fontId="27" fillId="3" borderId="0" xfId="578" applyNumberFormat="1" applyFont="1" applyFill="1" applyAlignment="1">
      <alignment horizontal="center"/>
    </xf>
    <xf numFmtId="0" fontId="19" fillId="0" borderId="0" xfId="570" applyFont="1" applyAlignment="1">
      <alignment horizontal="center" vertical="center"/>
    </xf>
    <xf numFmtId="0" fontId="22" fillId="0" borderId="0" xfId="570" applyFont="1" applyAlignment="1">
      <alignment horizontal="center" vertical="center"/>
    </xf>
    <xf numFmtId="0" fontId="21" fillId="0" borderId="0" xfId="570" applyFont="1" applyAlignment="1">
      <alignment horizontal="center" vertical="center"/>
    </xf>
    <xf numFmtId="0" fontId="16" fillId="2" borderId="2" xfId="578" applyFont="1" applyFill="1" applyBorder="1" applyAlignment="1">
      <alignment horizontal="center" vertical="center"/>
    </xf>
    <xf numFmtId="0" fontId="16" fillId="2" borderId="4" xfId="578" applyFont="1" applyFill="1" applyBorder="1" applyAlignment="1">
      <alignment horizontal="center" vertical="center"/>
    </xf>
    <xf numFmtId="0" fontId="16" fillId="2" borderId="3" xfId="578" applyFont="1" applyFill="1" applyBorder="1" applyAlignment="1">
      <alignment horizontal="center" vertical="center"/>
    </xf>
    <xf numFmtId="0" fontId="16" fillId="2" borderId="5" xfId="578" applyFont="1" applyFill="1" applyBorder="1" applyAlignment="1">
      <alignment horizontal="center" vertical="center"/>
    </xf>
    <xf numFmtId="0" fontId="21" fillId="4" borderId="7" xfId="578" applyFont="1" applyFill="1" applyBorder="1" applyAlignment="1">
      <alignment horizontal="center" vertical="center"/>
    </xf>
    <xf numFmtId="0" fontId="16" fillId="2" borderId="3" xfId="570" applyFont="1" applyFill="1" applyBorder="1" applyAlignment="1">
      <alignment horizontal="center" vertical="center"/>
    </xf>
    <xf numFmtId="0" fontId="16" fillId="2" borderId="5" xfId="570" applyFont="1" applyFill="1" applyBorder="1" applyAlignment="1">
      <alignment horizontal="center" vertical="center"/>
    </xf>
    <xf numFmtId="0" fontId="17" fillId="0" borderId="7" xfId="570" applyFont="1" applyBorder="1" applyAlignment="1">
      <alignment horizontal="left" vertical="center" wrapText="1"/>
    </xf>
    <xf numFmtId="0" fontId="21" fillId="4" borderId="12" xfId="578" applyFont="1" applyFill="1" applyBorder="1" applyAlignment="1">
      <alignment horizontal="center" vertical="center"/>
    </xf>
    <xf numFmtId="0" fontId="21" fillId="4" borderId="13" xfId="578" applyFont="1" applyFill="1" applyBorder="1" applyAlignment="1">
      <alignment horizontal="center" vertical="center"/>
    </xf>
    <xf numFmtId="0" fontId="21" fillId="4" borderId="14" xfId="578" applyFont="1" applyFill="1" applyBorder="1" applyAlignment="1">
      <alignment horizontal="center" vertical="center"/>
    </xf>
    <xf numFmtId="0" fontId="21" fillId="4" borderId="15" xfId="578" applyFont="1" applyFill="1" applyBorder="1" applyAlignment="1">
      <alignment horizontal="center" vertical="center"/>
    </xf>
    <xf numFmtId="0" fontId="21" fillId="4" borderId="16" xfId="578" applyFont="1" applyFill="1" applyBorder="1" applyAlignment="1">
      <alignment horizontal="center" vertical="center"/>
    </xf>
    <xf numFmtId="0" fontId="21" fillId="4" borderId="17" xfId="578" applyFont="1" applyFill="1" applyBorder="1" applyAlignment="1">
      <alignment horizontal="center" vertical="center"/>
    </xf>
  </cellXfs>
  <cellStyles count="1199">
    <cellStyle name="20% - Accent1" xfId="1126" builtinId="30" customBuiltin="1"/>
    <cellStyle name="20% - Accent1 10" xfId="1176"/>
    <cellStyle name="20% - Accent1 2" xfId="70"/>
    <cellStyle name="20% - Accent1 3" xfId="74"/>
    <cellStyle name="20% - Accent1 4" xfId="11"/>
    <cellStyle name="20% - Accent1 5" xfId="79"/>
    <cellStyle name="20% - Accent1 6" xfId="84"/>
    <cellStyle name="20% - Accent1 7" xfId="89"/>
    <cellStyle name="20% - Accent1 8" xfId="23"/>
    <cellStyle name="20% - Accent1 9" xfId="34"/>
    <cellStyle name="20% - Accent2" xfId="1130" builtinId="34" customBuiltin="1"/>
    <cellStyle name="20% - Accent2 10" xfId="1180"/>
    <cellStyle name="20% - Accent2 2" xfId="92"/>
    <cellStyle name="20% - Accent2 3" xfId="45"/>
    <cellStyle name="20% - Accent2 4" xfId="49"/>
    <cellStyle name="20% - Accent2 5" xfId="54"/>
    <cellStyle name="20% - Accent2 6" xfId="58"/>
    <cellStyle name="20% - Accent2 7" xfId="63"/>
    <cellStyle name="20% - Accent2 8" xfId="65"/>
    <cellStyle name="20% - Accent2 9" xfId="6"/>
    <cellStyle name="20% - Accent3" xfId="1134" builtinId="38" customBuiltin="1"/>
    <cellStyle name="20% - Accent3 10" xfId="1184"/>
    <cellStyle name="20% - Accent3 2" xfId="26"/>
    <cellStyle name="20% - Accent3 3" xfId="27"/>
    <cellStyle name="20% - Accent3 4" xfId="93"/>
    <cellStyle name="20% - Accent3 5" xfId="94"/>
    <cellStyle name="20% - Accent3 6" xfId="96"/>
    <cellStyle name="20% - Accent3 7" xfId="98"/>
    <cellStyle name="20% - Accent3 8" xfId="101"/>
    <cellStyle name="20% - Accent3 9" xfId="103"/>
    <cellStyle name="20% - Accent4" xfId="1138" builtinId="42" customBuiltin="1"/>
    <cellStyle name="20% - Accent4 10" xfId="1188"/>
    <cellStyle name="20% - Accent4 2" xfId="104"/>
    <cellStyle name="20% - Accent4 3" xfId="105"/>
    <cellStyle name="20% - Accent4 4" xfId="106"/>
    <cellStyle name="20% - Accent4 5" xfId="107"/>
    <cellStyle name="20% - Accent4 6" xfId="108"/>
    <cellStyle name="20% - Accent4 7" xfId="111"/>
    <cellStyle name="20% - Accent4 8" xfId="115"/>
    <cellStyle name="20% - Accent4 9" xfId="118"/>
    <cellStyle name="20% - Accent5" xfId="1142" builtinId="46" customBuiltin="1"/>
    <cellStyle name="20% - Accent5 10" xfId="1192"/>
    <cellStyle name="20% - Accent5 2" xfId="121"/>
    <cellStyle name="20% - Accent5 3" xfId="122"/>
    <cellStyle name="20% - Accent5 4" xfId="123"/>
    <cellStyle name="20% - Accent5 5" xfId="124"/>
    <cellStyle name="20% - Accent5 6" xfId="125"/>
    <cellStyle name="20% - Accent5 7" xfId="126"/>
    <cellStyle name="20% - Accent5 8" xfId="48"/>
    <cellStyle name="20% - Accent5 9" xfId="53"/>
    <cellStyle name="20% - Accent6" xfId="1146" builtinId="50" customBuiltin="1"/>
    <cellStyle name="20% - Accent6 10" xfId="1196"/>
    <cellStyle name="20% - Accent6 2" xfId="127"/>
    <cellStyle name="20% - Accent6 3" xfId="42"/>
    <cellStyle name="20% - Accent6 4" xfId="129"/>
    <cellStyle name="20% - Accent6 5" xfId="131"/>
    <cellStyle name="20% - Accent6 6" xfId="133"/>
    <cellStyle name="20% - Accent6 7" xfId="135"/>
    <cellStyle name="20% - Accent6 8" xfId="137"/>
    <cellStyle name="20% - Accent6 9" xfId="139"/>
    <cellStyle name="40% - Accent1" xfId="1127" builtinId="31" customBuiltin="1"/>
    <cellStyle name="40% - Accent1 10" xfId="1177"/>
    <cellStyle name="40% - Accent1 2" xfId="141"/>
    <cellStyle name="40% - Accent1 3" xfId="142"/>
    <cellStyle name="40% - Accent1 4" xfId="143"/>
    <cellStyle name="40% - Accent1 5" xfId="144"/>
    <cellStyle name="40% - Accent1 6" xfId="41"/>
    <cellStyle name="40% - Accent1 7" xfId="146"/>
    <cellStyle name="40% - Accent1 8" xfId="148"/>
    <cellStyle name="40% - Accent1 9" xfId="151"/>
    <cellStyle name="40% - Accent2" xfId="1131" builtinId="35" customBuiltin="1"/>
    <cellStyle name="40% - Accent2 10" xfId="1181"/>
    <cellStyle name="40% - Accent2 2" xfId="152"/>
    <cellStyle name="40% - Accent2 3" xfId="153"/>
    <cellStyle name="40% - Accent2 4" xfId="154"/>
    <cellStyle name="40% - Accent2 5" xfId="155"/>
    <cellStyle name="40% - Accent2 6" xfId="157"/>
    <cellStyle name="40% - Accent2 7" xfId="159"/>
    <cellStyle name="40% - Accent2 8" xfId="161"/>
    <cellStyle name="40% - Accent2 9" xfId="163"/>
    <cellStyle name="40% - Accent3" xfId="1135" builtinId="39" customBuiltin="1"/>
    <cellStyle name="40% - Accent3 10" xfId="1185"/>
    <cellStyle name="40% - Accent3 2" xfId="86"/>
    <cellStyle name="40% - Accent3 3" xfId="91"/>
    <cellStyle name="40% - Accent3 4" xfId="25"/>
    <cellStyle name="40% - Accent3 5" xfId="36"/>
    <cellStyle name="40% - Accent3 6" xfId="166"/>
    <cellStyle name="40% - Accent3 7" xfId="169"/>
    <cellStyle name="40% - Accent3 8" xfId="173"/>
    <cellStyle name="40% - Accent3 9" xfId="176"/>
    <cellStyle name="40% - Accent4" xfId="1139" builtinId="43" customBuiltin="1"/>
    <cellStyle name="40% - Accent4 10" xfId="1189"/>
    <cellStyle name="40% - Accent4 2" xfId="57"/>
    <cellStyle name="40% - Accent4 3" xfId="62"/>
    <cellStyle name="40% - Accent4 4" xfId="64"/>
    <cellStyle name="40% - Accent4 5" xfId="5"/>
    <cellStyle name="40% - Accent4 6" xfId="178"/>
    <cellStyle name="40% - Accent4 7" xfId="180"/>
    <cellStyle name="40% - Accent4 8" xfId="182"/>
    <cellStyle name="40% - Accent4 9" xfId="184"/>
    <cellStyle name="40% - Accent5" xfId="1143" builtinId="47" customBuiltin="1"/>
    <cellStyle name="40% - Accent5 10" xfId="1193"/>
    <cellStyle name="40% - Accent5 2" xfId="95"/>
    <cellStyle name="40% - Accent5 3" xfId="97"/>
    <cellStyle name="40% - Accent5 4" xfId="99"/>
    <cellStyle name="40% - Accent5 5" xfId="102"/>
    <cellStyle name="40% - Accent5 6" xfId="185"/>
    <cellStyle name="40% - Accent5 7" xfId="186"/>
    <cellStyle name="40% - Accent5 8" xfId="188"/>
    <cellStyle name="40% - Accent5 9" xfId="189"/>
    <cellStyle name="40% - Accent6" xfId="1147" builtinId="51" customBuiltin="1"/>
    <cellStyle name="40% - Accent6 10" xfId="1197"/>
    <cellStyle name="40% - Accent6 2" xfId="110"/>
    <cellStyle name="40% - Accent6 3" xfId="113"/>
    <cellStyle name="40% - Accent6 4" xfId="117"/>
    <cellStyle name="40% - Accent6 5" xfId="120"/>
    <cellStyle name="40% - Accent6 6" xfId="191"/>
    <cellStyle name="40% - Accent6 7" xfId="193"/>
    <cellStyle name="40% - Accent6 8" xfId="195"/>
    <cellStyle name="40% - Accent6 9" xfId="197"/>
    <cellStyle name="60% - Accent1" xfId="1128" builtinId="32" customBuiltin="1"/>
    <cellStyle name="60% - Accent1 10" xfId="1178"/>
    <cellStyle name="60% - Accent1 2" xfId="198"/>
    <cellStyle name="60% - Accent1 3" xfId="199"/>
    <cellStyle name="60% - Accent1 4" xfId="200"/>
    <cellStyle name="60% - Accent1 5" xfId="201"/>
    <cellStyle name="60% - Accent1 6" xfId="202"/>
    <cellStyle name="60% - Accent1 7" xfId="203"/>
    <cellStyle name="60% - Accent1 8" xfId="204"/>
    <cellStyle name="60% - Accent1 9" xfId="205"/>
    <cellStyle name="60% - Accent2" xfId="1132" builtinId="36" customBuiltin="1"/>
    <cellStyle name="60% - Accent2 10" xfId="1182"/>
    <cellStyle name="60% - Accent2 2" xfId="206"/>
    <cellStyle name="60% - Accent2 3" xfId="208"/>
    <cellStyle name="60% - Accent2 4" xfId="210"/>
    <cellStyle name="60% - Accent2 5" xfId="212"/>
    <cellStyle name="60% - Accent2 6" xfId="214"/>
    <cellStyle name="60% - Accent2 7" xfId="216"/>
    <cellStyle name="60% - Accent2 8" xfId="218"/>
    <cellStyle name="60% - Accent2 9" xfId="220"/>
    <cellStyle name="60% - Accent3" xfId="1136" builtinId="40" customBuiltin="1"/>
    <cellStyle name="60% - Accent3 10" xfId="1186"/>
    <cellStyle name="60% - Accent3 2" xfId="40"/>
    <cellStyle name="60% - Accent3 3" xfId="145"/>
    <cellStyle name="60% - Accent3 4" xfId="147"/>
    <cellStyle name="60% - Accent3 5" xfId="149"/>
    <cellStyle name="60% - Accent3 6" xfId="221"/>
    <cellStyle name="60% - Accent3 7" xfId="222"/>
    <cellStyle name="60% - Accent3 8" xfId="223"/>
    <cellStyle name="60% - Accent3 9" xfId="224"/>
    <cellStyle name="60% - Accent4" xfId="1140" builtinId="44" customBuiltin="1"/>
    <cellStyle name="60% - Accent4 10" xfId="1190"/>
    <cellStyle name="60% - Accent4 2" xfId="156"/>
    <cellStyle name="60% - Accent4 3" xfId="158"/>
    <cellStyle name="60% - Accent4 4" xfId="160"/>
    <cellStyle name="60% - Accent4 5" xfId="162"/>
    <cellStyle name="60% - Accent4 6" xfId="225"/>
    <cellStyle name="60% - Accent4 7" xfId="13"/>
    <cellStyle name="60% - Accent4 8" xfId="226"/>
    <cellStyle name="60% - Accent4 9" xfId="227"/>
    <cellStyle name="60% - Accent5" xfId="1144" builtinId="48" customBuiltin="1"/>
    <cellStyle name="60% - Accent5 10" xfId="1194"/>
    <cellStyle name="60% - Accent5 2" xfId="165"/>
    <cellStyle name="60% - Accent5 3" xfId="168"/>
    <cellStyle name="60% - Accent5 4" xfId="171"/>
    <cellStyle name="60% - Accent5 5" xfId="174"/>
    <cellStyle name="60% - Accent5 6" xfId="229"/>
    <cellStyle name="60% - Accent5 7" xfId="232"/>
    <cellStyle name="60% - Accent5 8" xfId="31"/>
    <cellStyle name="60% - Accent5 9" xfId="235"/>
    <cellStyle name="60% - Accent6" xfId="1148" builtinId="52" customBuiltin="1"/>
    <cellStyle name="60% - Accent6 10" xfId="1198"/>
    <cellStyle name="60% - Accent6 2" xfId="177"/>
    <cellStyle name="60% - Accent6 3" xfId="179"/>
    <cellStyle name="60% - Accent6 4" xfId="181"/>
    <cellStyle name="60% - Accent6 5" xfId="183"/>
    <cellStyle name="60% - Accent6 6" xfId="237"/>
    <cellStyle name="60% - Accent6 7" xfId="239"/>
    <cellStyle name="60% - Accent6 8" xfId="240"/>
    <cellStyle name="60% - Accent6 9" xfId="242"/>
    <cellStyle name="Accent1" xfId="1125" builtinId="29" customBuiltin="1"/>
    <cellStyle name="Accent1 10" xfId="1175"/>
    <cellStyle name="Accent1 2" xfId="244"/>
    <cellStyle name="Accent1 3" xfId="246"/>
    <cellStyle name="Accent1 4" xfId="248"/>
    <cellStyle name="Accent1 5" xfId="250"/>
    <cellStyle name="Accent1 6" xfId="251"/>
    <cellStyle name="Accent1 7" xfId="252"/>
    <cellStyle name="Accent1 8" xfId="253"/>
    <cellStyle name="Accent1 9" xfId="254"/>
    <cellStyle name="Accent2" xfId="1129" builtinId="33" customBuiltin="1"/>
    <cellStyle name="Accent2 10" xfId="1179"/>
    <cellStyle name="Accent2 2" xfId="255"/>
    <cellStyle name="Accent2 3" xfId="256"/>
    <cellStyle name="Accent2 4" xfId="257"/>
    <cellStyle name="Accent2 5" xfId="258"/>
    <cellStyle name="Accent2 6" xfId="259"/>
    <cellStyle name="Accent2 7" xfId="260"/>
    <cellStyle name="Accent2 8" xfId="261"/>
    <cellStyle name="Accent2 9" xfId="262"/>
    <cellStyle name="Accent3" xfId="1133" builtinId="37" customBuiltin="1"/>
    <cellStyle name="Accent3 10" xfId="1183"/>
    <cellStyle name="Accent3 2" xfId="263"/>
    <cellStyle name="Accent3 3" xfId="38"/>
    <cellStyle name="Accent3 4" xfId="3"/>
    <cellStyle name="Accent3 5" xfId="265"/>
    <cellStyle name="Accent3 6" xfId="267"/>
    <cellStyle name="Accent3 7" xfId="269"/>
    <cellStyle name="Accent3 8" xfId="271"/>
    <cellStyle name="Accent3 9" xfId="273"/>
    <cellStyle name="Accent4" xfId="1137" builtinId="41" customBuiltin="1"/>
    <cellStyle name="Accent4 10" xfId="1187"/>
    <cellStyle name="Accent4 2" xfId="66"/>
    <cellStyle name="Accent4 3" xfId="274"/>
    <cellStyle name="Accent4 4" xfId="275"/>
    <cellStyle name="Accent4 5" xfId="276"/>
    <cellStyle name="Accent4 6" xfId="277"/>
    <cellStyle name="Accent4 7" xfId="278"/>
    <cellStyle name="Accent4 8" xfId="279"/>
    <cellStyle name="Accent4 9" xfId="28"/>
    <cellStyle name="Accent5" xfId="1141" builtinId="45" customBuiltin="1"/>
    <cellStyle name="Accent5 10" xfId="1191"/>
    <cellStyle name="Accent5 2" xfId="280"/>
    <cellStyle name="Accent5 3" xfId="281"/>
    <cellStyle name="Accent5 4" xfId="282"/>
    <cellStyle name="Accent5 5" xfId="284"/>
    <cellStyle name="Accent5 6" xfId="286"/>
    <cellStyle name="Accent5 7" xfId="288"/>
    <cellStyle name="Accent5 8" xfId="290"/>
    <cellStyle name="Accent5 9" xfId="292"/>
    <cellStyle name="Accent6" xfId="1145" builtinId="49" customBuiltin="1"/>
    <cellStyle name="Accent6 10" xfId="1195"/>
    <cellStyle name="Accent6 2" xfId="293"/>
    <cellStyle name="Accent6 3" xfId="294"/>
    <cellStyle name="Accent6 4" xfId="295"/>
    <cellStyle name="Accent6 5" xfId="296"/>
    <cellStyle name="Accent6 6" xfId="297"/>
    <cellStyle name="Accent6 7" xfId="298"/>
    <cellStyle name="Accent6 8" xfId="299"/>
    <cellStyle name="Accent6 9" xfId="300"/>
    <cellStyle name="Bad" xfId="1115" builtinId="27" customBuiltin="1"/>
    <cellStyle name="Bad 10" xfId="1168"/>
    <cellStyle name="Bad 2" xfId="301"/>
    <cellStyle name="Bad 3" xfId="15"/>
    <cellStyle name="Bad 4" xfId="302"/>
    <cellStyle name="Bad 5" xfId="303"/>
    <cellStyle name="Bad 6" xfId="304"/>
    <cellStyle name="Bad 7" xfId="305"/>
    <cellStyle name="Bad 8" xfId="306"/>
    <cellStyle name="Bad 9" xfId="307"/>
    <cellStyle name="Calculation" xfId="1119" builtinId="22" customBuiltin="1"/>
    <cellStyle name="Calculation 10" xfId="1172"/>
    <cellStyle name="Calculation 2" xfId="308"/>
    <cellStyle name="Calculation 3" xfId="309"/>
    <cellStyle name="Calculation 4" xfId="310"/>
    <cellStyle name="Calculation 5" xfId="311"/>
    <cellStyle name="Calculation 6" xfId="313"/>
    <cellStyle name="Calculation 7" xfId="315"/>
    <cellStyle name="Calculation 8" xfId="317"/>
    <cellStyle name="Calculation 9" xfId="319"/>
    <cellStyle name="Check Cell" xfId="1121" builtinId="23" customBuiltin="1"/>
    <cellStyle name="Check Cell 10" xfId="1173"/>
    <cellStyle name="Check Cell 2" xfId="321"/>
    <cellStyle name="Check Cell 3" xfId="322"/>
    <cellStyle name="Check Cell 4" xfId="323"/>
    <cellStyle name="Check Cell 5" xfId="324"/>
    <cellStyle name="Check Cell 6" xfId="325"/>
    <cellStyle name="Check Cell 7" xfId="326"/>
    <cellStyle name="Check Cell 8" xfId="327"/>
    <cellStyle name="Check Cell 9" xfId="328"/>
    <cellStyle name="Comma" xfId="2" builtinId="3"/>
    <cellStyle name="Comma [0]" xfId="4" builtinId="6"/>
    <cellStyle name="Comma [0] 2" xfId="333"/>
    <cellStyle name="Comma [0] 2 10" xfId="334"/>
    <cellStyle name="Comma [0] 2 11" xfId="335"/>
    <cellStyle name="Comma [0] 2 12" xfId="336"/>
    <cellStyle name="Comma [0] 2 13" xfId="338"/>
    <cellStyle name="Comma [0] 2 14" xfId="340"/>
    <cellStyle name="Comma [0] 2 15" xfId="67"/>
    <cellStyle name="Comma [0] 2 16" xfId="71"/>
    <cellStyle name="Comma [0] 2 17" xfId="8"/>
    <cellStyle name="Comma [0] 2 18" xfId="76"/>
    <cellStyle name="Comma [0] 2 19" xfId="81"/>
    <cellStyle name="Comma [0] 2 2" xfId="342"/>
    <cellStyle name="Comma [0] 2 20" xfId="68"/>
    <cellStyle name="Comma [0] 2 21" xfId="72"/>
    <cellStyle name="Comma [0] 2 22" xfId="9"/>
    <cellStyle name="Comma [0] 2 23" xfId="77"/>
    <cellStyle name="Comma [0] 2 24" xfId="82"/>
    <cellStyle name="Comma [0] 2 25" xfId="87"/>
    <cellStyle name="Comma [0] 2 26" xfId="21"/>
    <cellStyle name="Comma [0] 2 3" xfId="344"/>
    <cellStyle name="Comma [0] 2 3 10" xfId="346"/>
    <cellStyle name="Comma [0] 2 3 11" xfId="347"/>
    <cellStyle name="Comma [0] 2 3 12" xfId="349"/>
    <cellStyle name="Comma [0] 2 3 13" xfId="352"/>
    <cellStyle name="Comma [0] 2 3 14" xfId="355"/>
    <cellStyle name="Comma [0] 2 3 15" xfId="358"/>
    <cellStyle name="Comma [0] 2 3 16" xfId="361"/>
    <cellStyle name="Comma [0] 2 3 17" xfId="364"/>
    <cellStyle name="Comma [0] 2 3 18" xfId="331"/>
    <cellStyle name="Comma [0] 2 3 19" xfId="370"/>
    <cellStyle name="Comma [0] 2 3 2" xfId="233"/>
    <cellStyle name="Comma [0] 2 3 3" xfId="371"/>
    <cellStyle name="Comma [0] 2 3 4" xfId="372"/>
    <cellStyle name="Comma [0] 2 3 5" xfId="373"/>
    <cellStyle name="Comma [0] 2 3 6" xfId="374"/>
    <cellStyle name="Comma [0] 2 3 7" xfId="375"/>
    <cellStyle name="Comma [0] 2 3 8" xfId="376"/>
    <cellStyle name="Comma [0] 2 3 9" xfId="377"/>
    <cellStyle name="Comma [0] 2 4" xfId="378"/>
    <cellStyle name="Comma [0] 2 4 10" xfId="37"/>
    <cellStyle name="Comma [0] 2 4 11" xfId="1"/>
    <cellStyle name="Comma [0] 2 4 12" xfId="264"/>
    <cellStyle name="Comma [0] 2 4 13" xfId="266"/>
    <cellStyle name="Comma [0] 2 4 14" xfId="268"/>
    <cellStyle name="Comma [0] 2 4 15" xfId="270"/>
    <cellStyle name="Comma [0] 2 4 16" xfId="272"/>
    <cellStyle name="Comma [0] 2 4 17" xfId="379"/>
    <cellStyle name="Comma [0] 2 4 18" xfId="380"/>
    <cellStyle name="Comma [0] 2 4 19" xfId="381"/>
    <cellStyle name="Comma [0] 2 4 2" xfId="241"/>
    <cellStyle name="Comma [0] 2 4 3" xfId="382"/>
    <cellStyle name="Comma [0] 2 4 4" xfId="383"/>
    <cellStyle name="Comma [0] 2 4 5" xfId="384"/>
    <cellStyle name="Comma [0] 2 4 6" xfId="385"/>
    <cellStyle name="Comma [0] 2 4 7" xfId="386"/>
    <cellStyle name="Comma [0] 2 4 8" xfId="387"/>
    <cellStyle name="Comma [0] 2 4 9" xfId="388"/>
    <cellStyle name="Comma [0] 2 5" xfId="389"/>
    <cellStyle name="Comma [0] 2 5 10" xfId="312"/>
    <cellStyle name="Comma [0] 2 5 11" xfId="314"/>
    <cellStyle name="Comma [0] 2 5 12" xfId="316"/>
    <cellStyle name="Comma [0] 2 5 13" xfId="318"/>
    <cellStyle name="Comma [0] 2 5 14" xfId="390"/>
    <cellStyle name="Comma [0] 2 5 15" xfId="391"/>
    <cellStyle name="Comma [0] 2 5 16" xfId="392"/>
    <cellStyle name="Comma [0] 2 5 17" xfId="393"/>
    <cellStyle name="Comma [0] 2 5 18" xfId="343"/>
    <cellStyle name="Comma [0] 2 5 19" xfId="345"/>
    <cellStyle name="Comma [0] 2 5 2" xfId="395"/>
    <cellStyle name="Comma [0] 2 5 3" xfId="397"/>
    <cellStyle name="Comma [0] 2 5 4" xfId="399"/>
    <cellStyle name="Comma [0] 2 5 5" xfId="401"/>
    <cellStyle name="Comma [0] 2 5 6" xfId="403"/>
    <cellStyle name="Comma [0] 2 5 7" xfId="406"/>
    <cellStyle name="Comma [0] 2 5 8" xfId="409"/>
    <cellStyle name="Comma [0] 2 5 9" xfId="410"/>
    <cellStyle name="Comma [0] 2 6" xfId="411"/>
    <cellStyle name="Comma [0] 2 6 10" xfId="75"/>
    <cellStyle name="Comma [0] 2 6 11" xfId="12"/>
    <cellStyle name="Comma [0] 2 6 12" xfId="80"/>
    <cellStyle name="Comma [0] 2 6 13" xfId="85"/>
    <cellStyle name="Comma [0] 2 6 14" xfId="90"/>
    <cellStyle name="Comma [0] 2 6 15" xfId="24"/>
    <cellStyle name="Comma [0] 2 6 16" xfId="35"/>
    <cellStyle name="Comma [0] 2 6 17" xfId="164"/>
    <cellStyle name="Comma [0] 2 6 18" xfId="167"/>
    <cellStyle name="Comma [0] 2 6 19" xfId="170"/>
    <cellStyle name="Comma [0] 2 6 2" xfId="412"/>
    <cellStyle name="Comma [0] 2 6 3" xfId="413"/>
    <cellStyle name="Comma [0] 2 6 4" xfId="415"/>
    <cellStyle name="Comma [0] 2 6 5" xfId="416"/>
    <cellStyle name="Comma [0] 2 6 6" xfId="417"/>
    <cellStyle name="Comma [0] 2 6 7" xfId="418"/>
    <cellStyle name="Comma [0] 2 6 8" xfId="7"/>
    <cellStyle name="Comma [0] 2 6 9" xfId="16"/>
    <cellStyle name="Comma [0] 2 7" xfId="419"/>
    <cellStyle name="Comma [0] 2 7 10" xfId="43"/>
    <cellStyle name="Comma [0] 2 7 11" xfId="130"/>
    <cellStyle name="Comma [0] 2 7 12" xfId="132"/>
    <cellStyle name="Comma [0] 2 7 13" xfId="134"/>
    <cellStyle name="Comma [0] 2 7 14" xfId="136"/>
    <cellStyle name="Comma [0] 2 7 15" xfId="138"/>
    <cellStyle name="Comma [0] 2 7 16" xfId="140"/>
    <cellStyle name="Comma [0] 2 7 17" xfId="420"/>
    <cellStyle name="Comma [0] 2 7 18" xfId="421"/>
    <cellStyle name="Comma [0] 2 7 19" xfId="422"/>
    <cellStyle name="Comma [0] 2 7 2" xfId="423"/>
    <cellStyle name="Comma [0] 2 7 3" xfId="424"/>
    <cellStyle name="Comma [0] 2 7 4" xfId="425"/>
    <cellStyle name="Comma [0] 2 7 5" xfId="427"/>
    <cellStyle name="Comma [0] 2 7 6" xfId="429"/>
    <cellStyle name="Comma [0] 2 7 7" xfId="431"/>
    <cellStyle name="Comma [0] 2 7 8" xfId="433"/>
    <cellStyle name="Comma [0] 2 7 9" xfId="435"/>
    <cellStyle name="Comma [0] 2 8" xfId="436"/>
    <cellStyle name="Comma [0] 2 8 10" xfId="438"/>
    <cellStyle name="Comma [0] 2 8 11" xfId="440"/>
    <cellStyle name="Comma [0] 2 8 12" xfId="442"/>
    <cellStyle name="Comma [0] 2 8 13" xfId="444"/>
    <cellStyle name="Comma [0] 2 8 14" xfId="445"/>
    <cellStyle name="Comma [0] 2 8 15" xfId="446"/>
    <cellStyle name="Comma [0] 2 8 16" xfId="447"/>
    <cellStyle name="Comma [0] 2 8 17" xfId="448"/>
    <cellStyle name="Comma [0] 2 8 18" xfId="449"/>
    <cellStyle name="Comma [0] 2 8 19" xfId="451"/>
    <cellStyle name="Comma [0] 2 8 2" xfId="348"/>
    <cellStyle name="Comma [0] 2 8 3" xfId="351"/>
    <cellStyle name="Comma [0] 2 8 4" xfId="354"/>
    <cellStyle name="Comma [0] 2 8 5" xfId="357"/>
    <cellStyle name="Comma [0] 2 8 6" xfId="360"/>
    <cellStyle name="Comma [0] 2 8 7" xfId="363"/>
    <cellStyle name="Comma [0] 2 8 8" xfId="330"/>
    <cellStyle name="Comma [0] 2 8 9" xfId="369"/>
    <cellStyle name="Comma [0] 2 9" xfId="320"/>
    <cellStyle name="Comma [0] 3" xfId="368"/>
    <cellStyle name="Comma [0] 4" xfId="455"/>
    <cellStyle name="Comma [0] 4 10" xfId="456"/>
    <cellStyle name="Comma [0] 4 11" xfId="457"/>
    <cellStyle name="Comma [0] 4 12" xfId="458"/>
    <cellStyle name="Comma [0] 4 13" xfId="459"/>
    <cellStyle name="Comma [0] 4 14" xfId="460"/>
    <cellStyle name="Comma [0] 4 15" xfId="461"/>
    <cellStyle name="Comma [0] 4 16" xfId="437"/>
    <cellStyle name="Comma [0] 4 17" xfId="439"/>
    <cellStyle name="Comma [0] 4 18" xfId="441"/>
    <cellStyle name="Comma [0] 4 19" xfId="443"/>
    <cellStyle name="Comma [0] 4 2" xfId="207"/>
    <cellStyle name="Comma [0] 4 3" xfId="209"/>
    <cellStyle name="Comma [0] 4 4" xfId="211"/>
    <cellStyle name="Comma [0] 4 5" xfId="213"/>
    <cellStyle name="Comma [0] 4 6" xfId="215"/>
    <cellStyle name="Comma [0] 4 7" xfId="217"/>
    <cellStyle name="Comma [0] 4 8" xfId="219"/>
    <cellStyle name="Comma [0] 4 9" xfId="462"/>
    <cellStyle name="Comma [0] 5" xfId="466"/>
    <cellStyle name="Comma [0] 6" xfId="469"/>
    <cellStyle name="Comma 2" xfId="470"/>
    <cellStyle name="Comma 2 2" xfId="228"/>
    <cellStyle name="Comma 2 2 10" xfId="350"/>
    <cellStyle name="Comma 2 2 11" xfId="353"/>
    <cellStyle name="Comma 2 2 12" xfId="356"/>
    <cellStyle name="Comma 2 2 13" xfId="359"/>
    <cellStyle name="Comma 2 2 14" xfId="362"/>
    <cellStyle name="Comma 2 2 15" xfId="329"/>
    <cellStyle name="Comma 2 2 16" xfId="366"/>
    <cellStyle name="Comma 2 2 17" xfId="453"/>
    <cellStyle name="Comma 2 2 18" xfId="464"/>
    <cellStyle name="Comma 2 2 19" xfId="468"/>
    <cellStyle name="Comma 2 2 2" xfId="426"/>
    <cellStyle name="Comma 2 2 2 10" xfId="109"/>
    <cellStyle name="Comma 2 2 2 11" xfId="112"/>
    <cellStyle name="Comma 2 2 2 12" xfId="116"/>
    <cellStyle name="Comma 2 2 2 13" xfId="119"/>
    <cellStyle name="Comma 2 2 2 14" xfId="190"/>
    <cellStyle name="Comma 2 2 2 15" xfId="192"/>
    <cellStyle name="Comma 2 2 2 16" xfId="194"/>
    <cellStyle name="Comma 2 2 2 17" xfId="196"/>
    <cellStyle name="Comma 2 2 2 18" xfId="471"/>
    <cellStyle name="Comma 2 2 2 19" xfId="472"/>
    <cellStyle name="Comma 2 2 2 2" xfId="473"/>
    <cellStyle name="Comma 2 2 2 3" xfId="474"/>
    <cellStyle name="Comma 2 2 2 4" xfId="475"/>
    <cellStyle name="Comma 2 2 2 5" xfId="476"/>
    <cellStyle name="Comma 2 2 2 6" xfId="243"/>
    <cellStyle name="Comma 2 2 2 7" xfId="245"/>
    <cellStyle name="Comma 2 2 2 8" xfId="247"/>
    <cellStyle name="Comma 2 2 2 9" xfId="249"/>
    <cellStyle name="Comma 2 2 3" xfId="428"/>
    <cellStyle name="Comma 2 2 4" xfId="430"/>
    <cellStyle name="Comma 2 2 5" xfId="432"/>
    <cellStyle name="Comma 2 2 6" xfId="434"/>
    <cellStyle name="Comma 2 2 7" xfId="477"/>
    <cellStyle name="Comma 2 2 8" xfId="478"/>
    <cellStyle name="Comma 2 2 9" xfId="128"/>
    <cellStyle name="Comma 2 3" xfId="230"/>
    <cellStyle name="Comma 3" xfId="479"/>
    <cellStyle name="Comma 3 2" xfId="236"/>
    <cellStyle name="Comma 3 3" xfId="238"/>
    <cellStyle name="Comma 4" xfId="480"/>
    <cellStyle name="Comma 4 10" xfId="481"/>
    <cellStyle name="Comma 4 11" xfId="482"/>
    <cellStyle name="Comma 4 12" xfId="483"/>
    <cellStyle name="Comma 4 13" xfId="484"/>
    <cellStyle name="Comma 4 14" xfId="485"/>
    <cellStyle name="Comma 4 15" xfId="486"/>
    <cellStyle name="Comma 4 16" xfId="487"/>
    <cellStyle name="Comma 4 17" xfId="488"/>
    <cellStyle name="Comma 4 18" xfId="489"/>
    <cellStyle name="Comma 4 19" xfId="490"/>
    <cellStyle name="Comma 4 2" xfId="491"/>
    <cellStyle name="Comma 4 3" xfId="492"/>
    <cellStyle name="Comma 4 4" xfId="493"/>
    <cellStyle name="Comma 4 5" xfId="394"/>
    <cellStyle name="Comma 4 6" xfId="396"/>
    <cellStyle name="Comma 4 7" xfId="398"/>
    <cellStyle name="Comma 4 8" xfId="400"/>
    <cellStyle name="Comma 4 9" xfId="402"/>
    <cellStyle name="Comma 5" xfId="494"/>
    <cellStyle name="Comma 6" xfId="495"/>
    <cellStyle name="Comma 7" xfId="496"/>
    <cellStyle name="Comma 8" xfId="497"/>
    <cellStyle name="Currency [0] 2" xfId="187"/>
    <cellStyle name="Currency [0] 2 10" xfId="337"/>
    <cellStyle name="Currency [0] 2 11" xfId="339"/>
    <cellStyle name="Currency [0] 2 12" xfId="341"/>
    <cellStyle name="Currency [0] 2 13" xfId="69"/>
    <cellStyle name="Currency [0] 2 14" xfId="73"/>
    <cellStyle name="Currency [0] 2 15" xfId="10"/>
    <cellStyle name="Currency [0] 2 16" xfId="78"/>
    <cellStyle name="Currency [0] 2 17" xfId="83"/>
    <cellStyle name="Currency [0] 2 18" xfId="88"/>
    <cellStyle name="Currency [0] 2 19" xfId="22"/>
    <cellStyle name="Currency [0] 2 2" xfId="29"/>
    <cellStyle name="Currency [0] 2 3" xfId="51"/>
    <cellStyle name="Currency [0] 2 4" xfId="56"/>
    <cellStyle name="Currency [0] 2 5" xfId="60"/>
    <cellStyle name="Currency [0] 2 6" xfId="47"/>
    <cellStyle name="Currency [0] 2 7" xfId="52"/>
    <cellStyle name="Currency [0] 2 8" xfId="498"/>
    <cellStyle name="Currency [0] 2 9" xfId="499"/>
    <cellStyle name="Currency 2" xfId="414"/>
    <cellStyle name="Currency 2 2" xfId="405"/>
    <cellStyle name="Currency 2 3" xfId="408"/>
    <cellStyle name="Explanatory Text" xfId="1123" builtinId="53" customBuiltin="1"/>
    <cellStyle name="Explanatory Text 2" xfId="500"/>
    <cellStyle name="Explanatory Text 3" xfId="501"/>
    <cellStyle name="Explanatory Text 4" xfId="502"/>
    <cellStyle name="Explanatory Text 5" xfId="503"/>
    <cellStyle name="Explanatory Text 6" xfId="504"/>
    <cellStyle name="Explanatory Text 7" xfId="505"/>
    <cellStyle name="Explanatory Text 8" xfId="506"/>
    <cellStyle name="Explanatory Text 9" xfId="507"/>
    <cellStyle name="Good" xfId="1114" builtinId="26" customBuiltin="1"/>
    <cellStyle name="Good 10" xfId="1167"/>
    <cellStyle name="Good 2" xfId="508"/>
    <cellStyle name="Good 3" xfId="509"/>
    <cellStyle name="Good 4" xfId="510"/>
    <cellStyle name="Good 5" xfId="511"/>
    <cellStyle name="Good 6" xfId="46"/>
    <cellStyle name="Good 7" xfId="50"/>
    <cellStyle name="Good 8" xfId="55"/>
    <cellStyle name="Good 9" xfId="59"/>
    <cellStyle name="Heading 1" xfId="1110" builtinId="16" customBuiltin="1"/>
    <cellStyle name="Heading 1 2" xfId="512"/>
    <cellStyle name="Heading 1 3" xfId="513"/>
    <cellStyle name="Heading 1 4" xfId="514"/>
    <cellStyle name="Heading 1 5" xfId="515"/>
    <cellStyle name="Heading 1 6" xfId="516"/>
    <cellStyle name="Heading 1 7" xfId="517"/>
    <cellStyle name="Heading 1 8" xfId="518"/>
    <cellStyle name="Heading 1 9" xfId="519"/>
    <cellStyle name="Heading 2" xfId="1111" builtinId="17" customBuiltin="1"/>
    <cellStyle name="Heading 2 2" xfId="520"/>
    <cellStyle name="Heading 2 3" xfId="521"/>
    <cellStyle name="Heading 2 4" xfId="522"/>
    <cellStyle name="Heading 2 5" xfId="523"/>
    <cellStyle name="Heading 2 6" xfId="524"/>
    <cellStyle name="Heading 2 7" xfId="525"/>
    <cellStyle name="Heading 2 8" xfId="526"/>
    <cellStyle name="Heading 2 9" xfId="527"/>
    <cellStyle name="Heading 3" xfId="1112" builtinId="18" customBuiltin="1"/>
    <cellStyle name="Heading 3 10" xfId="1166"/>
    <cellStyle name="Heading 3 2" xfId="528"/>
    <cellStyle name="Heading 3 3" xfId="529"/>
    <cellStyle name="Heading 3 4" xfId="530"/>
    <cellStyle name="Heading 3 5" xfId="531"/>
    <cellStyle name="Heading 3 6" xfId="532"/>
    <cellStyle name="Heading 3 7" xfId="533"/>
    <cellStyle name="Heading 3 8" xfId="534"/>
    <cellStyle name="Heading 3 9" xfId="535"/>
    <cellStyle name="Heading 4" xfId="1113" builtinId="19" customBuiltin="1"/>
    <cellStyle name="Heading 4 2" xfId="536"/>
    <cellStyle name="Heading 4 3" xfId="404"/>
    <cellStyle name="Heading 4 4" xfId="407"/>
    <cellStyle name="Heading 4 5" xfId="537"/>
    <cellStyle name="Heading 4 6" xfId="538"/>
    <cellStyle name="Heading 4 7" xfId="539"/>
    <cellStyle name="Heading 4 8" xfId="540"/>
    <cellStyle name="Heading 4 9" xfId="541"/>
    <cellStyle name="Input" xfId="1117" builtinId="20" customBuiltin="1"/>
    <cellStyle name="Input 10" xfId="1170"/>
    <cellStyle name="Input 2" xfId="542"/>
    <cellStyle name="Input 3" xfId="543"/>
    <cellStyle name="Input 4" xfId="544"/>
    <cellStyle name="Input 5" xfId="545"/>
    <cellStyle name="Input 6" xfId="546"/>
    <cellStyle name="Input 7" xfId="547"/>
    <cellStyle name="Input 8" xfId="549"/>
    <cellStyle name="Input 9" xfId="550"/>
    <cellStyle name="Linked Cell" xfId="1120" builtinId="24" customBuiltin="1"/>
    <cellStyle name="Linked Cell 2" xfId="552"/>
    <cellStyle name="Linked Cell 3" xfId="554"/>
    <cellStyle name="Linked Cell 4" xfId="556"/>
    <cellStyle name="Linked Cell 5" xfId="557"/>
    <cellStyle name="Linked Cell 6" xfId="558"/>
    <cellStyle name="Linked Cell 7" xfId="559"/>
    <cellStyle name="Linked Cell 8" xfId="560"/>
    <cellStyle name="Linked Cell 9" xfId="561"/>
    <cellStyle name="Neutral" xfId="1116" builtinId="28" customBuiltin="1"/>
    <cellStyle name="Neutral 10" xfId="1169"/>
    <cellStyle name="Neutral 2" xfId="562"/>
    <cellStyle name="Neutral 3" xfId="563"/>
    <cellStyle name="Neutral 4" xfId="564"/>
    <cellStyle name="Neutral 5" xfId="565"/>
    <cellStyle name="Neutral 6" xfId="566"/>
    <cellStyle name="Neutral 7" xfId="567"/>
    <cellStyle name="Neutral 8" xfId="568"/>
    <cellStyle name="Neutral 9" xfId="569"/>
    <cellStyle name="Normal" xfId="0" builtinId="0"/>
    <cellStyle name="Normal - Style1" xfId="61"/>
    <cellStyle name="Normal 10" xfId="570"/>
    <cellStyle name="Normal 11" xfId="1149"/>
    <cellStyle name="Normal 11 2" xfId="571"/>
    <cellStyle name="Normal 12" xfId="1151"/>
    <cellStyle name="Normal 13" xfId="1154"/>
    <cellStyle name="Normal 14" xfId="1156"/>
    <cellStyle name="Normal 15" xfId="1159"/>
    <cellStyle name="Normal 16" xfId="1163"/>
    <cellStyle name="Normal 17" xfId="1155"/>
    <cellStyle name="Normal 18" xfId="1160"/>
    <cellStyle name="Normal 19" xfId="1158"/>
    <cellStyle name="Normal 2" xfId="574"/>
    <cellStyle name="Normal 2 10" xfId="575"/>
    <cellStyle name="Normal 2 10 2" xfId="576"/>
    <cellStyle name="Normal 2 11" xfId="577"/>
    <cellStyle name="Normal 2 2" xfId="578"/>
    <cellStyle name="Normal 2 2 10" xfId="579"/>
    <cellStyle name="Normal 2 2 10 2" xfId="581"/>
    <cellStyle name="Normal 2 2 10 3" xfId="584"/>
    <cellStyle name="Normal 2 2 10 4" xfId="586"/>
    <cellStyle name="Normal 2 2 10 5" xfId="20"/>
    <cellStyle name="Normal 2 2 10 6" xfId="587"/>
    <cellStyle name="Normal 2 2 11" xfId="588"/>
    <cellStyle name="Normal 2 2 11 2" xfId="589"/>
    <cellStyle name="Normal 2 2 12" xfId="39"/>
    <cellStyle name="Normal 2 2 13" xfId="590"/>
    <cellStyle name="Normal 2 2 14" xfId="591"/>
    <cellStyle name="Normal 2 2 15" xfId="593"/>
    <cellStyle name="Normal 2 2 16" xfId="595"/>
    <cellStyle name="Normal 2 2 17" xfId="597"/>
    <cellStyle name="Normal 2 2 18" xfId="599"/>
    <cellStyle name="Normal 2 2 19" xfId="601"/>
    <cellStyle name="Normal 2 2 2" xfId="602"/>
    <cellStyle name="Normal 2 2 2 10" xfId="603"/>
    <cellStyle name="Normal 2 2 2 11" xfId="604"/>
    <cellStyle name="Normal 2 2 2 12" xfId="605"/>
    <cellStyle name="Normal 2 2 2 13" xfId="606"/>
    <cellStyle name="Normal 2 2 2 14" xfId="607"/>
    <cellStyle name="Normal 2 2 2 15" xfId="609"/>
    <cellStyle name="Normal 2 2 2 16" xfId="611"/>
    <cellStyle name="Normal 2 2 2 17" xfId="33"/>
    <cellStyle name="Normal 2 2 2 18" xfId="612"/>
    <cellStyle name="Normal 2 2 2 19" xfId="613"/>
    <cellStyle name="Normal 2 2 2 2" xfId="614"/>
    <cellStyle name="Normal 2 2 2 20" xfId="608"/>
    <cellStyle name="Normal 2 2 2 21" xfId="610"/>
    <cellStyle name="Normal 2 2 2 22" xfId="32"/>
    <cellStyle name="Normal 2 2 2 3" xfId="615"/>
    <cellStyle name="Normal 2 2 2 3 10" xfId="616"/>
    <cellStyle name="Normal 2 2 2 3 11" xfId="617"/>
    <cellStyle name="Normal 2 2 2 3 12" xfId="618"/>
    <cellStyle name="Normal 2 2 2 3 13" xfId="619"/>
    <cellStyle name="Normal 2 2 2 3 14" xfId="620"/>
    <cellStyle name="Normal 2 2 2 3 15" xfId="621"/>
    <cellStyle name="Normal 2 2 2 3 16" xfId="622"/>
    <cellStyle name="Normal 2 2 2 3 17" xfId="623"/>
    <cellStyle name="Normal 2 2 2 3 18" xfId="624"/>
    <cellStyle name="Normal 2 2 2 3 19" xfId="625"/>
    <cellStyle name="Normal 2 2 2 3 2" xfId="626"/>
    <cellStyle name="Normal 2 2 2 3 3" xfId="627"/>
    <cellStyle name="Normal 2 2 2 3 4" xfId="628"/>
    <cellStyle name="Normal 2 2 2 3 5" xfId="629"/>
    <cellStyle name="Normal 2 2 2 3 6" xfId="630"/>
    <cellStyle name="Normal 2 2 2 3 7" xfId="631"/>
    <cellStyle name="Normal 2 2 2 3 8" xfId="632"/>
    <cellStyle name="Normal 2 2 2 3 9" xfId="633"/>
    <cellStyle name="Normal 2 2 2 4" xfId="634"/>
    <cellStyle name="Normal 2 2 2 5" xfId="635"/>
    <cellStyle name="Normal 2 2 2 6" xfId="636"/>
    <cellStyle name="Normal 2 2 2 6 10" xfId="638"/>
    <cellStyle name="Normal 2 2 2 6 11" xfId="640"/>
    <cellStyle name="Normal 2 2 2 6 12" xfId="642"/>
    <cellStyle name="Normal 2 2 2 6 13" xfId="643"/>
    <cellStyle name="Normal 2 2 2 6 14" xfId="644"/>
    <cellStyle name="Normal 2 2 2 6 15" xfId="645"/>
    <cellStyle name="Normal 2 2 2 6 16" xfId="646"/>
    <cellStyle name="Normal 2 2 2 6 17" xfId="647"/>
    <cellStyle name="Normal 2 2 2 6 18" xfId="648"/>
    <cellStyle name="Normal 2 2 2 6 2" xfId="649"/>
    <cellStyle name="Normal 2 2 2 6 3" xfId="650"/>
    <cellStyle name="Normal 2 2 2 6 4" xfId="651"/>
    <cellStyle name="Normal 2 2 2 6 5" xfId="652"/>
    <cellStyle name="Normal 2 2 2 6 6" xfId="653"/>
    <cellStyle name="Normal 2 2 2 6 7" xfId="654"/>
    <cellStyle name="Normal 2 2 2 6 8" xfId="655"/>
    <cellStyle name="Normal 2 2 2 6 9" xfId="656"/>
    <cellStyle name="Normal 2 2 2 7" xfId="637"/>
    <cellStyle name="Normal 2 2 2 7 2" xfId="657"/>
    <cellStyle name="Normal 2 2 2 7 3" xfId="658"/>
    <cellStyle name="Normal 2 2 2 7 4" xfId="659"/>
    <cellStyle name="Normal 2 2 2 7 5" xfId="660"/>
    <cellStyle name="Normal 2 2 2 7 6" xfId="661"/>
    <cellStyle name="Normal 2 2 2 8" xfId="639"/>
    <cellStyle name="Normal 2 2 2 8 2" xfId="583"/>
    <cellStyle name="Normal 2 2 2 9" xfId="641"/>
    <cellStyle name="Normal 2 2 20" xfId="592"/>
    <cellStyle name="Normal 2 2 21" xfId="594"/>
    <cellStyle name="Normal 2 2 22" xfId="596"/>
    <cellStyle name="Normal 2 2 23" xfId="598"/>
    <cellStyle name="Normal 2 2 24" xfId="600"/>
    <cellStyle name="Normal 2 2 25" xfId="662"/>
    <cellStyle name="Normal 2 2 26" xfId="663"/>
    <cellStyle name="Normal 2 2 3" xfId="664"/>
    <cellStyle name="Normal 2 2 3 10" xfId="665"/>
    <cellStyle name="Normal 2 2 3 11" xfId="666"/>
    <cellStyle name="Normal 2 2 3 12" xfId="667"/>
    <cellStyle name="Normal 2 2 3 13" xfId="668"/>
    <cellStyle name="Normal 2 2 3 14" xfId="669"/>
    <cellStyle name="Normal 2 2 3 15" xfId="670"/>
    <cellStyle name="Normal 2 2 3 16" xfId="671"/>
    <cellStyle name="Normal 2 2 3 17" xfId="672"/>
    <cellStyle name="Normal 2 2 3 18" xfId="673"/>
    <cellStyle name="Normal 2 2 3 19" xfId="674"/>
    <cellStyle name="Normal 2 2 3 2" xfId="675"/>
    <cellStyle name="Normal 2 2 3 2 10" xfId="676"/>
    <cellStyle name="Normal 2 2 3 2 11" xfId="677"/>
    <cellStyle name="Normal 2 2 3 2 12" xfId="678"/>
    <cellStyle name="Normal 2 2 3 2 13" xfId="679"/>
    <cellStyle name="Normal 2 2 3 2 14" xfId="680"/>
    <cellStyle name="Normal 2 2 3 2 15" xfId="681"/>
    <cellStyle name="Normal 2 2 3 2 16" xfId="682"/>
    <cellStyle name="Normal 2 2 3 2 17" xfId="683"/>
    <cellStyle name="Normal 2 2 3 2 18" xfId="684"/>
    <cellStyle name="Normal 2 2 3 2 19" xfId="685"/>
    <cellStyle name="Normal 2 2 3 2 2" xfId="686"/>
    <cellStyle name="Normal 2 2 3 2 3" xfId="687"/>
    <cellStyle name="Normal 2 2 3 2 4" xfId="688"/>
    <cellStyle name="Normal 2 2 3 2 5" xfId="689"/>
    <cellStyle name="Normal 2 2 3 2 6" xfId="690"/>
    <cellStyle name="Normal 2 2 3 2 7" xfId="551"/>
    <cellStyle name="Normal 2 2 3 2 8" xfId="553"/>
    <cellStyle name="Normal 2 2 3 2 9" xfId="555"/>
    <cellStyle name="Normal 2 2 3 3" xfId="691"/>
    <cellStyle name="Normal 2 2 3 4" xfId="692"/>
    <cellStyle name="Normal 2 2 3 5" xfId="693"/>
    <cellStyle name="Normal 2 2 3 6" xfId="694"/>
    <cellStyle name="Normal 2 2 3 7" xfId="695"/>
    <cellStyle name="Normal 2 2 3 8" xfId="696"/>
    <cellStyle name="Normal 2 2 3 9" xfId="697"/>
    <cellStyle name="Normal 2 2 4" xfId="698"/>
    <cellStyle name="Normal 2 2 4 10" xfId="699"/>
    <cellStyle name="Normal 2 2 4 11" xfId="700"/>
    <cellStyle name="Normal 2 2 4 12" xfId="701"/>
    <cellStyle name="Normal 2 2 4 13" xfId="702"/>
    <cellStyle name="Normal 2 2 4 14" xfId="703"/>
    <cellStyle name="Normal 2 2 4 15" xfId="704"/>
    <cellStyle name="Normal 2 2 4 16" xfId="705"/>
    <cellStyle name="Normal 2 2 4 17" xfId="706"/>
    <cellStyle name="Normal 2 2 4 18" xfId="707"/>
    <cellStyle name="Normal 2 2 4 19" xfId="708"/>
    <cellStyle name="Normal 2 2 4 2" xfId="709"/>
    <cellStyle name="Normal 2 2 4 2 10" xfId="710"/>
    <cellStyle name="Normal 2 2 4 2 11" xfId="711"/>
    <cellStyle name="Normal 2 2 4 2 12" xfId="712"/>
    <cellStyle name="Normal 2 2 4 2 13" xfId="713"/>
    <cellStyle name="Normal 2 2 4 2 14" xfId="714"/>
    <cellStyle name="Normal 2 2 4 2 15" xfId="715"/>
    <cellStyle name="Normal 2 2 4 2 16" xfId="716"/>
    <cellStyle name="Normal 2 2 4 2 17" xfId="717"/>
    <cellStyle name="Normal 2 2 4 2 18" xfId="718"/>
    <cellStyle name="Normal 2 2 4 2 19" xfId="719"/>
    <cellStyle name="Normal 2 2 4 2 2" xfId="720"/>
    <cellStyle name="Normal 2 2 4 2 3" xfId="721"/>
    <cellStyle name="Normal 2 2 4 2 4" xfId="722"/>
    <cellStyle name="Normal 2 2 4 2 5" xfId="723"/>
    <cellStyle name="Normal 2 2 4 2 6" xfId="724"/>
    <cellStyle name="Normal 2 2 4 2 7" xfId="725"/>
    <cellStyle name="Normal 2 2 4 2 8" xfId="726"/>
    <cellStyle name="Normal 2 2 4 2 9" xfId="727"/>
    <cellStyle name="Normal 2 2 4 3" xfId="728"/>
    <cellStyle name="Normal 2 2 4 4" xfId="729"/>
    <cellStyle name="Normal 2 2 4 5" xfId="730"/>
    <cellStyle name="Normal 2 2 4 6" xfId="731"/>
    <cellStyle name="Normal 2 2 4 7" xfId="732"/>
    <cellStyle name="Normal 2 2 4 8" xfId="733"/>
    <cellStyle name="Normal 2 2 4 9" xfId="734"/>
    <cellStyle name="Normal 2 2 5" xfId="735"/>
    <cellStyle name="Normal 2 2 5 10" xfId="736"/>
    <cellStyle name="Normal 2 2 5 11" xfId="737"/>
    <cellStyle name="Normal 2 2 5 12" xfId="738"/>
    <cellStyle name="Normal 2 2 5 13" xfId="739"/>
    <cellStyle name="Normal 2 2 5 14" xfId="740"/>
    <cellStyle name="Normal 2 2 5 15" xfId="741"/>
    <cellStyle name="Normal 2 2 5 16" xfId="742"/>
    <cellStyle name="Normal 2 2 5 17" xfId="743"/>
    <cellStyle name="Normal 2 2 5 18" xfId="744"/>
    <cellStyle name="Normal 2 2 5 19" xfId="745"/>
    <cellStyle name="Normal 2 2 5 2" xfId="747"/>
    <cellStyle name="Normal 2 2 5 2 10" xfId="748"/>
    <cellStyle name="Normal 2 2 5 2 11" xfId="749"/>
    <cellStyle name="Normal 2 2 5 2 12" xfId="750"/>
    <cellStyle name="Normal 2 2 5 2 13" xfId="751"/>
    <cellStyle name="Normal 2 2 5 2 14" xfId="752"/>
    <cellStyle name="Normal 2 2 5 2 15" xfId="753"/>
    <cellStyle name="Normal 2 2 5 2 16" xfId="754"/>
    <cellStyle name="Normal 2 2 5 2 17" xfId="755"/>
    <cellStyle name="Normal 2 2 5 2 18" xfId="756"/>
    <cellStyle name="Normal 2 2 5 2 19" xfId="757"/>
    <cellStyle name="Normal 2 2 5 2 2" xfId="759"/>
    <cellStyle name="Normal 2 2 5 2 3" xfId="761"/>
    <cellStyle name="Normal 2 2 5 2 4" xfId="764"/>
    <cellStyle name="Normal 2 2 5 2 5" xfId="767"/>
    <cellStyle name="Normal 2 2 5 2 6" xfId="770"/>
    <cellStyle name="Normal 2 2 5 2 7" xfId="773"/>
    <cellStyle name="Normal 2 2 5 2 8" xfId="776"/>
    <cellStyle name="Normal 2 2 5 2 9" xfId="778"/>
    <cellStyle name="Normal 2 2 5 3" xfId="780"/>
    <cellStyle name="Normal 2 2 5 4" xfId="782"/>
    <cellStyle name="Normal 2 2 5 5" xfId="784"/>
    <cellStyle name="Normal 2 2 5 6" xfId="786"/>
    <cellStyle name="Normal 2 2 5 7" xfId="788"/>
    <cellStyle name="Normal 2 2 5 8" xfId="790"/>
    <cellStyle name="Normal 2 2 5 9" xfId="792"/>
    <cellStyle name="Normal 2 2 6" xfId="332"/>
    <cellStyle name="Normal 2 2 7" xfId="367"/>
    <cellStyle name="Normal 2 2 8" xfId="454"/>
    <cellStyle name="Normal 2 2 9" xfId="465"/>
    <cellStyle name="Normal 2 2 9 10" xfId="793"/>
    <cellStyle name="Normal 2 2 9 11" xfId="746"/>
    <cellStyle name="Normal 2 2 9 12" xfId="779"/>
    <cellStyle name="Normal 2 2 9 13" xfId="781"/>
    <cellStyle name="Normal 2 2 9 14" xfId="783"/>
    <cellStyle name="Normal 2 2 9 15" xfId="785"/>
    <cellStyle name="Normal 2 2 9 16" xfId="787"/>
    <cellStyle name="Normal 2 2 9 17" xfId="789"/>
    <cellStyle name="Normal 2 2 9 18" xfId="791"/>
    <cellStyle name="Normal 2 2 9 2" xfId="794"/>
    <cellStyle name="Normal 2 2 9 3" xfId="795"/>
    <cellStyle name="Normal 2 2 9 4" xfId="796"/>
    <cellStyle name="Normal 2 2 9 5" xfId="797"/>
    <cellStyle name="Normal 2 2 9 6" xfId="798"/>
    <cellStyle name="Normal 2 2 9 7" xfId="799"/>
    <cellStyle name="Normal 2 2 9 8" xfId="800"/>
    <cellStyle name="Normal 2 2 9 9" xfId="801"/>
    <cellStyle name="Normal 2 3" xfId="802"/>
    <cellStyle name="Normal 2 3 10" xfId="803"/>
    <cellStyle name="Normal 2 3 11" xfId="804"/>
    <cellStyle name="Normal 2 3 12" xfId="805"/>
    <cellStyle name="Normal 2 3 13" xfId="758"/>
    <cellStyle name="Normal 2 3 14" xfId="760"/>
    <cellStyle name="Normal 2 3 15" xfId="763"/>
    <cellStyle name="Normal 2 3 16" xfId="766"/>
    <cellStyle name="Normal 2 3 17" xfId="769"/>
    <cellStyle name="Normal 2 3 18" xfId="772"/>
    <cellStyle name="Normal 2 3 19" xfId="775"/>
    <cellStyle name="Normal 2 3 2" xfId="807"/>
    <cellStyle name="Normal 2 3 2 10" xfId="808"/>
    <cellStyle name="Normal 2 3 2 11" xfId="809"/>
    <cellStyle name="Normal 2 3 2 12" xfId="810"/>
    <cellStyle name="Normal 2 3 2 13" xfId="811"/>
    <cellStyle name="Normal 2 3 2 14" xfId="812"/>
    <cellStyle name="Normal 2 3 2 15" xfId="814"/>
    <cellStyle name="Normal 2 3 2 16" xfId="815"/>
    <cellStyle name="Normal 2 3 2 17" xfId="816"/>
    <cellStyle name="Normal 2 3 2 18" xfId="817"/>
    <cellStyle name="Normal 2 3 2 19" xfId="818"/>
    <cellStyle name="Normal 2 3 2 2" xfId="819"/>
    <cellStyle name="Normal 2 3 2 2 10" xfId="820"/>
    <cellStyle name="Normal 2 3 2 2 11" xfId="821"/>
    <cellStyle name="Normal 2 3 2 2 12" xfId="822"/>
    <cellStyle name="Normal 2 3 2 2 13" xfId="823"/>
    <cellStyle name="Normal 2 3 2 2 14" xfId="824"/>
    <cellStyle name="Normal 2 3 2 2 15" xfId="825"/>
    <cellStyle name="Normal 2 3 2 2 16" xfId="826"/>
    <cellStyle name="Normal 2 3 2 2 17" xfId="827"/>
    <cellStyle name="Normal 2 3 2 2 18" xfId="828"/>
    <cellStyle name="Normal 2 3 2 2 19" xfId="829"/>
    <cellStyle name="Normal 2 3 2 2 2" xfId="283"/>
    <cellStyle name="Normal 2 3 2 2 2 10" xfId="830"/>
    <cellStyle name="Normal 2 3 2 2 2 11" xfId="831"/>
    <cellStyle name="Normal 2 3 2 2 2 12" xfId="832"/>
    <cellStyle name="Normal 2 3 2 2 2 13" xfId="833"/>
    <cellStyle name="Normal 2 3 2 2 2 14" xfId="834"/>
    <cellStyle name="Normal 2 3 2 2 2 15" xfId="835"/>
    <cellStyle name="Normal 2 3 2 2 2 16" xfId="836"/>
    <cellStyle name="Normal 2 3 2 2 2 17" xfId="837"/>
    <cellStyle name="Normal 2 3 2 2 2 18" xfId="838"/>
    <cellStyle name="Normal 2 3 2 2 2 19" xfId="839"/>
    <cellStyle name="Normal 2 3 2 2 2 2" xfId="231"/>
    <cellStyle name="Normal 2 3 2 2 2 3" xfId="30"/>
    <cellStyle name="Normal 2 3 2 2 2 4" xfId="234"/>
    <cellStyle name="Normal 2 3 2 2 2 5" xfId="840"/>
    <cellStyle name="Normal 2 3 2 2 2 6" xfId="841"/>
    <cellStyle name="Normal 2 3 2 2 2 7" xfId="842"/>
    <cellStyle name="Normal 2 3 2 2 2 8" xfId="843"/>
    <cellStyle name="Normal 2 3 2 2 2 9" xfId="844"/>
    <cellStyle name="Normal 2 3 2 2 3" xfId="285"/>
    <cellStyle name="Normal 2 3 2 2 4" xfId="287"/>
    <cellStyle name="Normal 2 3 2 2 5" xfId="289"/>
    <cellStyle name="Normal 2 3 2 2 6" xfId="291"/>
    <cellStyle name="Normal 2 3 2 2 7" xfId="845"/>
    <cellStyle name="Normal 2 3 2 2 8" xfId="846"/>
    <cellStyle name="Normal 2 3 2 2 9" xfId="847"/>
    <cellStyle name="Normal 2 3 2 20" xfId="813"/>
    <cellStyle name="Normal 2 3 2 3" xfId="848"/>
    <cellStyle name="Normal 2 3 2 4" xfId="849"/>
    <cellStyle name="Normal 2 3 2 5" xfId="850"/>
    <cellStyle name="Normal 2 3 2 6" xfId="851"/>
    <cellStyle name="Normal 2 3 2 7" xfId="852"/>
    <cellStyle name="Normal 2 3 2 8" xfId="853"/>
    <cellStyle name="Normal 2 3 2 9" xfId="854"/>
    <cellStyle name="Normal 2 3 20" xfId="762"/>
    <cellStyle name="Normal 2 3 21" xfId="765"/>
    <cellStyle name="Normal 2 3 22" xfId="768"/>
    <cellStyle name="Normal 2 3 23" xfId="771"/>
    <cellStyle name="Normal 2 3 24" xfId="774"/>
    <cellStyle name="Normal 2 3 25" xfId="777"/>
    <cellStyle name="Normal 2 3 3" xfId="856"/>
    <cellStyle name="Normal 2 3 4" xfId="858"/>
    <cellStyle name="Normal 2 3 5" xfId="573"/>
    <cellStyle name="Normal 2 3 6" xfId="861"/>
    <cellStyle name="Normal 2 3 7" xfId="864"/>
    <cellStyle name="Normal 2 3 8" xfId="867"/>
    <cellStyle name="Normal 2 3 9" xfId="870"/>
    <cellStyle name="Normal 2 4" xfId="871"/>
    <cellStyle name="Normal 2 4 2" xfId="872"/>
    <cellStyle name="Normal 2 4 2 10" xfId="873"/>
    <cellStyle name="Normal 2 4 2 11" xfId="874"/>
    <cellStyle name="Normal 2 4 2 12" xfId="875"/>
    <cellStyle name="Normal 2 4 2 13" xfId="876"/>
    <cellStyle name="Normal 2 4 2 14" xfId="877"/>
    <cellStyle name="Normal 2 4 2 15" xfId="878"/>
    <cellStyle name="Normal 2 4 2 16" xfId="879"/>
    <cellStyle name="Normal 2 4 2 17" xfId="880"/>
    <cellStyle name="Normal 2 4 2 18" xfId="881"/>
    <cellStyle name="Normal 2 4 2 19" xfId="882"/>
    <cellStyle name="Normal 2 4 2 2" xfId="172"/>
    <cellStyle name="Normal 2 4 2 3" xfId="175"/>
    <cellStyle name="Normal 2 4 2 4" xfId="883"/>
    <cellStyle name="Normal 2 4 2 5" xfId="884"/>
    <cellStyle name="Normal 2 4 2 6" xfId="885"/>
    <cellStyle name="Normal 2 4 2 7" xfId="886"/>
    <cellStyle name="Normal 2 4 2 8" xfId="887"/>
    <cellStyle name="Normal 2 4 2 9" xfId="888"/>
    <cellStyle name="Normal 2 5" xfId="889"/>
    <cellStyle name="Normal 2 5 10" xfId="890"/>
    <cellStyle name="Normal 2 5 11" xfId="891"/>
    <cellStyle name="Normal 2 5 12" xfId="892"/>
    <cellStyle name="Normal 2 5 13" xfId="893"/>
    <cellStyle name="Normal 2 5 14" xfId="894"/>
    <cellStyle name="Normal 2 5 15" xfId="895"/>
    <cellStyle name="Normal 2 5 16" xfId="896"/>
    <cellStyle name="Normal 2 5 17" xfId="897"/>
    <cellStyle name="Normal 2 5 18" xfId="898"/>
    <cellStyle name="Normal 2 5 19" xfId="899"/>
    <cellStyle name="Normal 2 5 2" xfId="900"/>
    <cellStyle name="Normal 2 5 2 10" xfId="901"/>
    <cellStyle name="Normal 2 5 2 11" xfId="806"/>
    <cellStyle name="Normal 2 5 2 12" xfId="855"/>
    <cellStyle name="Normal 2 5 2 13" xfId="857"/>
    <cellStyle name="Normal 2 5 2 14" xfId="572"/>
    <cellStyle name="Normal 2 5 2 15" xfId="860"/>
    <cellStyle name="Normal 2 5 2 16" xfId="863"/>
    <cellStyle name="Normal 2 5 2 17" xfId="866"/>
    <cellStyle name="Normal 2 5 2 18" xfId="869"/>
    <cellStyle name="Normal 2 5 2 19" xfId="903"/>
    <cellStyle name="Normal 2 5 2 2" xfId="904"/>
    <cellStyle name="Normal 2 5 2 3" xfId="905"/>
    <cellStyle name="Normal 2 5 2 4" xfId="906"/>
    <cellStyle name="Normal 2 5 2 5" xfId="907"/>
    <cellStyle name="Normal 2 5 2 6" xfId="908"/>
    <cellStyle name="Normal 2 5 2 7" xfId="909"/>
    <cellStyle name="Normal 2 5 2 8" xfId="910"/>
    <cellStyle name="Normal 2 5 2 9" xfId="911"/>
    <cellStyle name="Normal 2 5 3" xfId="912"/>
    <cellStyle name="Normal 2 5 4" xfId="913"/>
    <cellStyle name="Normal 2 5 5" xfId="914"/>
    <cellStyle name="Normal 2 5 6" xfId="915"/>
    <cellStyle name="Normal 2 5 7" xfId="916"/>
    <cellStyle name="Normal 2 5 8" xfId="917"/>
    <cellStyle name="Normal 2 5 9" xfId="918"/>
    <cellStyle name="Normal 2 6" xfId="919"/>
    <cellStyle name="Normal 2 6 10" xfId="920"/>
    <cellStyle name="Normal 2 6 11" xfId="921"/>
    <cellStyle name="Normal 2 6 12" xfId="922"/>
    <cellStyle name="Normal 2 6 13" xfId="923"/>
    <cellStyle name="Normal 2 6 14" xfId="924"/>
    <cellStyle name="Normal 2 6 15" xfId="925"/>
    <cellStyle name="Normal 2 6 16" xfId="926"/>
    <cellStyle name="Normal 2 6 17" xfId="927"/>
    <cellStyle name="Normal 2 6 18" xfId="928"/>
    <cellStyle name="Normal 2 6 19" xfId="929"/>
    <cellStyle name="Normal 2 6 2" xfId="930"/>
    <cellStyle name="Normal 2 6 3" xfId="931"/>
    <cellStyle name="Normal 2 6 4" xfId="932"/>
    <cellStyle name="Normal 2 6 5" xfId="933"/>
    <cellStyle name="Normal 2 6 6" xfId="934"/>
    <cellStyle name="Normal 2 6 7" xfId="935"/>
    <cellStyle name="Normal 2 6 8" xfId="936"/>
    <cellStyle name="Normal 2 6 9" xfId="937"/>
    <cellStyle name="Normal 2 7" xfId="938"/>
    <cellStyle name="Normal 2 7 10" xfId="939"/>
    <cellStyle name="Normal 2 7 11" xfId="940"/>
    <cellStyle name="Normal 2 7 12" xfId="941"/>
    <cellStyle name="Normal 2 7 13" xfId="942"/>
    <cellStyle name="Normal 2 7 14" xfId="943"/>
    <cellStyle name="Normal 2 7 15" xfId="944"/>
    <cellStyle name="Normal 2 7 16" xfId="945"/>
    <cellStyle name="Normal 2 7 17" xfId="946"/>
    <cellStyle name="Normal 2 7 18" xfId="947"/>
    <cellStyle name="Normal 2 7 19" xfId="948"/>
    <cellStyle name="Normal 2 7 2" xfId="950"/>
    <cellStyle name="Normal 2 7 3" xfId="951"/>
    <cellStyle name="Normal 2 7 4" xfId="952"/>
    <cellStyle name="Normal 2 7 5" xfId="953"/>
    <cellStyle name="Normal 2 7 6" xfId="954"/>
    <cellStyle name="Normal 2 7 7" xfId="955"/>
    <cellStyle name="Normal 2 7 8" xfId="956"/>
    <cellStyle name="Normal 2 7 9" xfId="957"/>
    <cellStyle name="Normal 2 8" xfId="958"/>
    <cellStyle name="Normal 2 8 10" xfId="959"/>
    <cellStyle name="Normal 2 8 11" xfId="960"/>
    <cellStyle name="Normal 2 8 12" xfId="961"/>
    <cellStyle name="Normal 2 8 13" xfId="962"/>
    <cellStyle name="Normal 2 8 14" xfId="963"/>
    <cellStyle name="Normal 2 8 15" xfId="964"/>
    <cellStyle name="Normal 2 8 16" xfId="965"/>
    <cellStyle name="Normal 2 8 17" xfId="966"/>
    <cellStyle name="Normal 2 8 18" xfId="967"/>
    <cellStyle name="Normal 2 8 19" xfId="968"/>
    <cellStyle name="Normal 2 8 2" xfId="969"/>
    <cellStyle name="Normal 2 8 3" xfId="970"/>
    <cellStyle name="Normal 2 8 4" xfId="971"/>
    <cellStyle name="Normal 2 8 5" xfId="972"/>
    <cellStyle name="Normal 2 8 6" xfId="973"/>
    <cellStyle name="Normal 2 8 7" xfId="974"/>
    <cellStyle name="Normal 2 8 8" xfId="975"/>
    <cellStyle name="Normal 2 8 9" xfId="976"/>
    <cellStyle name="Normal 2 9" xfId="977"/>
    <cellStyle name="Normal 2_RAB PER PERIODE REV 1B revisi 250310 B (C)" xfId="978"/>
    <cellStyle name="Normal 20" xfId="1161"/>
    <cellStyle name="Normal 21" xfId="1152"/>
    <cellStyle name="Normal 22" xfId="1153"/>
    <cellStyle name="Normal 23" xfId="1157"/>
    <cellStyle name="Normal 24" xfId="1162"/>
    <cellStyle name="Normal 25" xfId="1164"/>
    <cellStyle name="Normal 29" xfId="1108"/>
    <cellStyle name="Normal 3" xfId="859"/>
    <cellStyle name="Normal 3 2" xfId="979"/>
    <cellStyle name="Normal 3 3" xfId="980"/>
    <cellStyle name="Normal 3 4" xfId="981"/>
    <cellStyle name="Normal 4" xfId="862"/>
    <cellStyle name="Normal 4 2" xfId="982"/>
    <cellStyle name="Normal 5" xfId="865"/>
    <cellStyle name="Normal 5 2" xfId="548"/>
    <cellStyle name="Normal 6" xfId="868"/>
    <cellStyle name="Normal 6 10" xfId="983"/>
    <cellStyle name="Normal 6 11" xfId="984"/>
    <cellStyle name="Normal 6 12" xfId="985"/>
    <cellStyle name="Normal 6 13" xfId="986"/>
    <cellStyle name="Normal 6 14" xfId="987"/>
    <cellStyle name="Normal 6 15" xfId="988"/>
    <cellStyle name="Normal 6 16" xfId="18"/>
    <cellStyle name="Normal 6 17" xfId="989"/>
    <cellStyle name="Normal 6 18" xfId="990"/>
    <cellStyle name="Normal 6 19" xfId="991"/>
    <cellStyle name="Normal 6 2" xfId="992"/>
    <cellStyle name="Normal 6 2 10" xfId="150"/>
    <cellStyle name="Normal 6 2 11" xfId="993"/>
    <cellStyle name="Normal 6 2 12" xfId="994"/>
    <cellStyle name="Normal 6 2 13" xfId="995"/>
    <cellStyle name="Normal 6 2 14" xfId="996"/>
    <cellStyle name="Normal 6 2 15" xfId="997"/>
    <cellStyle name="Normal 6 2 16" xfId="998"/>
    <cellStyle name="Normal 6 2 17" xfId="999"/>
    <cellStyle name="Normal 6 2 18" xfId="1000"/>
    <cellStyle name="Normal 6 2 19" xfId="1001"/>
    <cellStyle name="Normal 6 2 2" xfId="1002"/>
    <cellStyle name="Normal 6 2 3" xfId="1003"/>
    <cellStyle name="Normal 6 2 4" xfId="1004"/>
    <cellStyle name="Normal 6 2 5" xfId="1005"/>
    <cellStyle name="Normal 6 2 6" xfId="1007"/>
    <cellStyle name="Normal 6 2 7" xfId="1009"/>
    <cellStyle name="Normal 6 2 8" xfId="1011"/>
    <cellStyle name="Normal 6 2 9" xfId="1013"/>
    <cellStyle name="Normal 6 3" xfId="1014"/>
    <cellStyle name="Normal 6 4" xfId="1015"/>
    <cellStyle name="Normal 6 5" xfId="1016"/>
    <cellStyle name="Normal 6 6" xfId="1017"/>
    <cellStyle name="Normal 6 7" xfId="1018"/>
    <cellStyle name="Normal 6 8" xfId="1019"/>
    <cellStyle name="Normal 6 9" xfId="1020"/>
    <cellStyle name="Normal 7" xfId="902"/>
    <cellStyle name="Normal 7 10" xfId="1021"/>
    <cellStyle name="Normal 7 11" xfId="1022"/>
    <cellStyle name="Normal 7 12" xfId="1023"/>
    <cellStyle name="Normal 7 13" xfId="1024"/>
    <cellStyle name="Normal 7 14" xfId="1025"/>
    <cellStyle name="Normal 7 15" xfId="1026"/>
    <cellStyle name="Normal 7 16" xfId="1027"/>
    <cellStyle name="Normal 7 17" xfId="1028"/>
    <cellStyle name="Normal 7 18" xfId="1029"/>
    <cellStyle name="Normal 7 19" xfId="1030"/>
    <cellStyle name="Normal 7 2" xfId="17"/>
    <cellStyle name="Normal 7 2 10" xfId="1031"/>
    <cellStyle name="Normal 7 2 11" xfId="1032"/>
    <cellStyle name="Normal 7 2 12" xfId="1033"/>
    <cellStyle name="Normal 7 2 13" xfId="1034"/>
    <cellStyle name="Normal 7 2 14" xfId="1035"/>
    <cellStyle name="Normal 7 2 15" xfId="1036"/>
    <cellStyle name="Normal 7 2 16" xfId="1037"/>
    <cellStyle name="Normal 7 2 17" xfId="1038"/>
    <cellStyle name="Normal 7 2 18" xfId="1039"/>
    <cellStyle name="Normal 7 2 19" xfId="1040"/>
    <cellStyle name="Normal 7 2 2" xfId="1041"/>
    <cellStyle name="Normal 7 2 3" xfId="1042"/>
    <cellStyle name="Normal 7 2 4" xfId="1043"/>
    <cellStyle name="Normal 7 2 5" xfId="1044"/>
    <cellStyle name="Normal 7 2 6" xfId="580"/>
    <cellStyle name="Normal 7 2 7" xfId="582"/>
    <cellStyle name="Normal 7 2 8" xfId="585"/>
    <cellStyle name="Normal 7 2 9" xfId="19"/>
    <cellStyle name="Normal 7 3" xfId="1045"/>
    <cellStyle name="Normal 7 4" xfId="1046"/>
    <cellStyle name="Normal 7 5" xfId="1047"/>
    <cellStyle name="Normal 7 6" xfId="1048"/>
    <cellStyle name="Normal 7 7" xfId="1049"/>
    <cellStyle name="Normal 7 8" xfId="1050"/>
    <cellStyle name="Normal 7 9" xfId="1051"/>
    <cellStyle name="Normal 8" xfId="1052"/>
    <cellStyle name="Normal 8 10" xfId="1053"/>
    <cellStyle name="Normal 8 11" xfId="1054"/>
    <cellStyle name="Normal 8 12" xfId="1055"/>
    <cellStyle name="Normal 8 13" xfId="1056"/>
    <cellStyle name="Normal 8 14" xfId="1057"/>
    <cellStyle name="Normal 8 15" xfId="1058"/>
    <cellStyle name="Normal 8 16" xfId="1059"/>
    <cellStyle name="Normal 8 17" xfId="1060"/>
    <cellStyle name="Normal 8 18" xfId="1061"/>
    <cellStyle name="Normal 8 2" xfId="1062"/>
    <cellStyle name="Normal 8 3" xfId="1063"/>
    <cellStyle name="Normal 8 4" xfId="1064"/>
    <cellStyle name="Normal 8 5" xfId="1065"/>
    <cellStyle name="Normal 8 6" xfId="44"/>
    <cellStyle name="Normal 8 7" xfId="1066"/>
    <cellStyle name="Normal 8 8" xfId="1067"/>
    <cellStyle name="Normal 8 9" xfId="1068"/>
    <cellStyle name="Normal 9" xfId="1069"/>
    <cellStyle name="Normal 9 2" xfId="365"/>
    <cellStyle name="Normal 9 3" xfId="452"/>
    <cellStyle name="Normal 9 4" xfId="463"/>
    <cellStyle name="Normal 9 5" xfId="467"/>
    <cellStyle name="Normal 9 6" xfId="1070"/>
    <cellStyle name="Normal_Optimalisasi gudang 11-04-06" xfId="1071"/>
    <cellStyle name="Note 10" xfId="1150"/>
    <cellStyle name="Note 11" xfId="1174"/>
    <cellStyle name="Note 2" xfId="1072"/>
    <cellStyle name="Note 3" xfId="1073"/>
    <cellStyle name="Note 4" xfId="1074"/>
    <cellStyle name="Note 5" xfId="1075"/>
    <cellStyle name="Note 6" xfId="1076"/>
    <cellStyle name="Note 7" xfId="1077"/>
    <cellStyle name="Note 8" xfId="1078"/>
    <cellStyle name="Note 9" xfId="1079"/>
    <cellStyle name="Output" xfId="1118" builtinId="21" customBuiltin="1"/>
    <cellStyle name="Output 10" xfId="1171"/>
    <cellStyle name="Output 2" xfId="1006"/>
    <cellStyle name="Output 3" xfId="1008"/>
    <cellStyle name="Output 4" xfId="1010"/>
    <cellStyle name="Output 5" xfId="1012"/>
    <cellStyle name="Output 6" xfId="1080"/>
    <cellStyle name="Output 7" xfId="1081"/>
    <cellStyle name="Output 8" xfId="1082"/>
    <cellStyle name="Output 9" xfId="1083"/>
    <cellStyle name="Percent" xfId="14" builtinId="5"/>
    <cellStyle name="Percent 2" xfId="1084"/>
    <cellStyle name="Percent 2 2" xfId="100"/>
    <cellStyle name="Percent 3" xfId="1085"/>
    <cellStyle name="Percent 3 2" xfId="114"/>
    <cellStyle name="Title" xfId="1109" builtinId="15" customBuiltin="1"/>
    <cellStyle name="Title 10" xfId="1165"/>
    <cellStyle name="Title 2" xfId="1086"/>
    <cellStyle name="Title 3" xfId="1087"/>
    <cellStyle name="Title 4" xfId="1088"/>
    <cellStyle name="Title 5" xfId="1089"/>
    <cellStyle name="Title 6" xfId="1090"/>
    <cellStyle name="Title 7" xfId="1091"/>
    <cellStyle name="Title 8" xfId="1092"/>
    <cellStyle name="Title 9" xfId="1093"/>
    <cellStyle name="Total" xfId="1124" builtinId="25" customBuiltin="1"/>
    <cellStyle name="Total 2" xfId="1094"/>
    <cellStyle name="Total 3" xfId="1095"/>
    <cellStyle name="Total 4" xfId="1096"/>
    <cellStyle name="Total 5" xfId="1097"/>
    <cellStyle name="Total 6" xfId="1098"/>
    <cellStyle name="Total 7" xfId="1099"/>
    <cellStyle name="Total 8" xfId="1100"/>
    <cellStyle name="Total 9" xfId="1101"/>
    <cellStyle name="Warning Text" xfId="1122" builtinId="11" customBuiltin="1"/>
    <cellStyle name="Warning Text 2" xfId="450"/>
    <cellStyle name="Warning Text 3" xfId="1102"/>
    <cellStyle name="Warning Text 4" xfId="1103"/>
    <cellStyle name="Warning Text 5" xfId="1104"/>
    <cellStyle name="Warning Text 6" xfId="1105"/>
    <cellStyle name="Warning Text 7" xfId="1106"/>
    <cellStyle name="Warning Text 8" xfId="1107"/>
    <cellStyle name="Warning Text 9" xfId="949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6366959365688E-2"/>
          <c:y val="7.5070021841675896E-2"/>
          <c:w val="0.78621676217173997"/>
          <c:h val="0.796814052089642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'KOMP.PR JAN'!$B$5</c:f>
              <c:strCache>
                <c:ptCount val="1"/>
                <c:pt idx="0">
                  <c:v>PR Setting ROP-EOQ</c:v>
                </c:pt>
              </c:strCache>
            </c:strRef>
          </c:tx>
          <c:invertIfNegative val="0"/>
          <c:cat>
            <c:strRef>
              <c:f>'KOMP.PR JAN'!$C$4:$N$4</c:f>
              <c:strCache>
                <c:ptCount val="12"/>
                <c:pt idx="0">
                  <c:v>JAN</c:v>
                </c:pt>
                <c:pt idx="1">
                  <c:v>PEB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JULI</c:v>
                </c:pt>
                <c:pt idx="7">
                  <c:v>AGT</c:v>
                </c:pt>
                <c:pt idx="8">
                  <c:v>SEPT</c:v>
                </c:pt>
                <c:pt idx="9">
                  <c:v>OKT</c:v>
                </c:pt>
                <c:pt idx="10">
                  <c:v>NOP</c:v>
                </c:pt>
                <c:pt idx="11">
                  <c:v>DES</c:v>
                </c:pt>
              </c:strCache>
            </c:strRef>
          </c:cat>
          <c:val>
            <c:numRef>
              <c:f>'KOMP.PR JAN'!$C$5:$N$5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BA4-4F81-8BE9-503E603CA32F}"/>
            </c:ext>
          </c:extLst>
        </c:ser>
        <c:ser>
          <c:idx val="1"/>
          <c:order val="1"/>
          <c:tx>
            <c:strRef>
              <c:f>'KOMP.PR JAN'!$B$6</c:f>
              <c:strCache>
                <c:ptCount val="1"/>
                <c:pt idx="0">
                  <c:v>PR RESERVASI WO</c:v>
                </c:pt>
              </c:strCache>
            </c:strRef>
          </c:tx>
          <c:invertIfNegative val="0"/>
          <c:cat>
            <c:strRef>
              <c:f>'KOMP.PR JAN'!$C$4:$N$4</c:f>
              <c:strCache>
                <c:ptCount val="12"/>
                <c:pt idx="0">
                  <c:v>JAN</c:v>
                </c:pt>
                <c:pt idx="1">
                  <c:v>PEB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JULI</c:v>
                </c:pt>
                <c:pt idx="7">
                  <c:v>AGT</c:v>
                </c:pt>
                <c:pt idx="8">
                  <c:v>SEPT</c:v>
                </c:pt>
                <c:pt idx="9">
                  <c:v>OKT</c:v>
                </c:pt>
                <c:pt idx="10">
                  <c:v>NOP</c:v>
                </c:pt>
                <c:pt idx="11">
                  <c:v>DES</c:v>
                </c:pt>
              </c:strCache>
            </c:strRef>
          </c:cat>
          <c:val>
            <c:numRef>
              <c:f>'KOMP.PR JAN'!$C$6:$N$6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BA4-4F81-8BE9-503E603CA32F}"/>
            </c:ext>
          </c:extLst>
        </c:ser>
        <c:ser>
          <c:idx val="2"/>
          <c:order val="2"/>
          <c:tx>
            <c:strRef>
              <c:f>'KOMP.PR JAN'!$B$7</c:f>
              <c:strCache>
                <c:ptCount val="1"/>
                <c:pt idx="0">
                  <c:v>PR MANUAL</c:v>
                </c:pt>
              </c:strCache>
            </c:strRef>
          </c:tx>
          <c:invertIfNegative val="0"/>
          <c:cat>
            <c:strRef>
              <c:f>'KOMP.PR JAN'!$C$4:$N$4</c:f>
              <c:strCache>
                <c:ptCount val="12"/>
                <c:pt idx="0">
                  <c:v>JAN</c:v>
                </c:pt>
                <c:pt idx="1">
                  <c:v>PEB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JULI</c:v>
                </c:pt>
                <c:pt idx="7">
                  <c:v>AGT</c:v>
                </c:pt>
                <c:pt idx="8">
                  <c:v>SEPT</c:v>
                </c:pt>
                <c:pt idx="9">
                  <c:v>OKT</c:v>
                </c:pt>
                <c:pt idx="10">
                  <c:v>NOP</c:v>
                </c:pt>
                <c:pt idx="11">
                  <c:v>DES</c:v>
                </c:pt>
              </c:strCache>
            </c:strRef>
          </c:cat>
          <c:val>
            <c:numRef>
              <c:f>'KOMP.PR JAN'!$C$7:$N$7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BA4-4F81-8BE9-503E603CA32F}"/>
            </c:ext>
          </c:extLst>
        </c:ser>
        <c:ser>
          <c:idx val="3"/>
          <c:order val="3"/>
          <c:invertIfNegative val="0"/>
          <c:cat>
            <c:strRef>
              <c:f>'KOMP.PR JAN'!$C$4:$N$4</c:f>
              <c:strCache>
                <c:ptCount val="12"/>
                <c:pt idx="0">
                  <c:v>JAN</c:v>
                </c:pt>
                <c:pt idx="1">
                  <c:v>PEB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JULI</c:v>
                </c:pt>
                <c:pt idx="7">
                  <c:v>AGT</c:v>
                </c:pt>
                <c:pt idx="8">
                  <c:v>SEPT</c:v>
                </c:pt>
                <c:pt idx="9">
                  <c:v>OKT</c:v>
                </c:pt>
                <c:pt idx="10">
                  <c:v>NOP</c:v>
                </c:pt>
                <c:pt idx="11">
                  <c:v>DES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BA4-4F81-8BE9-503E603CA32F}"/>
            </c:ext>
          </c:extLst>
        </c:ser>
        <c:ser>
          <c:idx val="4"/>
          <c:order val="4"/>
          <c:invertIfNegative val="0"/>
          <c:cat>
            <c:strRef>
              <c:f>'KOMP.PR JAN'!$C$4:$N$4</c:f>
              <c:strCache>
                <c:ptCount val="12"/>
                <c:pt idx="0">
                  <c:v>JAN</c:v>
                </c:pt>
                <c:pt idx="1">
                  <c:v>PEB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JULI</c:v>
                </c:pt>
                <c:pt idx="7">
                  <c:v>AGT</c:v>
                </c:pt>
                <c:pt idx="8">
                  <c:v>SEPT</c:v>
                </c:pt>
                <c:pt idx="9">
                  <c:v>OKT</c:v>
                </c:pt>
                <c:pt idx="10">
                  <c:v>NOP</c:v>
                </c:pt>
                <c:pt idx="11">
                  <c:v>DES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BA4-4F81-8BE9-503E603CA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574376"/>
        <c:axId val="109572024"/>
      </c:barChart>
      <c:catAx>
        <c:axId val="109574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defRPr>
            </a:pPr>
            <a:endParaRPr lang="en-US"/>
          </a:p>
        </c:txPr>
        <c:crossAx val="109572024"/>
        <c:crosses val="autoZero"/>
        <c:auto val="1"/>
        <c:lblAlgn val="ctr"/>
        <c:lblOffset val="100"/>
        <c:noMultiLvlLbl val="0"/>
      </c:catAx>
      <c:valAx>
        <c:axId val="109572024"/>
        <c:scaling>
          <c:orientation val="minMax"/>
        </c:scaling>
        <c:delete val="0"/>
        <c:axPos val="l"/>
        <c:majorGridlines>
          <c:spPr>
            <a:effectLst>
              <a:outerShdw blurRad="50800" dist="50800" dir="5400000" algn="ctr" rotWithShape="0">
                <a:schemeClr val="accent5">
                  <a:lumMod val="40000"/>
                  <a:lumOff val="60000"/>
                </a:schemeClr>
              </a:outerShdw>
            </a:effectLst>
          </c:spPr>
        </c:majorGridlines>
        <c:numFmt formatCode="General" sourceLinked="1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defRPr>
            </a:pPr>
            <a:endParaRPr lang="en-US"/>
          </a:p>
        </c:txPr>
        <c:crossAx val="10957437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90322623325332296"/>
          <c:y val="0.40142704046838101"/>
          <c:w val="8.5161330563884793E-2"/>
          <c:h val="0.1971505583365419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US" sz="650" b="0" i="0" u="none" strike="noStrike" kern="1200" baseline="0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Calibri" panose="020F0502020204030204"/>
          <a:ea typeface="Calibri" panose="020F0502020204030204"/>
          <a:cs typeface="Calibri" panose="020F05020202040302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txPr>
        <a:bodyPr rot="0" spcFirstLastPara="0" vertOverflow="ellipsis" vert="horz" wrap="square" anchor="ctr" anchorCtr="1"/>
        <a:lstStyle/>
        <a:p>
          <a:pPr>
            <a:defRPr lang="en-US" sz="1800" b="1" i="0" u="none" strike="noStrike" kern="1200" baseline="0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.126581402758181"/>
          <c:w val="0.75269715260138603"/>
          <c:h val="0.87341859724181903"/>
        </c:manualLayout>
      </c:layout>
      <c:pieChart>
        <c:varyColors val="1"/>
        <c:ser>
          <c:idx val="0"/>
          <c:order val="0"/>
          <c:tx>
            <c:strRef>
              <c:f>'KOMP.PR JAN'!$P$4</c:f>
              <c:strCache>
                <c:ptCount val="1"/>
                <c:pt idx="0">
                  <c:v>TOTAL</c:v>
                </c:pt>
              </c:strCache>
            </c:strRef>
          </c:tx>
          <c:explosion val="1"/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763B-42E7-A772-8EE54CDAF6A0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763B-42E7-A772-8EE54CDAF6A0}"/>
              </c:ext>
            </c:extLst>
          </c:dPt>
          <c:dPt>
            <c:idx val="2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763B-42E7-A772-8EE54CDAF6A0}"/>
              </c:ext>
            </c:extLst>
          </c:dPt>
          <c:dLbls>
            <c:dLbl>
              <c:idx val="2"/>
              <c:layout>
                <c:manualLayout>
                  <c:x val="-2.4430122895902199E-3"/>
                  <c:y val="-0.26592504185008398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763B-42E7-A772-8EE54CDAF6A0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1" i="0" u="none" strike="noStrike" kern="1200" baseline="0">
                    <a:solidFill>
                      <a:srgbClr val="000000"/>
                    </a:solidFill>
                    <a:latin typeface="Calibri" panose="020F0502020204030204"/>
                    <a:ea typeface="Calibri" panose="020F0502020204030204"/>
                    <a:cs typeface="Calibri" panose="020F0502020204030204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'KOMP.PR JAN'!$O$5:$O$7</c:f>
              <c:strCache>
                <c:ptCount val="3"/>
                <c:pt idx="0">
                  <c:v>PR Setting ROP-EOQ</c:v>
                </c:pt>
                <c:pt idx="1">
                  <c:v>PR RESERVASI WO</c:v>
                </c:pt>
                <c:pt idx="2">
                  <c:v>PR MANUAL</c:v>
                </c:pt>
              </c:strCache>
            </c:strRef>
          </c:cat>
          <c:val>
            <c:numRef>
              <c:f>'KOMP.PR JAN'!$P$5:$P$7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63B-42E7-A772-8EE54CDAF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237403000746696"/>
          <c:y val="0.38976471611615499"/>
          <c:w val="0.15953317496375899"/>
          <c:h val="0.3523630514383430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US" sz="650" b="0" i="0" u="none" strike="noStrike" kern="1200" baseline="0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Calibri" panose="020F0502020204030204"/>
          <a:ea typeface="Calibri" panose="020F0502020204030204"/>
          <a:cs typeface="Calibri" panose="020F05020202040302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047478514946401E-2"/>
          <c:y val="3.0704489395537299E-2"/>
          <c:w val="0.82929290945863698"/>
          <c:h val="0.83102705649400999"/>
        </c:manualLayout>
      </c:layout>
      <c:barChart>
        <c:barDir val="col"/>
        <c:grouping val="clustered"/>
        <c:varyColors val="0"/>
        <c:ser>
          <c:idx val="0"/>
          <c:order val="0"/>
          <c:tx>
            <c:v>PR Terbit</c:v>
          </c:tx>
          <c:spPr>
            <a:solidFill>
              <a:srgbClr val="7030A0"/>
            </a:solidFill>
          </c:spPr>
          <c:invertIfNegative val="0"/>
          <c:cat>
            <c:strRef>
              <c:f>'rasio PO to PR'!$C$4:$N$5</c:f>
              <c:strCache>
                <c:ptCount val="12"/>
                <c:pt idx="0">
                  <c:v>Jan</c:v>
                </c:pt>
                <c:pt idx="1">
                  <c:v>Peb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Agt</c:v>
                </c:pt>
                <c:pt idx="8">
                  <c:v>Sep</c:v>
                </c:pt>
                <c:pt idx="9">
                  <c:v>Okt</c:v>
                </c:pt>
                <c:pt idx="10">
                  <c:v>Nop</c:v>
                </c:pt>
                <c:pt idx="11">
                  <c:v>Des</c:v>
                </c:pt>
              </c:strCache>
            </c:strRef>
          </c:cat>
          <c:val>
            <c:numRef>
              <c:f>'rasio PO to PR'!$C$8:$N$8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F0F-4A90-BB4A-4B16B9D7BA2D}"/>
            </c:ext>
          </c:extLst>
        </c:ser>
        <c:ser>
          <c:idx val="1"/>
          <c:order val="1"/>
          <c:tx>
            <c:v>PO Terbit</c:v>
          </c:tx>
          <c:spPr>
            <a:solidFill>
              <a:srgbClr val="00B0F0"/>
            </a:solidFill>
            <a:ln>
              <a:solidFill>
                <a:schemeClr val="accent3">
                  <a:lumMod val="50000"/>
                </a:schemeClr>
              </a:solidFill>
            </a:ln>
          </c:spPr>
          <c:invertIfNegative val="0"/>
          <c:cat>
            <c:strRef>
              <c:f>'rasio PO to PR'!$C$4:$N$5</c:f>
              <c:strCache>
                <c:ptCount val="12"/>
                <c:pt idx="0">
                  <c:v>Jan</c:v>
                </c:pt>
                <c:pt idx="1">
                  <c:v>Peb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Agt</c:v>
                </c:pt>
                <c:pt idx="8">
                  <c:v>Sep</c:v>
                </c:pt>
                <c:pt idx="9">
                  <c:v>Okt</c:v>
                </c:pt>
                <c:pt idx="10">
                  <c:v>Nop</c:v>
                </c:pt>
                <c:pt idx="11">
                  <c:v>Des</c:v>
                </c:pt>
              </c:strCache>
            </c:strRef>
          </c:cat>
          <c:val>
            <c:numRef>
              <c:f>'rasio PO to PR'!$C$11:$M$11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F0F-4A90-BB4A-4B16B9D7B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4702008"/>
        <c:axId val="284699264"/>
      </c:barChart>
      <c:catAx>
        <c:axId val="284702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defRPr>
            </a:pPr>
            <a:endParaRPr lang="en-US"/>
          </a:p>
        </c:txPr>
        <c:crossAx val="284699264"/>
        <c:crosses val="autoZero"/>
        <c:auto val="1"/>
        <c:lblAlgn val="ctr"/>
        <c:lblOffset val="100"/>
        <c:noMultiLvlLbl val="0"/>
      </c:catAx>
      <c:valAx>
        <c:axId val="284699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defRPr>
            </a:pPr>
            <a:endParaRPr lang="en-US"/>
          </a:p>
        </c:txPr>
        <c:crossAx val="284702008"/>
        <c:crosses val="autoZero"/>
        <c:crossBetween val="between"/>
      </c:valAx>
      <c:spPr>
        <a:gradFill>
          <a:gsLst>
            <a:gs pos="0">
              <a:srgbClr val="FFEFD1"/>
            </a:gs>
            <a:gs pos="64999">
              <a:srgbClr val="F0EBD5"/>
            </a:gs>
            <a:gs pos="100000">
              <a:srgbClr val="D1C39F"/>
            </a:gs>
          </a:gsLst>
          <a:lin ang="5400000" scaled="0"/>
        </a:gradFill>
      </c:spPr>
    </c:plotArea>
    <c:legend>
      <c:legendPos val="r"/>
      <c:layout>
        <c:manualLayout>
          <c:xMode val="edge"/>
          <c:yMode val="edge"/>
          <c:x val="0.82923533950835404"/>
          <c:y val="0.41686301842152101"/>
          <c:w val="0.147612573525047"/>
          <c:h val="0.1569091136755159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US" sz="920" b="0" i="0" u="none" strike="noStrike" kern="1200" baseline="0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defRPr>
          </a:pPr>
          <a:endParaRPr lang="en-US"/>
        </a:p>
      </c:txPr>
    </c:legend>
    <c:plotVisOnly val="1"/>
    <c:dispBlanksAs val="zero"/>
    <c:showDLblsOverMax val="0"/>
  </c:chart>
  <c:spPr>
    <a:gradFill>
      <a:gsLst>
        <a:gs pos="0">
          <a:srgbClr val="FFEFD1"/>
        </a:gs>
        <a:gs pos="64999">
          <a:srgbClr val="F0EBD5"/>
        </a:gs>
        <a:gs pos="100000">
          <a:srgbClr val="D1C39F"/>
        </a:gs>
      </a:gsLst>
      <a:lin ang="5400000" scaled="0"/>
    </a:gradFill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Calibri" panose="020F0502020204030204"/>
          <a:ea typeface="Calibri" panose="020F0502020204030204"/>
          <a:cs typeface="Calibri" panose="020F05020202040302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4227202368935"/>
          <c:y val="1.63266965366703E-2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US" sz="1800" b="1" i="0" u="none" strike="noStrike" kern="1200" baseline="0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567552406873"/>
          <c:y val="2.5776218310620401E-2"/>
          <c:w val="0.672639285740252"/>
          <c:h val="0.82589976603187298"/>
        </c:manualLayout>
      </c:layout>
      <c:lineChart>
        <c:grouping val="stacked"/>
        <c:varyColors val="0"/>
        <c:ser>
          <c:idx val="0"/>
          <c:order val="0"/>
          <c:tx>
            <c:v>Purchase Effectiveness</c:v>
          </c:tx>
          <c:spPr>
            <a:ln w="28575" cap="rnd" cmpd="sng" algn="ctr">
              <a:gradFill>
                <a:gsLst>
                  <a:gs pos="0">
                    <a:srgbClr val="000082"/>
                  </a:gs>
                  <a:gs pos="30000">
                    <a:srgbClr val="66008F"/>
                  </a:gs>
                  <a:gs pos="64999">
                    <a:srgbClr val="BA0066"/>
                  </a:gs>
                  <a:gs pos="89999">
                    <a:srgbClr val="FF0000"/>
                  </a:gs>
                  <a:gs pos="100000">
                    <a:srgbClr val="FF8200"/>
                  </a:gs>
                </a:gsLst>
                <a:lin ang="5400000" scaled="0"/>
              </a:gradFill>
              <a:prstDash val="solid"/>
              <a:round/>
            </a:ln>
          </c:spPr>
          <c:marker>
            <c:symbol val="circle"/>
            <c:size val="7"/>
            <c:spPr>
              <a:gradFill>
                <a:gsLst>
                  <a:gs pos="0">
                    <a:srgbClr val="000082"/>
                  </a:gs>
                  <a:gs pos="30000">
                    <a:srgbClr val="66008F"/>
                  </a:gs>
                  <a:gs pos="64999">
                    <a:srgbClr val="BA0066"/>
                  </a:gs>
                  <a:gs pos="89999">
                    <a:srgbClr val="FF0000"/>
                  </a:gs>
                  <a:gs pos="100000">
                    <a:srgbClr val="FF8200"/>
                  </a:gs>
                </a:gsLst>
                <a:lin ang="5400000" scaled="0"/>
              </a:gra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rgbClr val="000000"/>
                    </a:solidFill>
                    <a:latin typeface="Calibri" panose="020F0502020204030204"/>
                    <a:ea typeface="Calibri" panose="020F0502020204030204"/>
                    <a:cs typeface="Calibri" panose="020F0502020204030204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'rasio PO to PR'!$C$4:$N$5</c:f>
              <c:strCache>
                <c:ptCount val="12"/>
                <c:pt idx="0">
                  <c:v>Jan</c:v>
                </c:pt>
                <c:pt idx="1">
                  <c:v>Peb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Agt</c:v>
                </c:pt>
                <c:pt idx="8">
                  <c:v>Sep</c:v>
                </c:pt>
                <c:pt idx="9">
                  <c:v>Okt</c:v>
                </c:pt>
                <c:pt idx="10">
                  <c:v>Nop</c:v>
                </c:pt>
                <c:pt idx="11">
                  <c:v>Des</c:v>
                </c:pt>
              </c:strCache>
            </c:strRef>
          </c:cat>
          <c:val>
            <c:numRef>
              <c:f>'rasio PO to PR'!$C$12:$N$12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91-42BE-B268-4F5065299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4697696"/>
        <c:axId val="284696520"/>
      </c:lineChart>
      <c:catAx>
        <c:axId val="284697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defRPr>
            </a:pPr>
            <a:endParaRPr lang="en-US"/>
          </a:p>
        </c:txPr>
        <c:crossAx val="284696520"/>
        <c:crosses val="autoZero"/>
        <c:auto val="1"/>
        <c:lblAlgn val="ctr"/>
        <c:lblOffset val="100"/>
        <c:noMultiLvlLbl val="0"/>
      </c:catAx>
      <c:valAx>
        <c:axId val="28469652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defRPr>
            </a:pPr>
            <a:endParaRPr lang="en-US"/>
          </a:p>
        </c:txPr>
        <c:crossAx val="284697696"/>
        <c:crosses val="autoZero"/>
        <c:crossBetween val="between"/>
      </c:valAx>
      <c:spPr>
        <a:gradFill>
          <a:gsLst>
            <a:gs pos="0">
              <a:srgbClr val="FFEFD1"/>
            </a:gs>
            <a:gs pos="64999">
              <a:srgbClr val="F0EBD5"/>
            </a:gs>
            <a:gs pos="100000">
              <a:srgbClr val="D1C39F"/>
            </a:gs>
          </a:gsLst>
          <a:lin ang="5400000" scaled="0"/>
        </a:gradFill>
      </c:spPr>
    </c:plotArea>
    <c:legend>
      <c:legendPos val="r"/>
      <c:layout>
        <c:manualLayout>
          <c:xMode val="edge"/>
          <c:yMode val="edge"/>
          <c:x val="0.72475067023547501"/>
          <c:y val="0.52325819067128798"/>
          <c:w val="0.255272058429034"/>
          <c:h val="7.6744534631788805E-2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US" sz="920" b="0" i="0" u="none" strike="noStrike" kern="1200" baseline="0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defRPr>
          </a:pPr>
          <a:endParaRPr lang="en-US"/>
        </a:p>
      </c:txPr>
    </c:legend>
    <c:plotVisOnly val="1"/>
    <c:dispBlanksAs val="zero"/>
    <c:showDLblsOverMax val="0"/>
  </c:chart>
  <c:spPr>
    <a:gradFill>
      <a:gsLst>
        <a:gs pos="0">
          <a:srgbClr val="FFEFD1"/>
        </a:gs>
        <a:gs pos="64999">
          <a:srgbClr val="F0EBD5"/>
        </a:gs>
        <a:gs pos="100000">
          <a:srgbClr val="D1C39F"/>
        </a:gs>
      </a:gsLst>
      <a:lin ang="5400000" scaled="0"/>
    </a:gradFill>
    <a:ln w="9525" cap="flat" cmpd="sng" algn="ctr">
      <a:solidFill>
        <a:srgbClr val="9BBB59">
          <a:lumMod val="50000"/>
        </a:srgbClr>
      </a:solidFill>
      <a:prstDash val="solid"/>
      <a:round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Calibri" panose="020F0502020204030204"/>
          <a:ea typeface="Calibri" panose="020F0502020204030204"/>
          <a:cs typeface="Calibri" panose="020F05020202040302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PR Terbit</c:v>
          </c:tx>
          <c:spPr>
            <a:solidFill>
              <a:srgbClr val="7030A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rgbClr val="000000"/>
                    </a:solidFill>
                    <a:latin typeface="Calibri" panose="020F0502020204030204"/>
                    <a:ea typeface="Calibri" panose="020F0502020204030204"/>
                    <a:cs typeface="Calibri" panose="020F0502020204030204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'rasio PO to PR'!$C$4:$N$5</c:f>
              <c:strCache>
                <c:ptCount val="12"/>
                <c:pt idx="0">
                  <c:v>Jan</c:v>
                </c:pt>
                <c:pt idx="1">
                  <c:v>Peb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Agt</c:v>
                </c:pt>
                <c:pt idx="8">
                  <c:v>Sep</c:v>
                </c:pt>
                <c:pt idx="9">
                  <c:v>Okt</c:v>
                </c:pt>
                <c:pt idx="10">
                  <c:v>Nop</c:v>
                </c:pt>
                <c:pt idx="11">
                  <c:v>Des</c:v>
                </c:pt>
              </c:strCache>
            </c:strRef>
          </c:cat>
          <c:val>
            <c:numRef>
              <c:f>'rasio PO to PR'!$C$8:$N$8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339-4640-9F9E-8B7CB32A3C29}"/>
            </c:ext>
          </c:extLst>
        </c:ser>
        <c:ser>
          <c:idx val="1"/>
          <c:order val="1"/>
          <c:tx>
            <c:v>PO Terbit</c:v>
          </c:tx>
          <c:spPr>
            <a:solidFill>
              <a:srgbClr val="00B0F0"/>
            </a:solidFill>
            <a:ln>
              <a:solidFill>
                <a:schemeClr val="accent3">
                  <a:lumMod val="50000"/>
                </a:schemeClr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rgbClr val="000000"/>
                    </a:solidFill>
                    <a:latin typeface="Calibri" panose="020F0502020204030204"/>
                    <a:ea typeface="Calibri" panose="020F0502020204030204"/>
                    <a:cs typeface="Calibri" panose="020F0502020204030204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'rasio PO to PR'!$C$4:$N$5</c:f>
              <c:strCache>
                <c:ptCount val="12"/>
                <c:pt idx="0">
                  <c:v>Jan</c:v>
                </c:pt>
                <c:pt idx="1">
                  <c:v>Peb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Agt</c:v>
                </c:pt>
                <c:pt idx="8">
                  <c:v>Sep</c:v>
                </c:pt>
                <c:pt idx="9">
                  <c:v>Okt</c:v>
                </c:pt>
                <c:pt idx="10">
                  <c:v>Nop</c:v>
                </c:pt>
                <c:pt idx="11">
                  <c:v>Des</c:v>
                </c:pt>
              </c:strCache>
            </c:strRef>
          </c:cat>
          <c:val>
            <c:numRef>
              <c:f>'rasio PO to PR'!$C$11:$M$11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339-4640-9F9E-8B7CB32A3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84702400"/>
        <c:axId val="284696912"/>
      </c:barChart>
      <c:catAx>
        <c:axId val="284702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defRPr>
            </a:pPr>
            <a:endParaRPr lang="en-US"/>
          </a:p>
        </c:txPr>
        <c:crossAx val="284696912"/>
        <c:crosses val="autoZero"/>
        <c:auto val="1"/>
        <c:lblAlgn val="ctr"/>
        <c:lblOffset val="100"/>
        <c:noMultiLvlLbl val="0"/>
      </c:catAx>
      <c:valAx>
        <c:axId val="284696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defRPr>
            </a:pPr>
            <a:endParaRPr lang="en-US"/>
          </a:p>
        </c:txPr>
        <c:crossAx val="284702400"/>
        <c:crosses val="autoZero"/>
        <c:crossBetween val="between"/>
      </c:valAx>
      <c:spPr>
        <a:gradFill>
          <a:gsLst>
            <a:gs pos="0">
              <a:srgbClr val="FFEFD1"/>
            </a:gs>
            <a:gs pos="64999">
              <a:srgbClr val="F0EBD5"/>
            </a:gs>
            <a:gs pos="100000">
              <a:srgbClr val="D1C39F"/>
            </a:gs>
          </a:gsLst>
          <a:lin ang="5400000" scaled="0"/>
        </a:gradFill>
      </c:spPr>
    </c:plotArea>
    <c:legend>
      <c:legendPos val="r"/>
      <c:layout>
        <c:manualLayout>
          <c:xMode val="edge"/>
          <c:yMode val="edge"/>
          <c:x val="0.84383391351571302"/>
          <c:y val="0.41797867466938099"/>
          <c:w val="0.13385856792939799"/>
          <c:h val="0.150562210768003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US" sz="920" b="0" i="0" u="none" strike="noStrike" kern="1200" baseline="0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defRPr>
          </a:pPr>
          <a:endParaRPr lang="en-US"/>
        </a:p>
      </c:txPr>
    </c:legend>
    <c:plotVisOnly val="1"/>
    <c:dispBlanksAs val="zero"/>
    <c:showDLblsOverMax val="0"/>
  </c:chart>
  <c:spPr>
    <a:gradFill>
      <a:gsLst>
        <a:gs pos="0">
          <a:srgbClr val="FFEFD1"/>
        </a:gs>
        <a:gs pos="64999">
          <a:srgbClr val="F0EBD5"/>
        </a:gs>
        <a:gs pos="100000">
          <a:srgbClr val="D1C39F"/>
        </a:gs>
      </a:gsLst>
      <a:lin ang="5400000" scaled="0"/>
    </a:gradFill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Calibri" panose="020F0502020204030204"/>
          <a:ea typeface="Calibri" panose="020F0502020204030204"/>
          <a:cs typeface="Calibri" panose="020F05020202040302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800" b="1" i="0" u="none" strike="noStrike" kern="1200" baseline="0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defRPr>
            </a:pPr>
            <a:r>
              <a:rPr lang="en-US"/>
              <a:t>Purchase Effectiveness</a:t>
            </a:r>
          </a:p>
        </c:rich>
      </c:tx>
      <c:layout>
        <c:manualLayout>
          <c:xMode val="edge"/>
          <c:yMode val="edge"/>
          <c:x val="0.34422723021691298"/>
          <c:y val="1.6327018528624501E-2"/>
        </c:manualLayout>
      </c:layout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 cmpd="sng" algn="ctr">
              <a:gradFill>
                <a:gsLst>
                  <a:gs pos="0">
                    <a:srgbClr val="000082"/>
                  </a:gs>
                  <a:gs pos="30000">
                    <a:srgbClr val="66008F"/>
                  </a:gs>
                  <a:gs pos="64999">
                    <a:srgbClr val="BA0066"/>
                  </a:gs>
                  <a:gs pos="89999">
                    <a:srgbClr val="FF0000"/>
                  </a:gs>
                  <a:gs pos="100000">
                    <a:srgbClr val="FF8200"/>
                  </a:gs>
                </a:gsLst>
                <a:lin ang="5400000" scaled="0"/>
              </a:gradFill>
              <a:prstDash val="solid"/>
              <a:round/>
            </a:ln>
          </c:spPr>
          <c:marker>
            <c:symbol val="circle"/>
            <c:size val="7"/>
            <c:spPr>
              <a:gradFill>
                <a:gsLst>
                  <a:gs pos="0">
                    <a:srgbClr val="000082"/>
                  </a:gs>
                  <a:gs pos="30000">
                    <a:srgbClr val="66008F"/>
                  </a:gs>
                  <a:gs pos="64999">
                    <a:srgbClr val="BA0066"/>
                  </a:gs>
                  <a:gs pos="89999">
                    <a:srgbClr val="FF0000"/>
                  </a:gs>
                  <a:gs pos="100000">
                    <a:srgbClr val="FF8200"/>
                  </a:gs>
                </a:gsLst>
                <a:lin ang="5400000" scaled="0"/>
              </a:gra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rgbClr val="000000"/>
                    </a:solidFill>
                    <a:latin typeface="Calibri" panose="020F0502020204030204"/>
                    <a:ea typeface="Calibri" panose="020F0502020204030204"/>
                    <a:cs typeface="Calibri" panose="020F0502020204030204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'rasio PO to PR JAN (RP)'!$C$4:$N$4</c:f>
              <c:strCache>
                <c:ptCount val="12"/>
                <c:pt idx="0">
                  <c:v>Jan</c:v>
                </c:pt>
                <c:pt idx="1">
                  <c:v>Peb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Agt</c:v>
                </c:pt>
                <c:pt idx="8">
                  <c:v>Sep</c:v>
                </c:pt>
                <c:pt idx="9">
                  <c:v>Okt</c:v>
                </c:pt>
                <c:pt idx="10">
                  <c:v>Nop</c:v>
                </c:pt>
                <c:pt idx="11">
                  <c:v>Des</c:v>
                </c:pt>
              </c:strCache>
            </c:strRef>
          </c:cat>
          <c:val>
            <c:numRef>
              <c:f>'rasio PO to PR JAN (RP)'!$C$5:$N$5</c:f>
              <c:numCache>
                <c:formatCode>General</c:formatCode>
                <c:ptCount val="12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AB-4F15-A2DB-F5E1D72BD5EC}"/>
            </c:ext>
          </c:extLst>
        </c:ser>
        <c:ser>
          <c:idx val="1"/>
          <c:order val="1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rgbClr val="000000"/>
                    </a:solidFill>
                    <a:latin typeface="Calibri" panose="020F0502020204030204"/>
                    <a:ea typeface="Calibri" panose="020F0502020204030204"/>
                    <a:cs typeface="Calibri" panose="020F0502020204030204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'rasio PO to PR JAN (RP)'!$C$4:$N$4</c:f>
              <c:strCache>
                <c:ptCount val="12"/>
                <c:pt idx="0">
                  <c:v>Jan</c:v>
                </c:pt>
                <c:pt idx="1">
                  <c:v>Peb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Agt</c:v>
                </c:pt>
                <c:pt idx="8">
                  <c:v>Sep</c:v>
                </c:pt>
                <c:pt idx="9">
                  <c:v>Okt</c:v>
                </c:pt>
                <c:pt idx="10">
                  <c:v>Nop</c:v>
                </c:pt>
                <c:pt idx="11">
                  <c:v>Des</c:v>
                </c:pt>
              </c:strCache>
            </c:strRef>
          </c:cat>
          <c:val>
            <c:numRef>
              <c:f>'rasio PO to PR JAN (RP)'!$C$12:$N$12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DAB-4F15-A2DB-F5E1D72BD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4698480"/>
        <c:axId val="284698872"/>
      </c:lineChart>
      <c:catAx>
        <c:axId val="284698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defRPr>
            </a:pPr>
            <a:endParaRPr lang="en-US"/>
          </a:p>
        </c:txPr>
        <c:crossAx val="284698872"/>
        <c:crosses val="autoZero"/>
        <c:auto val="1"/>
        <c:lblAlgn val="ctr"/>
        <c:lblOffset val="100"/>
        <c:noMultiLvlLbl val="0"/>
      </c:catAx>
      <c:valAx>
        <c:axId val="284698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defRPr>
            </a:pPr>
            <a:endParaRPr lang="en-US"/>
          </a:p>
        </c:txPr>
        <c:crossAx val="284698480"/>
        <c:crosses val="autoZero"/>
        <c:crossBetween val="between"/>
      </c:valAx>
      <c:spPr>
        <a:gradFill>
          <a:gsLst>
            <a:gs pos="0">
              <a:srgbClr val="FFEFD1"/>
            </a:gs>
            <a:gs pos="64999">
              <a:srgbClr val="F0EBD5"/>
            </a:gs>
            <a:gs pos="100000">
              <a:srgbClr val="D1C39F"/>
            </a:gs>
          </a:gsLst>
          <a:lin ang="5400000" scaled="0"/>
        </a:gradFill>
      </c:spPr>
    </c:plotArea>
    <c:legend>
      <c:legendPos val="r"/>
      <c:layout>
        <c:manualLayout>
          <c:xMode val="edge"/>
          <c:yMode val="edge"/>
          <c:x val="0.90570191602239203"/>
          <c:y val="0.51253075406977"/>
          <c:w val="8.1871359640442204E-2"/>
          <c:h val="0.1526202689896649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US" sz="920" b="0" i="0" u="none" strike="noStrike" kern="1200" baseline="0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defRPr>
          </a:pPr>
          <a:endParaRPr lang="en-US"/>
        </a:p>
      </c:txPr>
    </c:legend>
    <c:plotVisOnly val="1"/>
    <c:dispBlanksAs val="zero"/>
    <c:showDLblsOverMax val="0"/>
  </c:chart>
  <c:spPr>
    <a:gradFill>
      <a:gsLst>
        <a:gs pos="0">
          <a:srgbClr val="FFEFD1"/>
        </a:gs>
        <a:gs pos="64999">
          <a:srgbClr val="F0EBD5"/>
        </a:gs>
        <a:gs pos="100000">
          <a:srgbClr val="D1C39F"/>
        </a:gs>
      </a:gsLst>
      <a:lin ang="5400000" scaled="0"/>
    </a:gradFill>
    <a:ln w="9525" cap="flat" cmpd="sng" algn="ctr">
      <a:solidFill>
        <a:srgbClr val="9BBB59">
          <a:lumMod val="50000"/>
        </a:srgbClr>
      </a:solidFill>
      <a:prstDash val="solid"/>
      <a:round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Calibri" panose="020F0502020204030204"/>
          <a:ea typeface="Calibri" panose="020F0502020204030204"/>
          <a:cs typeface="Calibri" panose="020F05020202040302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571741032370999E-2"/>
          <c:y val="5.1400554097404502E-2"/>
          <c:w val="0.656594925634299"/>
          <c:h val="0.76322506561680203"/>
        </c:manualLayout>
      </c:layout>
      <c:areaChart>
        <c:grouping val="stacked"/>
        <c:varyColors val="0"/>
        <c:ser>
          <c:idx val="0"/>
          <c:order val="0"/>
          <c:tx>
            <c:v>Permintaan Material </c:v>
          </c:tx>
          <c:spPr>
            <a:solidFill>
              <a:schemeClr val="accent4">
                <a:lumMod val="60000"/>
                <a:lumOff val="40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rgbClr val="000000"/>
                    </a:solidFill>
                    <a:latin typeface="Calibri" panose="020F0502020204030204"/>
                    <a:ea typeface="Calibri" panose="020F0502020204030204"/>
                    <a:cs typeface="Calibri" panose="020F0502020204030204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'SERVICE LEVEL'!$D$6:$O$6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JULI</c:v>
                </c:pt>
                <c:pt idx="7">
                  <c:v>AGT</c:v>
                </c:pt>
                <c:pt idx="8">
                  <c:v>SEP</c:v>
                </c:pt>
                <c:pt idx="9">
                  <c:v>OKT</c:v>
                </c:pt>
                <c:pt idx="10">
                  <c:v>NOP</c:v>
                </c:pt>
                <c:pt idx="11">
                  <c:v>DES</c:v>
                </c:pt>
              </c:strCache>
            </c:strRef>
          </c:cat>
          <c:val>
            <c:numRef>
              <c:f>'SERVICE LEVEL'!$D$7:$O$7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6A5-42F9-B19C-CFDBBB24E5F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284698088"/>
        <c:axId val="284703184"/>
      </c:areaChart>
      <c:lineChart>
        <c:grouping val="stacked"/>
        <c:varyColors val="0"/>
        <c:ser>
          <c:idx val="1"/>
          <c:order val="1"/>
          <c:tx>
            <c:v>Permintaan Material Terlayani</c:v>
          </c:tx>
          <c:spPr>
            <a:ln w="28575" cap="rnd" cmpd="sng" algn="ctr">
              <a:solidFill>
                <a:srgbClr val="7030A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val>
            <c:numRef>
              <c:f>'SERVICE LEVEL'!$D$8:$O$8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6A5-42F9-B19C-CFDBBB24E5F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84698088"/>
        <c:axId val="284703184"/>
      </c:lineChart>
      <c:catAx>
        <c:axId val="284698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defRPr>
            </a:pPr>
            <a:endParaRPr lang="en-US"/>
          </a:p>
        </c:txPr>
        <c:crossAx val="284703184"/>
        <c:crosses val="autoZero"/>
        <c:auto val="1"/>
        <c:lblAlgn val="ctr"/>
        <c:lblOffset val="100"/>
        <c:noMultiLvlLbl val="0"/>
      </c:catAx>
      <c:valAx>
        <c:axId val="284703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defRPr>
            </a:pPr>
            <a:endParaRPr lang="en-US"/>
          </a:p>
        </c:txPr>
        <c:crossAx val="2846980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6356613232236803"/>
          <c:y val="0.34490293408775202"/>
          <c:w val="0.21447035188750099"/>
          <c:h val="0.40564055770068902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US" sz="920" b="0" i="0" u="none" strike="noStrike" kern="1200" baseline="0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Calibri" panose="020F0502020204030204"/>
          <a:ea typeface="Calibri" panose="020F0502020204030204"/>
          <a:cs typeface="Calibri" panose="020F05020202040302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overlay val="0"/>
      <c:txPr>
        <a:bodyPr rot="0" spcFirstLastPara="0" vertOverflow="ellipsis" vert="horz" wrap="square" anchor="ctr" anchorCtr="1"/>
        <a:lstStyle/>
        <a:p>
          <a:pPr>
            <a:defRPr lang="en-US" sz="1800" b="1" i="0" u="none" strike="noStrike" kern="1200" baseline="0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34951881014801"/>
          <c:y val="0.194129453541492"/>
          <c:w val="0.63430314960629897"/>
          <c:h val="0.65601649274809903"/>
        </c:manualLayout>
      </c:layout>
      <c:lineChart>
        <c:grouping val="stacked"/>
        <c:varyColors val="0"/>
        <c:ser>
          <c:idx val="0"/>
          <c:order val="0"/>
          <c:tx>
            <c:v>Service Level Material</c:v>
          </c:tx>
          <c:spPr>
            <a:ln w="28575" cap="rnd" cmpd="sng" algn="ctr">
              <a:gradFill>
                <a:gsLst>
                  <a:gs pos="0">
                    <a:srgbClr val="000082"/>
                  </a:gs>
                  <a:gs pos="30000">
                    <a:srgbClr val="66008F"/>
                  </a:gs>
                  <a:gs pos="64999">
                    <a:srgbClr val="BA0066"/>
                  </a:gs>
                  <a:gs pos="89999">
                    <a:srgbClr val="FF0000"/>
                  </a:gs>
                  <a:gs pos="100000">
                    <a:srgbClr val="FF8200"/>
                  </a:gs>
                </a:gsLst>
                <a:lin ang="5400000" scaled="0"/>
              </a:gradFill>
              <a:prstDash val="solid"/>
              <a:round/>
            </a:ln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rgbClr val="000000"/>
                    </a:solidFill>
                    <a:latin typeface="Calibri" panose="020F0502020204030204"/>
                    <a:ea typeface="Calibri" panose="020F0502020204030204"/>
                    <a:cs typeface="Calibri" panose="020F0502020204030204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'SERVICE LEVEL'!$D$10:$O$10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00-40B2-860A-C813996D6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4703576"/>
        <c:axId val="284703968"/>
      </c:lineChart>
      <c:catAx>
        <c:axId val="284703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defRPr>
            </a:pPr>
            <a:endParaRPr lang="en-US"/>
          </a:p>
        </c:txPr>
        <c:crossAx val="284703968"/>
        <c:crosses val="autoZero"/>
        <c:auto val="1"/>
        <c:lblAlgn val="ctr"/>
        <c:lblOffset val="100"/>
        <c:noMultiLvlLbl val="0"/>
      </c:catAx>
      <c:valAx>
        <c:axId val="28470396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defRPr>
            </a:pPr>
            <a:endParaRPr lang="en-US"/>
          </a:p>
        </c:txPr>
        <c:crossAx val="2847035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4703217848624404"/>
          <c:y val="0.53648293523225898"/>
          <c:w val="0.23515480340266501"/>
          <c:h val="0.31116010243470998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US" sz="920" b="0" i="0" u="none" strike="noStrike" kern="1200" baseline="0">
              <a:solidFill>
                <a:srgbClr val="000000"/>
              </a:solidFill>
              <a:latin typeface="Calibri" panose="020F0502020204030204"/>
              <a:ea typeface="Calibri" panose="020F0502020204030204"/>
              <a:cs typeface="Calibri" panose="020F0502020204030204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Calibri" panose="020F0502020204030204"/>
          <a:ea typeface="Calibri" panose="020F0502020204030204"/>
          <a:cs typeface="Calibri" panose="020F05020202040302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jpeg"/><Relationship Id="rId7" Type="http://schemas.openxmlformats.org/officeDocument/2006/relationships/image" Target="../media/image12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47625</xdr:rowOff>
    </xdr:from>
    <xdr:to>
      <xdr:col>0</xdr:col>
      <xdr:colOff>517525</xdr:colOff>
      <xdr:row>3</xdr:row>
      <xdr:rowOff>111125</xdr:rowOff>
    </xdr:to>
    <xdr:pic>
      <xdr:nvPicPr>
        <xdr:cNvPr id="7" name="Picture 3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90883"/>
        <a:stretch/>
      </xdr:blipFill>
      <xdr:spPr bwMode="auto">
        <a:xfrm>
          <a:off x="123825" y="47625"/>
          <a:ext cx="393700" cy="63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558800</xdr:colOff>
      <xdr:row>13</xdr:row>
      <xdr:rowOff>111125</xdr:rowOff>
    </xdr:from>
    <xdr:to>
      <xdr:col>6</xdr:col>
      <xdr:colOff>612775</xdr:colOff>
      <xdr:row>43</xdr:row>
      <xdr:rowOff>47625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" y="2587625"/>
          <a:ext cx="4594225" cy="56515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/>
          <a:contourClr>
            <a:srgbClr val="969696"/>
          </a:contourClr>
        </a:sp3d>
      </xdr:spPr>
    </xdr:pic>
    <xdr:clientData/>
  </xdr:twoCellAnchor>
  <xdr:twoCellAnchor>
    <xdr:from>
      <xdr:col>0</xdr:col>
      <xdr:colOff>361950</xdr:colOff>
      <xdr:row>5</xdr:row>
      <xdr:rowOff>79375</xdr:rowOff>
    </xdr:from>
    <xdr:to>
      <xdr:col>6</xdr:col>
      <xdr:colOff>701675</xdr:colOff>
      <xdr:row>10</xdr:row>
      <xdr:rowOff>117475</xdr:rowOff>
    </xdr:to>
    <xdr:sp macro="" textlink="">
      <xdr:nvSpPr>
        <xdr:cNvPr id="9" name="TextBox 8">
          <a:extLst>
            <a:ext uri="{FF2B5EF4-FFF2-40B4-BE49-F238E27FC236}">
              <a16:creationId xmlns=""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361950" y="1031875"/>
          <a:ext cx="4879975" cy="990600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2000" b="1"/>
            <a:t>LAPORAN MANAJEMEN MATERIAL </a:t>
          </a:r>
        </a:p>
        <a:p>
          <a:pPr algn="ctr"/>
          <a:r>
            <a:rPr lang="en-ID" sz="2000" b="1"/>
            <a:t>UPK</a:t>
          </a:r>
          <a:r>
            <a:rPr lang="en-ID" sz="2000" b="1" baseline="0"/>
            <a:t> TARAHAN</a:t>
          </a:r>
          <a:endParaRPr lang="en-ID" sz="2000" b="1"/>
        </a:p>
      </xdr:txBody>
    </xdr:sp>
    <xdr:clientData/>
  </xdr:twoCellAnchor>
  <xdr:twoCellAnchor>
    <xdr:from>
      <xdr:col>1</xdr:col>
      <xdr:colOff>180975</xdr:colOff>
      <xdr:row>41</xdr:row>
      <xdr:rowOff>79375</xdr:rowOff>
    </xdr:from>
    <xdr:to>
      <xdr:col>6</xdr:col>
      <xdr:colOff>92075</xdr:colOff>
      <xdr:row>43</xdr:row>
      <xdr:rowOff>130175</xdr:rowOff>
    </xdr:to>
    <xdr:sp macro="" textlink="">
      <xdr:nvSpPr>
        <xdr:cNvPr id="10" name="TextBox 9">
          <a:extLst>
            <a:ext uri="{FF2B5EF4-FFF2-40B4-BE49-F238E27FC236}">
              <a16:creationId xmlns=""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927100" y="7889875"/>
          <a:ext cx="3705225" cy="431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2000" b="1"/>
            <a:t>PERIODE </a:t>
          </a:r>
          <a:r>
            <a:rPr lang="en-ID" sz="2000" b="1" baseline="0"/>
            <a:t> </a:t>
          </a:r>
          <a:r>
            <a:rPr lang="id-ID" sz="2000" b="1" baseline="0"/>
            <a:t>JUNI </a:t>
          </a:r>
          <a:r>
            <a:rPr lang="en-ID" sz="2000" b="1" baseline="0"/>
            <a:t>2020</a:t>
          </a:r>
          <a:endParaRPr lang="en-ID" sz="2000" b="1"/>
        </a:p>
        <a:p>
          <a:pPr algn="ctr"/>
          <a:endParaRPr lang="en-ID" sz="1100"/>
        </a:p>
      </xdr:txBody>
    </xdr:sp>
    <xdr:clientData/>
  </xdr:twoCellAnchor>
  <xdr:twoCellAnchor>
    <xdr:from>
      <xdr:col>0</xdr:col>
      <xdr:colOff>517525</xdr:colOff>
      <xdr:row>0</xdr:row>
      <xdr:rowOff>47625</xdr:rowOff>
    </xdr:from>
    <xdr:to>
      <xdr:col>5</xdr:col>
      <xdr:colOff>428625</xdr:colOff>
      <xdr:row>3</xdr:row>
      <xdr:rowOff>158750</xdr:rowOff>
    </xdr:to>
    <xdr:sp macro="" textlink="">
      <xdr:nvSpPr>
        <xdr:cNvPr id="11" name="TextBox 10">
          <a:extLst>
            <a:ext uri="{FF2B5EF4-FFF2-40B4-BE49-F238E27FC236}">
              <a16:creationId xmlns=""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517525" y="47625"/>
          <a:ext cx="3857171" cy="655411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D" sz="1100"/>
            <a:t>PT</a:t>
          </a:r>
          <a:r>
            <a:rPr lang="en-ID" sz="1100" baseline="0"/>
            <a:t> PLN (PERSERO)</a:t>
          </a:r>
        </a:p>
        <a:p>
          <a:pPr algn="l"/>
          <a:r>
            <a:rPr lang="en-ID" sz="1100" baseline="0"/>
            <a:t>UNIT INDUK PEMBANGKITAN SUMBAGSEL</a:t>
          </a:r>
          <a:endParaRPr lang="en-ID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155863</xdr:colOff>
      <xdr:row>0</xdr:row>
      <xdr:rowOff>147205</xdr:rowOff>
    </xdr:from>
    <xdr:to>
      <xdr:col>0</xdr:col>
      <xdr:colOff>484909</xdr:colOff>
      <xdr:row>3</xdr:row>
      <xdr:rowOff>53881</xdr:rowOff>
    </xdr:to>
    <xdr:pic>
      <xdr:nvPicPr>
        <xdr:cNvPr id="2" name="Picture 3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90883"/>
        <a:stretch/>
      </xdr:blipFill>
      <xdr:spPr bwMode="auto">
        <a:xfrm>
          <a:off x="155863" y="147205"/>
          <a:ext cx="329046" cy="4002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467591</xdr:colOff>
      <xdr:row>0</xdr:row>
      <xdr:rowOff>60614</xdr:rowOff>
    </xdr:from>
    <xdr:to>
      <xdr:col>7</xdr:col>
      <xdr:colOff>81396</xdr:colOff>
      <xdr:row>4</xdr:row>
      <xdr:rowOff>8659</xdr:rowOff>
    </xdr:to>
    <xdr:sp macro="" textlink="">
      <xdr:nvSpPr>
        <xdr:cNvPr id="6" name="TextBox 5">
          <a:extLst>
            <a:ext uri="{FF2B5EF4-FFF2-40B4-BE49-F238E27FC236}">
              <a16:creationId xmlns=""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467591" y="60614"/>
          <a:ext cx="3657600" cy="606136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/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PT PLN (PERSERO)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UNIT INDUK PEMBANGKITAN SUMBAGSEL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UPK TARAHAN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153370</xdr:colOff>
      <xdr:row>0</xdr:row>
      <xdr:rowOff>121081</xdr:rowOff>
    </xdr:from>
    <xdr:to>
      <xdr:col>1</xdr:col>
      <xdr:colOff>177587</xdr:colOff>
      <xdr:row>3</xdr:row>
      <xdr:rowOff>24217</xdr:rowOff>
    </xdr:to>
    <xdr:pic>
      <xdr:nvPicPr>
        <xdr:cNvPr id="3" name="Picture 3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90883"/>
        <a:stretch/>
      </xdr:blipFill>
      <xdr:spPr bwMode="auto">
        <a:xfrm>
          <a:off x="153370" y="121081"/>
          <a:ext cx="282522" cy="3874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183163</xdr:colOff>
      <xdr:row>0</xdr:row>
      <xdr:rowOff>32288</xdr:rowOff>
    </xdr:from>
    <xdr:to>
      <xdr:col>6</xdr:col>
      <xdr:colOff>1096271</xdr:colOff>
      <xdr:row>3</xdr:row>
      <xdr:rowOff>154102</xdr:rowOff>
    </xdr:to>
    <xdr:sp macro="" textlink="">
      <xdr:nvSpPr>
        <xdr:cNvPr id="4" name="TextBox 3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441468" y="32288"/>
          <a:ext cx="3657600" cy="606136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/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PT PLN (PERSERO)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UNIT INDUK PEMBANGKITAN SUMBAGSEL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UPK TARAHAN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190501</xdr:colOff>
      <xdr:row>0</xdr:row>
      <xdr:rowOff>95250</xdr:rowOff>
    </xdr:from>
    <xdr:to>
      <xdr:col>1</xdr:col>
      <xdr:colOff>68210</xdr:colOff>
      <xdr:row>2</xdr:row>
      <xdr:rowOff>101708</xdr:rowOff>
    </xdr:to>
    <xdr:pic>
      <xdr:nvPicPr>
        <xdr:cNvPr id="2" name="Picture 3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90883"/>
        <a:stretch/>
      </xdr:blipFill>
      <xdr:spPr bwMode="auto">
        <a:xfrm>
          <a:off x="190501" y="95250"/>
          <a:ext cx="282522" cy="3874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95250</xdr:colOff>
      <xdr:row>0</xdr:row>
      <xdr:rowOff>47625</xdr:rowOff>
    </xdr:from>
    <xdr:to>
      <xdr:col>3</xdr:col>
      <xdr:colOff>300038</xdr:colOff>
      <xdr:row>3</xdr:row>
      <xdr:rowOff>34636</xdr:rowOff>
    </xdr:to>
    <xdr:sp macro="" textlink="">
      <xdr:nvSpPr>
        <xdr:cNvPr id="3" name="TextBox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500063" y="47625"/>
          <a:ext cx="3657600" cy="606136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/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PT PLN (PERSERO)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UNIT INDUK PEMBANGKITAN SUMBAGSEL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UPK TARAHAN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ID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554181</xdr:colOff>
      <xdr:row>199</xdr:row>
      <xdr:rowOff>34636</xdr:rowOff>
    </xdr:from>
    <xdr:to>
      <xdr:col>18</xdr:col>
      <xdr:colOff>865909</xdr:colOff>
      <xdr:row>200</xdr:row>
      <xdr:rowOff>225137</xdr:rowOff>
    </xdr:to>
    <xdr:sp macro="" textlink="">
      <xdr:nvSpPr>
        <xdr:cNvPr id="4" name="Arrow: Down 3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SpPr/>
      </xdr:nvSpPr>
      <xdr:spPr>
        <a:xfrm>
          <a:off x="24332045" y="68147045"/>
          <a:ext cx="311728" cy="48491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0</xdr:col>
      <xdr:colOff>190501</xdr:colOff>
      <xdr:row>0</xdr:row>
      <xdr:rowOff>95250</xdr:rowOff>
    </xdr:from>
    <xdr:to>
      <xdr:col>1</xdr:col>
      <xdr:colOff>68210</xdr:colOff>
      <xdr:row>2</xdr:row>
      <xdr:rowOff>101708</xdr:rowOff>
    </xdr:to>
    <xdr:pic>
      <xdr:nvPicPr>
        <xdr:cNvPr id="5" name="Picture 3">
          <a:extLst>
            <a:ext uri="{FF2B5EF4-FFF2-40B4-BE49-F238E27FC236}">
              <a16:creationId xmlns=""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90883"/>
        <a:stretch/>
      </xdr:blipFill>
      <xdr:spPr bwMode="auto">
        <a:xfrm>
          <a:off x="190501" y="95250"/>
          <a:ext cx="309509" cy="4001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95250</xdr:colOff>
      <xdr:row>0</xdr:row>
      <xdr:rowOff>47625</xdr:rowOff>
    </xdr:from>
    <xdr:to>
      <xdr:col>3</xdr:col>
      <xdr:colOff>300038</xdr:colOff>
      <xdr:row>3</xdr:row>
      <xdr:rowOff>34636</xdr:rowOff>
    </xdr:to>
    <xdr:sp macro="" textlink="">
      <xdr:nvSpPr>
        <xdr:cNvPr id="6" name="TextBox 5">
          <a:extLst>
            <a:ext uri="{FF2B5EF4-FFF2-40B4-BE49-F238E27FC236}">
              <a16:creationId xmlns="" xmlns:a16="http://schemas.microsoft.com/office/drawing/2014/main" id="{00000000-0008-0000-0300-000006000000}"/>
            </a:ext>
          </a:extLst>
        </xdr:cNvPr>
        <xdr:cNvSpPr txBox="1"/>
      </xdr:nvSpPr>
      <xdr:spPr>
        <a:xfrm>
          <a:off x="527050" y="47625"/>
          <a:ext cx="3830638" cy="564861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/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PT PLN (PERSERO)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UNIT INDUK PEMBANGKITAN SUMBAGSEL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UPK TARAHAN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ID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554181</xdr:colOff>
      <xdr:row>199</xdr:row>
      <xdr:rowOff>34636</xdr:rowOff>
    </xdr:from>
    <xdr:to>
      <xdr:col>18</xdr:col>
      <xdr:colOff>865909</xdr:colOff>
      <xdr:row>200</xdr:row>
      <xdr:rowOff>225137</xdr:rowOff>
    </xdr:to>
    <xdr:sp macro="" textlink="">
      <xdr:nvSpPr>
        <xdr:cNvPr id="7" name="Arrow: Down 3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SpPr/>
      </xdr:nvSpPr>
      <xdr:spPr>
        <a:xfrm>
          <a:off x="25496981" y="51958586"/>
          <a:ext cx="311728" cy="48895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48105</xdr:colOff>
      <xdr:row>6</xdr:row>
      <xdr:rowOff>12442</xdr:rowOff>
    </xdr:from>
    <xdr:to>
      <xdr:col>12</xdr:col>
      <xdr:colOff>1933863</xdr:colOff>
      <xdr:row>6</xdr:row>
      <xdr:rowOff>1520152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480" y="1955542"/>
          <a:ext cx="1885758" cy="1507710"/>
        </a:xfrm>
        <a:prstGeom prst="rect">
          <a:avLst/>
        </a:prstGeom>
      </xdr:spPr>
    </xdr:pic>
    <xdr:clientData/>
  </xdr:twoCellAnchor>
  <xdr:twoCellAnchor editAs="oneCell">
    <xdr:from>
      <xdr:col>12</xdr:col>
      <xdr:colOff>57727</xdr:colOff>
      <xdr:row>7</xdr:row>
      <xdr:rowOff>65246</xdr:rowOff>
    </xdr:from>
    <xdr:to>
      <xdr:col>12</xdr:col>
      <xdr:colOff>1943485</xdr:colOff>
      <xdr:row>7</xdr:row>
      <xdr:rowOff>1510529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64102" y="3589496"/>
          <a:ext cx="1885758" cy="1445283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48104</xdr:colOff>
      <xdr:row>8</xdr:row>
      <xdr:rowOff>60933</xdr:rowOff>
    </xdr:from>
    <xdr:to>
      <xdr:col>12</xdr:col>
      <xdr:colOff>1933863</xdr:colOff>
      <xdr:row>8</xdr:row>
      <xdr:rowOff>1529772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479" y="5166333"/>
          <a:ext cx="1885759" cy="1468839"/>
        </a:xfrm>
        <a:prstGeom prst="rect">
          <a:avLst/>
        </a:prstGeom>
      </xdr:spPr>
    </xdr:pic>
    <xdr:clientData/>
  </xdr:twoCellAnchor>
  <xdr:twoCellAnchor editAs="oneCell">
    <xdr:from>
      <xdr:col>12</xdr:col>
      <xdr:colOff>67348</xdr:colOff>
      <xdr:row>9</xdr:row>
      <xdr:rowOff>38484</xdr:rowOff>
    </xdr:from>
    <xdr:to>
      <xdr:col>12</xdr:col>
      <xdr:colOff>1933864</xdr:colOff>
      <xdr:row>9</xdr:row>
      <xdr:rowOff>1549016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73723" y="6725034"/>
          <a:ext cx="1866516" cy="1510532"/>
        </a:xfrm>
        <a:prstGeom prst="rect">
          <a:avLst/>
        </a:prstGeom>
      </xdr:spPr>
    </xdr:pic>
    <xdr:clientData/>
  </xdr:twoCellAnchor>
  <xdr:twoCellAnchor editAs="oneCell">
    <xdr:from>
      <xdr:col>12</xdr:col>
      <xdr:colOff>57728</xdr:colOff>
      <xdr:row>10</xdr:row>
      <xdr:rowOff>48106</xdr:rowOff>
    </xdr:from>
    <xdr:to>
      <xdr:col>12</xdr:col>
      <xdr:colOff>1933864</xdr:colOff>
      <xdr:row>10</xdr:row>
      <xdr:rowOff>1539394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64103" y="8315806"/>
          <a:ext cx="1876136" cy="1491288"/>
        </a:xfrm>
        <a:prstGeom prst="rect">
          <a:avLst/>
        </a:prstGeom>
      </xdr:spPr>
    </xdr:pic>
    <xdr:clientData/>
  </xdr:twoCellAnchor>
  <xdr:twoCellAnchor editAs="oneCell">
    <xdr:from>
      <xdr:col>12</xdr:col>
      <xdr:colOff>67347</xdr:colOff>
      <xdr:row>12</xdr:row>
      <xdr:rowOff>28863</xdr:rowOff>
    </xdr:from>
    <xdr:to>
      <xdr:col>12</xdr:col>
      <xdr:colOff>1943484</xdr:colOff>
      <xdr:row>12</xdr:row>
      <xdr:rowOff>1529773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73722" y="11458863"/>
          <a:ext cx="1876137" cy="1500910"/>
        </a:xfrm>
        <a:prstGeom prst="rect">
          <a:avLst/>
        </a:prstGeom>
      </xdr:spPr>
    </xdr:pic>
    <xdr:clientData/>
  </xdr:twoCellAnchor>
  <xdr:twoCellAnchor editAs="oneCell">
    <xdr:from>
      <xdr:col>12</xdr:col>
      <xdr:colOff>38485</xdr:colOff>
      <xdr:row>10</xdr:row>
      <xdr:rowOff>1555428</xdr:rowOff>
    </xdr:from>
    <xdr:to>
      <xdr:col>12</xdr:col>
      <xdr:colOff>1943485</xdr:colOff>
      <xdr:row>11</xdr:row>
      <xdr:rowOff>1529773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44860" y="9823128"/>
          <a:ext cx="1905000" cy="1555495"/>
        </a:xfrm>
        <a:prstGeom prst="rect">
          <a:avLst/>
        </a:prstGeom>
      </xdr:spPr>
    </xdr:pic>
    <xdr:clientData/>
  </xdr:twoCellAnchor>
  <xdr:twoCellAnchor editAs="oneCell">
    <xdr:from>
      <xdr:col>12</xdr:col>
      <xdr:colOff>57725</xdr:colOff>
      <xdr:row>13</xdr:row>
      <xdr:rowOff>48106</xdr:rowOff>
    </xdr:from>
    <xdr:to>
      <xdr:col>12</xdr:col>
      <xdr:colOff>1933864</xdr:colOff>
      <xdr:row>13</xdr:row>
      <xdr:rowOff>1529772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64100" y="13059256"/>
          <a:ext cx="1876139" cy="148166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69850</xdr:colOff>
      <xdr:row>8</xdr:row>
      <xdr:rowOff>44450</xdr:rowOff>
    </xdr:from>
    <xdr:to>
      <xdr:col>15</xdr:col>
      <xdr:colOff>596900</xdr:colOff>
      <xdr:row>25</xdr:row>
      <xdr:rowOff>19050</xdr:rowOff>
    </xdr:to>
    <xdr:graphicFrame macro="">
      <xdr:nvGraphicFramePr>
        <xdr:cNvPr id="4233" name="Chart 10">
          <a:extLst>
            <a:ext uri="{FF2B5EF4-FFF2-40B4-BE49-F238E27FC236}">
              <a16:creationId xmlns="" xmlns:a16="http://schemas.microsoft.com/office/drawing/2014/main" id="{00000000-0008-0000-1100-0000891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120650</xdr:colOff>
      <xdr:row>25</xdr:row>
      <xdr:rowOff>152400</xdr:rowOff>
    </xdr:from>
    <xdr:to>
      <xdr:col>15</xdr:col>
      <xdr:colOff>596900</xdr:colOff>
      <xdr:row>46</xdr:row>
      <xdr:rowOff>44450</xdr:rowOff>
    </xdr:to>
    <xdr:graphicFrame macro="">
      <xdr:nvGraphicFramePr>
        <xdr:cNvPr id="4234" name="Chart 15">
          <a:extLst>
            <a:ext uri="{FF2B5EF4-FFF2-40B4-BE49-F238E27FC236}">
              <a16:creationId xmlns="" xmlns:a16="http://schemas.microsoft.com/office/drawing/2014/main" id="{00000000-0008-0000-1100-00008A1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120650</xdr:colOff>
      <xdr:row>14</xdr:row>
      <xdr:rowOff>177800</xdr:rowOff>
    </xdr:from>
    <xdr:to>
      <xdr:col>6</xdr:col>
      <xdr:colOff>247650</xdr:colOff>
      <xdr:row>29</xdr:row>
      <xdr:rowOff>127000</xdr:rowOff>
    </xdr:to>
    <xdr:graphicFrame macro="">
      <xdr:nvGraphicFramePr>
        <xdr:cNvPr id="7305" name="Chart 1">
          <a:extLst>
            <a:ext uri="{FF2B5EF4-FFF2-40B4-BE49-F238E27FC236}">
              <a16:creationId xmlns="" xmlns:a16="http://schemas.microsoft.com/office/drawing/2014/main" id="{00000000-0008-0000-1200-0000891C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476250</xdr:colOff>
      <xdr:row>14</xdr:row>
      <xdr:rowOff>158750</xdr:rowOff>
    </xdr:from>
    <xdr:to>
      <xdr:col>15</xdr:col>
      <xdr:colOff>31750</xdr:colOff>
      <xdr:row>29</xdr:row>
      <xdr:rowOff>127000</xdr:rowOff>
    </xdr:to>
    <xdr:graphicFrame macro="">
      <xdr:nvGraphicFramePr>
        <xdr:cNvPr id="7306" name="Chart 2">
          <a:extLst>
            <a:ext uri="{FF2B5EF4-FFF2-40B4-BE49-F238E27FC236}">
              <a16:creationId xmlns="" xmlns:a16="http://schemas.microsoft.com/office/drawing/2014/main" id="{00000000-0008-0000-1200-00008A1C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13</xdr:row>
      <xdr:rowOff>146050</xdr:rowOff>
    </xdr:from>
    <xdr:to>
      <xdr:col>4</xdr:col>
      <xdr:colOff>330200</xdr:colOff>
      <xdr:row>29</xdr:row>
      <xdr:rowOff>25400</xdr:rowOff>
    </xdr:to>
    <xdr:graphicFrame macro="">
      <xdr:nvGraphicFramePr>
        <xdr:cNvPr id="10377" name="Chart 1">
          <a:extLst>
            <a:ext uri="{FF2B5EF4-FFF2-40B4-BE49-F238E27FC236}">
              <a16:creationId xmlns="" xmlns:a16="http://schemas.microsoft.com/office/drawing/2014/main" id="{00000000-0008-0000-1300-00008928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869950</xdr:colOff>
      <xdr:row>14</xdr:row>
      <xdr:rowOff>0</xdr:rowOff>
    </xdr:from>
    <xdr:to>
      <xdr:col>10</xdr:col>
      <xdr:colOff>31750</xdr:colOff>
      <xdr:row>29</xdr:row>
      <xdr:rowOff>25400</xdr:rowOff>
    </xdr:to>
    <xdr:graphicFrame macro="">
      <xdr:nvGraphicFramePr>
        <xdr:cNvPr id="10378" name="Chart 2">
          <a:extLst>
            <a:ext uri="{FF2B5EF4-FFF2-40B4-BE49-F238E27FC236}">
              <a16:creationId xmlns="" xmlns:a16="http://schemas.microsoft.com/office/drawing/2014/main" id="{00000000-0008-0000-1300-00008A28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609600</xdr:colOff>
      <xdr:row>12</xdr:row>
      <xdr:rowOff>63500</xdr:rowOff>
    </xdr:from>
    <xdr:to>
      <xdr:col>5</xdr:col>
      <xdr:colOff>533400</xdr:colOff>
      <xdr:row>28</xdr:row>
      <xdr:rowOff>44450</xdr:rowOff>
    </xdr:to>
    <xdr:graphicFrame macro="">
      <xdr:nvGraphicFramePr>
        <xdr:cNvPr id="13449" name="Chart 2">
          <a:extLst>
            <a:ext uri="{FF2B5EF4-FFF2-40B4-BE49-F238E27FC236}">
              <a16:creationId xmlns="" xmlns:a16="http://schemas.microsoft.com/office/drawing/2014/main" id="{00000000-0008-0000-1400-0000893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133350</xdr:colOff>
      <xdr:row>12</xdr:row>
      <xdr:rowOff>25400</xdr:rowOff>
    </xdr:from>
    <xdr:to>
      <xdr:col>14</xdr:col>
      <xdr:colOff>600075</xdr:colOff>
      <xdr:row>28</xdr:row>
      <xdr:rowOff>38100</xdr:rowOff>
    </xdr:to>
    <xdr:graphicFrame macro="">
      <xdr:nvGraphicFramePr>
        <xdr:cNvPr id="13450" name="Chart 3">
          <a:extLst>
            <a:ext uri="{FF2B5EF4-FFF2-40B4-BE49-F238E27FC236}">
              <a16:creationId xmlns="" xmlns:a16="http://schemas.microsoft.com/office/drawing/2014/main" id="{00000000-0008-0000-1400-00008A3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139700</xdr:colOff>
      <xdr:row>0</xdr:row>
      <xdr:rowOff>101600</xdr:rowOff>
    </xdr:from>
    <xdr:to>
      <xdr:col>1</xdr:col>
      <xdr:colOff>4184650</xdr:colOff>
      <xdr:row>3</xdr:row>
      <xdr:rowOff>0</xdr:rowOff>
    </xdr:to>
    <xdr:pic>
      <xdr:nvPicPr>
        <xdr:cNvPr id="16453" name="Object 1">
          <a:extLst>
            <a:ext uri="{FF2B5EF4-FFF2-40B4-BE49-F238E27FC236}">
              <a16:creationId xmlns="" xmlns:a16="http://schemas.microsoft.com/office/drawing/2014/main" id="{00000000-0008-0000-1500-0000454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email"/>
        <a:srcRect t="-13759" r="-5171" b="-12613"/>
        <a:stretch>
          <a:fillRect/>
        </a:stretch>
      </xdr:blipFill>
      <xdr:spPr>
        <a:xfrm>
          <a:off x="570230" y="101600"/>
          <a:ext cx="4044950" cy="517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1</xdr:row>
      <xdr:rowOff>38100</xdr:rowOff>
    </xdr:from>
    <xdr:to>
      <xdr:col>4</xdr:col>
      <xdr:colOff>311150</xdr:colOff>
      <xdr:row>4</xdr:row>
      <xdr:rowOff>133350</xdr:rowOff>
    </xdr:to>
    <xdr:pic>
      <xdr:nvPicPr>
        <xdr:cNvPr id="19525" name="Object 1">
          <a:extLst>
            <a:ext uri="{FF2B5EF4-FFF2-40B4-BE49-F238E27FC236}">
              <a16:creationId xmlns="" xmlns:a16="http://schemas.microsoft.com/office/drawing/2014/main" id="{00000000-0008-0000-1700-0000454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/>
        <a:srcRect t="-13759" r="-5171" b="-12613"/>
        <a:stretch>
          <a:fillRect/>
        </a:stretch>
      </xdr:blipFill>
      <xdr:spPr>
        <a:xfrm>
          <a:off x="416560" y="228600"/>
          <a:ext cx="431292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628650</xdr:colOff>
      <xdr:row>5</xdr:row>
      <xdr:rowOff>57150</xdr:rowOff>
    </xdr:to>
    <xdr:pic>
      <xdr:nvPicPr>
        <xdr:cNvPr id="21573" name="Object 1">
          <a:extLst>
            <a:ext uri="{FF2B5EF4-FFF2-40B4-BE49-F238E27FC236}">
              <a16:creationId xmlns="" xmlns:a16="http://schemas.microsoft.com/office/drawing/2014/main" id="{00000000-0008-0000-1900-00004554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email"/>
        <a:srcRect t="-13759" r="-5171" b="-12613"/>
        <a:stretch>
          <a:fillRect/>
        </a:stretch>
      </xdr:blipFill>
      <xdr:spPr>
        <a:xfrm>
          <a:off x="0" y="0"/>
          <a:ext cx="533146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107950</xdr:colOff>
      <xdr:row>0</xdr:row>
      <xdr:rowOff>107950</xdr:rowOff>
    </xdr:from>
    <xdr:to>
      <xdr:col>3</xdr:col>
      <xdr:colOff>1797050</xdr:colOff>
      <xdr:row>3</xdr:row>
      <xdr:rowOff>152400</xdr:rowOff>
    </xdr:to>
    <xdr:pic>
      <xdr:nvPicPr>
        <xdr:cNvPr id="22597" name="Object 1">
          <a:extLst>
            <a:ext uri="{FF2B5EF4-FFF2-40B4-BE49-F238E27FC236}">
              <a16:creationId xmlns="" xmlns:a16="http://schemas.microsoft.com/office/drawing/2014/main" id="{00000000-0008-0000-1A00-0000455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email"/>
        <a:srcRect t="-13759" r="-5171" b="-12613"/>
        <a:stretch>
          <a:fillRect/>
        </a:stretch>
      </xdr:blipFill>
      <xdr:spPr>
        <a:xfrm>
          <a:off x="386715" y="107950"/>
          <a:ext cx="4374515" cy="74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AR/LAPORAN%20MANAJEMEN%20MATERIAL%202020/APRIL/1.%20UIKSBS/2019/1.%20PERSEDIAAN/ITO/Des/Data%20dari%20Unit/Persediaan%20DESEMBER%202019%20UPKR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050"/>
      <sheetName val="3060"/>
      <sheetName val="3070"/>
      <sheetName val="3080"/>
      <sheetName val="MB51 (nov)"/>
      <sheetName val="MB51 (DES)"/>
      <sheetName val="MUTASI"/>
      <sheetName val="MM.04 Total"/>
      <sheetName val="MM.04 3050"/>
      <sheetName val="MM.04 3060"/>
      <sheetName val="MM.04 3070"/>
      <sheetName val="MM.04 3080"/>
      <sheetName val="Slow Moving"/>
      <sheetName val="Saldo Dead Stock"/>
      <sheetName val="Klasifikasi"/>
      <sheetName val="Total Saldo Persediaan"/>
    </sheetNames>
    <sheetDataSet>
      <sheetData sheetId="0">
        <row r="2">
          <cell r="T2" t="str">
            <v>Unrestricted Use Stock</v>
          </cell>
        </row>
        <row r="3">
          <cell r="S3" t="str">
            <v/>
          </cell>
          <cell r="T3">
            <v>220403185.75400001</v>
          </cell>
          <cell r="AA3" t="str">
            <v/>
          </cell>
          <cell r="AC3">
            <v>0</v>
          </cell>
        </row>
        <row r="4">
          <cell r="S4" t="str">
            <v>NORMAL</v>
          </cell>
          <cell r="T4">
            <v>3</v>
          </cell>
          <cell r="AA4" t="str">
            <v>HAR-Transformator</v>
          </cell>
          <cell r="AC4">
            <v>133650000</v>
          </cell>
        </row>
        <row r="5">
          <cell r="S5" t="str">
            <v>PRE-MEMORY</v>
          </cell>
          <cell r="T5">
            <v>1</v>
          </cell>
          <cell r="AA5" t="str">
            <v>HAR-Transformator</v>
          </cell>
          <cell r="AC5">
            <v>0</v>
          </cell>
        </row>
        <row r="6">
          <cell r="S6" t="str">
            <v>PRE-MEMORY</v>
          </cell>
          <cell r="T6">
            <v>1</v>
          </cell>
          <cell r="AA6" t="str">
            <v>HAR-Transformator</v>
          </cell>
          <cell r="AC6">
            <v>0</v>
          </cell>
        </row>
        <row r="7">
          <cell r="S7" t="str">
            <v>PRE-MEMORY</v>
          </cell>
          <cell r="T7">
            <v>1</v>
          </cell>
          <cell r="AA7" t="str">
            <v>HAR-Transformator</v>
          </cell>
          <cell r="AC7">
            <v>0</v>
          </cell>
        </row>
        <row r="8">
          <cell r="S8" t="str">
            <v>PRE-MEMORY</v>
          </cell>
          <cell r="T8">
            <v>1</v>
          </cell>
          <cell r="AA8" t="str">
            <v>HAR-Switchgear&amp;Jaringan</v>
          </cell>
          <cell r="AC8">
            <v>0</v>
          </cell>
        </row>
        <row r="9">
          <cell r="S9" t="str">
            <v>NORMAL</v>
          </cell>
          <cell r="T9">
            <v>4</v>
          </cell>
          <cell r="AA9" t="str">
            <v>HAR-Switchgear&amp;Jaringan</v>
          </cell>
          <cell r="AC9">
            <v>17600</v>
          </cell>
        </row>
        <row r="10">
          <cell r="S10" t="str">
            <v>PRE-MEMORY</v>
          </cell>
          <cell r="T10">
            <v>9</v>
          </cell>
          <cell r="AA10" t="str">
            <v>HAR-Switchgear&amp;Jaringan</v>
          </cell>
          <cell r="AC10">
            <v>0</v>
          </cell>
        </row>
        <row r="11">
          <cell r="S11" t="str">
            <v>PRE-MEMORY</v>
          </cell>
          <cell r="T11">
            <v>8</v>
          </cell>
          <cell r="AA11" t="str">
            <v>HAR-Switchgear&amp;Jaringan</v>
          </cell>
          <cell r="AC11">
            <v>0</v>
          </cell>
        </row>
        <row r="12">
          <cell r="S12" t="str">
            <v>PRE-MEMORY</v>
          </cell>
          <cell r="T12">
            <v>3</v>
          </cell>
          <cell r="AA12" t="str">
            <v>HAR-Switchgear&amp;Jaringan</v>
          </cell>
          <cell r="AC12">
            <v>0</v>
          </cell>
        </row>
        <row r="13">
          <cell r="S13" t="str">
            <v>NORMAL</v>
          </cell>
          <cell r="T13">
            <v>10</v>
          </cell>
          <cell r="AA13" t="str">
            <v>HAR-Switchgear&amp;Jaringan</v>
          </cell>
          <cell r="AC13">
            <v>32671100</v>
          </cell>
        </row>
        <row r="14">
          <cell r="S14" t="str">
            <v>NORMAL</v>
          </cell>
          <cell r="T14">
            <v>2</v>
          </cell>
          <cell r="AA14" t="str">
            <v>HAR-Switchgear&amp;Jaringan</v>
          </cell>
          <cell r="AC14">
            <v>6925600</v>
          </cell>
        </row>
        <row r="15">
          <cell r="S15" t="str">
            <v>NORMAL</v>
          </cell>
          <cell r="T15">
            <v>1</v>
          </cell>
          <cell r="AA15" t="str">
            <v>HAR-Switchgear&amp;Jaringan</v>
          </cell>
          <cell r="AC15">
            <v>173126</v>
          </cell>
        </row>
        <row r="16">
          <cell r="S16" t="str">
            <v>NORMAL</v>
          </cell>
          <cell r="T16">
            <v>4</v>
          </cell>
          <cell r="AA16" t="str">
            <v>HAR-Switchgear&amp;Jaringan</v>
          </cell>
          <cell r="AC16">
            <v>13851200</v>
          </cell>
        </row>
        <row r="17">
          <cell r="S17" t="str">
            <v>NORMAL</v>
          </cell>
          <cell r="T17">
            <v>2</v>
          </cell>
          <cell r="AA17" t="str">
            <v>HAR-Switchgear&amp;Jaringan</v>
          </cell>
          <cell r="AC17">
            <v>6925600</v>
          </cell>
        </row>
        <row r="18">
          <cell r="S18" t="str">
            <v>NORMAL</v>
          </cell>
          <cell r="T18">
            <v>1</v>
          </cell>
          <cell r="AA18" t="str">
            <v>HAR-Switchgear&amp;Jaringan</v>
          </cell>
          <cell r="AC18">
            <v>11935000</v>
          </cell>
        </row>
        <row r="19">
          <cell r="S19" t="str">
            <v>PRE-MEMORY</v>
          </cell>
          <cell r="T19">
            <v>2</v>
          </cell>
          <cell r="AA19" t="str">
            <v>HAR-Switchgear&amp;Jaringan</v>
          </cell>
          <cell r="AC19">
            <v>0</v>
          </cell>
        </row>
        <row r="20">
          <cell r="S20" t="str">
            <v>NORMAL</v>
          </cell>
          <cell r="T20">
            <v>2</v>
          </cell>
          <cell r="AA20" t="str">
            <v>HAR-Switchgear&amp;Jaringan</v>
          </cell>
          <cell r="AC20">
            <v>11690014</v>
          </cell>
        </row>
        <row r="21">
          <cell r="S21" t="str">
            <v>NORMAL</v>
          </cell>
          <cell r="T21">
            <v>1</v>
          </cell>
          <cell r="AA21" t="str">
            <v>HAR-Switchgear&amp;Jaringan</v>
          </cell>
          <cell r="AC21">
            <v>5567925</v>
          </cell>
        </row>
        <row r="22">
          <cell r="S22" t="str">
            <v>NORMAL</v>
          </cell>
          <cell r="T22">
            <v>1</v>
          </cell>
          <cell r="AA22" t="str">
            <v>HAR-Switchgear&amp;Jaringan</v>
          </cell>
          <cell r="AC22">
            <v>334669</v>
          </cell>
        </row>
        <row r="23">
          <cell r="S23" t="str">
            <v>NORMAL</v>
          </cell>
          <cell r="T23">
            <v>1</v>
          </cell>
          <cell r="AA23" t="str">
            <v>HAR-Kabel</v>
          </cell>
          <cell r="AC23">
            <v>9064000</v>
          </cell>
        </row>
        <row r="24">
          <cell r="S24" t="str">
            <v>NORMAL</v>
          </cell>
          <cell r="T24">
            <v>2</v>
          </cell>
          <cell r="AA24" t="str">
            <v>HAR-Kabel</v>
          </cell>
          <cell r="AC24">
            <v>31768321</v>
          </cell>
        </row>
        <row r="25">
          <cell r="S25" t="str">
            <v>NORMAL</v>
          </cell>
          <cell r="T25">
            <v>1</v>
          </cell>
          <cell r="AA25" t="str">
            <v>HAR-Alat Ukur</v>
          </cell>
          <cell r="AC25">
            <v>4490652</v>
          </cell>
        </row>
        <row r="26">
          <cell r="S26" t="str">
            <v>NORMAL</v>
          </cell>
          <cell r="T26">
            <v>1</v>
          </cell>
          <cell r="AA26" t="str">
            <v>HAR-Alat Ukur</v>
          </cell>
          <cell r="AC26">
            <v>170000</v>
          </cell>
        </row>
        <row r="27">
          <cell r="S27" t="str">
            <v>PRE-MEMORY</v>
          </cell>
          <cell r="T27">
            <v>1</v>
          </cell>
          <cell r="AA27" t="str">
            <v>HAR-Alat Ukur</v>
          </cell>
          <cell r="AC27">
            <v>0</v>
          </cell>
        </row>
        <row r="28">
          <cell r="S28" t="str">
            <v>PRE-MEMORY</v>
          </cell>
          <cell r="T28">
            <v>1</v>
          </cell>
          <cell r="AA28" t="str">
            <v>HAR-Alat Ukur</v>
          </cell>
          <cell r="AC28">
            <v>0</v>
          </cell>
        </row>
        <row r="29">
          <cell r="S29" t="str">
            <v>PRE-MEMORY</v>
          </cell>
          <cell r="T29">
            <v>1</v>
          </cell>
          <cell r="AA29" t="str">
            <v>HAR-Alat Ukur</v>
          </cell>
          <cell r="AC29">
            <v>0</v>
          </cell>
        </row>
        <row r="30">
          <cell r="S30" t="str">
            <v>PRE-MEMORY</v>
          </cell>
          <cell r="T30">
            <v>1</v>
          </cell>
          <cell r="AA30" t="str">
            <v>HAR-Alat Ukur</v>
          </cell>
          <cell r="AC30">
            <v>0</v>
          </cell>
        </row>
        <row r="31">
          <cell r="S31" t="str">
            <v>PRE-MEMORY</v>
          </cell>
          <cell r="T31">
            <v>1</v>
          </cell>
          <cell r="AA31" t="str">
            <v>HAR-Alat Ukur</v>
          </cell>
          <cell r="AC31">
            <v>0</v>
          </cell>
        </row>
        <row r="32">
          <cell r="S32" t="str">
            <v>NORMAL</v>
          </cell>
          <cell r="T32">
            <v>2</v>
          </cell>
          <cell r="AA32" t="str">
            <v>HAR-Alat Ukur</v>
          </cell>
          <cell r="AC32">
            <v>19019000</v>
          </cell>
        </row>
        <row r="33">
          <cell r="S33" t="str">
            <v>NORMAL</v>
          </cell>
          <cell r="T33">
            <v>1</v>
          </cell>
          <cell r="AA33" t="str">
            <v>HAR-Alat Ukur</v>
          </cell>
          <cell r="AC33">
            <v>6371640</v>
          </cell>
        </row>
        <row r="34">
          <cell r="S34" t="str">
            <v>NORMAL</v>
          </cell>
          <cell r="T34">
            <v>2</v>
          </cell>
          <cell r="AA34" t="str">
            <v>HAR-Alat Ukur</v>
          </cell>
          <cell r="AC34">
            <v>792880</v>
          </cell>
        </row>
        <row r="35">
          <cell r="S35" t="str">
            <v>NORMAL</v>
          </cell>
          <cell r="T35">
            <v>4</v>
          </cell>
          <cell r="AA35" t="str">
            <v>HAR-Alat Ukur</v>
          </cell>
          <cell r="AC35">
            <v>959840</v>
          </cell>
        </row>
        <row r="36">
          <cell r="S36" t="str">
            <v>NORMAL</v>
          </cell>
          <cell r="T36">
            <v>4</v>
          </cell>
          <cell r="AA36" t="str">
            <v>HAR-Alat Ukur</v>
          </cell>
          <cell r="AC36">
            <v>45100000</v>
          </cell>
        </row>
        <row r="37">
          <cell r="S37" t="str">
            <v>NORMAL</v>
          </cell>
          <cell r="T37">
            <v>1</v>
          </cell>
          <cell r="AA37" t="str">
            <v>HAR-Alat Ukur</v>
          </cell>
          <cell r="AC37">
            <v>7162525</v>
          </cell>
        </row>
        <row r="38">
          <cell r="S38" t="str">
            <v>NORMAL</v>
          </cell>
          <cell r="T38">
            <v>3</v>
          </cell>
          <cell r="AA38" t="str">
            <v>HAR-Persediaan Umum</v>
          </cell>
          <cell r="AC38">
            <v>29200</v>
          </cell>
        </row>
        <row r="39">
          <cell r="S39" t="str">
            <v>NORMAL</v>
          </cell>
          <cell r="T39">
            <v>13</v>
          </cell>
          <cell r="AA39" t="str">
            <v>HAR-Persediaan Umum</v>
          </cell>
          <cell r="AC39">
            <v>39379450</v>
          </cell>
        </row>
        <row r="40">
          <cell r="S40" t="str">
            <v>PRE-MEMORY</v>
          </cell>
          <cell r="T40">
            <v>3</v>
          </cell>
          <cell r="AA40" t="str">
            <v>HAR-Persediaan Umum</v>
          </cell>
          <cell r="AC40">
            <v>0</v>
          </cell>
        </row>
        <row r="41">
          <cell r="S41" t="str">
            <v>NORMAL</v>
          </cell>
          <cell r="T41">
            <v>1</v>
          </cell>
          <cell r="AA41" t="str">
            <v>HAR-Persediaan Umum</v>
          </cell>
          <cell r="AC41">
            <v>99000</v>
          </cell>
        </row>
        <row r="42">
          <cell r="S42" t="str">
            <v>NORMAL</v>
          </cell>
          <cell r="T42">
            <v>6</v>
          </cell>
          <cell r="AA42" t="str">
            <v>HAR-Persediaan Umum</v>
          </cell>
          <cell r="AC42">
            <v>1431674</v>
          </cell>
        </row>
        <row r="43">
          <cell r="S43" t="str">
            <v>PRE-MEMORY</v>
          </cell>
          <cell r="T43">
            <v>1</v>
          </cell>
          <cell r="AA43" t="str">
            <v>HAR-Persediaan Umum</v>
          </cell>
          <cell r="AC43">
            <v>0</v>
          </cell>
        </row>
        <row r="44">
          <cell r="S44" t="str">
            <v>PRE-MEMORY</v>
          </cell>
          <cell r="T44">
            <v>3</v>
          </cell>
          <cell r="AA44" t="str">
            <v>HAR-Persediaan Umum</v>
          </cell>
          <cell r="AC44">
            <v>0</v>
          </cell>
        </row>
        <row r="45">
          <cell r="S45" t="str">
            <v>NORMAL</v>
          </cell>
          <cell r="T45">
            <v>1</v>
          </cell>
          <cell r="AA45" t="str">
            <v>HAR-Persediaan Umum</v>
          </cell>
          <cell r="AC45">
            <v>1892000</v>
          </cell>
        </row>
        <row r="46">
          <cell r="S46" t="str">
            <v>NORMAL</v>
          </cell>
          <cell r="T46">
            <v>1</v>
          </cell>
          <cell r="AA46" t="str">
            <v>HAR-Persediaan Umum</v>
          </cell>
          <cell r="AC46">
            <v>46105125</v>
          </cell>
        </row>
        <row r="47">
          <cell r="S47" t="str">
            <v>NORMAL</v>
          </cell>
          <cell r="T47">
            <v>1</v>
          </cell>
          <cell r="AA47" t="str">
            <v>HAR-Persediaan Umum</v>
          </cell>
          <cell r="AC47">
            <v>12593020</v>
          </cell>
        </row>
        <row r="48">
          <cell r="S48" t="str">
            <v>NORMAL</v>
          </cell>
          <cell r="T48">
            <v>2</v>
          </cell>
          <cell r="AA48" t="str">
            <v>HAR-Persediaan Umum</v>
          </cell>
          <cell r="AC48">
            <v>6645378</v>
          </cell>
        </row>
        <row r="49">
          <cell r="S49" t="str">
            <v>PRE-MEMORY</v>
          </cell>
          <cell r="T49">
            <v>12</v>
          </cell>
          <cell r="AA49" t="str">
            <v>HAR-Persediaan Umum</v>
          </cell>
          <cell r="AC49">
            <v>0</v>
          </cell>
        </row>
        <row r="50">
          <cell r="S50" t="str">
            <v>NORMAL</v>
          </cell>
          <cell r="T50">
            <v>4</v>
          </cell>
          <cell r="AA50" t="str">
            <v>HAR-Persediaan Umum</v>
          </cell>
          <cell r="AC50">
            <v>21368208</v>
          </cell>
        </row>
        <row r="51">
          <cell r="S51" t="str">
            <v>NORMAL</v>
          </cell>
          <cell r="T51">
            <v>4</v>
          </cell>
          <cell r="AA51" t="str">
            <v>HAR-Persediaan Umum</v>
          </cell>
          <cell r="AC51">
            <v>3400</v>
          </cell>
        </row>
        <row r="52">
          <cell r="S52" t="str">
            <v>NORMAL</v>
          </cell>
          <cell r="T52">
            <v>1</v>
          </cell>
          <cell r="AA52" t="str">
            <v>HAR-Persediaan Umum</v>
          </cell>
          <cell r="AC52">
            <v>76500</v>
          </cell>
        </row>
        <row r="53">
          <cell r="S53" t="str">
            <v>NORMAL</v>
          </cell>
          <cell r="T53">
            <v>1</v>
          </cell>
          <cell r="AA53" t="str">
            <v>HAR-Persediaan Umum</v>
          </cell>
          <cell r="AC53">
            <v>104500</v>
          </cell>
        </row>
        <row r="54">
          <cell r="S54" t="str">
            <v>NORMAL</v>
          </cell>
          <cell r="T54">
            <v>1</v>
          </cell>
          <cell r="AA54" t="str">
            <v>HAR-Persediaan Umum</v>
          </cell>
          <cell r="AC54">
            <v>812096</v>
          </cell>
        </row>
        <row r="55">
          <cell r="S55" t="str">
            <v>NORMAL</v>
          </cell>
          <cell r="T55">
            <v>1</v>
          </cell>
          <cell r="AA55" t="str">
            <v>HAR-Persediaan Umum</v>
          </cell>
          <cell r="AC55">
            <v>67232</v>
          </cell>
        </row>
        <row r="56">
          <cell r="S56" t="str">
            <v>NORMAL</v>
          </cell>
          <cell r="T56">
            <v>1</v>
          </cell>
          <cell r="AA56" t="str">
            <v>HAR-Persediaan Umum</v>
          </cell>
          <cell r="AC56">
            <v>60786000</v>
          </cell>
        </row>
        <row r="57">
          <cell r="S57" t="str">
            <v>NORMAL</v>
          </cell>
          <cell r="T57">
            <v>1</v>
          </cell>
          <cell r="AA57" t="str">
            <v>HAR-Persediaan Umum</v>
          </cell>
          <cell r="AC57">
            <v>1104581</v>
          </cell>
        </row>
        <row r="58">
          <cell r="S58" t="str">
            <v>NORMAL</v>
          </cell>
          <cell r="T58">
            <v>5</v>
          </cell>
          <cell r="AA58" t="str">
            <v>HAR-Persediaan Umum</v>
          </cell>
          <cell r="AC58">
            <v>133711</v>
          </cell>
        </row>
        <row r="59">
          <cell r="S59" t="str">
            <v>NORMAL</v>
          </cell>
          <cell r="T59">
            <v>1</v>
          </cell>
          <cell r="AA59" t="str">
            <v>HAR-Persediaan Umum</v>
          </cell>
          <cell r="AC59">
            <v>551331</v>
          </cell>
        </row>
        <row r="60">
          <cell r="S60" t="str">
            <v>PRE-MEMORY</v>
          </cell>
          <cell r="T60">
            <v>1</v>
          </cell>
          <cell r="AA60" t="str">
            <v>HAR-Persediaan Umum</v>
          </cell>
          <cell r="AC60">
            <v>0</v>
          </cell>
        </row>
        <row r="61">
          <cell r="S61" t="str">
            <v>PRE-MEMORY</v>
          </cell>
          <cell r="T61">
            <v>1</v>
          </cell>
          <cell r="AA61" t="str">
            <v>HAR-Persediaan Umum</v>
          </cell>
          <cell r="AC61">
            <v>0</v>
          </cell>
        </row>
        <row r="62">
          <cell r="S62" t="str">
            <v>PRE-MEMORY</v>
          </cell>
          <cell r="T62">
            <v>1</v>
          </cell>
          <cell r="AA62" t="str">
            <v>HAR-Persediaan Umum</v>
          </cell>
          <cell r="AC62">
            <v>0</v>
          </cell>
        </row>
        <row r="63">
          <cell r="S63" t="str">
            <v>PRE-MEMORY</v>
          </cell>
          <cell r="T63">
            <v>1</v>
          </cell>
          <cell r="AA63" t="str">
            <v>HAR-Persediaan Umum</v>
          </cell>
          <cell r="AC63">
            <v>0</v>
          </cell>
        </row>
        <row r="64">
          <cell r="S64" t="str">
            <v>NORMAL</v>
          </cell>
          <cell r="T64">
            <v>18</v>
          </cell>
          <cell r="AA64" t="str">
            <v>HAR-Persediaan Umum</v>
          </cell>
          <cell r="AC64">
            <v>91216206</v>
          </cell>
        </row>
        <row r="65">
          <cell r="S65" t="str">
            <v>NORMAL</v>
          </cell>
          <cell r="T65">
            <v>55</v>
          </cell>
          <cell r="AA65" t="str">
            <v>HAR-Persediaan Umum</v>
          </cell>
          <cell r="AC65">
            <v>1116782</v>
          </cell>
        </row>
        <row r="66">
          <cell r="S66" t="str">
            <v>NORMAL</v>
          </cell>
          <cell r="T66">
            <v>30</v>
          </cell>
          <cell r="AA66" t="str">
            <v>HAR-Persediaan Umum</v>
          </cell>
          <cell r="AC66">
            <v>1950019</v>
          </cell>
        </row>
        <row r="67">
          <cell r="S67" t="str">
            <v>NORMAL</v>
          </cell>
          <cell r="T67">
            <v>2</v>
          </cell>
          <cell r="AA67" t="str">
            <v>HAR-Persediaan Umum</v>
          </cell>
          <cell r="AC67">
            <v>152359</v>
          </cell>
        </row>
        <row r="68">
          <cell r="S68" t="str">
            <v>NORMAL</v>
          </cell>
          <cell r="T68">
            <v>100</v>
          </cell>
          <cell r="AA68" t="str">
            <v>HAR-Persediaan Umum</v>
          </cell>
          <cell r="AC68">
            <v>810251</v>
          </cell>
        </row>
        <row r="69">
          <cell r="S69" t="str">
            <v>NORMAL</v>
          </cell>
          <cell r="T69">
            <v>20</v>
          </cell>
          <cell r="AA69" t="str">
            <v>HAR-Persediaan Umum</v>
          </cell>
          <cell r="AC69">
            <v>29144</v>
          </cell>
        </row>
        <row r="70">
          <cell r="S70" t="str">
            <v>NORMAL</v>
          </cell>
          <cell r="T70">
            <v>4</v>
          </cell>
          <cell r="AA70" t="str">
            <v>HAR-Persediaan Umum</v>
          </cell>
          <cell r="AC70">
            <v>217360</v>
          </cell>
        </row>
        <row r="71">
          <cell r="S71" t="str">
            <v>NORMAL</v>
          </cell>
          <cell r="T71">
            <v>1</v>
          </cell>
          <cell r="AA71" t="str">
            <v>HAR-Persediaan Umum</v>
          </cell>
          <cell r="AC71">
            <v>3250000</v>
          </cell>
        </row>
        <row r="72">
          <cell r="S72" t="str">
            <v>NORMAL</v>
          </cell>
          <cell r="T72">
            <v>48</v>
          </cell>
          <cell r="AA72" t="str">
            <v>HAR-Persediaan Umum</v>
          </cell>
          <cell r="AC72">
            <v>3522159</v>
          </cell>
        </row>
        <row r="73">
          <cell r="S73" t="str">
            <v>NORMAL</v>
          </cell>
          <cell r="T73">
            <v>25</v>
          </cell>
          <cell r="AA73" t="str">
            <v>HAR-Persediaan Umum</v>
          </cell>
          <cell r="AC73">
            <v>1815000</v>
          </cell>
        </row>
        <row r="74">
          <cell r="S74" t="str">
            <v>NORMAL</v>
          </cell>
          <cell r="T74">
            <v>25</v>
          </cell>
          <cell r="AA74" t="str">
            <v>HAR-Persediaan Umum</v>
          </cell>
          <cell r="AC74">
            <v>4185832</v>
          </cell>
        </row>
        <row r="75">
          <cell r="S75" t="str">
            <v>NORMAL</v>
          </cell>
          <cell r="T75">
            <v>6</v>
          </cell>
          <cell r="AA75" t="str">
            <v>HAR-Persediaan Umum</v>
          </cell>
          <cell r="AC75">
            <v>114366</v>
          </cell>
        </row>
        <row r="76">
          <cell r="S76" t="str">
            <v>NORMAL</v>
          </cell>
          <cell r="T76">
            <v>21</v>
          </cell>
          <cell r="AA76" t="str">
            <v>HAR-Persediaan Umum</v>
          </cell>
          <cell r="AC76">
            <v>1489950</v>
          </cell>
        </row>
        <row r="77">
          <cell r="S77" t="str">
            <v>PRE-MEMORY</v>
          </cell>
          <cell r="T77">
            <v>1</v>
          </cell>
          <cell r="AA77" t="str">
            <v>HAR-Persediaan Umum</v>
          </cell>
          <cell r="AC77">
            <v>0</v>
          </cell>
        </row>
        <row r="78">
          <cell r="S78" t="str">
            <v>NORMAL</v>
          </cell>
          <cell r="T78">
            <v>3</v>
          </cell>
          <cell r="AA78" t="str">
            <v>HAR-Persediaan Umum</v>
          </cell>
          <cell r="AC78">
            <v>56100</v>
          </cell>
        </row>
        <row r="79">
          <cell r="S79" t="str">
            <v>NORMAL</v>
          </cell>
          <cell r="T79">
            <v>1</v>
          </cell>
          <cell r="AA79" t="str">
            <v>HAR-Persediaan Umum</v>
          </cell>
          <cell r="AC79">
            <v>15510</v>
          </cell>
        </row>
        <row r="80">
          <cell r="S80" t="str">
            <v>NORMAL</v>
          </cell>
          <cell r="T80">
            <v>1</v>
          </cell>
          <cell r="AA80" t="str">
            <v>HAR-Persediaan Umum</v>
          </cell>
          <cell r="AC80">
            <v>91000</v>
          </cell>
        </row>
        <row r="81">
          <cell r="S81" t="str">
            <v>NORMAL</v>
          </cell>
          <cell r="T81">
            <v>6</v>
          </cell>
          <cell r="AA81" t="str">
            <v>HAR-Persediaan Umum</v>
          </cell>
          <cell r="AC81">
            <v>185541</v>
          </cell>
        </row>
        <row r="82">
          <cell r="S82" t="str">
            <v>NORMAL</v>
          </cell>
          <cell r="T82">
            <v>300</v>
          </cell>
          <cell r="AA82" t="str">
            <v>HAR-Persediaan Umum</v>
          </cell>
          <cell r="AC82">
            <v>198879</v>
          </cell>
        </row>
        <row r="83">
          <cell r="S83" t="str">
            <v>NORMAL</v>
          </cell>
          <cell r="T83">
            <v>1</v>
          </cell>
          <cell r="AA83" t="str">
            <v>HAR-Persediaan Umum</v>
          </cell>
          <cell r="AC83">
            <v>11653</v>
          </cell>
        </row>
        <row r="84">
          <cell r="S84" t="str">
            <v>NORMAL</v>
          </cell>
          <cell r="T84">
            <v>10</v>
          </cell>
          <cell r="AA84" t="str">
            <v>HAR-Persediaan Umum</v>
          </cell>
          <cell r="AC84">
            <v>69300</v>
          </cell>
        </row>
        <row r="85">
          <cell r="S85" t="str">
            <v>PRE-MEMORY</v>
          </cell>
          <cell r="T85">
            <v>1</v>
          </cell>
          <cell r="AA85" t="str">
            <v>HAR-Persediaan Umum</v>
          </cell>
          <cell r="AC85">
            <v>0</v>
          </cell>
        </row>
        <row r="86">
          <cell r="S86" t="str">
            <v>NORMAL</v>
          </cell>
          <cell r="T86">
            <v>5</v>
          </cell>
          <cell r="AA86" t="str">
            <v>HAR-Persediaan Umum</v>
          </cell>
          <cell r="AC86">
            <v>42900000</v>
          </cell>
        </row>
        <row r="87">
          <cell r="S87" t="str">
            <v>NORMAL</v>
          </cell>
          <cell r="T87">
            <v>1</v>
          </cell>
          <cell r="AA87" t="str">
            <v>HAR-Persediaan Umum</v>
          </cell>
          <cell r="AC87">
            <v>1785600</v>
          </cell>
        </row>
        <row r="88">
          <cell r="S88" t="str">
            <v>NORMAL</v>
          </cell>
          <cell r="T88">
            <v>2</v>
          </cell>
          <cell r="AA88" t="str">
            <v>HAR-Persediaan Umum</v>
          </cell>
          <cell r="AC88">
            <v>28865289</v>
          </cell>
        </row>
        <row r="89">
          <cell r="S89" t="str">
            <v>PRE-MEMORY</v>
          </cell>
          <cell r="T89">
            <v>1</v>
          </cell>
          <cell r="AA89" t="str">
            <v>HAR-Persediaan Umum</v>
          </cell>
          <cell r="AC89">
            <v>0</v>
          </cell>
        </row>
        <row r="90">
          <cell r="S90" t="str">
            <v>PRE-MEMORY</v>
          </cell>
          <cell r="T90">
            <v>5</v>
          </cell>
          <cell r="AA90" t="str">
            <v>HAR-Persediaan Umum</v>
          </cell>
          <cell r="AC90">
            <v>0</v>
          </cell>
        </row>
        <row r="91">
          <cell r="S91" t="str">
            <v>NORMAL</v>
          </cell>
          <cell r="T91">
            <v>5</v>
          </cell>
          <cell r="AA91" t="str">
            <v>HAR-Persediaan Umum</v>
          </cell>
          <cell r="AC91">
            <v>115910</v>
          </cell>
        </row>
        <row r="92">
          <cell r="S92" t="str">
            <v>NORMAL</v>
          </cell>
          <cell r="T92">
            <v>2</v>
          </cell>
          <cell r="AA92" t="str">
            <v>HAR-Persediaan Umum</v>
          </cell>
          <cell r="AC92">
            <v>183200</v>
          </cell>
        </row>
        <row r="93">
          <cell r="S93" t="str">
            <v>NORMAL</v>
          </cell>
          <cell r="T93">
            <v>1</v>
          </cell>
          <cell r="AA93" t="str">
            <v>HAR-Persediaan Umum</v>
          </cell>
          <cell r="AC93">
            <v>18317090</v>
          </cell>
        </row>
        <row r="94">
          <cell r="S94" t="str">
            <v>NORMAL</v>
          </cell>
          <cell r="T94">
            <v>6</v>
          </cell>
          <cell r="AA94" t="str">
            <v>HAR-Persediaan Umum</v>
          </cell>
          <cell r="AC94">
            <v>5010</v>
          </cell>
        </row>
        <row r="95">
          <cell r="S95" t="str">
            <v>NORMAL</v>
          </cell>
          <cell r="T95">
            <v>6</v>
          </cell>
          <cell r="AA95" t="str">
            <v>HAR-Persediaan Umum</v>
          </cell>
          <cell r="AC95">
            <v>1780092</v>
          </cell>
        </row>
        <row r="96">
          <cell r="S96" t="str">
            <v>NORMAL</v>
          </cell>
          <cell r="T96">
            <v>1</v>
          </cell>
          <cell r="AA96" t="str">
            <v>HAR-Persediaan Umum</v>
          </cell>
          <cell r="AC96">
            <v>60005</v>
          </cell>
        </row>
        <row r="97">
          <cell r="S97" t="str">
            <v>NORMAL</v>
          </cell>
          <cell r="T97">
            <v>3</v>
          </cell>
          <cell r="AA97" t="str">
            <v>HAR-Persediaan Umum</v>
          </cell>
          <cell r="AC97">
            <v>42900</v>
          </cell>
        </row>
        <row r="98">
          <cell r="S98" t="str">
            <v>NORMAL</v>
          </cell>
          <cell r="T98">
            <v>1</v>
          </cell>
          <cell r="AA98" t="str">
            <v>HAR-Persediaan Umum</v>
          </cell>
          <cell r="AC98">
            <v>5569</v>
          </cell>
        </row>
        <row r="99">
          <cell r="S99" t="str">
            <v>NORMAL</v>
          </cell>
          <cell r="T99">
            <v>12</v>
          </cell>
          <cell r="AA99" t="str">
            <v>HAR-Persediaan Umum</v>
          </cell>
          <cell r="AC99">
            <v>13800</v>
          </cell>
        </row>
        <row r="100">
          <cell r="S100" t="str">
            <v>NORMAL</v>
          </cell>
          <cell r="T100">
            <v>8</v>
          </cell>
          <cell r="AA100" t="str">
            <v>HAR-Persediaan Umum</v>
          </cell>
          <cell r="AC100">
            <v>1053760</v>
          </cell>
        </row>
        <row r="101">
          <cell r="S101" t="str">
            <v>NORMAL</v>
          </cell>
          <cell r="T101">
            <v>8</v>
          </cell>
          <cell r="AA101" t="str">
            <v>HAR-Persediaan Umum</v>
          </cell>
          <cell r="AC101">
            <v>144781</v>
          </cell>
        </row>
        <row r="102">
          <cell r="S102" t="str">
            <v>NORMAL</v>
          </cell>
          <cell r="T102">
            <v>1</v>
          </cell>
          <cell r="AA102" t="str">
            <v>HAR-Persediaan Umum</v>
          </cell>
          <cell r="AC102">
            <v>42451</v>
          </cell>
        </row>
        <row r="103">
          <cell r="S103" t="str">
            <v>NORMAL</v>
          </cell>
          <cell r="T103">
            <v>3</v>
          </cell>
          <cell r="AA103" t="str">
            <v>HAR-Persediaan Umum</v>
          </cell>
          <cell r="AC103">
            <v>165990</v>
          </cell>
        </row>
        <row r="104">
          <cell r="S104" t="str">
            <v>PRE-MEMORY</v>
          </cell>
          <cell r="T104">
            <v>1</v>
          </cell>
          <cell r="AA104" t="str">
            <v>HAR-Persediaan Umum</v>
          </cell>
          <cell r="AC104">
            <v>0</v>
          </cell>
        </row>
        <row r="105">
          <cell r="S105" t="str">
            <v>NORMAL</v>
          </cell>
          <cell r="T105">
            <v>6</v>
          </cell>
          <cell r="AA105" t="str">
            <v>HAR-Persediaan Umum</v>
          </cell>
          <cell r="AC105">
            <v>156013</v>
          </cell>
        </row>
        <row r="106">
          <cell r="S106" t="str">
            <v>NORMAL</v>
          </cell>
          <cell r="T106">
            <v>46</v>
          </cell>
          <cell r="AA106" t="str">
            <v>HAR-Persediaan Umum</v>
          </cell>
          <cell r="AC106">
            <v>15015</v>
          </cell>
        </row>
        <row r="107">
          <cell r="S107" t="str">
            <v>PRE-MEMORY</v>
          </cell>
          <cell r="T107">
            <v>3</v>
          </cell>
          <cell r="AA107" t="str">
            <v>HAR-Persediaan Umum</v>
          </cell>
          <cell r="AC107">
            <v>0</v>
          </cell>
        </row>
        <row r="108">
          <cell r="S108" t="str">
            <v>NORMAL</v>
          </cell>
          <cell r="T108">
            <v>17</v>
          </cell>
          <cell r="AA108" t="str">
            <v>HAR-Persediaan Umum</v>
          </cell>
          <cell r="AC108">
            <v>148665</v>
          </cell>
        </row>
        <row r="109">
          <cell r="S109" t="str">
            <v>NORMAL</v>
          </cell>
          <cell r="T109">
            <v>6</v>
          </cell>
          <cell r="AA109" t="str">
            <v>HAR-Persediaan Umum</v>
          </cell>
          <cell r="AC109">
            <v>139500</v>
          </cell>
        </row>
        <row r="110">
          <cell r="S110" t="str">
            <v>NORMAL</v>
          </cell>
          <cell r="T110">
            <v>1</v>
          </cell>
          <cell r="AA110" t="str">
            <v>HAR-Persediaan Umum</v>
          </cell>
          <cell r="AC110">
            <v>125764</v>
          </cell>
        </row>
        <row r="111">
          <cell r="S111" t="str">
            <v>NORMAL</v>
          </cell>
          <cell r="T111">
            <v>1</v>
          </cell>
          <cell r="AA111" t="str">
            <v>HAR-Persediaan Umum</v>
          </cell>
          <cell r="AC111">
            <v>90030850</v>
          </cell>
        </row>
        <row r="112">
          <cell r="S112" t="str">
            <v>NORMAL</v>
          </cell>
          <cell r="T112">
            <v>4</v>
          </cell>
          <cell r="AA112" t="str">
            <v>HAR-Persediaan Umum</v>
          </cell>
          <cell r="AC112">
            <v>6966667</v>
          </cell>
        </row>
        <row r="113">
          <cell r="S113" t="str">
            <v>NORMAL</v>
          </cell>
          <cell r="T113">
            <v>6</v>
          </cell>
          <cell r="AA113" t="str">
            <v>HAR-Persediaan Umum</v>
          </cell>
          <cell r="AC113">
            <v>613552</v>
          </cell>
        </row>
        <row r="114">
          <cell r="S114" t="str">
            <v>PRE-MEMORY</v>
          </cell>
          <cell r="T114">
            <v>1</v>
          </cell>
          <cell r="AA114" t="str">
            <v>HAR-Persediaan Umum</v>
          </cell>
          <cell r="AC114">
            <v>0</v>
          </cell>
        </row>
        <row r="115">
          <cell r="S115" t="str">
            <v>PRE-MEMORY</v>
          </cell>
          <cell r="T115">
            <v>1</v>
          </cell>
          <cell r="AA115" t="str">
            <v>HAR-Persediaan Umum</v>
          </cell>
          <cell r="AC115">
            <v>0</v>
          </cell>
        </row>
        <row r="116">
          <cell r="S116" t="str">
            <v>NORMAL</v>
          </cell>
          <cell r="T116">
            <v>1</v>
          </cell>
          <cell r="AA116" t="str">
            <v>HAR-Persediaan Umum</v>
          </cell>
          <cell r="AC116">
            <v>225000</v>
          </cell>
        </row>
        <row r="117">
          <cell r="S117" t="str">
            <v>NORMAL</v>
          </cell>
          <cell r="T117">
            <v>3</v>
          </cell>
          <cell r="AA117" t="str">
            <v>HAR-Persediaan Umum</v>
          </cell>
          <cell r="AC117">
            <v>606745</v>
          </cell>
        </row>
        <row r="118">
          <cell r="S118" t="str">
            <v>NORMAL</v>
          </cell>
          <cell r="T118">
            <v>5</v>
          </cell>
          <cell r="AA118" t="str">
            <v>HAR-Persediaan Umum</v>
          </cell>
          <cell r="AC118">
            <v>3190000</v>
          </cell>
        </row>
        <row r="119">
          <cell r="S119" t="str">
            <v>NORMAL</v>
          </cell>
          <cell r="T119">
            <v>40</v>
          </cell>
          <cell r="AA119" t="str">
            <v>HAR-Persediaan Umum</v>
          </cell>
          <cell r="AC119">
            <v>1196854</v>
          </cell>
        </row>
        <row r="120">
          <cell r="S120" t="str">
            <v>NORMAL</v>
          </cell>
          <cell r="T120">
            <v>1</v>
          </cell>
          <cell r="AA120" t="str">
            <v>HAR-Persediaan Umum</v>
          </cell>
          <cell r="AC120">
            <v>1397650</v>
          </cell>
        </row>
        <row r="121">
          <cell r="S121" t="str">
            <v>NORMAL</v>
          </cell>
          <cell r="T121">
            <v>5</v>
          </cell>
          <cell r="AA121" t="str">
            <v>HAR-Persediaan Umum</v>
          </cell>
          <cell r="AC121">
            <v>3465000</v>
          </cell>
        </row>
        <row r="122">
          <cell r="S122" t="str">
            <v>NORMAL</v>
          </cell>
          <cell r="T122">
            <v>12</v>
          </cell>
          <cell r="AA122" t="str">
            <v>HAR-Persediaan Umum</v>
          </cell>
          <cell r="AC122">
            <v>2147630</v>
          </cell>
        </row>
        <row r="123">
          <cell r="S123" t="str">
            <v>NORMAL</v>
          </cell>
          <cell r="T123">
            <v>4</v>
          </cell>
          <cell r="AA123" t="str">
            <v>HAR-Persediaan Umum</v>
          </cell>
          <cell r="AC123">
            <v>241779</v>
          </cell>
        </row>
        <row r="124">
          <cell r="S124" t="str">
            <v>PRE-MEMORY</v>
          </cell>
          <cell r="T124">
            <v>1</v>
          </cell>
          <cell r="AA124" t="str">
            <v>HAR-Persediaan Umum</v>
          </cell>
          <cell r="AC124">
            <v>0</v>
          </cell>
        </row>
        <row r="125">
          <cell r="S125" t="str">
            <v>PRE-MEMORY</v>
          </cell>
          <cell r="T125">
            <v>15</v>
          </cell>
          <cell r="AA125" t="str">
            <v>HAR-Persediaan Umum</v>
          </cell>
          <cell r="AC125">
            <v>0</v>
          </cell>
        </row>
        <row r="126">
          <cell r="S126" t="str">
            <v>NORMAL</v>
          </cell>
          <cell r="T126">
            <v>1</v>
          </cell>
          <cell r="AA126" t="str">
            <v>HAR-Persediaan Umum</v>
          </cell>
          <cell r="AC126">
            <v>58619</v>
          </cell>
        </row>
        <row r="127">
          <cell r="S127" t="str">
            <v>NORMAL</v>
          </cell>
          <cell r="T127">
            <v>1</v>
          </cell>
          <cell r="AA127" t="str">
            <v>HAR-Persediaan Umum</v>
          </cell>
          <cell r="AC127">
            <v>277200</v>
          </cell>
        </row>
        <row r="128">
          <cell r="S128" t="str">
            <v>PRE-MEMORY</v>
          </cell>
          <cell r="T128">
            <v>1</v>
          </cell>
          <cell r="AA128" t="str">
            <v>HAR-Persediaan Umum</v>
          </cell>
          <cell r="AC128">
            <v>0</v>
          </cell>
        </row>
        <row r="129">
          <cell r="S129" t="str">
            <v>PRE-MEMORY</v>
          </cell>
          <cell r="T129">
            <v>1</v>
          </cell>
          <cell r="AA129" t="str">
            <v>HAR-Persediaan Umum</v>
          </cell>
          <cell r="AC129">
            <v>0</v>
          </cell>
        </row>
        <row r="130">
          <cell r="S130" t="str">
            <v>PRE-MEMORY</v>
          </cell>
          <cell r="T130">
            <v>1</v>
          </cell>
          <cell r="AA130" t="str">
            <v>HAR-Persediaan Umum</v>
          </cell>
          <cell r="AC130">
            <v>0</v>
          </cell>
        </row>
        <row r="131">
          <cell r="S131" t="str">
            <v>NORMAL</v>
          </cell>
          <cell r="T131">
            <v>49</v>
          </cell>
          <cell r="AA131" t="str">
            <v>HAR-Persediaan Umum</v>
          </cell>
          <cell r="AC131">
            <v>258720</v>
          </cell>
        </row>
        <row r="132">
          <cell r="S132" t="str">
            <v>NORMAL</v>
          </cell>
          <cell r="T132">
            <v>6</v>
          </cell>
          <cell r="AA132" t="str">
            <v>HAR-Persediaan Umum</v>
          </cell>
          <cell r="AC132">
            <v>427291</v>
          </cell>
        </row>
        <row r="133">
          <cell r="S133" t="str">
            <v>NORMAL</v>
          </cell>
          <cell r="T133">
            <v>2</v>
          </cell>
          <cell r="AA133" t="str">
            <v>HAR-Instalasi dan Mesin</v>
          </cell>
          <cell r="AC133">
            <v>7700000</v>
          </cell>
        </row>
        <row r="134">
          <cell r="S134" t="str">
            <v>NORMAL</v>
          </cell>
          <cell r="T134">
            <v>1</v>
          </cell>
          <cell r="AA134" t="str">
            <v>HAR-Instalasi dan Mesin</v>
          </cell>
          <cell r="AC134">
            <v>6592300</v>
          </cell>
        </row>
        <row r="135">
          <cell r="S135" t="str">
            <v>NORMAL</v>
          </cell>
          <cell r="T135">
            <v>1</v>
          </cell>
          <cell r="AA135" t="str">
            <v>HAR-Instalasi dan Mesin</v>
          </cell>
          <cell r="AC135">
            <v>12884300</v>
          </cell>
        </row>
        <row r="136">
          <cell r="S136" t="str">
            <v>NORMAL</v>
          </cell>
          <cell r="T136">
            <v>2</v>
          </cell>
          <cell r="AA136" t="str">
            <v>HAR-Instalasi dan Mesin</v>
          </cell>
          <cell r="AC136">
            <v>7000</v>
          </cell>
        </row>
        <row r="137">
          <cell r="S137" t="str">
            <v>NORMAL</v>
          </cell>
          <cell r="T137">
            <v>1</v>
          </cell>
          <cell r="AA137" t="str">
            <v>HAR-Instalasi dan Mesin</v>
          </cell>
          <cell r="AC137">
            <v>30624000</v>
          </cell>
        </row>
        <row r="138">
          <cell r="S138" t="str">
            <v>NORMAL</v>
          </cell>
          <cell r="T138">
            <v>1</v>
          </cell>
          <cell r="AA138" t="str">
            <v>HAR-Instalasi dan Mesin</v>
          </cell>
          <cell r="AC138">
            <v>14300000</v>
          </cell>
        </row>
        <row r="139">
          <cell r="S139" t="str">
            <v>NORMAL</v>
          </cell>
          <cell r="T139">
            <v>4</v>
          </cell>
          <cell r="AA139" t="str">
            <v>HAR-Instalasi dan Mesin</v>
          </cell>
          <cell r="AC139">
            <v>176000000</v>
          </cell>
        </row>
        <row r="140">
          <cell r="S140" t="str">
            <v>PRE-MEMORY</v>
          </cell>
          <cell r="T140">
            <v>2</v>
          </cell>
          <cell r="AA140" t="str">
            <v>HAR-Instalasi dan Mesin</v>
          </cell>
          <cell r="AC140">
            <v>0</v>
          </cell>
        </row>
        <row r="141">
          <cell r="S141" t="str">
            <v>NORMAL</v>
          </cell>
          <cell r="T141">
            <v>5</v>
          </cell>
          <cell r="AA141" t="str">
            <v>HAR-Instalasi dan Mesin</v>
          </cell>
          <cell r="AC141">
            <v>42537880</v>
          </cell>
        </row>
        <row r="142">
          <cell r="S142" t="str">
            <v>NORMAL</v>
          </cell>
          <cell r="T142">
            <v>4</v>
          </cell>
          <cell r="AA142" t="str">
            <v>HAR-Instalasi dan Mesin</v>
          </cell>
          <cell r="AC142">
            <v>3792360</v>
          </cell>
        </row>
        <row r="143">
          <cell r="S143" t="str">
            <v>NORMAL</v>
          </cell>
          <cell r="T143">
            <v>1</v>
          </cell>
          <cell r="AA143" t="str">
            <v>HAR-Instalasi dan Mesin</v>
          </cell>
          <cell r="AC143">
            <v>134768260</v>
          </cell>
        </row>
        <row r="144">
          <cell r="S144" t="str">
            <v>NORMAL</v>
          </cell>
          <cell r="T144">
            <v>1</v>
          </cell>
          <cell r="AA144" t="str">
            <v>HAR-Instalasi dan Mesin</v>
          </cell>
          <cell r="AC144">
            <v>337840250</v>
          </cell>
        </row>
        <row r="145">
          <cell r="S145" t="str">
            <v>NORMAL</v>
          </cell>
          <cell r="T145">
            <v>1</v>
          </cell>
          <cell r="AA145" t="str">
            <v>HAR-Instalasi dan Mesin</v>
          </cell>
          <cell r="AC145">
            <v>478360</v>
          </cell>
        </row>
        <row r="146">
          <cell r="S146" t="str">
            <v>NORMAL</v>
          </cell>
          <cell r="T146">
            <v>2</v>
          </cell>
          <cell r="AA146" t="str">
            <v>HAR-Instalasi dan Mesin</v>
          </cell>
          <cell r="AC146">
            <v>524840</v>
          </cell>
        </row>
        <row r="147">
          <cell r="S147" t="str">
            <v>NORMAL</v>
          </cell>
          <cell r="T147">
            <v>1</v>
          </cell>
          <cell r="AA147" t="str">
            <v>HAR-Instalasi dan Mesin</v>
          </cell>
          <cell r="AC147">
            <v>129000</v>
          </cell>
        </row>
        <row r="148">
          <cell r="S148" t="str">
            <v>NORMAL</v>
          </cell>
          <cell r="T148">
            <v>1</v>
          </cell>
          <cell r="AA148" t="str">
            <v>HAR-Instalasi dan Mesin</v>
          </cell>
          <cell r="AC148">
            <v>1915800</v>
          </cell>
        </row>
        <row r="149">
          <cell r="S149" t="str">
            <v>NORMAL</v>
          </cell>
          <cell r="T149">
            <v>1</v>
          </cell>
          <cell r="AA149" t="str">
            <v>HAR-Instalasi dan Mesin</v>
          </cell>
          <cell r="AC149">
            <v>7384341</v>
          </cell>
        </row>
        <row r="150">
          <cell r="S150" t="str">
            <v>NORMAL</v>
          </cell>
          <cell r="T150">
            <v>4</v>
          </cell>
          <cell r="AA150" t="str">
            <v>HAR-Instalasi dan Mesin</v>
          </cell>
          <cell r="AC150">
            <v>260040</v>
          </cell>
        </row>
        <row r="151">
          <cell r="S151" t="str">
            <v>NORMAL</v>
          </cell>
          <cell r="T151">
            <v>4</v>
          </cell>
          <cell r="AA151" t="str">
            <v>HAR-Instalasi dan Mesin</v>
          </cell>
          <cell r="AC151">
            <v>351296</v>
          </cell>
        </row>
        <row r="152">
          <cell r="S152" t="str">
            <v>NORMAL</v>
          </cell>
          <cell r="T152">
            <v>3</v>
          </cell>
          <cell r="AA152" t="str">
            <v>HAR-Instalasi dan Mesin</v>
          </cell>
          <cell r="AC152">
            <v>823350</v>
          </cell>
        </row>
        <row r="153">
          <cell r="S153" t="str">
            <v>NORMAL</v>
          </cell>
          <cell r="T153">
            <v>4</v>
          </cell>
          <cell r="AA153" t="str">
            <v>HAR-Instalasi dan Mesin</v>
          </cell>
          <cell r="AC153">
            <v>355630</v>
          </cell>
        </row>
        <row r="154">
          <cell r="S154" t="str">
            <v>NORMAL</v>
          </cell>
          <cell r="T154">
            <v>1</v>
          </cell>
          <cell r="AA154" t="str">
            <v>HAR-Instalasi dan Mesin</v>
          </cell>
          <cell r="AC154">
            <v>171270</v>
          </cell>
        </row>
        <row r="155">
          <cell r="S155" t="str">
            <v>NORMAL</v>
          </cell>
          <cell r="T155">
            <v>4</v>
          </cell>
          <cell r="AA155" t="str">
            <v>HAR-Instalasi dan Mesin</v>
          </cell>
          <cell r="AC155">
            <v>1270280</v>
          </cell>
        </row>
        <row r="156">
          <cell r="S156" t="str">
            <v>NORMAL</v>
          </cell>
          <cell r="T156">
            <v>1</v>
          </cell>
          <cell r="AA156" t="str">
            <v>HAR-Instalasi dan Mesin</v>
          </cell>
          <cell r="AC156">
            <v>836110</v>
          </cell>
        </row>
        <row r="157">
          <cell r="S157" t="str">
            <v>NORMAL</v>
          </cell>
          <cell r="T157">
            <v>8</v>
          </cell>
          <cell r="AA157" t="str">
            <v>HAR-Instalasi dan Mesin</v>
          </cell>
          <cell r="AC157">
            <v>666160</v>
          </cell>
        </row>
        <row r="158">
          <cell r="S158" t="str">
            <v>NORMAL</v>
          </cell>
          <cell r="T158">
            <v>3</v>
          </cell>
          <cell r="AA158" t="str">
            <v>HAR-Instalasi dan Mesin</v>
          </cell>
          <cell r="AC158">
            <v>774524</v>
          </cell>
        </row>
        <row r="159">
          <cell r="S159" t="str">
            <v>NORMAL</v>
          </cell>
          <cell r="T159">
            <v>1</v>
          </cell>
          <cell r="AA159" t="str">
            <v>HAR-Instalasi dan Mesin</v>
          </cell>
          <cell r="AC159">
            <v>21325</v>
          </cell>
        </row>
        <row r="160">
          <cell r="S160" t="str">
            <v>NORMAL</v>
          </cell>
          <cell r="T160">
            <v>3</v>
          </cell>
          <cell r="AA160" t="str">
            <v>HAR-Instalasi dan Mesin</v>
          </cell>
          <cell r="AC160">
            <v>14913940</v>
          </cell>
        </row>
        <row r="161">
          <cell r="S161" t="str">
            <v>NORMAL</v>
          </cell>
          <cell r="T161">
            <v>2</v>
          </cell>
          <cell r="AA161" t="str">
            <v>HAR-Instalasi dan Mesin</v>
          </cell>
          <cell r="AC161">
            <v>99130057</v>
          </cell>
        </row>
        <row r="162">
          <cell r="S162" t="str">
            <v>PRE-MEMORY</v>
          </cell>
          <cell r="T162">
            <v>2</v>
          </cell>
          <cell r="AA162" t="str">
            <v>HAR-Instalasi dan Mesin</v>
          </cell>
          <cell r="AC162">
            <v>0</v>
          </cell>
        </row>
        <row r="163">
          <cell r="S163" t="str">
            <v>PRE-MEMORY</v>
          </cell>
          <cell r="T163">
            <v>2</v>
          </cell>
          <cell r="AA163" t="str">
            <v>HAR-Instalasi dan Mesin</v>
          </cell>
          <cell r="AC163">
            <v>0</v>
          </cell>
        </row>
        <row r="164">
          <cell r="S164" t="str">
            <v>NORMAL</v>
          </cell>
          <cell r="T164">
            <v>1</v>
          </cell>
          <cell r="AA164" t="str">
            <v>HAR-Instalasi dan Mesin</v>
          </cell>
          <cell r="AC164">
            <v>128250</v>
          </cell>
        </row>
        <row r="165">
          <cell r="S165" t="str">
            <v>NORMAL</v>
          </cell>
          <cell r="T165">
            <v>1</v>
          </cell>
          <cell r="AA165" t="str">
            <v>HAR-Instalasi dan Mesin</v>
          </cell>
          <cell r="AC165">
            <v>131000</v>
          </cell>
        </row>
        <row r="166">
          <cell r="S166" t="str">
            <v>NORMAL</v>
          </cell>
          <cell r="T166">
            <v>1</v>
          </cell>
          <cell r="AA166" t="str">
            <v>HAR-Instalasi dan Mesin</v>
          </cell>
          <cell r="AC166">
            <v>129000</v>
          </cell>
        </row>
        <row r="167">
          <cell r="S167" t="str">
            <v>NORMAL</v>
          </cell>
          <cell r="T167">
            <v>2</v>
          </cell>
          <cell r="AA167" t="str">
            <v>HAR-Instalasi dan Mesin</v>
          </cell>
          <cell r="AC167">
            <v>2524735</v>
          </cell>
        </row>
        <row r="168">
          <cell r="S168" t="str">
            <v>NORMAL</v>
          </cell>
          <cell r="T168">
            <v>1</v>
          </cell>
          <cell r="AA168" t="str">
            <v>HAR-Instalasi dan Mesin</v>
          </cell>
          <cell r="AC168">
            <v>11653</v>
          </cell>
        </row>
        <row r="169">
          <cell r="S169" t="str">
            <v>NORMAL</v>
          </cell>
          <cell r="T169">
            <v>1</v>
          </cell>
          <cell r="AA169" t="str">
            <v>HAR-Instalasi dan Mesin</v>
          </cell>
          <cell r="AC169">
            <v>4000</v>
          </cell>
        </row>
        <row r="170">
          <cell r="S170" t="str">
            <v>NORMAL</v>
          </cell>
          <cell r="T170">
            <v>1</v>
          </cell>
          <cell r="AA170" t="str">
            <v>HAR-Instalasi dan Mesin</v>
          </cell>
          <cell r="AC170">
            <v>74199413</v>
          </cell>
        </row>
        <row r="171">
          <cell r="S171" t="str">
            <v>NORMAL</v>
          </cell>
          <cell r="T171">
            <v>2</v>
          </cell>
          <cell r="AA171" t="str">
            <v>HAR-Instalasi dan Mesin</v>
          </cell>
          <cell r="AC171">
            <v>429000</v>
          </cell>
        </row>
        <row r="172">
          <cell r="S172" t="str">
            <v>NORMAL</v>
          </cell>
          <cell r="T172">
            <v>61</v>
          </cell>
          <cell r="AA172" t="str">
            <v>HAR-Instalasi dan Mesin</v>
          </cell>
          <cell r="AC172">
            <v>174450</v>
          </cell>
        </row>
        <row r="173">
          <cell r="S173" t="str">
            <v>NORMAL</v>
          </cell>
          <cell r="T173">
            <v>16</v>
          </cell>
          <cell r="AA173" t="str">
            <v>HAR-Instalasi dan Mesin</v>
          </cell>
          <cell r="AC173">
            <v>57200</v>
          </cell>
        </row>
        <row r="174">
          <cell r="S174" t="str">
            <v>NORMAL</v>
          </cell>
          <cell r="T174">
            <v>16</v>
          </cell>
          <cell r="AA174" t="str">
            <v>HAR-Instalasi dan Mesin</v>
          </cell>
          <cell r="AC174">
            <v>80080</v>
          </cell>
        </row>
        <row r="175">
          <cell r="S175" t="str">
            <v>NORMAL</v>
          </cell>
          <cell r="T175">
            <v>39</v>
          </cell>
          <cell r="AA175" t="str">
            <v>HAR-Instalasi dan Mesin</v>
          </cell>
          <cell r="AC175">
            <v>9566700</v>
          </cell>
        </row>
        <row r="176">
          <cell r="S176" t="str">
            <v>NORMAL</v>
          </cell>
          <cell r="T176">
            <v>1</v>
          </cell>
          <cell r="AA176" t="str">
            <v>HAR-Instalasi dan Mesin</v>
          </cell>
          <cell r="AC176">
            <v>844698</v>
          </cell>
        </row>
        <row r="177">
          <cell r="S177" t="str">
            <v>NORMAL</v>
          </cell>
          <cell r="T177">
            <v>5</v>
          </cell>
          <cell r="AA177" t="str">
            <v>HAR-Instalasi dan Mesin</v>
          </cell>
          <cell r="AC177">
            <v>27775000</v>
          </cell>
        </row>
        <row r="178">
          <cell r="S178" t="str">
            <v>NORMAL</v>
          </cell>
          <cell r="T178">
            <v>6</v>
          </cell>
          <cell r="AA178" t="str">
            <v>HAR-Instalasi dan Mesin</v>
          </cell>
          <cell r="AC178">
            <v>171600</v>
          </cell>
        </row>
        <row r="179">
          <cell r="S179" t="str">
            <v>NORMAL</v>
          </cell>
          <cell r="T179">
            <v>6</v>
          </cell>
          <cell r="AA179" t="str">
            <v>HAR-Instalasi dan Mesin</v>
          </cell>
          <cell r="AC179">
            <v>49567506</v>
          </cell>
        </row>
        <row r="180">
          <cell r="S180" t="str">
            <v>NORMAL</v>
          </cell>
          <cell r="T180">
            <v>3</v>
          </cell>
          <cell r="AA180" t="str">
            <v>HAR-Instalasi dan Mesin</v>
          </cell>
          <cell r="AC180">
            <v>43378500</v>
          </cell>
        </row>
        <row r="181">
          <cell r="S181" t="str">
            <v>NORMAL</v>
          </cell>
          <cell r="T181">
            <v>3</v>
          </cell>
          <cell r="AA181" t="str">
            <v>HAR-Instalasi dan Mesin</v>
          </cell>
          <cell r="AC181">
            <v>16483500</v>
          </cell>
        </row>
        <row r="182">
          <cell r="S182" t="str">
            <v>PRE-MEMORY</v>
          </cell>
          <cell r="T182">
            <v>1</v>
          </cell>
          <cell r="AA182" t="str">
            <v>HAR-Instalasi dan Mesin</v>
          </cell>
          <cell r="AC182">
            <v>0</v>
          </cell>
        </row>
        <row r="183">
          <cell r="S183" t="str">
            <v>PRE-MEMORY</v>
          </cell>
          <cell r="T183">
            <v>1</v>
          </cell>
          <cell r="AA183" t="str">
            <v>HAR-Instalasi dan Mesin</v>
          </cell>
          <cell r="AC183">
            <v>0</v>
          </cell>
        </row>
        <row r="184">
          <cell r="S184" t="str">
            <v>NORMAL</v>
          </cell>
          <cell r="T184">
            <v>1</v>
          </cell>
          <cell r="AA184" t="str">
            <v>HAR-Instalasi dan Mesin</v>
          </cell>
          <cell r="AC184">
            <v>10095250</v>
          </cell>
        </row>
        <row r="185">
          <cell r="S185" t="str">
            <v>NORMAL</v>
          </cell>
          <cell r="T185">
            <v>2</v>
          </cell>
          <cell r="AA185" t="str">
            <v>HAR-Instalasi dan Mesin</v>
          </cell>
          <cell r="AC185">
            <v>20190500</v>
          </cell>
        </row>
        <row r="186">
          <cell r="S186" t="str">
            <v>PRE-MEMORY</v>
          </cell>
          <cell r="T186">
            <v>1</v>
          </cell>
          <cell r="AA186" t="str">
            <v>HAR-Instalasi dan Mesin</v>
          </cell>
          <cell r="AC186">
            <v>0</v>
          </cell>
        </row>
        <row r="187">
          <cell r="S187" t="str">
            <v>NORMAL</v>
          </cell>
          <cell r="T187">
            <v>2</v>
          </cell>
          <cell r="AA187" t="str">
            <v>HAR-Instalasi dan Mesin</v>
          </cell>
          <cell r="AC187">
            <v>7700000</v>
          </cell>
        </row>
        <row r="188">
          <cell r="S188" t="str">
            <v>NORMAL</v>
          </cell>
          <cell r="T188">
            <v>5</v>
          </cell>
          <cell r="AA188" t="str">
            <v>HAR-Instalasi dan Mesin</v>
          </cell>
          <cell r="AC188">
            <v>20000</v>
          </cell>
        </row>
        <row r="189">
          <cell r="S189" t="str">
            <v>NORMAL</v>
          </cell>
          <cell r="T189">
            <v>6</v>
          </cell>
          <cell r="AA189" t="str">
            <v>HAR-Instalasi dan Mesin</v>
          </cell>
          <cell r="AC189">
            <v>125959662</v>
          </cell>
        </row>
        <row r="190">
          <cell r="S190" t="str">
            <v>NORMAL</v>
          </cell>
          <cell r="T190">
            <v>22190</v>
          </cell>
          <cell r="AA190" t="str">
            <v>HAR-Instalasi dan Mesin</v>
          </cell>
          <cell r="AC190">
            <v>133029050</v>
          </cell>
        </row>
        <row r="191">
          <cell r="S191" t="str">
            <v>NORMAL</v>
          </cell>
          <cell r="T191">
            <v>575</v>
          </cell>
          <cell r="AA191" t="str">
            <v>HAR-Instalasi dan Mesin</v>
          </cell>
          <cell r="AC191">
            <v>16824995</v>
          </cell>
        </row>
        <row r="192">
          <cell r="S192" t="str">
            <v>NORMAL</v>
          </cell>
          <cell r="T192">
            <v>25</v>
          </cell>
          <cell r="AA192" t="str">
            <v>HAR-Instalasi dan Mesin</v>
          </cell>
          <cell r="AC192">
            <v>1842500</v>
          </cell>
        </row>
        <row r="193">
          <cell r="S193" t="str">
            <v>NORMAL</v>
          </cell>
          <cell r="T193">
            <v>2</v>
          </cell>
          <cell r="AA193" t="str">
            <v>HAR-Instalasi dan Mesin</v>
          </cell>
          <cell r="AC193">
            <v>1474000</v>
          </cell>
        </row>
        <row r="194">
          <cell r="S194" t="str">
            <v>NORMAL</v>
          </cell>
          <cell r="T194">
            <v>1</v>
          </cell>
          <cell r="AA194" t="str">
            <v>HAR-Instalasi dan Mesin</v>
          </cell>
          <cell r="AC194">
            <v>1650000</v>
          </cell>
        </row>
        <row r="195">
          <cell r="S195" t="str">
            <v>NORMAL</v>
          </cell>
          <cell r="T195">
            <v>1</v>
          </cell>
          <cell r="AA195" t="str">
            <v>HAR-Instalasi dan Mesin</v>
          </cell>
          <cell r="AC195">
            <v>4290000</v>
          </cell>
        </row>
        <row r="196">
          <cell r="S196" t="str">
            <v>NORMAL</v>
          </cell>
          <cell r="T196">
            <v>4</v>
          </cell>
          <cell r="AA196" t="str">
            <v>HAR-Instalasi dan Mesin</v>
          </cell>
          <cell r="AC196">
            <v>6996000</v>
          </cell>
        </row>
        <row r="197">
          <cell r="S197" t="str">
            <v>NORMAL</v>
          </cell>
          <cell r="T197">
            <v>2</v>
          </cell>
          <cell r="AA197" t="str">
            <v>HAR-Instalasi dan Mesin</v>
          </cell>
          <cell r="AC197">
            <v>44176000</v>
          </cell>
        </row>
        <row r="198">
          <cell r="S198" t="str">
            <v>NORMAL</v>
          </cell>
          <cell r="T198">
            <v>1</v>
          </cell>
          <cell r="AA198" t="str">
            <v>HAR-Instalasi dan Mesin</v>
          </cell>
          <cell r="AC198">
            <v>183140</v>
          </cell>
        </row>
        <row r="199">
          <cell r="S199" t="str">
            <v>NORMAL</v>
          </cell>
          <cell r="T199">
            <v>1</v>
          </cell>
          <cell r="AA199" t="str">
            <v>HAR-Instalasi dan Mesin</v>
          </cell>
          <cell r="AC199">
            <v>61380000</v>
          </cell>
        </row>
        <row r="200">
          <cell r="S200" t="str">
            <v>NORMAL</v>
          </cell>
          <cell r="T200">
            <v>6</v>
          </cell>
          <cell r="AA200" t="str">
            <v>HAR-Instalasi dan Mesin</v>
          </cell>
          <cell r="AC200">
            <v>225324000</v>
          </cell>
        </row>
        <row r="201">
          <cell r="S201" t="str">
            <v>NORMAL</v>
          </cell>
          <cell r="T201">
            <v>1</v>
          </cell>
          <cell r="AA201" t="str">
            <v>HAR-Instalasi dan Mesin</v>
          </cell>
          <cell r="AC201">
            <v>14300</v>
          </cell>
        </row>
        <row r="202">
          <cell r="S202" t="str">
            <v>NORMAL</v>
          </cell>
          <cell r="T202">
            <v>3</v>
          </cell>
          <cell r="AA202" t="str">
            <v>HAR-Instalasi dan Mesin</v>
          </cell>
          <cell r="AC202">
            <v>506935</v>
          </cell>
        </row>
        <row r="203">
          <cell r="S203" t="str">
            <v>NORMAL</v>
          </cell>
          <cell r="T203">
            <v>16</v>
          </cell>
          <cell r="AA203" t="str">
            <v>HAR-Instalasi dan Mesin</v>
          </cell>
          <cell r="AC203">
            <v>8671520</v>
          </cell>
        </row>
        <row r="204">
          <cell r="S204" t="str">
            <v>PRE-MEMORY</v>
          </cell>
          <cell r="T204">
            <v>2</v>
          </cell>
          <cell r="AA204" t="str">
            <v>HAR-Instalasi dan Mesin</v>
          </cell>
          <cell r="AC204">
            <v>0</v>
          </cell>
        </row>
        <row r="205">
          <cell r="S205" t="str">
            <v>NORMAL</v>
          </cell>
          <cell r="T205">
            <v>40</v>
          </cell>
          <cell r="AA205" t="str">
            <v>HAR-Instalasi dan Mesin</v>
          </cell>
          <cell r="AC205">
            <v>15984760</v>
          </cell>
        </row>
        <row r="206">
          <cell r="S206" t="str">
            <v>NORMAL</v>
          </cell>
          <cell r="T206">
            <v>9</v>
          </cell>
          <cell r="AA206" t="str">
            <v>HAR-Instalasi dan Mesin</v>
          </cell>
          <cell r="AC206">
            <v>19151550</v>
          </cell>
        </row>
        <row r="207">
          <cell r="S207" t="str">
            <v>NORMAL</v>
          </cell>
          <cell r="T207">
            <v>444</v>
          </cell>
          <cell r="AA207" t="str">
            <v>HAR-Instalasi dan Mesin</v>
          </cell>
          <cell r="AC207">
            <v>42194751</v>
          </cell>
        </row>
        <row r="208">
          <cell r="S208" t="str">
            <v>NORMAL</v>
          </cell>
          <cell r="T208">
            <v>78</v>
          </cell>
          <cell r="AA208" t="str">
            <v>HAR-Instalasi dan Mesin</v>
          </cell>
          <cell r="AC208">
            <v>262599480</v>
          </cell>
        </row>
        <row r="209">
          <cell r="S209" t="str">
            <v>NORMAL</v>
          </cell>
          <cell r="T209">
            <v>244</v>
          </cell>
          <cell r="AA209" t="str">
            <v>HAR-Instalasi dan Mesin</v>
          </cell>
          <cell r="AC209">
            <v>61680671</v>
          </cell>
        </row>
        <row r="210">
          <cell r="S210" t="str">
            <v>NORMAL</v>
          </cell>
          <cell r="T210">
            <v>1</v>
          </cell>
          <cell r="AA210" t="str">
            <v>HAR-Instalasi dan Mesin</v>
          </cell>
          <cell r="AC210">
            <v>932360</v>
          </cell>
        </row>
        <row r="211">
          <cell r="S211" t="str">
            <v>NORMAL</v>
          </cell>
          <cell r="T211">
            <v>2</v>
          </cell>
          <cell r="AA211" t="str">
            <v>HAR-Instalasi dan Mesin</v>
          </cell>
          <cell r="AC211">
            <v>16371667</v>
          </cell>
        </row>
        <row r="212">
          <cell r="S212" t="str">
            <v>NORMAL</v>
          </cell>
          <cell r="T212">
            <v>3</v>
          </cell>
          <cell r="AA212" t="str">
            <v>HAR-Instalasi dan Mesin</v>
          </cell>
          <cell r="AC212">
            <v>6265521</v>
          </cell>
        </row>
        <row r="213">
          <cell r="S213" t="str">
            <v>NORMAL</v>
          </cell>
          <cell r="T213">
            <v>6</v>
          </cell>
          <cell r="AA213" t="str">
            <v>HAR-Instalasi dan Mesin</v>
          </cell>
          <cell r="AC213">
            <v>15018300</v>
          </cell>
        </row>
        <row r="214">
          <cell r="S214" t="str">
            <v>NORMAL</v>
          </cell>
          <cell r="T214">
            <v>2</v>
          </cell>
          <cell r="AA214" t="str">
            <v>HAR-Instalasi dan Mesin</v>
          </cell>
          <cell r="AC214">
            <v>5006100</v>
          </cell>
        </row>
        <row r="215">
          <cell r="S215" t="str">
            <v>NORMAL</v>
          </cell>
          <cell r="T215">
            <v>1</v>
          </cell>
          <cell r="AA215" t="str">
            <v>HAR-Instalasi dan Mesin</v>
          </cell>
          <cell r="AC215">
            <v>7040000</v>
          </cell>
        </row>
        <row r="216">
          <cell r="S216" t="str">
            <v>NORMAL</v>
          </cell>
          <cell r="T216">
            <v>10</v>
          </cell>
          <cell r="AA216" t="str">
            <v>HAR-Instalasi dan Mesin</v>
          </cell>
          <cell r="AC216">
            <v>47364900</v>
          </cell>
        </row>
        <row r="217">
          <cell r="S217" t="str">
            <v>NORMAL</v>
          </cell>
          <cell r="T217">
            <v>6</v>
          </cell>
          <cell r="AA217" t="str">
            <v>HAR-Instalasi dan Mesin</v>
          </cell>
          <cell r="AC217">
            <v>8350320</v>
          </cell>
        </row>
        <row r="218">
          <cell r="S218" t="str">
            <v>NORMAL</v>
          </cell>
          <cell r="T218">
            <v>2</v>
          </cell>
          <cell r="AA218" t="str">
            <v>HAR-Instalasi dan Mesin</v>
          </cell>
          <cell r="AC218">
            <v>8456448</v>
          </cell>
        </row>
        <row r="219">
          <cell r="S219" t="str">
            <v>NORMAL</v>
          </cell>
          <cell r="T219">
            <v>4</v>
          </cell>
          <cell r="AA219" t="str">
            <v>HAR-Instalasi dan Mesin</v>
          </cell>
          <cell r="AC219">
            <v>16912896</v>
          </cell>
        </row>
        <row r="220">
          <cell r="S220" t="str">
            <v>NORMAL</v>
          </cell>
          <cell r="T220">
            <v>8</v>
          </cell>
          <cell r="AA220" t="str">
            <v>HAR-Instalasi dan Mesin</v>
          </cell>
          <cell r="AC220">
            <v>20024400</v>
          </cell>
        </row>
        <row r="221">
          <cell r="S221" t="str">
            <v>NORMAL</v>
          </cell>
          <cell r="T221">
            <v>9</v>
          </cell>
          <cell r="AA221" t="str">
            <v>HAR-Instalasi dan Mesin</v>
          </cell>
          <cell r="AC221">
            <v>7574490</v>
          </cell>
        </row>
        <row r="222">
          <cell r="S222" t="str">
            <v>NORMAL</v>
          </cell>
          <cell r="T222">
            <v>1</v>
          </cell>
          <cell r="AA222" t="str">
            <v>HAR-Instalasi dan Mesin</v>
          </cell>
          <cell r="AC222">
            <v>2449150</v>
          </cell>
        </row>
        <row r="223">
          <cell r="S223" t="str">
            <v>NORMAL</v>
          </cell>
          <cell r="T223">
            <v>1</v>
          </cell>
          <cell r="AA223" t="str">
            <v>HAR-Instalasi dan Mesin</v>
          </cell>
          <cell r="AC223">
            <v>2475000</v>
          </cell>
        </row>
        <row r="224">
          <cell r="S224" t="str">
            <v>NORMAL</v>
          </cell>
          <cell r="T224">
            <v>2</v>
          </cell>
          <cell r="AA224" t="str">
            <v>HAR-Instalasi dan Mesin</v>
          </cell>
          <cell r="AC224">
            <v>7811100</v>
          </cell>
        </row>
        <row r="225">
          <cell r="S225" t="str">
            <v>NORMAL</v>
          </cell>
          <cell r="T225">
            <v>1</v>
          </cell>
          <cell r="AA225" t="str">
            <v>HAR-Instalasi dan Mesin</v>
          </cell>
          <cell r="AC225">
            <v>5178800</v>
          </cell>
        </row>
        <row r="226">
          <cell r="S226" t="str">
            <v>NORMAL</v>
          </cell>
          <cell r="T226">
            <v>1</v>
          </cell>
          <cell r="AA226" t="str">
            <v>HAR-Instalasi dan Mesin</v>
          </cell>
          <cell r="AC226">
            <v>8809680</v>
          </cell>
        </row>
        <row r="227">
          <cell r="S227" t="str">
            <v>NORMAL</v>
          </cell>
          <cell r="T227">
            <v>2</v>
          </cell>
          <cell r="AA227" t="str">
            <v>HAR-Instalasi dan Mesin</v>
          </cell>
          <cell r="AC227">
            <v>3558500</v>
          </cell>
        </row>
        <row r="228">
          <cell r="S228" t="str">
            <v>NORMAL</v>
          </cell>
          <cell r="T228">
            <v>2</v>
          </cell>
          <cell r="AA228" t="str">
            <v>HAR-Instalasi dan Mesin</v>
          </cell>
          <cell r="AC228">
            <v>3165800</v>
          </cell>
        </row>
        <row r="229">
          <cell r="S229" t="str">
            <v>NORMAL</v>
          </cell>
          <cell r="T229">
            <v>4</v>
          </cell>
          <cell r="AA229" t="str">
            <v>HAR-Instalasi dan Mesin</v>
          </cell>
          <cell r="AC229">
            <v>7759400</v>
          </cell>
        </row>
        <row r="230">
          <cell r="S230" t="str">
            <v>NORMAL</v>
          </cell>
          <cell r="T230">
            <v>131</v>
          </cell>
          <cell r="AA230" t="str">
            <v>HAR-Instalasi dan Mesin</v>
          </cell>
          <cell r="AC230">
            <v>97895251</v>
          </cell>
        </row>
        <row r="231">
          <cell r="S231" t="str">
            <v>NORMAL</v>
          </cell>
          <cell r="T231">
            <v>305</v>
          </cell>
          <cell r="AA231" t="str">
            <v>HAR-Instalasi dan Mesin</v>
          </cell>
          <cell r="AC231">
            <v>500078671</v>
          </cell>
        </row>
        <row r="232">
          <cell r="S232" t="str">
            <v>NORMAL</v>
          </cell>
          <cell r="T232">
            <v>4</v>
          </cell>
          <cell r="AA232" t="str">
            <v>HAR-Instalasi dan Mesin</v>
          </cell>
          <cell r="AC232">
            <v>11416225</v>
          </cell>
        </row>
        <row r="233">
          <cell r="S233" t="str">
            <v>NORMAL</v>
          </cell>
          <cell r="T233">
            <v>6</v>
          </cell>
          <cell r="AA233" t="str">
            <v>HAR-Instalasi dan Mesin</v>
          </cell>
          <cell r="AC233">
            <v>34146</v>
          </cell>
        </row>
        <row r="234">
          <cell r="S234" t="str">
            <v>NORMAL</v>
          </cell>
          <cell r="T234">
            <v>1</v>
          </cell>
          <cell r="AA234" t="str">
            <v>HAR-Instalasi dan Mesin</v>
          </cell>
          <cell r="AC234">
            <v>3491</v>
          </cell>
        </row>
        <row r="235">
          <cell r="S235" t="str">
            <v>NORMAL</v>
          </cell>
          <cell r="T235">
            <v>3</v>
          </cell>
          <cell r="AA235" t="str">
            <v>HAR-Instalasi dan Mesin</v>
          </cell>
          <cell r="AC235">
            <v>7260000</v>
          </cell>
        </row>
        <row r="236">
          <cell r="S236" t="str">
            <v>NORMAL</v>
          </cell>
          <cell r="T236">
            <v>10</v>
          </cell>
          <cell r="AA236" t="str">
            <v>HAR-Instalasi dan Mesin</v>
          </cell>
          <cell r="AC236">
            <v>2717000</v>
          </cell>
        </row>
        <row r="237">
          <cell r="S237" t="str">
            <v>NORMAL</v>
          </cell>
          <cell r="T237">
            <v>10</v>
          </cell>
          <cell r="AA237" t="str">
            <v>HAR-Instalasi dan Mesin</v>
          </cell>
          <cell r="AC237">
            <v>14245000</v>
          </cell>
        </row>
        <row r="238">
          <cell r="S238" t="str">
            <v>NORMAL</v>
          </cell>
          <cell r="T238">
            <v>24</v>
          </cell>
          <cell r="AA238" t="str">
            <v>HAR-Instalasi dan Mesin</v>
          </cell>
          <cell r="AC238">
            <v>1072279</v>
          </cell>
        </row>
        <row r="239">
          <cell r="S239" t="str">
            <v>NORMAL</v>
          </cell>
          <cell r="T239">
            <v>2</v>
          </cell>
          <cell r="AA239" t="str">
            <v>HAR-Instalasi dan Mesin</v>
          </cell>
          <cell r="AC239">
            <v>18360</v>
          </cell>
        </row>
        <row r="240">
          <cell r="S240" t="str">
            <v>NORMAL</v>
          </cell>
          <cell r="T240">
            <v>12</v>
          </cell>
          <cell r="AA240" t="str">
            <v>HAR-Instalasi dan Mesin</v>
          </cell>
          <cell r="AC240">
            <v>79344</v>
          </cell>
        </row>
        <row r="241">
          <cell r="S241" t="str">
            <v>NORMAL</v>
          </cell>
          <cell r="T241">
            <v>4</v>
          </cell>
          <cell r="AA241" t="str">
            <v>HAR-Instalasi dan Mesin</v>
          </cell>
          <cell r="AC241">
            <v>12870</v>
          </cell>
        </row>
        <row r="242">
          <cell r="S242" t="str">
            <v>PRE-MEMORY</v>
          </cell>
          <cell r="T242">
            <v>3</v>
          </cell>
          <cell r="AA242" t="str">
            <v>HAR-Instalasi dan Mesin</v>
          </cell>
          <cell r="AC242">
            <v>0</v>
          </cell>
        </row>
        <row r="243">
          <cell r="S243" t="str">
            <v>PRE-MEMORY</v>
          </cell>
          <cell r="T243">
            <v>1</v>
          </cell>
          <cell r="AA243" t="str">
            <v>HAR-Instalasi dan Mesin</v>
          </cell>
          <cell r="AC243">
            <v>0</v>
          </cell>
        </row>
        <row r="244">
          <cell r="S244" t="str">
            <v>NORMAL</v>
          </cell>
          <cell r="T244">
            <v>8</v>
          </cell>
          <cell r="AA244" t="str">
            <v>HAR-Instalasi dan Mesin</v>
          </cell>
          <cell r="AC244">
            <v>32560</v>
          </cell>
        </row>
        <row r="245">
          <cell r="S245" t="str">
            <v>NORMAL</v>
          </cell>
          <cell r="T245">
            <v>7</v>
          </cell>
          <cell r="AA245" t="str">
            <v>HAR-Instalasi dan Mesin</v>
          </cell>
          <cell r="AC245">
            <v>45045</v>
          </cell>
        </row>
        <row r="246">
          <cell r="S246" t="str">
            <v>NORMAL</v>
          </cell>
          <cell r="T246">
            <v>6</v>
          </cell>
          <cell r="AA246" t="str">
            <v>HAR-Instalasi dan Mesin</v>
          </cell>
          <cell r="AC246">
            <v>806080</v>
          </cell>
        </row>
        <row r="247">
          <cell r="S247" t="str">
            <v>NORMAL</v>
          </cell>
          <cell r="T247">
            <v>1</v>
          </cell>
          <cell r="AA247" t="str">
            <v>HAR-Instalasi dan Mesin</v>
          </cell>
          <cell r="AC247">
            <v>171985</v>
          </cell>
        </row>
        <row r="248">
          <cell r="S248" t="str">
            <v>NORMAL</v>
          </cell>
          <cell r="T248">
            <v>1</v>
          </cell>
          <cell r="AA248" t="str">
            <v>HAR-Instalasi dan Mesin</v>
          </cell>
          <cell r="AC248">
            <v>376035</v>
          </cell>
        </row>
        <row r="249">
          <cell r="S249" t="str">
            <v>NORMAL</v>
          </cell>
          <cell r="T249">
            <v>6</v>
          </cell>
          <cell r="AA249" t="str">
            <v>HAR-Instalasi dan Mesin</v>
          </cell>
          <cell r="AC249">
            <v>434940</v>
          </cell>
        </row>
        <row r="250">
          <cell r="S250" t="str">
            <v>NORMAL</v>
          </cell>
          <cell r="T250">
            <v>1</v>
          </cell>
          <cell r="AA250" t="str">
            <v>HAR-Instalasi dan Mesin</v>
          </cell>
          <cell r="AC250">
            <v>25025</v>
          </cell>
        </row>
        <row r="251">
          <cell r="S251" t="str">
            <v>NORMAL</v>
          </cell>
          <cell r="T251">
            <v>2</v>
          </cell>
          <cell r="AA251" t="str">
            <v>HAR-Instalasi dan Mesin</v>
          </cell>
          <cell r="AC251">
            <v>448910</v>
          </cell>
        </row>
        <row r="252">
          <cell r="S252" t="str">
            <v>NORMAL</v>
          </cell>
          <cell r="T252">
            <v>1</v>
          </cell>
          <cell r="AA252" t="str">
            <v>HAR-Instalasi dan Mesin</v>
          </cell>
          <cell r="AC252">
            <v>308000</v>
          </cell>
        </row>
        <row r="253">
          <cell r="S253" t="str">
            <v>NORMAL</v>
          </cell>
          <cell r="T253">
            <v>1</v>
          </cell>
          <cell r="AA253" t="str">
            <v>HAR-Instalasi dan Mesin</v>
          </cell>
          <cell r="AC253">
            <v>19392560</v>
          </cell>
        </row>
        <row r="254">
          <cell r="S254" t="str">
            <v>NORMAL</v>
          </cell>
          <cell r="T254">
            <v>1</v>
          </cell>
          <cell r="AA254" t="str">
            <v>HAR-Instalasi dan Mesin</v>
          </cell>
          <cell r="AC254">
            <v>7141750</v>
          </cell>
        </row>
        <row r="255">
          <cell r="S255" t="str">
            <v>NORMAL</v>
          </cell>
          <cell r="T255">
            <v>1</v>
          </cell>
          <cell r="AA255" t="str">
            <v>HAR-Instalasi dan Mesin</v>
          </cell>
          <cell r="AC255">
            <v>37950000</v>
          </cell>
        </row>
        <row r="256">
          <cell r="S256" t="str">
            <v>NORMAL</v>
          </cell>
          <cell r="T256">
            <v>3</v>
          </cell>
          <cell r="AA256" t="str">
            <v>HAR-Instalasi dan Mesin</v>
          </cell>
          <cell r="AC256">
            <v>99510</v>
          </cell>
        </row>
        <row r="257">
          <cell r="S257" t="str">
            <v>PRE-MEMORY</v>
          </cell>
          <cell r="T257">
            <v>6</v>
          </cell>
          <cell r="AA257" t="str">
            <v>HAR-Instalasi dan Mesin</v>
          </cell>
          <cell r="AC257">
            <v>0</v>
          </cell>
        </row>
        <row r="258">
          <cell r="S258" t="str">
            <v>NORMAL</v>
          </cell>
          <cell r="T258">
            <v>8</v>
          </cell>
          <cell r="AA258" t="str">
            <v>HAR-Instalasi dan Mesin</v>
          </cell>
          <cell r="AC258">
            <v>652960</v>
          </cell>
        </row>
        <row r="259">
          <cell r="S259" t="str">
            <v>NORMAL</v>
          </cell>
          <cell r="T259">
            <v>10</v>
          </cell>
          <cell r="AA259" t="str">
            <v>HAR-Instalasi dan Mesin</v>
          </cell>
          <cell r="AC259">
            <v>343200</v>
          </cell>
        </row>
        <row r="260">
          <cell r="S260" t="str">
            <v>NORMAL</v>
          </cell>
          <cell r="T260">
            <v>100</v>
          </cell>
          <cell r="AA260" t="str">
            <v>HAR-Instalasi dan Mesin</v>
          </cell>
          <cell r="AC260">
            <v>20980520</v>
          </cell>
        </row>
        <row r="261">
          <cell r="S261" t="str">
            <v>NORMAL</v>
          </cell>
          <cell r="T261">
            <v>6</v>
          </cell>
          <cell r="AA261" t="str">
            <v>HAR-Instalasi dan Mesin</v>
          </cell>
          <cell r="AC261">
            <v>10461000</v>
          </cell>
        </row>
        <row r="262">
          <cell r="S262" t="str">
            <v>NORMAL</v>
          </cell>
          <cell r="T262">
            <v>20</v>
          </cell>
          <cell r="AA262" t="str">
            <v>HAR-Instalasi dan Mesin</v>
          </cell>
          <cell r="AC262">
            <v>57710785</v>
          </cell>
        </row>
        <row r="263">
          <cell r="S263" t="str">
            <v>NORMAL</v>
          </cell>
          <cell r="T263">
            <v>6</v>
          </cell>
          <cell r="AA263" t="str">
            <v>HAR-Instalasi dan Mesin</v>
          </cell>
          <cell r="AC263">
            <v>9867000</v>
          </cell>
        </row>
        <row r="264">
          <cell r="S264" t="str">
            <v>NORMAL</v>
          </cell>
          <cell r="T264">
            <v>2</v>
          </cell>
          <cell r="AA264" t="str">
            <v>HAR-Instalasi dan Mesin</v>
          </cell>
          <cell r="AC264">
            <v>4290000</v>
          </cell>
        </row>
        <row r="265">
          <cell r="S265" t="str">
            <v>NORMAL</v>
          </cell>
          <cell r="T265">
            <v>1</v>
          </cell>
          <cell r="AA265" t="str">
            <v>HAR-Instalasi dan Mesin</v>
          </cell>
          <cell r="AC265">
            <v>115233800</v>
          </cell>
        </row>
        <row r="266">
          <cell r="S266" t="str">
            <v>NORMAL</v>
          </cell>
          <cell r="T266">
            <v>1</v>
          </cell>
          <cell r="AA266" t="str">
            <v>HAR-Instalasi dan Mesin</v>
          </cell>
          <cell r="AC266">
            <v>95043300</v>
          </cell>
        </row>
        <row r="267">
          <cell r="S267" t="str">
            <v>NORMAL</v>
          </cell>
          <cell r="T267">
            <v>1</v>
          </cell>
          <cell r="AA267" t="str">
            <v>HAR-Instalasi dan Mesin</v>
          </cell>
          <cell r="AC267">
            <v>554750</v>
          </cell>
        </row>
        <row r="268">
          <cell r="S268" t="str">
            <v>PRE-MEMORY</v>
          </cell>
          <cell r="T268">
            <v>1</v>
          </cell>
          <cell r="AA268" t="str">
            <v>HAR-Instalasi dan Mesin</v>
          </cell>
          <cell r="AC268">
            <v>0</v>
          </cell>
        </row>
        <row r="269">
          <cell r="S269" t="str">
            <v>NORMAL</v>
          </cell>
          <cell r="T269">
            <v>2</v>
          </cell>
          <cell r="AA269" t="str">
            <v>HAR-Instalasi dan Mesin</v>
          </cell>
          <cell r="AC269">
            <v>2860</v>
          </cell>
        </row>
        <row r="270">
          <cell r="S270" t="str">
            <v>NORMAL</v>
          </cell>
          <cell r="T270">
            <v>14</v>
          </cell>
          <cell r="AA270" t="str">
            <v>HAR-Instalasi dan Mesin</v>
          </cell>
          <cell r="AC270">
            <v>10010</v>
          </cell>
        </row>
        <row r="271">
          <cell r="S271" t="str">
            <v>NORMAL</v>
          </cell>
          <cell r="T271">
            <v>6</v>
          </cell>
          <cell r="AA271" t="str">
            <v>HAR-Instalasi dan Mesin</v>
          </cell>
          <cell r="AC271">
            <v>223080</v>
          </cell>
        </row>
        <row r="272">
          <cell r="S272" t="str">
            <v>NORMAL</v>
          </cell>
          <cell r="T272">
            <v>1</v>
          </cell>
          <cell r="AA272" t="str">
            <v>HAR-Instalasi dan Mesin</v>
          </cell>
          <cell r="AC272">
            <v>202901600</v>
          </cell>
        </row>
        <row r="273">
          <cell r="S273" t="str">
            <v>NORMAL</v>
          </cell>
          <cell r="T273">
            <v>2</v>
          </cell>
          <cell r="AA273" t="str">
            <v>HAR-Instalasi dan Mesin</v>
          </cell>
          <cell r="AC273">
            <v>7509260</v>
          </cell>
        </row>
        <row r="274">
          <cell r="S274" t="str">
            <v>NORMAL</v>
          </cell>
          <cell r="T274">
            <v>2</v>
          </cell>
          <cell r="AA274" t="str">
            <v>HAR-Instalasi dan Mesin</v>
          </cell>
          <cell r="AC274">
            <v>52486390</v>
          </cell>
        </row>
        <row r="275">
          <cell r="S275" t="str">
            <v>NORMAL</v>
          </cell>
          <cell r="T275">
            <v>1</v>
          </cell>
          <cell r="AA275" t="str">
            <v>HAR-Instalasi dan Mesin</v>
          </cell>
          <cell r="AC275">
            <v>53427000</v>
          </cell>
        </row>
        <row r="276">
          <cell r="S276" t="str">
            <v>NORMAL</v>
          </cell>
          <cell r="T276">
            <v>4</v>
          </cell>
          <cell r="AA276" t="str">
            <v>HAR-Instalasi dan Mesin</v>
          </cell>
          <cell r="AC276">
            <v>462000</v>
          </cell>
        </row>
        <row r="277">
          <cell r="S277" t="str">
            <v>NORMAL</v>
          </cell>
          <cell r="T277">
            <v>1</v>
          </cell>
          <cell r="AA277" t="str">
            <v>HAR-Instalasi dan Mesin</v>
          </cell>
          <cell r="AC277">
            <v>28000</v>
          </cell>
        </row>
        <row r="278">
          <cell r="S278" t="str">
            <v>NORMAL</v>
          </cell>
          <cell r="T278">
            <v>19</v>
          </cell>
          <cell r="AA278" t="str">
            <v>HAR-Instalasi dan Mesin</v>
          </cell>
          <cell r="AC278">
            <v>85500</v>
          </cell>
        </row>
        <row r="279">
          <cell r="S279" t="str">
            <v>NORMAL</v>
          </cell>
          <cell r="T279">
            <v>1</v>
          </cell>
          <cell r="AA279" t="str">
            <v>HAR-Instalasi dan Mesin</v>
          </cell>
          <cell r="AC279">
            <v>34046</v>
          </cell>
        </row>
        <row r="280">
          <cell r="S280" t="str">
            <v>PRE-MEMORY</v>
          </cell>
          <cell r="T280">
            <v>3</v>
          </cell>
          <cell r="AA280" t="str">
            <v>HAR-Instalasi dan Mesin</v>
          </cell>
          <cell r="AC280">
            <v>0</v>
          </cell>
        </row>
        <row r="281">
          <cell r="S281" t="str">
            <v>NORMAL</v>
          </cell>
          <cell r="T281">
            <v>1</v>
          </cell>
          <cell r="AA281" t="str">
            <v>HAR-Instalasi dan Mesin</v>
          </cell>
          <cell r="AC281">
            <v>11653</v>
          </cell>
        </row>
        <row r="282">
          <cell r="S282" t="str">
            <v>PRE-MEMORY</v>
          </cell>
          <cell r="T282">
            <v>1</v>
          </cell>
          <cell r="AA282" t="str">
            <v>HAR-Instalasi dan Mesin</v>
          </cell>
          <cell r="AC282">
            <v>0</v>
          </cell>
        </row>
        <row r="283">
          <cell r="S283" t="str">
            <v>NORMAL</v>
          </cell>
          <cell r="T283">
            <v>8</v>
          </cell>
          <cell r="AA283" t="str">
            <v>HAR-Instalasi dan Mesin</v>
          </cell>
          <cell r="AC283">
            <v>8808800</v>
          </cell>
        </row>
        <row r="284">
          <cell r="S284" t="str">
            <v>NORMAL</v>
          </cell>
          <cell r="T284">
            <v>2</v>
          </cell>
          <cell r="AA284" t="str">
            <v>HAR-Instalasi dan Mesin</v>
          </cell>
          <cell r="AC284">
            <v>22420</v>
          </cell>
        </row>
        <row r="285">
          <cell r="S285" t="str">
            <v>NORMAL</v>
          </cell>
          <cell r="T285">
            <v>7</v>
          </cell>
          <cell r="AA285" t="str">
            <v>HAR-Instalasi dan Mesin</v>
          </cell>
          <cell r="AC285">
            <v>62720</v>
          </cell>
        </row>
        <row r="286">
          <cell r="S286" t="str">
            <v>NORMAL</v>
          </cell>
          <cell r="T286">
            <v>1</v>
          </cell>
          <cell r="AA286" t="str">
            <v>HAR-Instalasi dan Mesin</v>
          </cell>
          <cell r="AC286">
            <v>175000</v>
          </cell>
        </row>
        <row r="287">
          <cell r="S287" t="str">
            <v>NORMAL</v>
          </cell>
          <cell r="T287">
            <v>1</v>
          </cell>
          <cell r="AA287" t="str">
            <v>HAR-Instalasi dan Mesin</v>
          </cell>
          <cell r="AC287">
            <v>536500</v>
          </cell>
        </row>
        <row r="288">
          <cell r="S288" t="str">
            <v>NORMAL</v>
          </cell>
          <cell r="T288">
            <v>3</v>
          </cell>
          <cell r="AA288" t="str">
            <v>HAR-Instalasi dan Mesin</v>
          </cell>
          <cell r="AC288">
            <v>154440</v>
          </cell>
        </row>
        <row r="289">
          <cell r="S289" t="str">
            <v>NORMAL</v>
          </cell>
          <cell r="T289">
            <v>5</v>
          </cell>
          <cell r="AA289" t="str">
            <v>HAR-Instalasi dan Mesin</v>
          </cell>
          <cell r="AC289">
            <v>92950</v>
          </cell>
        </row>
        <row r="290">
          <cell r="S290" t="str">
            <v>NORMAL</v>
          </cell>
          <cell r="T290">
            <v>2</v>
          </cell>
          <cell r="AA290" t="str">
            <v>HAR-Instalasi dan Mesin</v>
          </cell>
          <cell r="AC290">
            <v>17816040</v>
          </cell>
        </row>
        <row r="291">
          <cell r="S291" t="str">
            <v>NORMAL</v>
          </cell>
          <cell r="T291">
            <v>1</v>
          </cell>
          <cell r="AA291" t="str">
            <v>HAR-Instalasi dan Mesin</v>
          </cell>
          <cell r="AC291">
            <v>12126400</v>
          </cell>
        </row>
        <row r="292">
          <cell r="S292" t="str">
            <v>NORMAL</v>
          </cell>
          <cell r="T292">
            <v>1</v>
          </cell>
          <cell r="AA292" t="str">
            <v>HAR-Instalasi dan Mesin</v>
          </cell>
          <cell r="AC292">
            <v>11077000</v>
          </cell>
        </row>
        <row r="293">
          <cell r="S293" t="str">
            <v>NORMAL</v>
          </cell>
          <cell r="T293">
            <v>2</v>
          </cell>
          <cell r="AA293" t="str">
            <v>HAR-Instalasi dan Mesin</v>
          </cell>
          <cell r="AC293">
            <v>7480000</v>
          </cell>
        </row>
        <row r="294">
          <cell r="S294" t="str">
            <v>NORMAL</v>
          </cell>
          <cell r="T294">
            <v>2</v>
          </cell>
          <cell r="AA294" t="str">
            <v>HAR-Instalasi dan Mesin</v>
          </cell>
          <cell r="AC294">
            <v>1919170</v>
          </cell>
        </row>
        <row r="295">
          <cell r="S295" t="str">
            <v>NORMAL</v>
          </cell>
          <cell r="T295">
            <v>1</v>
          </cell>
          <cell r="AA295" t="str">
            <v>HAR-Instalasi dan Mesin</v>
          </cell>
          <cell r="AC295">
            <v>16535000</v>
          </cell>
        </row>
        <row r="296">
          <cell r="S296" t="str">
            <v>NORMAL</v>
          </cell>
          <cell r="T296">
            <v>1</v>
          </cell>
          <cell r="AA296" t="str">
            <v>HAR-Instalasi dan Mesin</v>
          </cell>
          <cell r="AC296">
            <v>940788</v>
          </cell>
        </row>
        <row r="297">
          <cell r="S297" t="str">
            <v>NORMAL</v>
          </cell>
          <cell r="T297">
            <v>2</v>
          </cell>
          <cell r="AA297" t="str">
            <v>HAR-Instalasi dan Mesin</v>
          </cell>
          <cell r="AC297">
            <v>61050000</v>
          </cell>
        </row>
        <row r="298">
          <cell r="S298" t="str">
            <v>NORMAL</v>
          </cell>
          <cell r="T298">
            <v>1</v>
          </cell>
          <cell r="AA298" t="str">
            <v>HAR-Instalasi dan Mesin</v>
          </cell>
          <cell r="AC298">
            <v>11440000</v>
          </cell>
        </row>
        <row r="299">
          <cell r="S299" t="str">
            <v>NORMAL</v>
          </cell>
          <cell r="T299">
            <v>2</v>
          </cell>
          <cell r="AA299" t="str">
            <v>HAR-Instalasi dan Mesin</v>
          </cell>
          <cell r="AC299">
            <v>2665300</v>
          </cell>
        </row>
        <row r="300">
          <cell r="S300" t="str">
            <v>NORMAL</v>
          </cell>
          <cell r="T300">
            <v>13</v>
          </cell>
          <cell r="AA300" t="str">
            <v>HAR-Instalasi dan Mesin</v>
          </cell>
          <cell r="AC300">
            <v>8061560</v>
          </cell>
        </row>
        <row r="301">
          <cell r="S301" t="str">
            <v>NORMAL</v>
          </cell>
          <cell r="T301">
            <v>2</v>
          </cell>
          <cell r="AA301" t="str">
            <v>HAR-Instalasi dan Mesin</v>
          </cell>
          <cell r="AC301">
            <v>1315600</v>
          </cell>
        </row>
        <row r="302">
          <cell r="S302" t="str">
            <v>NORMAL</v>
          </cell>
          <cell r="T302">
            <v>4</v>
          </cell>
          <cell r="AA302" t="str">
            <v>HAR-Instalasi dan Mesin</v>
          </cell>
          <cell r="AC302">
            <v>2631200</v>
          </cell>
        </row>
        <row r="303">
          <cell r="S303" t="str">
            <v>NORMAL</v>
          </cell>
          <cell r="T303">
            <v>1</v>
          </cell>
          <cell r="AA303" t="str">
            <v>HAR-Instalasi dan Mesin</v>
          </cell>
          <cell r="AC303">
            <v>3497780</v>
          </cell>
        </row>
        <row r="304">
          <cell r="S304" t="str">
            <v>NORMAL</v>
          </cell>
          <cell r="T304">
            <v>4</v>
          </cell>
          <cell r="AA304" t="str">
            <v>HAR-Instalasi dan Mesin</v>
          </cell>
          <cell r="AC304">
            <v>457600</v>
          </cell>
        </row>
        <row r="305">
          <cell r="S305" t="str">
            <v>NORMAL</v>
          </cell>
          <cell r="T305">
            <v>16</v>
          </cell>
          <cell r="AA305" t="str">
            <v>HAR-Instalasi dan Mesin</v>
          </cell>
          <cell r="AC305">
            <v>11348480</v>
          </cell>
        </row>
        <row r="306">
          <cell r="S306" t="str">
            <v>NORMAL</v>
          </cell>
          <cell r="T306">
            <v>2</v>
          </cell>
          <cell r="AA306" t="str">
            <v>HAR-Instalasi dan Mesin</v>
          </cell>
          <cell r="AC306">
            <v>15730</v>
          </cell>
        </row>
        <row r="307">
          <cell r="S307" t="str">
            <v>NORMAL</v>
          </cell>
          <cell r="T307">
            <v>2</v>
          </cell>
          <cell r="AA307" t="str">
            <v>HAR-Instalasi dan Mesin</v>
          </cell>
          <cell r="AC307">
            <v>162980</v>
          </cell>
        </row>
        <row r="308">
          <cell r="S308" t="str">
            <v>NORMAL</v>
          </cell>
          <cell r="T308">
            <v>1</v>
          </cell>
          <cell r="AA308" t="str">
            <v>HAR-Instalasi dan Mesin</v>
          </cell>
          <cell r="AC308">
            <v>2645500</v>
          </cell>
        </row>
        <row r="309">
          <cell r="S309" t="str">
            <v>NORMAL</v>
          </cell>
          <cell r="T309">
            <v>1</v>
          </cell>
          <cell r="AA309" t="str">
            <v>HAR-Instalasi dan Mesin</v>
          </cell>
          <cell r="AC309">
            <v>12100000</v>
          </cell>
        </row>
        <row r="310">
          <cell r="S310" t="str">
            <v>NORMAL</v>
          </cell>
          <cell r="T310">
            <v>4</v>
          </cell>
          <cell r="AA310" t="str">
            <v>HAR-Instalasi dan Mesin</v>
          </cell>
          <cell r="AC310">
            <v>9911720</v>
          </cell>
        </row>
        <row r="311">
          <cell r="S311" t="str">
            <v>NORMAL</v>
          </cell>
          <cell r="T311">
            <v>1</v>
          </cell>
          <cell r="AA311" t="str">
            <v>HAR-Instalasi dan Mesin</v>
          </cell>
          <cell r="AC311">
            <v>1287500</v>
          </cell>
        </row>
        <row r="312">
          <cell r="S312" t="str">
            <v>NORMAL</v>
          </cell>
          <cell r="T312">
            <v>1</v>
          </cell>
          <cell r="AA312" t="str">
            <v>HAR-Instalasi dan Mesin</v>
          </cell>
          <cell r="AC312">
            <v>260260</v>
          </cell>
        </row>
        <row r="313">
          <cell r="S313" t="str">
            <v>NORMAL</v>
          </cell>
          <cell r="T313">
            <v>1</v>
          </cell>
          <cell r="AA313" t="str">
            <v>HAR-Instalasi dan Mesin</v>
          </cell>
          <cell r="AC313">
            <v>12680360</v>
          </cell>
        </row>
        <row r="314">
          <cell r="S314" t="str">
            <v>NORMAL</v>
          </cell>
          <cell r="T314">
            <v>3</v>
          </cell>
          <cell r="AA314" t="str">
            <v>HAR-Instalasi dan Mesin</v>
          </cell>
          <cell r="AC314">
            <v>43236600</v>
          </cell>
        </row>
        <row r="315">
          <cell r="S315" t="str">
            <v>NORMAL</v>
          </cell>
          <cell r="T315">
            <v>3</v>
          </cell>
          <cell r="AA315" t="str">
            <v>HAR-Instalasi dan Mesin</v>
          </cell>
          <cell r="AC315">
            <v>64930800</v>
          </cell>
        </row>
        <row r="316">
          <cell r="S316" t="str">
            <v>NORMAL</v>
          </cell>
          <cell r="T316">
            <v>1</v>
          </cell>
          <cell r="AA316" t="str">
            <v>HAR-Instalasi dan Mesin</v>
          </cell>
          <cell r="AC316">
            <v>571966</v>
          </cell>
        </row>
        <row r="317">
          <cell r="S317" t="str">
            <v>NORMAL</v>
          </cell>
          <cell r="T317">
            <v>10</v>
          </cell>
          <cell r="AA317" t="str">
            <v>HAR-Instalasi dan Mesin</v>
          </cell>
          <cell r="AC317">
            <v>1058200</v>
          </cell>
        </row>
        <row r="318">
          <cell r="S318" t="str">
            <v>NORMAL</v>
          </cell>
          <cell r="T318">
            <v>1</v>
          </cell>
          <cell r="AA318" t="str">
            <v>HAR-Instalasi dan Mesin</v>
          </cell>
          <cell r="AC318">
            <v>443300</v>
          </cell>
        </row>
        <row r="319">
          <cell r="S319" t="str">
            <v>NORMAL</v>
          </cell>
          <cell r="T319">
            <v>36</v>
          </cell>
          <cell r="AA319" t="str">
            <v>HAR-Instalasi dan Mesin</v>
          </cell>
          <cell r="AC319">
            <v>98180280</v>
          </cell>
        </row>
        <row r="320">
          <cell r="S320" t="str">
            <v>NORMAL</v>
          </cell>
          <cell r="T320">
            <v>1</v>
          </cell>
          <cell r="AA320" t="str">
            <v>HAR-Instalasi dan Mesin</v>
          </cell>
          <cell r="AC320">
            <v>14080000</v>
          </cell>
        </row>
        <row r="321">
          <cell r="S321" t="str">
            <v>NORMAL</v>
          </cell>
          <cell r="T321">
            <v>1</v>
          </cell>
          <cell r="AA321" t="str">
            <v>HAR-Instalasi dan Mesin</v>
          </cell>
          <cell r="AC321">
            <v>1129710</v>
          </cell>
        </row>
        <row r="322">
          <cell r="S322" t="str">
            <v>NORMAL</v>
          </cell>
          <cell r="T322">
            <v>1</v>
          </cell>
          <cell r="AA322" t="str">
            <v>HAR-Instalasi dan Mesin</v>
          </cell>
          <cell r="AC322">
            <v>1796080</v>
          </cell>
        </row>
        <row r="323">
          <cell r="S323" t="str">
            <v>NORMAL</v>
          </cell>
          <cell r="T323">
            <v>2</v>
          </cell>
          <cell r="AA323" t="str">
            <v>HAR-Instalasi dan Mesin</v>
          </cell>
          <cell r="AC323">
            <v>227318300</v>
          </cell>
        </row>
        <row r="324">
          <cell r="S324" t="str">
            <v>NORMAL</v>
          </cell>
          <cell r="T324">
            <v>3</v>
          </cell>
          <cell r="AA324" t="str">
            <v>HAR-Instalasi dan Mesin</v>
          </cell>
          <cell r="AC324">
            <v>2145000</v>
          </cell>
        </row>
        <row r="325">
          <cell r="S325" t="str">
            <v>NORMAL</v>
          </cell>
          <cell r="T325">
            <v>1</v>
          </cell>
          <cell r="AA325" t="str">
            <v>HAR-Instalasi dan Mesin</v>
          </cell>
          <cell r="AC325">
            <v>10010000</v>
          </cell>
        </row>
        <row r="326">
          <cell r="S326" t="str">
            <v>NORMAL</v>
          </cell>
          <cell r="T326">
            <v>6</v>
          </cell>
          <cell r="AA326" t="str">
            <v>HAR-Instalasi dan Mesin</v>
          </cell>
          <cell r="AC326">
            <v>4350000</v>
          </cell>
        </row>
        <row r="327">
          <cell r="S327" t="str">
            <v>NORMAL</v>
          </cell>
          <cell r="T327">
            <v>6</v>
          </cell>
          <cell r="AA327" t="str">
            <v>HAR-Instalasi dan Mesin</v>
          </cell>
          <cell r="AC327">
            <v>4350000</v>
          </cell>
        </row>
        <row r="328">
          <cell r="S328" t="str">
            <v>NORMAL</v>
          </cell>
          <cell r="T328">
            <v>1</v>
          </cell>
          <cell r="AA328" t="str">
            <v>HAR-Instalasi dan Mesin</v>
          </cell>
          <cell r="AC328">
            <v>14432110</v>
          </cell>
        </row>
        <row r="329">
          <cell r="S329" t="str">
            <v>NORMAL</v>
          </cell>
          <cell r="T329">
            <v>2</v>
          </cell>
          <cell r="AA329" t="str">
            <v>HAR-Instalasi dan Mesin</v>
          </cell>
          <cell r="AC329">
            <v>6551600</v>
          </cell>
        </row>
        <row r="330">
          <cell r="S330" t="str">
            <v>NORMAL</v>
          </cell>
          <cell r="T330">
            <v>1</v>
          </cell>
          <cell r="AA330" t="str">
            <v>HAR-Instalasi dan Mesin</v>
          </cell>
          <cell r="AC330">
            <v>18652480</v>
          </cell>
        </row>
        <row r="331">
          <cell r="S331" t="str">
            <v>NORMAL</v>
          </cell>
          <cell r="T331">
            <v>1</v>
          </cell>
          <cell r="AA331" t="str">
            <v>HAR-Instalasi dan Mesin</v>
          </cell>
          <cell r="AC331">
            <v>378802</v>
          </cell>
        </row>
        <row r="332">
          <cell r="S332" t="str">
            <v>NORMAL</v>
          </cell>
          <cell r="T332">
            <v>1</v>
          </cell>
          <cell r="AA332" t="str">
            <v>HAR-Instalasi dan Mesin</v>
          </cell>
          <cell r="AC332">
            <v>58978590</v>
          </cell>
        </row>
        <row r="333">
          <cell r="S333" t="str">
            <v>NORMAL</v>
          </cell>
          <cell r="T333">
            <v>1</v>
          </cell>
          <cell r="AA333" t="str">
            <v>HAR-Instalasi dan Mesin</v>
          </cell>
          <cell r="AC333">
            <v>3012350</v>
          </cell>
        </row>
        <row r="334">
          <cell r="S334" t="str">
            <v>NORMAL</v>
          </cell>
          <cell r="T334">
            <v>1</v>
          </cell>
          <cell r="AA334" t="str">
            <v>HAR-Instalasi dan Mesin</v>
          </cell>
          <cell r="AC334">
            <v>14987500</v>
          </cell>
        </row>
        <row r="335">
          <cell r="S335" t="str">
            <v>NORMAL</v>
          </cell>
          <cell r="T335">
            <v>2</v>
          </cell>
          <cell r="AA335" t="str">
            <v>HAR-Instalasi dan Mesin</v>
          </cell>
          <cell r="AC335">
            <v>16348200</v>
          </cell>
        </row>
        <row r="336">
          <cell r="S336" t="str">
            <v>NORMAL</v>
          </cell>
          <cell r="T336">
            <v>5</v>
          </cell>
          <cell r="AA336" t="str">
            <v>HAR-Instalasi dan Mesin</v>
          </cell>
          <cell r="AC336">
            <v>97352750</v>
          </cell>
        </row>
        <row r="337">
          <cell r="S337" t="str">
            <v>NORMAL</v>
          </cell>
          <cell r="T337">
            <v>5</v>
          </cell>
          <cell r="AA337" t="str">
            <v>HAR-Instalasi dan Mesin</v>
          </cell>
          <cell r="AC337">
            <v>444625</v>
          </cell>
        </row>
        <row r="338">
          <cell r="S338" t="str">
            <v>NORMAL</v>
          </cell>
          <cell r="T338">
            <v>2</v>
          </cell>
          <cell r="AA338" t="str">
            <v>HAR-Instalasi dan Mesin</v>
          </cell>
          <cell r="AC338">
            <v>58850000</v>
          </cell>
        </row>
        <row r="339">
          <cell r="S339" t="str">
            <v>NORMAL</v>
          </cell>
          <cell r="T339">
            <v>2</v>
          </cell>
          <cell r="AA339" t="str">
            <v>HAR-Instalasi dan Mesin</v>
          </cell>
          <cell r="AC339">
            <v>58850000</v>
          </cell>
        </row>
        <row r="340">
          <cell r="S340" t="str">
            <v>NORMAL</v>
          </cell>
          <cell r="T340">
            <v>1</v>
          </cell>
          <cell r="AA340" t="str">
            <v>HAR-Instalasi dan Mesin</v>
          </cell>
          <cell r="AC340">
            <v>110682000</v>
          </cell>
        </row>
        <row r="341">
          <cell r="S341" t="str">
            <v>NORMAL</v>
          </cell>
          <cell r="T341">
            <v>6</v>
          </cell>
          <cell r="AA341" t="str">
            <v>HAR-Instalasi dan Mesin</v>
          </cell>
          <cell r="AC341">
            <v>24090000</v>
          </cell>
        </row>
        <row r="342">
          <cell r="S342" t="str">
            <v>NORMAL</v>
          </cell>
          <cell r="T342">
            <v>1</v>
          </cell>
          <cell r="AA342" t="str">
            <v>HAR-Instalasi dan Mesin</v>
          </cell>
          <cell r="AC342">
            <v>553000</v>
          </cell>
        </row>
        <row r="343">
          <cell r="S343" t="str">
            <v>NORMAL</v>
          </cell>
          <cell r="T343">
            <v>24</v>
          </cell>
          <cell r="AA343" t="str">
            <v>HAR-Instalasi dan Mesin</v>
          </cell>
          <cell r="AC343">
            <v>132000</v>
          </cell>
        </row>
        <row r="344">
          <cell r="S344" t="str">
            <v>NORMAL</v>
          </cell>
          <cell r="T344">
            <v>30</v>
          </cell>
          <cell r="AA344" t="str">
            <v>HAR-Instalasi dan Mesin</v>
          </cell>
          <cell r="AC344">
            <v>247500</v>
          </cell>
        </row>
        <row r="345">
          <cell r="S345" t="str">
            <v>NORMAL</v>
          </cell>
          <cell r="T345">
            <v>1</v>
          </cell>
          <cell r="AA345" t="str">
            <v>HAR-Instalasi dan Mesin</v>
          </cell>
          <cell r="AC345">
            <v>12731840</v>
          </cell>
        </row>
        <row r="346">
          <cell r="S346" t="str">
            <v>NORMAL</v>
          </cell>
          <cell r="T346">
            <v>4</v>
          </cell>
          <cell r="AA346" t="str">
            <v>HAR-Instalasi dan Mesin</v>
          </cell>
          <cell r="AC346">
            <v>30179600</v>
          </cell>
        </row>
        <row r="347">
          <cell r="S347" t="str">
            <v>NORMAL</v>
          </cell>
          <cell r="T347">
            <v>4</v>
          </cell>
          <cell r="AA347" t="str">
            <v>HAR-Instalasi dan Mesin</v>
          </cell>
          <cell r="AC347">
            <v>6776000</v>
          </cell>
        </row>
        <row r="348">
          <cell r="S348" t="str">
            <v>NORMAL</v>
          </cell>
          <cell r="T348">
            <v>6</v>
          </cell>
          <cell r="AA348" t="str">
            <v>HAR-Instalasi dan Mesin</v>
          </cell>
          <cell r="AC348">
            <v>91972193</v>
          </cell>
        </row>
        <row r="349">
          <cell r="S349" t="str">
            <v>NORMAL</v>
          </cell>
          <cell r="T349">
            <v>1</v>
          </cell>
          <cell r="AA349" t="str">
            <v>HAR-Instalasi dan Mesin</v>
          </cell>
          <cell r="AC349">
            <v>26180000</v>
          </cell>
        </row>
        <row r="350">
          <cell r="S350" t="str">
            <v>NORMAL</v>
          </cell>
          <cell r="T350">
            <v>1</v>
          </cell>
          <cell r="AA350" t="str">
            <v>HAR-Instalasi dan Mesin</v>
          </cell>
          <cell r="AC350">
            <v>23573000</v>
          </cell>
        </row>
        <row r="351">
          <cell r="S351" t="str">
            <v>NORMAL</v>
          </cell>
          <cell r="T351">
            <v>10</v>
          </cell>
          <cell r="AA351" t="str">
            <v>HAR-Instalasi dan Mesin</v>
          </cell>
          <cell r="AC351">
            <v>1184300</v>
          </cell>
        </row>
        <row r="352">
          <cell r="S352" t="str">
            <v>NORMAL</v>
          </cell>
          <cell r="T352">
            <v>2</v>
          </cell>
          <cell r="AA352" t="str">
            <v>HAR-Instalasi dan Mesin</v>
          </cell>
          <cell r="AC352">
            <v>2639453</v>
          </cell>
        </row>
        <row r="353">
          <cell r="S353" t="str">
            <v>NORMAL</v>
          </cell>
          <cell r="T353">
            <v>2</v>
          </cell>
          <cell r="AA353" t="str">
            <v>HAR-Instalasi dan Mesin</v>
          </cell>
          <cell r="AC353">
            <v>805200</v>
          </cell>
        </row>
        <row r="354">
          <cell r="S354" t="str">
            <v>NORMAL</v>
          </cell>
          <cell r="T354">
            <v>20</v>
          </cell>
          <cell r="AA354" t="str">
            <v>HAR-Instalasi dan Mesin</v>
          </cell>
          <cell r="AC354">
            <v>7937600</v>
          </cell>
        </row>
        <row r="355">
          <cell r="S355" t="str">
            <v>NORMAL</v>
          </cell>
          <cell r="T355">
            <v>1</v>
          </cell>
          <cell r="AA355" t="str">
            <v>HAR-Instalasi dan Mesin</v>
          </cell>
          <cell r="AC355">
            <v>14095400</v>
          </cell>
        </row>
        <row r="356">
          <cell r="S356" t="str">
            <v>NORMAL</v>
          </cell>
          <cell r="T356">
            <v>2</v>
          </cell>
          <cell r="AA356" t="str">
            <v>HAR-Instalasi dan Mesin</v>
          </cell>
          <cell r="AC356">
            <v>29288600</v>
          </cell>
        </row>
        <row r="357">
          <cell r="S357" t="str">
            <v>NORMAL</v>
          </cell>
          <cell r="T357">
            <v>1</v>
          </cell>
          <cell r="AA357" t="str">
            <v>HAR-Instalasi dan Mesin</v>
          </cell>
          <cell r="AC357">
            <v>102300000</v>
          </cell>
        </row>
        <row r="358">
          <cell r="S358" t="str">
            <v>NORMAL</v>
          </cell>
          <cell r="T358">
            <v>1</v>
          </cell>
          <cell r="AA358" t="str">
            <v>HAR-Instalasi dan Mesin</v>
          </cell>
          <cell r="AC358">
            <v>14936315</v>
          </cell>
        </row>
        <row r="359">
          <cell r="S359" t="str">
            <v>NORMAL</v>
          </cell>
          <cell r="T359">
            <v>2</v>
          </cell>
          <cell r="AA359" t="str">
            <v>HAR-Instalasi dan Mesin</v>
          </cell>
          <cell r="AC359">
            <v>245164700</v>
          </cell>
        </row>
        <row r="360">
          <cell r="S360" t="str">
            <v>NORMAL</v>
          </cell>
          <cell r="T360">
            <v>2</v>
          </cell>
          <cell r="AA360" t="str">
            <v>HAR-Instalasi dan Mesin</v>
          </cell>
          <cell r="AC360">
            <v>68200000</v>
          </cell>
        </row>
        <row r="361">
          <cell r="S361" t="str">
            <v>NORMAL</v>
          </cell>
          <cell r="T361">
            <v>3</v>
          </cell>
          <cell r="AA361" t="str">
            <v>HAR-Instalasi dan Mesin</v>
          </cell>
          <cell r="AC361">
            <v>180000</v>
          </cell>
        </row>
        <row r="362">
          <cell r="S362" t="str">
            <v>NORMAL</v>
          </cell>
          <cell r="T362">
            <v>1</v>
          </cell>
          <cell r="AA362" t="str">
            <v>HAR-Instalasi dan Mesin</v>
          </cell>
          <cell r="AC362">
            <v>3666437</v>
          </cell>
        </row>
        <row r="363">
          <cell r="S363" t="str">
            <v>PRE-MEMORY</v>
          </cell>
          <cell r="T363">
            <v>1</v>
          </cell>
          <cell r="AA363" t="str">
            <v>HAR-Instalasi dan Mesin</v>
          </cell>
          <cell r="AC363">
            <v>0</v>
          </cell>
        </row>
        <row r="364">
          <cell r="S364" t="str">
            <v>NORMAL</v>
          </cell>
          <cell r="T364">
            <v>15</v>
          </cell>
          <cell r="AA364" t="str">
            <v>HAR-Instalasi dan Mesin</v>
          </cell>
          <cell r="AC364">
            <v>48898865</v>
          </cell>
        </row>
        <row r="365">
          <cell r="S365" t="str">
            <v>NORMAL</v>
          </cell>
          <cell r="T365">
            <v>1</v>
          </cell>
          <cell r="AA365" t="str">
            <v>HAR-Instalasi dan Mesin</v>
          </cell>
          <cell r="AC365">
            <v>4533045</v>
          </cell>
        </row>
        <row r="366">
          <cell r="S366" t="str">
            <v>PRE-MEMORY</v>
          </cell>
          <cell r="T366">
            <v>2</v>
          </cell>
          <cell r="AA366" t="str">
            <v>HAR-Instalasi dan Mesin</v>
          </cell>
          <cell r="AC366">
            <v>0</v>
          </cell>
        </row>
        <row r="367">
          <cell r="S367" t="str">
            <v>NORMAL</v>
          </cell>
          <cell r="T367">
            <v>1</v>
          </cell>
          <cell r="AA367" t="str">
            <v>HAR-Instalasi dan Mesin</v>
          </cell>
          <cell r="AC367">
            <v>4133607</v>
          </cell>
        </row>
        <row r="368">
          <cell r="S368" t="str">
            <v>NORMAL</v>
          </cell>
          <cell r="T368">
            <v>6</v>
          </cell>
          <cell r="AA368" t="str">
            <v>HAR-Instalasi dan Mesin</v>
          </cell>
          <cell r="AC368">
            <v>19734654</v>
          </cell>
        </row>
        <row r="369">
          <cell r="S369" t="str">
            <v>NORMAL</v>
          </cell>
          <cell r="T369">
            <v>6</v>
          </cell>
          <cell r="AA369" t="str">
            <v>HAR-Instalasi dan Mesin</v>
          </cell>
          <cell r="AC369">
            <v>86339925</v>
          </cell>
        </row>
        <row r="370">
          <cell r="S370" t="str">
            <v>NORMAL</v>
          </cell>
          <cell r="T370">
            <v>12</v>
          </cell>
          <cell r="AA370" t="str">
            <v>HAR-Instalasi dan Mesin</v>
          </cell>
          <cell r="AC370">
            <v>42338834</v>
          </cell>
        </row>
        <row r="371">
          <cell r="S371" t="str">
            <v>NORMAL</v>
          </cell>
          <cell r="T371">
            <v>6</v>
          </cell>
          <cell r="AA371" t="str">
            <v>HAR-Instalasi dan Mesin</v>
          </cell>
          <cell r="AC371">
            <v>19734654</v>
          </cell>
        </row>
        <row r="372">
          <cell r="S372" t="str">
            <v>NORMAL</v>
          </cell>
          <cell r="T372">
            <v>3</v>
          </cell>
          <cell r="AA372" t="str">
            <v>HAR-Instalasi dan Mesin</v>
          </cell>
          <cell r="AC372">
            <v>143423280</v>
          </cell>
        </row>
        <row r="373">
          <cell r="S373" t="str">
            <v>NORMAL</v>
          </cell>
          <cell r="T373">
            <v>1</v>
          </cell>
          <cell r="AA373" t="str">
            <v>HAR-Instalasi dan Mesin</v>
          </cell>
          <cell r="AC373">
            <v>41583630</v>
          </cell>
        </row>
        <row r="374">
          <cell r="S374" t="str">
            <v>NORMAL</v>
          </cell>
          <cell r="T374">
            <v>1</v>
          </cell>
          <cell r="AA374" t="str">
            <v>HAR-Instalasi dan Mesin</v>
          </cell>
          <cell r="AC374">
            <v>69024670</v>
          </cell>
        </row>
        <row r="375">
          <cell r="S375" t="str">
            <v>NORMAL</v>
          </cell>
          <cell r="T375">
            <v>1</v>
          </cell>
          <cell r="AA375" t="str">
            <v>HAR-Instalasi dan Mesin</v>
          </cell>
          <cell r="AC375">
            <v>24631035</v>
          </cell>
        </row>
        <row r="376">
          <cell r="S376" t="str">
            <v>NORMAL</v>
          </cell>
          <cell r="T376">
            <v>1</v>
          </cell>
          <cell r="AA376" t="str">
            <v>HAR-Instalasi dan Mesin</v>
          </cell>
          <cell r="AC376">
            <v>20249350</v>
          </cell>
        </row>
        <row r="377">
          <cell r="S377" t="str">
            <v>NORMAL</v>
          </cell>
          <cell r="T377">
            <v>3</v>
          </cell>
          <cell r="AA377" t="str">
            <v>HAR-Instalasi dan Mesin</v>
          </cell>
          <cell r="AC377">
            <v>333960000</v>
          </cell>
        </row>
        <row r="378">
          <cell r="S378" t="str">
            <v>NORMAL</v>
          </cell>
          <cell r="T378">
            <v>1</v>
          </cell>
          <cell r="AA378" t="str">
            <v>HAR-Instalasi dan Mesin</v>
          </cell>
          <cell r="AC378">
            <v>18629380</v>
          </cell>
        </row>
        <row r="379">
          <cell r="S379" t="str">
            <v>NORMAL</v>
          </cell>
          <cell r="T379">
            <v>1</v>
          </cell>
          <cell r="AA379" t="str">
            <v>HAR-Instalasi dan Mesin</v>
          </cell>
          <cell r="AC379">
            <v>87584695</v>
          </cell>
        </row>
        <row r="380">
          <cell r="S380" t="str">
            <v>NORMAL</v>
          </cell>
          <cell r="T380">
            <v>4</v>
          </cell>
          <cell r="AA380" t="str">
            <v>HAR-Instalasi dan Mesin</v>
          </cell>
          <cell r="AC380">
            <v>127500001</v>
          </cell>
        </row>
        <row r="381">
          <cell r="S381" t="str">
            <v>HAPUS</v>
          </cell>
          <cell r="T381">
            <v>156619</v>
          </cell>
          <cell r="AA381" t="str">
            <v>HAR-Material Utk Dihapus</v>
          </cell>
          <cell r="AC381">
            <v>242954868</v>
          </cell>
        </row>
        <row r="382">
          <cell r="S382" t="str">
            <v>NORMAL</v>
          </cell>
          <cell r="T382">
            <v>5716</v>
          </cell>
          <cell r="AA382" t="str">
            <v>FUEL-Minyak Bakar HSD</v>
          </cell>
          <cell r="AC382">
            <v>47345257</v>
          </cell>
        </row>
        <row r="383">
          <cell r="S383" t="str">
            <v>NORMAL</v>
          </cell>
          <cell r="T383">
            <v>360</v>
          </cell>
          <cell r="AA383" t="str">
            <v>FUEL-Minyak &amp; Pelumas</v>
          </cell>
          <cell r="AC383">
            <v>25400149</v>
          </cell>
        </row>
        <row r="384">
          <cell r="S384" t="str">
            <v>NORMAL</v>
          </cell>
          <cell r="T384">
            <v>419</v>
          </cell>
          <cell r="AA384" t="str">
            <v>FUEL-Minyak &amp; Pelumas</v>
          </cell>
          <cell r="AC384">
            <v>5092945</v>
          </cell>
        </row>
        <row r="385">
          <cell r="S385" t="str">
            <v>NORMAL</v>
          </cell>
          <cell r="T385">
            <v>624</v>
          </cell>
          <cell r="AA385" t="str">
            <v>FUEL-Minyak &amp; Pelumas</v>
          </cell>
          <cell r="AC385">
            <v>26083200</v>
          </cell>
        </row>
        <row r="386">
          <cell r="S386" t="str">
            <v>NORMAL</v>
          </cell>
          <cell r="T386">
            <v>223</v>
          </cell>
          <cell r="AA386" t="str">
            <v>FUEL-Minyak &amp; Pelumas</v>
          </cell>
          <cell r="AC386">
            <v>8471319</v>
          </cell>
        </row>
        <row r="387">
          <cell r="S387" t="str">
            <v>NORMAL</v>
          </cell>
          <cell r="T387">
            <v>208</v>
          </cell>
          <cell r="AA387" t="str">
            <v>FUEL-Minyak &amp; Pelumas</v>
          </cell>
          <cell r="AC387">
            <v>10524800</v>
          </cell>
        </row>
        <row r="388">
          <cell r="S388" t="str">
            <v>NORMAL</v>
          </cell>
          <cell r="T388">
            <v>440</v>
          </cell>
          <cell r="AA388" t="str">
            <v>FUEL-Minyak &amp; Pelumas</v>
          </cell>
          <cell r="AC388">
            <v>18876000</v>
          </cell>
        </row>
        <row r="389">
          <cell r="S389" t="str">
            <v>NORMAL</v>
          </cell>
          <cell r="T389">
            <v>400</v>
          </cell>
          <cell r="AA389" t="str">
            <v>FUEL-Minyak &amp; Pelumas</v>
          </cell>
          <cell r="AC389">
            <v>15336585</v>
          </cell>
        </row>
        <row r="390">
          <cell r="S390" t="str">
            <v>NORMAL</v>
          </cell>
          <cell r="T390">
            <v>547</v>
          </cell>
          <cell r="AA390" t="str">
            <v>FUEL-Minyak &amp; Pelumas</v>
          </cell>
          <cell r="AC390">
            <v>107704300</v>
          </cell>
        </row>
        <row r="391">
          <cell r="S391" t="str">
            <v>NORMAL</v>
          </cell>
          <cell r="T391">
            <v>2299</v>
          </cell>
          <cell r="AA391" t="str">
            <v>FUEL-Minyak &amp; Pelumas</v>
          </cell>
          <cell r="AC391">
            <v>93189965</v>
          </cell>
        </row>
        <row r="392">
          <cell r="S392" t="str">
            <v>NORMAL</v>
          </cell>
          <cell r="T392">
            <v>917</v>
          </cell>
          <cell r="AA392" t="str">
            <v>FUEL-Minyak &amp; Pelumas</v>
          </cell>
          <cell r="AC392">
            <v>2847486</v>
          </cell>
        </row>
        <row r="393">
          <cell r="S393" t="str">
            <v>NORMAL</v>
          </cell>
          <cell r="T393">
            <v>1951</v>
          </cell>
          <cell r="AA393" t="str">
            <v>FUEL-Minyak &amp; Pelumas</v>
          </cell>
          <cell r="AC393">
            <v>94025926</v>
          </cell>
        </row>
        <row r="394">
          <cell r="S394" t="str">
            <v>NORMAL</v>
          </cell>
          <cell r="T394">
            <v>587</v>
          </cell>
          <cell r="AA394" t="str">
            <v>FUEL-Minyak &amp; Pelumas</v>
          </cell>
          <cell r="AC394">
            <v>16755915</v>
          </cell>
        </row>
        <row r="395">
          <cell r="S395" t="str">
            <v>NORMAL</v>
          </cell>
          <cell r="T395">
            <v>1664</v>
          </cell>
          <cell r="AA395" t="str">
            <v>FUEL-Minyak &amp; Pelumas</v>
          </cell>
          <cell r="AC395">
            <v>662604650</v>
          </cell>
        </row>
        <row r="396">
          <cell r="S396" t="str">
            <v>NORMAL</v>
          </cell>
          <cell r="T396">
            <v>416</v>
          </cell>
          <cell r="AA396" t="str">
            <v>FUEL-Minyak &amp; Pelumas</v>
          </cell>
          <cell r="AC396">
            <v>27501760</v>
          </cell>
        </row>
        <row r="397">
          <cell r="S397" t="str">
            <v>NORMAL</v>
          </cell>
          <cell r="T397">
            <v>40</v>
          </cell>
          <cell r="AA397" t="str">
            <v>FUEL-Minyak &amp; Pelumas</v>
          </cell>
          <cell r="AC397">
            <v>2343528</v>
          </cell>
        </row>
        <row r="398">
          <cell r="S398" t="str">
            <v>NORMAL</v>
          </cell>
          <cell r="T398">
            <v>416</v>
          </cell>
          <cell r="AA398" t="str">
            <v>FUEL-Minyak &amp; Pelumas</v>
          </cell>
          <cell r="AC398">
            <v>14872000</v>
          </cell>
        </row>
        <row r="399">
          <cell r="S399" t="str">
            <v>NORMAL</v>
          </cell>
          <cell r="T399">
            <v>624</v>
          </cell>
          <cell r="AA399" t="str">
            <v>FUEL-Minyak &amp; Pelumas</v>
          </cell>
          <cell r="AC399">
            <v>29858400</v>
          </cell>
        </row>
        <row r="400">
          <cell r="S400" t="str">
            <v>NORMAL</v>
          </cell>
          <cell r="T400">
            <v>150</v>
          </cell>
          <cell r="AA400" t="str">
            <v>FUEL-Camp. Kimia,Additive</v>
          </cell>
          <cell r="AC400">
            <v>31680000</v>
          </cell>
        </row>
        <row r="401">
          <cell r="S401" t="str">
            <v>NORMAL</v>
          </cell>
          <cell r="T401">
            <v>2000</v>
          </cell>
          <cell r="AA401" t="str">
            <v>FUEL-Camp. Kimia,Additive</v>
          </cell>
          <cell r="AC401">
            <v>16609842</v>
          </cell>
        </row>
        <row r="402">
          <cell r="S402" t="str">
            <v>NORMAL</v>
          </cell>
          <cell r="T402">
            <v>29100</v>
          </cell>
          <cell r="AA402" t="str">
            <v>FUEL-Camp. Kimia,Additive</v>
          </cell>
          <cell r="AC402">
            <v>381348160</v>
          </cell>
        </row>
        <row r="403">
          <cell r="S403" t="str">
            <v>NORMAL</v>
          </cell>
          <cell r="T403">
            <v>6480</v>
          </cell>
          <cell r="AA403" t="str">
            <v>FUEL-Camp. Kimia,Additive</v>
          </cell>
          <cell r="AC403">
            <v>45640884</v>
          </cell>
        </row>
        <row r="404">
          <cell r="S404" t="str">
            <v>NORMAL</v>
          </cell>
          <cell r="T404">
            <v>2000</v>
          </cell>
          <cell r="AA404" t="str">
            <v>FUEL-Camp. Kimia,Additive</v>
          </cell>
          <cell r="AC404">
            <v>104940000</v>
          </cell>
        </row>
        <row r="405">
          <cell r="S405" t="str">
            <v>NORMAL</v>
          </cell>
          <cell r="T405">
            <v>975</v>
          </cell>
          <cell r="AA405" t="str">
            <v>FUEL-Camp. Kimia,Additive</v>
          </cell>
          <cell r="AC405">
            <v>59112914</v>
          </cell>
        </row>
        <row r="406">
          <cell r="S406" t="str">
            <v>NORMAL</v>
          </cell>
          <cell r="T406">
            <v>200</v>
          </cell>
          <cell r="AA406" t="str">
            <v>FUEL-Camp. Kimia,Additive</v>
          </cell>
          <cell r="AC406">
            <v>17811661</v>
          </cell>
        </row>
        <row r="407">
          <cell r="S407" t="str">
            <v>NORMAL</v>
          </cell>
          <cell r="T407">
            <v>50</v>
          </cell>
          <cell r="AA407" t="str">
            <v>FUEL-Camp. Kimia,Additive</v>
          </cell>
          <cell r="AC407">
            <v>5522000</v>
          </cell>
        </row>
        <row r="408">
          <cell r="S408" t="str">
            <v>NORMAL</v>
          </cell>
          <cell r="T408">
            <v>700</v>
          </cell>
          <cell r="AA408" t="str">
            <v>FUEL-Camp. Kimia,Additive</v>
          </cell>
          <cell r="AC408">
            <v>69608000</v>
          </cell>
        </row>
        <row r="409">
          <cell r="S409" t="str">
            <v>NORMAL</v>
          </cell>
          <cell r="T409">
            <v>19000</v>
          </cell>
          <cell r="AA409" t="str">
            <v>FUEL-Camp. Kimia,Additive</v>
          </cell>
          <cell r="AC409">
            <v>153824000</v>
          </cell>
        </row>
        <row r="410">
          <cell r="S410" t="str">
            <v>NORMAL</v>
          </cell>
          <cell r="T410">
            <v>2465</v>
          </cell>
          <cell r="AA410" t="str">
            <v>FUEL-Camp. Kimia,Additive</v>
          </cell>
          <cell r="AC410">
            <v>105524618</v>
          </cell>
        </row>
        <row r="411">
          <cell r="S411" t="str">
            <v>NORMAL</v>
          </cell>
          <cell r="T411">
            <v>200</v>
          </cell>
          <cell r="AA411" t="str">
            <v>FUEL-Camp. Kimia,Additive</v>
          </cell>
          <cell r="AC411">
            <v>12232000</v>
          </cell>
        </row>
        <row r="412">
          <cell r="S412" t="str">
            <v>NORMAL</v>
          </cell>
          <cell r="T412">
            <v>1750</v>
          </cell>
          <cell r="AA412" t="str">
            <v>FUEL-Camp. Kimia,Additive</v>
          </cell>
          <cell r="AC412">
            <v>125125000</v>
          </cell>
        </row>
        <row r="413">
          <cell r="S413" t="str">
            <v>NORMAL</v>
          </cell>
          <cell r="T413">
            <v>300</v>
          </cell>
          <cell r="AA413" t="str">
            <v>FUEL-Camp. Kimia,Additive</v>
          </cell>
          <cell r="AC413">
            <v>5140642</v>
          </cell>
        </row>
        <row r="414">
          <cell r="S414" t="str">
            <v>NORMAL</v>
          </cell>
          <cell r="T414">
            <v>183</v>
          </cell>
          <cell r="AA414" t="str">
            <v>FUEL-Camp. Kimia,Additive</v>
          </cell>
          <cell r="AC414">
            <v>95114250</v>
          </cell>
        </row>
        <row r="415">
          <cell r="S415" t="str">
            <v>NORMAL</v>
          </cell>
          <cell r="T415">
            <v>3</v>
          </cell>
          <cell r="AA415" t="str">
            <v>FUEL-Camp. Kimia,Additive</v>
          </cell>
          <cell r="AC415">
            <v>59730000</v>
          </cell>
        </row>
      </sheetData>
      <sheetData sheetId="1">
        <row r="2">
          <cell r="M2" t="str">
            <v>Valuation Type</v>
          </cell>
          <cell r="N2" t="str">
            <v>Unrestricted Use Stock</v>
          </cell>
          <cell r="U2" t="str">
            <v>Valuation Description</v>
          </cell>
          <cell r="W2" t="str">
            <v>Total Harga</v>
          </cell>
        </row>
        <row r="3">
          <cell r="M3" t="str">
            <v/>
          </cell>
          <cell r="N3">
            <v>64497532.682999998</v>
          </cell>
          <cell r="U3" t="str">
            <v/>
          </cell>
          <cell r="W3">
            <v>0</v>
          </cell>
        </row>
        <row r="4">
          <cell r="M4" t="str">
            <v>PRE-MEMORY</v>
          </cell>
          <cell r="N4">
            <v>1</v>
          </cell>
          <cell r="U4" t="str">
            <v>HAR-Kabel</v>
          </cell>
          <cell r="W4">
            <v>0</v>
          </cell>
        </row>
        <row r="5">
          <cell r="M5" t="str">
            <v>PRE-MEMORY</v>
          </cell>
          <cell r="N5">
            <v>1</v>
          </cell>
          <cell r="U5" t="str">
            <v>HAR-Kabel</v>
          </cell>
          <cell r="W5">
            <v>0</v>
          </cell>
        </row>
        <row r="6">
          <cell r="M6" t="str">
            <v>PRE-MEMORY</v>
          </cell>
          <cell r="N6">
            <v>1</v>
          </cell>
          <cell r="U6" t="str">
            <v>HAR-Kabel</v>
          </cell>
          <cell r="W6">
            <v>0</v>
          </cell>
        </row>
        <row r="7">
          <cell r="M7" t="str">
            <v>PRE-MEMORY</v>
          </cell>
          <cell r="N7">
            <v>1</v>
          </cell>
          <cell r="U7" t="str">
            <v>HAR-Kabel</v>
          </cell>
          <cell r="W7">
            <v>0</v>
          </cell>
        </row>
        <row r="8">
          <cell r="M8" t="str">
            <v>PRE-MEMORY</v>
          </cell>
          <cell r="N8">
            <v>1</v>
          </cell>
          <cell r="U8" t="str">
            <v>HAR-Kabel</v>
          </cell>
          <cell r="W8">
            <v>0</v>
          </cell>
        </row>
        <row r="9">
          <cell r="M9" t="str">
            <v>PRE-MEMORY</v>
          </cell>
          <cell r="N9">
            <v>1</v>
          </cell>
          <cell r="U9" t="str">
            <v>HAR-Kabel</v>
          </cell>
          <cell r="W9">
            <v>0</v>
          </cell>
        </row>
        <row r="10">
          <cell r="M10" t="str">
            <v>NORMAL</v>
          </cell>
          <cell r="N10">
            <v>2</v>
          </cell>
          <cell r="U10" t="str">
            <v>HAR-Kabel</v>
          </cell>
          <cell r="W10">
            <v>2079000</v>
          </cell>
        </row>
        <row r="11">
          <cell r="M11" t="str">
            <v>PRE-MEMORY</v>
          </cell>
          <cell r="N11">
            <v>1</v>
          </cell>
          <cell r="U11" t="str">
            <v>HAR-Kabel</v>
          </cell>
          <cell r="W11">
            <v>0</v>
          </cell>
        </row>
        <row r="12">
          <cell r="M12" t="str">
            <v>PRE-MEMORY</v>
          </cell>
          <cell r="N12">
            <v>1</v>
          </cell>
          <cell r="U12" t="str">
            <v>HAR-Kabel</v>
          </cell>
          <cell r="W12">
            <v>0</v>
          </cell>
        </row>
        <row r="13">
          <cell r="M13" t="str">
            <v>PRE-MEMORY</v>
          </cell>
          <cell r="N13">
            <v>5</v>
          </cell>
          <cell r="U13" t="str">
            <v>HAR-Kabel</v>
          </cell>
          <cell r="W13">
            <v>0</v>
          </cell>
        </row>
        <row r="14">
          <cell r="M14" t="str">
            <v>PRE-MEMORY</v>
          </cell>
          <cell r="N14">
            <v>5</v>
          </cell>
          <cell r="U14" t="str">
            <v>HAR-Kabel</v>
          </cell>
          <cell r="W14">
            <v>0</v>
          </cell>
        </row>
        <row r="15">
          <cell r="M15" t="str">
            <v>PRE-MEMORY</v>
          </cell>
          <cell r="N15">
            <v>5</v>
          </cell>
          <cell r="U15" t="str">
            <v>HAR-Kabel</v>
          </cell>
          <cell r="W15">
            <v>0</v>
          </cell>
        </row>
        <row r="16">
          <cell r="M16" t="str">
            <v>PRE-MEMORY</v>
          </cell>
          <cell r="N16">
            <v>2</v>
          </cell>
          <cell r="U16" t="str">
            <v>HAR-Kabel</v>
          </cell>
          <cell r="W16">
            <v>0</v>
          </cell>
        </row>
        <row r="17">
          <cell r="M17" t="str">
            <v>PRE-MEMORY</v>
          </cell>
          <cell r="N17">
            <v>5</v>
          </cell>
          <cell r="U17" t="str">
            <v>HAR-Kabel</v>
          </cell>
          <cell r="W17">
            <v>0</v>
          </cell>
        </row>
        <row r="18">
          <cell r="M18" t="str">
            <v>PRE-MEMORY</v>
          </cell>
          <cell r="N18">
            <v>5</v>
          </cell>
          <cell r="U18" t="str">
            <v>HAR-Kabel</v>
          </cell>
          <cell r="W18">
            <v>0</v>
          </cell>
        </row>
        <row r="19">
          <cell r="M19" t="str">
            <v>PRE-MEMORY</v>
          </cell>
          <cell r="N19">
            <v>1</v>
          </cell>
          <cell r="U19" t="str">
            <v>HAR-Kabel</v>
          </cell>
          <cell r="W19">
            <v>0</v>
          </cell>
        </row>
        <row r="20">
          <cell r="M20" t="str">
            <v>PRE-MEMORY</v>
          </cell>
          <cell r="N20">
            <v>1</v>
          </cell>
          <cell r="U20" t="str">
            <v>HAR-Kabel</v>
          </cell>
          <cell r="W20">
            <v>0</v>
          </cell>
        </row>
        <row r="21">
          <cell r="M21" t="str">
            <v>PRE-MEMORY</v>
          </cell>
          <cell r="N21">
            <v>1</v>
          </cell>
          <cell r="U21" t="str">
            <v>HAR-Kabel</v>
          </cell>
          <cell r="W21">
            <v>0</v>
          </cell>
        </row>
        <row r="22">
          <cell r="M22" t="str">
            <v>PRE-MEMORY</v>
          </cell>
          <cell r="N22">
            <v>1</v>
          </cell>
          <cell r="U22" t="str">
            <v>HAR-Kabel</v>
          </cell>
          <cell r="W22">
            <v>0</v>
          </cell>
        </row>
        <row r="23">
          <cell r="M23" t="str">
            <v>PRE-MEMORY</v>
          </cell>
          <cell r="N23">
            <v>1</v>
          </cell>
          <cell r="U23" t="str">
            <v>HAR-Kabel</v>
          </cell>
          <cell r="W23">
            <v>0</v>
          </cell>
        </row>
        <row r="24">
          <cell r="M24" t="str">
            <v>PRE-MEMORY</v>
          </cell>
          <cell r="N24">
            <v>1</v>
          </cell>
          <cell r="U24" t="str">
            <v>HAR-Kabel</v>
          </cell>
          <cell r="W24">
            <v>0</v>
          </cell>
        </row>
        <row r="25">
          <cell r="M25" t="str">
            <v>PRE-MEMORY</v>
          </cell>
          <cell r="N25">
            <v>1</v>
          </cell>
          <cell r="U25" t="str">
            <v>HAR-Kabel</v>
          </cell>
          <cell r="W25">
            <v>0</v>
          </cell>
        </row>
        <row r="26">
          <cell r="M26" t="str">
            <v>PRE-MEMORY</v>
          </cell>
          <cell r="N26">
            <v>1</v>
          </cell>
          <cell r="U26" t="str">
            <v>HAR-Kabel</v>
          </cell>
          <cell r="W26">
            <v>0</v>
          </cell>
        </row>
        <row r="27">
          <cell r="M27" t="str">
            <v>PRE-MEMORY</v>
          </cell>
          <cell r="N27">
            <v>1</v>
          </cell>
          <cell r="U27" t="str">
            <v>HAR-Kabel</v>
          </cell>
          <cell r="W27">
            <v>0</v>
          </cell>
        </row>
        <row r="28">
          <cell r="M28" t="str">
            <v>PRE-MEMORY</v>
          </cell>
          <cell r="N28">
            <v>1</v>
          </cell>
          <cell r="U28" t="str">
            <v>HAR-Kabel</v>
          </cell>
          <cell r="W28">
            <v>0</v>
          </cell>
        </row>
        <row r="29">
          <cell r="M29" t="str">
            <v>PRE-MEMORY</v>
          </cell>
          <cell r="N29">
            <v>1</v>
          </cell>
          <cell r="U29" t="str">
            <v>HAR-Kabel</v>
          </cell>
          <cell r="W29">
            <v>0</v>
          </cell>
        </row>
        <row r="30">
          <cell r="M30" t="str">
            <v>PRE-MEMORY</v>
          </cell>
          <cell r="N30">
            <v>1</v>
          </cell>
          <cell r="U30" t="str">
            <v>HAR-Kabel</v>
          </cell>
          <cell r="W30">
            <v>0</v>
          </cell>
        </row>
        <row r="31">
          <cell r="M31" t="str">
            <v>PRE-MEMORY</v>
          </cell>
          <cell r="N31">
            <v>1</v>
          </cell>
          <cell r="U31" t="str">
            <v>HAR-Kabel</v>
          </cell>
          <cell r="W31">
            <v>0</v>
          </cell>
        </row>
        <row r="32">
          <cell r="M32" t="str">
            <v>PRE-MEMORY</v>
          </cell>
          <cell r="N32">
            <v>1</v>
          </cell>
          <cell r="U32" t="str">
            <v>HAR-Kabel</v>
          </cell>
          <cell r="W32">
            <v>0</v>
          </cell>
        </row>
        <row r="33">
          <cell r="M33" t="str">
            <v>PRE-MEMORY</v>
          </cell>
          <cell r="N33">
            <v>1</v>
          </cell>
          <cell r="U33" t="str">
            <v>HAR-Kabel</v>
          </cell>
          <cell r="W33">
            <v>0</v>
          </cell>
        </row>
        <row r="34">
          <cell r="M34" t="str">
            <v>PRE-MEMORY</v>
          </cell>
          <cell r="N34">
            <v>2</v>
          </cell>
          <cell r="U34" t="str">
            <v>HAR-Kabel</v>
          </cell>
          <cell r="W34">
            <v>0</v>
          </cell>
        </row>
        <row r="35">
          <cell r="M35" t="str">
            <v>PRE-MEMORY</v>
          </cell>
          <cell r="N35">
            <v>1</v>
          </cell>
          <cell r="U35" t="str">
            <v>HAR-Kabel</v>
          </cell>
          <cell r="W35">
            <v>0</v>
          </cell>
        </row>
        <row r="36">
          <cell r="M36" t="str">
            <v>PRE-MEMORY</v>
          </cell>
          <cell r="N36">
            <v>1</v>
          </cell>
          <cell r="U36" t="str">
            <v>HAR-Kabel</v>
          </cell>
          <cell r="W36">
            <v>0</v>
          </cell>
        </row>
        <row r="37">
          <cell r="M37" t="str">
            <v>PRE-MEMORY</v>
          </cell>
          <cell r="N37">
            <v>1</v>
          </cell>
          <cell r="U37" t="str">
            <v>HAR-Kabel</v>
          </cell>
          <cell r="W37">
            <v>0</v>
          </cell>
        </row>
        <row r="38">
          <cell r="M38" t="str">
            <v>PRE-MEMORY</v>
          </cell>
          <cell r="N38">
            <v>1</v>
          </cell>
          <cell r="U38" t="str">
            <v>HAR-Kabel</v>
          </cell>
          <cell r="W38">
            <v>0</v>
          </cell>
        </row>
        <row r="39">
          <cell r="M39" t="str">
            <v>PRE-MEMORY</v>
          </cell>
          <cell r="N39">
            <v>1</v>
          </cell>
          <cell r="U39" t="str">
            <v>HAR-Kabel</v>
          </cell>
          <cell r="W39">
            <v>0</v>
          </cell>
        </row>
        <row r="40">
          <cell r="M40" t="str">
            <v>PRE-MEMORY</v>
          </cell>
          <cell r="N40">
            <v>1</v>
          </cell>
          <cell r="U40" t="str">
            <v>HAR-Kabel</v>
          </cell>
          <cell r="W40">
            <v>0</v>
          </cell>
        </row>
        <row r="41">
          <cell r="M41" t="str">
            <v>PRE-MEMORY</v>
          </cell>
          <cell r="N41">
            <v>1</v>
          </cell>
          <cell r="U41" t="str">
            <v>HAR-Kabel</v>
          </cell>
          <cell r="W41">
            <v>0</v>
          </cell>
        </row>
        <row r="42">
          <cell r="M42" t="str">
            <v>NORMAL</v>
          </cell>
          <cell r="N42">
            <v>2</v>
          </cell>
          <cell r="U42" t="str">
            <v>HAR-Alat Ukur</v>
          </cell>
          <cell r="W42">
            <v>3795000</v>
          </cell>
        </row>
        <row r="43">
          <cell r="M43" t="str">
            <v>NORMAL</v>
          </cell>
          <cell r="N43">
            <v>1</v>
          </cell>
          <cell r="U43" t="str">
            <v>HAR-Alat Ukur</v>
          </cell>
          <cell r="W43">
            <v>4094200</v>
          </cell>
        </row>
        <row r="44">
          <cell r="M44" t="str">
            <v>NORMAL</v>
          </cell>
          <cell r="N44">
            <v>1</v>
          </cell>
          <cell r="U44" t="str">
            <v>HAR-Alat Ukur</v>
          </cell>
          <cell r="W44">
            <v>69215300</v>
          </cell>
        </row>
        <row r="45">
          <cell r="M45" t="str">
            <v>NORMAL</v>
          </cell>
          <cell r="N45">
            <v>4</v>
          </cell>
          <cell r="U45" t="str">
            <v>HAR-Alat Ukur</v>
          </cell>
          <cell r="W45">
            <v>948200</v>
          </cell>
        </row>
        <row r="46">
          <cell r="M46" t="str">
            <v>NORMAL</v>
          </cell>
          <cell r="N46">
            <v>10</v>
          </cell>
          <cell r="U46" t="str">
            <v>HAR-Persediaan Umum</v>
          </cell>
          <cell r="W46">
            <v>214500</v>
          </cell>
        </row>
        <row r="47">
          <cell r="M47" t="str">
            <v>NORMAL</v>
          </cell>
          <cell r="N47">
            <v>10</v>
          </cell>
          <cell r="U47" t="str">
            <v>HAR-Persediaan Umum</v>
          </cell>
          <cell r="W47">
            <v>6218069</v>
          </cell>
        </row>
        <row r="48">
          <cell r="M48" t="str">
            <v>NORMAL</v>
          </cell>
          <cell r="N48">
            <v>5</v>
          </cell>
          <cell r="U48" t="str">
            <v>HAR-Persediaan Umum</v>
          </cell>
          <cell r="W48">
            <v>21175000</v>
          </cell>
        </row>
        <row r="49">
          <cell r="M49" t="str">
            <v>NORMAL</v>
          </cell>
          <cell r="N49">
            <v>1</v>
          </cell>
          <cell r="U49" t="str">
            <v>HAR-Persediaan Umum</v>
          </cell>
          <cell r="W49">
            <v>2750000</v>
          </cell>
        </row>
        <row r="50">
          <cell r="M50" t="str">
            <v>NORMAL</v>
          </cell>
          <cell r="N50">
            <v>1</v>
          </cell>
          <cell r="U50" t="str">
            <v>HAR-Persediaan Umum</v>
          </cell>
          <cell r="W50">
            <v>2420000</v>
          </cell>
        </row>
        <row r="51">
          <cell r="M51" t="str">
            <v>NORMAL</v>
          </cell>
          <cell r="N51">
            <v>31</v>
          </cell>
          <cell r="U51" t="str">
            <v>HAR-Persediaan Umum</v>
          </cell>
          <cell r="W51">
            <v>829009</v>
          </cell>
        </row>
        <row r="52">
          <cell r="M52" t="str">
            <v>NORMAL</v>
          </cell>
          <cell r="N52">
            <v>84</v>
          </cell>
          <cell r="U52" t="str">
            <v>HAR-Persediaan Umum</v>
          </cell>
          <cell r="W52">
            <v>277200</v>
          </cell>
        </row>
        <row r="53">
          <cell r="M53" t="str">
            <v>NORMAL</v>
          </cell>
          <cell r="N53">
            <v>6</v>
          </cell>
          <cell r="U53" t="str">
            <v>HAR-Persediaan Umum</v>
          </cell>
          <cell r="W53">
            <v>429000</v>
          </cell>
        </row>
        <row r="54">
          <cell r="M54" t="str">
            <v>NORMAL</v>
          </cell>
          <cell r="N54">
            <v>8</v>
          </cell>
          <cell r="U54" t="str">
            <v>HAR-Persediaan Umum</v>
          </cell>
          <cell r="W54">
            <v>1188000</v>
          </cell>
        </row>
        <row r="55">
          <cell r="M55" t="str">
            <v>NORMAL</v>
          </cell>
          <cell r="N55">
            <v>200</v>
          </cell>
          <cell r="U55" t="str">
            <v>HAR-Persediaan Umum</v>
          </cell>
          <cell r="W55">
            <v>63140000</v>
          </cell>
        </row>
        <row r="56">
          <cell r="M56" t="str">
            <v>NORMAL</v>
          </cell>
          <cell r="N56">
            <v>190</v>
          </cell>
          <cell r="U56" t="str">
            <v>HAR-Persediaan Umum</v>
          </cell>
          <cell r="W56">
            <v>59983000</v>
          </cell>
        </row>
        <row r="57">
          <cell r="M57" t="str">
            <v>NORMAL</v>
          </cell>
          <cell r="N57">
            <v>5</v>
          </cell>
          <cell r="U57" t="str">
            <v>HAR-Persediaan Umum</v>
          </cell>
          <cell r="W57">
            <v>174500</v>
          </cell>
        </row>
        <row r="58">
          <cell r="M58" t="str">
            <v>NORMAL</v>
          </cell>
          <cell r="N58">
            <v>1</v>
          </cell>
          <cell r="U58" t="str">
            <v>HAR-Persediaan Umum</v>
          </cell>
          <cell r="W58">
            <v>80533</v>
          </cell>
        </row>
        <row r="59">
          <cell r="M59" t="str">
            <v>NORMAL</v>
          </cell>
          <cell r="N59">
            <v>3</v>
          </cell>
          <cell r="U59" t="str">
            <v>HAR-Persediaan Umum</v>
          </cell>
          <cell r="W59">
            <v>217800</v>
          </cell>
        </row>
        <row r="60">
          <cell r="M60" t="str">
            <v>NORMAL</v>
          </cell>
          <cell r="N60">
            <v>2</v>
          </cell>
          <cell r="U60" t="str">
            <v>HAR-Persediaan Umum</v>
          </cell>
          <cell r="W60">
            <v>143000</v>
          </cell>
        </row>
        <row r="61">
          <cell r="M61" t="str">
            <v>NORMAL</v>
          </cell>
          <cell r="N61">
            <v>1</v>
          </cell>
          <cell r="U61" t="str">
            <v>HAR-Persediaan Umum</v>
          </cell>
          <cell r="W61">
            <v>167433</v>
          </cell>
        </row>
        <row r="62">
          <cell r="M62" t="str">
            <v>NORMAL</v>
          </cell>
          <cell r="N62">
            <v>1</v>
          </cell>
          <cell r="U62" t="str">
            <v>HAR-Persediaan Umum</v>
          </cell>
          <cell r="W62">
            <v>85700</v>
          </cell>
        </row>
        <row r="63">
          <cell r="M63" t="str">
            <v>NORMAL</v>
          </cell>
          <cell r="N63">
            <v>1</v>
          </cell>
          <cell r="U63" t="str">
            <v>HAR-Persediaan Umum</v>
          </cell>
          <cell r="W63">
            <v>85700</v>
          </cell>
        </row>
        <row r="64">
          <cell r="M64" t="str">
            <v>NORMAL</v>
          </cell>
          <cell r="N64">
            <v>30</v>
          </cell>
          <cell r="U64" t="str">
            <v>HAR-Persediaan Umum</v>
          </cell>
          <cell r="W64">
            <v>165000</v>
          </cell>
        </row>
        <row r="65">
          <cell r="M65" t="str">
            <v>NORMAL</v>
          </cell>
          <cell r="N65">
            <v>30</v>
          </cell>
          <cell r="U65" t="str">
            <v>HAR-Persediaan Umum</v>
          </cell>
          <cell r="W65">
            <v>132000</v>
          </cell>
        </row>
        <row r="66">
          <cell r="M66" t="str">
            <v>NORMAL</v>
          </cell>
          <cell r="N66">
            <v>30</v>
          </cell>
          <cell r="U66" t="str">
            <v>HAR-Persediaan Umum</v>
          </cell>
          <cell r="W66">
            <v>247500</v>
          </cell>
        </row>
        <row r="67">
          <cell r="M67" t="str">
            <v>NORMAL</v>
          </cell>
          <cell r="N67">
            <v>5</v>
          </cell>
          <cell r="U67" t="str">
            <v>HAR-Persediaan Umum</v>
          </cell>
          <cell r="W67">
            <v>134750</v>
          </cell>
        </row>
        <row r="68">
          <cell r="M68" t="str">
            <v>NORMAL</v>
          </cell>
          <cell r="N68">
            <v>2</v>
          </cell>
          <cell r="U68" t="str">
            <v>HAR-Persediaan Umum</v>
          </cell>
          <cell r="W68">
            <v>6930000</v>
          </cell>
        </row>
        <row r="69">
          <cell r="M69" t="str">
            <v>NORMAL</v>
          </cell>
          <cell r="N69">
            <v>5</v>
          </cell>
          <cell r="U69" t="str">
            <v>HAR-Persediaan Umum</v>
          </cell>
          <cell r="W69">
            <v>797500</v>
          </cell>
        </row>
        <row r="70">
          <cell r="M70" t="str">
            <v>NORMAL</v>
          </cell>
          <cell r="N70">
            <v>2</v>
          </cell>
          <cell r="U70" t="str">
            <v>HAR-Persediaan Umum</v>
          </cell>
          <cell r="W70">
            <v>440000</v>
          </cell>
        </row>
        <row r="71">
          <cell r="M71" t="str">
            <v>NORMAL</v>
          </cell>
          <cell r="N71">
            <v>3</v>
          </cell>
          <cell r="U71" t="str">
            <v>HAR-Persediaan Umum</v>
          </cell>
          <cell r="W71">
            <v>493635</v>
          </cell>
        </row>
        <row r="72">
          <cell r="M72" t="str">
            <v>NORMAL</v>
          </cell>
          <cell r="N72">
            <v>5</v>
          </cell>
          <cell r="U72" t="str">
            <v>HAR-Persediaan Umum</v>
          </cell>
          <cell r="W72">
            <v>1100000</v>
          </cell>
        </row>
        <row r="73">
          <cell r="M73" t="str">
            <v>NORMAL</v>
          </cell>
          <cell r="N73">
            <v>5</v>
          </cell>
          <cell r="U73" t="str">
            <v>HAR-Persediaan Umum</v>
          </cell>
          <cell r="W73">
            <v>825000</v>
          </cell>
        </row>
        <row r="74">
          <cell r="M74" t="str">
            <v>NORMAL</v>
          </cell>
          <cell r="N74">
            <v>4</v>
          </cell>
          <cell r="U74" t="str">
            <v>HAR-Persediaan Umum</v>
          </cell>
          <cell r="W74">
            <v>632294</v>
          </cell>
        </row>
        <row r="75">
          <cell r="M75" t="str">
            <v>NORMAL</v>
          </cell>
          <cell r="N75">
            <v>5</v>
          </cell>
          <cell r="U75" t="str">
            <v>HAR-Persediaan Umum</v>
          </cell>
          <cell r="W75">
            <v>657643</v>
          </cell>
        </row>
        <row r="76">
          <cell r="M76" t="str">
            <v>NORMAL</v>
          </cell>
          <cell r="N76">
            <v>4</v>
          </cell>
          <cell r="U76" t="str">
            <v>HAR-Persediaan Umum</v>
          </cell>
          <cell r="W76">
            <v>400879</v>
          </cell>
        </row>
        <row r="77">
          <cell r="M77" t="str">
            <v>NORMAL</v>
          </cell>
          <cell r="N77">
            <v>5</v>
          </cell>
          <cell r="U77" t="str">
            <v>HAR-Persediaan Umum</v>
          </cell>
          <cell r="W77">
            <v>499374</v>
          </cell>
        </row>
        <row r="78">
          <cell r="M78" t="str">
            <v>NORMAL</v>
          </cell>
          <cell r="N78">
            <v>4</v>
          </cell>
          <cell r="U78" t="str">
            <v>HAR-Persediaan Umum</v>
          </cell>
          <cell r="W78">
            <v>6380000</v>
          </cell>
        </row>
        <row r="79">
          <cell r="M79" t="str">
            <v>NORMAL</v>
          </cell>
          <cell r="N79">
            <v>30</v>
          </cell>
          <cell r="U79" t="str">
            <v>HAR-Persediaan Umum</v>
          </cell>
          <cell r="W79">
            <v>2805000</v>
          </cell>
        </row>
        <row r="80">
          <cell r="M80" t="str">
            <v>NORMAL</v>
          </cell>
          <cell r="N80">
            <v>4</v>
          </cell>
          <cell r="U80" t="str">
            <v>HAR-Persediaan Umum</v>
          </cell>
          <cell r="W80">
            <v>748000</v>
          </cell>
        </row>
        <row r="81">
          <cell r="M81" t="str">
            <v>NORMAL</v>
          </cell>
          <cell r="N81">
            <v>150</v>
          </cell>
          <cell r="U81" t="str">
            <v>HAR-Persediaan Umum</v>
          </cell>
          <cell r="W81">
            <v>6367665</v>
          </cell>
        </row>
        <row r="82">
          <cell r="M82" t="str">
            <v>NORMAL</v>
          </cell>
          <cell r="N82">
            <v>26</v>
          </cell>
          <cell r="U82" t="str">
            <v>HAR-Persediaan Umum</v>
          </cell>
          <cell r="W82">
            <v>918283</v>
          </cell>
        </row>
        <row r="83">
          <cell r="M83" t="str">
            <v>NORMAL</v>
          </cell>
          <cell r="N83">
            <v>10</v>
          </cell>
          <cell r="U83" t="str">
            <v>HAR-Persediaan Umum</v>
          </cell>
          <cell r="W83">
            <v>110000</v>
          </cell>
        </row>
        <row r="84">
          <cell r="M84" t="str">
            <v>NORMAL</v>
          </cell>
          <cell r="N84">
            <v>2</v>
          </cell>
          <cell r="U84" t="str">
            <v>HAR-Persediaan Umum</v>
          </cell>
          <cell r="W84">
            <v>20020000</v>
          </cell>
        </row>
        <row r="85">
          <cell r="M85" t="str">
            <v>NORMAL</v>
          </cell>
          <cell r="N85">
            <v>14</v>
          </cell>
          <cell r="U85" t="str">
            <v>HAR-Persediaan Umum</v>
          </cell>
          <cell r="W85">
            <v>5102790</v>
          </cell>
        </row>
        <row r="86">
          <cell r="M86" t="str">
            <v>NORMAL</v>
          </cell>
          <cell r="N86">
            <v>20</v>
          </cell>
          <cell r="U86" t="str">
            <v>HAR-Persediaan Umum</v>
          </cell>
          <cell r="W86">
            <v>440000</v>
          </cell>
        </row>
        <row r="87">
          <cell r="M87" t="str">
            <v>NORMAL</v>
          </cell>
          <cell r="N87">
            <v>23</v>
          </cell>
          <cell r="U87" t="str">
            <v>HAR-Persediaan Umum</v>
          </cell>
          <cell r="W87">
            <v>2314537</v>
          </cell>
        </row>
        <row r="88">
          <cell r="M88" t="str">
            <v>NORMAL</v>
          </cell>
          <cell r="N88">
            <v>10</v>
          </cell>
          <cell r="U88" t="str">
            <v>HAR-Persediaan Umum</v>
          </cell>
          <cell r="W88">
            <v>7636933</v>
          </cell>
        </row>
        <row r="89">
          <cell r="M89" t="str">
            <v>NORMAL</v>
          </cell>
          <cell r="N89">
            <v>100</v>
          </cell>
          <cell r="U89" t="str">
            <v>HAR-Persediaan Umum</v>
          </cell>
          <cell r="W89">
            <v>6380000</v>
          </cell>
        </row>
        <row r="90">
          <cell r="M90" t="str">
            <v>NORMAL</v>
          </cell>
          <cell r="N90">
            <v>100</v>
          </cell>
          <cell r="U90" t="str">
            <v>HAR-Persediaan Umum</v>
          </cell>
          <cell r="W90">
            <v>5500000</v>
          </cell>
        </row>
        <row r="91">
          <cell r="M91" t="str">
            <v>NORMAL</v>
          </cell>
          <cell r="N91">
            <v>100</v>
          </cell>
          <cell r="U91" t="str">
            <v>HAR-Persediaan Umum</v>
          </cell>
          <cell r="W91">
            <v>5720000</v>
          </cell>
        </row>
        <row r="92">
          <cell r="M92" t="str">
            <v>NORMAL</v>
          </cell>
          <cell r="N92">
            <v>100</v>
          </cell>
          <cell r="U92" t="str">
            <v>HAR-Persediaan Umum</v>
          </cell>
          <cell r="W92">
            <v>5280000</v>
          </cell>
        </row>
        <row r="93">
          <cell r="M93" t="str">
            <v>NORMAL</v>
          </cell>
          <cell r="N93">
            <v>100</v>
          </cell>
          <cell r="U93" t="str">
            <v>HAR-Persediaan Umum</v>
          </cell>
          <cell r="W93">
            <v>4180000</v>
          </cell>
        </row>
        <row r="94">
          <cell r="M94" t="str">
            <v>NORMAL</v>
          </cell>
          <cell r="N94">
            <v>100</v>
          </cell>
          <cell r="U94" t="str">
            <v>HAR-Persediaan Umum</v>
          </cell>
          <cell r="W94">
            <v>194513000</v>
          </cell>
        </row>
        <row r="95">
          <cell r="M95" t="str">
            <v>NORMAL</v>
          </cell>
          <cell r="N95">
            <v>5</v>
          </cell>
          <cell r="U95" t="str">
            <v>HAR-Persediaan Umum</v>
          </cell>
          <cell r="W95">
            <v>14300000</v>
          </cell>
        </row>
        <row r="96">
          <cell r="M96" t="str">
            <v>NORMAL</v>
          </cell>
          <cell r="N96">
            <v>10</v>
          </cell>
          <cell r="U96" t="str">
            <v>HAR-Persediaan Umum</v>
          </cell>
          <cell r="W96">
            <v>1540000</v>
          </cell>
        </row>
        <row r="97">
          <cell r="M97" t="str">
            <v>NORMAL</v>
          </cell>
          <cell r="N97">
            <v>2</v>
          </cell>
          <cell r="U97" t="str">
            <v>HAR-Persediaan Umum</v>
          </cell>
          <cell r="W97">
            <v>275000</v>
          </cell>
        </row>
        <row r="98">
          <cell r="M98" t="str">
            <v>NORMAL</v>
          </cell>
          <cell r="N98">
            <v>7</v>
          </cell>
          <cell r="U98" t="str">
            <v>HAR-Persediaan Umum</v>
          </cell>
          <cell r="W98">
            <v>423500</v>
          </cell>
        </row>
        <row r="99">
          <cell r="M99" t="str">
            <v>NORMAL</v>
          </cell>
          <cell r="N99">
            <v>2</v>
          </cell>
          <cell r="U99" t="str">
            <v>HAR-Persediaan Umum</v>
          </cell>
          <cell r="W99">
            <v>41250</v>
          </cell>
        </row>
        <row r="100">
          <cell r="M100" t="str">
            <v>NORMAL</v>
          </cell>
          <cell r="N100">
            <v>2</v>
          </cell>
          <cell r="U100" t="str">
            <v>HAR-Persediaan Umum</v>
          </cell>
          <cell r="W100">
            <v>41250</v>
          </cell>
        </row>
        <row r="101">
          <cell r="M101" t="str">
            <v>NORMAL</v>
          </cell>
          <cell r="N101">
            <v>4</v>
          </cell>
          <cell r="U101" t="str">
            <v>HAR-Persediaan Umum</v>
          </cell>
          <cell r="W101">
            <v>506000</v>
          </cell>
        </row>
        <row r="102">
          <cell r="M102" t="str">
            <v>NORMAL</v>
          </cell>
          <cell r="N102">
            <v>6</v>
          </cell>
          <cell r="U102" t="str">
            <v>HAR-Persediaan Umum</v>
          </cell>
          <cell r="W102">
            <v>330000</v>
          </cell>
        </row>
        <row r="103">
          <cell r="M103" t="str">
            <v>NORMAL</v>
          </cell>
          <cell r="N103">
            <v>6</v>
          </cell>
          <cell r="U103" t="str">
            <v>HAR-Persediaan Umum</v>
          </cell>
          <cell r="W103">
            <v>396000</v>
          </cell>
        </row>
        <row r="104">
          <cell r="M104" t="str">
            <v>NORMAL</v>
          </cell>
          <cell r="N104">
            <v>6</v>
          </cell>
          <cell r="U104" t="str">
            <v>HAR-Persediaan Umum</v>
          </cell>
          <cell r="W104">
            <v>627000</v>
          </cell>
        </row>
        <row r="105">
          <cell r="M105" t="str">
            <v>NORMAL</v>
          </cell>
          <cell r="N105">
            <v>6</v>
          </cell>
          <cell r="U105" t="str">
            <v>HAR-Persediaan Umum</v>
          </cell>
          <cell r="W105">
            <v>759000</v>
          </cell>
        </row>
        <row r="106">
          <cell r="M106" t="str">
            <v>NORMAL</v>
          </cell>
          <cell r="N106">
            <v>4</v>
          </cell>
          <cell r="U106" t="str">
            <v>HAR-Persediaan Umum</v>
          </cell>
          <cell r="W106">
            <v>638000</v>
          </cell>
        </row>
        <row r="107">
          <cell r="M107" t="str">
            <v>NORMAL</v>
          </cell>
          <cell r="N107">
            <v>4</v>
          </cell>
          <cell r="U107" t="str">
            <v>HAR-Persediaan Umum</v>
          </cell>
          <cell r="W107">
            <v>858000</v>
          </cell>
        </row>
        <row r="108">
          <cell r="M108" t="str">
            <v>NORMAL</v>
          </cell>
          <cell r="N108">
            <v>100</v>
          </cell>
          <cell r="U108" t="str">
            <v>HAR-Persediaan Umum</v>
          </cell>
          <cell r="W108">
            <v>858000</v>
          </cell>
        </row>
        <row r="109">
          <cell r="M109" t="str">
            <v>NORMAL</v>
          </cell>
          <cell r="N109">
            <v>28</v>
          </cell>
          <cell r="U109" t="str">
            <v>HAR-Persediaan Umum</v>
          </cell>
          <cell r="W109">
            <v>4373600</v>
          </cell>
        </row>
        <row r="110">
          <cell r="M110" t="str">
            <v>NORMAL</v>
          </cell>
          <cell r="N110">
            <v>1</v>
          </cell>
          <cell r="U110" t="str">
            <v>HAR-Persediaan Umum</v>
          </cell>
          <cell r="W110">
            <v>49500</v>
          </cell>
        </row>
        <row r="111">
          <cell r="M111" t="str">
            <v>NORMAL</v>
          </cell>
          <cell r="N111">
            <v>1</v>
          </cell>
          <cell r="U111" t="str">
            <v>HAR-Persediaan Umum</v>
          </cell>
          <cell r="W111">
            <v>84516</v>
          </cell>
        </row>
        <row r="112">
          <cell r="M112" t="str">
            <v>NORMAL</v>
          </cell>
          <cell r="N112">
            <v>2</v>
          </cell>
          <cell r="U112" t="str">
            <v>HAR-Instalasi dan Mesin</v>
          </cell>
          <cell r="W112">
            <v>13948000</v>
          </cell>
        </row>
        <row r="113">
          <cell r="M113" t="str">
            <v>NORMAL</v>
          </cell>
          <cell r="N113">
            <v>2</v>
          </cell>
          <cell r="U113" t="str">
            <v>HAR-Instalasi dan Mesin</v>
          </cell>
          <cell r="W113">
            <v>1034000</v>
          </cell>
        </row>
        <row r="114">
          <cell r="M114" t="str">
            <v>NORMAL</v>
          </cell>
          <cell r="N114">
            <v>8</v>
          </cell>
          <cell r="U114" t="str">
            <v>HAR-Instalasi dan Mesin</v>
          </cell>
          <cell r="W114">
            <v>20944000</v>
          </cell>
        </row>
        <row r="115">
          <cell r="M115" t="str">
            <v>NORMAL</v>
          </cell>
          <cell r="N115">
            <v>2</v>
          </cell>
          <cell r="U115" t="str">
            <v>HAR-Instalasi dan Mesin</v>
          </cell>
          <cell r="W115">
            <v>1809280</v>
          </cell>
        </row>
        <row r="116">
          <cell r="M116" t="str">
            <v>NORMAL</v>
          </cell>
          <cell r="N116">
            <v>2</v>
          </cell>
          <cell r="U116" t="str">
            <v>HAR-Instalasi dan Mesin</v>
          </cell>
          <cell r="W116">
            <v>18367492</v>
          </cell>
        </row>
        <row r="117">
          <cell r="M117" t="str">
            <v>NORMAL</v>
          </cell>
          <cell r="N117">
            <v>2</v>
          </cell>
          <cell r="U117" t="str">
            <v>HAR-Instalasi dan Mesin</v>
          </cell>
          <cell r="W117">
            <v>2602556</v>
          </cell>
        </row>
        <row r="118">
          <cell r="M118" t="str">
            <v>NORMAL</v>
          </cell>
          <cell r="N118">
            <v>2</v>
          </cell>
          <cell r="U118" t="str">
            <v>HAR-Instalasi dan Mesin</v>
          </cell>
          <cell r="W118">
            <v>130020</v>
          </cell>
        </row>
        <row r="119">
          <cell r="M119" t="str">
            <v>NORMAL</v>
          </cell>
          <cell r="N119">
            <v>2</v>
          </cell>
          <cell r="U119" t="str">
            <v>HAR-Instalasi dan Mesin</v>
          </cell>
          <cell r="W119">
            <v>179740</v>
          </cell>
        </row>
        <row r="120">
          <cell r="M120" t="str">
            <v>NORMAL</v>
          </cell>
          <cell r="N120">
            <v>4</v>
          </cell>
          <cell r="U120" t="str">
            <v>HAR-Instalasi dan Mesin</v>
          </cell>
          <cell r="W120">
            <v>355630</v>
          </cell>
        </row>
        <row r="121">
          <cell r="M121" t="str">
            <v>NORMAL</v>
          </cell>
          <cell r="N121">
            <v>1</v>
          </cell>
          <cell r="U121" t="str">
            <v>HAR-Instalasi dan Mesin</v>
          </cell>
          <cell r="W121">
            <v>107250</v>
          </cell>
        </row>
        <row r="122">
          <cell r="M122" t="str">
            <v>NORMAL</v>
          </cell>
          <cell r="N122">
            <v>2</v>
          </cell>
          <cell r="U122" t="str">
            <v>HAR-Instalasi dan Mesin</v>
          </cell>
          <cell r="W122">
            <v>438460</v>
          </cell>
        </row>
        <row r="123">
          <cell r="M123" t="str">
            <v>NORMAL</v>
          </cell>
          <cell r="N123">
            <v>2</v>
          </cell>
          <cell r="U123" t="str">
            <v>HAR-Instalasi dan Mesin</v>
          </cell>
          <cell r="W123">
            <v>825616</v>
          </cell>
        </row>
        <row r="124">
          <cell r="M124" t="str">
            <v>NORMAL</v>
          </cell>
          <cell r="N124">
            <v>2</v>
          </cell>
          <cell r="U124" t="str">
            <v>HAR-Instalasi dan Mesin</v>
          </cell>
          <cell r="W124">
            <v>2145330</v>
          </cell>
        </row>
        <row r="125">
          <cell r="M125" t="str">
            <v>NORMAL</v>
          </cell>
          <cell r="N125">
            <v>5</v>
          </cell>
          <cell r="U125" t="str">
            <v>HAR-Instalasi dan Mesin</v>
          </cell>
          <cell r="W125">
            <v>2512950</v>
          </cell>
        </row>
        <row r="126">
          <cell r="M126" t="str">
            <v>NORMAL</v>
          </cell>
          <cell r="N126">
            <v>2</v>
          </cell>
          <cell r="U126" t="str">
            <v>HAR-Instalasi dan Mesin</v>
          </cell>
          <cell r="W126">
            <v>2083620</v>
          </cell>
        </row>
        <row r="127">
          <cell r="M127" t="str">
            <v>NORMAL</v>
          </cell>
          <cell r="N127">
            <v>3</v>
          </cell>
          <cell r="U127" t="str">
            <v>HAR-Instalasi dan Mesin</v>
          </cell>
          <cell r="W127">
            <v>7243665</v>
          </cell>
        </row>
        <row r="128">
          <cell r="M128" t="str">
            <v>NORMAL</v>
          </cell>
          <cell r="N128">
            <v>4</v>
          </cell>
          <cell r="U128" t="str">
            <v>HAR-Instalasi dan Mesin</v>
          </cell>
          <cell r="W128">
            <v>10430860</v>
          </cell>
        </row>
        <row r="129">
          <cell r="M129" t="str">
            <v>NORMAL</v>
          </cell>
          <cell r="N129">
            <v>6</v>
          </cell>
          <cell r="U129" t="str">
            <v>HAR-Instalasi dan Mesin</v>
          </cell>
          <cell r="W129">
            <v>13300760</v>
          </cell>
        </row>
        <row r="130">
          <cell r="M130" t="str">
            <v>NORMAL</v>
          </cell>
          <cell r="N130">
            <v>4</v>
          </cell>
          <cell r="U130" t="str">
            <v>HAR-Instalasi dan Mesin</v>
          </cell>
          <cell r="W130">
            <v>4840000</v>
          </cell>
        </row>
        <row r="131">
          <cell r="M131" t="str">
            <v>NORMAL</v>
          </cell>
          <cell r="N131">
            <v>2</v>
          </cell>
          <cell r="U131" t="str">
            <v>HAR-Instalasi dan Mesin</v>
          </cell>
          <cell r="W131">
            <v>2444420</v>
          </cell>
        </row>
        <row r="132">
          <cell r="M132" t="str">
            <v>NORMAL</v>
          </cell>
          <cell r="N132">
            <v>2</v>
          </cell>
          <cell r="U132" t="str">
            <v>HAR-Instalasi dan Mesin</v>
          </cell>
          <cell r="W132">
            <v>8524978</v>
          </cell>
        </row>
        <row r="133">
          <cell r="M133" t="str">
            <v>NORMAL</v>
          </cell>
          <cell r="N133">
            <v>2</v>
          </cell>
          <cell r="U133" t="str">
            <v>HAR-Instalasi dan Mesin</v>
          </cell>
          <cell r="W133">
            <v>10109000</v>
          </cell>
        </row>
        <row r="134">
          <cell r="M134" t="str">
            <v>NORMAL</v>
          </cell>
          <cell r="N134">
            <v>2</v>
          </cell>
          <cell r="U134" t="str">
            <v>HAR-Instalasi dan Mesin</v>
          </cell>
          <cell r="W134">
            <v>1672000</v>
          </cell>
        </row>
        <row r="135">
          <cell r="M135" t="str">
            <v>NORMAL</v>
          </cell>
          <cell r="N135">
            <v>1</v>
          </cell>
          <cell r="U135" t="str">
            <v>HAR-Instalasi dan Mesin</v>
          </cell>
          <cell r="W135">
            <v>35612500</v>
          </cell>
        </row>
        <row r="136">
          <cell r="M136" t="str">
            <v>NORMAL</v>
          </cell>
          <cell r="N136">
            <v>1</v>
          </cell>
          <cell r="U136" t="str">
            <v>HAR-Instalasi dan Mesin</v>
          </cell>
          <cell r="W136">
            <v>2266000</v>
          </cell>
        </row>
        <row r="137">
          <cell r="M137" t="str">
            <v>NORMAL</v>
          </cell>
          <cell r="N137">
            <v>2</v>
          </cell>
          <cell r="U137" t="str">
            <v>HAR-Instalasi dan Mesin</v>
          </cell>
          <cell r="W137">
            <v>2673513</v>
          </cell>
        </row>
        <row r="138">
          <cell r="M138" t="str">
            <v>NORMAL</v>
          </cell>
          <cell r="N138">
            <v>2</v>
          </cell>
          <cell r="U138" t="str">
            <v>HAR-Instalasi dan Mesin</v>
          </cell>
          <cell r="W138">
            <v>22660000</v>
          </cell>
        </row>
        <row r="139">
          <cell r="M139" t="str">
            <v>NORMAL</v>
          </cell>
          <cell r="N139">
            <v>625</v>
          </cell>
          <cell r="U139" t="str">
            <v>HAR-Instalasi dan Mesin</v>
          </cell>
          <cell r="W139">
            <v>18288038</v>
          </cell>
        </row>
        <row r="140">
          <cell r="M140" t="str">
            <v>NORMAL</v>
          </cell>
          <cell r="N140">
            <v>2</v>
          </cell>
          <cell r="U140" t="str">
            <v>HAR-Instalasi dan Mesin</v>
          </cell>
          <cell r="W140">
            <v>517000</v>
          </cell>
        </row>
        <row r="141">
          <cell r="M141" t="str">
            <v>NORMAL</v>
          </cell>
          <cell r="N141">
            <v>2</v>
          </cell>
          <cell r="U141" t="str">
            <v>HAR-Instalasi dan Mesin</v>
          </cell>
          <cell r="W141">
            <v>737000</v>
          </cell>
        </row>
        <row r="142">
          <cell r="M142" t="str">
            <v>NORMAL</v>
          </cell>
          <cell r="N142">
            <v>3</v>
          </cell>
          <cell r="U142" t="str">
            <v>HAR-Instalasi dan Mesin</v>
          </cell>
          <cell r="W142">
            <v>1087020</v>
          </cell>
        </row>
        <row r="143">
          <cell r="M143" t="str">
            <v>PRE-MEMORY</v>
          </cell>
          <cell r="N143">
            <v>1</v>
          </cell>
          <cell r="U143" t="str">
            <v>HAR-Instalasi dan Mesin</v>
          </cell>
          <cell r="W143">
            <v>0</v>
          </cell>
        </row>
        <row r="144">
          <cell r="M144" t="str">
            <v>NORMAL</v>
          </cell>
          <cell r="N144">
            <v>10</v>
          </cell>
          <cell r="U144" t="str">
            <v>HAR-Instalasi dan Mesin</v>
          </cell>
          <cell r="W144">
            <v>4400000</v>
          </cell>
        </row>
        <row r="145">
          <cell r="M145" t="str">
            <v>NORMAL</v>
          </cell>
          <cell r="N145">
            <v>3</v>
          </cell>
          <cell r="U145" t="str">
            <v>HAR-Instalasi dan Mesin</v>
          </cell>
          <cell r="W145">
            <v>950400</v>
          </cell>
        </row>
        <row r="146">
          <cell r="M146" t="str">
            <v>NORMAL</v>
          </cell>
          <cell r="N146">
            <v>2</v>
          </cell>
          <cell r="U146" t="str">
            <v>HAR-Instalasi dan Mesin</v>
          </cell>
          <cell r="W146">
            <v>450085</v>
          </cell>
        </row>
        <row r="147">
          <cell r="M147" t="str">
            <v>NORMAL</v>
          </cell>
          <cell r="N147">
            <v>3</v>
          </cell>
          <cell r="U147" t="str">
            <v>HAR-Instalasi dan Mesin</v>
          </cell>
          <cell r="W147">
            <v>9735000</v>
          </cell>
        </row>
        <row r="148">
          <cell r="M148" t="str">
            <v>NORMAL</v>
          </cell>
          <cell r="N148">
            <v>10</v>
          </cell>
          <cell r="U148" t="str">
            <v>HAR-Instalasi dan Mesin</v>
          </cell>
          <cell r="W148">
            <v>18098520</v>
          </cell>
        </row>
        <row r="149">
          <cell r="M149" t="str">
            <v>PRE-MEMORY</v>
          </cell>
          <cell r="N149">
            <v>2</v>
          </cell>
          <cell r="U149" t="str">
            <v>HAR-Instalasi dan Mesin</v>
          </cell>
          <cell r="W149">
            <v>0</v>
          </cell>
        </row>
        <row r="150">
          <cell r="M150" t="str">
            <v>NORMAL</v>
          </cell>
          <cell r="N150">
            <v>1</v>
          </cell>
          <cell r="U150" t="str">
            <v>HAR-Instalasi dan Mesin</v>
          </cell>
          <cell r="W150">
            <v>2798730</v>
          </cell>
        </row>
        <row r="151">
          <cell r="M151" t="str">
            <v>NORMAL</v>
          </cell>
          <cell r="N151">
            <v>1</v>
          </cell>
          <cell r="U151" t="str">
            <v>HAR-Instalasi dan Mesin</v>
          </cell>
          <cell r="W151">
            <v>5610000</v>
          </cell>
        </row>
        <row r="152">
          <cell r="M152" t="str">
            <v>NORMAL</v>
          </cell>
          <cell r="N152">
            <v>1</v>
          </cell>
          <cell r="U152" t="str">
            <v>HAR-Instalasi dan Mesin</v>
          </cell>
          <cell r="W152">
            <v>9982500</v>
          </cell>
        </row>
        <row r="153">
          <cell r="M153" t="str">
            <v>NORMAL</v>
          </cell>
          <cell r="N153">
            <v>1</v>
          </cell>
          <cell r="U153" t="str">
            <v>HAR-Instalasi dan Mesin</v>
          </cell>
          <cell r="W153">
            <v>521400</v>
          </cell>
        </row>
        <row r="154">
          <cell r="M154" t="str">
            <v>NORMAL</v>
          </cell>
          <cell r="N154">
            <v>1</v>
          </cell>
          <cell r="U154" t="str">
            <v>HAR-Instalasi dan Mesin</v>
          </cell>
          <cell r="W154">
            <v>656700</v>
          </cell>
        </row>
        <row r="155">
          <cell r="M155" t="str">
            <v>NORMAL</v>
          </cell>
          <cell r="N155">
            <v>1</v>
          </cell>
          <cell r="U155" t="str">
            <v>HAR-Instalasi dan Mesin</v>
          </cell>
          <cell r="W155">
            <v>8470000</v>
          </cell>
        </row>
        <row r="156">
          <cell r="M156" t="str">
            <v>NORMAL</v>
          </cell>
          <cell r="N156">
            <v>2</v>
          </cell>
          <cell r="U156" t="str">
            <v>HAR-Instalasi dan Mesin</v>
          </cell>
          <cell r="W156">
            <v>12386000</v>
          </cell>
        </row>
        <row r="157">
          <cell r="M157" t="str">
            <v>NORMAL</v>
          </cell>
          <cell r="N157">
            <v>3</v>
          </cell>
          <cell r="U157" t="str">
            <v>HAR-Instalasi dan Mesin</v>
          </cell>
          <cell r="W157">
            <v>28159890</v>
          </cell>
        </row>
        <row r="158">
          <cell r="M158" t="str">
            <v>NORMAL</v>
          </cell>
          <cell r="N158">
            <v>2</v>
          </cell>
          <cell r="U158" t="str">
            <v>HAR-Instalasi dan Mesin</v>
          </cell>
          <cell r="W158">
            <v>8504540</v>
          </cell>
        </row>
        <row r="159">
          <cell r="M159" t="str">
            <v>NORMAL</v>
          </cell>
          <cell r="N159">
            <v>2</v>
          </cell>
          <cell r="U159" t="str">
            <v>HAR-Instalasi dan Mesin</v>
          </cell>
          <cell r="W159">
            <v>3476000</v>
          </cell>
        </row>
        <row r="160">
          <cell r="M160" t="str">
            <v>NORMAL</v>
          </cell>
          <cell r="N160">
            <v>3</v>
          </cell>
          <cell r="U160" t="str">
            <v>HAR-Instalasi dan Mesin</v>
          </cell>
          <cell r="W160">
            <v>2015739</v>
          </cell>
        </row>
        <row r="161">
          <cell r="M161" t="str">
            <v>NORMAL</v>
          </cell>
          <cell r="N161">
            <v>2</v>
          </cell>
          <cell r="U161" t="str">
            <v>HAR-Instalasi dan Mesin</v>
          </cell>
          <cell r="W161">
            <v>19706157</v>
          </cell>
        </row>
        <row r="162">
          <cell r="M162" t="str">
            <v>NORMAL</v>
          </cell>
          <cell r="N162">
            <v>13</v>
          </cell>
          <cell r="U162" t="str">
            <v>HAR-Instalasi dan Mesin</v>
          </cell>
          <cell r="W162">
            <v>124410000</v>
          </cell>
        </row>
        <row r="163">
          <cell r="M163" t="str">
            <v>NORMAL</v>
          </cell>
          <cell r="N163">
            <v>1</v>
          </cell>
          <cell r="U163" t="str">
            <v>HAR-Instalasi dan Mesin</v>
          </cell>
          <cell r="W163">
            <v>11761200</v>
          </cell>
        </row>
        <row r="164">
          <cell r="M164" t="str">
            <v>NORMAL</v>
          </cell>
          <cell r="N164">
            <v>14</v>
          </cell>
          <cell r="U164" t="str">
            <v>HAR-Instalasi dan Mesin</v>
          </cell>
          <cell r="W164">
            <v>35025760</v>
          </cell>
        </row>
        <row r="165">
          <cell r="M165" t="str">
            <v>NORMAL</v>
          </cell>
          <cell r="N165">
            <v>9</v>
          </cell>
          <cell r="U165" t="str">
            <v>HAR-Instalasi dan Mesin</v>
          </cell>
          <cell r="W165">
            <v>7574490</v>
          </cell>
        </row>
        <row r="166">
          <cell r="M166" t="str">
            <v>NORMAL</v>
          </cell>
          <cell r="N166">
            <v>3</v>
          </cell>
          <cell r="U166" t="str">
            <v>HAR-Instalasi dan Mesin</v>
          </cell>
          <cell r="W166">
            <v>3468300</v>
          </cell>
        </row>
        <row r="167">
          <cell r="M167" t="str">
            <v>NORMAL</v>
          </cell>
          <cell r="N167">
            <v>1</v>
          </cell>
          <cell r="U167" t="str">
            <v>HAR-Instalasi dan Mesin</v>
          </cell>
          <cell r="W167">
            <v>542555</v>
          </cell>
        </row>
        <row r="168">
          <cell r="M168" t="str">
            <v>NORMAL</v>
          </cell>
          <cell r="N168">
            <v>4</v>
          </cell>
          <cell r="U168" t="str">
            <v>HAR-Instalasi dan Mesin</v>
          </cell>
          <cell r="W168">
            <v>3036000</v>
          </cell>
        </row>
        <row r="169">
          <cell r="M169" t="str">
            <v>PRE-MEMORY</v>
          </cell>
          <cell r="N169">
            <v>2</v>
          </cell>
          <cell r="U169" t="str">
            <v>HAR-Instalasi dan Mesin</v>
          </cell>
          <cell r="W169">
            <v>0</v>
          </cell>
        </row>
        <row r="170">
          <cell r="M170" t="str">
            <v>NORMAL</v>
          </cell>
          <cell r="N170">
            <v>2</v>
          </cell>
          <cell r="U170" t="str">
            <v>HAR-Instalasi dan Mesin</v>
          </cell>
          <cell r="W170">
            <v>517000</v>
          </cell>
        </row>
        <row r="171">
          <cell r="M171" t="str">
            <v>NORMAL</v>
          </cell>
          <cell r="N171">
            <v>2</v>
          </cell>
          <cell r="U171" t="str">
            <v>HAR-Instalasi dan Mesin</v>
          </cell>
          <cell r="W171">
            <v>517000</v>
          </cell>
        </row>
        <row r="172">
          <cell r="M172" t="str">
            <v>NORMAL</v>
          </cell>
          <cell r="N172">
            <v>2</v>
          </cell>
          <cell r="U172" t="str">
            <v>HAR-Instalasi dan Mesin</v>
          </cell>
          <cell r="W172">
            <v>1166000</v>
          </cell>
        </row>
        <row r="173">
          <cell r="M173" t="str">
            <v>NORMAL</v>
          </cell>
          <cell r="N173">
            <v>1</v>
          </cell>
          <cell r="U173" t="str">
            <v>HAR-Instalasi dan Mesin</v>
          </cell>
          <cell r="W173">
            <v>52800000</v>
          </cell>
        </row>
        <row r="174">
          <cell r="M174" t="str">
            <v>NORMAL</v>
          </cell>
          <cell r="N174">
            <v>2</v>
          </cell>
          <cell r="U174" t="str">
            <v>HAR-Instalasi dan Mesin</v>
          </cell>
          <cell r="W174">
            <v>5720000</v>
          </cell>
        </row>
        <row r="175">
          <cell r="M175" t="str">
            <v>NORMAL</v>
          </cell>
          <cell r="N175">
            <v>2</v>
          </cell>
          <cell r="U175" t="str">
            <v>HAR-Instalasi dan Mesin</v>
          </cell>
          <cell r="W175">
            <v>8360000</v>
          </cell>
        </row>
        <row r="176">
          <cell r="M176" t="str">
            <v>NORMAL</v>
          </cell>
          <cell r="N176">
            <v>2</v>
          </cell>
          <cell r="U176" t="str">
            <v>HAR-Instalasi dan Mesin</v>
          </cell>
          <cell r="W176">
            <v>10670000</v>
          </cell>
        </row>
        <row r="177">
          <cell r="M177" t="str">
            <v>NORMAL</v>
          </cell>
          <cell r="N177">
            <v>2</v>
          </cell>
          <cell r="U177" t="str">
            <v>HAR-Instalasi dan Mesin</v>
          </cell>
          <cell r="W177">
            <v>2684000</v>
          </cell>
        </row>
        <row r="178">
          <cell r="M178" t="str">
            <v>NORMAL</v>
          </cell>
          <cell r="N178">
            <v>4</v>
          </cell>
          <cell r="U178" t="str">
            <v>HAR-Instalasi dan Mesin</v>
          </cell>
          <cell r="W178">
            <v>20680000</v>
          </cell>
        </row>
        <row r="179">
          <cell r="M179" t="str">
            <v>NORMAL</v>
          </cell>
          <cell r="N179">
            <v>2</v>
          </cell>
          <cell r="U179" t="str">
            <v>HAR-Instalasi dan Mesin</v>
          </cell>
          <cell r="W179">
            <v>1859000</v>
          </cell>
        </row>
        <row r="180">
          <cell r="M180" t="str">
            <v>PRE-MEMORY</v>
          </cell>
          <cell r="N180">
            <v>7</v>
          </cell>
          <cell r="U180" t="str">
            <v>HAR-Instalasi dan Mesin</v>
          </cell>
          <cell r="W180">
            <v>0</v>
          </cell>
        </row>
        <row r="181">
          <cell r="M181" t="str">
            <v>NORMAL</v>
          </cell>
          <cell r="N181">
            <v>2</v>
          </cell>
          <cell r="U181" t="str">
            <v>HAR-Instalasi dan Mesin</v>
          </cell>
          <cell r="W181">
            <v>21978000</v>
          </cell>
        </row>
        <row r="182">
          <cell r="M182" t="str">
            <v>NORMAL</v>
          </cell>
          <cell r="N182">
            <v>6</v>
          </cell>
          <cell r="U182" t="str">
            <v>HAR-Instalasi dan Mesin</v>
          </cell>
          <cell r="W182">
            <v>2782428</v>
          </cell>
        </row>
        <row r="183">
          <cell r="M183" t="str">
            <v>NORMAL</v>
          </cell>
          <cell r="N183">
            <v>6</v>
          </cell>
          <cell r="U183" t="str">
            <v>HAR-Instalasi dan Mesin</v>
          </cell>
          <cell r="W183">
            <v>2782428</v>
          </cell>
        </row>
        <row r="184">
          <cell r="M184" t="str">
            <v>NORMAL</v>
          </cell>
          <cell r="N184">
            <v>2</v>
          </cell>
          <cell r="U184" t="str">
            <v>HAR-Instalasi dan Mesin</v>
          </cell>
          <cell r="W184">
            <v>16937369</v>
          </cell>
        </row>
        <row r="185">
          <cell r="M185" t="str">
            <v>NORMAL</v>
          </cell>
          <cell r="N185">
            <v>4</v>
          </cell>
          <cell r="U185" t="str">
            <v>HAR-Instalasi dan Mesin</v>
          </cell>
          <cell r="W185">
            <v>2860000</v>
          </cell>
        </row>
        <row r="186">
          <cell r="M186" t="str">
            <v>NORMAL</v>
          </cell>
          <cell r="N186">
            <v>1</v>
          </cell>
          <cell r="U186" t="str">
            <v>HAR-Instalasi dan Mesin</v>
          </cell>
          <cell r="W186">
            <v>9961600</v>
          </cell>
        </row>
        <row r="187">
          <cell r="M187" t="str">
            <v>PRE-MEMORY</v>
          </cell>
          <cell r="N187">
            <v>1</v>
          </cell>
          <cell r="U187" t="str">
            <v>HAR-Instalasi dan Mesin</v>
          </cell>
          <cell r="W187">
            <v>0</v>
          </cell>
        </row>
        <row r="188">
          <cell r="M188" t="str">
            <v>NORMAL</v>
          </cell>
          <cell r="N188">
            <v>5</v>
          </cell>
          <cell r="U188" t="str">
            <v>HAR-Instalasi dan Mesin</v>
          </cell>
          <cell r="W188">
            <v>907500</v>
          </cell>
        </row>
        <row r="189">
          <cell r="M189" t="str">
            <v>NORMAL</v>
          </cell>
          <cell r="N189">
            <v>3</v>
          </cell>
          <cell r="U189" t="str">
            <v>HAR-Instalasi dan Mesin</v>
          </cell>
          <cell r="W189">
            <v>409200</v>
          </cell>
        </row>
        <row r="190">
          <cell r="M190" t="str">
            <v>NORMAL</v>
          </cell>
          <cell r="N190">
            <v>2</v>
          </cell>
          <cell r="U190" t="str">
            <v>HAR-Instalasi dan Mesin</v>
          </cell>
          <cell r="W190">
            <v>9394000</v>
          </cell>
        </row>
        <row r="191">
          <cell r="M191" t="str">
            <v>PRE-MEMORY</v>
          </cell>
          <cell r="N191">
            <v>1</v>
          </cell>
          <cell r="U191" t="str">
            <v>HAR-Instalasi dan Mesin</v>
          </cell>
          <cell r="W191">
            <v>0</v>
          </cell>
        </row>
        <row r="192">
          <cell r="M192" t="str">
            <v>NORMAL</v>
          </cell>
          <cell r="N192">
            <v>5</v>
          </cell>
          <cell r="U192" t="str">
            <v>HAR-Instalasi dan Mesin</v>
          </cell>
          <cell r="W192">
            <v>1408000</v>
          </cell>
        </row>
        <row r="193">
          <cell r="M193" t="str">
            <v>NORMAL</v>
          </cell>
          <cell r="N193">
            <v>2</v>
          </cell>
          <cell r="U193" t="str">
            <v>HAR-Instalasi dan Mesin</v>
          </cell>
          <cell r="W193">
            <v>649000</v>
          </cell>
        </row>
        <row r="194">
          <cell r="M194" t="str">
            <v>NORMAL</v>
          </cell>
          <cell r="N194">
            <v>5</v>
          </cell>
          <cell r="U194" t="str">
            <v>HAR-Instalasi dan Mesin</v>
          </cell>
          <cell r="W194">
            <v>863500</v>
          </cell>
        </row>
        <row r="195">
          <cell r="M195" t="str">
            <v>NORMAL</v>
          </cell>
          <cell r="N195">
            <v>5</v>
          </cell>
          <cell r="U195" t="str">
            <v>HAR-Instalasi dan Mesin</v>
          </cell>
          <cell r="W195">
            <v>649000</v>
          </cell>
        </row>
        <row r="196">
          <cell r="M196" t="str">
            <v>NORMAL</v>
          </cell>
          <cell r="N196">
            <v>5</v>
          </cell>
          <cell r="U196" t="str">
            <v>HAR-Instalasi dan Mesin</v>
          </cell>
          <cell r="W196">
            <v>6380000</v>
          </cell>
        </row>
        <row r="197">
          <cell r="M197" t="str">
            <v>NORMAL</v>
          </cell>
          <cell r="N197">
            <v>5</v>
          </cell>
          <cell r="U197" t="str">
            <v>HAR-Instalasi dan Mesin</v>
          </cell>
          <cell r="W197">
            <v>1298000</v>
          </cell>
        </row>
        <row r="198">
          <cell r="M198" t="str">
            <v>NORMAL</v>
          </cell>
          <cell r="N198">
            <v>1</v>
          </cell>
          <cell r="U198" t="str">
            <v>HAR-Instalasi dan Mesin</v>
          </cell>
          <cell r="W198">
            <v>36960000</v>
          </cell>
        </row>
        <row r="199">
          <cell r="M199" t="str">
            <v>NORMAL</v>
          </cell>
          <cell r="N199">
            <v>3</v>
          </cell>
          <cell r="U199" t="str">
            <v>HAR-Instalasi dan Mesin</v>
          </cell>
          <cell r="W199">
            <v>5692500</v>
          </cell>
        </row>
        <row r="200">
          <cell r="M200" t="str">
            <v>NORMAL</v>
          </cell>
          <cell r="N200">
            <v>2</v>
          </cell>
          <cell r="U200" t="str">
            <v>HAR-Instalasi dan Mesin</v>
          </cell>
          <cell r="W200">
            <v>17710000</v>
          </cell>
        </row>
        <row r="201">
          <cell r="M201" t="str">
            <v>NORMAL</v>
          </cell>
          <cell r="N201">
            <v>7</v>
          </cell>
          <cell r="U201" t="str">
            <v>HAR-Instalasi dan Mesin</v>
          </cell>
          <cell r="W201">
            <v>50804600</v>
          </cell>
        </row>
        <row r="202">
          <cell r="M202" t="str">
            <v>NORMAL</v>
          </cell>
          <cell r="N202">
            <v>4</v>
          </cell>
          <cell r="U202" t="str">
            <v>HAR-Instalasi dan Mesin</v>
          </cell>
          <cell r="W202">
            <v>14960000</v>
          </cell>
        </row>
        <row r="203">
          <cell r="M203" t="str">
            <v>NORMAL</v>
          </cell>
          <cell r="N203">
            <v>1</v>
          </cell>
          <cell r="U203" t="str">
            <v>HAR-Instalasi dan Mesin</v>
          </cell>
          <cell r="W203">
            <v>8855000</v>
          </cell>
        </row>
        <row r="204">
          <cell r="M204" t="str">
            <v>NORMAL</v>
          </cell>
          <cell r="N204">
            <v>2</v>
          </cell>
          <cell r="U204" t="str">
            <v>HAR-Instalasi dan Mesin</v>
          </cell>
          <cell r="W204">
            <v>8360000</v>
          </cell>
        </row>
        <row r="205">
          <cell r="M205" t="str">
            <v>NORMAL</v>
          </cell>
          <cell r="N205">
            <v>1</v>
          </cell>
          <cell r="U205" t="str">
            <v>HAR-Instalasi dan Mesin</v>
          </cell>
          <cell r="W205">
            <v>8162000</v>
          </cell>
        </row>
        <row r="206">
          <cell r="M206" t="str">
            <v>NORMAL</v>
          </cell>
          <cell r="N206">
            <v>1</v>
          </cell>
          <cell r="U206" t="str">
            <v>HAR-Instalasi dan Mesin</v>
          </cell>
          <cell r="W206">
            <v>5720000</v>
          </cell>
        </row>
        <row r="207">
          <cell r="M207" t="str">
            <v>NORMAL</v>
          </cell>
          <cell r="N207">
            <v>1</v>
          </cell>
          <cell r="U207" t="str">
            <v>HAR-Instalasi dan Mesin</v>
          </cell>
          <cell r="W207">
            <v>5444587</v>
          </cell>
        </row>
        <row r="208">
          <cell r="M208" t="str">
            <v>NORMAL</v>
          </cell>
          <cell r="N208">
            <v>1</v>
          </cell>
          <cell r="U208" t="str">
            <v>HAR-Instalasi dan Mesin</v>
          </cell>
          <cell r="W208">
            <v>27313000</v>
          </cell>
        </row>
        <row r="209">
          <cell r="M209" t="str">
            <v>NORMAL</v>
          </cell>
          <cell r="N209">
            <v>2</v>
          </cell>
          <cell r="U209" t="str">
            <v>HAR-Instalasi dan Mesin</v>
          </cell>
          <cell r="W209">
            <v>144430000</v>
          </cell>
        </row>
        <row r="210">
          <cell r="M210" t="str">
            <v>NORMAL</v>
          </cell>
          <cell r="N210">
            <v>12</v>
          </cell>
          <cell r="U210" t="str">
            <v>HAR-Instalasi dan Mesin</v>
          </cell>
          <cell r="W210">
            <v>102590400</v>
          </cell>
        </row>
        <row r="211">
          <cell r="M211" t="str">
            <v>NORMAL</v>
          </cell>
          <cell r="N211">
            <v>1</v>
          </cell>
          <cell r="U211" t="str">
            <v>HAR-Instalasi dan Mesin</v>
          </cell>
          <cell r="W211">
            <v>503780</v>
          </cell>
        </row>
        <row r="212">
          <cell r="M212" t="str">
            <v>NORMAL</v>
          </cell>
          <cell r="N212">
            <v>1</v>
          </cell>
          <cell r="U212" t="str">
            <v>HAR-Instalasi dan Mesin</v>
          </cell>
          <cell r="W212">
            <v>1665514</v>
          </cell>
        </row>
        <row r="213">
          <cell r="M213" t="str">
            <v>NORMAL</v>
          </cell>
          <cell r="N213">
            <v>5</v>
          </cell>
          <cell r="U213" t="str">
            <v>HAR-Instalasi dan Mesin</v>
          </cell>
          <cell r="W213">
            <v>2492050</v>
          </cell>
        </row>
        <row r="214">
          <cell r="M214" t="str">
            <v>NORMAL</v>
          </cell>
          <cell r="N214">
            <v>5</v>
          </cell>
          <cell r="U214" t="str">
            <v>HAR-Instalasi dan Mesin</v>
          </cell>
          <cell r="W214">
            <v>2592150</v>
          </cell>
        </row>
        <row r="215">
          <cell r="M215" t="str">
            <v>NORMAL</v>
          </cell>
          <cell r="N215">
            <v>5</v>
          </cell>
          <cell r="U215" t="str">
            <v>HAR-Instalasi dan Mesin</v>
          </cell>
          <cell r="W215">
            <v>2602600</v>
          </cell>
        </row>
        <row r="216">
          <cell r="M216" t="str">
            <v>NORMAL</v>
          </cell>
          <cell r="N216">
            <v>2</v>
          </cell>
          <cell r="U216" t="str">
            <v>HAR-Instalasi dan Mesin</v>
          </cell>
          <cell r="W216">
            <v>27005000</v>
          </cell>
        </row>
        <row r="217">
          <cell r="M217" t="str">
            <v>NORMAL</v>
          </cell>
          <cell r="N217">
            <v>1</v>
          </cell>
          <cell r="U217" t="str">
            <v>HAR-Instalasi dan Mesin</v>
          </cell>
          <cell r="W217">
            <v>8008000</v>
          </cell>
        </row>
        <row r="218">
          <cell r="M218" t="str">
            <v>NORMAL</v>
          </cell>
          <cell r="N218">
            <v>2</v>
          </cell>
          <cell r="U218" t="str">
            <v>HAR-Instalasi dan Mesin</v>
          </cell>
          <cell r="W218">
            <v>19646000</v>
          </cell>
        </row>
        <row r="219">
          <cell r="M219" t="str">
            <v>NORMAL</v>
          </cell>
          <cell r="N219">
            <v>2</v>
          </cell>
          <cell r="U219" t="str">
            <v>HAR-Instalasi dan Mesin</v>
          </cell>
          <cell r="W219">
            <v>14795110</v>
          </cell>
        </row>
        <row r="220">
          <cell r="M220" t="str">
            <v>NORMAL</v>
          </cell>
          <cell r="N220">
            <v>5</v>
          </cell>
          <cell r="U220" t="str">
            <v>HAR-Instalasi dan Mesin</v>
          </cell>
          <cell r="W220">
            <v>44684200</v>
          </cell>
        </row>
        <row r="221">
          <cell r="M221" t="str">
            <v>NORMAL</v>
          </cell>
          <cell r="N221">
            <v>3</v>
          </cell>
          <cell r="U221" t="str">
            <v>HAR-Instalasi dan Mesin</v>
          </cell>
          <cell r="W221">
            <v>18711000</v>
          </cell>
        </row>
        <row r="222">
          <cell r="M222" t="str">
            <v>NORMAL</v>
          </cell>
          <cell r="N222">
            <v>13</v>
          </cell>
          <cell r="U222" t="str">
            <v>HAR-Instalasi dan Mesin</v>
          </cell>
          <cell r="W222">
            <v>394900</v>
          </cell>
        </row>
        <row r="223">
          <cell r="M223" t="str">
            <v>NORMAL</v>
          </cell>
          <cell r="N223">
            <v>5</v>
          </cell>
          <cell r="U223" t="str">
            <v>HAR-Instalasi dan Mesin</v>
          </cell>
          <cell r="W223">
            <v>247500</v>
          </cell>
        </row>
        <row r="224">
          <cell r="M224" t="str">
            <v>NORMAL</v>
          </cell>
          <cell r="N224">
            <v>15</v>
          </cell>
          <cell r="U224" t="str">
            <v>HAR-Instalasi dan Mesin</v>
          </cell>
          <cell r="W224">
            <v>6113250</v>
          </cell>
        </row>
        <row r="225">
          <cell r="M225" t="str">
            <v>NORMAL</v>
          </cell>
          <cell r="N225">
            <v>40</v>
          </cell>
          <cell r="U225" t="str">
            <v>HAR-Instalasi dan Mesin</v>
          </cell>
          <cell r="W225">
            <v>25549260</v>
          </cell>
        </row>
        <row r="226">
          <cell r="M226" t="str">
            <v>NORMAL</v>
          </cell>
          <cell r="N226">
            <v>5</v>
          </cell>
          <cell r="U226" t="str">
            <v>HAR-Instalasi dan Mesin</v>
          </cell>
          <cell r="W226">
            <v>385000</v>
          </cell>
        </row>
        <row r="227">
          <cell r="M227" t="str">
            <v>NORMAL</v>
          </cell>
          <cell r="N227">
            <v>15</v>
          </cell>
          <cell r="U227" t="str">
            <v>HAR-Instalasi dan Mesin</v>
          </cell>
          <cell r="W227">
            <v>8542875</v>
          </cell>
        </row>
        <row r="228">
          <cell r="M228" t="str">
            <v>NORMAL</v>
          </cell>
          <cell r="N228">
            <v>15</v>
          </cell>
          <cell r="U228" t="str">
            <v>HAR-Instalasi dan Mesin</v>
          </cell>
          <cell r="W228">
            <v>8516261</v>
          </cell>
        </row>
        <row r="229">
          <cell r="M229" t="str">
            <v>NORMAL</v>
          </cell>
          <cell r="N229">
            <v>10</v>
          </cell>
          <cell r="U229" t="str">
            <v>HAR-Instalasi dan Mesin</v>
          </cell>
          <cell r="W229">
            <v>330000</v>
          </cell>
        </row>
        <row r="230">
          <cell r="M230" t="str">
            <v>NORMAL</v>
          </cell>
          <cell r="N230">
            <v>3</v>
          </cell>
          <cell r="U230" t="str">
            <v>HAR-Instalasi dan Mesin</v>
          </cell>
          <cell r="W230">
            <v>181500</v>
          </cell>
        </row>
        <row r="231">
          <cell r="M231" t="str">
            <v>NORMAL</v>
          </cell>
          <cell r="N231">
            <v>4</v>
          </cell>
          <cell r="U231" t="str">
            <v>HAR-Instalasi dan Mesin</v>
          </cell>
          <cell r="W231">
            <v>308000</v>
          </cell>
        </row>
        <row r="232">
          <cell r="M232" t="str">
            <v>NORMAL</v>
          </cell>
          <cell r="N232">
            <v>4</v>
          </cell>
          <cell r="U232" t="str">
            <v>HAR-Instalasi dan Mesin</v>
          </cell>
          <cell r="W232">
            <v>308000</v>
          </cell>
        </row>
        <row r="233">
          <cell r="M233" t="str">
            <v>NORMAL</v>
          </cell>
          <cell r="N233">
            <v>4</v>
          </cell>
          <cell r="U233" t="str">
            <v>HAR-Instalasi dan Mesin</v>
          </cell>
          <cell r="W233">
            <v>286000</v>
          </cell>
        </row>
        <row r="234">
          <cell r="M234" t="str">
            <v>NORMAL</v>
          </cell>
          <cell r="N234">
            <v>8</v>
          </cell>
          <cell r="U234" t="str">
            <v>HAR-Instalasi dan Mesin</v>
          </cell>
          <cell r="W234">
            <v>2851200</v>
          </cell>
        </row>
        <row r="235">
          <cell r="M235" t="str">
            <v>NORMAL</v>
          </cell>
          <cell r="N235">
            <v>5</v>
          </cell>
          <cell r="U235" t="str">
            <v>HAR-Instalasi dan Mesin</v>
          </cell>
          <cell r="W235">
            <v>797500</v>
          </cell>
        </row>
        <row r="236">
          <cell r="M236" t="str">
            <v>NORMAL</v>
          </cell>
          <cell r="N236">
            <v>5</v>
          </cell>
          <cell r="U236" t="str">
            <v>HAR-Instalasi dan Mesin</v>
          </cell>
          <cell r="W236">
            <v>3300000</v>
          </cell>
        </row>
        <row r="237">
          <cell r="M237" t="str">
            <v>NORMAL</v>
          </cell>
          <cell r="N237">
            <v>5</v>
          </cell>
          <cell r="U237" t="str">
            <v>HAR-Instalasi dan Mesin</v>
          </cell>
          <cell r="W237">
            <v>2750000</v>
          </cell>
        </row>
        <row r="238">
          <cell r="M238" t="str">
            <v>NORMAL</v>
          </cell>
          <cell r="N238">
            <v>20</v>
          </cell>
          <cell r="U238" t="str">
            <v>HAR-Instalasi dan Mesin</v>
          </cell>
          <cell r="W238">
            <v>15239169</v>
          </cell>
        </row>
        <row r="239">
          <cell r="M239" t="str">
            <v>NORMAL</v>
          </cell>
          <cell r="N239">
            <v>5</v>
          </cell>
          <cell r="U239" t="str">
            <v>HAR-Instalasi dan Mesin</v>
          </cell>
          <cell r="W239">
            <v>792000</v>
          </cell>
        </row>
        <row r="240">
          <cell r="M240" t="str">
            <v>NORMAL</v>
          </cell>
          <cell r="N240">
            <v>1</v>
          </cell>
          <cell r="U240" t="str">
            <v>HAR-Instalasi dan Mesin</v>
          </cell>
          <cell r="W240">
            <v>51485280</v>
          </cell>
        </row>
        <row r="241">
          <cell r="M241" t="str">
            <v>NORMAL</v>
          </cell>
          <cell r="N241">
            <v>2</v>
          </cell>
          <cell r="U241" t="str">
            <v>HAR-Instalasi dan Mesin</v>
          </cell>
          <cell r="W241">
            <v>2409000</v>
          </cell>
        </row>
        <row r="242">
          <cell r="M242" t="str">
            <v>NORMAL</v>
          </cell>
          <cell r="N242">
            <v>1</v>
          </cell>
          <cell r="U242" t="str">
            <v>HAR-Instalasi dan Mesin</v>
          </cell>
          <cell r="W242">
            <v>23226989</v>
          </cell>
        </row>
        <row r="243">
          <cell r="M243" t="str">
            <v>NORMAL</v>
          </cell>
          <cell r="N243">
            <v>1</v>
          </cell>
          <cell r="U243" t="str">
            <v>HAR-Instalasi dan Mesin</v>
          </cell>
          <cell r="W243">
            <v>1358170</v>
          </cell>
        </row>
        <row r="244">
          <cell r="M244" t="str">
            <v>NORMAL</v>
          </cell>
          <cell r="N244">
            <v>1</v>
          </cell>
          <cell r="U244" t="str">
            <v>HAR-Instalasi dan Mesin</v>
          </cell>
          <cell r="W244">
            <v>2915000</v>
          </cell>
        </row>
        <row r="245">
          <cell r="M245" t="str">
            <v>NORMAL</v>
          </cell>
          <cell r="N245">
            <v>2</v>
          </cell>
          <cell r="U245" t="str">
            <v>HAR-Instalasi dan Mesin</v>
          </cell>
          <cell r="W245">
            <v>5027000</v>
          </cell>
        </row>
        <row r="246">
          <cell r="M246" t="str">
            <v>NORMAL</v>
          </cell>
          <cell r="N246">
            <v>1</v>
          </cell>
          <cell r="U246" t="str">
            <v>HAR-Instalasi dan Mesin</v>
          </cell>
          <cell r="W246">
            <v>84535000</v>
          </cell>
        </row>
        <row r="247">
          <cell r="M247" t="str">
            <v>PRE-MEMORY</v>
          </cell>
          <cell r="N247">
            <v>1</v>
          </cell>
          <cell r="U247" t="str">
            <v>HAR-Instalasi dan Mesin</v>
          </cell>
          <cell r="W247">
            <v>0</v>
          </cell>
        </row>
        <row r="248">
          <cell r="M248" t="str">
            <v>NORMAL</v>
          </cell>
          <cell r="N248">
            <v>6</v>
          </cell>
          <cell r="U248" t="str">
            <v>HAR-Instalasi dan Mesin</v>
          </cell>
          <cell r="W248">
            <v>56496000</v>
          </cell>
        </row>
        <row r="249">
          <cell r="M249" t="str">
            <v>NORMAL</v>
          </cell>
          <cell r="N249">
            <v>5</v>
          </cell>
          <cell r="U249" t="str">
            <v>HAR-Instalasi dan Mesin</v>
          </cell>
          <cell r="W249">
            <v>11797500</v>
          </cell>
        </row>
        <row r="250">
          <cell r="M250" t="str">
            <v>NORMAL</v>
          </cell>
          <cell r="N250">
            <v>1</v>
          </cell>
          <cell r="U250" t="str">
            <v>HAR-Instalasi dan Mesin</v>
          </cell>
          <cell r="W250">
            <v>59913333</v>
          </cell>
        </row>
        <row r="251">
          <cell r="M251" t="str">
            <v>NORMAL</v>
          </cell>
          <cell r="N251">
            <v>2</v>
          </cell>
          <cell r="U251" t="str">
            <v>HAR-Instalasi dan Mesin</v>
          </cell>
          <cell r="W251">
            <v>7370000</v>
          </cell>
        </row>
        <row r="252">
          <cell r="M252" t="str">
            <v>NORMAL</v>
          </cell>
          <cell r="N252">
            <v>1</v>
          </cell>
          <cell r="U252" t="str">
            <v>HAR-Instalasi dan Mesin</v>
          </cell>
          <cell r="W252">
            <v>602800</v>
          </cell>
        </row>
        <row r="253">
          <cell r="M253" t="str">
            <v>NORMAL</v>
          </cell>
          <cell r="N253">
            <v>1</v>
          </cell>
          <cell r="U253" t="str">
            <v>HAR-Instalasi dan Mesin</v>
          </cell>
          <cell r="W253">
            <v>6083000</v>
          </cell>
        </row>
        <row r="254">
          <cell r="M254" t="str">
            <v>NORMAL</v>
          </cell>
          <cell r="N254">
            <v>2</v>
          </cell>
          <cell r="U254" t="str">
            <v>HAR-Instalasi dan Mesin</v>
          </cell>
          <cell r="W254">
            <v>3718000</v>
          </cell>
        </row>
        <row r="255">
          <cell r="M255" t="str">
            <v>NORMAL</v>
          </cell>
          <cell r="N255">
            <v>2</v>
          </cell>
          <cell r="U255" t="str">
            <v>HAR-Instalasi dan Mesin</v>
          </cell>
          <cell r="W255">
            <v>6589000</v>
          </cell>
        </row>
        <row r="256">
          <cell r="M256" t="str">
            <v>NORMAL</v>
          </cell>
          <cell r="N256">
            <v>2</v>
          </cell>
          <cell r="U256" t="str">
            <v>HAR-Instalasi dan Mesin</v>
          </cell>
          <cell r="W256">
            <v>69300000</v>
          </cell>
        </row>
        <row r="257">
          <cell r="M257" t="str">
            <v>NORMAL</v>
          </cell>
          <cell r="N257">
            <v>2</v>
          </cell>
          <cell r="U257" t="str">
            <v>HAR-Instalasi dan Mesin</v>
          </cell>
          <cell r="W257">
            <v>110000</v>
          </cell>
        </row>
        <row r="258">
          <cell r="M258" t="str">
            <v>NORMAL</v>
          </cell>
          <cell r="N258">
            <v>4</v>
          </cell>
          <cell r="U258" t="str">
            <v>HAR-Instalasi dan Mesin</v>
          </cell>
          <cell r="W258">
            <v>7480000</v>
          </cell>
        </row>
        <row r="259">
          <cell r="M259" t="str">
            <v>NORMAL</v>
          </cell>
          <cell r="N259">
            <v>1</v>
          </cell>
          <cell r="U259" t="str">
            <v>HAR-Instalasi dan Mesin</v>
          </cell>
          <cell r="W259">
            <v>6840119</v>
          </cell>
        </row>
        <row r="260">
          <cell r="M260" t="str">
            <v>NORMAL</v>
          </cell>
          <cell r="N260">
            <v>2</v>
          </cell>
          <cell r="U260" t="str">
            <v>HAR-Instalasi dan Mesin</v>
          </cell>
          <cell r="W260">
            <v>3212220</v>
          </cell>
        </row>
        <row r="261">
          <cell r="M261" t="str">
            <v>NORMAL</v>
          </cell>
          <cell r="N261">
            <v>3</v>
          </cell>
          <cell r="U261" t="str">
            <v>HAR-Instalasi dan Mesin</v>
          </cell>
          <cell r="W261">
            <v>269775</v>
          </cell>
        </row>
        <row r="262">
          <cell r="M262" t="str">
            <v>NORMAL</v>
          </cell>
          <cell r="N262">
            <v>8</v>
          </cell>
          <cell r="U262" t="str">
            <v>HAR-Instalasi dan Mesin</v>
          </cell>
          <cell r="W262">
            <v>386243</v>
          </cell>
        </row>
        <row r="263">
          <cell r="M263" t="str">
            <v>NORMAL</v>
          </cell>
          <cell r="N263">
            <v>3</v>
          </cell>
          <cell r="U263" t="str">
            <v>HAR-Instalasi dan Mesin</v>
          </cell>
          <cell r="W263">
            <v>49631340</v>
          </cell>
        </row>
        <row r="264">
          <cell r="M264" t="str">
            <v>NORMAL</v>
          </cell>
          <cell r="N264">
            <v>2</v>
          </cell>
          <cell r="U264" t="str">
            <v>HAR-Instalasi dan Mesin</v>
          </cell>
          <cell r="W264">
            <v>4214100</v>
          </cell>
        </row>
        <row r="265">
          <cell r="M265" t="str">
            <v>NORMAL</v>
          </cell>
          <cell r="N265">
            <v>4</v>
          </cell>
          <cell r="U265" t="str">
            <v>HAR-Instalasi dan Mesin</v>
          </cell>
          <cell r="W265">
            <v>147840000</v>
          </cell>
        </row>
        <row r="266">
          <cell r="M266" t="str">
            <v>NORMAL</v>
          </cell>
          <cell r="N266">
            <v>1</v>
          </cell>
          <cell r="U266" t="str">
            <v>HAR-Instalasi dan Mesin</v>
          </cell>
          <cell r="W266">
            <v>25749378</v>
          </cell>
        </row>
        <row r="267">
          <cell r="M267" t="str">
            <v>NORMAL</v>
          </cell>
          <cell r="N267">
            <v>7</v>
          </cell>
          <cell r="U267" t="str">
            <v>HAR-Instalasi dan Mesin</v>
          </cell>
          <cell r="W267">
            <v>66374000</v>
          </cell>
        </row>
        <row r="268">
          <cell r="M268" t="str">
            <v>NORMAL</v>
          </cell>
          <cell r="N268">
            <v>3</v>
          </cell>
          <cell r="U268" t="str">
            <v>HAR-Instalasi dan Mesin</v>
          </cell>
          <cell r="W268">
            <v>12705000</v>
          </cell>
        </row>
        <row r="269">
          <cell r="M269" t="str">
            <v>NORMAL</v>
          </cell>
          <cell r="N269">
            <v>1</v>
          </cell>
          <cell r="U269" t="str">
            <v>HAR-Instalasi dan Mesin</v>
          </cell>
          <cell r="W269">
            <v>39600</v>
          </cell>
        </row>
        <row r="270">
          <cell r="M270" t="str">
            <v>NORMAL</v>
          </cell>
          <cell r="N270">
            <v>1</v>
          </cell>
          <cell r="U270" t="str">
            <v>HAR-Instalasi dan Mesin</v>
          </cell>
          <cell r="W270">
            <v>40700</v>
          </cell>
        </row>
        <row r="271">
          <cell r="M271" t="str">
            <v>NORMAL</v>
          </cell>
          <cell r="N271">
            <v>6</v>
          </cell>
          <cell r="U271" t="str">
            <v>HAR-Instalasi dan Mesin</v>
          </cell>
          <cell r="W271">
            <v>28591200</v>
          </cell>
        </row>
        <row r="272">
          <cell r="M272" t="str">
            <v>NORMAL</v>
          </cell>
          <cell r="N272">
            <v>3</v>
          </cell>
          <cell r="U272" t="str">
            <v>HAR-Instalasi dan Mesin</v>
          </cell>
          <cell r="W272">
            <v>82211910</v>
          </cell>
        </row>
        <row r="273">
          <cell r="M273" t="str">
            <v>NORMAL</v>
          </cell>
          <cell r="N273">
            <v>3</v>
          </cell>
          <cell r="U273" t="str">
            <v>HAR-Instalasi dan Mesin</v>
          </cell>
          <cell r="W273">
            <v>35775003</v>
          </cell>
        </row>
        <row r="274">
          <cell r="M274" t="str">
            <v>NORMAL</v>
          </cell>
          <cell r="N274">
            <v>1</v>
          </cell>
          <cell r="U274" t="str">
            <v>HAR-Instalasi dan Mesin</v>
          </cell>
          <cell r="W274">
            <v>111925000</v>
          </cell>
        </row>
        <row r="275">
          <cell r="M275" t="str">
            <v>NORMAL</v>
          </cell>
          <cell r="N275">
            <v>2</v>
          </cell>
          <cell r="U275" t="str">
            <v>HAR-Instalasi dan Mesin</v>
          </cell>
          <cell r="W275">
            <v>14704800</v>
          </cell>
        </row>
        <row r="276">
          <cell r="M276" t="str">
            <v>PRE-MEMORY</v>
          </cell>
          <cell r="N276">
            <v>1</v>
          </cell>
          <cell r="U276" t="str">
            <v>HAR-Instalasi dan Mesin</v>
          </cell>
          <cell r="W276">
            <v>0</v>
          </cell>
        </row>
        <row r="277">
          <cell r="M277" t="str">
            <v>NORMAL</v>
          </cell>
          <cell r="N277">
            <v>3</v>
          </cell>
          <cell r="U277" t="str">
            <v>HAR-Instalasi dan Mesin</v>
          </cell>
          <cell r="W277">
            <v>17499900</v>
          </cell>
        </row>
        <row r="278">
          <cell r="M278" t="str">
            <v>NORMAL</v>
          </cell>
          <cell r="N278">
            <v>2</v>
          </cell>
          <cell r="U278" t="str">
            <v>HAR-Instalasi dan Mesin</v>
          </cell>
          <cell r="W278">
            <v>11111540</v>
          </cell>
        </row>
        <row r="279">
          <cell r="M279" t="str">
            <v>NORMAL</v>
          </cell>
          <cell r="N279">
            <v>2704</v>
          </cell>
          <cell r="U279" t="str">
            <v>FUEL-Minyak &amp; Pelumas</v>
          </cell>
          <cell r="W279">
            <v>138309600</v>
          </cell>
        </row>
        <row r="280">
          <cell r="M280" t="str">
            <v>NORMAL</v>
          </cell>
          <cell r="N280">
            <v>1664</v>
          </cell>
          <cell r="U280" t="str">
            <v>FUEL-Minyak &amp; Pelumas</v>
          </cell>
          <cell r="W280">
            <v>80194332</v>
          </cell>
        </row>
        <row r="281">
          <cell r="M281" t="str">
            <v>NORMAL</v>
          </cell>
          <cell r="N281">
            <v>2</v>
          </cell>
          <cell r="U281" t="str">
            <v>FUEL-Camp. Kimia,Additive</v>
          </cell>
          <cell r="W281">
            <v>4760800</v>
          </cell>
        </row>
        <row r="282">
          <cell r="M282" t="str">
            <v>NORMAL</v>
          </cell>
          <cell r="N282">
            <v>1619</v>
          </cell>
          <cell r="U282" t="str">
            <v>FUEL-Camp. Kimia,Additive</v>
          </cell>
          <cell r="W282">
            <v>16876216</v>
          </cell>
        </row>
        <row r="283">
          <cell r="M283" t="str">
            <v>NORMAL</v>
          </cell>
          <cell r="N283">
            <v>2999</v>
          </cell>
          <cell r="U283" t="str">
            <v>FUEL-Camp. Kimia,Additive</v>
          </cell>
          <cell r="W283">
            <v>24906458</v>
          </cell>
        </row>
        <row r="284">
          <cell r="M284" t="str">
            <v>NORMAL</v>
          </cell>
          <cell r="N284">
            <v>4</v>
          </cell>
          <cell r="U284" t="str">
            <v>FUEL-Camp. Kimia,Additive</v>
          </cell>
          <cell r="W284">
            <v>2688400</v>
          </cell>
        </row>
        <row r="285">
          <cell r="M285" t="str">
            <v>NORMAL</v>
          </cell>
          <cell r="N285">
            <v>3</v>
          </cell>
          <cell r="U285" t="str">
            <v>FUEL-Camp. Kimia,Additive</v>
          </cell>
          <cell r="W285">
            <v>2016300</v>
          </cell>
        </row>
        <row r="286">
          <cell r="M286" t="str">
            <v>NORMAL</v>
          </cell>
          <cell r="N286">
            <v>1</v>
          </cell>
          <cell r="U286" t="str">
            <v>FUEL-Camp. Kimia,Additive</v>
          </cell>
          <cell r="W286">
            <v>672650</v>
          </cell>
        </row>
        <row r="287">
          <cell r="M287" t="str">
            <v>NORMAL</v>
          </cell>
          <cell r="N287">
            <v>6299</v>
          </cell>
          <cell r="U287" t="str">
            <v>FUEL-Camp. Kimia,Additive</v>
          </cell>
          <cell r="W287">
            <v>82546806</v>
          </cell>
        </row>
        <row r="288">
          <cell r="M288" t="str">
            <v>NORMAL</v>
          </cell>
          <cell r="N288">
            <v>5</v>
          </cell>
          <cell r="U288" t="str">
            <v>FUEL-Camp. Kimia,Additive</v>
          </cell>
          <cell r="W288">
            <v>20520500</v>
          </cell>
        </row>
        <row r="289">
          <cell r="M289" t="str">
            <v>NORMAL</v>
          </cell>
          <cell r="N289">
            <v>1300</v>
          </cell>
          <cell r="U289" t="str">
            <v>FUEL-Camp. Kimia,Additive</v>
          </cell>
          <cell r="W289">
            <v>43446317</v>
          </cell>
        </row>
        <row r="290">
          <cell r="M290" t="str">
            <v>NORMAL</v>
          </cell>
          <cell r="N290">
            <v>625</v>
          </cell>
          <cell r="U290" t="str">
            <v>FUEL-Camp. Kimia,Additive</v>
          </cell>
          <cell r="W290">
            <v>37892893</v>
          </cell>
        </row>
        <row r="291">
          <cell r="M291" t="str">
            <v>NORMAL</v>
          </cell>
          <cell r="N291">
            <v>9</v>
          </cell>
          <cell r="U291" t="str">
            <v>FUEL-Camp. Kimia,Additive</v>
          </cell>
          <cell r="W291">
            <v>7052760</v>
          </cell>
        </row>
        <row r="292">
          <cell r="M292" t="str">
            <v>NORMAL</v>
          </cell>
          <cell r="N292">
            <v>149</v>
          </cell>
          <cell r="U292" t="str">
            <v>FUEL-Camp. Kimia,Additive</v>
          </cell>
          <cell r="W292">
            <v>13269687</v>
          </cell>
        </row>
        <row r="293">
          <cell r="M293" t="str">
            <v>NORMAL</v>
          </cell>
          <cell r="N293">
            <v>1200</v>
          </cell>
          <cell r="U293" t="str">
            <v>FUEL-Camp. Kimia,Additive</v>
          </cell>
          <cell r="W293">
            <v>119328000</v>
          </cell>
        </row>
        <row r="294">
          <cell r="M294" t="str">
            <v>NORMAL</v>
          </cell>
          <cell r="N294">
            <v>10249</v>
          </cell>
          <cell r="U294" t="str">
            <v>FUEL-Camp. Kimia,Additive</v>
          </cell>
          <cell r="W294">
            <v>96955540</v>
          </cell>
        </row>
        <row r="295">
          <cell r="M295" t="str">
            <v>NORMAL</v>
          </cell>
          <cell r="N295">
            <v>2</v>
          </cell>
          <cell r="U295" t="str">
            <v>FUEL-Camp. Kimia,Additive</v>
          </cell>
          <cell r="W295">
            <v>12804000</v>
          </cell>
        </row>
        <row r="296">
          <cell r="M296" t="str">
            <v>NORMAL</v>
          </cell>
          <cell r="N296">
            <v>5</v>
          </cell>
          <cell r="U296" t="str">
            <v>FUEL-Camp. Kimia,Additive</v>
          </cell>
          <cell r="W296">
            <v>5996650</v>
          </cell>
        </row>
        <row r="297">
          <cell r="M297" t="str">
            <v>NORMAL</v>
          </cell>
          <cell r="N297">
            <v>800</v>
          </cell>
          <cell r="U297" t="str">
            <v>FUEL-Camp. Kimia,Additive</v>
          </cell>
          <cell r="W297">
            <v>32326141</v>
          </cell>
        </row>
        <row r="298">
          <cell r="M298" t="str">
            <v>NORMAL</v>
          </cell>
          <cell r="N298">
            <v>2</v>
          </cell>
          <cell r="U298" t="str">
            <v>FUEL-Camp. Kimia,Additive</v>
          </cell>
          <cell r="W298">
            <v>8208200</v>
          </cell>
        </row>
        <row r="299">
          <cell r="M299" t="str">
            <v>NORMAL</v>
          </cell>
          <cell r="N299">
            <v>9</v>
          </cell>
          <cell r="U299" t="str">
            <v>FUEL-Camp. Kimia,Additive</v>
          </cell>
          <cell r="W299">
            <v>25570600</v>
          </cell>
        </row>
        <row r="300">
          <cell r="M300" t="str">
            <v>NORMAL</v>
          </cell>
          <cell r="N300">
            <v>4</v>
          </cell>
          <cell r="U300" t="str">
            <v>FUEL-Camp. Kimia,Additive</v>
          </cell>
          <cell r="W300">
            <v>14737800</v>
          </cell>
        </row>
        <row r="301">
          <cell r="M301" t="str">
            <v>NORMAL</v>
          </cell>
          <cell r="N301">
            <v>1500</v>
          </cell>
          <cell r="U301" t="str">
            <v>FUEL-Camp. Kimia,Additive</v>
          </cell>
          <cell r="W301">
            <v>11385000</v>
          </cell>
        </row>
        <row r="302">
          <cell r="M302" t="str">
            <v>NORMAL</v>
          </cell>
          <cell r="N302">
            <v>75</v>
          </cell>
          <cell r="U302" t="str">
            <v>FUEL-Camp. Kimia,Additive</v>
          </cell>
          <cell r="W302">
            <v>1417150</v>
          </cell>
        </row>
        <row r="303">
          <cell r="M303" t="str">
            <v>NORMAL</v>
          </cell>
          <cell r="N303">
            <v>3</v>
          </cell>
          <cell r="U303" t="str">
            <v>FUEL-Camp. Kimia,Additive</v>
          </cell>
          <cell r="W303">
            <v>4884000</v>
          </cell>
        </row>
        <row r="304">
          <cell r="M304" t="str">
            <v>NORMAL</v>
          </cell>
          <cell r="N304">
            <v>4</v>
          </cell>
          <cell r="U304" t="str">
            <v>FUEL-Camp. Kimia,Additive</v>
          </cell>
          <cell r="W304">
            <v>410995</v>
          </cell>
        </row>
      </sheetData>
      <sheetData sheetId="2">
        <row r="2">
          <cell r="S2" t="str">
            <v>Valuation Type</v>
          </cell>
          <cell r="T2" t="str">
            <v>Unrestricted Use Stock</v>
          </cell>
          <cell r="AA2" t="str">
            <v>Valuation Description</v>
          </cell>
          <cell r="AC2" t="str">
            <v>Total Harga</v>
          </cell>
        </row>
        <row r="3">
          <cell r="S3" t="str">
            <v/>
          </cell>
          <cell r="T3">
            <v>56829156.703000002</v>
          </cell>
          <cell r="AA3" t="str">
            <v/>
          </cell>
          <cell r="AC3">
            <v>0</v>
          </cell>
        </row>
        <row r="4">
          <cell r="S4" t="str">
            <v>PRE-MEMORY</v>
          </cell>
          <cell r="T4">
            <v>1</v>
          </cell>
          <cell r="AA4" t="str">
            <v>HAR-Transformator</v>
          </cell>
          <cell r="AC4">
            <v>0</v>
          </cell>
        </row>
        <row r="5">
          <cell r="S5" t="str">
            <v>PRE-MEMORY</v>
          </cell>
          <cell r="T5">
            <v>10</v>
          </cell>
          <cell r="AA5" t="str">
            <v>HAR-Switchgear&amp;Jaringan</v>
          </cell>
          <cell r="AC5">
            <v>0</v>
          </cell>
        </row>
        <row r="6">
          <cell r="S6" t="str">
            <v>PRE-MEMORY</v>
          </cell>
          <cell r="T6">
            <v>10</v>
          </cell>
          <cell r="AA6" t="str">
            <v>HAR-Switchgear&amp;Jaringan</v>
          </cell>
          <cell r="AC6">
            <v>0</v>
          </cell>
        </row>
        <row r="7">
          <cell r="S7" t="str">
            <v>PRE-MEMORY</v>
          </cell>
          <cell r="T7">
            <v>30</v>
          </cell>
          <cell r="AA7" t="str">
            <v>HAR-Switchgear&amp;Jaringan</v>
          </cell>
          <cell r="AC7">
            <v>0</v>
          </cell>
        </row>
        <row r="8">
          <cell r="S8" t="str">
            <v>PRE-MEMORY</v>
          </cell>
          <cell r="T8">
            <v>1</v>
          </cell>
          <cell r="AA8" t="str">
            <v>HAR-Switchgear&amp;Jaringan</v>
          </cell>
          <cell r="AC8">
            <v>0</v>
          </cell>
        </row>
        <row r="9">
          <cell r="S9" t="str">
            <v>PRE-MEMORY</v>
          </cell>
          <cell r="T9">
            <v>21</v>
          </cell>
          <cell r="AA9" t="str">
            <v>HAR-Switchgear&amp;Jaringan</v>
          </cell>
          <cell r="AC9">
            <v>0</v>
          </cell>
        </row>
        <row r="10">
          <cell r="S10" t="str">
            <v>PRE-MEMORY</v>
          </cell>
          <cell r="T10">
            <v>15</v>
          </cell>
          <cell r="AA10" t="str">
            <v>HAR-Switchgear&amp;Jaringan</v>
          </cell>
          <cell r="AC10">
            <v>0</v>
          </cell>
        </row>
        <row r="11">
          <cell r="S11" t="str">
            <v>PRE-MEMORY</v>
          </cell>
          <cell r="T11">
            <v>34</v>
          </cell>
          <cell r="AA11" t="str">
            <v>HAR-Switchgear&amp;Jaringan</v>
          </cell>
          <cell r="AC11">
            <v>0</v>
          </cell>
        </row>
        <row r="12">
          <cell r="S12" t="str">
            <v>PRE-MEMORY</v>
          </cell>
          <cell r="T12">
            <v>67</v>
          </cell>
          <cell r="AA12" t="str">
            <v>HAR-Switchgear&amp;Jaringan</v>
          </cell>
          <cell r="AC12">
            <v>0</v>
          </cell>
        </row>
        <row r="13">
          <cell r="S13" t="str">
            <v>PRE-MEMORY</v>
          </cell>
          <cell r="T13">
            <v>7</v>
          </cell>
          <cell r="AA13" t="str">
            <v>HAR-Switchgear&amp;Jaringan</v>
          </cell>
          <cell r="AC13">
            <v>0</v>
          </cell>
        </row>
        <row r="14">
          <cell r="S14" t="str">
            <v>PRE-MEMORY</v>
          </cell>
          <cell r="T14">
            <v>1</v>
          </cell>
          <cell r="AA14" t="str">
            <v>HAR-Switchgear&amp;Jaringan</v>
          </cell>
          <cell r="AC14">
            <v>0</v>
          </cell>
        </row>
        <row r="15">
          <cell r="S15" t="str">
            <v>PRE-MEMORY</v>
          </cell>
          <cell r="T15">
            <v>6</v>
          </cell>
          <cell r="AA15" t="str">
            <v>HAR-Switchgear&amp;Jaringan</v>
          </cell>
          <cell r="AC15">
            <v>0</v>
          </cell>
        </row>
        <row r="16">
          <cell r="S16" t="str">
            <v>PRE-MEMORY</v>
          </cell>
          <cell r="T16">
            <v>4</v>
          </cell>
          <cell r="AA16" t="str">
            <v>HAR-Switchgear&amp;Jaringan</v>
          </cell>
          <cell r="AC16">
            <v>0</v>
          </cell>
        </row>
        <row r="17">
          <cell r="S17" t="str">
            <v>NORMAL</v>
          </cell>
          <cell r="T17">
            <v>6</v>
          </cell>
          <cell r="AA17" t="str">
            <v>HAR-Switchgear&amp;Jaringan</v>
          </cell>
          <cell r="AC17">
            <v>45692625</v>
          </cell>
        </row>
        <row r="18">
          <cell r="S18" t="str">
            <v>PRE-MEMORY</v>
          </cell>
          <cell r="T18">
            <v>8</v>
          </cell>
          <cell r="AA18" t="str">
            <v>HAR-Switchgear&amp;Jaringan</v>
          </cell>
          <cell r="AC18">
            <v>0</v>
          </cell>
        </row>
        <row r="19">
          <cell r="S19" t="str">
            <v>PRE-MEMORY</v>
          </cell>
          <cell r="T19">
            <v>2</v>
          </cell>
          <cell r="AA19" t="str">
            <v>HAR-Switchgear&amp;Jaringan</v>
          </cell>
          <cell r="AC19">
            <v>0</v>
          </cell>
        </row>
        <row r="20">
          <cell r="S20" t="str">
            <v>PRE-MEMORY</v>
          </cell>
          <cell r="T20">
            <v>4</v>
          </cell>
          <cell r="AA20" t="str">
            <v>HAR-Switchgear&amp;Jaringan</v>
          </cell>
          <cell r="AC20">
            <v>0</v>
          </cell>
        </row>
        <row r="21">
          <cell r="S21" t="str">
            <v>PRE-MEMORY</v>
          </cell>
          <cell r="T21">
            <v>22</v>
          </cell>
          <cell r="AA21" t="str">
            <v>HAR-Switchgear&amp;Jaringan</v>
          </cell>
          <cell r="AC21">
            <v>0</v>
          </cell>
        </row>
        <row r="22">
          <cell r="S22" t="str">
            <v>PRE-MEMORY</v>
          </cell>
          <cell r="T22">
            <v>4</v>
          </cell>
          <cell r="AA22" t="str">
            <v>HAR-Switchgear&amp;Jaringan</v>
          </cell>
          <cell r="AC22">
            <v>0</v>
          </cell>
        </row>
        <row r="23">
          <cell r="S23" t="str">
            <v>PRE-MEMORY</v>
          </cell>
          <cell r="T23">
            <v>3</v>
          </cell>
          <cell r="AA23" t="str">
            <v>HAR-Switchgear&amp;Jaringan</v>
          </cell>
          <cell r="AC23">
            <v>0</v>
          </cell>
        </row>
        <row r="24">
          <cell r="S24" t="str">
            <v>PRE-MEMORY</v>
          </cell>
          <cell r="T24">
            <v>6</v>
          </cell>
          <cell r="AA24" t="str">
            <v>HAR-Switchgear&amp;Jaringan</v>
          </cell>
          <cell r="AC24">
            <v>0</v>
          </cell>
        </row>
        <row r="25">
          <cell r="S25" t="str">
            <v>PRE-MEMORY</v>
          </cell>
          <cell r="T25">
            <v>12</v>
          </cell>
          <cell r="AA25" t="str">
            <v>HAR-Switchgear&amp;Jaringan</v>
          </cell>
          <cell r="AC25">
            <v>0</v>
          </cell>
        </row>
        <row r="26">
          <cell r="S26" t="str">
            <v>PRE-MEMORY</v>
          </cell>
          <cell r="T26">
            <v>4</v>
          </cell>
          <cell r="AA26" t="str">
            <v>HAR-Switchgear&amp;Jaringan</v>
          </cell>
          <cell r="AC26">
            <v>0</v>
          </cell>
        </row>
        <row r="27">
          <cell r="S27" t="str">
            <v>NORMAL</v>
          </cell>
          <cell r="T27">
            <v>4</v>
          </cell>
          <cell r="AA27" t="str">
            <v>HAR-Switchgear&amp;Jaringan</v>
          </cell>
          <cell r="AC27">
            <v>673000</v>
          </cell>
        </row>
        <row r="28">
          <cell r="S28" t="str">
            <v>PRE-MEMORY</v>
          </cell>
          <cell r="T28">
            <v>13</v>
          </cell>
          <cell r="AA28" t="str">
            <v>HAR-Switchgear&amp;Jaringan</v>
          </cell>
          <cell r="AC28">
            <v>0</v>
          </cell>
        </row>
        <row r="29">
          <cell r="S29" t="str">
            <v>PRE-MEMORY</v>
          </cell>
          <cell r="T29">
            <v>3</v>
          </cell>
          <cell r="AA29" t="str">
            <v>HAR-Switchgear&amp;Jaringan</v>
          </cell>
          <cell r="AC29">
            <v>0</v>
          </cell>
        </row>
        <row r="30">
          <cell r="S30" t="str">
            <v>PRE-MEMORY</v>
          </cell>
          <cell r="T30">
            <v>50</v>
          </cell>
          <cell r="AA30" t="str">
            <v>HAR-Switchgear&amp;Jaringan</v>
          </cell>
          <cell r="AC30">
            <v>0</v>
          </cell>
        </row>
        <row r="31">
          <cell r="S31" t="str">
            <v>PRE-MEMORY</v>
          </cell>
          <cell r="T31">
            <v>2</v>
          </cell>
          <cell r="AA31" t="str">
            <v>HAR-Switchgear&amp;Jaringan</v>
          </cell>
          <cell r="AC31">
            <v>0</v>
          </cell>
        </row>
        <row r="32">
          <cell r="S32" t="str">
            <v>PRE-MEMORY</v>
          </cell>
          <cell r="T32">
            <v>6</v>
          </cell>
          <cell r="AA32" t="str">
            <v>HAR-Switchgear&amp;Jaringan</v>
          </cell>
          <cell r="AC32">
            <v>0</v>
          </cell>
        </row>
        <row r="33">
          <cell r="S33" t="str">
            <v>PRE-MEMORY</v>
          </cell>
          <cell r="T33">
            <v>1</v>
          </cell>
          <cell r="AA33" t="str">
            <v>HAR-Switchgear&amp;Jaringan</v>
          </cell>
          <cell r="AC33">
            <v>0</v>
          </cell>
        </row>
        <row r="34">
          <cell r="S34" t="str">
            <v>NORMAL</v>
          </cell>
          <cell r="T34">
            <v>5</v>
          </cell>
          <cell r="AA34" t="str">
            <v>HAR-Switchgear&amp;Jaringan</v>
          </cell>
          <cell r="AC34">
            <v>3485350</v>
          </cell>
        </row>
        <row r="35">
          <cell r="S35" t="str">
            <v>NORMAL</v>
          </cell>
          <cell r="T35">
            <v>4</v>
          </cell>
          <cell r="AA35" t="str">
            <v>HAR-Switchgear&amp;Jaringan</v>
          </cell>
          <cell r="AC35">
            <v>1874400</v>
          </cell>
        </row>
        <row r="36">
          <cell r="S36" t="str">
            <v>PRE-MEMORY</v>
          </cell>
          <cell r="T36">
            <v>3</v>
          </cell>
          <cell r="AA36" t="str">
            <v>HAR-Switchgear&amp;Jaringan</v>
          </cell>
          <cell r="AC36">
            <v>0</v>
          </cell>
        </row>
        <row r="37">
          <cell r="S37" t="str">
            <v>PRE-MEMORY</v>
          </cell>
          <cell r="T37">
            <v>2</v>
          </cell>
          <cell r="AA37" t="str">
            <v>HAR-Switchgear&amp;Jaringan</v>
          </cell>
          <cell r="AC37">
            <v>0</v>
          </cell>
        </row>
        <row r="38">
          <cell r="S38" t="str">
            <v>PRE-MEMORY</v>
          </cell>
          <cell r="T38">
            <v>8</v>
          </cell>
          <cell r="AA38" t="str">
            <v>HAR-Switchgear&amp;Jaringan</v>
          </cell>
          <cell r="AC38">
            <v>0</v>
          </cell>
        </row>
        <row r="39">
          <cell r="S39" t="str">
            <v>PRE-MEMORY</v>
          </cell>
          <cell r="T39">
            <v>1</v>
          </cell>
          <cell r="AA39" t="str">
            <v>HAR-Switchgear&amp;Jaringan</v>
          </cell>
          <cell r="AC39">
            <v>0</v>
          </cell>
        </row>
        <row r="40">
          <cell r="S40" t="str">
            <v>NORMAL</v>
          </cell>
          <cell r="T40">
            <v>5</v>
          </cell>
          <cell r="AA40" t="str">
            <v>HAR-Switchgear&amp;Jaringan</v>
          </cell>
          <cell r="AC40">
            <v>1997050</v>
          </cell>
        </row>
        <row r="41">
          <cell r="S41" t="str">
            <v>PRE-MEMORY</v>
          </cell>
          <cell r="T41">
            <v>1</v>
          </cell>
          <cell r="AA41" t="str">
            <v>HAR-Switchgear&amp;Jaringan</v>
          </cell>
          <cell r="AC41">
            <v>0</v>
          </cell>
        </row>
        <row r="42">
          <cell r="S42" t="str">
            <v>NORMAL</v>
          </cell>
          <cell r="T42">
            <v>5</v>
          </cell>
          <cell r="AA42" t="str">
            <v>HAR-Switchgear&amp;Jaringan</v>
          </cell>
          <cell r="AC42">
            <v>7645000</v>
          </cell>
        </row>
        <row r="43">
          <cell r="S43" t="str">
            <v>PRE-MEMORY</v>
          </cell>
          <cell r="T43">
            <v>2</v>
          </cell>
          <cell r="AA43" t="str">
            <v>HAR-Switchgear&amp;Jaringan</v>
          </cell>
          <cell r="AC43">
            <v>0</v>
          </cell>
        </row>
        <row r="44">
          <cell r="S44" t="str">
            <v>PRE-MEMORY</v>
          </cell>
          <cell r="T44">
            <v>1</v>
          </cell>
          <cell r="AA44" t="str">
            <v>HAR-Switchgear&amp;Jaringan</v>
          </cell>
          <cell r="AC44">
            <v>0</v>
          </cell>
        </row>
        <row r="45">
          <cell r="S45" t="str">
            <v>PRE-MEMORY</v>
          </cell>
          <cell r="T45">
            <v>1</v>
          </cell>
          <cell r="AA45" t="str">
            <v>HAR-Switchgear&amp;Jaringan</v>
          </cell>
          <cell r="AC45">
            <v>0</v>
          </cell>
        </row>
        <row r="46">
          <cell r="S46" t="str">
            <v>PRE-MEMORY</v>
          </cell>
          <cell r="T46">
            <v>4</v>
          </cell>
          <cell r="AA46" t="str">
            <v>HAR-Switchgear&amp;Jaringan</v>
          </cell>
          <cell r="AC46">
            <v>0</v>
          </cell>
        </row>
        <row r="47">
          <cell r="S47" t="str">
            <v>PRE-MEMORY</v>
          </cell>
          <cell r="T47">
            <v>4</v>
          </cell>
          <cell r="AA47" t="str">
            <v>HAR-Switchgear&amp;Jaringan</v>
          </cell>
          <cell r="AC47">
            <v>0</v>
          </cell>
        </row>
        <row r="48">
          <cell r="S48" t="str">
            <v>PRE-MEMORY</v>
          </cell>
          <cell r="T48">
            <v>2</v>
          </cell>
          <cell r="AA48" t="str">
            <v>HAR-Switchgear&amp;Jaringan</v>
          </cell>
          <cell r="AC48">
            <v>0</v>
          </cell>
        </row>
        <row r="49">
          <cell r="S49" t="str">
            <v>PRE-MEMORY</v>
          </cell>
          <cell r="T49">
            <v>1</v>
          </cell>
          <cell r="AA49" t="str">
            <v>HAR-Switchgear&amp;Jaringan</v>
          </cell>
          <cell r="AC49">
            <v>0</v>
          </cell>
        </row>
        <row r="50">
          <cell r="S50" t="str">
            <v>PRE-MEMORY</v>
          </cell>
          <cell r="T50">
            <v>1</v>
          </cell>
          <cell r="AA50" t="str">
            <v>HAR-Switchgear&amp;Jaringan</v>
          </cell>
          <cell r="AC50">
            <v>0</v>
          </cell>
        </row>
        <row r="51">
          <cell r="S51" t="str">
            <v>PRE-MEMORY</v>
          </cell>
          <cell r="T51">
            <v>3</v>
          </cell>
          <cell r="AA51" t="str">
            <v>HAR-Switchgear&amp;Jaringan</v>
          </cell>
          <cell r="AC51">
            <v>0</v>
          </cell>
        </row>
        <row r="52">
          <cell r="S52" t="str">
            <v>PRE-MEMORY</v>
          </cell>
          <cell r="T52">
            <v>3</v>
          </cell>
          <cell r="AA52" t="str">
            <v>HAR-Switchgear&amp;Jaringan</v>
          </cell>
          <cell r="AC52">
            <v>0</v>
          </cell>
        </row>
        <row r="53">
          <cell r="S53" t="str">
            <v>PRE-MEMORY</v>
          </cell>
          <cell r="T53">
            <v>5</v>
          </cell>
          <cell r="AA53" t="str">
            <v>HAR-Switchgear&amp;Jaringan</v>
          </cell>
          <cell r="AC53">
            <v>0</v>
          </cell>
        </row>
        <row r="54">
          <cell r="S54" t="str">
            <v>PRE-MEMORY</v>
          </cell>
          <cell r="T54">
            <v>1</v>
          </cell>
          <cell r="AA54" t="str">
            <v>HAR-Switchgear&amp;Jaringan</v>
          </cell>
          <cell r="AC54">
            <v>0</v>
          </cell>
        </row>
        <row r="55">
          <cell r="S55" t="str">
            <v>PRE-MEMORY</v>
          </cell>
          <cell r="T55">
            <v>1</v>
          </cell>
          <cell r="AA55" t="str">
            <v>HAR-Switchgear&amp;Jaringan</v>
          </cell>
          <cell r="AC55">
            <v>0</v>
          </cell>
        </row>
        <row r="56">
          <cell r="S56" t="str">
            <v>PRE-MEMORY</v>
          </cell>
          <cell r="T56">
            <v>1</v>
          </cell>
          <cell r="AA56" t="str">
            <v>HAR-Switchgear&amp;Jaringan</v>
          </cell>
          <cell r="AC56">
            <v>0</v>
          </cell>
        </row>
        <row r="57">
          <cell r="S57" t="str">
            <v>PRE-MEMORY</v>
          </cell>
          <cell r="T57">
            <v>1</v>
          </cell>
          <cell r="AA57" t="str">
            <v>HAR-Switchgear&amp;Jaringan</v>
          </cell>
          <cell r="AC57">
            <v>0</v>
          </cell>
        </row>
        <row r="58">
          <cell r="S58" t="str">
            <v>PRE-MEMORY</v>
          </cell>
          <cell r="T58">
            <v>1</v>
          </cell>
          <cell r="AA58" t="str">
            <v>HAR-Switchgear&amp;Jaringan</v>
          </cell>
          <cell r="AC58">
            <v>0</v>
          </cell>
        </row>
        <row r="59">
          <cell r="S59" t="str">
            <v>PRE-MEMORY</v>
          </cell>
          <cell r="T59">
            <v>1</v>
          </cell>
          <cell r="AA59" t="str">
            <v>HAR-Switchgear&amp;Jaringan</v>
          </cell>
          <cell r="AC59">
            <v>0</v>
          </cell>
        </row>
        <row r="60">
          <cell r="S60" t="str">
            <v>PRE-MEMORY</v>
          </cell>
          <cell r="T60">
            <v>1</v>
          </cell>
          <cell r="AA60" t="str">
            <v>HAR-Switchgear&amp;Jaringan</v>
          </cell>
          <cell r="AC60">
            <v>0</v>
          </cell>
        </row>
        <row r="61">
          <cell r="S61" t="str">
            <v>PRE-MEMORY</v>
          </cell>
          <cell r="T61">
            <v>1</v>
          </cell>
          <cell r="AA61" t="str">
            <v>HAR-Switchgear&amp;Jaringan</v>
          </cell>
          <cell r="AC61">
            <v>0</v>
          </cell>
        </row>
        <row r="62">
          <cell r="S62" t="str">
            <v>PRE-MEMORY</v>
          </cell>
          <cell r="T62">
            <v>1</v>
          </cell>
          <cell r="AA62" t="str">
            <v>HAR-Switchgear&amp;Jaringan</v>
          </cell>
          <cell r="AC62">
            <v>0</v>
          </cell>
        </row>
        <row r="63">
          <cell r="S63" t="str">
            <v>PRE-MEMORY</v>
          </cell>
          <cell r="T63">
            <v>1</v>
          </cell>
          <cell r="AA63" t="str">
            <v>HAR-Switchgear&amp;Jaringan</v>
          </cell>
          <cell r="AC63">
            <v>0</v>
          </cell>
        </row>
        <row r="64">
          <cell r="S64" t="str">
            <v>NORMAL</v>
          </cell>
          <cell r="T64">
            <v>2</v>
          </cell>
          <cell r="AA64" t="str">
            <v>HAR-Alat Ukur</v>
          </cell>
          <cell r="AC64">
            <v>29838763</v>
          </cell>
        </row>
        <row r="65">
          <cell r="S65" t="str">
            <v>NORMAL</v>
          </cell>
          <cell r="T65">
            <v>2</v>
          </cell>
          <cell r="AA65" t="str">
            <v>HAR-Alat Ukur</v>
          </cell>
          <cell r="AC65">
            <v>18793185</v>
          </cell>
        </row>
        <row r="66">
          <cell r="S66" t="str">
            <v>NORMAL</v>
          </cell>
          <cell r="T66">
            <v>1</v>
          </cell>
          <cell r="AA66" t="str">
            <v>HAR-Alat Ukur</v>
          </cell>
          <cell r="AC66">
            <v>3520451</v>
          </cell>
        </row>
        <row r="67">
          <cell r="S67" t="str">
            <v>PRE-MEMORY</v>
          </cell>
          <cell r="T67">
            <v>1</v>
          </cell>
          <cell r="AA67" t="str">
            <v>HAR-Alat Ukur</v>
          </cell>
          <cell r="AC67">
            <v>0</v>
          </cell>
        </row>
        <row r="68">
          <cell r="S68" t="str">
            <v>PRE-MEMORY</v>
          </cell>
          <cell r="T68">
            <v>13</v>
          </cell>
          <cell r="AA68" t="str">
            <v>HAR-Alat Ukur</v>
          </cell>
          <cell r="AC68">
            <v>0</v>
          </cell>
        </row>
        <row r="69">
          <cell r="S69" t="str">
            <v>PRE-MEMORY</v>
          </cell>
          <cell r="T69">
            <v>5</v>
          </cell>
          <cell r="AA69" t="str">
            <v>HAR-Alat Ukur</v>
          </cell>
          <cell r="AC69">
            <v>0</v>
          </cell>
        </row>
        <row r="70">
          <cell r="S70" t="str">
            <v>PRE-MEMORY</v>
          </cell>
          <cell r="T70">
            <v>1</v>
          </cell>
          <cell r="AA70" t="str">
            <v>HAR-Alat Ukur</v>
          </cell>
          <cell r="AC70">
            <v>0</v>
          </cell>
        </row>
        <row r="71">
          <cell r="S71" t="str">
            <v>PRE-MEMORY</v>
          </cell>
          <cell r="T71">
            <v>2</v>
          </cell>
          <cell r="AA71" t="str">
            <v>HAR-Alat Ukur</v>
          </cell>
          <cell r="AC71">
            <v>0</v>
          </cell>
        </row>
        <row r="72">
          <cell r="S72" t="str">
            <v>PRE-MEMORY</v>
          </cell>
          <cell r="T72">
            <v>1</v>
          </cell>
          <cell r="AA72" t="str">
            <v>HAR-Alat Ukur</v>
          </cell>
          <cell r="AC72">
            <v>0</v>
          </cell>
        </row>
        <row r="73">
          <cell r="S73" t="str">
            <v>PRE-MEMORY</v>
          </cell>
          <cell r="T73">
            <v>8</v>
          </cell>
          <cell r="AA73" t="str">
            <v>HAR-Alat Ukur</v>
          </cell>
          <cell r="AC73">
            <v>0</v>
          </cell>
        </row>
        <row r="74">
          <cell r="S74" t="str">
            <v>PRE-MEMORY</v>
          </cell>
          <cell r="T74">
            <v>1</v>
          </cell>
          <cell r="AA74" t="str">
            <v>HAR-Alat Ukur</v>
          </cell>
          <cell r="AC74">
            <v>0</v>
          </cell>
        </row>
        <row r="75">
          <cell r="S75" t="str">
            <v>PRE-MEMORY</v>
          </cell>
          <cell r="T75">
            <v>4</v>
          </cell>
          <cell r="AA75" t="str">
            <v>HAR-Alat Ukur</v>
          </cell>
          <cell r="AC75">
            <v>0</v>
          </cell>
        </row>
        <row r="76">
          <cell r="S76" t="str">
            <v>PRE-MEMORY</v>
          </cell>
          <cell r="T76">
            <v>3</v>
          </cell>
          <cell r="AA76" t="str">
            <v>HAR-Alat Ukur</v>
          </cell>
          <cell r="AC76">
            <v>0</v>
          </cell>
        </row>
        <row r="77">
          <cell r="S77" t="str">
            <v>PRE-MEMORY</v>
          </cell>
          <cell r="T77">
            <v>1</v>
          </cell>
          <cell r="AA77" t="str">
            <v>HAR-Alat Ukur</v>
          </cell>
          <cell r="AC77">
            <v>0</v>
          </cell>
        </row>
        <row r="78">
          <cell r="S78" t="str">
            <v>PRE-MEMORY</v>
          </cell>
          <cell r="T78">
            <v>5</v>
          </cell>
          <cell r="AA78" t="str">
            <v>HAR-Alat Ukur</v>
          </cell>
          <cell r="AC78">
            <v>0</v>
          </cell>
        </row>
        <row r="79">
          <cell r="S79" t="str">
            <v>PRE-MEMORY</v>
          </cell>
          <cell r="T79">
            <v>2</v>
          </cell>
          <cell r="AA79" t="str">
            <v>HAR-Alat Ukur</v>
          </cell>
          <cell r="AC79">
            <v>0</v>
          </cell>
        </row>
        <row r="80">
          <cell r="S80" t="str">
            <v>PRE-MEMORY</v>
          </cell>
          <cell r="T80">
            <v>2</v>
          </cell>
          <cell r="AA80" t="str">
            <v>HAR-Alat Ukur</v>
          </cell>
          <cell r="AC80">
            <v>0</v>
          </cell>
        </row>
        <row r="81">
          <cell r="S81" t="str">
            <v>PRE-MEMORY</v>
          </cell>
          <cell r="T81">
            <v>1</v>
          </cell>
          <cell r="AA81" t="str">
            <v>HAR-Alat Ukur</v>
          </cell>
          <cell r="AC81">
            <v>0</v>
          </cell>
        </row>
        <row r="82">
          <cell r="S82" t="str">
            <v>PRE-MEMORY</v>
          </cell>
          <cell r="T82">
            <v>1</v>
          </cell>
          <cell r="AA82" t="str">
            <v>HAR-Alat Ukur</v>
          </cell>
          <cell r="AC82">
            <v>0</v>
          </cell>
        </row>
        <row r="83">
          <cell r="S83" t="str">
            <v>PRE-MEMORY</v>
          </cell>
          <cell r="T83">
            <v>1</v>
          </cell>
          <cell r="AA83" t="str">
            <v>HAR-Alat Ukur</v>
          </cell>
          <cell r="AC83">
            <v>0</v>
          </cell>
        </row>
        <row r="84">
          <cell r="S84" t="str">
            <v>PRE-MEMORY</v>
          </cell>
          <cell r="T84">
            <v>1</v>
          </cell>
          <cell r="AA84" t="str">
            <v>HAR-Alat Ukur</v>
          </cell>
          <cell r="AC84">
            <v>0</v>
          </cell>
        </row>
        <row r="85">
          <cell r="S85" t="str">
            <v>PRE-MEMORY</v>
          </cell>
          <cell r="T85">
            <v>1</v>
          </cell>
          <cell r="AA85" t="str">
            <v>HAR-Alat Ukur</v>
          </cell>
          <cell r="AC85">
            <v>0</v>
          </cell>
        </row>
        <row r="86">
          <cell r="S86" t="str">
            <v>PRE-MEMORY</v>
          </cell>
          <cell r="T86">
            <v>1</v>
          </cell>
          <cell r="AA86" t="str">
            <v>HAR-Alat Ukur</v>
          </cell>
          <cell r="AC86">
            <v>0</v>
          </cell>
        </row>
        <row r="87">
          <cell r="S87" t="str">
            <v>PRE-MEMORY</v>
          </cell>
          <cell r="T87">
            <v>1</v>
          </cell>
          <cell r="AA87" t="str">
            <v>HAR-Alat Ukur</v>
          </cell>
          <cell r="AC87">
            <v>0</v>
          </cell>
        </row>
        <row r="88">
          <cell r="S88" t="str">
            <v>PRE-MEMORY</v>
          </cell>
          <cell r="T88">
            <v>2</v>
          </cell>
          <cell r="AA88" t="str">
            <v>HAR-Persediaan Umum</v>
          </cell>
          <cell r="AC88">
            <v>0</v>
          </cell>
        </row>
        <row r="89">
          <cell r="S89" t="str">
            <v>PRE-MEMORY</v>
          </cell>
          <cell r="T89">
            <v>2</v>
          </cell>
          <cell r="AA89" t="str">
            <v>HAR-Persediaan Umum</v>
          </cell>
          <cell r="AC89">
            <v>0</v>
          </cell>
        </row>
        <row r="90">
          <cell r="S90" t="str">
            <v>PRE-MEMORY</v>
          </cell>
          <cell r="T90">
            <v>1</v>
          </cell>
          <cell r="AA90" t="str">
            <v>HAR-Persediaan Umum</v>
          </cell>
          <cell r="AC90">
            <v>0</v>
          </cell>
        </row>
        <row r="91">
          <cell r="S91" t="str">
            <v>PRE-MEMORY</v>
          </cell>
          <cell r="T91">
            <v>1</v>
          </cell>
          <cell r="AA91" t="str">
            <v>HAR-Persediaan Umum</v>
          </cell>
          <cell r="AC91">
            <v>0</v>
          </cell>
        </row>
        <row r="92">
          <cell r="S92" t="str">
            <v>PRE-MEMORY</v>
          </cell>
          <cell r="T92">
            <v>1</v>
          </cell>
          <cell r="AA92" t="str">
            <v>HAR-Persediaan Umum</v>
          </cell>
          <cell r="AC92">
            <v>0</v>
          </cell>
        </row>
        <row r="93">
          <cell r="S93" t="str">
            <v>PRE-MEMORY</v>
          </cell>
          <cell r="T93">
            <v>1</v>
          </cell>
          <cell r="AA93" t="str">
            <v>HAR-Persediaan Umum</v>
          </cell>
          <cell r="AC93">
            <v>0</v>
          </cell>
        </row>
        <row r="94">
          <cell r="S94" t="str">
            <v>PRE-MEMORY</v>
          </cell>
          <cell r="T94">
            <v>1</v>
          </cell>
          <cell r="AA94" t="str">
            <v>HAR-Persediaan Umum</v>
          </cell>
          <cell r="AC94">
            <v>0</v>
          </cell>
        </row>
        <row r="95">
          <cell r="S95" t="str">
            <v>PRE-MEMORY</v>
          </cell>
          <cell r="T95">
            <v>5</v>
          </cell>
          <cell r="AA95" t="str">
            <v>HAR-Persediaan Umum</v>
          </cell>
          <cell r="AC95">
            <v>0</v>
          </cell>
        </row>
        <row r="96">
          <cell r="S96" t="str">
            <v>PRE-MEMORY</v>
          </cell>
          <cell r="T96">
            <v>1</v>
          </cell>
          <cell r="AA96" t="str">
            <v>HAR-Persediaan Umum</v>
          </cell>
          <cell r="AC96">
            <v>0</v>
          </cell>
        </row>
        <row r="97">
          <cell r="S97" t="str">
            <v>PRE-MEMORY</v>
          </cell>
          <cell r="T97">
            <v>1</v>
          </cell>
          <cell r="AA97" t="str">
            <v>HAR-Persediaan Umum</v>
          </cell>
          <cell r="AC97">
            <v>0</v>
          </cell>
        </row>
        <row r="98">
          <cell r="S98" t="str">
            <v>PRE-MEMORY</v>
          </cell>
          <cell r="T98">
            <v>1</v>
          </cell>
          <cell r="AA98" t="str">
            <v>HAR-Persediaan Umum</v>
          </cell>
          <cell r="AC98">
            <v>0</v>
          </cell>
        </row>
        <row r="99">
          <cell r="S99" t="str">
            <v>PRE-MEMORY</v>
          </cell>
          <cell r="T99">
            <v>4</v>
          </cell>
          <cell r="AA99" t="str">
            <v>HAR-Persediaan Umum</v>
          </cell>
          <cell r="AC99">
            <v>0</v>
          </cell>
        </row>
        <row r="100">
          <cell r="S100" t="str">
            <v>PRE-MEMORY</v>
          </cell>
          <cell r="T100">
            <v>1</v>
          </cell>
          <cell r="AA100" t="str">
            <v>HAR-Persediaan Umum</v>
          </cell>
          <cell r="AC100">
            <v>0</v>
          </cell>
        </row>
        <row r="101">
          <cell r="S101" t="str">
            <v>PRE-MEMORY</v>
          </cell>
          <cell r="T101">
            <v>3</v>
          </cell>
          <cell r="AA101" t="str">
            <v>HAR-Persediaan Umum</v>
          </cell>
          <cell r="AC101">
            <v>0</v>
          </cell>
        </row>
        <row r="102">
          <cell r="S102" t="str">
            <v>PRE-MEMORY</v>
          </cell>
          <cell r="T102">
            <v>1</v>
          </cell>
          <cell r="AA102" t="str">
            <v>HAR-Persediaan Umum</v>
          </cell>
          <cell r="AC102">
            <v>0</v>
          </cell>
        </row>
        <row r="103">
          <cell r="S103" t="str">
            <v>PRE-MEMORY</v>
          </cell>
          <cell r="T103">
            <v>1</v>
          </cell>
          <cell r="AA103" t="str">
            <v>HAR-Persediaan Umum</v>
          </cell>
          <cell r="AC103">
            <v>0</v>
          </cell>
        </row>
        <row r="104">
          <cell r="S104" t="str">
            <v>PRE-MEMORY</v>
          </cell>
          <cell r="T104">
            <v>1</v>
          </cell>
          <cell r="AA104" t="str">
            <v>HAR-Persediaan Umum</v>
          </cell>
          <cell r="AC104">
            <v>0</v>
          </cell>
        </row>
        <row r="105">
          <cell r="S105" t="str">
            <v>PRE-MEMORY</v>
          </cell>
          <cell r="T105">
            <v>4</v>
          </cell>
          <cell r="AA105" t="str">
            <v>HAR-Persediaan Umum</v>
          </cell>
          <cell r="AC105">
            <v>0</v>
          </cell>
        </row>
        <row r="106">
          <cell r="S106" t="str">
            <v>PRE-MEMORY</v>
          </cell>
          <cell r="T106">
            <v>1</v>
          </cell>
          <cell r="AA106" t="str">
            <v>HAR-Persediaan Umum</v>
          </cell>
          <cell r="AC106">
            <v>0</v>
          </cell>
        </row>
        <row r="107">
          <cell r="S107" t="str">
            <v>PRE-MEMORY</v>
          </cell>
          <cell r="T107">
            <v>1</v>
          </cell>
          <cell r="AA107" t="str">
            <v>HAR-Persediaan Umum</v>
          </cell>
          <cell r="AC107">
            <v>0</v>
          </cell>
        </row>
        <row r="108">
          <cell r="S108" t="str">
            <v>PRE-MEMORY</v>
          </cell>
          <cell r="T108">
            <v>1</v>
          </cell>
          <cell r="AA108" t="str">
            <v>HAR-Persediaan Umum</v>
          </cell>
          <cell r="AC108">
            <v>0</v>
          </cell>
        </row>
        <row r="109">
          <cell r="S109" t="str">
            <v>PRE-MEMORY</v>
          </cell>
          <cell r="T109">
            <v>9</v>
          </cell>
          <cell r="AA109" t="str">
            <v>HAR-Persediaan Umum</v>
          </cell>
          <cell r="AC109">
            <v>0</v>
          </cell>
        </row>
        <row r="110">
          <cell r="S110" t="str">
            <v>PRE-MEMORY</v>
          </cell>
          <cell r="T110">
            <v>10</v>
          </cell>
          <cell r="AA110" t="str">
            <v>HAR-Persediaan Umum</v>
          </cell>
          <cell r="AC110">
            <v>0</v>
          </cell>
        </row>
        <row r="111">
          <cell r="S111" t="str">
            <v>PRE-MEMORY</v>
          </cell>
          <cell r="T111">
            <v>10</v>
          </cell>
          <cell r="AA111" t="str">
            <v>HAR-Persediaan Umum</v>
          </cell>
          <cell r="AC111">
            <v>0</v>
          </cell>
        </row>
        <row r="112">
          <cell r="S112" t="str">
            <v>PRE-MEMORY</v>
          </cell>
          <cell r="T112">
            <v>3</v>
          </cell>
          <cell r="AA112" t="str">
            <v>HAR-Persediaan Umum</v>
          </cell>
          <cell r="AC112">
            <v>0</v>
          </cell>
        </row>
        <row r="113">
          <cell r="S113" t="str">
            <v>PRE-MEMORY</v>
          </cell>
          <cell r="T113">
            <v>2</v>
          </cell>
          <cell r="AA113" t="str">
            <v>HAR-Persediaan Umum</v>
          </cell>
          <cell r="AC113">
            <v>0</v>
          </cell>
        </row>
        <row r="114">
          <cell r="S114" t="str">
            <v>PRE-MEMORY</v>
          </cell>
          <cell r="T114">
            <v>2</v>
          </cell>
          <cell r="AA114" t="str">
            <v>HAR-Persediaan Umum</v>
          </cell>
          <cell r="AC114">
            <v>0</v>
          </cell>
        </row>
        <row r="115">
          <cell r="S115" t="str">
            <v>PRE-MEMORY</v>
          </cell>
          <cell r="T115">
            <v>1</v>
          </cell>
          <cell r="AA115" t="str">
            <v>HAR-Persediaan Umum</v>
          </cell>
          <cell r="AC115">
            <v>0</v>
          </cell>
        </row>
        <row r="116">
          <cell r="S116" t="str">
            <v>PRE-MEMORY</v>
          </cell>
          <cell r="T116">
            <v>1</v>
          </cell>
          <cell r="AA116" t="str">
            <v>HAR-Persediaan Umum</v>
          </cell>
          <cell r="AC116">
            <v>0</v>
          </cell>
        </row>
        <row r="117">
          <cell r="S117" t="str">
            <v>NORMAL</v>
          </cell>
          <cell r="T117">
            <v>1</v>
          </cell>
          <cell r="AA117" t="str">
            <v>HAR-Persediaan Umum</v>
          </cell>
          <cell r="AC117">
            <v>3964054</v>
          </cell>
        </row>
        <row r="118">
          <cell r="S118" t="str">
            <v>NORMAL</v>
          </cell>
          <cell r="T118">
            <v>1</v>
          </cell>
          <cell r="AA118" t="str">
            <v>HAR-Persediaan Umum</v>
          </cell>
          <cell r="AC118">
            <v>3033718</v>
          </cell>
        </row>
        <row r="119">
          <cell r="S119" t="str">
            <v>NORMAL</v>
          </cell>
          <cell r="T119">
            <v>1</v>
          </cell>
          <cell r="AA119" t="str">
            <v>HAR-Persediaan Umum</v>
          </cell>
          <cell r="AC119">
            <v>3741595</v>
          </cell>
        </row>
        <row r="120">
          <cell r="S120" t="str">
            <v>NORMAL</v>
          </cell>
          <cell r="T120">
            <v>1</v>
          </cell>
          <cell r="AA120" t="str">
            <v>HAR-Persediaan Umum</v>
          </cell>
          <cell r="AC120">
            <v>768540</v>
          </cell>
        </row>
        <row r="121">
          <cell r="S121" t="str">
            <v>NORMAL</v>
          </cell>
          <cell r="T121">
            <v>4</v>
          </cell>
          <cell r="AA121" t="str">
            <v>HAR-Persediaan Umum</v>
          </cell>
          <cell r="AC121">
            <v>12620000</v>
          </cell>
        </row>
        <row r="122">
          <cell r="S122" t="str">
            <v>NORMAL</v>
          </cell>
          <cell r="T122">
            <v>1</v>
          </cell>
          <cell r="AA122" t="str">
            <v>HAR-Persediaan Umum</v>
          </cell>
          <cell r="AC122">
            <v>1971915</v>
          </cell>
        </row>
        <row r="123">
          <cell r="S123" t="str">
            <v>NORMAL</v>
          </cell>
          <cell r="T123">
            <v>1</v>
          </cell>
          <cell r="AA123" t="str">
            <v>HAR-Persediaan Umum</v>
          </cell>
          <cell r="AC123">
            <v>586500</v>
          </cell>
        </row>
        <row r="124">
          <cell r="S124" t="str">
            <v>PRE-MEMORY</v>
          </cell>
          <cell r="T124">
            <v>1</v>
          </cell>
          <cell r="AA124" t="str">
            <v>HAR-Persediaan Umum</v>
          </cell>
          <cell r="AC124">
            <v>0</v>
          </cell>
        </row>
        <row r="125">
          <cell r="S125" t="str">
            <v>PRE-MEMORY</v>
          </cell>
          <cell r="T125">
            <v>1</v>
          </cell>
          <cell r="AA125" t="str">
            <v>HAR-Persediaan Umum</v>
          </cell>
          <cell r="AC125">
            <v>0</v>
          </cell>
        </row>
        <row r="126">
          <cell r="S126" t="str">
            <v>PRE-MEMORY</v>
          </cell>
          <cell r="T126">
            <v>2</v>
          </cell>
          <cell r="AA126" t="str">
            <v>HAR-Persediaan Umum</v>
          </cell>
          <cell r="AC126">
            <v>0</v>
          </cell>
        </row>
        <row r="127">
          <cell r="S127" t="str">
            <v>PRE-MEMORY</v>
          </cell>
          <cell r="T127">
            <v>1</v>
          </cell>
          <cell r="AA127" t="str">
            <v>HAR-Persediaan Umum</v>
          </cell>
          <cell r="AC127">
            <v>0</v>
          </cell>
        </row>
        <row r="128">
          <cell r="S128" t="str">
            <v>PRE-MEMORY</v>
          </cell>
          <cell r="T128">
            <v>2</v>
          </cell>
          <cell r="AA128" t="str">
            <v>HAR-Persediaan Umum</v>
          </cell>
          <cell r="AC128">
            <v>0</v>
          </cell>
        </row>
        <row r="129">
          <cell r="S129" t="str">
            <v>PRE-MEMORY</v>
          </cell>
          <cell r="T129">
            <v>2</v>
          </cell>
          <cell r="AA129" t="str">
            <v>HAR-Persediaan Umum</v>
          </cell>
          <cell r="AC129">
            <v>0</v>
          </cell>
        </row>
        <row r="130">
          <cell r="S130" t="str">
            <v>PRE-MEMORY</v>
          </cell>
          <cell r="T130">
            <v>4</v>
          </cell>
          <cell r="AA130" t="str">
            <v>HAR-Persediaan Umum</v>
          </cell>
          <cell r="AC130">
            <v>0</v>
          </cell>
        </row>
        <row r="131">
          <cell r="S131" t="str">
            <v>PRE-MEMORY</v>
          </cell>
          <cell r="T131">
            <v>16</v>
          </cell>
          <cell r="AA131" t="str">
            <v>HAR-Persediaan Umum</v>
          </cell>
          <cell r="AC131">
            <v>0</v>
          </cell>
        </row>
        <row r="132">
          <cell r="S132" t="str">
            <v>PRE-MEMORY</v>
          </cell>
          <cell r="T132">
            <v>32</v>
          </cell>
          <cell r="AA132" t="str">
            <v>HAR-Persediaan Umum</v>
          </cell>
          <cell r="AC132">
            <v>0</v>
          </cell>
        </row>
        <row r="133">
          <cell r="S133" t="str">
            <v>PRE-MEMORY</v>
          </cell>
          <cell r="T133">
            <v>8</v>
          </cell>
          <cell r="AA133" t="str">
            <v>HAR-Persediaan Umum</v>
          </cell>
          <cell r="AC133">
            <v>0</v>
          </cell>
        </row>
        <row r="134">
          <cell r="S134" t="str">
            <v>PRE-MEMORY</v>
          </cell>
          <cell r="T134">
            <v>13</v>
          </cell>
          <cell r="AA134" t="str">
            <v>HAR-Persediaan Umum</v>
          </cell>
          <cell r="AC134">
            <v>0</v>
          </cell>
        </row>
        <row r="135">
          <cell r="S135" t="str">
            <v>PRE-MEMORY</v>
          </cell>
          <cell r="T135">
            <v>8</v>
          </cell>
          <cell r="AA135" t="str">
            <v>HAR-Persediaan Umum</v>
          </cell>
          <cell r="AC135">
            <v>0</v>
          </cell>
        </row>
        <row r="136">
          <cell r="S136" t="str">
            <v>PRE-MEMORY</v>
          </cell>
          <cell r="T136">
            <v>10</v>
          </cell>
          <cell r="AA136" t="str">
            <v>HAR-Persediaan Umum</v>
          </cell>
          <cell r="AC136">
            <v>0</v>
          </cell>
        </row>
        <row r="137">
          <cell r="S137" t="str">
            <v>PRE-MEMORY</v>
          </cell>
          <cell r="T137">
            <v>20</v>
          </cell>
          <cell r="AA137" t="str">
            <v>HAR-Persediaan Umum</v>
          </cell>
          <cell r="AC137">
            <v>0</v>
          </cell>
        </row>
        <row r="138">
          <cell r="S138" t="str">
            <v>PRE-MEMORY</v>
          </cell>
          <cell r="T138">
            <v>3</v>
          </cell>
          <cell r="AA138" t="str">
            <v>HAR-Persediaan Umum</v>
          </cell>
          <cell r="AC138">
            <v>0</v>
          </cell>
        </row>
        <row r="139">
          <cell r="S139" t="str">
            <v>PRE-MEMORY</v>
          </cell>
          <cell r="T139">
            <v>22</v>
          </cell>
          <cell r="AA139" t="str">
            <v>HAR-Persediaan Umum</v>
          </cell>
          <cell r="AC139">
            <v>0</v>
          </cell>
        </row>
        <row r="140">
          <cell r="S140" t="str">
            <v>PRE-MEMORY</v>
          </cell>
          <cell r="T140">
            <v>6</v>
          </cell>
          <cell r="AA140" t="str">
            <v>HAR-Persediaan Umum</v>
          </cell>
          <cell r="AC140">
            <v>0</v>
          </cell>
        </row>
        <row r="141">
          <cell r="S141" t="str">
            <v>PRE-MEMORY</v>
          </cell>
          <cell r="T141">
            <v>1</v>
          </cell>
          <cell r="AA141" t="str">
            <v>HAR-Persediaan Umum</v>
          </cell>
          <cell r="AC141">
            <v>0</v>
          </cell>
        </row>
        <row r="142">
          <cell r="S142" t="str">
            <v>PRE-MEMORY</v>
          </cell>
          <cell r="T142">
            <v>54</v>
          </cell>
          <cell r="AA142" t="str">
            <v>HAR-Persediaan Umum</v>
          </cell>
          <cell r="AC142">
            <v>0</v>
          </cell>
        </row>
        <row r="143">
          <cell r="S143" t="str">
            <v>PRE-MEMORY</v>
          </cell>
          <cell r="T143">
            <v>6</v>
          </cell>
          <cell r="AA143" t="str">
            <v>HAR-Persediaan Umum</v>
          </cell>
          <cell r="AC143">
            <v>0</v>
          </cell>
        </row>
        <row r="144">
          <cell r="S144" t="str">
            <v>PRE-MEMORY</v>
          </cell>
          <cell r="T144">
            <v>46</v>
          </cell>
          <cell r="AA144" t="str">
            <v>HAR-Persediaan Umum</v>
          </cell>
          <cell r="AC144">
            <v>0</v>
          </cell>
        </row>
        <row r="145">
          <cell r="S145" t="str">
            <v>PRE-MEMORY</v>
          </cell>
          <cell r="T145">
            <v>2</v>
          </cell>
          <cell r="AA145" t="str">
            <v>HAR-Persediaan Umum</v>
          </cell>
          <cell r="AC145">
            <v>0</v>
          </cell>
        </row>
        <row r="146">
          <cell r="S146" t="str">
            <v>NORMAL</v>
          </cell>
          <cell r="T146">
            <v>1</v>
          </cell>
          <cell r="AA146" t="str">
            <v>HAR-Persediaan Umum</v>
          </cell>
          <cell r="AC146">
            <v>9944660</v>
          </cell>
        </row>
        <row r="147">
          <cell r="S147" t="str">
            <v>PRE-MEMORY</v>
          </cell>
          <cell r="T147">
            <v>1</v>
          </cell>
          <cell r="AA147" t="str">
            <v>HAR-Persediaan Umum</v>
          </cell>
          <cell r="AC147">
            <v>0</v>
          </cell>
        </row>
        <row r="148">
          <cell r="S148" t="str">
            <v>PRE-MEMORY</v>
          </cell>
          <cell r="T148">
            <v>1</v>
          </cell>
          <cell r="AA148" t="str">
            <v>HAR-Persediaan Umum</v>
          </cell>
          <cell r="AC148">
            <v>0</v>
          </cell>
        </row>
        <row r="149">
          <cell r="S149" t="str">
            <v>PRE-MEMORY</v>
          </cell>
          <cell r="T149">
            <v>2</v>
          </cell>
          <cell r="AA149" t="str">
            <v>HAR-Persediaan Umum</v>
          </cell>
          <cell r="AC149">
            <v>0</v>
          </cell>
        </row>
        <row r="150">
          <cell r="S150" t="str">
            <v>PRE-MEMORY</v>
          </cell>
          <cell r="T150">
            <v>1</v>
          </cell>
          <cell r="AA150" t="str">
            <v>HAR-Persediaan Umum</v>
          </cell>
          <cell r="AC150">
            <v>0</v>
          </cell>
        </row>
        <row r="151">
          <cell r="S151" t="str">
            <v>PRE-MEMORY</v>
          </cell>
          <cell r="T151">
            <v>2</v>
          </cell>
          <cell r="AA151" t="str">
            <v>HAR-Persediaan Umum</v>
          </cell>
          <cell r="AC151">
            <v>0</v>
          </cell>
        </row>
        <row r="152">
          <cell r="S152" t="str">
            <v>PRE-MEMORY</v>
          </cell>
          <cell r="T152">
            <v>1</v>
          </cell>
          <cell r="AA152" t="str">
            <v>HAR-Persediaan Umum</v>
          </cell>
          <cell r="AC152">
            <v>0</v>
          </cell>
        </row>
        <row r="153">
          <cell r="S153" t="str">
            <v>PRE-MEMORY</v>
          </cell>
          <cell r="T153">
            <v>2</v>
          </cell>
          <cell r="AA153" t="str">
            <v>HAR-Persediaan Umum</v>
          </cell>
          <cell r="AC153">
            <v>0</v>
          </cell>
        </row>
        <row r="154">
          <cell r="S154" t="str">
            <v>PRE-MEMORY</v>
          </cell>
          <cell r="T154">
            <v>4</v>
          </cell>
          <cell r="AA154" t="str">
            <v>HAR-Persediaan Umum</v>
          </cell>
          <cell r="AC154">
            <v>0</v>
          </cell>
        </row>
        <row r="155">
          <cell r="S155" t="str">
            <v>PRE-MEMORY</v>
          </cell>
          <cell r="T155">
            <v>1</v>
          </cell>
          <cell r="AA155" t="str">
            <v>HAR-Persediaan Umum</v>
          </cell>
          <cell r="AC155">
            <v>0</v>
          </cell>
        </row>
        <row r="156">
          <cell r="S156" t="str">
            <v>PRE-MEMORY</v>
          </cell>
          <cell r="T156">
            <v>1</v>
          </cell>
          <cell r="AA156" t="str">
            <v>HAR-Persediaan Umum</v>
          </cell>
          <cell r="AC156">
            <v>0</v>
          </cell>
        </row>
        <row r="157">
          <cell r="S157" t="str">
            <v>PRE-MEMORY</v>
          </cell>
          <cell r="T157">
            <v>1</v>
          </cell>
          <cell r="AA157" t="str">
            <v>HAR-Persediaan Umum</v>
          </cell>
          <cell r="AC157">
            <v>0</v>
          </cell>
        </row>
        <row r="158">
          <cell r="S158" t="str">
            <v>PRE-MEMORY</v>
          </cell>
          <cell r="T158">
            <v>3</v>
          </cell>
          <cell r="AA158" t="str">
            <v>HAR-Persediaan Umum</v>
          </cell>
          <cell r="AC158">
            <v>0</v>
          </cell>
        </row>
        <row r="159">
          <cell r="S159" t="str">
            <v>PRE-MEMORY</v>
          </cell>
          <cell r="T159">
            <v>14</v>
          </cell>
          <cell r="AA159" t="str">
            <v>HAR-Persediaan Umum</v>
          </cell>
          <cell r="AC159">
            <v>0</v>
          </cell>
        </row>
        <row r="160">
          <cell r="S160" t="str">
            <v>PRE-MEMORY</v>
          </cell>
          <cell r="T160">
            <v>2</v>
          </cell>
          <cell r="AA160" t="str">
            <v>HAR-Persediaan Umum</v>
          </cell>
          <cell r="AC160">
            <v>0</v>
          </cell>
        </row>
        <row r="161">
          <cell r="S161" t="str">
            <v>PRE-MEMORY</v>
          </cell>
          <cell r="T161">
            <v>1</v>
          </cell>
          <cell r="AA161" t="str">
            <v>HAR-Persediaan Umum</v>
          </cell>
          <cell r="AC161">
            <v>0</v>
          </cell>
        </row>
        <row r="162">
          <cell r="S162" t="str">
            <v>PRE-MEMORY</v>
          </cell>
          <cell r="T162">
            <v>1</v>
          </cell>
          <cell r="AA162" t="str">
            <v>HAR-Persediaan Umum</v>
          </cell>
          <cell r="AC162">
            <v>0</v>
          </cell>
        </row>
        <row r="163">
          <cell r="S163" t="str">
            <v>PRE-MEMORY</v>
          </cell>
          <cell r="T163">
            <v>1</v>
          </cell>
          <cell r="AA163" t="str">
            <v>HAR-Persediaan Umum</v>
          </cell>
          <cell r="AC163">
            <v>0</v>
          </cell>
        </row>
        <row r="164">
          <cell r="S164" t="str">
            <v>PRE-MEMORY</v>
          </cell>
          <cell r="T164">
            <v>2</v>
          </cell>
          <cell r="AA164" t="str">
            <v>HAR-Persediaan Umum</v>
          </cell>
          <cell r="AC164">
            <v>0</v>
          </cell>
        </row>
        <row r="165">
          <cell r="S165" t="str">
            <v>PRE-MEMORY</v>
          </cell>
          <cell r="T165">
            <v>2</v>
          </cell>
          <cell r="AA165" t="str">
            <v>HAR-Persediaan Umum</v>
          </cell>
          <cell r="AC165">
            <v>0</v>
          </cell>
        </row>
        <row r="166">
          <cell r="S166" t="str">
            <v>PRE-MEMORY</v>
          </cell>
          <cell r="T166">
            <v>1</v>
          </cell>
          <cell r="AA166" t="str">
            <v>HAR-Persediaan Umum</v>
          </cell>
          <cell r="AC166">
            <v>0</v>
          </cell>
        </row>
        <row r="167">
          <cell r="S167" t="str">
            <v>PRE-MEMORY</v>
          </cell>
          <cell r="T167">
            <v>2</v>
          </cell>
          <cell r="AA167" t="str">
            <v>HAR-Persediaan Umum</v>
          </cell>
          <cell r="AC167">
            <v>0</v>
          </cell>
        </row>
        <row r="168">
          <cell r="S168" t="str">
            <v>PRE-MEMORY</v>
          </cell>
          <cell r="T168">
            <v>1</v>
          </cell>
          <cell r="AA168" t="str">
            <v>HAR-Persediaan Umum</v>
          </cell>
          <cell r="AC168">
            <v>0</v>
          </cell>
        </row>
        <row r="169">
          <cell r="S169" t="str">
            <v>NORMAL</v>
          </cell>
          <cell r="T169">
            <v>1</v>
          </cell>
          <cell r="AA169" t="str">
            <v>HAR-Persediaan Umum</v>
          </cell>
          <cell r="AC169">
            <v>14432645</v>
          </cell>
        </row>
        <row r="170">
          <cell r="S170" t="str">
            <v>PRE-MEMORY</v>
          </cell>
          <cell r="T170">
            <v>3</v>
          </cell>
          <cell r="AA170" t="str">
            <v>HAR-Persediaan Umum</v>
          </cell>
          <cell r="AC170">
            <v>0</v>
          </cell>
        </row>
        <row r="171">
          <cell r="S171" t="str">
            <v>PRE-MEMORY</v>
          </cell>
          <cell r="T171">
            <v>1</v>
          </cell>
          <cell r="AA171" t="str">
            <v>HAR-Persediaan Umum</v>
          </cell>
          <cell r="AC171">
            <v>0</v>
          </cell>
        </row>
        <row r="172">
          <cell r="S172" t="str">
            <v>PRE-MEMORY</v>
          </cell>
          <cell r="T172">
            <v>2</v>
          </cell>
          <cell r="AA172" t="str">
            <v>HAR-Persediaan Umum</v>
          </cell>
          <cell r="AC172">
            <v>0</v>
          </cell>
        </row>
        <row r="173">
          <cell r="S173" t="str">
            <v>PRE-MEMORY</v>
          </cell>
          <cell r="T173">
            <v>4</v>
          </cell>
          <cell r="AA173" t="str">
            <v>HAR-Persediaan Umum</v>
          </cell>
          <cell r="AC173">
            <v>0</v>
          </cell>
        </row>
        <row r="174">
          <cell r="S174" t="str">
            <v>PRE-MEMORY</v>
          </cell>
          <cell r="T174">
            <v>2</v>
          </cell>
          <cell r="AA174" t="str">
            <v>HAR-Persediaan Umum</v>
          </cell>
          <cell r="AC174">
            <v>0</v>
          </cell>
        </row>
        <row r="175">
          <cell r="S175" t="str">
            <v>PRE-MEMORY</v>
          </cell>
          <cell r="T175">
            <v>22</v>
          </cell>
          <cell r="AA175" t="str">
            <v>HAR-Persediaan Umum</v>
          </cell>
          <cell r="AC175">
            <v>0</v>
          </cell>
        </row>
        <row r="176">
          <cell r="S176" t="str">
            <v>NORMAL</v>
          </cell>
          <cell r="T176">
            <v>8</v>
          </cell>
          <cell r="AA176" t="str">
            <v>HAR-Persediaan Umum</v>
          </cell>
          <cell r="AC176">
            <v>427118</v>
          </cell>
        </row>
        <row r="177">
          <cell r="S177" t="str">
            <v>PRE-MEMORY</v>
          </cell>
          <cell r="T177">
            <v>10</v>
          </cell>
          <cell r="AA177" t="str">
            <v>HAR-Persediaan Umum</v>
          </cell>
          <cell r="AC177">
            <v>0</v>
          </cell>
        </row>
        <row r="178">
          <cell r="S178" t="str">
            <v>PRE-MEMORY</v>
          </cell>
          <cell r="T178">
            <v>5</v>
          </cell>
          <cell r="AA178" t="str">
            <v>HAR-Persediaan Umum</v>
          </cell>
          <cell r="AC178">
            <v>0</v>
          </cell>
        </row>
        <row r="179">
          <cell r="S179" t="str">
            <v>PRE-MEMORY</v>
          </cell>
          <cell r="T179">
            <v>4</v>
          </cell>
          <cell r="AA179" t="str">
            <v>HAR-Persediaan Umum</v>
          </cell>
          <cell r="AC179">
            <v>0</v>
          </cell>
        </row>
        <row r="180">
          <cell r="S180" t="str">
            <v>PRE-MEMORY</v>
          </cell>
          <cell r="T180">
            <v>2</v>
          </cell>
          <cell r="AA180" t="str">
            <v>HAR-Persediaan Umum</v>
          </cell>
          <cell r="AC180">
            <v>0</v>
          </cell>
        </row>
        <row r="181">
          <cell r="S181" t="str">
            <v>PRE-MEMORY</v>
          </cell>
          <cell r="T181">
            <v>21</v>
          </cell>
          <cell r="AA181" t="str">
            <v>HAR-Persediaan Umum</v>
          </cell>
          <cell r="AC181">
            <v>0</v>
          </cell>
        </row>
        <row r="182">
          <cell r="S182" t="str">
            <v>PRE-MEMORY</v>
          </cell>
          <cell r="T182">
            <v>1</v>
          </cell>
          <cell r="AA182" t="str">
            <v>HAR-Persediaan Umum</v>
          </cell>
          <cell r="AC182">
            <v>0</v>
          </cell>
        </row>
        <row r="183">
          <cell r="S183" t="str">
            <v>PRE-MEMORY</v>
          </cell>
          <cell r="T183">
            <v>1</v>
          </cell>
          <cell r="AA183" t="str">
            <v>HAR-Persediaan Umum</v>
          </cell>
          <cell r="AC183">
            <v>0</v>
          </cell>
        </row>
        <row r="184">
          <cell r="S184" t="str">
            <v>PRE-MEMORY</v>
          </cell>
          <cell r="T184">
            <v>1</v>
          </cell>
          <cell r="AA184" t="str">
            <v>HAR-Persediaan Umum</v>
          </cell>
          <cell r="AC184">
            <v>0</v>
          </cell>
        </row>
        <row r="185">
          <cell r="S185" t="str">
            <v>PRE-MEMORY</v>
          </cell>
          <cell r="T185">
            <v>10</v>
          </cell>
          <cell r="AA185" t="str">
            <v>HAR-Persediaan Umum</v>
          </cell>
          <cell r="AC185">
            <v>0</v>
          </cell>
        </row>
        <row r="186">
          <cell r="S186" t="str">
            <v>PRE-MEMORY</v>
          </cell>
          <cell r="T186">
            <v>7</v>
          </cell>
          <cell r="AA186" t="str">
            <v>HAR-Persediaan Umum</v>
          </cell>
          <cell r="AC186">
            <v>0</v>
          </cell>
        </row>
        <row r="187">
          <cell r="S187" t="str">
            <v>PRE-MEMORY</v>
          </cell>
          <cell r="T187">
            <v>1</v>
          </cell>
          <cell r="AA187" t="str">
            <v>HAR-Persediaan Umum</v>
          </cell>
          <cell r="AC187">
            <v>0</v>
          </cell>
        </row>
        <row r="188">
          <cell r="S188" t="str">
            <v>PRE-MEMORY</v>
          </cell>
          <cell r="T188">
            <v>4</v>
          </cell>
          <cell r="AA188" t="str">
            <v>HAR-Persediaan Umum</v>
          </cell>
          <cell r="AC188">
            <v>0</v>
          </cell>
        </row>
        <row r="189">
          <cell r="S189" t="str">
            <v>PRE-MEMORY</v>
          </cell>
          <cell r="T189">
            <v>12</v>
          </cell>
          <cell r="AA189" t="str">
            <v>HAR-Persediaan Umum</v>
          </cell>
          <cell r="AC189">
            <v>0</v>
          </cell>
        </row>
        <row r="190">
          <cell r="S190" t="str">
            <v>PRE-MEMORY</v>
          </cell>
          <cell r="T190">
            <v>1</v>
          </cell>
          <cell r="AA190" t="str">
            <v>HAR-Persediaan Umum</v>
          </cell>
          <cell r="AC190">
            <v>0</v>
          </cell>
        </row>
        <row r="191">
          <cell r="S191" t="str">
            <v>PRE-MEMORY</v>
          </cell>
          <cell r="T191">
            <v>4</v>
          </cell>
          <cell r="AA191" t="str">
            <v>HAR-Persediaan Umum</v>
          </cell>
          <cell r="AC191">
            <v>0</v>
          </cell>
        </row>
        <row r="192">
          <cell r="S192" t="str">
            <v>PRE-MEMORY</v>
          </cell>
          <cell r="T192">
            <v>13</v>
          </cell>
          <cell r="AA192" t="str">
            <v>HAR-Persediaan Umum</v>
          </cell>
          <cell r="AC192">
            <v>0</v>
          </cell>
        </row>
        <row r="193">
          <cell r="S193" t="str">
            <v>PRE-MEMORY</v>
          </cell>
          <cell r="T193">
            <v>1</v>
          </cell>
          <cell r="AA193" t="str">
            <v>HAR-Persediaan Umum</v>
          </cell>
          <cell r="AC193">
            <v>0</v>
          </cell>
        </row>
        <row r="194">
          <cell r="S194" t="str">
            <v>PRE-MEMORY</v>
          </cell>
          <cell r="T194">
            <v>16</v>
          </cell>
          <cell r="AA194" t="str">
            <v>HAR-Persediaan Umum</v>
          </cell>
          <cell r="AC194">
            <v>0</v>
          </cell>
        </row>
        <row r="195">
          <cell r="S195" t="str">
            <v>PRE-MEMORY</v>
          </cell>
          <cell r="T195">
            <v>16</v>
          </cell>
          <cell r="AA195" t="str">
            <v>HAR-Persediaan Umum</v>
          </cell>
          <cell r="AC195">
            <v>0</v>
          </cell>
        </row>
        <row r="196">
          <cell r="S196" t="str">
            <v>PRE-MEMORY</v>
          </cell>
          <cell r="T196">
            <v>2</v>
          </cell>
          <cell r="AA196" t="str">
            <v>HAR-Persediaan Umum</v>
          </cell>
          <cell r="AC196">
            <v>0</v>
          </cell>
        </row>
        <row r="197">
          <cell r="S197" t="str">
            <v>PRE-MEMORY</v>
          </cell>
          <cell r="T197">
            <v>52</v>
          </cell>
          <cell r="AA197" t="str">
            <v>HAR-Persediaan Umum</v>
          </cell>
          <cell r="AC197">
            <v>0</v>
          </cell>
        </row>
        <row r="198">
          <cell r="S198" t="str">
            <v>PRE-MEMORY</v>
          </cell>
          <cell r="T198">
            <v>8</v>
          </cell>
          <cell r="AA198" t="str">
            <v>HAR-Persediaan Umum</v>
          </cell>
          <cell r="AC198">
            <v>0</v>
          </cell>
        </row>
        <row r="199">
          <cell r="S199" t="str">
            <v>PRE-MEMORY</v>
          </cell>
          <cell r="T199">
            <v>3</v>
          </cell>
          <cell r="AA199" t="str">
            <v>HAR-Persediaan Umum</v>
          </cell>
          <cell r="AC199">
            <v>0</v>
          </cell>
        </row>
        <row r="200">
          <cell r="S200" t="str">
            <v>PRE-MEMORY</v>
          </cell>
          <cell r="T200">
            <v>1</v>
          </cell>
          <cell r="AA200" t="str">
            <v>HAR-Persediaan Umum</v>
          </cell>
          <cell r="AC200">
            <v>0</v>
          </cell>
        </row>
        <row r="201">
          <cell r="S201" t="str">
            <v>PRE-MEMORY</v>
          </cell>
          <cell r="T201">
            <v>10</v>
          </cell>
          <cell r="AA201" t="str">
            <v>HAR-Persediaan Umum</v>
          </cell>
          <cell r="AC201">
            <v>0</v>
          </cell>
        </row>
        <row r="202">
          <cell r="S202" t="str">
            <v>PRE-MEMORY</v>
          </cell>
          <cell r="T202">
            <v>2</v>
          </cell>
          <cell r="AA202" t="str">
            <v>HAR-Persediaan Umum</v>
          </cell>
          <cell r="AC202">
            <v>0</v>
          </cell>
        </row>
        <row r="203">
          <cell r="S203" t="str">
            <v>PRE-MEMORY</v>
          </cell>
          <cell r="T203">
            <v>1</v>
          </cell>
          <cell r="AA203" t="str">
            <v>HAR-Persediaan Umum</v>
          </cell>
          <cell r="AC203">
            <v>0</v>
          </cell>
        </row>
        <row r="204">
          <cell r="S204" t="str">
            <v>PRE-MEMORY</v>
          </cell>
          <cell r="T204">
            <v>2</v>
          </cell>
          <cell r="AA204" t="str">
            <v>HAR-Persediaan Umum</v>
          </cell>
          <cell r="AC204">
            <v>0</v>
          </cell>
        </row>
        <row r="205">
          <cell r="S205" t="str">
            <v>PRE-MEMORY</v>
          </cell>
          <cell r="T205">
            <v>1</v>
          </cell>
          <cell r="AA205" t="str">
            <v>HAR-Persediaan Umum</v>
          </cell>
          <cell r="AC205">
            <v>0</v>
          </cell>
        </row>
        <row r="206">
          <cell r="S206" t="str">
            <v>PRE-MEMORY</v>
          </cell>
          <cell r="T206">
            <v>1</v>
          </cell>
          <cell r="AA206" t="str">
            <v>HAR-Persediaan Umum</v>
          </cell>
          <cell r="AC206">
            <v>0</v>
          </cell>
        </row>
        <row r="207">
          <cell r="S207" t="str">
            <v>PRE-MEMORY</v>
          </cell>
          <cell r="T207">
            <v>40</v>
          </cell>
          <cell r="AA207" t="str">
            <v>HAR-Persediaan Umum</v>
          </cell>
          <cell r="AC207">
            <v>0</v>
          </cell>
        </row>
        <row r="208">
          <cell r="S208" t="str">
            <v>PRE-MEMORY</v>
          </cell>
          <cell r="T208">
            <v>13</v>
          </cell>
          <cell r="AA208" t="str">
            <v>HAR-Persediaan Umum</v>
          </cell>
          <cell r="AC208">
            <v>0</v>
          </cell>
        </row>
        <row r="209">
          <cell r="S209" t="str">
            <v>PRE-MEMORY</v>
          </cell>
          <cell r="T209">
            <v>24</v>
          </cell>
          <cell r="AA209" t="str">
            <v>HAR-Persediaan Umum</v>
          </cell>
          <cell r="AC209">
            <v>0</v>
          </cell>
        </row>
        <row r="210">
          <cell r="S210" t="str">
            <v>PRE-MEMORY</v>
          </cell>
          <cell r="T210">
            <v>12</v>
          </cell>
          <cell r="AA210" t="str">
            <v>HAR-Persediaan Umum</v>
          </cell>
          <cell r="AC210">
            <v>0</v>
          </cell>
        </row>
        <row r="211">
          <cell r="S211" t="str">
            <v>PRE-MEMORY</v>
          </cell>
          <cell r="T211">
            <v>35</v>
          </cell>
          <cell r="AA211" t="str">
            <v>HAR-Persediaan Umum</v>
          </cell>
          <cell r="AC211">
            <v>0</v>
          </cell>
        </row>
        <row r="212">
          <cell r="S212" t="str">
            <v>PRE-MEMORY</v>
          </cell>
          <cell r="T212">
            <v>2</v>
          </cell>
          <cell r="AA212" t="str">
            <v>HAR-Persediaan Umum</v>
          </cell>
          <cell r="AC212">
            <v>0</v>
          </cell>
        </row>
        <row r="213">
          <cell r="S213" t="str">
            <v>PRE-MEMORY</v>
          </cell>
          <cell r="T213">
            <v>6</v>
          </cell>
          <cell r="AA213" t="str">
            <v>HAR-Persediaan Umum</v>
          </cell>
          <cell r="AC213">
            <v>0</v>
          </cell>
        </row>
        <row r="214">
          <cell r="S214" t="str">
            <v>PRE-MEMORY</v>
          </cell>
          <cell r="T214">
            <v>2</v>
          </cell>
          <cell r="AA214" t="str">
            <v>HAR-Persediaan Umum</v>
          </cell>
          <cell r="AC214">
            <v>0</v>
          </cell>
        </row>
        <row r="215">
          <cell r="S215" t="str">
            <v>PRE-MEMORY</v>
          </cell>
          <cell r="T215">
            <v>1</v>
          </cell>
          <cell r="AA215" t="str">
            <v>HAR-Persediaan Umum</v>
          </cell>
          <cell r="AC215">
            <v>0</v>
          </cell>
        </row>
        <row r="216">
          <cell r="S216" t="str">
            <v>PRE-MEMORY</v>
          </cell>
          <cell r="T216">
            <v>3</v>
          </cell>
          <cell r="AA216" t="str">
            <v>HAR-Persediaan Umum</v>
          </cell>
          <cell r="AC216">
            <v>0</v>
          </cell>
        </row>
        <row r="217">
          <cell r="S217" t="str">
            <v>PRE-MEMORY</v>
          </cell>
          <cell r="T217">
            <v>21</v>
          </cell>
          <cell r="AA217" t="str">
            <v>HAR-Persediaan Umum</v>
          </cell>
          <cell r="AC217">
            <v>0</v>
          </cell>
        </row>
        <row r="218">
          <cell r="S218" t="str">
            <v>PRE-MEMORY</v>
          </cell>
          <cell r="T218">
            <v>2</v>
          </cell>
          <cell r="AA218" t="str">
            <v>HAR-Persediaan Umum</v>
          </cell>
          <cell r="AC218">
            <v>0</v>
          </cell>
        </row>
        <row r="219">
          <cell r="S219" t="str">
            <v>PRE-MEMORY</v>
          </cell>
          <cell r="T219">
            <v>1</v>
          </cell>
          <cell r="AA219" t="str">
            <v>HAR-Persediaan Umum</v>
          </cell>
          <cell r="AC219">
            <v>0</v>
          </cell>
        </row>
        <row r="220">
          <cell r="S220" t="str">
            <v>PRE-MEMORY</v>
          </cell>
          <cell r="T220">
            <v>16</v>
          </cell>
          <cell r="AA220" t="str">
            <v>HAR-Persediaan Umum</v>
          </cell>
          <cell r="AC220">
            <v>0</v>
          </cell>
        </row>
        <row r="221">
          <cell r="S221" t="str">
            <v>PRE-MEMORY</v>
          </cell>
          <cell r="T221">
            <v>2</v>
          </cell>
          <cell r="AA221" t="str">
            <v>HAR-Persediaan Umum</v>
          </cell>
          <cell r="AC221">
            <v>0</v>
          </cell>
        </row>
        <row r="222">
          <cell r="S222" t="str">
            <v>PRE-MEMORY</v>
          </cell>
          <cell r="T222">
            <v>1</v>
          </cell>
          <cell r="AA222" t="str">
            <v>HAR-Persediaan Umum</v>
          </cell>
          <cell r="AC222">
            <v>0</v>
          </cell>
        </row>
        <row r="223">
          <cell r="S223" t="str">
            <v>PRE-MEMORY</v>
          </cell>
          <cell r="T223">
            <v>1</v>
          </cell>
          <cell r="AA223" t="str">
            <v>HAR-Persediaan Umum</v>
          </cell>
          <cell r="AC223">
            <v>0</v>
          </cell>
        </row>
        <row r="224">
          <cell r="S224" t="str">
            <v>PRE-MEMORY</v>
          </cell>
          <cell r="T224">
            <v>1</v>
          </cell>
          <cell r="AA224" t="str">
            <v>HAR-Persediaan Umum</v>
          </cell>
          <cell r="AC224">
            <v>0</v>
          </cell>
        </row>
        <row r="225">
          <cell r="S225" t="str">
            <v>PRE-MEMORY</v>
          </cell>
          <cell r="T225">
            <v>24</v>
          </cell>
          <cell r="AA225" t="str">
            <v>HAR-Persediaan Umum</v>
          </cell>
          <cell r="AC225">
            <v>0</v>
          </cell>
        </row>
        <row r="226">
          <cell r="S226" t="str">
            <v>PRE-MEMORY</v>
          </cell>
          <cell r="T226">
            <v>2</v>
          </cell>
          <cell r="AA226" t="str">
            <v>HAR-Persediaan Umum</v>
          </cell>
          <cell r="AC226">
            <v>0</v>
          </cell>
        </row>
        <row r="227">
          <cell r="S227" t="str">
            <v>PRE-MEMORY</v>
          </cell>
          <cell r="T227">
            <v>2</v>
          </cell>
          <cell r="AA227" t="str">
            <v>HAR-Persediaan Umum</v>
          </cell>
          <cell r="AC227">
            <v>0</v>
          </cell>
        </row>
        <row r="228">
          <cell r="S228" t="str">
            <v>NORMAL</v>
          </cell>
          <cell r="T228">
            <v>32</v>
          </cell>
          <cell r="AA228" t="str">
            <v>HAR-Persediaan Umum</v>
          </cell>
          <cell r="AC228">
            <v>1636800</v>
          </cell>
        </row>
        <row r="229">
          <cell r="S229" t="str">
            <v>PRE-MEMORY</v>
          </cell>
          <cell r="T229">
            <v>1</v>
          </cell>
          <cell r="AA229" t="str">
            <v>HAR-Persediaan Umum</v>
          </cell>
          <cell r="AC229">
            <v>0</v>
          </cell>
        </row>
        <row r="230">
          <cell r="S230" t="str">
            <v>PRE-MEMORY</v>
          </cell>
          <cell r="T230">
            <v>2</v>
          </cell>
          <cell r="AA230" t="str">
            <v>HAR-Persediaan Umum</v>
          </cell>
          <cell r="AC230">
            <v>0</v>
          </cell>
        </row>
        <row r="231">
          <cell r="S231" t="str">
            <v>PRE-MEMORY</v>
          </cell>
          <cell r="T231">
            <v>2</v>
          </cell>
          <cell r="AA231" t="str">
            <v>HAR-Persediaan Umum</v>
          </cell>
          <cell r="AC231">
            <v>0</v>
          </cell>
        </row>
        <row r="232">
          <cell r="S232" t="str">
            <v>PRE-MEMORY</v>
          </cell>
          <cell r="T232">
            <v>2</v>
          </cell>
          <cell r="AA232" t="str">
            <v>HAR-Persediaan Umum</v>
          </cell>
          <cell r="AC232">
            <v>0</v>
          </cell>
        </row>
        <row r="233">
          <cell r="S233" t="str">
            <v>PRE-MEMORY</v>
          </cell>
          <cell r="T233">
            <v>6</v>
          </cell>
          <cell r="AA233" t="str">
            <v>HAR-Persediaan Umum</v>
          </cell>
          <cell r="AC233">
            <v>0</v>
          </cell>
        </row>
        <row r="234">
          <cell r="S234" t="str">
            <v>PRE-MEMORY</v>
          </cell>
          <cell r="T234">
            <v>4</v>
          </cell>
          <cell r="AA234" t="str">
            <v>HAR-Persediaan Umum</v>
          </cell>
          <cell r="AC234">
            <v>0</v>
          </cell>
        </row>
        <row r="235">
          <cell r="S235" t="str">
            <v>PRE-MEMORY</v>
          </cell>
          <cell r="T235">
            <v>1</v>
          </cell>
          <cell r="AA235" t="str">
            <v>HAR-Persediaan Umum</v>
          </cell>
          <cell r="AC235">
            <v>0</v>
          </cell>
        </row>
        <row r="236">
          <cell r="S236" t="str">
            <v>PRE-MEMORY</v>
          </cell>
          <cell r="T236">
            <v>2</v>
          </cell>
          <cell r="AA236" t="str">
            <v>HAR-Persediaan Umum</v>
          </cell>
          <cell r="AC236">
            <v>0</v>
          </cell>
        </row>
        <row r="237">
          <cell r="S237" t="str">
            <v>PRE-MEMORY</v>
          </cell>
          <cell r="T237">
            <v>1</v>
          </cell>
          <cell r="AA237" t="str">
            <v>HAR-Persediaan Umum</v>
          </cell>
          <cell r="AC237">
            <v>0</v>
          </cell>
        </row>
        <row r="238">
          <cell r="S238" t="str">
            <v>PRE-MEMORY</v>
          </cell>
          <cell r="T238">
            <v>4</v>
          </cell>
          <cell r="AA238" t="str">
            <v>HAR-Persediaan Umum</v>
          </cell>
          <cell r="AC238">
            <v>0</v>
          </cell>
        </row>
        <row r="239">
          <cell r="S239" t="str">
            <v>PRE-MEMORY</v>
          </cell>
          <cell r="T239">
            <v>4</v>
          </cell>
          <cell r="AA239" t="str">
            <v>HAR-Persediaan Umum</v>
          </cell>
          <cell r="AC239">
            <v>0</v>
          </cell>
        </row>
        <row r="240">
          <cell r="S240" t="str">
            <v>PRE-MEMORY</v>
          </cell>
          <cell r="T240">
            <v>1</v>
          </cell>
          <cell r="AA240" t="str">
            <v>HAR-Persediaan Umum</v>
          </cell>
          <cell r="AC240">
            <v>0</v>
          </cell>
        </row>
        <row r="241">
          <cell r="S241" t="str">
            <v>PRE-MEMORY</v>
          </cell>
          <cell r="T241">
            <v>12</v>
          </cell>
          <cell r="AA241" t="str">
            <v>HAR-Persediaan Umum</v>
          </cell>
          <cell r="AC241">
            <v>0</v>
          </cell>
        </row>
        <row r="242">
          <cell r="S242" t="str">
            <v>NORMAL</v>
          </cell>
          <cell r="T242">
            <v>5</v>
          </cell>
          <cell r="AA242" t="str">
            <v>HAR-Persediaan Umum</v>
          </cell>
          <cell r="AC242">
            <v>2725305</v>
          </cell>
        </row>
        <row r="243">
          <cell r="S243" t="str">
            <v>PRE-MEMORY</v>
          </cell>
          <cell r="T243">
            <v>14</v>
          </cell>
          <cell r="AA243" t="str">
            <v>HAR-Persediaan Umum</v>
          </cell>
          <cell r="AC243">
            <v>0</v>
          </cell>
        </row>
        <row r="244">
          <cell r="S244" t="str">
            <v>PRE-MEMORY</v>
          </cell>
          <cell r="T244">
            <v>4</v>
          </cell>
          <cell r="AA244" t="str">
            <v>HAR-Persediaan Umum</v>
          </cell>
          <cell r="AC244">
            <v>0</v>
          </cell>
        </row>
        <row r="245">
          <cell r="S245" t="str">
            <v>PRE-MEMORY</v>
          </cell>
          <cell r="T245">
            <v>2</v>
          </cell>
          <cell r="AA245" t="str">
            <v>HAR-Persediaan Umum</v>
          </cell>
          <cell r="AC245">
            <v>0</v>
          </cell>
        </row>
        <row r="246">
          <cell r="S246" t="str">
            <v>PRE-MEMORY</v>
          </cell>
          <cell r="T246">
            <v>1</v>
          </cell>
          <cell r="AA246" t="str">
            <v>HAR-Persediaan Umum</v>
          </cell>
          <cell r="AC246">
            <v>0</v>
          </cell>
        </row>
        <row r="247">
          <cell r="S247" t="str">
            <v>PRE-MEMORY</v>
          </cell>
          <cell r="T247">
            <v>1</v>
          </cell>
          <cell r="AA247" t="str">
            <v>HAR-Persediaan Umum</v>
          </cell>
          <cell r="AC247">
            <v>0</v>
          </cell>
        </row>
        <row r="248">
          <cell r="S248" t="str">
            <v>PRE-MEMORY</v>
          </cell>
          <cell r="T248">
            <v>2</v>
          </cell>
          <cell r="AA248" t="str">
            <v>HAR-Persediaan Umum</v>
          </cell>
          <cell r="AC248">
            <v>0</v>
          </cell>
        </row>
        <row r="249">
          <cell r="S249" t="str">
            <v>PRE-MEMORY</v>
          </cell>
          <cell r="T249">
            <v>18</v>
          </cell>
          <cell r="AA249" t="str">
            <v>HAR-Persediaan Umum</v>
          </cell>
          <cell r="AC249">
            <v>0</v>
          </cell>
        </row>
        <row r="250">
          <cell r="S250" t="str">
            <v>PRE-MEMORY</v>
          </cell>
          <cell r="T250">
            <v>1</v>
          </cell>
          <cell r="AA250" t="str">
            <v>HAR-Persediaan Umum</v>
          </cell>
          <cell r="AC250">
            <v>0</v>
          </cell>
        </row>
        <row r="251">
          <cell r="S251" t="str">
            <v>PRE-MEMORY</v>
          </cell>
          <cell r="T251">
            <v>2</v>
          </cell>
          <cell r="AA251" t="str">
            <v>HAR-Persediaan Umum</v>
          </cell>
          <cell r="AC251">
            <v>0</v>
          </cell>
        </row>
        <row r="252">
          <cell r="S252" t="str">
            <v>PRE-MEMORY</v>
          </cell>
          <cell r="T252">
            <v>6</v>
          </cell>
          <cell r="AA252" t="str">
            <v>HAR-Persediaan Umum</v>
          </cell>
          <cell r="AC252">
            <v>0</v>
          </cell>
        </row>
        <row r="253">
          <cell r="S253" t="str">
            <v>NORMAL</v>
          </cell>
          <cell r="T253">
            <v>45</v>
          </cell>
          <cell r="AA253" t="str">
            <v>HAR-Persediaan Umum</v>
          </cell>
          <cell r="AC253">
            <v>8534250</v>
          </cell>
        </row>
        <row r="254">
          <cell r="S254" t="str">
            <v>PRE-MEMORY</v>
          </cell>
          <cell r="T254">
            <v>6</v>
          </cell>
          <cell r="AA254" t="str">
            <v>HAR-Persediaan Umum</v>
          </cell>
          <cell r="AC254">
            <v>0</v>
          </cell>
        </row>
        <row r="255">
          <cell r="S255" t="str">
            <v>PRE-MEMORY</v>
          </cell>
          <cell r="T255">
            <v>2</v>
          </cell>
          <cell r="AA255" t="str">
            <v>HAR-Persediaan Umum</v>
          </cell>
          <cell r="AC255">
            <v>0</v>
          </cell>
        </row>
        <row r="256">
          <cell r="S256" t="str">
            <v>PRE-MEMORY</v>
          </cell>
          <cell r="T256">
            <v>7</v>
          </cell>
          <cell r="AA256" t="str">
            <v>HAR-Persediaan Umum</v>
          </cell>
          <cell r="AC256">
            <v>0</v>
          </cell>
        </row>
        <row r="257">
          <cell r="S257" t="str">
            <v>PRE-MEMORY</v>
          </cell>
          <cell r="T257">
            <v>3</v>
          </cell>
          <cell r="AA257" t="str">
            <v>HAR-Persediaan Umum</v>
          </cell>
          <cell r="AC257">
            <v>0</v>
          </cell>
        </row>
        <row r="258">
          <cell r="S258" t="str">
            <v>PRE-MEMORY</v>
          </cell>
          <cell r="T258">
            <v>8</v>
          </cell>
          <cell r="AA258" t="str">
            <v>HAR-Persediaan Umum</v>
          </cell>
          <cell r="AC258">
            <v>0</v>
          </cell>
        </row>
        <row r="259">
          <cell r="S259" t="str">
            <v>PRE-MEMORY</v>
          </cell>
          <cell r="T259">
            <v>14</v>
          </cell>
          <cell r="AA259" t="str">
            <v>HAR-Persediaan Umum</v>
          </cell>
          <cell r="AC259">
            <v>0</v>
          </cell>
        </row>
        <row r="260">
          <cell r="S260" t="str">
            <v>PRE-MEMORY</v>
          </cell>
          <cell r="T260">
            <v>20</v>
          </cell>
          <cell r="AA260" t="str">
            <v>HAR-Persediaan Umum</v>
          </cell>
          <cell r="AC260">
            <v>0</v>
          </cell>
        </row>
        <row r="261">
          <cell r="S261" t="str">
            <v>PRE-MEMORY</v>
          </cell>
          <cell r="T261">
            <v>1</v>
          </cell>
          <cell r="AA261" t="str">
            <v>HAR-Persediaan Umum</v>
          </cell>
          <cell r="AC261">
            <v>0</v>
          </cell>
        </row>
        <row r="262">
          <cell r="S262" t="str">
            <v>PRE-MEMORY</v>
          </cell>
          <cell r="T262">
            <v>10</v>
          </cell>
          <cell r="AA262" t="str">
            <v>HAR-Persediaan Umum</v>
          </cell>
          <cell r="AC262">
            <v>0</v>
          </cell>
        </row>
        <row r="263">
          <cell r="S263" t="str">
            <v>PRE-MEMORY</v>
          </cell>
          <cell r="T263">
            <v>84</v>
          </cell>
          <cell r="AA263" t="str">
            <v>HAR-Persediaan Umum</v>
          </cell>
          <cell r="AC263">
            <v>0</v>
          </cell>
        </row>
        <row r="264">
          <cell r="S264" t="str">
            <v>PRE-MEMORY</v>
          </cell>
          <cell r="T264">
            <v>3</v>
          </cell>
          <cell r="AA264" t="str">
            <v>HAR-Persediaan Umum</v>
          </cell>
          <cell r="AC264">
            <v>0</v>
          </cell>
        </row>
        <row r="265">
          <cell r="S265" t="str">
            <v>PRE-MEMORY</v>
          </cell>
          <cell r="T265">
            <v>6</v>
          </cell>
          <cell r="AA265" t="str">
            <v>HAR-Persediaan Umum</v>
          </cell>
          <cell r="AC265">
            <v>0</v>
          </cell>
        </row>
        <row r="266">
          <cell r="S266" t="str">
            <v>PRE-MEMORY</v>
          </cell>
          <cell r="T266">
            <v>5</v>
          </cell>
          <cell r="AA266" t="str">
            <v>HAR-Persediaan Umum</v>
          </cell>
          <cell r="AC266">
            <v>0</v>
          </cell>
        </row>
        <row r="267">
          <cell r="S267" t="str">
            <v>PRE-MEMORY</v>
          </cell>
          <cell r="T267">
            <v>6</v>
          </cell>
          <cell r="AA267" t="str">
            <v>HAR-Persediaan Umum</v>
          </cell>
          <cell r="AC267">
            <v>0</v>
          </cell>
        </row>
        <row r="268">
          <cell r="S268" t="str">
            <v>PRE-MEMORY</v>
          </cell>
          <cell r="T268">
            <v>6</v>
          </cell>
          <cell r="AA268" t="str">
            <v>HAR-Persediaan Umum</v>
          </cell>
          <cell r="AC268">
            <v>0</v>
          </cell>
        </row>
        <row r="269">
          <cell r="S269" t="str">
            <v>PRE-MEMORY</v>
          </cell>
          <cell r="T269">
            <v>1</v>
          </cell>
          <cell r="AA269" t="str">
            <v>HAR-Instalasi dan Mesin</v>
          </cell>
          <cell r="AC269">
            <v>0</v>
          </cell>
        </row>
        <row r="270">
          <cell r="S270" t="str">
            <v>PRE-MEMORY</v>
          </cell>
          <cell r="T270">
            <v>1</v>
          </cell>
          <cell r="AA270" t="str">
            <v>HAR-Instalasi dan Mesin</v>
          </cell>
          <cell r="AC270">
            <v>0</v>
          </cell>
        </row>
        <row r="271">
          <cell r="S271" t="str">
            <v>PRE-MEMORY</v>
          </cell>
          <cell r="T271">
            <v>6</v>
          </cell>
          <cell r="AA271" t="str">
            <v>HAR-Instalasi dan Mesin</v>
          </cell>
          <cell r="AC271">
            <v>0</v>
          </cell>
        </row>
        <row r="272">
          <cell r="S272" t="str">
            <v>PRE-MEMORY</v>
          </cell>
          <cell r="T272">
            <v>12</v>
          </cell>
          <cell r="AA272" t="str">
            <v>HAR-Instalasi dan Mesin</v>
          </cell>
          <cell r="AC272">
            <v>0</v>
          </cell>
        </row>
        <row r="273">
          <cell r="S273" t="str">
            <v>PRE-MEMORY</v>
          </cell>
          <cell r="T273">
            <v>1</v>
          </cell>
          <cell r="AA273" t="str">
            <v>HAR-Instalasi dan Mesin</v>
          </cell>
          <cell r="AC273">
            <v>0</v>
          </cell>
        </row>
        <row r="274">
          <cell r="S274" t="str">
            <v>PRE-MEMORY</v>
          </cell>
          <cell r="T274">
            <v>4</v>
          </cell>
          <cell r="AA274" t="str">
            <v>HAR-Instalasi dan Mesin</v>
          </cell>
          <cell r="AC274">
            <v>0</v>
          </cell>
        </row>
        <row r="275">
          <cell r="S275" t="str">
            <v>PRE-MEMORY</v>
          </cell>
          <cell r="T275">
            <v>4</v>
          </cell>
          <cell r="AA275" t="str">
            <v>HAR-Instalasi dan Mesin</v>
          </cell>
          <cell r="AC275">
            <v>0</v>
          </cell>
        </row>
        <row r="276">
          <cell r="S276" t="str">
            <v>PRE-MEMORY</v>
          </cell>
          <cell r="T276">
            <v>2</v>
          </cell>
          <cell r="AA276" t="str">
            <v>HAR-Instalasi dan Mesin</v>
          </cell>
          <cell r="AC276">
            <v>0</v>
          </cell>
        </row>
        <row r="277">
          <cell r="S277" t="str">
            <v>PRE-MEMORY</v>
          </cell>
          <cell r="T277">
            <v>6</v>
          </cell>
          <cell r="AA277" t="str">
            <v>HAR-Instalasi dan Mesin</v>
          </cell>
          <cell r="AC277">
            <v>0</v>
          </cell>
        </row>
        <row r="278">
          <cell r="S278" t="str">
            <v>PRE-MEMORY</v>
          </cell>
          <cell r="T278">
            <v>1</v>
          </cell>
          <cell r="AA278" t="str">
            <v>HAR-Instalasi dan Mesin</v>
          </cell>
          <cell r="AC278">
            <v>0</v>
          </cell>
        </row>
        <row r="279">
          <cell r="S279" t="str">
            <v>PRE-MEMORY</v>
          </cell>
          <cell r="T279">
            <v>3</v>
          </cell>
          <cell r="AA279" t="str">
            <v>HAR-Instalasi dan Mesin</v>
          </cell>
          <cell r="AC279">
            <v>0</v>
          </cell>
        </row>
        <row r="280">
          <cell r="S280" t="str">
            <v>PRE-MEMORY</v>
          </cell>
          <cell r="T280">
            <v>1</v>
          </cell>
          <cell r="AA280" t="str">
            <v>HAR-Instalasi dan Mesin</v>
          </cell>
          <cell r="AC280">
            <v>0</v>
          </cell>
        </row>
        <row r="281">
          <cell r="S281" t="str">
            <v>PRE-MEMORY</v>
          </cell>
          <cell r="T281">
            <v>1</v>
          </cell>
          <cell r="AA281" t="str">
            <v>HAR-Instalasi dan Mesin</v>
          </cell>
          <cell r="AC281">
            <v>0</v>
          </cell>
        </row>
        <row r="282">
          <cell r="S282" t="str">
            <v>PRE-MEMORY</v>
          </cell>
          <cell r="T282">
            <v>1</v>
          </cell>
          <cell r="AA282" t="str">
            <v>HAR-Instalasi dan Mesin</v>
          </cell>
          <cell r="AC282">
            <v>0</v>
          </cell>
        </row>
        <row r="283">
          <cell r="S283" t="str">
            <v>PRE-MEMORY</v>
          </cell>
          <cell r="T283">
            <v>1</v>
          </cell>
          <cell r="AA283" t="str">
            <v>HAR-Instalasi dan Mesin</v>
          </cell>
          <cell r="AC283">
            <v>0</v>
          </cell>
        </row>
        <row r="284">
          <cell r="S284" t="str">
            <v>PRE-MEMORY</v>
          </cell>
          <cell r="T284">
            <v>17</v>
          </cell>
          <cell r="AA284" t="str">
            <v>HAR-Instalasi dan Mesin</v>
          </cell>
          <cell r="AC284">
            <v>0</v>
          </cell>
        </row>
        <row r="285">
          <cell r="S285" t="str">
            <v>PRE-MEMORY</v>
          </cell>
          <cell r="T285">
            <v>1</v>
          </cell>
          <cell r="AA285" t="str">
            <v>HAR-Instalasi dan Mesin</v>
          </cell>
          <cell r="AC285">
            <v>0</v>
          </cell>
        </row>
        <row r="286">
          <cell r="S286" t="str">
            <v>PRE-MEMORY</v>
          </cell>
          <cell r="T286">
            <v>2</v>
          </cell>
          <cell r="AA286" t="str">
            <v>HAR-Instalasi dan Mesin</v>
          </cell>
          <cell r="AC286">
            <v>0</v>
          </cell>
        </row>
        <row r="287">
          <cell r="S287" t="str">
            <v>PRE-MEMORY</v>
          </cell>
          <cell r="T287">
            <v>2</v>
          </cell>
          <cell r="AA287" t="str">
            <v>HAR-Instalasi dan Mesin</v>
          </cell>
          <cell r="AC287">
            <v>0</v>
          </cell>
        </row>
        <row r="288">
          <cell r="S288" t="str">
            <v>PRE-MEMORY</v>
          </cell>
          <cell r="T288">
            <v>4</v>
          </cell>
          <cell r="AA288" t="str">
            <v>HAR-Instalasi dan Mesin</v>
          </cell>
          <cell r="AC288">
            <v>0</v>
          </cell>
        </row>
        <row r="289">
          <cell r="S289" t="str">
            <v>PRE-MEMORY</v>
          </cell>
          <cell r="T289">
            <v>2</v>
          </cell>
          <cell r="AA289" t="str">
            <v>HAR-Instalasi dan Mesin</v>
          </cell>
          <cell r="AC289">
            <v>0</v>
          </cell>
        </row>
        <row r="290">
          <cell r="S290" t="str">
            <v>NORMAL</v>
          </cell>
          <cell r="T290">
            <v>2</v>
          </cell>
          <cell r="AA290" t="str">
            <v>HAR-Instalasi dan Mesin</v>
          </cell>
          <cell r="AC290">
            <v>58147320</v>
          </cell>
        </row>
        <row r="291">
          <cell r="S291" t="str">
            <v>PRE-MEMORY</v>
          </cell>
          <cell r="T291">
            <v>2</v>
          </cell>
          <cell r="AA291" t="str">
            <v>HAR-Instalasi dan Mesin</v>
          </cell>
          <cell r="AC291">
            <v>0</v>
          </cell>
        </row>
        <row r="292">
          <cell r="S292" t="str">
            <v>PRE-MEMORY</v>
          </cell>
          <cell r="T292">
            <v>4</v>
          </cell>
          <cell r="AA292" t="str">
            <v>HAR-Instalasi dan Mesin</v>
          </cell>
          <cell r="AC292">
            <v>0</v>
          </cell>
        </row>
        <row r="293">
          <cell r="S293" t="str">
            <v>PRE-MEMORY</v>
          </cell>
          <cell r="T293">
            <v>1</v>
          </cell>
          <cell r="AA293" t="str">
            <v>HAR-Instalasi dan Mesin</v>
          </cell>
          <cell r="AC293">
            <v>0</v>
          </cell>
        </row>
        <row r="294">
          <cell r="S294" t="str">
            <v>PRE-MEMORY</v>
          </cell>
          <cell r="T294">
            <v>3</v>
          </cell>
          <cell r="AA294" t="str">
            <v>HAR-Instalasi dan Mesin</v>
          </cell>
          <cell r="AC294">
            <v>0</v>
          </cell>
        </row>
        <row r="295">
          <cell r="S295" t="str">
            <v>NORMAL</v>
          </cell>
          <cell r="T295">
            <v>1</v>
          </cell>
          <cell r="AA295" t="str">
            <v>HAR-Instalasi dan Mesin</v>
          </cell>
          <cell r="AC295">
            <v>2671878</v>
          </cell>
        </row>
        <row r="296">
          <cell r="S296" t="str">
            <v>PRE-MEMORY</v>
          </cell>
          <cell r="T296">
            <v>1</v>
          </cell>
          <cell r="AA296" t="str">
            <v>HAR-Instalasi dan Mesin</v>
          </cell>
          <cell r="AC296">
            <v>0</v>
          </cell>
        </row>
        <row r="297">
          <cell r="S297" t="str">
            <v>NORMAL</v>
          </cell>
          <cell r="T297">
            <v>1</v>
          </cell>
          <cell r="AA297" t="str">
            <v>HAR-Instalasi dan Mesin</v>
          </cell>
          <cell r="AC297">
            <v>41821193</v>
          </cell>
        </row>
        <row r="298">
          <cell r="S298" t="str">
            <v>PRE-MEMORY</v>
          </cell>
          <cell r="T298">
            <v>9</v>
          </cell>
          <cell r="AA298" t="str">
            <v>HAR-Instalasi dan Mesin</v>
          </cell>
          <cell r="AC298">
            <v>0</v>
          </cell>
        </row>
        <row r="299">
          <cell r="S299" t="str">
            <v>PRE-MEMORY</v>
          </cell>
          <cell r="T299">
            <v>2</v>
          </cell>
          <cell r="AA299" t="str">
            <v>HAR-Instalasi dan Mesin</v>
          </cell>
          <cell r="AC299">
            <v>0</v>
          </cell>
        </row>
        <row r="300">
          <cell r="S300" t="str">
            <v>PRE-MEMORY</v>
          </cell>
          <cell r="T300">
            <v>3</v>
          </cell>
          <cell r="AA300" t="str">
            <v>HAR-Instalasi dan Mesin</v>
          </cell>
          <cell r="AC300">
            <v>0</v>
          </cell>
        </row>
        <row r="301">
          <cell r="S301" t="str">
            <v>PRE-MEMORY</v>
          </cell>
          <cell r="T301">
            <v>5</v>
          </cell>
          <cell r="AA301" t="str">
            <v>HAR-Instalasi dan Mesin</v>
          </cell>
          <cell r="AC301">
            <v>0</v>
          </cell>
        </row>
        <row r="302">
          <cell r="S302" t="str">
            <v>PRE-MEMORY</v>
          </cell>
          <cell r="T302">
            <v>1</v>
          </cell>
          <cell r="AA302" t="str">
            <v>HAR-Instalasi dan Mesin</v>
          </cell>
          <cell r="AC302">
            <v>0</v>
          </cell>
        </row>
        <row r="303">
          <cell r="S303" t="str">
            <v>PRE-MEMORY</v>
          </cell>
          <cell r="T303">
            <v>1</v>
          </cell>
          <cell r="AA303" t="str">
            <v>HAR-Instalasi dan Mesin</v>
          </cell>
          <cell r="AC303">
            <v>0</v>
          </cell>
        </row>
        <row r="304">
          <cell r="S304" t="str">
            <v>PRE-MEMORY</v>
          </cell>
          <cell r="T304">
            <v>4</v>
          </cell>
          <cell r="AA304" t="str">
            <v>HAR-Instalasi dan Mesin</v>
          </cell>
          <cell r="AC304">
            <v>0</v>
          </cell>
        </row>
        <row r="305">
          <cell r="S305" t="str">
            <v>PRE-MEMORY</v>
          </cell>
          <cell r="T305">
            <v>2</v>
          </cell>
          <cell r="AA305" t="str">
            <v>HAR-Instalasi dan Mesin</v>
          </cell>
          <cell r="AC305">
            <v>0</v>
          </cell>
        </row>
        <row r="306">
          <cell r="S306" t="str">
            <v>PRE-MEMORY</v>
          </cell>
          <cell r="T306">
            <v>1</v>
          </cell>
          <cell r="AA306" t="str">
            <v>HAR-Instalasi dan Mesin</v>
          </cell>
          <cell r="AC306">
            <v>0</v>
          </cell>
        </row>
        <row r="307">
          <cell r="S307" t="str">
            <v>PRE-MEMORY</v>
          </cell>
          <cell r="T307">
            <v>3</v>
          </cell>
          <cell r="AA307" t="str">
            <v>HAR-Instalasi dan Mesin</v>
          </cell>
          <cell r="AC307">
            <v>0</v>
          </cell>
        </row>
        <row r="308">
          <cell r="S308" t="str">
            <v>PRE-MEMORY</v>
          </cell>
          <cell r="T308">
            <v>3</v>
          </cell>
          <cell r="AA308" t="str">
            <v>HAR-Instalasi dan Mesin</v>
          </cell>
          <cell r="AC308">
            <v>0</v>
          </cell>
        </row>
        <row r="309">
          <cell r="S309" t="str">
            <v>NORMAL</v>
          </cell>
          <cell r="T309">
            <v>1</v>
          </cell>
          <cell r="AA309" t="str">
            <v>HAR-Instalasi dan Mesin</v>
          </cell>
          <cell r="AC309">
            <v>86558120</v>
          </cell>
        </row>
        <row r="310">
          <cell r="S310" t="str">
            <v>PRE-MEMORY</v>
          </cell>
          <cell r="T310">
            <v>1</v>
          </cell>
          <cell r="AA310" t="str">
            <v>HAR-Instalasi dan Mesin</v>
          </cell>
          <cell r="AC310">
            <v>0</v>
          </cell>
        </row>
        <row r="311">
          <cell r="S311" t="str">
            <v>PRE-MEMORY</v>
          </cell>
          <cell r="T311">
            <v>1</v>
          </cell>
          <cell r="AA311" t="str">
            <v>HAR-Instalasi dan Mesin</v>
          </cell>
          <cell r="AC311">
            <v>0</v>
          </cell>
        </row>
        <row r="312">
          <cell r="S312" t="str">
            <v>NORMAL</v>
          </cell>
          <cell r="T312">
            <v>38</v>
          </cell>
          <cell r="AA312" t="str">
            <v>HAR-Instalasi dan Mesin</v>
          </cell>
          <cell r="AC312">
            <v>98495430</v>
          </cell>
        </row>
        <row r="313">
          <cell r="S313" t="str">
            <v>PRE-MEMORY</v>
          </cell>
          <cell r="T313">
            <v>1</v>
          </cell>
          <cell r="AA313" t="str">
            <v>HAR-Instalasi dan Mesin</v>
          </cell>
          <cell r="AC313">
            <v>0</v>
          </cell>
        </row>
        <row r="314">
          <cell r="S314" t="str">
            <v>PRE-MEMORY</v>
          </cell>
          <cell r="T314">
            <v>4</v>
          </cell>
          <cell r="AA314" t="str">
            <v>HAR-Instalasi dan Mesin</v>
          </cell>
          <cell r="AC314">
            <v>0</v>
          </cell>
        </row>
        <row r="315">
          <cell r="S315" t="str">
            <v>PRE-MEMORY</v>
          </cell>
          <cell r="T315">
            <v>2</v>
          </cell>
          <cell r="AA315" t="str">
            <v>HAR-Instalasi dan Mesin</v>
          </cell>
          <cell r="AC315">
            <v>0</v>
          </cell>
        </row>
        <row r="316">
          <cell r="S316" t="str">
            <v>NORMAL</v>
          </cell>
          <cell r="T316">
            <v>2</v>
          </cell>
          <cell r="AA316" t="str">
            <v>HAR-Instalasi dan Mesin</v>
          </cell>
          <cell r="AC316">
            <v>7286786</v>
          </cell>
        </row>
        <row r="317">
          <cell r="S317" t="str">
            <v>PRE-MEMORY</v>
          </cell>
          <cell r="T317">
            <v>2</v>
          </cell>
          <cell r="AA317" t="str">
            <v>HAR-Instalasi dan Mesin</v>
          </cell>
          <cell r="AC317">
            <v>0</v>
          </cell>
        </row>
        <row r="318">
          <cell r="S318" t="str">
            <v>PRE-MEMORY</v>
          </cell>
          <cell r="T318">
            <v>2</v>
          </cell>
          <cell r="AA318" t="str">
            <v>HAR-Instalasi dan Mesin</v>
          </cell>
          <cell r="AC318">
            <v>0</v>
          </cell>
        </row>
        <row r="319">
          <cell r="S319" t="str">
            <v>PRE-MEMORY</v>
          </cell>
          <cell r="T319">
            <v>2</v>
          </cell>
          <cell r="AA319" t="str">
            <v>HAR-Instalasi dan Mesin</v>
          </cell>
          <cell r="AC319">
            <v>0</v>
          </cell>
        </row>
        <row r="320">
          <cell r="S320" t="str">
            <v>NORMAL</v>
          </cell>
          <cell r="T320">
            <v>2</v>
          </cell>
          <cell r="AA320" t="str">
            <v>HAR-Instalasi dan Mesin</v>
          </cell>
          <cell r="AC320">
            <v>125600</v>
          </cell>
        </row>
        <row r="321">
          <cell r="S321" t="str">
            <v>PRE-MEMORY</v>
          </cell>
          <cell r="T321">
            <v>2</v>
          </cell>
          <cell r="AA321" t="str">
            <v>HAR-Instalasi dan Mesin</v>
          </cell>
          <cell r="AC321">
            <v>0</v>
          </cell>
        </row>
        <row r="322">
          <cell r="S322" t="str">
            <v>NORMAL</v>
          </cell>
          <cell r="T322">
            <v>40</v>
          </cell>
          <cell r="AA322" t="str">
            <v>HAR-Instalasi dan Mesin</v>
          </cell>
          <cell r="AC322">
            <v>10111585</v>
          </cell>
        </row>
        <row r="323">
          <cell r="S323" t="str">
            <v>NORMAL</v>
          </cell>
          <cell r="T323">
            <v>6</v>
          </cell>
          <cell r="AA323" t="str">
            <v>HAR-Instalasi dan Mesin</v>
          </cell>
          <cell r="AC323">
            <v>10230000</v>
          </cell>
        </row>
        <row r="324">
          <cell r="S324" t="str">
            <v>NORMAL</v>
          </cell>
          <cell r="T324">
            <v>10</v>
          </cell>
          <cell r="AA324" t="str">
            <v>HAR-Instalasi dan Mesin</v>
          </cell>
          <cell r="AC324">
            <v>81858333</v>
          </cell>
        </row>
        <row r="325">
          <cell r="S325" t="str">
            <v>NORMAL</v>
          </cell>
          <cell r="T325">
            <v>4</v>
          </cell>
          <cell r="AA325" t="str">
            <v>HAR-Instalasi dan Mesin</v>
          </cell>
          <cell r="AC325">
            <v>8354029</v>
          </cell>
        </row>
        <row r="326">
          <cell r="S326" t="str">
            <v>PRE-MEMORY</v>
          </cell>
          <cell r="T326">
            <v>4</v>
          </cell>
          <cell r="AA326" t="str">
            <v>HAR-Instalasi dan Mesin</v>
          </cell>
          <cell r="AC326">
            <v>0</v>
          </cell>
        </row>
        <row r="327">
          <cell r="S327" t="str">
            <v>NORMAL</v>
          </cell>
          <cell r="T327">
            <v>10</v>
          </cell>
          <cell r="AA327" t="str">
            <v>HAR-Instalasi dan Mesin</v>
          </cell>
          <cell r="AC327">
            <v>15884330</v>
          </cell>
        </row>
        <row r="328">
          <cell r="S328" t="str">
            <v>NORMAL</v>
          </cell>
          <cell r="T328">
            <v>4</v>
          </cell>
          <cell r="AA328" t="str">
            <v>HAR-Instalasi dan Mesin</v>
          </cell>
          <cell r="AC328">
            <v>10926608</v>
          </cell>
        </row>
        <row r="329">
          <cell r="S329" t="str">
            <v>PRE-MEMORY</v>
          </cell>
          <cell r="T329">
            <v>5</v>
          </cell>
          <cell r="AA329" t="str">
            <v>HAR-Instalasi dan Mesin</v>
          </cell>
          <cell r="AC329">
            <v>0</v>
          </cell>
        </row>
        <row r="330">
          <cell r="S330" t="str">
            <v>NORMAL</v>
          </cell>
          <cell r="T330">
            <v>9</v>
          </cell>
          <cell r="AA330" t="str">
            <v>HAR-Instalasi dan Mesin</v>
          </cell>
          <cell r="AC330">
            <v>23206214</v>
          </cell>
        </row>
        <row r="331">
          <cell r="S331" t="str">
            <v>PRE-MEMORY</v>
          </cell>
          <cell r="T331">
            <v>1</v>
          </cell>
          <cell r="AA331" t="str">
            <v>HAR-Instalasi dan Mesin</v>
          </cell>
          <cell r="AC331">
            <v>0</v>
          </cell>
        </row>
        <row r="332">
          <cell r="S332" t="str">
            <v>PRE-MEMORY</v>
          </cell>
          <cell r="T332">
            <v>1</v>
          </cell>
          <cell r="AA332" t="str">
            <v>HAR-Instalasi dan Mesin</v>
          </cell>
          <cell r="AC332">
            <v>0</v>
          </cell>
        </row>
        <row r="333">
          <cell r="S333" t="str">
            <v>PRE-MEMORY</v>
          </cell>
          <cell r="T333">
            <v>2</v>
          </cell>
          <cell r="AA333" t="str">
            <v>HAR-Instalasi dan Mesin</v>
          </cell>
          <cell r="AC333">
            <v>0</v>
          </cell>
        </row>
        <row r="334">
          <cell r="S334" t="str">
            <v>PRE-MEMORY</v>
          </cell>
          <cell r="T334">
            <v>1</v>
          </cell>
          <cell r="AA334" t="str">
            <v>HAR-Instalasi dan Mesin</v>
          </cell>
          <cell r="AC334">
            <v>0</v>
          </cell>
        </row>
        <row r="335">
          <cell r="S335" t="str">
            <v>NORMAL</v>
          </cell>
          <cell r="T335">
            <v>3</v>
          </cell>
          <cell r="AA335" t="str">
            <v>HAR-Instalasi dan Mesin</v>
          </cell>
          <cell r="AC335">
            <v>71280000</v>
          </cell>
        </row>
        <row r="336">
          <cell r="S336" t="str">
            <v>NORMAL</v>
          </cell>
          <cell r="T336">
            <v>28</v>
          </cell>
          <cell r="AA336" t="str">
            <v>HAR-Instalasi dan Mesin</v>
          </cell>
          <cell r="AC336">
            <v>215522094</v>
          </cell>
        </row>
        <row r="337">
          <cell r="S337" t="str">
            <v>NORMAL</v>
          </cell>
          <cell r="T337">
            <v>3</v>
          </cell>
          <cell r="AA337" t="str">
            <v>HAR-Instalasi dan Mesin</v>
          </cell>
          <cell r="AC337">
            <v>3053655</v>
          </cell>
        </row>
        <row r="338">
          <cell r="S338" t="str">
            <v>PRE-MEMORY</v>
          </cell>
          <cell r="T338">
            <v>2</v>
          </cell>
          <cell r="AA338" t="str">
            <v>HAR-Instalasi dan Mesin</v>
          </cell>
          <cell r="AC338">
            <v>0</v>
          </cell>
        </row>
        <row r="339">
          <cell r="S339" t="str">
            <v>PRE-MEMORY</v>
          </cell>
          <cell r="T339">
            <v>2</v>
          </cell>
          <cell r="AA339" t="str">
            <v>HAR-Instalasi dan Mesin</v>
          </cell>
          <cell r="AC339">
            <v>0</v>
          </cell>
        </row>
        <row r="340">
          <cell r="S340" t="str">
            <v>NORMAL</v>
          </cell>
          <cell r="T340">
            <v>1</v>
          </cell>
          <cell r="AA340" t="str">
            <v>HAR-Instalasi dan Mesin</v>
          </cell>
          <cell r="AC340">
            <v>68345908</v>
          </cell>
        </row>
        <row r="341">
          <cell r="S341" t="str">
            <v>PRE-MEMORY</v>
          </cell>
          <cell r="T341">
            <v>2</v>
          </cell>
          <cell r="AA341" t="str">
            <v>HAR-Instalasi dan Mesin</v>
          </cell>
          <cell r="AC341">
            <v>0</v>
          </cell>
        </row>
        <row r="342">
          <cell r="S342" t="str">
            <v>PRE-MEMORY</v>
          </cell>
          <cell r="T342">
            <v>8</v>
          </cell>
          <cell r="AA342" t="str">
            <v>HAR-Instalasi dan Mesin</v>
          </cell>
          <cell r="AC342">
            <v>0</v>
          </cell>
        </row>
        <row r="343">
          <cell r="S343" t="str">
            <v>PRE-MEMORY</v>
          </cell>
          <cell r="T343">
            <v>12</v>
          </cell>
          <cell r="AA343" t="str">
            <v>HAR-Instalasi dan Mesin</v>
          </cell>
          <cell r="AC343">
            <v>0</v>
          </cell>
        </row>
        <row r="344">
          <cell r="S344" t="str">
            <v>PRE-MEMORY</v>
          </cell>
          <cell r="T344">
            <v>1</v>
          </cell>
          <cell r="AA344" t="str">
            <v>HAR-Instalasi dan Mesin</v>
          </cell>
          <cell r="AC344">
            <v>0</v>
          </cell>
        </row>
        <row r="345">
          <cell r="S345" t="str">
            <v>PRE-MEMORY</v>
          </cell>
          <cell r="T345">
            <v>7</v>
          </cell>
          <cell r="AA345" t="str">
            <v>HAR-Instalasi dan Mesin</v>
          </cell>
          <cell r="AC345">
            <v>0</v>
          </cell>
        </row>
        <row r="346">
          <cell r="S346" t="str">
            <v>PRE-MEMORY</v>
          </cell>
          <cell r="T346">
            <v>2</v>
          </cell>
          <cell r="AA346" t="str">
            <v>HAR-Instalasi dan Mesin</v>
          </cell>
          <cell r="AC346">
            <v>0</v>
          </cell>
        </row>
        <row r="347">
          <cell r="S347" t="str">
            <v>PRE-MEMORY</v>
          </cell>
          <cell r="T347">
            <v>2</v>
          </cell>
          <cell r="AA347" t="str">
            <v>HAR-Instalasi dan Mesin</v>
          </cell>
          <cell r="AC347">
            <v>0</v>
          </cell>
        </row>
        <row r="348">
          <cell r="S348" t="str">
            <v>PRE-MEMORY</v>
          </cell>
          <cell r="T348">
            <v>4</v>
          </cell>
          <cell r="AA348" t="str">
            <v>HAR-Instalasi dan Mesin</v>
          </cell>
          <cell r="AC348">
            <v>0</v>
          </cell>
        </row>
        <row r="349">
          <cell r="S349" t="str">
            <v>PRE-MEMORY</v>
          </cell>
          <cell r="T349">
            <v>2</v>
          </cell>
          <cell r="AA349" t="str">
            <v>HAR-Instalasi dan Mesin</v>
          </cell>
          <cell r="AC349">
            <v>0</v>
          </cell>
        </row>
        <row r="350">
          <cell r="S350" t="str">
            <v>PRE-MEMORY</v>
          </cell>
          <cell r="T350">
            <v>2</v>
          </cell>
          <cell r="AA350" t="str">
            <v>HAR-Instalasi dan Mesin</v>
          </cell>
          <cell r="AC350">
            <v>0</v>
          </cell>
        </row>
        <row r="351">
          <cell r="S351" t="str">
            <v>PRE-MEMORY</v>
          </cell>
          <cell r="T351">
            <v>3</v>
          </cell>
          <cell r="AA351" t="str">
            <v>HAR-Instalasi dan Mesin</v>
          </cell>
          <cell r="AC351">
            <v>0</v>
          </cell>
        </row>
        <row r="352">
          <cell r="S352" t="str">
            <v>NORMAL</v>
          </cell>
          <cell r="T352">
            <v>20</v>
          </cell>
          <cell r="AA352" t="str">
            <v>HAR-Instalasi dan Mesin</v>
          </cell>
          <cell r="AC352">
            <v>460420</v>
          </cell>
        </row>
        <row r="353">
          <cell r="S353" t="str">
            <v>PRE-MEMORY</v>
          </cell>
          <cell r="T353">
            <v>4</v>
          </cell>
          <cell r="AA353" t="str">
            <v>HAR-Instalasi dan Mesin</v>
          </cell>
          <cell r="AC353">
            <v>0</v>
          </cell>
        </row>
        <row r="354">
          <cell r="S354" t="str">
            <v>PRE-MEMORY</v>
          </cell>
          <cell r="T354">
            <v>8</v>
          </cell>
          <cell r="AA354" t="str">
            <v>HAR-Instalasi dan Mesin</v>
          </cell>
          <cell r="AC354">
            <v>0</v>
          </cell>
        </row>
        <row r="355">
          <cell r="S355" t="str">
            <v>PRE-MEMORY</v>
          </cell>
          <cell r="T355">
            <v>7</v>
          </cell>
          <cell r="AA355" t="str">
            <v>HAR-Instalasi dan Mesin</v>
          </cell>
          <cell r="AC355">
            <v>0</v>
          </cell>
        </row>
        <row r="356">
          <cell r="S356" t="str">
            <v>PRE-MEMORY</v>
          </cell>
          <cell r="T356">
            <v>7</v>
          </cell>
          <cell r="AA356" t="str">
            <v>HAR-Instalasi dan Mesin</v>
          </cell>
          <cell r="AC356">
            <v>0</v>
          </cell>
        </row>
        <row r="357">
          <cell r="S357" t="str">
            <v>PRE-MEMORY</v>
          </cell>
          <cell r="T357">
            <v>3</v>
          </cell>
          <cell r="AA357" t="str">
            <v>HAR-Instalasi dan Mesin</v>
          </cell>
          <cell r="AC357">
            <v>0</v>
          </cell>
        </row>
        <row r="358">
          <cell r="S358" t="str">
            <v>PRE-MEMORY</v>
          </cell>
          <cell r="T358">
            <v>31</v>
          </cell>
          <cell r="AA358" t="str">
            <v>HAR-Instalasi dan Mesin</v>
          </cell>
          <cell r="AC358">
            <v>0</v>
          </cell>
        </row>
        <row r="359">
          <cell r="S359" t="str">
            <v>PRE-MEMORY</v>
          </cell>
          <cell r="T359">
            <v>6</v>
          </cell>
          <cell r="AA359" t="str">
            <v>HAR-Instalasi dan Mesin</v>
          </cell>
          <cell r="AC359">
            <v>0</v>
          </cell>
        </row>
        <row r="360">
          <cell r="S360" t="str">
            <v>NORMAL</v>
          </cell>
          <cell r="T360">
            <v>5</v>
          </cell>
          <cell r="AA360" t="str">
            <v>HAR-Instalasi dan Mesin</v>
          </cell>
          <cell r="AC360">
            <v>115105</v>
          </cell>
        </row>
        <row r="361">
          <cell r="S361" t="str">
            <v>PRE-MEMORY</v>
          </cell>
          <cell r="T361">
            <v>5</v>
          </cell>
          <cell r="AA361" t="str">
            <v>HAR-Instalasi dan Mesin</v>
          </cell>
          <cell r="AC361">
            <v>0</v>
          </cell>
        </row>
        <row r="362">
          <cell r="S362" t="str">
            <v>PRE-MEMORY</v>
          </cell>
          <cell r="T362">
            <v>2</v>
          </cell>
          <cell r="AA362" t="str">
            <v>HAR-Instalasi dan Mesin</v>
          </cell>
          <cell r="AC362">
            <v>0</v>
          </cell>
        </row>
        <row r="363">
          <cell r="S363" t="str">
            <v>PRE-MEMORY</v>
          </cell>
          <cell r="T363">
            <v>3</v>
          </cell>
          <cell r="AA363" t="str">
            <v>HAR-Instalasi dan Mesin</v>
          </cell>
          <cell r="AC363">
            <v>0</v>
          </cell>
        </row>
        <row r="364">
          <cell r="S364" t="str">
            <v>PRE-MEMORY</v>
          </cell>
          <cell r="T364">
            <v>3</v>
          </cell>
          <cell r="AA364" t="str">
            <v>HAR-Instalasi dan Mesin</v>
          </cell>
          <cell r="AC364">
            <v>0</v>
          </cell>
        </row>
        <row r="365">
          <cell r="S365" t="str">
            <v>PRE-MEMORY</v>
          </cell>
          <cell r="T365">
            <v>28</v>
          </cell>
          <cell r="AA365" t="str">
            <v>HAR-Instalasi dan Mesin</v>
          </cell>
          <cell r="AC365">
            <v>0</v>
          </cell>
        </row>
        <row r="366">
          <cell r="S366" t="str">
            <v>PRE-MEMORY</v>
          </cell>
          <cell r="T366">
            <v>12</v>
          </cell>
          <cell r="AA366" t="str">
            <v>HAR-Instalasi dan Mesin</v>
          </cell>
          <cell r="AC366">
            <v>0</v>
          </cell>
        </row>
        <row r="367">
          <cell r="S367" t="str">
            <v>PRE-MEMORY</v>
          </cell>
          <cell r="T367">
            <v>12</v>
          </cell>
          <cell r="AA367" t="str">
            <v>HAR-Instalasi dan Mesin</v>
          </cell>
          <cell r="AC367">
            <v>0</v>
          </cell>
        </row>
        <row r="368">
          <cell r="S368" t="str">
            <v>PRE-MEMORY</v>
          </cell>
          <cell r="T368">
            <v>4</v>
          </cell>
          <cell r="AA368" t="str">
            <v>HAR-Instalasi dan Mesin</v>
          </cell>
          <cell r="AC368">
            <v>0</v>
          </cell>
        </row>
        <row r="369">
          <cell r="S369" t="str">
            <v>PRE-MEMORY</v>
          </cell>
          <cell r="T369">
            <v>76</v>
          </cell>
          <cell r="AA369" t="str">
            <v>HAR-Instalasi dan Mesin</v>
          </cell>
          <cell r="AC369">
            <v>0</v>
          </cell>
        </row>
        <row r="370">
          <cell r="S370" t="str">
            <v>PRE-MEMORY</v>
          </cell>
          <cell r="T370">
            <v>12</v>
          </cell>
          <cell r="AA370" t="str">
            <v>HAR-Instalasi dan Mesin</v>
          </cell>
          <cell r="AC370">
            <v>0</v>
          </cell>
        </row>
        <row r="371">
          <cell r="S371" t="str">
            <v>PRE-MEMORY</v>
          </cell>
          <cell r="T371">
            <v>7</v>
          </cell>
          <cell r="AA371" t="str">
            <v>HAR-Instalasi dan Mesin</v>
          </cell>
          <cell r="AC371">
            <v>0</v>
          </cell>
        </row>
        <row r="372">
          <cell r="S372" t="str">
            <v>PRE-MEMORY</v>
          </cell>
          <cell r="T372">
            <v>6</v>
          </cell>
          <cell r="AA372" t="str">
            <v>HAR-Instalasi dan Mesin</v>
          </cell>
          <cell r="AC372">
            <v>0</v>
          </cell>
        </row>
        <row r="373">
          <cell r="S373" t="str">
            <v>PRE-MEMORY</v>
          </cell>
          <cell r="T373">
            <v>2</v>
          </cell>
          <cell r="AA373" t="str">
            <v>HAR-Instalasi dan Mesin</v>
          </cell>
          <cell r="AC373">
            <v>0</v>
          </cell>
        </row>
        <row r="374">
          <cell r="S374" t="str">
            <v>PRE-MEMORY</v>
          </cell>
          <cell r="T374">
            <v>24</v>
          </cell>
          <cell r="AA374" t="str">
            <v>HAR-Instalasi dan Mesin</v>
          </cell>
          <cell r="AC374">
            <v>0</v>
          </cell>
        </row>
        <row r="375">
          <cell r="S375" t="str">
            <v>PRE-MEMORY</v>
          </cell>
          <cell r="T375">
            <v>36</v>
          </cell>
          <cell r="AA375" t="str">
            <v>HAR-Instalasi dan Mesin</v>
          </cell>
          <cell r="AC375">
            <v>0</v>
          </cell>
        </row>
        <row r="376">
          <cell r="S376" t="str">
            <v>PRE-MEMORY</v>
          </cell>
          <cell r="T376">
            <v>6</v>
          </cell>
          <cell r="AA376" t="str">
            <v>HAR-Instalasi dan Mesin</v>
          </cell>
          <cell r="AC376">
            <v>0</v>
          </cell>
        </row>
        <row r="377">
          <cell r="S377" t="str">
            <v>NORMAL</v>
          </cell>
          <cell r="T377">
            <v>5</v>
          </cell>
          <cell r="AA377" t="str">
            <v>HAR-Instalasi dan Mesin</v>
          </cell>
          <cell r="AC377">
            <v>23021</v>
          </cell>
        </row>
        <row r="378">
          <cell r="S378" t="str">
            <v>PRE-MEMORY</v>
          </cell>
          <cell r="T378">
            <v>73</v>
          </cell>
          <cell r="AA378" t="str">
            <v>HAR-Instalasi dan Mesin</v>
          </cell>
          <cell r="AC378">
            <v>0</v>
          </cell>
        </row>
        <row r="379">
          <cell r="S379" t="str">
            <v>PRE-MEMORY</v>
          </cell>
          <cell r="T379">
            <v>6</v>
          </cell>
          <cell r="AA379" t="str">
            <v>HAR-Instalasi dan Mesin</v>
          </cell>
          <cell r="AC379">
            <v>0</v>
          </cell>
        </row>
        <row r="380">
          <cell r="S380" t="str">
            <v>PRE-MEMORY</v>
          </cell>
          <cell r="T380">
            <v>105</v>
          </cell>
          <cell r="AA380" t="str">
            <v>HAR-Instalasi dan Mesin</v>
          </cell>
          <cell r="AC380">
            <v>0</v>
          </cell>
        </row>
        <row r="381">
          <cell r="S381" t="str">
            <v>PRE-MEMORY</v>
          </cell>
          <cell r="T381">
            <v>20</v>
          </cell>
          <cell r="AA381" t="str">
            <v>HAR-Instalasi dan Mesin</v>
          </cell>
          <cell r="AC381">
            <v>0</v>
          </cell>
        </row>
        <row r="382">
          <cell r="S382" t="str">
            <v>NORMAL</v>
          </cell>
          <cell r="T382">
            <v>36</v>
          </cell>
          <cell r="AA382" t="str">
            <v>HAR-Instalasi dan Mesin</v>
          </cell>
          <cell r="AC382">
            <v>422400</v>
          </cell>
        </row>
        <row r="383">
          <cell r="S383" t="str">
            <v>PRE-MEMORY</v>
          </cell>
          <cell r="T383">
            <v>1</v>
          </cell>
          <cell r="AA383" t="str">
            <v>HAR-Instalasi dan Mesin</v>
          </cell>
          <cell r="AC383">
            <v>0</v>
          </cell>
        </row>
        <row r="384">
          <cell r="S384" t="str">
            <v>PRE-MEMORY</v>
          </cell>
          <cell r="T384">
            <v>19</v>
          </cell>
          <cell r="AA384" t="str">
            <v>HAR-Instalasi dan Mesin</v>
          </cell>
          <cell r="AC384">
            <v>0</v>
          </cell>
        </row>
        <row r="385">
          <cell r="S385" t="str">
            <v>PRE-MEMORY</v>
          </cell>
          <cell r="T385">
            <v>9</v>
          </cell>
          <cell r="AA385" t="str">
            <v>HAR-Instalasi dan Mesin</v>
          </cell>
          <cell r="AC385">
            <v>0</v>
          </cell>
        </row>
        <row r="386">
          <cell r="S386" t="str">
            <v>PRE-MEMORY</v>
          </cell>
          <cell r="T386">
            <v>6</v>
          </cell>
          <cell r="AA386" t="str">
            <v>HAR-Instalasi dan Mesin</v>
          </cell>
          <cell r="AC386">
            <v>0</v>
          </cell>
        </row>
        <row r="387">
          <cell r="S387" t="str">
            <v>PRE-MEMORY</v>
          </cell>
          <cell r="T387">
            <v>4</v>
          </cell>
          <cell r="AA387" t="str">
            <v>HAR-Instalasi dan Mesin</v>
          </cell>
          <cell r="AC387">
            <v>0</v>
          </cell>
        </row>
        <row r="388">
          <cell r="S388" t="str">
            <v>PRE-MEMORY</v>
          </cell>
          <cell r="T388">
            <v>14</v>
          </cell>
          <cell r="AA388" t="str">
            <v>HAR-Instalasi dan Mesin</v>
          </cell>
          <cell r="AC388">
            <v>0</v>
          </cell>
        </row>
        <row r="389">
          <cell r="S389" t="str">
            <v>PRE-MEMORY</v>
          </cell>
          <cell r="T389">
            <v>4</v>
          </cell>
          <cell r="AA389" t="str">
            <v>HAR-Instalasi dan Mesin</v>
          </cell>
          <cell r="AC389">
            <v>0</v>
          </cell>
        </row>
        <row r="390">
          <cell r="S390" t="str">
            <v>PRE-MEMORY</v>
          </cell>
          <cell r="T390">
            <v>4</v>
          </cell>
          <cell r="AA390" t="str">
            <v>HAR-Instalasi dan Mesin</v>
          </cell>
          <cell r="AC390">
            <v>0</v>
          </cell>
        </row>
        <row r="391">
          <cell r="S391" t="str">
            <v>PRE-MEMORY</v>
          </cell>
          <cell r="T391">
            <v>1</v>
          </cell>
          <cell r="AA391" t="str">
            <v>HAR-Instalasi dan Mesin</v>
          </cell>
          <cell r="AC391">
            <v>0</v>
          </cell>
        </row>
        <row r="392">
          <cell r="S392" t="str">
            <v>NORMAL</v>
          </cell>
          <cell r="T392">
            <v>1</v>
          </cell>
          <cell r="AA392" t="str">
            <v>HAR-Instalasi dan Mesin</v>
          </cell>
          <cell r="AC392">
            <v>154770</v>
          </cell>
        </row>
        <row r="393">
          <cell r="S393" t="str">
            <v>PRE-MEMORY</v>
          </cell>
          <cell r="T393">
            <v>1</v>
          </cell>
          <cell r="AA393" t="str">
            <v>HAR-Instalasi dan Mesin</v>
          </cell>
          <cell r="AC393">
            <v>0</v>
          </cell>
        </row>
        <row r="394">
          <cell r="S394" t="str">
            <v>PRE-MEMORY</v>
          </cell>
          <cell r="T394">
            <v>1</v>
          </cell>
          <cell r="AA394" t="str">
            <v>HAR-Instalasi dan Mesin</v>
          </cell>
          <cell r="AC394">
            <v>0</v>
          </cell>
        </row>
        <row r="395">
          <cell r="S395" t="str">
            <v>PRE-MEMORY</v>
          </cell>
          <cell r="T395">
            <v>2</v>
          </cell>
          <cell r="AA395" t="str">
            <v>HAR-Instalasi dan Mesin</v>
          </cell>
          <cell r="AC395">
            <v>0</v>
          </cell>
        </row>
        <row r="396">
          <cell r="S396" t="str">
            <v>PRE-MEMORY</v>
          </cell>
          <cell r="T396">
            <v>1</v>
          </cell>
          <cell r="AA396" t="str">
            <v>HAR-Instalasi dan Mesin</v>
          </cell>
          <cell r="AC396">
            <v>0</v>
          </cell>
        </row>
        <row r="397">
          <cell r="S397" t="str">
            <v>PRE-MEMORY</v>
          </cell>
          <cell r="T397">
            <v>1</v>
          </cell>
          <cell r="AA397" t="str">
            <v>HAR-Instalasi dan Mesin</v>
          </cell>
          <cell r="AC397">
            <v>0</v>
          </cell>
        </row>
        <row r="398">
          <cell r="S398" t="str">
            <v>PRE-MEMORY</v>
          </cell>
          <cell r="T398">
            <v>1</v>
          </cell>
          <cell r="AA398" t="str">
            <v>HAR-Instalasi dan Mesin</v>
          </cell>
          <cell r="AC398">
            <v>0</v>
          </cell>
        </row>
        <row r="399">
          <cell r="S399" t="str">
            <v>PRE-MEMORY</v>
          </cell>
          <cell r="T399">
            <v>1</v>
          </cell>
          <cell r="AA399" t="str">
            <v>HAR-Instalasi dan Mesin</v>
          </cell>
          <cell r="AC399">
            <v>0</v>
          </cell>
        </row>
        <row r="400">
          <cell r="S400" t="str">
            <v>PRE-MEMORY</v>
          </cell>
          <cell r="T400">
            <v>1</v>
          </cell>
          <cell r="AA400" t="str">
            <v>HAR-Instalasi dan Mesin</v>
          </cell>
          <cell r="AC400">
            <v>0</v>
          </cell>
        </row>
        <row r="401">
          <cell r="S401" t="str">
            <v>PRE-MEMORY</v>
          </cell>
          <cell r="T401">
            <v>1</v>
          </cell>
          <cell r="AA401" t="str">
            <v>HAR-Instalasi dan Mesin</v>
          </cell>
          <cell r="AC401">
            <v>0</v>
          </cell>
        </row>
        <row r="402">
          <cell r="S402" t="str">
            <v>PRE-MEMORY</v>
          </cell>
          <cell r="T402">
            <v>2</v>
          </cell>
          <cell r="AA402" t="str">
            <v>HAR-Instalasi dan Mesin</v>
          </cell>
          <cell r="AC402">
            <v>0</v>
          </cell>
        </row>
        <row r="403">
          <cell r="S403" t="str">
            <v>PRE-MEMORY</v>
          </cell>
          <cell r="T403">
            <v>2</v>
          </cell>
          <cell r="AA403" t="str">
            <v>HAR-Instalasi dan Mesin</v>
          </cell>
          <cell r="AC403">
            <v>0</v>
          </cell>
        </row>
        <row r="404">
          <cell r="S404" t="str">
            <v>PRE-MEMORY</v>
          </cell>
          <cell r="T404">
            <v>1</v>
          </cell>
          <cell r="AA404" t="str">
            <v>HAR-Instalasi dan Mesin</v>
          </cell>
          <cell r="AC404">
            <v>0</v>
          </cell>
        </row>
        <row r="405">
          <cell r="S405" t="str">
            <v>PRE-MEMORY</v>
          </cell>
          <cell r="T405">
            <v>1</v>
          </cell>
          <cell r="AA405" t="str">
            <v>HAR-Instalasi dan Mesin</v>
          </cell>
          <cell r="AC405">
            <v>0</v>
          </cell>
        </row>
        <row r="406">
          <cell r="S406" t="str">
            <v>PRE-MEMORY</v>
          </cell>
          <cell r="T406">
            <v>1</v>
          </cell>
          <cell r="AA406" t="str">
            <v>HAR-Instalasi dan Mesin</v>
          </cell>
          <cell r="AC406">
            <v>0</v>
          </cell>
        </row>
        <row r="407">
          <cell r="S407" t="str">
            <v>PRE-MEMORY</v>
          </cell>
          <cell r="T407">
            <v>2</v>
          </cell>
          <cell r="AA407" t="str">
            <v>HAR-Instalasi dan Mesin</v>
          </cell>
          <cell r="AC407">
            <v>0</v>
          </cell>
        </row>
        <row r="408">
          <cell r="S408" t="str">
            <v>PRE-MEMORY</v>
          </cell>
          <cell r="T408">
            <v>1</v>
          </cell>
          <cell r="AA408" t="str">
            <v>HAR-Instalasi dan Mesin</v>
          </cell>
          <cell r="AC408">
            <v>0</v>
          </cell>
        </row>
        <row r="409">
          <cell r="S409" t="str">
            <v>PRE-MEMORY</v>
          </cell>
          <cell r="T409">
            <v>1</v>
          </cell>
          <cell r="AA409" t="str">
            <v>HAR-Instalasi dan Mesin</v>
          </cell>
          <cell r="AC409">
            <v>0</v>
          </cell>
        </row>
        <row r="410">
          <cell r="S410" t="str">
            <v>PRE-MEMORY</v>
          </cell>
          <cell r="T410">
            <v>1</v>
          </cell>
          <cell r="AA410" t="str">
            <v>HAR-Instalasi dan Mesin</v>
          </cell>
          <cell r="AC410">
            <v>0</v>
          </cell>
        </row>
        <row r="411">
          <cell r="S411" t="str">
            <v>PRE-MEMORY</v>
          </cell>
          <cell r="T411">
            <v>1</v>
          </cell>
          <cell r="AA411" t="str">
            <v>HAR-Instalasi dan Mesin</v>
          </cell>
          <cell r="AC411">
            <v>0</v>
          </cell>
        </row>
        <row r="412">
          <cell r="S412" t="str">
            <v>PRE-MEMORY</v>
          </cell>
          <cell r="T412">
            <v>1</v>
          </cell>
          <cell r="AA412" t="str">
            <v>HAR-Instalasi dan Mesin</v>
          </cell>
          <cell r="AC412">
            <v>0</v>
          </cell>
        </row>
        <row r="413">
          <cell r="S413" t="str">
            <v>PRE-MEMORY</v>
          </cell>
          <cell r="T413">
            <v>1</v>
          </cell>
          <cell r="AA413" t="str">
            <v>HAR-Instalasi dan Mesin</v>
          </cell>
          <cell r="AC413">
            <v>0</v>
          </cell>
        </row>
        <row r="414">
          <cell r="S414" t="str">
            <v>PRE-MEMORY</v>
          </cell>
          <cell r="T414">
            <v>2</v>
          </cell>
          <cell r="AA414" t="str">
            <v>HAR-Instalasi dan Mesin</v>
          </cell>
          <cell r="AC414">
            <v>0</v>
          </cell>
        </row>
        <row r="415">
          <cell r="S415" t="str">
            <v>PRE-MEMORY</v>
          </cell>
          <cell r="T415">
            <v>1</v>
          </cell>
          <cell r="AA415" t="str">
            <v>HAR-Instalasi dan Mesin</v>
          </cell>
          <cell r="AC415">
            <v>0</v>
          </cell>
        </row>
        <row r="416">
          <cell r="S416" t="str">
            <v>PRE-MEMORY</v>
          </cell>
          <cell r="T416">
            <v>2</v>
          </cell>
          <cell r="AA416" t="str">
            <v>HAR-Instalasi dan Mesin</v>
          </cell>
          <cell r="AC416">
            <v>0</v>
          </cell>
        </row>
        <row r="417">
          <cell r="S417" t="str">
            <v>PRE-MEMORY</v>
          </cell>
          <cell r="T417">
            <v>1</v>
          </cell>
          <cell r="AA417" t="str">
            <v>HAR-Instalasi dan Mesin</v>
          </cell>
          <cell r="AC417">
            <v>0</v>
          </cell>
        </row>
        <row r="418">
          <cell r="S418" t="str">
            <v>PRE-MEMORY</v>
          </cell>
          <cell r="T418">
            <v>3</v>
          </cell>
          <cell r="AA418" t="str">
            <v>HAR-Instalasi dan Mesin</v>
          </cell>
          <cell r="AC418">
            <v>0</v>
          </cell>
        </row>
        <row r="419">
          <cell r="S419" t="str">
            <v>PRE-MEMORY</v>
          </cell>
          <cell r="T419">
            <v>3</v>
          </cell>
          <cell r="AA419" t="str">
            <v>HAR-Instalasi dan Mesin</v>
          </cell>
          <cell r="AC419">
            <v>0</v>
          </cell>
        </row>
        <row r="420">
          <cell r="S420" t="str">
            <v>PRE-MEMORY</v>
          </cell>
          <cell r="T420">
            <v>1</v>
          </cell>
          <cell r="AA420" t="str">
            <v>HAR-Instalasi dan Mesin</v>
          </cell>
          <cell r="AC420">
            <v>0</v>
          </cell>
        </row>
        <row r="421">
          <cell r="S421" t="str">
            <v>PRE-MEMORY</v>
          </cell>
          <cell r="T421">
            <v>30</v>
          </cell>
          <cell r="AA421" t="str">
            <v>HAR-Instalasi dan Mesin</v>
          </cell>
          <cell r="AC421">
            <v>0</v>
          </cell>
        </row>
        <row r="422">
          <cell r="S422" t="str">
            <v>PRE-MEMORY</v>
          </cell>
          <cell r="T422">
            <v>1</v>
          </cell>
          <cell r="AA422" t="str">
            <v>HAR-Instalasi dan Mesin</v>
          </cell>
          <cell r="AC422">
            <v>0</v>
          </cell>
        </row>
        <row r="423">
          <cell r="S423" t="str">
            <v>NORMAL</v>
          </cell>
          <cell r="T423">
            <v>2</v>
          </cell>
          <cell r="AA423" t="str">
            <v>HAR-Instalasi dan Mesin</v>
          </cell>
          <cell r="AC423">
            <v>220000</v>
          </cell>
        </row>
        <row r="424">
          <cell r="S424" t="str">
            <v>NORMAL</v>
          </cell>
          <cell r="T424">
            <v>2</v>
          </cell>
          <cell r="AA424" t="str">
            <v>HAR-Instalasi dan Mesin</v>
          </cell>
          <cell r="AC424">
            <v>220000</v>
          </cell>
        </row>
        <row r="425">
          <cell r="S425" t="str">
            <v>PRE-MEMORY</v>
          </cell>
          <cell r="T425">
            <v>1</v>
          </cell>
          <cell r="AA425" t="str">
            <v>HAR-Instalasi dan Mesin</v>
          </cell>
          <cell r="AC425">
            <v>0</v>
          </cell>
        </row>
        <row r="426">
          <cell r="S426" t="str">
            <v>PRE-MEMORY</v>
          </cell>
          <cell r="T426">
            <v>90</v>
          </cell>
          <cell r="AA426" t="str">
            <v>HAR-Instalasi dan Mesin</v>
          </cell>
          <cell r="AC426">
            <v>0</v>
          </cell>
        </row>
        <row r="427">
          <cell r="S427" t="str">
            <v>PRE-MEMORY</v>
          </cell>
          <cell r="T427">
            <v>1</v>
          </cell>
          <cell r="AA427" t="str">
            <v>HAR-Instalasi dan Mesin</v>
          </cell>
          <cell r="AC427">
            <v>0</v>
          </cell>
        </row>
        <row r="428">
          <cell r="S428" t="str">
            <v>PRE-MEMORY</v>
          </cell>
          <cell r="T428">
            <v>1</v>
          </cell>
          <cell r="AA428" t="str">
            <v>HAR-Instalasi dan Mesin</v>
          </cell>
          <cell r="AC428">
            <v>0</v>
          </cell>
        </row>
        <row r="429">
          <cell r="S429" t="str">
            <v>PRE-MEMORY</v>
          </cell>
          <cell r="T429">
            <v>1</v>
          </cell>
          <cell r="AA429" t="str">
            <v>HAR-Instalasi dan Mesin</v>
          </cell>
          <cell r="AC429">
            <v>0</v>
          </cell>
        </row>
        <row r="430">
          <cell r="S430" t="str">
            <v>NORMAL</v>
          </cell>
          <cell r="T430">
            <v>5</v>
          </cell>
          <cell r="AA430" t="str">
            <v>HAR-Instalasi dan Mesin</v>
          </cell>
          <cell r="AC430">
            <v>54180912</v>
          </cell>
        </row>
        <row r="431">
          <cell r="S431" t="str">
            <v>NORMAL</v>
          </cell>
          <cell r="T431">
            <v>5</v>
          </cell>
          <cell r="AA431" t="str">
            <v>HAR-Instalasi dan Mesin</v>
          </cell>
          <cell r="AC431">
            <v>20298212</v>
          </cell>
        </row>
        <row r="432">
          <cell r="S432" t="str">
            <v>PRE-MEMORY</v>
          </cell>
          <cell r="T432">
            <v>1</v>
          </cell>
          <cell r="AA432" t="str">
            <v>HAR-Instalasi dan Mesin</v>
          </cell>
          <cell r="AC432">
            <v>0</v>
          </cell>
        </row>
        <row r="433">
          <cell r="S433" t="str">
            <v>NORMAL</v>
          </cell>
          <cell r="T433">
            <v>2</v>
          </cell>
          <cell r="AA433" t="str">
            <v>HAR-Instalasi dan Mesin</v>
          </cell>
          <cell r="AC433">
            <v>11330000</v>
          </cell>
        </row>
        <row r="434">
          <cell r="S434" t="str">
            <v>NORMAL</v>
          </cell>
          <cell r="T434">
            <v>16</v>
          </cell>
          <cell r="AA434" t="str">
            <v>HAR-Instalasi dan Mesin</v>
          </cell>
          <cell r="AC434">
            <v>1701040</v>
          </cell>
        </row>
        <row r="435">
          <cell r="S435" t="str">
            <v>PRE-MEMORY</v>
          </cell>
          <cell r="T435">
            <v>99</v>
          </cell>
          <cell r="AA435" t="str">
            <v>HAR-Instalasi dan Mesin</v>
          </cell>
          <cell r="AC435">
            <v>0</v>
          </cell>
        </row>
        <row r="436">
          <cell r="S436" t="str">
            <v>PRE-MEMORY</v>
          </cell>
          <cell r="T436">
            <v>4</v>
          </cell>
          <cell r="AA436" t="str">
            <v>HAR-Instalasi dan Mesin</v>
          </cell>
          <cell r="AC436">
            <v>0</v>
          </cell>
        </row>
        <row r="437">
          <cell r="S437" t="str">
            <v>PRE-MEMORY</v>
          </cell>
          <cell r="T437">
            <v>16</v>
          </cell>
          <cell r="AA437" t="str">
            <v>HAR-Instalasi dan Mesin</v>
          </cell>
          <cell r="AC437">
            <v>0</v>
          </cell>
        </row>
        <row r="438">
          <cell r="S438" t="str">
            <v>PRE-MEMORY</v>
          </cell>
          <cell r="T438">
            <v>15</v>
          </cell>
          <cell r="AA438" t="str">
            <v>HAR-Instalasi dan Mesin</v>
          </cell>
          <cell r="AC438">
            <v>0</v>
          </cell>
        </row>
        <row r="439">
          <cell r="S439" t="str">
            <v>NORMAL</v>
          </cell>
          <cell r="T439">
            <v>1</v>
          </cell>
          <cell r="AA439" t="str">
            <v>HAR-Instalasi dan Mesin</v>
          </cell>
          <cell r="AC439">
            <v>201666</v>
          </cell>
        </row>
        <row r="440">
          <cell r="S440" t="str">
            <v>PRE-MEMORY</v>
          </cell>
          <cell r="T440">
            <v>35</v>
          </cell>
          <cell r="AA440" t="str">
            <v>HAR-Instalasi dan Mesin</v>
          </cell>
          <cell r="AC440">
            <v>0</v>
          </cell>
        </row>
        <row r="441">
          <cell r="S441" t="str">
            <v>NORMAL</v>
          </cell>
          <cell r="T441">
            <v>7</v>
          </cell>
          <cell r="AA441" t="str">
            <v>HAR-Instalasi dan Mesin</v>
          </cell>
          <cell r="AC441">
            <v>10543183</v>
          </cell>
        </row>
        <row r="442">
          <cell r="S442" t="str">
            <v>NORMAL</v>
          </cell>
          <cell r="T442">
            <v>18</v>
          </cell>
          <cell r="AA442" t="str">
            <v>HAR-Instalasi dan Mesin</v>
          </cell>
          <cell r="AC442">
            <v>993466</v>
          </cell>
        </row>
        <row r="443">
          <cell r="S443" t="str">
            <v>NORMAL</v>
          </cell>
          <cell r="T443">
            <v>59</v>
          </cell>
          <cell r="AA443" t="str">
            <v>HAR-Instalasi dan Mesin</v>
          </cell>
          <cell r="AC443">
            <v>3942675</v>
          </cell>
        </row>
        <row r="444">
          <cell r="S444" t="str">
            <v>NORMAL</v>
          </cell>
          <cell r="T444">
            <v>5</v>
          </cell>
          <cell r="AA444" t="str">
            <v>HAR-Instalasi dan Mesin</v>
          </cell>
          <cell r="AC444">
            <v>962500</v>
          </cell>
        </row>
        <row r="445">
          <cell r="S445" t="str">
            <v>PRE-MEMORY</v>
          </cell>
          <cell r="T445">
            <v>2</v>
          </cell>
          <cell r="AA445" t="str">
            <v>HAR-Instalasi dan Mesin</v>
          </cell>
          <cell r="AC445">
            <v>0</v>
          </cell>
        </row>
        <row r="446">
          <cell r="S446" t="str">
            <v>PRE-MEMORY</v>
          </cell>
          <cell r="T446">
            <v>2</v>
          </cell>
          <cell r="AA446" t="str">
            <v>HAR-Instalasi dan Mesin</v>
          </cell>
          <cell r="AC446">
            <v>0</v>
          </cell>
        </row>
        <row r="447">
          <cell r="S447" t="str">
            <v>PRE-MEMORY</v>
          </cell>
          <cell r="T447">
            <v>8</v>
          </cell>
          <cell r="AA447" t="str">
            <v>HAR-Instalasi dan Mesin</v>
          </cell>
          <cell r="AC447">
            <v>0</v>
          </cell>
        </row>
        <row r="448">
          <cell r="S448" t="str">
            <v>PRE-MEMORY</v>
          </cell>
          <cell r="T448">
            <v>2</v>
          </cell>
          <cell r="AA448" t="str">
            <v>HAR-Instalasi dan Mesin</v>
          </cell>
          <cell r="AC448">
            <v>0</v>
          </cell>
        </row>
        <row r="449">
          <cell r="S449" t="str">
            <v>PRE-MEMORY</v>
          </cell>
          <cell r="T449">
            <v>10</v>
          </cell>
          <cell r="AA449" t="str">
            <v>HAR-Instalasi dan Mesin</v>
          </cell>
          <cell r="AC449">
            <v>0</v>
          </cell>
        </row>
        <row r="450">
          <cell r="S450" t="str">
            <v>PRE-MEMORY</v>
          </cell>
          <cell r="T450">
            <v>3</v>
          </cell>
          <cell r="AA450" t="str">
            <v>HAR-Instalasi dan Mesin</v>
          </cell>
          <cell r="AC450">
            <v>0</v>
          </cell>
        </row>
        <row r="451">
          <cell r="S451" t="str">
            <v>PRE-MEMORY</v>
          </cell>
          <cell r="T451">
            <v>410</v>
          </cell>
          <cell r="AA451" t="str">
            <v>HAR-Instalasi dan Mesin</v>
          </cell>
          <cell r="AC451">
            <v>0</v>
          </cell>
        </row>
        <row r="452">
          <cell r="S452" t="str">
            <v>PRE-MEMORY</v>
          </cell>
          <cell r="T452">
            <v>7</v>
          </cell>
          <cell r="AA452" t="str">
            <v>HAR-Instalasi dan Mesin</v>
          </cell>
          <cell r="AC452">
            <v>0</v>
          </cell>
        </row>
        <row r="453">
          <cell r="S453" t="str">
            <v>PRE-MEMORY</v>
          </cell>
          <cell r="T453">
            <v>16</v>
          </cell>
          <cell r="AA453" t="str">
            <v>HAR-Instalasi dan Mesin</v>
          </cell>
          <cell r="AC453">
            <v>0</v>
          </cell>
        </row>
        <row r="454">
          <cell r="S454" t="str">
            <v>PRE-MEMORY</v>
          </cell>
          <cell r="T454">
            <v>3</v>
          </cell>
          <cell r="AA454" t="str">
            <v>HAR-Instalasi dan Mesin</v>
          </cell>
          <cell r="AC454">
            <v>0</v>
          </cell>
        </row>
        <row r="455">
          <cell r="S455" t="str">
            <v>PRE-MEMORY</v>
          </cell>
          <cell r="T455">
            <v>5</v>
          </cell>
          <cell r="AA455" t="str">
            <v>HAR-Instalasi dan Mesin</v>
          </cell>
          <cell r="AC455">
            <v>0</v>
          </cell>
        </row>
        <row r="456">
          <cell r="S456" t="str">
            <v>PRE-MEMORY</v>
          </cell>
          <cell r="T456">
            <v>4</v>
          </cell>
          <cell r="AA456" t="str">
            <v>HAR-Instalasi dan Mesin</v>
          </cell>
          <cell r="AC456">
            <v>0</v>
          </cell>
        </row>
        <row r="457">
          <cell r="S457" t="str">
            <v>PRE-MEMORY</v>
          </cell>
          <cell r="T457">
            <v>1</v>
          </cell>
          <cell r="AA457" t="str">
            <v>HAR-Instalasi dan Mesin</v>
          </cell>
          <cell r="AC457">
            <v>0</v>
          </cell>
        </row>
        <row r="458">
          <cell r="S458" t="str">
            <v>PRE-MEMORY</v>
          </cell>
          <cell r="T458">
            <v>4</v>
          </cell>
          <cell r="AA458" t="str">
            <v>HAR-Instalasi dan Mesin</v>
          </cell>
          <cell r="AC458">
            <v>0</v>
          </cell>
        </row>
        <row r="459">
          <cell r="S459" t="str">
            <v>PRE-MEMORY</v>
          </cell>
          <cell r="T459">
            <v>14</v>
          </cell>
          <cell r="AA459" t="str">
            <v>HAR-Instalasi dan Mesin</v>
          </cell>
          <cell r="AC459">
            <v>0</v>
          </cell>
        </row>
        <row r="460">
          <cell r="S460" t="str">
            <v>PRE-MEMORY</v>
          </cell>
          <cell r="T460">
            <v>2</v>
          </cell>
          <cell r="AA460" t="str">
            <v>HAR-Instalasi dan Mesin</v>
          </cell>
          <cell r="AC460">
            <v>0</v>
          </cell>
        </row>
        <row r="461">
          <cell r="S461" t="str">
            <v>PRE-MEMORY</v>
          </cell>
          <cell r="T461">
            <v>2</v>
          </cell>
          <cell r="AA461" t="str">
            <v>HAR-Instalasi dan Mesin</v>
          </cell>
          <cell r="AC461">
            <v>0</v>
          </cell>
        </row>
        <row r="462">
          <cell r="S462" t="str">
            <v>PRE-MEMORY</v>
          </cell>
          <cell r="T462">
            <v>6</v>
          </cell>
          <cell r="AA462" t="str">
            <v>HAR-Instalasi dan Mesin</v>
          </cell>
          <cell r="AC462">
            <v>0</v>
          </cell>
        </row>
        <row r="463">
          <cell r="S463" t="str">
            <v>PRE-MEMORY</v>
          </cell>
          <cell r="T463">
            <v>18</v>
          </cell>
          <cell r="AA463" t="str">
            <v>HAR-Instalasi dan Mesin</v>
          </cell>
          <cell r="AC463">
            <v>0</v>
          </cell>
        </row>
        <row r="464">
          <cell r="S464" t="str">
            <v>PRE-MEMORY</v>
          </cell>
          <cell r="T464">
            <v>18</v>
          </cell>
          <cell r="AA464" t="str">
            <v>HAR-Instalasi dan Mesin</v>
          </cell>
          <cell r="AC464">
            <v>0</v>
          </cell>
        </row>
        <row r="465">
          <cell r="S465" t="str">
            <v>PRE-MEMORY</v>
          </cell>
          <cell r="T465">
            <v>6</v>
          </cell>
          <cell r="AA465" t="str">
            <v>HAR-Instalasi dan Mesin</v>
          </cell>
          <cell r="AC465">
            <v>0</v>
          </cell>
        </row>
        <row r="466">
          <cell r="S466" t="str">
            <v>PRE-MEMORY</v>
          </cell>
          <cell r="T466">
            <v>410</v>
          </cell>
          <cell r="AA466" t="str">
            <v>HAR-Instalasi dan Mesin</v>
          </cell>
          <cell r="AC466">
            <v>0</v>
          </cell>
        </row>
        <row r="467">
          <cell r="S467" t="str">
            <v>PRE-MEMORY</v>
          </cell>
          <cell r="T467">
            <v>3</v>
          </cell>
          <cell r="AA467" t="str">
            <v>HAR-Instalasi dan Mesin</v>
          </cell>
          <cell r="AC467">
            <v>0</v>
          </cell>
        </row>
        <row r="468">
          <cell r="S468" t="str">
            <v>PRE-MEMORY</v>
          </cell>
          <cell r="T468">
            <v>9</v>
          </cell>
          <cell r="AA468" t="str">
            <v>HAR-Instalasi dan Mesin</v>
          </cell>
          <cell r="AC468">
            <v>0</v>
          </cell>
        </row>
        <row r="469">
          <cell r="S469" t="str">
            <v>PRE-MEMORY</v>
          </cell>
          <cell r="T469">
            <v>8</v>
          </cell>
          <cell r="AA469" t="str">
            <v>HAR-Instalasi dan Mesin</v>
          </cell>
          <cell r="AC469">
            <v>0</v>
          </cell>
        </row>
        <row r="470">
          <cell r="S470" t="str">
            <v>PRE-MEMORY</v>
          </cell>
          <cell r="T470">
            <v>1</v>
          </cell>
          <cell r="AA470" t="str">
            <v>HAR-Instalasi dan Mesin</v>
          </cell>
          <cell r="AC470">
            <v>0</v>
          </cell>
        </row>
        <row r="471">
          <cell r="S471" t="str">
            <v>PRE-MEMORY</v>
          </cell>
          <cell r="T471">
            <v>2</v>
          </cell>
          <cell r="AA471" t="str">
            <v>HAR-Instalasi dan Mesin</v>
          </cell>
          <cell r="AC471">
            <v>0</v>
          </cell>
        </row>
        <row r="472">
          <cell r="S472" t="str">
            <v>PRE-MEMORY</v>
          </cell>
          <cell r="T472">
            <v>2</v>
          </cell>
          <cell r="AA472" t="str">
            <v>HAR-Instalasi dan Mesin</v>
          </cell>
          <cell r="AC472">
            <v>0</v>
          </cell>
        </row>
        <row r="473">
          <cell r="S473" t="str">
            <v>PRE-MEMORY</v>
          </cell>
          <cell r="T473">
            <v>1</v>
          </cell>
          <cell r="AA473" t="str">
            <v>HAR-Instalasi dan Mesin</v>
          </cell>
          <cell r="AC473">
            <v>0</v>
          </cell>
        </row>
        <row r="474">
          <cell r="S474" t="str">
            <v>PRE-MEMORY</v>
          </cell>
          <cell r="T474">
            <v>4</v>
          </cell>
          <cell r="AA474" t="str">
            <v>HAR-Instalasi dan Mesin</v>
          </cell>
          <cell r="AC474">
            <v>0</v>
          </cell>
        </row>
        <row r="475">
          <cell r="S475" t="str">
            <v>PRE-MEMORY</v>
          </cell>
          <cell r="T475">
            <v>5</v>
          </cell>
          <cell r="AA475" t="str">
            <v>HAR-Instalasi dan Mesin</v>
          </cell>
          <cell r="AC475">
            <v>0</v>
          </cell>
        </row>
        <row r="476">
          <cell r="S476" t="str">
            <v>PRE-MEMORY</v>
          </cell>
          <cell r="T476">
            <v>11</v>
          </cell>
          <cell r="AA476" t="str">
            <v>HAR-Instalasi dan Mesin</v>
          </cell>
          <cell r="AC476">
            <v>0</v>
          </cell>
        </row>
        <row r="477">
          <cell r="S477" t="str">
            <v>PRE-MEMORY</v>
          </cell>
          <cell r="T477">
            <v>2</v>
          </cell>
          <cell r="AA477" t="str">
            <v>HAR-Instalasi dan Mesin</v>
          </cell>
          <cell r="AC477">
            <v>0</v>
          </cell>
        </row>
        <row r="478">
          <cell r="S478" t="str">
            <v>PRE-MEMORY</v>
          </cell>
          <cell r="T478">
            <v>10</v>
          </cell>
          <cell r="AA478" t="str">
            <v>HAR-Instalasi dan Mesin</v>
          </cell>
          <cell r="AC478">
            <v>0</v>
          </cell>
        </row>
        <row r="479">
          <cell r="S479" t="str">
            <v>PRE-MEMORY</v>
          </cell>
          <cell r="T479">
            <v>2</v>
          </cell>
          <cell r="AA479" t="str">
            <v>HAR-Instalasi dan Mesin</v>
          </cell>
          <cell r="AC479">
            <v>0</v>
          </cell>
        </row>
        <row r="480">
          <cell r="S480" t="str">
            <v>PRE-MEMORY</v>
          </cell>
          <cell r="T480">
            <v>2</v>
          </cell>
          <cell r="AA480" t="str">
            <v>HAR-Instalasi dan Mesin</v>
          </cell>
          <cell r="AC480">
            <v>0</v>
          </cell>
        </row>
        <row r="481">
          <cell r="S481" t="str">
            <v>PRE-MEMORY</v>
          </cell>
          <cell r="T481">
            <v>3</v>
          </cell>
          <cell r="AA481" t="str">
            <v>HAR-Instalasi dan Mesin</v>
          </cell>
          <cell r="AC481">
            <v>0</v>
          </cell>
        </row>
        <row r="482">
          <cell r="S482" t="str">
            <v>PRE-MEMORY</v>
          </cell>
          <cell r="T482">
            <v>8</v>
          </cell>
          <cell r="AA482" t="str">
            <v>HAR-Instalasi dan Mesin</v>
          </cell>
          <cell r="AC482">
            <v>0</v>
          </cell>
        </row>
        <row r="483">
          <cell r="S483" t="str">
            <v>PRE-MEMORY</v>
          </cell>
          <cell r="T483">
            <v>2</v>
          </cell>
          <cell r="AA483" t="str">
            <v>HAR-Instalasi dan Mesin</v>
          </cell>
          <cell r="AC483">
            <v>0</v>
          </cell>
        </row>
        <row r="484">
          <cell r="S484" t="str">
            <v>PRE-MEMORY</v>
          </cell>
          <cell r="T484">
            <v>6</v>
          </cell>
          <cell r="AA484" t="str">
            <v>HAR-Instalasi dan Mesin</v>
          </cell>
          <cell r="AC484">
            <v>0</v>
          </cell>
        </row>
        <row r="485">
          <cell r="S485" t="str">
            <v>PRE-MEMORY</v>
          </cell>
          <cell r="T485">
            <v>5</v>
          </cell>
          <cell r="AA485" t="str">
            <v>HAR-Instalasi dan Mesin</v>
          </cell>
          <cell r="AC485">
            <v>0</v>
          </cell>
        </row>
        <row r="486">
          <cell r="S486" t="str">
            <v>PRE-MEMORY</v>
          </cell>
          <cell r="T486">
            <v>1</v>
          </cell>
          <cell r="AA486" t="str">
            <v>HAR-Instalasi dan Mesin</v>
          </cell>
          <cell r="AC486">
            <v>0</v>
          </cell>
        </row>
        <row r="487">
          <cell r="S487" t="str">
            <v>PRE-MEMORY</v>
          </cell>
          <cell r="T487">
            <v>7</v>
          </cell>
          <cell r="AA487" t="str">
            <v>HAR-Instalasi dan Mesin</v>
          </cell>
          <cell r="AC487">
            <v>0</v>
          </cell>
        </row>
        <row r="488">
          <cell r="S488" t="str">
            <v>PRE-MEMORY</v>
          </cell>
          <cell r="T488">
            <v>1</v>
          </cell>
          <cell r="AA488" t="str">
            <v>HAR-Instalasi dan Mesin</v>
          </cell>
          <cell r="AC488">
            <v>0</v>
          </cell>
        </row>
        <row r="489">
          <cell r="S489" t="str">
            <v>PRE-MEMORY</v>
          </cell>
          <cell r="T489">
            <v>13</v>
          </cell>
          <cell r="AA489" t="str">
            <v>HAR-Instalasi dan Mesin</v>
          </cell>
          <cell r="AC489">
            <v>0</v>
          </cell>
        </row>
        <row r="490">
          <cell r="S490" t="str">
            <v>PRE-MEMORY</v>
          </cell>
          <cell r="T490">
            <v>2</v>
          </cell>
          <cell r="AA490" t="str">
            <v>HAR-Instalasi dan Mesin</v>
          </cell>
          <cell r="AC490">
            <v>0</v>
          </cell>
        </row>
        <row r="491">
          <cell r="S491" t="str">
            <v>PRE-MEMORY</v>
          </cell>
          <cell r="T491">
            <v>2</v>
          </cell>
          <cell r="AA491" t="str">
            <v>HAR-Instalasi dan Mesin</v>
          </cell>
          <cell r="AC491">
            <v>0</v>
          </cell>
        </row>
        <row r="492">
          <cell r="S492" t="str">
            <v>PRE-MEMORY</v>
          </cell>
          <cell r="T492">
            <v>1</v>
          </cell>
          <cell r="AA492" t="str">
            <v>HAR-Instalasi dan Mesin</v>
          </cell>
          <cell r="AC492">
            <v>0</v>
          </cell>
        </row>
        <row r="493">
          <cell r="S493" t="str">
            <v>PRE-MEMORY</v>
          </cell>
          <cell r="T493">
            <v>4</v>
          </cell>
          <cell r="AA493" t="str">
            <v>HAR-Instalasi dan Mesin</v>
          </cell>
          <cell r="AC493">
            <v>0</v>
          </cell>
        </row>
        <row r="494">
          <cell r="S494" t="str">
            <v>PRE-MEMORY</v>
          </cell>
          <cell r="T494">
            <v>52</v>
          </cell>
          <cell r="AA494" t="str">
            <v>HAR-Instalasi dan Mesin</v>
          </cell>
          <cell r="AC494">
            <v>0</v>
          </cell>
        </row>
        <row r="495">
          <cell r="S495" t="str">
            <v>PRE-MEMORY</v>
          </cell>
          <cell r="T495">
            <v>17</v>
          </cell>
          <cell r="AA495" t="str">
            <v>HAR-Instalasi dan Mesin</v>
          </cell>
          <cell r="AC495">
            <v>0</v>
          </cell>
        </row>
        <row r="496">
          <cell r="S496" t="str">
            <v>PRE-MEMORY</v>
          </cell>
          <cell r="T496">
            <v>4</v>
          </cell>
          <cell r="AA496" t="str">
            <v>HAR-Instalasi dan Mesin</v>
          </cell>
          <cell r="AC496">
            <v>0</v>
          </cell>
        </row>
        <row r="497">
          <cell r="S497" t="str">
            <v>PRE-MEMORY</v>
          </cell>
          <cell r="T497">
            <v>4</v>
          </cell>
          <cell r="AA497" t="str">
            <v>HAR-Instalasi dan Mesin</v>
          </cell>
          <cell r="AC497">
            <v>0</v>
          </cell>
        </row>
        <row r="498">
          <cell r="S498" t="str">
            <v>PRE-MEMORY</v>
          </cell>
          <cell r="T498">
            <v>1</v>
          </cell>
          <cell r="AA498" t="str">
            <v>HAR-Instalasi dan Mesin</v>
          </cell>
          <cell r="AC498">
            <v>0</v>
          </cell>
        </row>
        <row r="499">
          <cell r="S499" t="str">
            <v>PRE-MEMORY</v>
          </cell>
          <cell r="T499">
            <v>14</v>
          </cell>
          <cell r="AA499" t="str">
            <v>HAR-Instalasi dan Mesin</v>
          </cell>
          <cell r="AC499">
            <v>0</v>
          </cell>
        </row>
        <row r="500">
          <cell r="S500" t="str">
            <v>PRE-MEMORY</v>
          </cell>
          <cell r="T500">
            <v>8</v>
          </cell>
          <cell r="AA500" t="str">
            <v>HAR-Instalasi dan Mesin</v>
          </cell>
          <cell r="AC500">
            <v>0</v>
          </cell>
        </row>
        <row r="501">
          <cell r="S501" t="str">
            <v>PRE-MEMORY</v>
          </cell>
          <cell r="T501">
            <v>6</v>
          </cell>
          <cell r="AA501" t="str">
            <v>HAR-Instalasi dan Mesin</v>
          </cell>
          <cell r="AC501">
            <v>0</v>
          </cell>
        </row>
        <row r="502">
          <cell r="S502" t="str">
            <v>PRE-MEMORY</v>
          </cell>
          <cell r="T502">
            <v>1</v>
          </cell>
          <cell r="AA502" t="str">
            <v>HAR-Instalasi dan Mesin</v>
          </cell>
          <cell r="AC502">
            <v>0</v>
          </cell>
        </row>
        <row r="503">
          <cell r="S503" t="str">
            <v>PRE-MEMORY</v>
          </cell>
          <cell r="T503">
            <v>36</v>
          </cell>
          <cell r="AA503" t="str">
            <v>HAR-Instalasi dan Mesin</v>
          </cell>
          <cell r="AC503">
            <v>0</v>
          </cell>
        </row>
        <row r="504">
          <cell r="S504" t="str">
            <v>PRE-MEMORY</v>
          </cell>
          <cell r="T504">
            <v>1</v>
          </cell>
          <cell r="AA504" t="str">
            <v>HAR-Instalasi dan Mesin</v>
          </cell>
          <cell r="AC504">
            <v>0</v>
          </cell>
        </row>
        <row r="505">
          <cell r="S505" t="str">
            <v>PRE-MEMORY</v>
          </cell>
          <cell r="T505">
            <v>6</v>
          </cell>
          <cell r="AA505" t="str">
            <v>HAR-Instalasi dan Mesin</v>
          </cell>
          <cell r="AC505">
            <v>0</v>
          </cell>
        </row>
        <row r="506">
          <cell r="S506" t="str">
            <v>PRE-MEMORY</v>
          </cell>
          <cell r="T506">
            <v>1</v>
          </cell>
          <cell r="AA506" t="str">
            <v>HAR-Instalasi dan Mesin</v>
          </cell>
          <cell r="AC506">
            <v>0</v>
          </cell>
        </row>
        <row r="507">
          <cell r="S507" t="str">
            <v>PRE-MEMORY</v>
          </cell>
          <cell r="T507">
            <v>5</v>
          </cell>
          <cell r="AA507" t="str">
            <v>HAR-Instalasi dan Mesin</v>
          </cell>
          <cell r="AC507">
            <v>0</v>
          </cell>
        </row>
        <row r="508">
          <cell r="S508" t="str">
            <v>PRE-MEMORY</v>
          </cell>
          <cell r="T508">
            <v>3</v>
          </cell>
          <cell r="AA508" t="str">
            <v>HAR-Instalasi dan Mesin</v>
          </cell>
          <cell r="AC508">
            <v>0</v>
          </cell>
        </row>
        <row r="509">
          <cell r="S509" t="str">
            <v>PRE-MEMORY</v>
          </cell>
          <cell r="T509">
            <v>52</v>
          </cell>
          <cell r="AA509" t="str">
            <v>HAR-Instalasi dan Mesin</v>
          </cell>
          <cell r="AC509">
            <v>0</v>
          </cell>
        </row>
        <row r="510">
          <cell r="S510" t="str">
            <v>PRE-MEMORY</v>
          </cell>
          <cell r="T510">
            <v>4</v>
          </cell>
          <cell r="AA510" t="str">
            <v>HAR-Instalasi dan Mesin</v>
          </cell>
          <cell r="AC510">
            <v>0</v>
          </cell>
        </row>
        <row r="511">
          <cell r="S511" t="str">
            <v>PRE-MEMORY</v>
          </cell>
          <cell r="T511">
            <v>2</v>
          </cell>
          <cell r="AA511" t="str">
            <v>HAR-Instalasi dan Mesin</v>
          </cell>
          <cell r="AC511">
            <v>0</v>
          </cell>
        </row>
        <row r="512">
          <cell r="S512" t="str">
            <v>PRE-MEMORY</v>
          </cell>
          <cell r="T512">
            <v>10</v>
          </cell>
          <cell r="AA512" t="str">
            <v>HAR-Instalasi dan Mesin</v>
          </cell>
          <cell r="AC512">
            <v>0</v>
          </cell>
        </row>
        <row r="513">
          <cell r="S513" t="str">
            <v>PRE-MEMORY</v>
          </cell>
          <cell r="T513">
            <v>6</v>
          </cell>
          <cell r="AA513" t="str">
            <v>HAR-Instalasi dan Mesin</v>
          </cell>
          <cell r="AC513">
            <v>0</v>
          </cell>
        </row>
        <row r="514">
          <cell r="S514" t="str">
            <v>PRE-MEMORY</v>
          </cell>
          <cell r="T514">
            <v>3</v>
          </cell>
          <cell r="AA514" t="str">
            <v>HAR-Instalasi dan Mesin</v>
          </cell>
          <cell r="AC514">
            <v>0</v>
          </cell>
        </row>
        <row r="515">
          <cell r="S515" t="str">
            <v>PRE-MEMORY</v>
          </cell>
          <cell r="T515">
            <v>6</v>
          </cell>
          <cell r="AA515" t="str">
            <v>HAR-Instalasi dan Mesin</v>
          </cell>
          <cell r="AC515">
            <v>0</v>
          </cell>
        </row>
        <row r="516">
          <cell r="S516" t="str">
            <v>PRE-MEMORY</v>
          </cell>
          <cell r="T516">
            <v>4</v>
          </cell>
          <cell r="AA516" t="str">
            <v>HAR-Instalasi dan Mesin</v>
          </cell>
          <cell r="AC516">
            <v>0</v>
          </cell>
        </row>
        <row r="517">
          <cell r="S517" t="str">
            <v>PRE-MEMORY</v>
          </cell>
          <cell r="T517">
            <v>6</v>
          </cell>
          <cell r="AA517" t="str">
            <v>HAR-Instalasi dan Mesin</v>
          </cell>
          <cell r="AC517">
            <v>0</v>
          </cell>
        </row>
        <row r="518">
          <cell r="S518" t="str">
            <v>PRE-MEMORY</v>
          </cell>
          <cell r="T518">
            <v>8</v>
          </cell>
          <cell r="AA518" t="str">
            <v>HAR-Instalasi dan Mesin</v>
          </cell>
          <cell r="AC518">
            <v>0</v>
          </cell>
        </row>
        <row r="519">
          <cell r="S519" t="str">
            <v>PRE-MEMORY</v>
          </cell>
          <cell r="T519">
            <v>1</v>
          </cell>
          <cell r="AA519" t="str">
            <v>HAR-Instalasi dan Mesin</v>
          </cell>
          <cell r="AC519">
            <v>0</v>
          </cell>
        </row>
        <row r="520">
          <cell r="S520" t="str">
            <v>PRE-MEMORY</v>
          </cell>
          <cell r="T520">
            <v>1</v>
          </cell>
          <cell r="AA520" t="str">
            <v>HAR-Instalasi dan Mesin</v>
          </cell>
          <cell r="AC520">
            <v>0</v>
          </cell>
        </row>
        <row r="521">
          <cell r="S521" t="str">
            <v>PRE-MEMORY</v>
          </cell>
          <cell r="T521">
            <v>3</v>
          </cell>
          <cell r="AA521" t="str">
            <v>HAR-Instalasi dan Mesin</v>
          </cell>
          <cell r="AC521">
            <v>0</v>
          </cell>
        </row>
        <row r="522">
          <cell r="S522" t="str">
            <v>PRE-MEMORY</v>
          </cell>
          <cell r="T522">
            <v>24</v>
          </cell>
          <cell r="AA522" t="str">
            <v>HAR-Instalasi dan Mesin</v>
          </cell>
          <cell r="AC522">
            <v>0</v>
          </cell>
        </row>
        <row r="523">
          <cell r="S523" t="str">
            <v>PRE-MEMORY</v>
          </cell>
          <cell r="T523">
            <v>2</v>
          </cell>
          <cell r="AA523" t="str">
            <v>HAR-Instalasi dan Mesin</v>
          </cell>
          <cell r="AC523">
            <v>0</v>
          </cell>
        </row>
        <row r="524">
          <cell r="S524" t="str">
            <v>PRE-MEMORY</v>
          </cell>
          <cell r="T524">
            <v>1</v>
          </cell>
          <cell r="AA524" t="str">
            <v>HAR-Instalasi dan Mesin</v>
          </cell>
          <cell r="AC524">
            <v>0</v>
          </cell>
        </row>
        <row r="525">
          <cell r="S525" t="str">
            <v>PRE-MEMORY</v>
          </cell>
          <cell r="T525">
            <v>3</v>
          </cell>
          <cell r="AA525" t="str">
            <v>HAR-Instalasi dan Mesin</v>
          </cell>
          <cell r="AC525">
            <v>0</v>
          </cell>
        </row>
        <row r="526">
          <cell r="S526" t="str">
            <v>PRE-MEMORY</v>
          </cell>
          <cell r="T526">
            <v>4</v>
          </cell>
          <cell r="AA526" t="str">
            <v>HAR-Instalasi dan Mesin</v>
          </cell>
          <cell r="AC526">
            <v>0</v>
          </cell>
        </row>
        <row r="527">
          <cell r="S527" t="str">
            <v>PRE-MEMORY</v>
          </cell>
          <cell r="T527">
            <v>14</v>
          </cell>
          <cell r="AA527" t="str">
            <v>HAR-Instalasi dan Mesin</v>
          </cell>
          <cell r="AC527">
            <v>0</v>
          </cell>
        </row>
        <row r="528">
          <cell r="S528" t="str">
            <v>PRE-MEMORY</v>
          </cell>
          <cell r="T528">
            <v>2</v>
          </cell>
          <cell r="AA528" t="str">
            <v>HAR-Instalasi dan Mesin</v>
          </cell>
          <cell r="AC528">
            <v>0</v>
          </cell>
        </row>
        <row r="529">
          <cell r="S529" t="str">
            <v>PRE-MEMORY</v>
          </cell>
          <cell r="T529">
            <v>2</v>
          </cell>
          <cell r="AA529" t="str">
            <v>HAR-Instalasi dan Mesin</v>
          </cell>
          <cell r="AC529">
            <v>0</v>
          </cell>
        </row>
        <row r="530">
          <cell r="S530" t="str">
            <v>PRE-MEMORY</v>
          </cell>
          <cell r="T530">
            <v>14</v>
          </cell>
          <cell r="AA530" t="str">
            <v>HAR-Instalasi dan Mesin</v>
          </cell>
          <cell r="AC530">
            <v>0</v>
          </cell>
        </row>
        <row r="531">
          <cell r="S531" t="str">
            <v>PRE-MEMORY</v>
          </cell>
          <cell r="T531">
            <v>4</v>
          </cell>
          <cell r="AA531" t="str">
            <v>HAR-Instalasi dan Mesin</v>
          </cell>
          <cell r="AC531">
            <v>0</v>
          </cell>
        </row>
        <row r="532">
          <cell r="S532" t="str">
            <v>PRE-MEMORY</v>
          </cell>
          <cell r="T532">
            <v>1</v>
          </cell>
          <cell r="AA532" t="str">
            <v>HAR-Instalasi dan Mesin</v>
          </cell>
          <cell r="AC532">
            <v>0</v>
          </cell>
        </row>
        <row r="533">
          <cell r="S533" t="str">
            <v>PRE-MEMORY</v>
          </cell>
          <cell r="T533">
            <v>3</v>
          </cell>
          <cell r="AA533" t="str">
            <v>HAR-Instalasi dan Mesin</v>
          </cell>
          <cell r="AC533">
            <v>0</v>
          </cell>
        </row>
        <row r="534">
          <cell r="S534" t="str">
            <v>PRE-MEMORY</v>
          </cell>
          <cell r="T534">
            <v>2</v>
          </cell>
          <cell r="AA534" t="str">
            <v>HAR-Instalasi dan Mesin</v>
          </cell>
          <cell r="AC534">
            <v>0</v>
          </cell>
        </row>
        <row r="535">
          <cell r="S535" t="str">
            <v>PRE-MEMORY</v>
          </cell>
          <cell r="T535">
            <v>1</v>
          </cell>
          <cell r="AA535" t="str">
            <v>HAR-Instalasi dan Mesin</v>
          </cell>
          <cell r="AC535">
            <v>0</v>
          </cell>
        </row>
        <row r="536">
          <cell r="S536" t="str">
            <v>PRE-MEMORY</v>
          </cell>
          <cell r="T536">
            <v>2</v>
          </cell>
          <cell r="AA536" t="str">
            <v>HAR-Instalasi dan Mesin</v>
          </cell>
          <cell r="AC536">
            <v>0</v>
          </cell>
        </row>
        <row r="537">
          <cell r="S537" t="str">
            <v>PRE-MEMORY</v>
          </cell>
          <cell r="T537">
            <v>5</v>
          </cell>
          <cell r="AA537" t="str">
            <v>HAR-Instalasi dan Mesin</v>
          </cell>
          <cell r="AC537">
            <v>0</v>
          </cell>
        </row>
        <row r="538">
          <cell r="S538" t="str">
            <v>PRE-MEMORY</v>
          </cell>
          <cell r="T538">
            <v>6</v>
          </cell>
          <cell r="AA538" t="str">
            <v>HAR-Instalasi dan Mesin</v>
          </cell>
          <cell r="AC538">
            <v>0</v>
          </cell>
        </row>
        <row r="539">
          <cell r="S539" t="str">
            <v>PRE-MEMORY</v>
          </cell>
          <cell r="T539">
            <v>3</v>
          </cell>
          <cell r="AA539" t="str">
            <v>HAR-Instalasi dan Mesin</v>
          </cell>
          <cell r="AC539">
            <v>0</v>
          </cell>
        </row>
        <row r="540">
          <cell r="S540" t="str">
            <v>PRE-MEMORY</v>
          </cell>
          <cell r="T540">
            <v>6</v>
          </cell>
          <cell r="AA540" t="str">
            <v>HAR-Instalasi dan Mesin</v>
          </cell>
          <cell r="AC540">
            <v>0</v>
          </cell>
        </row>
        <row r="541">
          <cell r="S541" t="str">
            <v>PRE-MEMORY</v>
          </cell>
          <cell r="T541">
            <v>4</v>
          </cell>
          <cell r="AA541" t="str">
            <v>HAR-Instalasi dan Mesin</v>
          </cell>
          <cell r="AC541">
            <v>0</v>
          </cell>
        </row>
        <row r="542">
          <cell r="S542" t="str">
            <v>PRE-MEMORY</v>
          </cell>
          <cell r="T542">
            <v>4</v>
          </cell>
          <cell r="AA542" t="str">
            <v>HAR-Instalasi dan Mesin</v>
          </cell>
          <cell r="AC542">
            <v>0</v>
          </cell>
        </row>
        <row r="543">
          <cell r="S543" t="str">
            <v>PRE-MEMORY</v>
          </cell>
          <cell r="T543">
            <v>3</v>
          </cell>
          <cell r="AA543" t="str">
            <v>HAR-Instalasi dan Mesin</v>
          </cell>
          <cell r="AC543">
            <v>0</v>
          </cell>
        </row>
        <row r="544">
          <cell r="S544" t="str">
            <v>NORMAL</v>
          </cell>
          <cell r="T544">
            <v>32</v>
          </cell>
          <cell r="AA544" t="str">
            <v>HAR-Instalasi dan Mesin</v>
          </cell>
          <cell r="AC544">
            <v>228800</v>
          </cell>
        </row>
        <row r="545">
          <cell r="S545" t="str">
            <v>PRE-MEMORY</v>
          </cell>
          <cell r="T545">
            <v>6</v>
          </cell>
          <cell r="AA545" t="str">
            <v>HAR-Instalasi dan Mesin</v>
          </cell>
          <cell r="AC545">
            <v>0</v>
          </cell>
        </row>
        <row r="546">
          <cell r="S546" t="str">
            <v>PRE-MEMORY</v>
          </cell>
          <cell r="T546">
            <v>6</v>
          </cell>
          <cell r="AA546" t="str">
            <v>HAR-Instalasi dan Mesin</v>
          </cell>
          <cell r="AC546">
            <v>0</v>
          </cell>
        </row>
        <row r="547">
          <cell r="S547" t="str">
            <v>PRE-MEMORY</v>
          </cell>
          <cell r="T547">
            <v>4</v>
          </cell>
          <cell r="AA547" t="str">
            <v>HAR-Instalasi dan Mesin</v>
          </cell>
          <cell r="AC547">
            <v>0</v>
          </cell>
        </row>
        <row r="548">
          <cell r="S548" t="str">
            <v>PRE-MEMORY</v>
          </cell>
          <cell r="T548">
            <v>52</v>
          </cell>
          <cell r="AA548" t="str">
            <v>HAR-Instalasi dan Mesin</v>
          </cell>
          <cell r="AC548">
            <v>0</v>
          </cell>
        </row>
        <row r="549">
          <cell r="S549" t="str">
            <v>PRE-MEMORY</v>
          </cell>
          <cell r="T549">
            <v>6</v>
          </cell>
          <cell r="AA549" t="str">
            <v>HAR-Instalasi dan Mesin</v>
          </cell>
          <cell r="AC549">
            <v>0</v>
          </cell>
        </row>
        <row r="550">
          <cell r="S550" t="str">
            <v>PRE-MEMORY</v>
          </cell>
          <cell r="T550">
            <v>4</v>
          </cell>
          <cell r="AA550" t="str">
            <v>HAR-Instalasi dan Mesin</v>
          </cell>
          <cell r="AC550">
            <v>0</v>
          </cell>
        </row>
        <row r="551">
          <cell r="S551" t="str">
            <v>PRE-MEMORY</v>
          </cell>
          <cell r="T551">
            <v>6</v>
          </cell>
          <cell r="AA551" t="str">
            <v>HAR-Instalasi dan Mesin</v>
          </cell>
          <cell r="AC551">
            <v>0</v>
          </cell>
        </row>
        <row r="552">
          <cell r="S552" t="str">
            <v>PRE-MEMORY</v>
          </cell>
          <cell r="T552">
            <v>144</v>
          </cell>
          <cell r="AA552" t="str">
            <v>HAR-Instalasi dan Mesin</v>
          </cell>
          <cell r="AC552">
            <v>0</v>
          </cell>
        </row>
        <row r="553">
          <cell r="S553" t="str">
            <v>PRE-MEMORY</v>
          </cell>
          <cell r="T553">
            <v>1</v>
          </cell>
          <cell r="AA553" t="str">
            <v>HAR-Instalasi dan Mesin</v>
          </cell>
          <cell r="AC553">
            <v>0</v>
          </cell>
        </row>
        <row r="554">
          <cell r="S554" t="str">
            <v>PRE-MEMORY</v>
          </cell>
          <cell r="T554">
            <v>3</v>
          </cell>
          <cell r="AA554" t="str">
            <v>HAR-Instalasi dan Mesin</v>
          </cell>
          <cell r="AC554">
            <v>0</v>
          </cell>
        </row>
        <row r="555">
          <cell r="S555" t="str">
            <v>PRE-MEMORY</v>
          </cell>
          <cell r="T555">
            <v>2</v>
          </cell>
          <cell r="AA555" t="str">
            <v>HAR-Instalasi dan Mesin</v>
          </cell>
          <cell r="AC555">
            <v>0</v>
          </cell>
        </row>
        <row r="556">
          <cell r="S556" t="str">
            <v>PRE-MEMORY</v>
          </cell>
          <cell r="T556">
            <v>1</v>
          </cell>
          <cell r="AA556" t="str">
            <v>HAR-Instalasi dan Mesin</v>
          </cell>
          <cell r="AC556">
            <v>0</v>
          </cell>
        </row>
        <row r="557">
          <cell r="S557" t="str">
            <v>PRE-MEMORY</v>
          </cell>
          <cell r="T557">
            <v>5</v>
          </cell>
          <cell r="AA557" t="str">
            <v>HAR-Instalasi dan Mesin</v>
          </cell>
          <cell r="AC557">
            <v>0</v>
          </cell>
        </row>
        <row r="558">
          <cell r="S558" t="str">
            <v>PRE-MEMORY</v>
          </cell>
          <cell r="T558">
            <v>3</v>
          </cell>
          <cell r="AA558" t="str">
            <v>HAR-Instalasi dan Mesin</v>
          </cell>
          <cell r="AC558">
            <v>0</v>
          </cell>
        </row>
        <row r="559">
          <cell r="S559" t="str">
            <v>PRE-MEMORY</v>
          </cell>
          <cell r="T559">
            <v>6</v>
          </cell>
          <cell r="AA559" t="str">
            <v>HAR-Instalasi dan Mesin</v>
          </cell>
          <cell r="AC559">
            <v>0</v>
          </cell>
        </row>
        <row r="560">
          <cell r="S560" t="str">
            <v>PRE-MEMORY</v>
          </cell>
          <cell r="T560">
            <v>4</v>
          </cell>
          <cell r="AA560" t="str">
            <v>HAR-Instalasi dan Mesin</v>
          </cell>
          <cell r="AC560">
            <v>0</v>
          </cell>
        </row>
        <row r="561">
          <cell r="S561" t="str">
            <v>PRE-MEMORY</v>
          </cell>
          <cell r="T561">
            <v>2</v>
          </cell>
          <cell r="AA561" t="str">
            <v>HAR-Instalasi dan Mesin</v>
          </cell>
          <cell r="AC561">
            <v>0</v>
          </cell>
        </row>
        <row r="562">
          <cell r="S562" t="str">
            <v>PRE-MEMORY</v>
          </cell>
          <cell r="T562">
            <v>9</v>
          </cell>
          <cell r="AA562" t="str">
            <v>HAR-Instalasi dan Mesin</v>
          </cell>
          <cell r="AC562">
            <v>0</v>
          </cell>
        </row>
        <row r="563">
          <cell r="S563" t="str">
            <v>PRE-MEMORY</v>
          </cell>
          <cell r="T563">
            <v>3</v>
          </cell>
          <cell r="AA563" t="str">
            <v>HAR-Instalasi dan Mesin</v>
          </cell>
          <cell r="AC563">
            <v>0</v>
          </cell>
        </row>
        <row r="564">
          <cell r="S564" t="str">
            <v>PRE-MEMORY</v>
          </cell>
          <cell r="T564">
            <v>2</v>
          </cell>
          <cell r="AA564" t="str">
            <v>HAR-Instalasi dan Mesin</v>
          </cell>
          <cell r="AC564">
            <v>0</v>
          </cell>
        </row>
        <row r="565">
          <cell r="S565" t="str">
            <v>PRE-MEMORY</v>
          </cell>
          <cell r="T565">
            <v>5</v>
          </cell>
          <cell r="AA565" t="str">
            <v>HAR-Instalasi dan Mesin</v>
          </cell>
          <cell r="AC565">
            <v>0</v>
          </cell>
        </row>
        <row r="566">
          <cell r="S566" t="str">
            <v>NORMAL</v>
          </cell>
          <cell r="T566">
            <v>15</v>
          </cell>
          <cell r="AA566" t="str">
            <v>HAR-Instalasi dan Mesin</v>
          </cell>
          <cell r="AC566">
            <v>717375</v>
          </cell>
        </row>
        <row r="567">
          <cell r="S567" t="str">
            <v>PRE-MEMORY</v>
          </cell>
          <cell r="T567">
            <v>1</v>
          </cell>
          <cell r="AA567" t="str">
            <v>HAR-Instalasi dan Mesin</v>
          </cell>
          <cell r="AC567">
            <v>0</v>
          </cell>
        </row>
        <row r="568">
          <cell r="S568" t="str">
            <v>PRE-MEMORY</v>
          </cell>
          <cell r="T568">
            <v>3</v>
          </cell>
          <cell r="AA568" t="str">
            <v>HAR-Instalasi dan Mesin</v>
          </cell>
          <cell r="AC568">
            <v>0</v>
          </cell>
        </row>
        <row r="569">
          <cell r="S569" t="str">
            <v>PRE-MEMORY</v>
          </cell>
          <cell r="T569">
            <v>6</v>
          </cell>
          <cell r="AA569" t="str">
            <v>HAR-Instalasi dan Mesin</v>
          </cell>
          <cell r="AC569">
            <v>0</v>
          </cell>
        </row>
        <row r="570">
          <cell r="S570" t="str">
            <v>PRE-MEMORY</v>
          </cell>
          <cell r="T570">
            <v>5</v>
          </cell>
          <cell r="AA570" t="str">
            <v>HAR-Instalasi dan Mesin</v>
          </cell>
          <cell r="AC570">
            <v>0</v>
          </cell>
        </row>
        <row r="571">
          <cell r="S571" t="str">
            <v>PRE-MEMORY</v>
          </cell>
          <cell r="T571">
            <v>25</v>
          </cell>
          <cell r="AA571" t="str">
            <v>HAR-Instalasi dan Mesin</v>
          </cell>
          <cell r="AC571">
            <v>0</v>
          </cell>
        </row>
        <row r="572">
          <cell r="S572" t="str">
            <v>PRE-MEMORY</v>
          </cell>
          <cell r="T572">
            <v>2</v>
          </cell>
          <cell r="AA572" t="str">
            <v>HAR-Instalasi dan Mesin</v>
          </cell>
          <cell r="AC572">
            <v>0</v>
          </cell>
        </row>
        <row r="573">
          <cell r="S573" t="str">
            <v>PRE-MEMORY</v>
          </cell>
          <cell r="T573">
            <v>5</v>
          </cell>
          <cell r="AA573" t="str">
            <v>HAR-Instalasi dan Mesin</v>
          </cell>
          <cell r="AC573">
            <v>0</v>
          </cell>
        </row>
        <row r="574">
          <cell r="S574" t="str">
            <v>PRE-MEMORY</v>
          </cell>
          <cell r="T574">
            <v>2</v>
          </cell>
          <cell r="AA574" t="str">
            <v>HAR-Instalasi dan Mesin</v>
          </cell>
          <cell r="AC574">
            <v>0</v>
          </cell>
        </row>
        <row r="575">
          <cell r="S575" t="str">
            <v>PRE-MEMORY</v>
          </cell>
          <cell r="T575">
            <v>4</v>
          </cell>
          <cell r="AA575" t="str">
            <v>HAR-Instalasi dan Mesin</v>
          </cell>
          <cell r="AC575">
            <v>0</v>
          </cell>
        </row>
        <row r="576">
          <cell r="S576" t="str">
            <v>PRE-MEMORY</v>
          </cell>
          <cell r="T576">
            <v>7</v>
          </cell>
          <cell r="AA576" t="str">
            <v>HAR-Instalasi dan Mesin</v>
          </cell>
          <cell r="AC576">
            <v>0</v>
          </cell>
        </row>
        <row r="577">
          <cell r="S577" t="str">
            <v>PRE-MEMORY</v>
          </cell>
          <cell r="T577">
            <v>6</v>
          </cell>
          <cell r="AA577" t="str">
            <v>HAR-Instalasi dan Mesin</v>
          </cell>
          <cell r="AC577">
            <v>0</v>
          </cell>
        </row>
        <row r="578">
          <cell r="S578" t="str">
            <v>NORMAL</v>
          </cell>
          <cell r="T578">
            <v>24</v>
          </cell>
          <cell r="AA578" t="str">
            <v>HAR-Instalasi dan Mesin</v>
          </cell>
          <cell r="AC578">
            <v>132000</v>
          </cell>
        </row>
        <row r="579">
          <cell r="S579" t="str">
            <v>PRE-MEMORY</v>
          </cell>
          <cell r="T579">
            <v>4</v>
          </cell>
          <cell r="AA579" t="str">
            <v>HAR-Instalasi dan Mesin</v>
          </cell>
          <cell r="AC579">
            <v>0</v>
          </cell>
        </row>
        <row r="580">
          <cell r="S580" t="str">
            <v>PRE-MEMORY</v>
          </cell>
          <cell r="T580">
            <v>4</v>
          </cell>
          <cell r="AA580" t="str">
            <v>HAR-Instalasi dan Mesin</v>
          </cell>
          <cell r="AC580">
            <v>0</v>
          </cell>
        </row>
        <row r="581">
          <cell r="S581" t="str">
            <v>PRE-MEMORY</v>
          </cell>
          <cell r="T581">
            <v>1</v>
          </cell>
          <cell r="AA581" t="str">
            <v>HAR-Instalasi dan Mesin</v>
          </cell>
          <cell r="AC581">
            <v>0</v>
          </cell>
        </row>
        <row r="582">
          <cell r="S582" t="str">
            <v>PRE-MEMORY</v>
          </cell>
          <cell r="T582">
            <v>83</v>
          </cell>
          <cell r="AA582" t="str">
            <v>HAR-Instalasi dan Mesin</v>
          </cell>
          <cell r="AC582">
            <v>0</v>
          </cell>
        </row>
        <row r="583">
          <cell r="S583" t="str">
            <v>NORMAL</v>
          </cell>
          <cell r="T583">
            <v>16</v>
          </cell>
          <cell r="AA583" t="str">
            <v>HAR-Instalasi dan Mesin</v>
          </cell>
          <cell r="AC583">
            <v>10524800</v>
          </cell>
        </row>
        <row r="584">
          <cell r="S584" t="str">
            <v>PRE-MEMORY</v>
          </cell>
          <cell r="T584">
            <v>79</v>
          </cell>
          <cell r="AA584" t="str">
            <v>HAR-Instalasi dan Mesin</v>
          </cell>
          <cell r="AC584">
            <v>0</v>
          </cell>
        </row>
        <row r="585">
          <cell r="S585" t="str">
            <v>NORMAL</v>
          </cell>
          <cell r="T585">
            <v>15</v>
          </cell>
          <cell r="AA585" t="str">
            <v>HAR-Instalasi dan Mesin</v>
          </cell>
          <cell r="AC585">
            <v>9867000</v>
          </cell>
        </row>
        <row r="586">
          <cell r="S586" t="str">
            <v>NORMAL</v>
          </cell>
          <cell r="T586">
            <v>4</v>
          </cell>
          <cell r="AA586" t="str">
            <v>HAR-Instalasi dan Mesin</v>
          </cell>
          <cell r="AC586">
            <v>6600</v>
          </cell>
        </row>
        <row r="587">
          <cell r="S587" t="str">
            <v>PRE-MEMORY</v>
          </cell>
          <cell r="T587">
            <v>18</v>
          </cell>
          <cell r="AA587" t="str">
            <v>HAR-Instalasi dan Mesin</v>
          </cell>
          <cell r="AC587">
            <v>0</v>
          </cell>
        </row>
        <row r="588">
          <cell r="S588" t="str">
            <v>PRE-MEMORY</v>
          </cell>
          <cell r="T588">
            <v>4</v>
          </cell>
          <cell r="AA588" t="str">
            <v>HAR-Instalasi dan Mesin</v>
          </cell>
          <cell r="AC588">
            <v>0</v>
          </cell>
        </row>
        <row r="589">
          <cell r="S589" t="str">
            <v>NORMAL</v>
          </cell>
          <cell r="T589">
            <v>27</v>
          </cell>
          <cell r="AA589" t="str">
            <v>HAR-Instalasi dan Mesin</v>
          </cell>
          <cell r="AC589">
            <v>44520300</v>
          </cell>
        </row>
        <row r="590">
          <cell r="S590" t="str">
            <v>PRE-MEMORY</v>
          </cell>
          <cell r="T590">
            <v>2</v>
          </cell>
          <cell r="AA590" t="str">
            <v>HAR-Instalasi dan Mesin</v>
          </cell>
          <cell r="AC590">
            <v>0</v>
          </cell>
        </row>
        <row r="591">
          <cell r="S591" t="str">
            <v>PRE-MEMORY</v>
          </cell>
          <cell r="T591">
            <v>28</v>
          </cell>
          <cell r="AA591" t="str">
            <v>HAR-Instalasi dan Mesin</v>
          </cell>
          <cell r="AC591">
            <v>0</v>
          </cell>
        </row>
        <row r="592">
          <cell r="S592" t="str">
            <v>PRE-MEMORY</v>
          </cell>
          <cell r="T592">
            <v>24</v>
          </cell>
          <cell r="AA592" t="str">
            <v>HAR-Instalasi dan Mesin</v>
          </cell>
          <cell r="AC592">
            <v>0</v>
          </cell>
        </row>
        <row r="593">
          <cell r="S593" t="str">
            <v>PRE-MEMORY</v>
          </cell>
          <cell r="T593">
            <v>14</v>
          </cell>
          <cell r="AA593" t="str">
            <v>HAR-Instalasi dan Mesin</v>
          </cell>
          <cell r="AC593">
            <v>0</v>
          </cell>
        </row>
        <row r="594">
          <cell r="S594" t="str">
            <v>PRE-MEMORY</v>
          </cell>
          <cell r="T594">
            <v>1</v>
          </cell>
          <cell r="AA594" t="str">
            <v>HAR-Instalasi dan Mesin</v>
          </cell>
          <cell r="AC594">
            <v>0</v>
          </cell>
        </row>
        <row r="595">
          <cell r="S595" t="str">
            <v>PRE-MEMORY</v>
          </cell>
          <cell r="T595">
            <v>2</v>
          </cell>
          <cell r="AA595" t="str">
            <v>HAR-Instalasi dan Mesin</v>
          </cell>
          <cell r="AC595">
            <v>0</v>
          </cell>
        </row>
        <row r="596">
          <cell r="S596" t="str">
            <v>NORMAL</v>
          </cell>
          <cell r="T596">
            <v>6</v>
          </cell>
          <cell r="AA596" t="str">
            <v>HAR-Instalasi dan Mesin</v>
          </cell>
          <cell r="AC596">
            <v>55836000</v>
          </cell>
        </row>
        <row r="597">
          <cell r="S597" t="str">
            <v>NORMAL</v>
          </cell>
          <cell r="T597">
            <v>2</v>
          </cell>
          <cell r="AA597" t="str">
            <v>HAR-Instalasi dan Mesin</v>
          </cell>
          <cell r="AC597">
            <v>13177670</v>
          </cell>
        </row>
        <row r="598">
          <cell r="S598" t="str">
            <v>NORMAL</v>
          </cell>
          <cell r="T598">
            <v>9</v>
          </cell>
          <cell r="AA598" t="str">
            <v>HAR-Instalasi dan Mesin</v>
          </cell>
          <cell r="AC598">
            <v>83754000</v>
          </cell>
        </row>
        <row r="599">
          <cell r="S599" t="str">
            <v>PRE-MEMORY</v>
          </cell>
          <cell r="T599">
            <v>5</v>
          </cell>
          <cell r="AA599" t="str">
            <v>HAR-Instalasi dan Mesin</v>
          </cell>
          <cell r="AC599">
            <v>0</v>
          </cell>
        </row>
        <row r="600">
          <cell r="S600" t="str">
            <v>PRE-MEMORY</v>
          </cell>
          <cell r="T600">
            <v>4</v>
          </cell>
          <cell r="AA600" t="str">
            <v>HAR-Instalasi dan Mesin</v>
          </cell>
          <cell r="AC600">
            <v>0</v>
          </cell>
        </row>
        <row r="601">
          <cell r="S601" t="str">
            <v>PRE-MEMORY</v>
          </cell>
          <cell r="T601">
            <v>1</v>
          </cell>
          <cell r="AA601" t="str">
            <v>HAR-Instalasi dan Mesin</v>
          </cell>
          <cell r="AC601">
            <v>0</v>
          </cell>
        </row>
        <row r="602">
          <cell r="S602" t="str">
            <v>PRE-MEMORY</v>
          </cell>
          <cell r="T602">
            <v>1</v>
          </cell>
          <cell r="AA602" t="str">
            <v>HAR-Instalasi dan Mesin</v>
          </cell>
          <cell r="AC602">
            <v>0</v>
          </cell>
        </row>
        <row r="603">
          <cell r="S603" t="str">
            <v>PRE-MEMORY</v>
          </cell>
          <cell r="T603">
            <v>1</v>
          </cell>
          <cell r="AA603" t="str">
            <v>HAR-Instalasi dan Mesin</v>
          </cell>
          <cell r="AC603">
            <v>0</v>
          </cell>
        </row>
        <row r="604">
          <cell r="S604" t="str">
            <v>PRE-MEMORY</v>
          </cell>
          <cell r="T604">
            <v>6</v>
          </cell>
          <cell r="AA604" t="str">
            <v>HAR-Instalasi dan Mesin</v>
          </cell>
          <cell r="AC604">
            <v>0</v>
          </cell>
        </row>
        <row r="605">
          <cell r="S605" t="str">
            <v>PRE-MEMORY</v>
          </cell>
          <cell r="T605">
            <v>1</v>
          </cell>
          <cell r="AA605" t="str">
            <v>HAR-Instalasi dan Mesin</v>
          </cell>
          <cell r="AC605">
            <v>0</v>
          </cell>
        </row>
        <row r="606">
          <cell r="S606" t="str">
            <v>PRE-MEMORY</v>
          </cell>
          <cell r="T606">
            <v>3</v>
          </cell>
          <cell r="AA606" t="str">
            <v>HAR-Instalasi dan Mesin</v>
          </cell>
          <cell r="AC606">
            <v>0</v>
          </cell>
        </row>
        <row r="607">
          <cell r="S607" t="str">
            <v>PRE-MEMORY</v>
          </cell>
          <cell r="T607">
            <v>2</v>
          </cell>
          <cell r="AA607" t="str">
            <v>HAR-Instalasi dan Mesin</v>
          </cell>
          <cell r="AC607">
            <v>0</v>
          </cell>
        </row>
        <row r="608">
          <cell r="S608" t="str">
            <v>PRE-MEMORY</v>
          </cell>
          <cell r="T608">
            <v>1</v>
          </cell>
          <cell r="AA608" t="str">
            <v>HAR-Instalasi dan Mesin</v>
          </cell>
          <cell r="AC608">
            <v>0</v>
          </cell>
        </row>
        <row r="609">
          <cell r="S609" t="str">
            <v>PRE-MEMORY</v>
          </cell>
          <cell r="T609">
            <v>1</v>
          </cell>
          <cell r="AA609" t="str">
            <v>HAR-Instalasi dan Mesin</v>
          </cell>
          <cell r="AC609">
            <v>0</v>
          </cell>
        </row>
        <row r="610">
          <cell r="S610" t="str">
            <v>PRE-MEMORY</v>
          </cell>
          <cell r="T610">
            <v>1</v>
          </cell>
          <cell r="AA610" t="str">
            <v>HAR-Instalasi dan Mesin</v>
          </cell>
          <cell r="AC610">
            <v>0</v>
          </cell>
        </row>
        <row r="611">
          <cell r="S611" t="str">
            <v>PRE-MEMORY</v>
          </cell>
          <cell r="T611">
            <v>1</v>
          </cell>
          <cell r="AA611" t="str">
            <v>HAR-Instalasi dan Mesin</v>
          </cell>
          <cell r="AC611">
            <v>0</v>
          </cell>
        </row>
        <row r="612">
          <cell r="S612" t="str">
            <v>NORMAL</v>
          </cell>
          <cell r="T612">
            <v>2</v>
          </cell>
          <cell r="AA612" t="str">
            <v>HAR-Instalasi dan Mesin</v>
          </cell>
          <cell r="AC612">
            <v>15840000</v>
          </cell>
        </row>
        <row r="613">
          <cell r="S613" t="str">
            <v>PRE-MEMORY</v>
          </cell>
          <cell r="T613">
            <v>1</v>
          </cell>
          <cell r="AA613" t="str">
            <v>HAR-Instalasi dan Mesin</v>
          </cell>
          <cell r="AC613">
            <v>0</v>
          </cell>
        </row>
        <row r="614">
          <cell r="S614" t="str">
            <v>PRE-MEMORY</v>
          </cell>
          <cell r="T614">
            <v>1</v>
          </cell>
          <cell r="AA614" t="str">
            <v>HAR-Instalasi dan Mesin</v>
          </cell>
          <cell r="AC614">
            <v>0</v>
          </cell>
        </row>
        <row r="615">
          <cell r="S615" t="str">
            <v>PRE-MEMORY</v>
          </cell>
          <cell r="T615">
            <v>1</v>
          </cell>
          <cell r="AA615" t="str">
            <v>HAR-Instalasi dan Mesin</v>
          </cell>
          <cell r="AC615">
            <v>0</v>
          </cell>
        </row>
        <row r="616">
          <cell r="S616" t="str">
            <v>PRE-MEMORY</v>
          </cell>
          <cell r="T616">
            <v>1</v>
          </cell>
          <cell r="AA616" t="str">
            <v>HAR-Instalasi dan Mesin</v>
          </cell>
          <cell r="AC616">
            <v>0</v>
          </cell>
        </row>
        <row r="617">
          <cell r="S617" t="str">
            <v>PRE-MEMORY</v>
          </cell>
          <cell r="T617">
            <v>1</v>
          </cell>
          <cell r="AA617" t="str">
            <v>HAR-Instalasi dan Mesin</v>
          </cell>
          <cell r="AC617">
            <v>0</v>
          </cell>
        </row>
        <row r="618">
          <cell r="S618" t="str">
            <v>PRE-MEMORY</v>
          </cell>
          <cell r="T618">
            <v>1</v>
          </cell>
          <cell r="AA618" t="str">
            <v>HAR-Instalasi dan Mesin</v>
          </cell>
          <cell r="AC618">
            <v>0</v>
          </cell>
        </row>
        <row r="619">
          <cell r="S619" t="str">
            <v>NORMAL</v>
          </cell>
          <cell r="T619">
            <v>1</v>
          </cell>
          <cell r="AA619" t="str">
            <v>HAR-Instalasi dan Mesin</v>
          </cell>
          <cell r="AC619">
            <v>3627470</v>
          </cell>
        </row>
        <row r="620">
          <cell r="S620" t="str">
            <v>PRE-MEMORY</v>
          </cell>
          <cell r="T620">
            <v>31</v>
          </cell>
          <cell r="AA620" t="str">
            <v>HAR-Instalasi dan Mesin</v>
          </cell>
          <cell r="AC620">
            <v>0</v>
          </cell>
        </row>
        <row r="621">
          <cell r="S621" t="str">
            <v>PRE-MEMORY</v>
          </cell>
          <cell r="T621">
            <v>1</v>
          </cell>
          <cell r="AA621" t="str">
            <v>HAR-Instalasi dan Mesin</v>
          </cell>
          <cell r="AC621">
            <v>0</v>
          </cell>
        </row>
        <row r="622">
          <cell r="S622" t="str">
            <v>PRE-MEMORY</v>
          </cell>
          <cell r="T622">
            <v>2</v>
          </cell>
          <cell r="AA622" t="str">
            <v>HAR-Instalasi dan Mesin</v>
          </cell>
          <cell r="AC622">
            <v>0</v>
          </cell>
        </row>
        <row r="623">
          <cell r="S623" t="str">
            <v>PRE-MEMORY</v>
          </cell>
          <cell r="T623">
            <v>1</v>
          </cell>
          <cell r="AA623" t="str">
            <v>HAR-Instalasi dan Mesin</v>
          </cell>
          <cell r="AC623">
            <v>0</v>
          </cell>
        </row>
        <row r="624">
          <cell r="S624" t="str">
            <v>PRE-MEMORY</v>
          </cell>
          <cell r="T624">
            <v>3</v>
          </cell>
          <cell r="AA624" t="str">
            <v>HAR-Instalasi dan Mesin</v>
          </cell>
          <cell r="AC624">
            <v>0</v>
          </cell>
        </row>
        <row r="625">
          <cell r="S625" t="str">
            <v>PRE-MEMORY</v>
          </cell>
          <cell r="T625">
            <v>27</v>
          </cell>
          <cell r="AA625" t="str">
            <v>HAR-Instalasi dan Mesin</v>
          </cell>
          <cell r="AC625">
            <v>0</v>
          </cell>
        </row>
        <row r="626">
          <cell r="S626" t="str">
            <v>PRE-MEMORY</v>
          </cell>
          <cell r="T626">
            <v>5</v>
          </cell>
          <cell r="AA626" t="str">
            <v>HAR-Instalasi dan Mesin</v>
          </cell>
          <cell r="AC626">
            <v>0</v>
          </cell>
        </row>
        <row r="627">
          <cell r="S627" t="str">
            <v>PRE-MEMORY</v>
          </cell>
          <cell r="T627">
            <v>1</v>
          </cell>
          <cell r="AA627" t="str">
            <v>HAR-Instalasi dan Mesin</v>
          </cell>
          <cell r="AC627">
            <v>0</v>
          </cell>
        </row>
        <row r="628">
          <cell r="S628" t="str">
            <v>PRE-MEMORY</v>
          </cell>
          <cell r="T628">
            <v>116</v>
          </cell>
          <cell r="AA628" t="str">
            <v>HAR-Instalasi dan Mesin</v>
          </cell>
          <cell r="AC628">
            <v>0</v>
          </cell>
        </row>
        <row r="629">
          <cell r="S629" t="str">
            <v>PRE-MEMORY</v>
          </cell>
          <cell r="T629">
            <v>3</v>
          </cell>
          <cell r="AA629" t="str">
            <v>HAR-Instalasi dan Mesin</v>
          </cell>
          <cell r="AC629">
            <v>0</v>
          </cell>
        </row>
        <row r="630">
          <cell r="S630" t="str">
            <v>PRE-MEMORY</v>
          </cell>
          <cell r="T630">
            <v>4</v>
          </cell>
          <cell r="AA630" t="str">
            <v>HAR-Instalasi dan Mesin</v>
          </cell>
          <cell r="AC630">
            <v>0</v>
          </cell>
        </row>
        <row r="631">
          <cell r="S631" t="str">
            <v>PRE-MEMORY</v>
          </cell>
          <cell r="T631">
            <v>11</v>
          </cell>
          <cell r="AA631" t="str">
            <v>HAR-Instalasi dan Mesin</v>
          </cell>
          <cell r="AC631">
            <v>0</v>
          </cell>
        </row>
        <row r="632">
          <cell r="S632" t="str">
            <v>NORMAL</v>
          </cell>
          <cell r="T632">
            <v>136</v>
          </cell>
          <cell r="AA632" t="str">
            <v>HAR-Instalasi dan Mesin</v>
          </cell>
          <cell r="AC632">
            <v>1105000</v>
          </cell>
        </row>
        <row r="633">
          <cell r="S633" t="str">
            <v>PRE-MEMORY</v>
          </cell>
          <cell r="T633">
            <v>2</v>
          </cell>
          <cell r="AA633" t="str">
            <v>HAR-Instalasi dan Mesin</v>
          </cell>
          <cell r="AC633">
            <v>0</v>
          </cell>
        </row>
        <row r="634">
          <cell r="S634" t="str">
            <v>PRE-MEMORY</v>
          </cell>
          <cell r="T634">
            <v>4</v>
          </cell>
          <cell r="AA634" t="str">
            <v>HAR-Instalasi dan Mesin</v>
          </cell>
          <cell r="AC634">
            <v>0</v>
          </cell>
        </row>
        <row r="635">
          <cell r="S635" t="str">
            <v>PRE-MEMORY</v>
          </cell>
          <cell r="T635">
            <v>2</v>
          </cell>
          <cell r="AA635" t="str">
            <v>HAR-Instalasi dan Mesin</v>
          </cell>
          <cell r="AC635">
            <v>0</v>
          </cell>
        </row>
        <row r="636">
          <cell r="S636" t="str">
            <v>PRE-MEMORY</v>
          </cell>
          <cell r="T636">
            <v>2</v>
          </cell>
          <cell r="AA636" t="str">
            <v>HAR-Instalasi dan Mesin</v>
          </cell>
          <cell r="AC636">
            <v>0</v>
          </cell>
        </row>
        <row r="637">
          <cell r="S637" t="str">
            <v>PRE-MEMORY</v>
          </cell>
          <cell r="T637">
            <v>2</v>
          </cell>
          <cell r="AA637" t="str">
            <v>HAR-Instalasi dan Mesin</v>
          </cell>
          <cell r="AC637">
            <v>0</v>
          </cell>
        </row>
        <row r="638">
          <cell r="S638" t="str">
            <v>NORMAL</v>
          </cell>
          <cell r="T638">
            <v>3</v>
          </cell>
          <cell r="AA638" t="str">
            <v>HAR-Instalasi dan Mesin</v>
          </cell>
          <cell r="AC638">
            <v>216645000</v>
          </cell>
        </row>
        <row r="639">
          <cell r="S639" t="str">
            <v>PRE-MEMORY</v>
          </cell>
          <cell r="T639">
            <v>3</v>
          </cell>
          <cell r="AA639" t="str">
            <v>HAR-Instalasi dan Mesin</v>
          </cell>
          <cell r="AC639">
            <v>0</v>
          </cell>
        </row>
        <row r="640">
          <cell r="S640" t="str">
            <v>PRE-MEMORY</v>
          </cell>
          <cell r="T640">
            <v>1</v>
          </cell>
          <cell r="AA640" t="str">
            <v>HAR-Instalasi dan Mesin</v>
          </cell>
          <cell r="AC640">
            <v>0</v>
          </cell>
        </row>
        <row r="641">
          <cell r="S641" t="str">
            <v>PRE-MEMORY</v>
          </cell>
          <cell r="T641">
            <v>3</v>
          </cell>
          <cell r="AA641" t="str">
            <v>HAR-Instalasi dan Mesin</v>
          </cell>
          <cell r="AC641">
            <v>0</v>
          </cell>
        </row>
        <row r="642">
          <cell r="S642" t="str">
            <v>PRE-MEMORY</v>
          </cell>
          <cell r="T642">
            <v>1</v>
          </cell>
          <cell r="AA642" t="str">
            <v>HAR-Instalasi dan Mesin</v>
          </cell>
          <cell r="AC642">
            <v>0</v>
          </cell>
        </row>
        <row r="643">
          <cell r="S643" t="str">
            <v>PRE-MEMORY</v>
          </cell>
          <cell r="T643">
            <v>3</v>
          </cell>
          <cell r="AA643" t="str">
            <v>HAR-Instalasi dan Mesin</v>
          </cell>
          <cell r="AC643">
            <v>0</v>
          </cell>
        </row>
        <row r="644">
          <cell r="S644" t="str">
            <v>PRE-MEMORY</v>
          </cell>
          <cell r="T644">
            <v>12</v>
          </cell>
          <cell r="AA644" t="str">
            <v>HAR-Instalasi dan Mesin</v>
          </cell>
          <cell r="AC644">
            <v>0</v>
          </cell>
        </row>
        <row r="645">
          <cell r="S645" t="str">
            <v>PRE-MEMORY</v>
          </cell>
          <cell r="T645">
            <v>45</v>
          </cell>
          <cell r="AA645" t="str">
            <v>HAR-Instalasi dan Mesin</v>
          </cell>
          <cell r="AC645">
            <v>0</v>
          </cell>
        </row>
        <row r="646">
          <cell r="S646" t="str">
            <v>PRE-MEMORY</v>
          </cell>
          <cell r="T646">
            <v>6</v>
          </cell>
          <cell r="AA646" t="str">
            <v>HAR-Instalasi dan Mesin</v>
          </cell>
          <cell r="AC646">
            <v>0</v>
          </cell>
        </row>
        <row r="647">
          <cell r="S647" t="str">
            <v>PRE-MEMORY</v>
          </cell>
          <cell r="T647">
            <v>2</v>
          </cell>
          <cell r="AA647" t="str">
            <v>HAR-Instalasi dan Mesin</v>
          </cell>
          <cell r="AC647">
            <v>0</v>
          </cell>
        </row>
        <row r="648">
          <cell r="S648" t="str">
            <v>PRE-MEMORY</v>
          </cell>
          <cell r="T648">
            <v>6</v>
          </cell>
          <cell r="AA648" t="str">
            <v>HAR-Instalasi dan Mesin</v>
          </cell>
          <cell r="AC648">
            <v>0</v>
          </cell>
        </row>
        <row r="649">
          <cell r="S649" t="str">
            <v>PRE-MEMORY</v>
          </cell>
          <cell r="T649">
            <v>11</v>
          </cell>
          <cell r="AA649" t="str">
            <v>HAR-Instalasi dan Mesin</v>
          </cell>
          <cell r="AC649">
            <v>0</v>
          </cell>
        </row>
        <row r="650">
          <cell r="S650" t="str">
            <v>PRE-MEMORY</v>
          </cell>
          <cell r="T650">
            <v>6</v>
          </cell>
          <cell r="AA650" t="str">
            <v>HAR-Instalasi dan Mesin</v>
          </cell>
          <cell r="AC650">
            <v>0</v>
          </cell>
        </row>
        <row r="651">
          <cell r="S651" t="str">
            <v>PRE-MEMORY</v>
          </cell>
          <cell r="T651">
            <v>6</v>
          </cell>
          <cell r="AA651" t="str">
            <v>HAR-Instalasi dan Mesin</v>
          </cell>
          <cell r="AC651">
            <v>0</v>
          </cell>
        </row>
        <row r="652">
          <cell r="S652" t="str">
            <v>PRE-MEMORY</v>
          </cell>
          <cell r="T652">
            <v>3</v>
          </cell>
          <cell r="AA652" t="str">
            <v>HAR-Instalasi dan Mesin</v>
          </cell>
          <cell r="AC652">
            <v>0</v>
          </cell>
        </row>
        <row r="653">
          <cell r="S653" t="str">
            <v>PRE-MEMORY</v>
          </cell>
          <cell r="T653">
            <v>6</v>
          </cell>
          <cell r="AA653" t="str">
            <v>HAR-Instalasi dan Mesin</v>
          </cell>
          <cell r="AC653">
            <v>0</v>
          </cell>
        </row>
        <row r="654">
          <cell r="S654" t="str">
            <v>PRE-MEMORY</v>
          </cell>
          <cell r="T654">
            <v>4</v>
          </cell>
          <cell r="AA654" t="str">
            <v>HAR-Instalasi dan Mesin</v>
          </cell>
          <cell r="AC654">
            <v>0</v>
          </cell>
        </row>
        <row r="655">
          <cell r="S655" t="str">
            <v>PRE-MEMORY</v>
          </cell>
          <cell r="T655">
            <v>8</v>
          </cell>
          <cell r="AA655" t="str">
            <v>HAR-Instalasi dan Mesin</v>
          </cell>
          <cell r="AC655">
            <v>0</v>
          </cell>
        </row>
        <row r="656">
          <cell r="S656" t="str">
            <v>PRE-MEMORY</v>
          </cell>
          <cell r="T656">
            <v>1</v>
          </cell>
          <cell r="AA656" t="str">
            <v>HAR-Instalasi dan Mesin</v>
          </cell>
          <cell r="AC656">
            <v>0</v>
          </cell>
        </row>
        <row r="657">
          <cell r="S657" t="str">
            <v>PRE-MEMORY</v>
          </cell>
          <cell r="T657">
            <v>2</v>
          </cell>
          <cell r="AA657" t="str">
            <v>HAR-Instalasi dan Mesin</v>
          </cell>
          <cell r="AC657">
            <v>0</v>
          </cell>
        </row>
        <row r="658">
          <cell r="S658" t="str">
            <v>PRE-MEMORY</v>
          </cell>
          <cell r="T658">
            <v>1</v>
          </cell>
          <cell r="AA658" t="str">
            <v>HAR-Instalasi dan Mesin</v>
          </cell>
          <cell r="AC658">
            <v>0</v>
          </cell>
        </row>
        <row r="659">
          <cell r="S659" t="str">
            <v>PRE-MEMORY</v>
          </cell>
          <cell r="T659">
            <v>2</v>
          </cell>
          <cell r="AA659" t="str">
            <v>HAR-Instalasi dan Mesin</v>
          </cell>
          <cell r="AC659">
            <v>0</v>
          </cell>
        </row>
        <row r="660">
          <cell r="S660" t="str">
            <v>PRE-MEMORY</v>
          </cell>
          <cell r="T660">
            <v>1</v>
          </cell>
          <cell r="AA660" t="str">
            <v>HAR-Instalasi dan Mesin</v>
          </cell>
          <cell r="AC660">
            <v>0</v>
          </cell>
        </row>
        <row r="661">
          <cell r="S661" t="str">
            <v>PRE-MEMORY</v>
          </cell>
          <cell r="T661">
            <v>2</v>
          </cell>
          <cell r="AA661" t="str">
            <v>HAR-Instalasi dan Mesin</v>
          </cell>
          <cell r="AC661">
            <v>0</v>
          </cell>
        </row>
        <row r="662">
          <cell r="S662" t="str">
            <v>PRE-MEMORY</v>
          </cell>
          <cell r="T662">
            <v>1</v>
          </cell>
          <cell r="AA662" t="str">
            <v>HAR-Instalasi dan Mesin</v>
          </cell>
          <cell r="AC662">
            <v>0</v>
          </cell>
        </row>
        <row r="663">
          <cell r="S663" t="str">
            <v>NORMAL</v>
          </cell>
          <cell r="T663">
            <v>13</v>
          </cell>
          <cell r="AA663" t="str">
            <v>HAR-Instalasi dan Mesin</v>
          </cell>
          <cell r="AC663">
            <v>4162424</v>
          </cell>
        </row>
        <row r="664">
          <cell r="S664" t="str">
            <v>NORMAL</v>
          </cell>
          <cell r="T664">
            <v>9</v>
          </cell>
          <cell r="AA664" t="str">
            <v>HAR-Instalasi dan Mesin</v>
          </cell>
          <cell r="AC664">
            <v>224860</v>
          </cell>
        </row>
        <row r="665">
          <cell r="S665" t="str">
            <v>PRE-MEMORY</v>
          </cell>
          <cell r="T665">
            <v>3</v>
          </cell>
          <cell r="AA665" t="str">
            <v>HAR-Instalasi dan Mesin</v>
          </cell>
          <cell r="AC665">
            <v>0</v>
          </cell>
        </row>
        <row r="666">
          <cell r="S666" t="str">
            <v>PRE-MEMORY</v>
          </cell>
          <cell r="T666">
            <v>3</v>
          </cell>
          <cell r="AA666" t="str">
            <v>HAR-Instalasi dan Mesin</v>
          </cell>
          <cell r="AC666">
            <v>0</v>
          </cell>
        </row>
        <row r="667">
          <cell r="S667" t="str">
            <v>PRE-MEMORY</v>
          </cell>
          <cell r="T667">
            <v>1</v>
          </cell>
          <cell r="AA667" t="str">
            <v>HAR-Instalasi dan Mesin</v>
          </cell>
          <cell r="AC667">
            <v>0</v>
          </cell>
        </row>
        <row r="668">
          <cell r="S668" t="str">
            <v>NORMAL</v>
          </cell>
          <cell r="T668">
            <v>2</v>
          </cell>
          <cell r="AA668" t="str">
            <v>HAR-Instalasi dan Mesin</v>
          </cell>
          <cell r="AC668">
            <v>3564000</v>
          </cell>
        </row>
        <row r="669">
          <cell r="S669" t="str">
            <v>PRE-MEMORY</v>
          </cell>
          <cell r="T669">
            <v>2</v>
          </cell>
          <cell r="AA669" t="str">
            <v>HAR-Instalasi dan Mesin</v>
          </cell>
          <cell r="AC669">
            <v>0</v>
          </cell>
        </row>
        <row r="670">
          <cell r="S670" t="str">
            <v>PRE-MEMORY</v>
          </cell>
          <cell r="T670">
            <v>1</v>
          </cell>
          <cell r="AA670" t="str">
            <v>HAR-Instalasi dan Mesin</v>
          </cell>
          <cell r="AC670">
            <v>0</v>
          </cell>
        </row>
        <row r="671">
          <cell r="S671" t="str">
            <v>PRE-MEMORY</v>
          </cell>
          <cell r="T671">
            <v>2</v>
          </cell>
          <cell r="AA671" t="str">
            <v>HAR-Instalasi dan Mesin</v>
          </cell>
          <cell r="AC671">
            <v>0</v>
          </cell>
        </row>
        <row r="672">
          <cell r="S672" t="str">
            <v>PRE-MEMORY</v>
          </cell>
          <cell r="T672">
            <v>1</v>
          </cell>
          <cell r="AA672" t="str">
            <v>HAR-Instalasi dan Mesin</v>
          </cell>
          <cell r="AC672">
            <v>0</v>
          </cell>
        </row>
        <row r="673">
          <cell r="S673" t="str">
            <v>PRE-MEMORY</v>
          </cell>
          <cell r="T673">
            <v>1</v>
          </cell>
          <cell r="AA673" t="str">
            <v>HAR-Instalasi dan Mesin</v>
          </cell>
          <cell r="AC673">
            <v>0</v>
          </cell>
        </row>
        <row r="674">
          <cell r="S674" t="str">
            <v>PRE-MEMORY</v>
          </cell>
          <cell r="T674">
            <v>1</v>
          </cell>
          <cell r="AA674" t="str">
            <v>HAR-Instalasi dan Mesin</v>
          </cell>
          <cell r="AC674">
            <v>0</v>
          </cell>
        </row>
        <row r="675">
          <cell r="S675" t="str">
            <v>PRE-MEMORY</v>
          </cell>
          <cell r="T675">
            <v>1</v>
          </cell>
          <cell r="AA675" t="str">
            <v>HAR-Instalasi dan Mesin</v>
          </cell>
          <cell r="AC675">
            <v>0</v>
          </cell>
        </row>
        <row r="676">
          <cell r="S676" t="str">
            <v>PRE-MEMORY</v>
          </cell>
          <cell r="T676">
            <v>1</v>
          </cell>
          <cell r="AA676" t="str">
            <v>HAR-Instalasi dan Mesin</v>
          </cell>
          <cell r="AC676">
            <v>0</v>
          </cell>
        </row>
        <row r="677">
          <cell r="S677" t="str">
            <v>PRE-MEMORY</v>
          </cell>
          <cell r="T677">
            <v>2</v>
          </cell>
          <cell r="AA677" t="str">
            <v>HAR-Instalasi dan Mesin</v>
          </cell>
          <cell r="AC677">
            <v>0</v>
          </cell>
        </row>
        <row r="678">
          <cell r="S678" t="str">
            <v>PRE-MEMORY</v>
          </cell>
          <cell r="T678">
            <v>1</v>
          </cell>
          <cell r="AA678" t="str">
            <v>HAR-Instalasi dan Mesin</v>
          </cell>
          <cell r="AC678">
            <v>0</v>
          </cell>
        </row>
        <row r="679">
          <cell r="S679" t="str">
            <v>PRE-MEMORY</v>
          </cell>
          <cell r="T679">
            <v>2</v>
          </cell>
          <cell r="AA679" t="str">
            <v>HAR-Instalasi dan Mesin</v>
          </cell>
          <cell r="AC679">
            <v>0</v>
          </cell>
        </row>
        <row r="680">
          <cell r="S680" t="str">
            <v>PRE-MEMORY</v>
          </cell>
          <cell r="T680">
            <v>1</v>
          </cell>
          <cell r="AA680" t="str">
            <v>HAR-Instalasi dan Mesin</v>
          </cell>
          <cell r="AC680">
            <v>0</v>
          </cell>
        </row>
        <row r="681">
          <cell r="S681" t="str">
            <v>PRE-MEMORY</v>
          </cell>
          <cell r="T681">
            <v>1</v>
          </cell>
          <cell r="AA681" t="str">
            <v>HAR-Instalasi dan Mesin</v>
          </cell>
          <cell r="AC681">
            <v>0</v>
          </cell>
        </row>
        <row r="682">
          <cell r="S682" t="str">
            <v>NORMAL</v>
          </cell>
          <cell r="T682">
            <v>7</v>
          </cell>
          <cell r="AA682" t="str">
            <v>HAR-Instalasi dan Mesin</v>
          </cell>
          <cell r="AC682">
            <v>74247262</v>
          </cell>
        </row>
        <row r="683">
          <cell r="S683" t="str">
            <v>PRE-MEMORY</v>
          </cell>
          <cell r="T683">
            <v>8</v>
          </cell>
          <cell r="AA683" t="str">
            <v>HAR-Instalasi dan Mesin</v>
          </cell>
          <cell r="AC683">
            <v>0</v>
          </cell>
        </row>
        <row r="684">
          <cell r="S684" t="str">
            <v>PRE-MEMORY</v>
          </cell>
          <cell r="T684">
            <v>12</v>
          </cell>
          <cell r="AA684" t="str">
            <v>HAR-Instalasi dan Mesin</v>
          </cell>
          <cell r="AC684">
            <v>0</v>
          </cell>
        </row>
        <row r="685">
          <cell r="S685" t="str">
            <v>PRE-MEMORY</v>
          </cell>
          <cell r="T685">
            <v>2</v>
          </cell>
          <cell r="AA685" t="str">
            <v>HAR-Instalasi dan Mesin</v>
          </cell>
          <cell r="AC685">
            <v>0</v>
          </cell>
        </row>
        <row r="686">
          <cell r="S686" t="str">
            <v>NORMAL</v>
          </cell>
          <cell r="T686">
            <v>1</v>
          </cell>
          <cell r="AA686" t="str">
            <v>HAR-Instalasi dan Mesin</v>
          </cell>
          <cell r="AC686">
            <v>30285915</v>
          </cell>
        </row>
        <row r="687">
          <cell r="S687" t="str">
            <v>NORMAL</v>
          </cell>
          <cell r="T687">
            <v>2</v>
          </cell>
          <cell r="AA687" t="str">
            <v>HAR-Instalasi dan Mesin</v>
          </cell>
          <cell r="AC687">
            <v>60571830</v>
          </cell>
        </row>
        <row r="688">
          <cell r="S688" t="str">
            <v>NORMAL</v>
          </cell>
          <cell r="T688">
            <v>1</v>
          </cell>
          <cell r="AA688" t="str">
            <v>HAR-Instalasi dan Mesin</v>
          </cell>
          <cell r="AC688">
            <v>106700000</v>
          </cell>
        </row>
        <row r="689">
          <cell r="S689" t="str">
            <v>NORMAL</v>
          </cell>
          <cell r="T689">
            <v>1</v>
          </cell>
          <cell r="AA689" t="str">
            <v>HAR-Instalasi dan Mesin</v>
          </cell>
          <cell r="AC689">
            <v>392583</v>
          </cell>
        </row>
        <row r="690">
          <cell r="S690" t="str">
            <v>NORMAL</v>
          </cell>
          <cell r="T690">
            <v>1</v>
          </cell>
          <cell r="AA690" t="str">
            <v>HAR-Instalasi dan Mesin</v>
          </cell>
          <cell r="AC690">
            <v>30285915</v>
          </cell>
        </row>
        <row r="691">
          <cell r="S691" t="str">
            <v>PRE-MEMORY</v>
          </cell>
          <cell r="T691">
            <v>1</v>
          </cell>
          <cell r="AA691" t="str">
            <v>HAR-Instalasi dan Mesin</v>
          </cell>
          <cell r="AC691">
            <v>0</v>
          </cell>
        </row>
        <row r="692">
          <cell r="S692" t="str">
            <v>PRE-MEMORY</v>
          </cell>
          <cell r="T692">
            <v>1</v>
          </cell>
          <cell r="AA692" t="str">
            <v>HAR-Instalasi dan Mesin</v>
          </cell>
          <cell r="AC692">
            <v>0</v>
          </cell>
        </row>
        <row r="693">
          <cell r="S693" t="str">
            <v>PRE-MEMORY</v>
          </cell>
          <cell r="T693">
            <v>6</v>
          </cell>
          <cell r="AA693" t="str">
            <v>HAR-Instalasi dan Mesin</v>
          </cell>
          <cell r="AC693">
            <v>0</v>
          </cell>
        </row>
        <row r="694">
          <cell r="S694" t="str">
            <v>PRE-MEMORY</v>
          </cell>
          <cell r="T694">
            <v>1</v>
          </cell>
          <cell r="AA694" t="str">
            <v>HAR-Instalasi dan Mesin</v>
          </cell>
          <cell r="AC694">
            <v>0</v>
          </cell>
        </row>
        <row r="695">
          <cell r="S695" t="str">
            <v>NORMAL</v>
          </cell>
          <cell r="T695">
            <v>5</v>
          </cell>
          <cell r="AA695" t="str">
            <v>HAR-Instalasi dan Mesin</v>
          </cell>
          <cell r="AC695">
            <v>15847130</v>
          </cell>
        </row>
        <row r="696">
          <cell r="S696" t="str">
            <v>NORMAL</v>
          </cell>
          <cell r="T696">
            <v>1</v>
          </cell>
          <cell r="AA696" t="str">
            <v>HAR-Instalasi dan Mesin</v>
          </cell>
          <cell r="AC696">
            <v>5363108</v>
          </cell>
        </row>
        <row r="697">
          <cell r="S697" t="str">
            <v>NORMAL</v>
          </cell>
          <cell r="T697">
            <v>1</v>
          </cell>
          <cell r="AA697" t="str">
            <v>HAR-Instalasi dan Mesin</v>
          </cell>
          <cell r="AC697">
            <v>5423487</v>
          </cell>
        </row>
        <row r="698">
          <cell r="S698" t="str">
            <v>PRE-MEMORY</v>
          </cell>
          <cell r="T698">
            <v>2</v>
          </cell>
          <cell r="AA698" t="str">
            <v>HAR-Instalasi dan Mesin</v>
          </cell>
          <cell r="AC698">
            <v>0</v>
          </cell>
        </row>
        <row r="699">
          <cell r="S699" t="str">
            <v>NORMAL</v>
          </cell>
          <cell r="T699">
            <v>3</v>
          </cell>
          <cell r="AA699" t="str">
            <v>HAR-Instalasi dan Mesin</v>
          </cell>
          <cell r="AC699">
            <v>3135000</v>
          </cell>
        </row>
        <row r="700">
          <cell r="S700" t="str">
            <v>PRE-MEMORY</v>
          </cell>
          <cell r="T700">
            <v>1</v>
          </cell>
          <cell r="AA700" t="str">
            <v>HAR-Instalasi dan Mesin</v>
          </cell>
          <cell r="AC700">
            <v>0</v>
          </cell>
        </row>
        <row r="701">
          <cell r="S701" t="str">
            <v>NORMAL</v>
          </cell>
          <cell r="T701">
            <v>1</v>
          </cell>
          <cell r="AA701" t="str">
            <v>HAR-Instalasi dan Mesin</v>
          </cell>
          <cell r="AC701">
            <v>2163748</v>
          </cell>
        </row>
        <row r="702">
          <cell r="S702" t="str">
            <v>PRE-MEMORY</v>
          </cell>
          <cell r="T702">
            <v>1</v>
          </cell>
          <cell r="AA702" t="str">
            <v>HAR-Instalasi dan Mesin</v>
          </cell>
          <cell r="AC702">
            <v>0</v>
          </cell>
        </row>
        <row r="703">
          <cell r="S703" t="str">
            <v>PRE-MEMORY</v>
          </cell>
          <cell r="T703">
            <v>6</v>
          </cell>
          <cell r="AA703" t="str">
            <v>HAR-Instalasi dan Mesin</v>
          </cell>
          <cell r="AC703">
            <v>0</v>
          </cell>
        </row>
        <row r="704">
          <cell r="S704" t="str">
            <v>PRE-MEMORY</v>
          </cell>
          <cell r="T704">
            <v>2</v>
          </cell>
          <cell r="AA704" t="str">
            <v>HAR-Instalasi dan Mesin</v>
          </cell>
          <cell r="AC704">
            <v>0</v>
          </cell>
        </row>
        <row r="705">
          <cell r="S705" t="str">
            <v>PRE-MEMORY</v>
          </cell>
          <cell r="T705">
            <v>2</v>
          </cell>
          <cell r="AA705" t="str">
            <v>HAR-Instalasi dan Mesin</v>
          </cell>
          <cell r="AC705">
            <v>0</v>
          </cell>
        </row>
        <row r="706">
          <cell r="S706" t="str">
            <v>PRE-MEMORY</v>
          </cell>
          <cell r="T706">
            <v>2</v>
          </cell>
          <cell r="AA706" t="str">
            <v>HAR-Instalasi dan Mesin</v>
          </cell>
          <cell r="AC706">
            <v>0</v>
          </cell>
        </row>
        <row r="707">
          <cell r="S707" t="str">
            <v>PRE-MEMORY</v>
          </cell>
          <cell r="T707">
            <v>6</v>
          </cell>
          <cell r="AA707" t="str">
            <v>HAR-Instalasi dan Mesin</v>
          </cell>
          <cell r="AC707">
            <v>0</v>
          </cell>
        </row>
        <row r="708">
          <cell r="S708" t="str">
            <v>PRE-MEMORY</v>
          </cell>
          <cell r="T708">
            <v>1</v>
          </cell>
          <cell r="AA708" t="str">
            <v>HAR-Instalasi dan Mesin</v>
          </cell>
          <cell r="AC708">
            <v>0</v>
          </cell>
        </row>
        <row r="709">
          <cell r="S709" t="str">
            <v>PRE-MEMORY</v>
          </cell>
          <cell r="T709">
            <v>5</v>
          </cell>
          <cell r="AA709" t="str">
            <v>HAR-Instalasi dan Mesin</v>
          </cell>
          <cell r="AC709">
            <v>0</v>
          </cell>
        </row>
        <row r="710">
          <cell r="S710" t="str">
            <v>PRE-MEMORY</v>
          </cell>
          <cell r="T710">
            <v>3</v>
          </cell>
          <cell r="AA710" t="str">
            <v>HAR-Instalasi dan Mesin</v>
          </cell>
          <cell r="AC710">
            <v>0</v>
          </cell>
        </row>
        <row r="711">
          <cell r="S711" t="str">
            <v>PRE-MEMORY</v>
          </cell>
          <cell r="T711">
            <v>4</v>
          </cell>
          <cell r="AA711" t="str">
            <v>HAR-Instalasi dan Mesin</v>
          </cell>
          <cell r="AC711">
            <v>0</v>
          </cell>
        </row>
        <row r="712">
          <cell r="S712" t="str">
            <v>PRE-MEMORY</v>
          </cell>
          <cell r="T712">
            <v>1</v>
          </cell>
          <cell r="AA712" t="str">
            <v>HAR-Instalasi dan Mesin</v>
          </cell>
          <cell r="AC712">
            <v>0</v>
          </cell>
        </row>
        <row r="713">
          <cell r="S713" t="str">
            <v>PRE-MEMORY</v>
          </cell>
          <cell r="T713">
            <v>5</v>
          </cell>
          <cell r="AA713" t="str">
            <v>HAR-Instalasi dan Mesin</v>
          </cell>
          <cell r="AC713">
            <v>0</v>
          </cell>
        </row>
        <row r="714">
          <cell r="S714" t="str">
            <v>PRE-MEMORY</v>
          </cell>
          <cell r="T714">
            <v>1</v>
          </cell>
          <cell r="AA714" t="str">
            <v>HAR-Instalasi dan Mesin</v>
          </cell>
          <cell r="AC714">
            <v>0</v>
          </cell>
        </row>
        <row r="715">
          <cell r="S715" t="str">
            <v>PRE-MEMORY</v>
          </cell>
          <cell r="T715">
            <v>1</v>
          </cell>
          <cell r="AA715" t="str">
            <v>HAR-Instalasi dan Mesin</v>
          </cell>
          <cell r="AC715">
            <v>0</v>
          </cell>
        </row>
        <row r="716">
          <cell r="S716" t="str">
            <v>PRE-MEMORY</v>
          </cell>
          <cell r="T716">
            <v>15</v>
          </cell>
          <cell r="AA716" t="str">
            <v>HAR-Instalasi dan Mesin</v>
          </cell>
          <cell r="AC716">
            <v>0</v>
          </cell>
        </row>
        <row r="717">
          <cell r="S717" t="str">
            <v>PRE-MEMORY</v>
          </cell>
          <cell r="T717">
            <v>1</v>
          </cell>
          <cell r="AA717" t="str">
            <v>HAR-Instalasi dan Mesin</v>
          </cell>
          <cell r="AC717">
            <v>0</v>
          </cell>
        </row>
        <row r="718">
          <cell r="S718" t="str">
            <v>PRE-MEMORY</v>
          </cell>
          <cell r="T718">
            <v>2</v>
          </cell>
          <cell r="AA718" t="str">
            <v>HAR-Instalasi dan Mesin</v>
          </cell>
          <cell r="AC718">
            <v>0</v>
          </cell>
        </row>
        <row r="719">
          <cell r="S719" t="str">
            <v>PRE-MEMORY</v>
          </cell>
          <cell r="T719">
            <v>1</v>
          </cell>
          <cell r="AA719" t="str">
            <v>HAR-Instalasi dan Mesin</v>
          </cell>
          <cell r="AC719">
            <v>0</v>
          </cell>
        </row>
        <row r="720">
          <cell r="S720" t="str">
            <v>PRE-MEMORY</v>
          </cell>
          <cell r="T720">
            <v>1</v>
          </cell>
          <cell r="AA720" t="str">
            <v>HAR-Instalasi dan Mesin</v>
          </cell>
          <cell r="AC720">
            <v>0</v>
          </cell>
        </row>
        <row r="721">
          <cell r="S721" t="str">
            <v>PRE-MEMORY</v>
          </cell>
          <cell r="T721">
            <v>1</v>
          </cell>
          <cell r="AA721" t="str">
            <v>HAR-Instalasi dan Mesin</v>
          </cell>
          <cell r="AC721">
            <v>0</v>
          </cell>
        </row>
        <row r="722">
          <cell r="S722" t="str">
            <v>PRE-MEMORY</v>
          </cell>
          <cell r="T722">
            <v>1</v>
          </cell>
          <cell r="AA722" t="str">
            <v>HAR-Instalasi dan Mesin</v>
          </cell>
          <cell r="AC722">
            <v>0</v>
          </cell>
        </row>
        <row r="723">
          <cell r="S723" t="str">
            <v>PRE-MEMORY</v>
          </cell>
          <cell r="T723">
            <v>1</v>
          </cell>
          <cell r="AA723" t="str">
            <v>HAR-Instalasi dan Mesin</v>
          </cell>
          <cell r="AC723">
            <v>0</v>
          </cell>
        </row>
        <row r="724">
          <cell r="S724" t="str">
            <v>PRE-MEMORY</v>
          </cell>
          <cell r="T724">
            <v>2</v>
          </cell>
          <cell r="AA724" t="str">
            <v>HAR-Instalasi dan Mesin</v>
          </cell>
          <cell r="AC724">
            <v>0</v>
          </cell>
        </row>
        <row r="725">
          <cell r="S725" t="str">
            <v>PRE-MEMORY</v>
          </cell>
          <cell r="T725">
            <v>6</v>
          </cell>
          <cell r="AA725" t="str">
            <v>HAR-Instalasi dan Mesin</v>
          </cell>
          <cell r="AC725">
            <v>0</v>
          </cell>
        </row>
        <row r="726">
          <cell r="S726" t="str">
            <v>PRE-MEMORY</v>
          </cell>
          <cell r="T726">
            <v>2</v>
          </cell>
          <cell r="AA726" t="str">
            <v>HAR-Instalasi dan Mesin</v>
          </cell>
          <cell r="AC726">
            <v>0</v>
          </cell>
        </row>
        <row r="727">
          <cell r="S727" t="str">
            <v>PRE-MEMORY</v>
          </cell>
          <cell r="T727">
            <v>1</v>
          </cell>
          <cell r="AA727" t="str">
            <v>HAR-Instalasi dan Mesin</v>
          </cell>
          <cell r="AC727">
            <v>0</v>
          </cell>
        </row>
        <row r="728">
          <cell r="S728" t="str">
            <v>PRE-MEMORY</v>
          </cell>
          <cell r="T728">
            <v>1</v>
          </cell>
          <cell r="AA728" t="str">
            <v>HAR-Instalasi dan Mesin</v>
          </cell>
          <cell r="AC728">
            <v>0</v>
          </cell>
        </row>
        <row r="729">
          <cell r="S729" t="str">
            <v>PRE-MEMORY</v>
          </cell>
          <cell r="T729">
            <v>1</v>
          </cell>
          <cell r="AA729" t="str">
            <v>HAR-Instalasi dan Mesin</v>
          </cell>
          <cell r="AC729">
            <v>0</v>
          </cell>
        </row>
        <row r="730">
          <cell r="S730" t="str">
            <v>PRE-MEMORY</v>
          </cell>
          <cell r="T730">
            <v>13</v>
          </cell>
          <cell r="AA730" t="str">
            <v>HAR-Instalasi dan Mesin</v>
          </cell>
          <cell r="AC730">
            <v>0</v>
          </cell>
        </row>
        <row r="731">
          <cell r="S731" t="str">
            <v>PRE-MEMORY</v>
          </cell>
          <cell r="T731">
            <v>2</v>
          </cell>
          <cell r="AA731" t="str">
            <v>HAR-Instalasi dan Mesin</v>
          </cell>
          <cell r="AC731">
            <v>0</v>
          </cell>
        </row>
        <row r="732">
          <cell r="S732" t="str">
            <v>PRE-MEMORY</v>
          </cell>
          <cell r="T732">
            <v>6</v>
          </cell>
          <cell r="AA732" t="str">
            <v>HAR-Instalasi dan Mesin</v>
          </cell>
          <cell r="AC732">
            <v>0</v>
          </cell>
        </row>
        <row r="733">
          <cell r="S733" t="str">
            <v>PRE-MEMORY</v>
          </cell>
          <cell r="T733">
            <v>1</v>
          </cell>
          <cell r="AA733" t="str">
            <v>HAR-Instalasi dan Mesin</v>
          </cell>
          <cell r="AC733">
            <v>0</v>
          </cell>
        </row>
        <row r="734">
          <cell r="S734" t="str">
            <v>PRE-MEMORY</v>
          </cell>
          <cell r="T734">
            <v>2</v>
          </cell>
          <cell r="AA734" t="str">
            <v>HAR-Instalasi dan Mesin</v>
          </cell>
          <cell r="AC734">
            <v>0</v>
          </cell>
        </row>
        <row r="735">
          <cell r="S735" t="str">
            <v>PRE-MEMORY</v>
          </cell>
          <cell r="T735">
            <v>4</v>
          </cell>
          <cell r="AA735" t="str">
            <v>HAR-Instalasi dan Mesin</v>
          </cell>
          <cell r="AC735">
            <v>0</v>
          </cell>
        </row>
        <row r="736">
          <cell r="S736" t="str">
            <v>PRE-MEMORY</v>
          </cell>
          <cell r="T736">
            <v>2</v>
          </cell>
          <cell r="AA736" t="str">
            <v>HAR-Instalasi dan Mesin</v>
          </cell>
          <cell r="AC736">
            <v>0</v>
          </cell>
        </row>
        <row r="737">
          <cell r="S737" t="str">
            <v>PRE-MEMORY</v>
          </cell>
          <cell r="T737">
            <v>4</v>
          </cell>
          <cell r="AA737" t="str">
            <v>HAR-Instalasi dan Mesin</v>
          </cell>
          <cell r="AC737">
            <v>0</v>
          </cell>
        </row>
        <row r="738">
          <cell r="S738" t="str">
            <v>PRE-MEMORY</v>
          </cell>
          <cell r="T738">
            <v>1</v>
          </cell>
          <cell r="AA738" t="str">
            <v>HAR-Instalasi dan Mesin</v>
          </cell>
          <cell r="AC738">
            <v>0</v>
          </cell>
        </row>
        <row r="739">
          <cell r="S739" t="str">
            <v>PRE-MEMORY</v>
          </cell>
          <cell r="T739">
            <v>1</v>
          </cell>
          <cell r="AA739" t="str">
            <v>HAR-Instalasi dan Mesin</v>
          </cell>
          <cell r="AC739">
            <v>0</v>
          </cell>
        </row>
        <row r="740">
          <cell r="S740" t="str">
            <v>PRE-MEMORY</v>
          </cell>
          <cell r="T740">
            <v>1</v>
          </cell>
          <cell r="AA740" t="str">
            <v>HAR-Instalasi dan Mesin</v>
          </cell>
          <cell r="AC740">
            <v>0</v>
          </cell>
        </row>
        <row r="741">
          <cell r="S741" t="str">
            <v>PRE-MEMORY</v>
          </cell>
          <cell r="T741">
            <v>2</v>
          </cell>
          <cell r="AA741" t="str">
            <v>HAR-Instalasi dan Mesin</v>
          </cell>
          <cell r="AC741">
            <v>0</v>
          </cell>
        </row>
        <row r="742">
          <cell r="S742" t="str">
            <v>PRE-MEMORY</v>
          </cell>
          <cell r="T742">
            <v>1</v>
          </cell>
          <cell r="AA742" t="str">
            <v>HAR-Instalasi dan Mesin</v>
          </cell>
          <cell r="AC742">
            <v>0</v>
          </cell>
        </row>
        <row r="743">
          <cell r="S743" t="str">
            <v>PRE-MEMORY</v>
          </cell>
          <cell r="T743">
            <v>4</v>
          </cell>
          <cell r="AA743" t="str">
            <v>HAR-Instalasi dan Mesin</v>
          </cell>
          <cell r="AC743">
            <v>0</v>
          </cell>
        </row>
        <row r="744">
          <cell r="S744" t="str">
            <v>PRE-MEMORY</v>
          </cell>
          <cell r="T744">
            <v>2</v>
          </cell>
          <cell r="AA744" t="str">
            <v>HAR-Instalasi dan Mesin</v>
          </cell>
          <cell r="AC744">
            <v>0</v>
          </cell>
        </row>
        <row r="745">
          <cell r="S745" t="str">
            <v>PRE-MEMORY</v>
          </cell>
          <cell r="T745">
            <v>1</v>
          </cell>
          <cell r="AA745" t="str">
            <v>HAR-Instalasi dan Mesin</v>
          </cell>
          <cell r="AC745">
            <v>0</v>
          </cell>
        </row>
        <row r="746">
          <cell r="S746" t="str">
            <v>PRE-MEMORY</v>
          </cell>
          <cell r="T746">
            <v>2</v>
          </cell>
          <cell r="AA746" t="str">
            <v>HAR-Instalasi dan Mesin</v>
          </cell>
          <cell r="AC746">
            <v>0</v>
          </cell>
        </row>
        <row r="747">
          <cell r="S747" t="str">
            <v>PRE-MEMORY</v>
          </cell>
          <cell r="T747">
            <v>2</v>
          </cell>
          <cell r="AA747" t="str">
            <v>HAR-Instalasi dan Mesin</v>
          </cell>
          <cell r="AC747">
            <v>0</v>
          </cell>
        </row>
        <row r="748">
          <cell r="S748" t="str">
            <v>PRE-MEMORY</v>
          </cell>
          <cell r="T748">
            <v>2</v>
          </cell>
          <cell r="AA748" t="str">
            <v>HAR-Instalasi dan Mesin</v>
          </cell>
          <cell r="AC748">
            <v>0</v>
          </cell>
        </row>
        <row r="749">
          <cell r="S749" t="str">
            <v>PRE-MEMORY</v>
          </cell>
          <cell r="T749">
            <v>2</v>
          </cell>
          <cell r="AA749" t="str">
            <v>HAR-Instalasi dan Mesin</v>
          </cell>
          <cell r="AC749">
            <v>0</v>
          </cell>
        </row>
        <row r="750">
          <cell r="S750" t="str">
            <v>NORMAL</v>
          </cell>
          <cell r="T750">
            <v>8</v>
          </cell>
          <cell r="AA750" t="str">
            <v>HAR-Instalasi dan Mesin</v>
          </cell>
          <cell r="AC750">
            <v>9093333</v>
          </cell>
        </row>
        <row r="751">
          <cell r="S751" t="str">
            <v>PRE-MEMORY</v>
          </cell>
          <cell r="T751">
            <v>2</v>
          </cell>
          <cell r="AA751" t="str">
            <v>HAR-Instalasi dan Mesin</v>
          </cell>
          <cell r="AC751">
            <v>0</v>
          </cell>
        </row>
        <row r="752">
          <cell r="S752" t="str">
            <v>PRE-MEMORY</v>
          </cell>
          <cell r="T752">
            <v>16</v>
          </cell>
          <cell r="AA752" t="str">
            <v>HAR-Instalasi dan Mesin</v>
          </cell>
          <cell r="AC752">
            <v>0</v>
          </cell>
        </row>
        <row r="753">
          <cell r="S753" t="str">
            <v>PRE-MEMORY</v>
          </cell>
          <cell r="T753">
            <v>1</v>
          </cell>
          <cell r="AA753" t="str">
            <v>HAR-Instalasi dan Mesin</v>
          </cell>
          <cell r="AC753">
            <v>0</v>
          </cell>
        </row>
        <row r="754">
          <cell r="S754" t="str">
            <v>PRE-MEMORY</v>
          </cell>
          <cell r="T754">
            <v>1</v>
          </cell>
          <cell r="AA754" t="str">
            <v>HAR-Instalasi dan Mesin</v>
          </cell>
          <cell r="AC754">
            <v>0</v>
          </cell>
        </row>
        <row r="755">
          <cell r="S755" t="str">
            <v>NORMAL</v>
          </cell>
          <cell r="T755">
            <v>1</v>
          </cell>
          <cell r="AA755" t="str">
            <v>HAR-Instalasi dan Mesin</v>
          </cell>
          <cell r="AC755">
            <v>4533045</v>
          </cell>
        </row>
        <row r="756">
          <cell r="S756" t="str">
            <v>NORMAL</v>
          </cell>
          <cell r="T756">
            <v>1</v>
          </cell>
          <cell r="AA756" t="str">
            <v>HAR-Instalasi dan Mesin</v>
          </cell>
          <cell r="AC756">
            <v>3643393</v>
          </cell>
        </row>
        <row r="757">
          <cell r="S757" t="str">
            <v>NORMAL</v>
          </cell>
          <cell r="T757">
            <v>1</v>
          </cell>
          <cell r="AA757" t="str">
            <v>HAR-Instalasi dan Mesin</v>
          </cell>
          <cell r="AC757">
            <v>4372318</v>
          </cell>
        </row>
        <row r="758">
          <cell r="S758" t="str">
            <v>PRE-MEMORY</v>
          </cell>
          <cell r="T758">
            <v>1</v>
          </cell>
          <cell r="AA758" t="str">
            <v>HAR-Instalasi dan Mesin</v>
          </cell>
          <cell r="AC758">
            <v>0</v>
          </cell>
        </row>
        <row r="759">
          <cell r="S759" t="str">
            <v>PRE-MEMORY</v>
          </cell>
          <cell r="T759">
            <v>1</v>
          </cell>
          <cell r="AA759" t="str">
            <v>HAR-Instalasi dan Mesin</v>
          </cell>
          <cell r="AC759">
            <v>0</v>
          </cell>
        </row>
        <row r="760">
          <cell r="S760" t="str">
            <v>PRE-MEMORY</v>
          </cell>
          <cell r="T760">
            <v>1</v>
          </cell>
          <cell r="AA760" t="str">
            <v>HAR-Instalasi dan Mesin</v>
          </cell>
          <cell r="AC760">
            <v>0</v>
          </cell>
        </row>
        <row r="761">
          <cell r="S761" t="str">
            <v>NORMAL</v>
          </cell>
          <cell r="T761">
            <v>16</v>
          </cell>
          <cell r="AA761" t="str">
            <v>HAR-Instalasi dan Mesin</v>
          </cell>
          <cell r="AC761">
            <v>334400</v>
          </cell>
        </row>
        <row r="762">
          <cell r="S762" t="str">
            <v>PRE-MEMORY</v>
          </cell>
          <cell r="T762">
            <v>12</v>
          </cell>
          <cell r="AA762" t="str">
            <v>HAR-Instalasi dan Mesin</v>
          </cell>
          <cell r="AC762">
            <v>0</v>
          </cell>
        </row>
        <row r="763">
          <cell r="S763" t="str">
            <v>PRE-MEMORY</v>
          </cell>
          <cell r="T763">
            <v>12</v>
          </cell>
          <cell r="AA763" t="str">
            <v>HAR-Instalasi dan Mesin</v>
          </cell>
          <cell r="AC763">
            <v>0</v>
          </cell>
        </row>
        <row r="764">
          <cell r="S764" t="str">
            <v>PRE-MEMORY</v>
          </cell>
          <cell r="T764">
            <v>7</v>
          </cell>
          <cell r="AA764" t="str">
            <v>HAR-Instalasi dan Mesin</v>
          </cell>
          <cell r="AC764">
            <v>0</v>
          </cell>
        </row>
        <row r="765">
          <cell r="S765" t="str">
            <v>PRE-MEMORY</v>
          </cell>
          <cell r="T765">
            <v>1</v>
          </cell>
          <cell r="AA765" t="str">
            <v>HAR-Instalasi dan Mesin</v>
          </cell>
          <cell r="AC765">
            <v>0</v>
          </cell>
        </row>
        <row r="766">
          <cell r="S766" t="str">
            <v>NORMAL</v>
          </cell>
          <cell r="T766">
            <v>16</v>
          </cell>
          <cell r="AA766" t="str">
            <v>HAR-Instalasi dan Mesin</v>
          </cell>
          <cell r="AC766">
            <v>24640000</v>
          </cell>
        </row>
        <row r="767">
          <cell r="S767" t="str">
            <v>NORMAL</v>
          </cell>
          <cell r="T767">
            <v>459084</v>
          </cell>
          <cell r="AA767" t="str">
            <v>FUEL-Minyak Bakar IDO</v>
          </cell>
          <cell r="AC767">
            <v>3231577237</v>
          </cell>
        </row>
        <row r="768">
          <cell r="S768" t="str">
            <v>NORMAL</v>
          </cell>
          <cell r="T768">
            <v>4599</v>
          </cell>
          <cell r="AA768" t="str">
            <v>FUEL-Minyak &amp; Pelumas</v>
          </cell>
          <cell r="AC768">
            <v>128310296</v>
          </cell>
        </row>
        <row r="769">
          <cell r="S769" t="str">
            <v>NORMAL</v>
          </cell>
          <cell r="T769">
            <v>1032</v>
          </cell>
          <cell r="AA769" t="str">
            <v>FUEL-Minyak &amp; Pelumas</v>
          </cell>
          <cell r="AC769">
            <v>30995580</v>
          </cell>
        </row>
        <row r="770">
          <cell r="S770" t="str">
            <v>NORMAL</v>
          </cell>
          <cell r="T770">
            <v>81</v>
          </cell>
          <cell r="AA770" t="str">
            <v>FUEL-Minyak &amp; Pelumas</v>
          </cell>
          <cell r="AC770">
            <v>4989600</v>
          </cell>
        </row>
        <row r="771">
          <cell r="S771" t="str">
            <v>NORMAL</v>
          </cell>
          <cell r="T771">
            <v>123</v>
          </cell>
          <cell r="AA771" t="str">
            <v>FUEL-Minyak &amp; Pelumas</v>
          </cell>
          <cell r="AC771">
            <v>5141400</v>
          </cell>
        </row>
        <row r="772">
          <cell r="S772" t="str">
            <v>NORMAL</v>
          </cell>
          <cell r="T772">
            <v>431</v>
          </cell>
          <cell r="AA772" t="str">
            <v>FUEL-Minyak &amp; Pelumas</v>
          </cell>
          <cell r="AC772">
            <v>21241918</v>
          </cell>
        </row>
        <row r="773">
          <cell r="S773" t="str">
            <v>NORMAL</v>
          </cell>
          <cell r="T773">
            <v>79</v>
          </cell>
          <cell r="AA773" t="str">
            <v>FUEL-Minyak &amp; Pelumas</v>
          </cell>
          <cell r="AC773">
            <v>3753835</v>
          </cell>
        </row>
        <row r="774">
          <cell r="S774" t="str">
            <v>NORMAL</v>
          </cell>
          <cell r="T774">
            <v>80</v>
          </cell>
          <cell r="AA774" t="str">
            <v>FUEL-Minyak &amp; Pelumas</v>
          </cell>
          <cell r="AC774">
            <v>28091800</v>
          </cell>
        </row>
        <row r="775">
          <cell r="S775" t="str">
            <v>NORMAL</v>
          </cell>
          <cell r="T775">
            <v>574</v>
          </cell>
          <cell r="AA775" t="str">
            <v>FUEL-Minyak &amp; Pelumas</v>
          </cell>
          <cell r="AC775">
            <v>228566748</v>
          </cell>
        </row>
        <row r="776">
          <cell r="S776" t="str">
            <v>NORMAL</v>
          </cell>
          <cell r="T776">
            <v>86</v>
          </cell>
          <cell r="AA776" t="str">
            <v>FUEL-Minyak &amp; Pelumas</v>
          </cell>
          <cell r="AC776">
            <v>3931023</v>
          </cell>
        </row>
        <row r="777">
          <cell r="S777" t="str">
            <v>NORMAL</v>
          </cell>
          <cell r="T777">
            <v>3</v>
          </cell>
          <cell r="AA777" t="str">
            <v>FUEL-Camp. Kimia,Additive</v>
          </cell>
          <cell r="AC777">
            <v>14333880</v>
          </cell>
        </row>
        <row r="778">
          <cell r="S778" t="str">
            <v>NORMAL</v>
          </cell>
          <cell r="T778">
            <v>1</v>
          </cell>
          <cell r="AA778" t="str">
            <v>FUEL-Camp. Kimia,Additive</v>
          </cell>
          <cell r="AC778">
            <v>2422860</v>
          </cell>
        </row>
        <row r="779">
          <cell r="S779" t="str">
            <v>NORMAL</v>
          </cell>
          <cell r="T779">
            <v>183</v>
          </cell>
          <cell r="AA779" t="str">
            <v>FUEL-Camp. Kimia,Additive</v>
          </cell>
          <cell r="AC779">
            <v>95114250</v>
          </cell>
        </row>
      </sheetData>
      <sheetData sheetId="3">
        <row r="2">
          <cell r="M2" t="str">
            <v>Valuation Type</v>
          </cell>
          <cell r="N2" t="str">
            <v>Unrestricted Use Stock</v>
          </cell>
          <cell r="U2" t="str">
            <v>Valuation Description</v>
          </cell>
          <cell r="W2" t="str">
            <v>Total Harga</v>
          </cell>
        </row>
        <row r="3">
          <cell r="M3" t="str">
            <v/>
          </cell>
          <cell r="N3">
            <v>9924021325.5319996</v>
          </cell>
          <cell r="U3" t="str">
            <v/>
          </cell>
          <cell r="W3">
            <v>0</v>
          </cell>
        </row>
        <row r="4">
          <cell r="M4" t="str">
            <v>NORMAL</v>
          </cell>
          <cell r="N4">
            <v>1</v>
          </cell>
          <cell r="U4" t="str">
            <v>HAR-Instalasi dan Mesin</v>
          </cell>
          <cell r="W4">
            <v>5155555</v>
          </cell>
        </row>
        <row r="5">
          <cell r="M5" t="str">
            <v>NORMAL</v>
          </cell>
          <cell r="N5">
            <v>1</v>
          </cell>
          <cell r="U5" t="str">
            <v>HAR-Instalasi dan Mesin</v>
          </cell>
          <cell r="W5">
            <v>52369432</v>
          </cell>
        </row>
        <row r="6">
          <cell r="M6" t="str">
            <v>NORMAL</v>
          </cell>
          <cell r="N6">
            <v>4</v>
          </cell>
          <cell r="U6" t="str">
            <v>HAR-Instalasi dan Mesin</v>
          </cell>
          <cell r="W6">
            <v>1415596</v>
          </cell>
        </row>
        <row r="7">
          <cell r="M7" t="str">
            <v>NORMAL</v>
          </cell>
          <cell r="N7">
            <v>4</v>
          </cell>
          <cell r="U7" t="str">
            <v>HAR-Instalasi dan Mesin</v>
          </cell>
          <cell r="W7">
            <v>1169028</v>
          </cell>
        </row>
        <row r="8">
          <cell r="M8" t="str">
            <v>NORMAL</v>
          </cell>
          <cell r="N8">
            <v>2</v>
          </cell>
          <cell r="U8" t="str">
            <v>HAR-Instalasi dan Mesin</v>
          </cell>
          <cell r="W8">
            <v>893976</v>
          </cell>
        </row>
        <row r="9">
          <cell r="M9" t="str">
            <v>NORMAL</v>
          </cell>
          <cell r="N9">
            <v>16</v>
          </cell>
          <cell r="U9" t="str">
            <v>HAR-Instalasi dan Mesin</v>
          </cell>
          <cell r="W9">
            <v>3370400</v>
          </cell>
        </row>
        <row r="10">
          <cell r="M10" t="str">
            <v>NORMAL</v>
          </cell>
          <cell r="N10">
            <v>10</v>
          </cell>
          <cell r="U10" t="str">
            <v>HAR-Instalasi dan Mesin</v>
          </cell>
          <cell r="W10">
            <v>16984000</v>
          </cell>
        </row>
        <row r="11">
          <cell r="M11" t="str">
            <v>NORMAL</v>
          </cell>
          <cell r="N11">
            <v>1</v>
          </cell>
          <cell r="U11" t="str">
            <v>HAR-Instalasi dan Mesin</v>
          </cell>
          <cell r="W11">
            <v>64515000</v>
          </cell>
        </row>
        <row r="12">
          <cell r="M12" t="str">
            <v>NORMAL</v>
          </cell>
          <cell r="N12">
            <v>10</v>
          </cell>
          <cell r="U12" t="str">
            <v>HAR-Instalasi dan Mesin</v>
          </cell>
          <cell r="W12">
            <v>8098200</v>
          </cell>
        </row>
        <row r="13">
          <cell r="M13" t="str">
            <v>NORMAL</v>
          </cell>
          <cell r="N13">
            <v>110</v>
          </cell>
          <cell r="U13" t="str">
            <v>HAR-Instalasi dan Mesin</v>
          </cell>
          <cell r="W13">
            <v>56646427</v>
          </cell>
        </row>
        <row r="14">
          <cell r="M14" t="str">
            <v>NORMAL</v>
          </cell>
          <cell r="N14">
            <v>7</v>
          </cell>
          <cell r="U14" t="str">
            <v>HAR-Instalasi dan Mesin</v>
          </cell>
          <cell r="W14">
            <v>2003519</v>
          </cell>
        </row>
        <row r="15">
          <cell r="M15" t="str">
            <v>NORMAL</v>
          </cell>
          <cell r="N15">
            <v>14</v>
          </cell>
          <cell r="U15" t="str">
            <v>HAR-Instalasi dan Mesin</v>
          </cell>
          <cell r="W15">
            <v>1361813</v>
          </cell>
        </row>
        <row r="16">
          <cell r="M16" t="str">
            <v>NORMAL</v>
          </cell>
          <cell r="N16">
            <v>14</v>
          </cell>
          <cell r="U16" t="str">
            <v>HAR-Instalasi dan Mesin</v>
          </cell>
          <cell r="W16">
            <v>839300</v>
          </cell>
        </row>
        <row r="17">
          <cell r="M17" t="str">
            <v>NORMAL</v>
          </cell>
          <cell r="N17">
            <v>10</v>
          </cell>
          <cell r="U17" t="str">
            <v>HAR-Instalasi dan Mesin</v>
          </cell>
          <cell r="W17">
            <v>30052000</v>
          </cell>
        </row>
        <row r="18">
          <cell r="M18" t="str">
            <v>NORMAL</v>
          </cell>
          <cell r="N18">
            <v>20</v>
          </cell>
          <cell r="U18" t="str">
            <v>HAR-Instalasi dan Mesin</v>
          </cell>
          <cell r="W18">
            <v>1707200</v>
          </cell>
        </row>
        <row r="19">
          <cell r="M19" t="str">
            <v>NORMAL</v>
          </cell>
          <cell r="N19">
            <v>2</v>
          </cell>
          <cell r="U19" t="str">
            <v>HAR-Instalasi dan Mesin</v>
          </cell>
          <cell r="W19">
            <v>391274</v>
          </cell>
        </row>
        <row r="20">
          <cell r="M20" t="str">
            <v>NORMAL</v>
          </cell>
          <cell r="N20">
            <v>2</v>
          </cell>
          <cell r="U20" t="str">
            <v>HAR-Instalasi dan Mesin</v>
          </cell>
          <cell r="W20">
            <v>1585136</v>
          </cell>
        </row>
        <row r="21">
          <cell r="M21" t="str">
            <v>NORMAL</v>
          </cell>
          <cell r="N21">
            <v>1</v>
          </cell>
          <cell r="U21" t="str">
            <v>HAR-Instalasi dan Mesin</v>
          </cell>
          <cell r="W21">
            <v>31305433</v>
          </cell>
        </row>
        <row r="22">
          <cell r="M22" t="str">
            <v>NORMAL</v>
          </cell>
          <cell r="N22">
            <v>6</v>
          </cell>
          <cell r="U22" t="str">
            <v>HAR-Instalasi dan Mesin</v>
          </cell>
          <cell r="W22">
            <v>2575956</v>
          </cell>
        </row>
        <row r="23">
          <cell r="M23" t="str">
            <v>NORMAL</v>
          </cell>
          <cell r="N23">
            <v>4</v>
          </cell>
          <cell r="U23" t="str">
            <v>HAR-Instalasi dan Mesin</v>
          </cell>
          <cell r="W23">
            <v>396512</v>
          </cell>
        </row>
        <row r="24">
          <cell r="M24" t="str">
            <v>NORMAL</v>
          </cell>
          <cell r="N24">
            <v>20</v>
          </cell>
          <cell r="U24" t="str">
            <v>HAR-Instalasi dan Mesin</v>
          </cell>
          <cell r="W24">
            <v>622600</v>
          </cell>
        </row>
        <row r="25">
          <cell r="M25" t="str">
            <v>NORMAL</v>
          </cell>
          <cell r="N25">
            <v>3</v>
          </cell>
          <cell r="U25" t="str">
            <v>HAR-Instalasi dan Mesin</v>
          </cell>
          <cell r="W25">
            <v>8976000</v>
          </cell>
        </row>
        <row r="26">
          <cell r="M26" t="str">
            <v>NORMAL</v>
          </cell>
          <cell r="N26">
            <v>1</v>
          </cell>
          <cell r="U26" t="str">
            <v>HAR-Instalasi dan Mesin</v>
          </cell>
          <cell r="W26">
            <v>9782948</v>
          </cell>
        </row>
        <row r="27">
          <cell r="M27" t="str">
            <v>NORMAL</v>
          </cell>
          <cell r="N27">
            <v>4</v>
          </cell>
          <cell r="U27" t="str">
            <v>HAR-Instalasi dan Mesin</v>
          </cell>
          <cell r="W27">
            <v>724204</v>
          </cell>
        </row>
        <row r="28">
          <cell r="M28" t="str">
            <v>NORMAL</v>
          </cell>
          <cell r="N28">
            <v>4</v>
          </cell>
          <cell r="U28" t="str">
            <v>HAR-Instalasi dan Mesin</v>
          </cell>
          <cell r="W28">
            <v>427964</v>
          </cell>
        </row>
        <row r="29">
          <cell r="M29" t="str">
            <v>NORMAL</v>
          </cell>
          <cell r="N29">
            <v>6</v>
          </cell>
          <cell r="U29" t="str">
            <v>HAR-Instalasi dan Mesin</v>
          </cell>
          <cell r="W29">
            <v>2117232</v>
          </cell>
        </row>
        <row r="30">
          <cell r="M30" t="str">
            <v>NORMAL</v>
          </cell>
          <cell r="N30">
            <v>2</v>
          </cell>
          <cell r="U30" t="str">
            <v>HAR-Instalasi dan Mesin</v>
          </cell>
          <cell r="W30">
            <v>767960</v>
          </cell>
        </row>
        <row r="31">
          <cell r="M31" t="str">
            <v>NORMAL</v>
          </cell>
          <cell r="N31">
            <v>2</v>
          </cell>
          <cell r="U31" t="str">
            <v>HAR-Instalasi dan Mesin</v>
          </cell>
          <cell r="W31">
            <v>606848</v>
          </cell>
        </row>
        <row r="32">
          <cell r="M32" t="str">
            <v>NORMAL</v>
          </cell>
          <cell r="N32">
            <v>6</v>
          </cell>
          <cell r="U32" t="str">
            <v>HAR-Instalasi dan Mesin</v>
          </cell>
          <cell r="W32">
            <v>1608606</v>
          </cell>
        </row>
        <row r="33">
          <cell r="M33" t="str">
            <v>NORMAL</v>
          </cell>
          <cell r="N33">
            <v>2</v>
          </cell>
          <cell r="U33" t="str">
            <v>HAR-Instalasi dan Mesin</v>
          </cell>
          <cell r="W33">
            <v>3035134</v>
          </cell>
        </row>
        <row r="34">
          <cell r="M34" t="str">
            <v>NORMAL</v>
          </cell>
          <cell r="N34">
            <v>2</v>
          </cell>
          <cell r="U34" t="str">
            <v>HAR-Instalasi dan Mesin</v>
          </cell>
          <cell r="W34">
            <v>1778834</v>
          </cell>
        </row>
        <row r="35">
          <cell r="M35" t="str">
            <v>NORMAL</v>
          </cell>
          <cell r="N35">
            <v>2</v>
          </cell>
          <cell r="U35" t="str">
            <v>HAR-Instalasi dan Mesin</v>
          </cell>
          <cell r="W35">
            <v>142460</v>
          </cell>
        </row>
        <row r="36">
          <cell r="M36" t="str">
            <v>NORMAL</v>
          </cell>
          <cell r="N36">
            <v>5</v>
          </cell>
          <cell r="U36" t="str">
            <v>HAR-Instalasi dan Mesin</v>
          </cell>
          <cell r="W36">
            <v>517495</v>
          </cell>
        </row>
        <row r="37">
          <cell r="M37" t="str">
            <v>NORMAL</v>
          </cell>
          <cell r="N37">
            <v>14</v>
          </cell>
          <cell r="U37" t="str">
            <v>HAR-Instalasi dan Mesin</v>
          </cell>
          <cell r="W37">
            <v>3577154</v>
          </cell>
        </row>
        <row r="38">
          <cell r="M38" t="str">
            <v>NORMAL</v>
          </cell>
          <cell r="N38">
            <v>14</v>
          </cell>
          <cell r="U38" t="str">
            <v>HAR-Instalasi dan Mesin</v>
          </cell>
          <cell r="W38">
            <v>3839710</v>
          </cell>
        </row>
        <row r="39">
          <cell r="M39" t="str">
            <v>NORMAL</v>
          </cell>
          <cell r="N39">
            <v>4</v>
          </cell>
          <cell r="U39" t="str">
            <v>HAR-Instalasi dan Mesin</v>
          </cell>
          <cell r="W39">
            <v>111644</v>
          </cell>
        </row>
        <row r="40">
          <cell r="M40" t="str">
            <v>NORMAL</v>
          </cell>
          <cell r="N40">
            <v>1</v>
          </cell>
          <cell r="U40" t="str">
            <v>HAR-Instalasi dan Mesin</v>
          </cell>
          <cell r="W40">
            <v>5773900</v>
          </cell>
        </row>
        <row r="41">
          <cell r="M41" t="str">
            <v>NORMAL</v>
          </cell>
          <cell r="N41">
            <v>10</v>
          </cell>
          <cell r="U41" t="str">
            <v>HAR-Instalasi dan Mesin</v>
          </cell>
          <cell r="W41">
            <v>5139830</v>
          </cell>
        </row>
        <row r="42">
          <cell r="M42" t="str">
            <v>NORMAL</v>
          </cell>
          <cell r="N42">
            <v>6</v>
          </cell>
          <cell r="U42" t="str">
            <v>HAR-Instalasi dan Mesin</v>
          </cell>
          <cell r="W42">
            <v>275508</v>
          </cell>
        </row>
        <row r="43">
          <cell r="M43" t="str">
            <v>NORMAL</v>
          </cell>
          <cell r="U43" t="str">
            <v>FUEL-Minyak &amp; Pelumas</v>
          </cell>
          <cell r="W43">
            <v>1340563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4"/>
  <sheetViews>
    <sheetView view="pageBreakPreview" zoomScale="70" zoomScaleNormal="100" zoomScaleSheetLayoutView="70" workbookViewId="0">
      <selection activeCell="J43" sqref="J43"/>
    </sheetView>
  </sheetViews>
  <sheetFormatPr defaultColWidth="9.140625" defaultRowHeight="15"/>
  <cols>
    <col min="1" max="1" width="11.28515625" style="449" customWidth="1"/>
    <col min="2" max="2" width="11.5703125" style="449" customWidth="1"/>
    <col min="3" max="3" width="12.42578125" style="449" customWidth="1"/>
    <col min="4" max="4" width="9.140625" style="449"/>
    <col min="5" max="6" width="12" style="449" customWidth="1"/>
    <col min="7" max="7" width="13.140625" style="449" customWidth="1"/>
    <col min="8" max="8" width="21.28515625" style="449" customWidth="1"/>
    <col min="9" max="16384" width="9.140625" style="449"/>
  </cols>
  <sheetData>
    <row r="4" spans="8:8" ht="21">
      <c r="H4" s="448" t="s">
        <v>4367</v>
      </c>
    </row>
  </sheetData>
  <pageMargins left="0.7" right="0.7" top="0.75" bottom="0.75" header="0.3" footer="0.3"/>
  <pageSetup paperSize="9" orientation="portrait" r:id="rId1"/>
  <colBreaks count="1" manualBreakCount="1">
    <brk id="8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"/>
  <sheetViews>
    <sheetView view="pageBreakPreview" topLeftCell="A10" zoomScale="110" zoomScaleNormal="100" zoomScaleSheetLayoutView="110" workbookViewId="0">
      <selection activeCell="N35" sqref="N35"/>
    </sheetView>
  </sheetViews>
  <sheetFormatPr defaultColWidth="9.140625" defaultRowHeight="12.75"/>
  <cols>
    <col min="1" max="1" width="9.140625" style="52"/>
    <col min="2" max="2" width="6.140625" style="52" customWidth="1"/>
    <col min="3" max="16384" width="9.140625" style="52"/>
  </cols>
  <sheetData>
    <row r="1" spans="1:10" s="451" customFormat="1">
      <c r="A1" s="450"/>
      <c r="B1" s="450"/>
      <c r="C1" s="450"/>
      <c r="D1" s="450"/>
      <c r="E1" s="450"/>
      <c r="F1" s="450"/>
      <c r="G1" s="450"/>
      <c r="H1" s="450"/>
      <c r="I1" s="450"/>
      <c r="J1" s="450"/>
    </row>
    <row r="2" spans="1:10" s="451" customFormat="1">
      <c r="A2" s="450"/>
      <c r="B2" s="450"/>
      <c r="C2" s="450"/>
      <c r="D2" s="450"/>
      <c r="E2" s="450"/>
      <c r="F2" s="450"/>
      <c r="G2" s="450"/>
      <c r="H2" s="450"/>
      <c r="I2" s="450"/>
      <c r="J2" s="450"/>
    </row>
    <row r="3" spans="1:10" s="451" customFormat="1">
      <c r="A3" s="450"/>
      <c r="B3" s="450"/>
      <c r="C3" s="450"/>
      <c r="D3" s="450"/>
      <c r="E3" s="450"/>
      <c r="F3" s="450"/>
      <c r="G3" s="450"/>
      <c r="H3" s="450"/>
      <c r="I3" s="450"/>
      <c r="J3" s="450"/>
    </row>
    <row r="4" spans="1:10" s="451" customFormat="1">
      <c r="A4" s="450"/>
      <c r="B4" s="450"/>
      <c r="C4" s="450"/>
      <c r="D4" s="450"/>
      <c r="E4" s="450"/>
      <c r="F4" s="450"/>
      <c r="G4" s="450"/>
      <c r="H4" s="450"/>
      <c r="I4" s="450"/>
      <c r="J4" s="450"/>
    </row>
    <row r="5" spans="1:10" s="451" customFormat="1">
      <c r="A5" s="450"/>
      <c r="B5" s="450"/>
      <c r="C5" s="450"/>
      <c r="D5" s="450"/>
      <c r="E5" s="450"/>
      <c r="F5" s="450"/>
      <c r="G5" s="450"/>
      <c r="H5" s="450"/>
      <c r="I5" s="450"/>
      <c r="J5" s="450"/>
    </row>
    <row r="6" spans="1:10" s="451" customFormat="1">
      <c r="A6" s="450"/>
      <c r="B6" s="450"/>
      <c r="C6" s="450"/>
      <c r="D6" s="450"/>
      <c r="E6" s="450"/>
      <c r="F6" s="450"/>
      <c r="G6" s="450"/>
      <c r="H6" s="450"/>
      <c r="I6" s="450"/>
      <c r="J6" s="450"/>
    </row>
    <row r="7" spans="1:10" s="451" customFormat="1" ht="36">
      <c r="A7" s="1083" t="s">
        <v>0</v>
      </c>
      <c r="B7" s="1083"/>
      <c r="C7" s="1083"/>
      <c r="D7" s="1083"/>
      <c r="E7" s="1083"/>
      <c r="F7" s="1083"/>
      <c r="G7" s="1083"/>
      <c r="H7" s="1083"/>
      <c r="I7" s="1083"/>
      <c r="J7" s="1083"/>
    </row>
    <row r="8" spans="1:10" s="451" customFormat="1" ht="36">
      <c r="A8" s="1083" t="s">
        <v>1</v>
      </c>
      <c r="B8" s="1083"/>
      <c r="C8" s="1083"/>
      <c r="D8" s="1083"/>
      <c r="E8" s="1083"/>
      <c r="F8" s="1083"/>
      <c r="G8" s="1083"/>
      <c r="H8" s="1083"/>
      <c r="I8" s="1083"/>
      <c r="J8" s="1083"/>
    </row>
    <row r="9" spans="1:10" ht="20.25" customHeight="1">
      <c r="A9" s="428"/>
      <c r="B9" s="428"/>
      <c r="C9" s="1084"/>
      <c r="D9" s="1084"/>
      <c r="E9" s="1084"/>
      <c r="F9" s="1084"/>
      <c r="G9" s="1084"/>
      <c r="H9" s="1084"/>
      <c r="I9" s="428"/>
      <c r="J9" s="428"/>
    </row>
    <row r="13" spans="1:10" s="441" customFormat="1" ht="15.75">
      <c r="C13" s="442" t="s">
        <v>4363</v>
      </c>
      <c r="D13" s="442"/>
      <c r="E13" s="442"/>
      <c r="F13" s="442"/>
      <c r="G13" s="442"/>
      <c r="H13" s="442"/>
    </row>
    <row r="14" spans="1:10" s="441" customFormat="1" ht="15"/>
    <row r="15" spans="1:10" s="443" customFormat="1" ht="26.1" customHeight="1">
      <c r="B15" s="442"/>
      <c r="C15" s="442" t="s">
        <v>4364</v>
      </c>
      <c r="D15" s="442"/>
      <c r="E15" s="442"/>
      <c r="F15" s="442"/>
      <c r="G15" s="442"/>
      <c r="H15" s="442"/>
      <c r="I15" s="442"/>
      <c r="J15" s="442"/>
    </row>
    <row r="16" spans="1:10" s="443" customFormat="1" ht="15"/>
    <row r="17" spans="1:10" s="443" customFormat="1" ht="26.1" customHeight="1">
      <c r="B17" s="442"/>
      <c r="C17" s="442" t="s">
        <v>4680</v>
      </c>
      <c r="D17" s="442"/>
      <c r="E17" s="442"/>
      <c r="F17" s="442"/>
      <c r="G17" s="442"/>
      <c r="H17" s="442"/>
      <c r="I17" s="442"/>
      <c r="J17" s="442"/>
    </row>
    <row r="18" spans="1:10" s="443" customFormat="1" ht="15"/>
    <row r="19" spans="1:10" s="443" customFormat="1" ht="26.1" customHeight="1">
      <c r="B19" s="442"/>
      <c r="C19" s="442" t="s">
        <v>4681</v>
      </c>
      <c r="D19" s="442"/>
      <c r="E19" s="442"/>
      <c r="F19" s="442"/>
      <c r="G19" s="442"/>
      <c r="H19" s="442"/>
      <c r="I19" s="442"/>
      <c r="J19" s="442"/>
    </row>
    <row r="20" spans="1:10" s="443" customFormat="1" ht="15"/>
    <row r="21" spans="1:10" s="444" customFormat="1" ht="26.1" customHeight="1">
      <c r="B21" s="445"/>
      <c r="C21" s="446" t="s">
        <v>4682</v>
      </c>
      <c r="D21" s="442"/>
      <c r="E21" s="442"/>
      <c r="F21" s="442"/>
      <c r="G21" s="442"/>
      <c r="H21" s="442"/>
      <c r="I21" s="445"/>
      <c r="J21" s="445"/>
    </row>
    <row r="22" spans="1:10" s="443" customFormat="1" ht="15"/>
    <row r="23" spans="1:10" s="443" customFormat="1" ht="26.1" customHeight="1">
      <c r="A23" s="442"/>
      <c r="B23" s="442"/>
      <c r="C23" s="446" t="s">
        <v>4377</v>
      </c>
      <c r="D23" s="442"/>
      <c r="E23" s="442"/>
      <c r="F23" s="442"/>
      <c r="G23" s="442"/>
      <c r="H23" s="442"/>
      <c r="I23" s="442"/>
      <c r="J23" s="442"/>
    </row>
    <row r="24" spans="1:10" s="443" customFormat="1" ht="15"/>
    <row r="25" spans="1:10" s="443" customFormat="1" ht="26.1" customHeight="1">
      <c r="A25" s="442"/>
      <c r="B25" s="442"/>
      <c r="C25" s="446" t="s">
        <v>4365</v>
      </c>
      <c r="D25" s="442"/>
      <c r="E25" s="442"/>
      <c r="F25" s="442"/>
      <c r="G25" s="442"/>
      <c r="H25" s="442"/>
      <c r="I25" s="442"/>
      <c r="J25" s="442"/>
    </row>
    <row r="27" spans="1:10" ht="15.75">
      <c r="C27" s="446" t="s">
        <v>4366</v>
      </c>
      <c r="D27" s="442"/>
      <c r="E27" s="442"/>
      <c r="F27" s="442"/>
      <c r="G27" s="442"/>
      <c r="H27" s="442"/>
      <c r="I27" s="442"/>
    </row>
    <row r="34" spans="1:10" ht="23.25">
      <c r="A34" s="429"/>
      <c r="B34" s="429"/>
      <c r="C34" s="429"/>
      <c r="D34" s="429"/>
      <c r="E34" s="429"/>
      <c r="F34" s="429"/>
      <c r="G34" s="429"/>
      <c r="H34" s="429"/>
      <c r="I34" s="429"/>
      <c r="J34" s="429"/>
    </row>
    <row r="35" spans="1:10" ht="28.5">
      <c r="A35" s="1085" t="s">
        <v>5605</v>
      </c>
      <c r="B35" s="1085"/>
      <c r="C35" s="1085"/>
      <c r="D35" s="1085"/>
      <c r="E35" s="1085"/>
      <c r="F35" s="1085"/>
      <c r="G35" s="1085"/>
      <c r="H35" s="1085"/>
      <c r="I35" s="1085"/>
      <c r="J35" s="1085"/>
    </row>
    <row r="36" spans="1:10" ht="23.25">
      <c r="A36" s="429"/>
      <c r="B36" s="429"/>
      <c r="C36" s="429"/>
      <c r="D36" s="429"/>
      <c r="E36" s="429"/>
      <c r="F36" s="429"/>
      <c r="G36" s="429"/>
      <c r="H36" s="429"/>
      <c r="I36" s="429"/>
      <c r="J36" s="429"/>
    </row>
  </sheetData>
  <mergeCells count="4">
    <mergeCell ref="A7:J7"/>
    <mergeCell ref="A8:J8"/>
    <mergeCell ref="C9:H9"/>
    <mergeCell ref="A35:J35"/>
  </mergeCells>
  <printOptions horizontalCentered="1"/>
  <pageMargins left="1" right="0.45" top="0.75" bottom="0.75" header="0.3" footer="0.3"/>
  <pageSetup paperSize="9" scale="97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K59"/>
  <sheetViews>
    <sheetView view="pageBreakPreview" topLeftCell="A13" zoomScaleNormal="100" zoomScaleSheetLayoutView="100" workbookViewId="0">
      <selection activeCell="H41" sqref="H41"/>
    </sheetView>
  </sheetViews>
  <sheetFormatPr defaultColWidth="9.140625" defaultRowHeight="12.75"/>
  <cols>
    <col min="1" max="2" width="3.85546875" style="453" customWidth="1"/>
    <col min="3" max="3" width="7.5703125" style="453" customWidth="1"/>
    <col min="4" max="4" width="24.42578125" style="453" customWidth="1"/>
    <col min="5" max="5" width="1.42578125" style="453" customWidth="1"/>
    <col min="6" max="6" width="3.7109375" style="453" customWidth="1"/>
    <col min="7" max="7" width="19.140625" style="453" bestFit="1" customWidth="1"/>
    <col min="8" max="10" width="9.140625" style="453"/>
    <col min="11" max="11" width="13.28515625" style="453" customWidth="1"/>
    <col min="12" max="16384" width="9.140625" style="453"/>
  </cols>
  <sheetData>
    <row r="1" spans="1:8">
      <c r="D1" s="454"/>
    </row>
    <row r="2" spans="1:8">
      <c r="D2" s="454"/>
    </row>
    <row r="3" spans="1:8">
      <c r="D3" s="454"/>
    </row>
    <row r="4" spans="1:8">
      <c r="D4" s="454"/>
    </row>
    <row r="8" spans="1:8" s="471" customFormat="1" ht="21">
      <c r="E8" s="472" t="s">
        <v>4368</v>
      </c>
    </row>
    <row r="9" spans="1:8" s="460" customFormat="1" ht="15">
      <c r="E9" s="461"/>
    </row>
    <row r="10" spans="1:8" s="460" customFormat="1" ht="15">
      <c r="E10" s="461"/>
    </row>
    <row r="11" spans="1:8" s="460" customFormat="1" ht="15">
      <c r="A11" s="462"/>
    </row>
    <row r="12" spans="1:8" s="460" customFormat="1" ht="15.75" customHeight="1">
      <c r="A12" s="463" t="s">
        <v>5600</v>
      </c>
    </row>
    <row r="13" spans="1:8" s="460" customFormat="1" ht="16.5" customHeight="1">
      <c r="A13" s="455" t="s">
        <v>4372</v>
      </c>
      <c r="B13" s="462" t="s">
        <v>4381</v>
      </c>
      <c r="E13" s="460" t="s">
        <v>3</v>
      </c>
      <c r="F13" s="464"/>
      <c r="G13" s="466">
        <f>SUM(G14:G15)</f>
        <v>3472</v>
      </c>
      <c r="H13" s="460" t="s">
        <v>56</v>
      </c>
    </row>
    <row r="14" spans="1:8" s="460" customFormat="1" ht="16.5" customHeight="1">
      <c r="A14" s="427"/>
      <c r="B14" s="462" t="s">
        <v>4379</v>
      </c>
      <c r="E14" s="460" t="s">
        <v>3</v>
      </c>
      <c r="F14" s="464"/>
      <c r="G14" s="466">
        <v>3465</v>
      </c>
      <c r="H14" s="460" t="s">
        <v>56</v>
      </c>
    </row>
    <row r="15" spans="1:8" s="460" customFormat="1" ht="16.5" customHeight="1">
      <c r="A15" s="427"/>
      <c r="B15" s="462" t="s">
        <v>4380</v>
      </c>
      <c r="E15" s="460" t="s">
        <v>3</v>
      </c>
      <c r="F15" s="464"/>
      <c r="G15" s="466">
        <v>7</v>
      </c>
      <c r="H15" s="460" t="s">
        <v>56</v>
      </c>
    </row>
    <row r="16" spans="1:8" s="460" customFormat="1" ht="16.5" customHeight="1">
      <c r="A16" s="455" t="s">
        <v>4373</v>
      </c>
      <c r="B16" s="462" t="s">
        <v>4376</v>
      </c>
      <c r="E16" s="460" t="s">
        <v>3</v>
      </c>
      <c r="F16" s="464" t="s">
        <v>41</v>
      </c>
      <c r="G16" s="466">
        <f>SUM(G17:G18)</f>
        <v>10255760885</v>
      </c>
    </row>
    <row r="17" spans="1:11" s="460" customFormat="1" ht="16.5" customHeight="1">
      <c r="A17" s="427"/>
      <c r="B17" s="462" t="s">
        <v>4369</v>
      </c>
      <c r="E17" s="460" t="s">
        <v>3</v>
      </c>
      <c r="F17" s="464" t="s">
        <v>41</v>
      </c>
      <c r="G17" s="466">
        <v>6262190240</v>
      </c>
    </row>
    <row r="18" spans="1:11" s="460" customFormat="1" ht="16.5" customHeight="1">
      <c r="A18" s="427"/>
      <c r="B18" s="462" t="s">
        <v>4370</v>
      </c>
      <c r="E18" s="460" t="s">
        <v>3</v>
      </c>
      <c r="F18" s="464" t="s">
        <v>41</v>
      </c>
      <c r="G18" s="466">
        <v>3993570645</v>
      </c>
    </row>
    <row r="19" spans="1:11" s="460" customFormat="1" ht="16.5" customHeight="1">
      <c r="A19" s="455" t="s">
        <v>4374</v>
      </c>
      <c r="B19" s="462" t="s">
        <v>4389</v>
      </c>
      <c r="E19" s="460" t="s">
        <v>3</v>
      </c>
      <c r="F19" s="464" t="s">
        <v>41</v>
      </c>
      <c r="G19" s="466">
        <f>SUM(G20:G21)</f>
        <v>9497133091</v>
      </c>
    </row>
    <row r="20" spans="1:11" s="460" customFormat="1" ht="16.5" customHeight="1">
      <c r="A20" s="427"/>
      <c r="B20" s="462" t="s">
        <v>4369</v>
      </c>
      <c r="E20" s="460" t="s">
        <v>3</v>
      </c>
      <c r="F20" s="464" t="s">
        <v>41</v>
      </c>
      <c r="G20" s="466">
        <v>5500700016</v>
      </c>
      <c r="K20" s="792"/>
    </row>
    <row r="21" spans="1:11" s="460" customFormat="1" ht="16.5" customHeight="1">
      <c r="A21" s="427"/>
      <c r="B21" s="462" t="s">
        <v>4370</v>
      </c>
      <c r="E21" s="460" t="s">
        <v>3</v>
      </c>
      <c r="F21" s="464" t="s">
        <v>41</v>
      </c>
      <c r="G21" s="466">
        <v>3996433075</v>
      </c>
      <c r="K21" s="792"/>
    </row>
    <row r="22" spans="1:11" s="460" customFormat="1" ht="16.5" customHeight="1">
      <c r="A22" s="455" t="s">
        <v>4378</v>
      </c>
      <c r="B22" s="462" t="s">
        <v>4371</v>
      </c>
      <c r="E22" s="460" t="s">
        <v>3</v>
      </c>
      <c r="F22" s="464" t="s">
        <v>41</v>
      </c>
      <c r="G22" s="465">
        <f>SUM(G23:G24)</f>
        <v>663427794</v>
      </c>
      <c r="K22" s="792"/>
    </row>
    <row r="23" spans="1:11" s="460" customFormat="1" ht="16.5" customHeight="1">
      <c r="A23" s="455"/>
      <c r="B23" s="462" t="s">
        <v>4369</v>
      </c>
      <c r="E23" s="460" t="s">
        <v>3</v>
      </c>
      <c r="F23" s="464" t="s">
        <v>41</v>
      </c>
      <c r="G23" s="465">
        <f>'MM05'!G132</f>
        <v>0</v>
      </c>
      <c r="K23" s="792"/>
    </row>
    <row r="24" spans="1:11" s="460" customFormat="1" ht="16.5" customHeight="1">
      <c r="A24" s="455"/>
      <c r="B24" s="462" t="s">
        <v>4370</v>
      </c>
      <c r="E24" s="460" t="s">
        <v>3</v>
      </c>
      <c r="F24" s="464" t="s">
        <v>41</v>
      </c>
      <c r="G24" s="465">
        <f>'MM05'!L133</f>
        <v>663427794</v>
      </c>
    </row>
    <row r="25" spans="1:11" s="460" customFormat="1" ht="16.5" customHeight="1">
      <c r="A25" s="455" t="s">
        <v>4382</v>
      </c>
      <c r="B25" s="462" t="s">
        <v>4375</v>
      </c>
      <c r="E25" s="460" t="s">
        <v>3</v>
      </c>
      <c r="F25" s="464" t="s">
        <v>41</v>
      </c>
      <c r="G25" s="466">
        <f>SUM(G26:G27)</f>
        <v>0</v>
      </c>
      <c r="K25" s="792"/>
    </row>
    <row r="26" spans="1:11" s="460" customFormat="1" ht="16.5" customHeight="1">
      <c r="A26" s="427"/>
      <c r="B26" s="462" t="s">
        <v>4369</v>
      </c>
      <c r="E26" s="460" t="s">
        <v>3</v>
      </c>
      <c r="F26" s="464" t="s">
        <v>41</v>
      </c>
      <c r="G26" s="465">
        <f>'MM05'!L152</f>
        <v>0</v>
      </c>
    </row>
    <row r="27" spans="1:11" s="460" customFormat="1" ht="16.5" customHeight="1">
      <c r="A27" s="427"/>
      <c r="B27" s="462" t="s">
        <v>4370</v>
      </c>
      <c r="E27" s="460" t="s">
        <v>3</v>
      </c>
      <c r="F27" s="464" t="s">
        <v>41</v>
      </c>
      <c r="G27" s="465">
        <f>'MM05'!L145+'MM05'!L146+'MM05'!L150</f>
        <v>0</v>
      </c>
    </row>
    <row r="28" spans="1:11" s="460" customFormat="1" ht="16.5" customHeight="1">
      <c r="A28" s="455" t="s">
        <v>4387</v>
      </c>
      <c r="B28" s="462" t="s">
        <v>4386</v>
      </c>
      <c r="E28" s="460" t="s">
        <v>3</v>
      </c>
      <c r="F28" s="464" t="s">
        <v>41</v>
      </c>
      <c r="G28" s="466">
        <f>SUM(G29:G31)</f>
        <v>1289147744</v>
      </c>
    </row>
    <row r="29" spans="1:11" s="460" customFormat="1" ht="16.5" customHeight="1">
      <c r="A29" s="427"/>
      <c r="B29" s="462" t="s">
        <v>4383</v>
      </c>
      <c r="E29" s="460" t="s">
        <v>3</v>
      </c>
      <c r="F29" s="464" t="s">
        <v>41</v>
      </c>
      <c r="G29" s="466">
        <f>'MM05'!L62</f>
        <v>836915940</v>
      </c>
    </row>
    <row r="30" spans="1:11" s="460" customFormat="1" ht="16.5" customHeight="1">
      <c r="A30" s="427"/>
      <c r="B30" s="462" t="s">
        <v>4384</v>
      </c>
      <c r="E30" s="460" t="s">
        <v>3</v>
      </c>
      <c r="F30" s="464" t="s">
        <v>41</v>
      </c>
      <c r="G30" s="466">
        <v>4</v>
      </c>
    </row>
    <row r="31" spans="1:11" s="460" customFormat="1" ht="16.5" customHeight="1">
      <c r="A31" s="461"/>
      <c r="B31" s="462" t="s">
        <v>4385</v>
      </c>
      <c r="C31" s="467"/>
      <c r="D31" s="468"/>
      <c r="E31" s="460" t="s">
        <v>3</v>
      </c>
      <c r="F31" s="464" t="s">
        <v>41</v>
      </c>
      <c r="G31" s="798">
        <f>'MM05'!L64</f>
        <v>452231800</v>
      </c>
    </row>
    <row r="32" spans="1:11" s="460" customFormat="1" ht="16.5" customHeight="1">
      <c r="A32" s="455" t="s">
        <v>4391</v>
      </c>
      <c r="B32" s="462" t="s">
        <v>4388</v>
      </c>
      <c r="E32" s="460" t="s">
        <v>3</v>
      </c>
      <c r="F32" s="464" t="s">
        <v>41</v>
      </c>
      <c r="G32" s="466">
        <v>2010797695</v>
      </c>
    </row>
    <row r="33" spans="1:8" s="460" customFormat="1" ht="16.5" customHeight="1">
      <c r="A33" s="461"/>
      <c r="B33" s="462" t="s">
        <v>4390</v>
      </c>
      <c r="C33" s="467"/>
      <c r="D33" s="468"/>
      <c r="E33" s="460" t="s">
        <v>3</v>
      </c>
      <c r="F33" s="464" t="s">
        <v>41</v>
      </c>
      <c r="G33" s="466">
        <f>'DEAD STOCK NON FUEL'!G18</f>
        <v>0</v>
      </c>
    </row>
    <row r="34" spans="1:8" s="460" customFormat="1" ht="16.5" customHeight="1">
      <c r="A34" s="455" t="s">
        <v>4396</v>
      </c>
      <c r="B34" s="462" t="s">
        <v>4647</v>
      </c>
      <c r="E34" s="460" t="s">
        <v>3</v>
      </c>
      <c r="F34" s="464" t="s">
        <v>41</v>
      </c>
      <c r="G34" s="466">
        <f>'SLOW MOVING NON FUEL'!G19</f>
        <v>6075202045</v>
      </c>
    </row>
    <row r="35" spans="1:8" s="460" customFormat="1" ht="16.5" customHeight="1">
      <c r="A35" s="461"/>
      <c r="B35" s="462" t="s">
        <v>4648</v>
      </c>
      <c r="C35" s="467"/>
      <c r="D35" s="468"/>
      <c r="E35" s="460" t="s">
        <v>3</v>
      </c>
      <c r="F35" s="464" t="s">
        <v>41</v>
      </c>
      <c r="G35" s="460">
        <v>0</v>
      </c>
    </row>
    <row r="36" spans="1:8" s="460" customFormat="1" ht="16.5" customHeight="1">
      <c r="A36" s="455" t="s">
        <v>4646</v>
      </c>
      <c r="B36" s="462" t="s">
        <v>4392</v>
      </c>
      <c r="E36" s="460" t="s">
        <v>3</v>
      </c>
      <c r="F36" s="464"/>
      <c r="G36" s="885">
        <v>8</v>
      </c>
      <c r="H36" s="460" t="s">
        <v>56</v>
      </c>
    </row>
    <row r="37" spans="1:8" s="460" customFormat="1" ht="16.5" customHeight="1">
      <c r="A37" s="461"/>
      <c r="B37" s="462" t="s">
        <v>4393</v>
      </c>
      <c r="C37" s="467"/>
      <c r="D37" s="468"/>
      <c r="E37" s="460" t="s">
        <v>3</v>
      </c>
      <c r="F37" s="464"/>
      <c r="G37" s="885">
        <v>3</v>
      </c>
      <c r="H37" s="460" t="s">
        <v>56</v>
      </c>
    </row>
    <row r="38" spans="1:8" s="460" customFormat="1" ht="16.5" customHeight="1">
      <c r="A38" s="463"/>
      <c r="B38" s="462" t="s">
        <v>4394</v>
      </c>
      <c r="C38" s="467"/>
      <c r="D38" s="468"/>
      <c r="E38" s="460" t="s">
        <v>3</v>
      </c>
      <c r="G38" s="885">
        <v>0</v>
      </c>
      <c r="H38" s="460" t="s">
        <v>56</v>
      </c>
    </row>
    <row r="39" spans="1:8" s="460" customFormat="1" ht="16.5" customHeight="1">
      <c r="A39" s="461"/>
      <c r="B39" s="462" t="s">
        <v>4395</v>
      </c>
      <c r="C39" s="467"/>
      <c r="D39" s="468"/>
      <c r="E39" s="460" t="s">
        <v>3</v>
      </c>
      <c r="G39" s="885">
        <v>5</v>
      </c>
      <c r="H39" s="460" t="s">
        <v>56</v>
      </c>
    </row>
    <row r="40" spans="1:8" s="460" customFormat="1" ht="16.5" customHeight="1">
      <c r="A40" s="455" t="s">
        <v>4666</v>
      </c>
      <c r="B40" s="462" t="s">
        <v>4667</v>
      </c>
      <c r="E40" s="460" t="s">
        <v>3</v>
      </c>
      <c r="F40" s="464"/>
      <c r="G40" s="466">
        <v>100</v>
      </c>
      <c r="H40" s="692" t="s">
        <v>35</v>
      </c>
    </row>
    <row r="41" spans="1:8" s="460" customFormat="1" ht="16.5" customHeight="1">
      <c r="A41" s="455" t="s">
        <v>4668</v>
      </c>
      <c r="B41" s="462" t="s">
        <v>4669</v>
      </c>
      <c r="E41" s="460" t="s">
        <v>3</v>
      </c>
      <c r="F41" s="464"/>
      <c r="G41" s="466">
        <v>0</v>
      </c>
      <c r="H41" s="692" t="s">
        <v>4670</v>
      </c>
    </row>
    <row r="42" spans="1:8" s="460" customFormat="1" ht="16.5" customHeight="1">
      <c r="A42" s="462"/>
    </row>
    <row r="43" spans="1:8" s="460" customFormat="1" ht="15">
      <c r="A43" s="462"/>
      <c r="D43" s="469"/>
      <c r="E43" s="469"/>
      <c r="F43" s="469"/>
    </row>
    <row r="44" spans="1:8" s="460" customFormat="1" ht="15">
      <c r="D44" s="470"/>
      <c r="E44" s="470"/>
      <c r="F44" s="470"/>
    </row>
    <row r="45" spans="1:8" s="460" customFormat="1" ht="15">
      <c r="D45" s="470"/>
      <c r="E45" s="470"/>
      <c r="F45" s="470"/>
    </row>
    <row r="46" spans="1:8">
      <c r="D46" s="458"/>
      <c r="E46" s="458"/>
      <c r="F46" s="458"/>
      <c r="H46" s="456"/>
    </row>
    <row r="47" spans="1:8">
      <c r="D47" s="458"/>
      <c r="E47" s="458"/>
      <c r="F47" s="458"/>
      <c r="H47" s="457"/>
    </row>
    <row r="48" spans="1:8">
      <c r="H48" s="457"/>
    </row>
    <row r="49" spans="1:9">
      <c r="H49" s="457"/>
    </row>
    <row r="50" spans="1:9">
      <c r="G50" s="459"/>
      <c r="H50" s="457"/>
    </row>
    <row r="51" spans="1:9">
      <c r="H51" s="457"/>
    </row>
    <row r="52" spans="1:9" ht="18.75" customHeight="1">
      <c r="H52" s="457"/>
    </row>
    <row r="53" spans="1:9">
      <c r="H53" s="459"/>
      <c r="I53" s="459"/>
    </row>
    <row r="56" spans="1:9">
      <c r="C56" s="457"/>
      <c r="D56" s="457"/>
      <c r="E56" s="457"/>
    </row>
    <row r="59" spans="1:9">
      <c r="A59" s="457"/>
      <c r="B59" s="457"/>
    </row>
  </sheetData>
  <printOptions horizontalCentered="1"/>
  <pageMargins left="1.0625" right="0.74791666666666701" top="0.98402777777777795" bottom="0.74791666666666701" header="0.31458333333333299" footer="0.31458333333333299"/>
  <pageSetup paperSize="9" scale="9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9"/>
  <sheetViews>
    <sheetView tabSelected="1" view="pageBreakPreview" topLeftCell="A37" zoomScale="70" zoomScaleNormal="100" zoomScaleSheetLayoutView="70" workbookViewId="0">
      <selection activeCell="K68" sqref="K68"/>
    </sheetView>
  </sheetViews>
  <sheetFormatPr defaultColWidth="9.140625" defaultRowHeight="15"/>
  <cols>
    <col min="1" max="1" width="6.140625" style="481" customWidth="1"/>
    <col min="2" max="2" width="4.42578125" style="481" customWidth="1"/>
    <col min="3" max="3" width="44.42578125" style="481" customWidth="1"/>
    <col min="4" max="4" width="15" style="481" customWidth="1"/>
    <col min="5" max="5" width="7.85546875" style="482" customWidth="1"/>
    <col min="6" max="6" width="19.140625" style="763" customWidth="1"/>
    <col min="7" max="7" width="18.140625" style="763" customWidth="1"/>
    <col min="8" max="8" width="18.5703125" style="763" customWidth="1"/>
    <col min="9" max="9" width="18.85546875" style="764" customWidth="1"/>
    <col min="10" max="10" width="18" style="763" customWidth="1"/>
    <col min="11" max="11" width="18.5703125" style="763" customWidth="1"/>
    <col min="12" max="13" width="17.42578125" style="763" bestFit="1" customWidth="1"/>
    <col min="14" max="14" width="11.85546875" style="765" customWidth="1"/>
    <col min="15" max="15" width="13" style="763" customWidth="1"/>
    <col min="16" max="16" width="13.5703125" style="763" customWidth="1"/>
    <col min="17" max="17" width="11.140625" style="763" customWidth="1"/>
    <col min="18" max="18" width="11.5703125" style="763" customWidth="1"/>
    <col min="19" max="19" width="19.42578125" style="483" customWidth="1"/>
    <col min="20" max="16384" width="9.140625" style="766"/>
  </cols>
  <sheetData>
    <row r="1" spans="1:19" s="480" customFormat="1" ht="15.75">
      <c r="A1" s="473"/>
      <c r="B1" s="473"/>
      <c r="C1" s="474"/>
      <c r="D1" s="474"/>
      <c r="E1" s="475"/>
      <c r="F1" s="476"/>
      <c r="G1" s="476"/>
      <c r="H1" s="476"/>
      <c r="I1" s="477"/>
      <c r="J1" s="476"/>
      <c r="K1" s="476"/>
      <c r="L1" s="476"/>
      <c r="M1" s="476"/>
      <c r="N1" s="478"/>
      <c r="O1" s="476"/>
      <c r="P1" s="476"/>
      <c r="Q1" s="476"/>
      <c r="R1" s="476"/>
      <c r="S1" s="479"/>
    </row>
    <row r="2" spans="1:19" s="480" customFormat="1" ht="15.75">
      <c r="A2" s="473"/>
      <c r="B2" s="473"/>
      <c r="C2" s="474"/>
      <c r="D2" s="474"/>
      <c r="E2" s="475"/>
      <c r="F2" s="476"/>
      <c r="G2" s="476"/>
      <c r="H2" s="476"/>
      <c r="I2" s="477"/>
      <c r="J2" s="476"/>
      <c r="K2" s="476"/>
      <c r="L2" s="476"/>
      <c r="M2" s="476"/>
      <c r="N2" s="478"/>
      <c r="O2" s="476"/>
      <c r="P2" s="476"/>
      <c r="Q2" s="476"/>
      <c r="R2" s="476"/>
      <c r="S2" s="479"/>
    </row>
    <row r="4" spans="1:19" ht="31.5">
      <c r="A4" s="1171" t="s">
        <v>4691</v>
      </c>
      <c r="B4" s="1172"/>
      <c r="C4" s="1172"/>
      <c r="D4" s="1172"/>
      <c r="E4" s="1172"/>
      <c r="F4" s="1172"/>
      <c r="G4" s="1172"/>
      <c r="H4" s="1172"/>
      <c r="I4" s="1172"/>
      <c r="J4" s="1172"/>
      <c r="K4" s="1172"/>
      <c r="L4" s="1172"/>
      <c r="M4" s="1172"/>
      <c r="N4" s="1172"/>
      <c r="O4" s="1172"/>
      <c r="P4" s="1172"/>
      <c r="Q4" s="1172"/>
      <c r="R4" s="1172"/>
    </row>
    <row r="5" spans="1:19" s="480" customFormat="1" ht="31.5">
      <c r="A5" s="1172" t="s">
        <v>6222</v>
      </c>
      <c r="B5" s="1172"/>
      <c r="C5" s="1172"/>
      <c r="D5" s="1172"/>
      <c r="E5" s="1172"/>
      <c r="F5" s="1172"/>
      <c r="G5" s="1172"/>
      <c r="H5" s="1172"/>
      <c r="I5" s="1172"/>
      <c r="J5" s="1172"/>
      <c r="K5" s="1172"/>
      <c r="L5" s="1172"/>
      <c r="M5" s="1172"/>
      <c r="N5" s="1172"/>
      <c r="O5" s="1172"/>
      <c r="P5" s="1172"/>
      <c r="Q5" s="1172"/>
      <c r="R5" s="1172"/>
      <c r="S5" s="479"/>
    </row>
    <row r="6" spans="1:19" s="480" customFormat="1" ht="21">
      <c r="A6" s="484"/>
      <c r="B6" s="485"/>
      <c r="C6" s="474"/>
      <c r="D6" s="474"/>
      <c r="E6" s="475"/>
      <c r="F6" s="476"/>
      <c r="G6" s="476"/>
      <c r="H6" s="476"/>
      <c r="I6" s="477"/>
      <c r="J6" s="476"/>
      <c r="K6" s="476"/>
      <c r="L6" s="476"/>
      <c r="M6" s="476"/>
      <c r="N6" s="478"/>
      <c r="O6" s="476"/>
      <c r="P6" s="476"/>
      <c r="Q6" s="476"/>
      <c r="R6" s="476"/>
      <c r="S6" s="479"/>
    </row>
    <row r="7" spans="1:19" s="480" customFormat="1" ht="19.5" thickBot="1">
      <c r="A7" s="486" t="s">
        <v>5</v>
      </c>
      <c r="B7" s="473"/>
      <c r="C7" s="473"/>
      <c r="D7" s="473"/>
      <c r="E7" s="475"/>
      <c r="F7" s="476"/>
      <c r="G7" s="476"/>
      <c r="H7" s="476"/>
      <c r="I7" s="477"/>
      <c r="J7" s="476"/>
      <c r="K7" s="476"/>
      <c r="L7" s="476"/>
      <c r="M7" s="476"/>
      <c r="N7" s="478"/>
      <c r="O7" s="476"/>
      <c r="P7" s="476"/>
      <c r="Q7" s="476"/>
      <c r="R7" s="476"/>
      <c r="S7" s="479"/>
    </row>
    <row r="8" spans="1:19" s="488" customFormat="1" ht="15.75">
      <c r="A8" s="1117" t="s">
        <v>6</v>
      </c>
      <c r="B8" s="1119" t="s">
        <v>7</v>
      </c>
      <c r="C8" s="1120"/>
      <c r="D8" s="735"/>
      <c r="E8" s="1123" t="s">
        <v>8</v>
      </c>
      <c r="F8" s="538"/>
      <c r="G8" s="1107" t="s">
        <v>9</v>
      </c>
      <c r="H8" s="1108"/>
      <c r="I8" s="1108"/>
      <c r="J8" s="1108"/>
      <c r="K8" s="1108"/>
      <c r="L8" s="1108"/>
      <c r="M8" s="1108"/>
      <c r="N8" s="1108"/>
      <c r="O8" s="1108"/>
      <c r="P8" s="1108"/>
      <c r="Q8" s="1108"/>
      <c r="R8" s="1109"/>
      <c r="S8" s="487"/>
    </row>
    <row r="9" spans="1:19" s="488" customFormat="1" ht="15.75">
      <c r="A9" s="1118"/>
      <c r="B9" s="1121"/>
      <c r="C9" s="1122"/>
      <c r="D9" s="736"/>
      <c r="E9" s="1124"/>
      <c r="F9" s="539" t="s">
        <v>4407</v>
      </c>
      <c r="G9" s="539" t="s">
        <v>10</v>
      </c>
      <c r="H9" s="539" t="s">
        <v>11</v>
      </c>
      <c r="I9" s="540" t="s">
        <v>12</v>
      </c>
      <c r="J9" s="539" t="s">
        <v>13</v>
      </c>
      <c r="K9" s="539" t="s">
        <v>14</v>
      </c>
      <c r="L9" s="539" t="s">
        <v>15</v>
      </c>
      <c r="M9" s="539" t="s">
        <v>16</v>
      </c>
      <c r="N9" s="541" t="s">
        <v>17</v>
      </c>
      <c r="O9" s="539" t="s">
        <v>18</v>
      </c>
      <c r="P9" s="539" t="s">
        <v>19</v>
      </c>
      <c r="Q9" s="539" t="s">
        <v>20</v>
      </c>
      <c r="R9" s="542" t="s">
        <v>21</v>
      </c>
      <c r="S9" s="487"/>
    </row>
    <row r="10" spans="1:19" s="498" customFormat="1" ht="15.75">
      <c r="A10" s="489"/>
      <c r="B10" s="755" t="s">
        <v>22</v>
      </c>
      <c r="C10" s="490"/>
      <c r="D10" s="490"/>
      <c r="E10" s="491"/>
      <c r="F10" s="492"/>
      <c r="G10" s="493"/>
      <c r="H10" s="492"/>
      <c r="I10" s="494"/>
      <c r="J10" s="492"/>
      <c r="K10" s="492"/>
      <c r="L10" s="492"/>
      <c r="M10" s="492"/>
      <c r="N10" s="495"/>
      <c r="O10" s="492"/>
      <c r="P10" s="492"/>
      <c r="Q10" s="492"/>
      <c r="R10" s="496"/>
      <c r="S10" s="497"/>
    </row>
    <row r="11" spans="1:19" s="498" customFormat="1" ht="15.75">
      <c r="A11" s="499">
        <v>1</v>
      </c>
      <c r="B11" s="500" t="s">
        <v>23</v>
      </c>
      <c r="C11" s="501"/>
      <c r="D11" s="501">
        <v>1000</v>
      </c>
      <c r="E11" s="502" t="s">
        <v>24</v>
      </c>
      <c r="F11" s="503">
        <v>0</v>
      </c>
      <c r="G11" s="503">
        <v>0</v>
      </c>
      <c r="H11" s="503">
        <v>0</v>
      </c>
      <c r="I11" s="503">
        <v>0</v>
      </c>
      <c r="J11" s="503">
        <v>0</v>
      </c>
      <c r="K11" s="503">
        <v>0</v>
      </c>
      <c r="L11" s="503">
        <v>0</v>
      </c>
      <c r="M11" s="503">
        <v>0</v>
      </c>
      <c r="N11" s="503"/>
      <c r="O11" s="503"/>
      <c r="P11" s="503"/>
      <c r="Q11" s="503"/>
      <c r="R11" s="504"/>
      <c r="S11" s="497"/>
    </row>
    <row r="12" spans="1:19" s="498" customFormat="1" ht="15.75">
      <c r="A12" s="499">
        <v>2</v>
      </c>
      <c r="B12" s="500" t="s">
        <v>25</v>
      </c>
      <c r="C12" s="501"/>
      <c r="D12" s="501">
        <v>1001</v>
      </c>
      <c r="E12" s="502" t="s">
        <v>24</v>
      </c>
      <c r="F12" s="503">
        <v>44</v>
      </c>
      <c r="G12" s="503">
        <v>44</v>
      </c>
      <c r="H12" s="503">
        <v>44</v>
      </c>
      <c r="I12" s="503">
        <v>44</v>
      </c>
      <c r="J12" s="503">
        <v>44</v>
      </c>
      <c r="K12" s="503">
        <v>44</v>
      </c>
      <c r="L12" s="503">
        <v>44</v>
      </c>
      <c r="M12" s="503">
        <v>44</v>
      </c>
      <c r="N12" s="503"/>
      <c r="O12" s="503"/>
      <c r="P12" s="503"/>
      <c r="Q12" s="503"/>
      <c r="R12" s="504"/>
      <c r="S12" s="497"/>
    </row>
    <row r="13" spans="1:19" s="498" customFormat="1" ht="15.75">
      <c r="A13" s="499">
        <v>3</v>
      </c>
      <c r="B13" s="500" t="s">
        <v>26</v>
      </c>
      <c r="C13" s="501"/>
      <c r="D13" s="501">
        <v>1002</v>
      </c>
      <c r="E13" s="502" t="s">
        <v>24</v>
      </c>
      <c r="F13" s="503">
        <v>23</v>
      </c>
      <c r="G13" s="503">
        <v>23</v>
      </c>
      <c r="H13" s="503">
        <v>23</v>
      </c>
      <c r="I13" s="503">
        <v>25</v>
      </c>
      <c r="J13" s="503">
        <v>37</v>
      </c>
      <c r="K13" s="503">
        <v>37</v>
      </c>
      <c r="L13" s="503">
        <v>37</v>
      </c>
      <c r="M13" s="503">
        <v>37</v>
      </c>
      <c r="N13" s="503"/>
      <c r="O13" s="503"/>
      <c r="P13" s="503"/>
      <c r="Q13" s="503"/>
      <c r="R13" s="504"/>
      <c r="S13" s="497"/>
    </row>
    <row r="14" spans="1:19" s="498" customFormat="1" ht="15.75">
      <c r="A14" s="499">
        <v>4</v>
      </c>
      <c r="B14" s="500" t="s">
        <v>27</v>
      </c>
      <c r="C14" s="501"/>
      <c r="D14" s="501">
        <v>1003</v>
      </c>
      <c r="E14" s="502" t="s">
        <v>24</v>
      </c>
      <c r="F14" s="503">
        <v>40</v>
      </c>
      <c r="G14" s="503">
        <v>40</v>
      </c>
      <c r="H14" s="503">
        <v>40</v>
      </c>
      <c r="I14" s="503">
        <v>40</v>
      </c>
      <c r="J14" s="503">
        <v>40</v>
      </c>
      <c r="K14" s="503">
        <v>40</v>
      </c>
      <c r="L14" s="503">
        <v>40</v>
      </c>
      <c r="M14" s="503">
        <v>40</v>
      </c>
      <c r="N14" s="503"/>
      <c r="O14" s="503"/>
      <c r="P14" s="503"/>
      <c r="Q14" s="503"/>
      <c r="R14" s="504"/>
      <c r="S14" s="497"/>
    </row>
    <row r="15" spans="1:19" s="498" customFormat="1" ht="15.75">
      <c r="A15" s="499">
        <v>5</v>
      </c>
      <c r="B15" s="500" t="s">
        <v>28</v>
      </c>
      <c r="C15" s="501"/>
      <c r="D15" s="501">
        <v>1005</v>
      </c>
      <c r="E15" s="502" t="s">
        <v>24</v>
      </c>
      <c r="F15" s="503">
        <v>374</v>
      </c>
      <c r="G15" s="503">
        <v>374</v>
      </c>
      <c r="H15" s="503">
        <v>374</v>
      </c>
      <c r="I15" s="503">
        <v>407</v>
      </c>
      <c r="J15" s="503">
        <v>517</v>
      </c>
      <c r="K15" s="503">
        <v>524</v>
      </c>
      <c r="L15" s="503">
        <v>525</v>
      </c>
      <c r="M15" s="503">
        <v>527</v>
      </c>
      <c r="N15" s="503"/>
      <c r="O15" s="503"/>
      <c r="P15" s="503"/>
      <c r="Q15" s="503"/>
      <c r="R15" s="504"/>
      <c r="S15" s="497"/>
    </row>
    <row r="16" spans="1:19" s="498" customFormat="1" ht="15.75">
      <c r="A16" s="499">
        <v>6</v>
      </c>
      <c r="B16" s="500" t="s">
        <v>29</v>
      </c>
      <c r="C16" s="501"/>
      <c r="D16" s="501">
        <v>1007</v>
      </c>
      <c r="E16" s="502" t="s">
        <v>24</v>
      </c>
      <c r="F16" s="503">
        <v>2605</v>
      </c>
      <c r="G16" s="503">
        <v>2605</v>
      </c>
      <c r="H16" s="503">
        <v>2626</v>
      </c>
      <c r="I16" s="503">
        <v>2630</v>
      </c>
      <c r="J16" s="503">
        <v>2642</v>
      </c>
      <c r="K16" s="503">
        <v>2644</v>
      </c>
      <c r="L16" s="503">
        <v>2647</v>
      </c>
      <c r="M16" s="503">
        <v>2665</v>
      </c>
      <c r="N16" s="503"/>
      <c r="O16" s="503"/>
      <c r="P16" s="503"/>
      <c r="Q16" s="503"/>
      <c r="R16" s="504"/>
      <c r="S16" s="497"/>
    </row>
    <row r="17" spans="1:19" s="498" customFormat="1" ht="15.75">
      <c r="A17" s="499">
        <v>7</v>
      </c>
      <c r="B17" s="500" t="s">
        <v>30</v>
      </c>
      <c r="C17" s="501"/>
      <c r="D17" s="501">
        <v>4000</v>
      </c>
      <c r="E17" s="502" t="s">
        <v>24</v>
      </c>
      <c r="F17" s="503">
        <v>1</v>
      </c>
      <c r="G17" s="503">
        <v>1</v>
      </c>
      <c r="H17" s="503">
        <v>1</v>
      </c>
      <c r="I17" s="503">
        <v>1</v>
      </c>
      <c r="J17" s="503">
        <v>1</v>
      </c>
      <c r="K17" s="503">
        <v>1</v>
      </c>
      <c r="L17" s="503">
        <v>1</v>
      </c>
      <c r="M17" s="503">
        <v>1</v>
      </c>
      <c r="N17" s="503"/>
      <c r="O17" s="503"/>
      <c r="P17" s="503"/>
      <c r="Q17" s="503"/>
      <c r="R17" s="504"/>
      <c r="S17" s="497"/>
    </row>
    <row r="18" spans="1:19" s="498" customFormat="1" ht="15.75">
      <c r="A18" s="499">
        <v>8</v>
      </c>
      <c r="B18" s="500" t="s">
        <v>31</v>
      </c>
      <c r="C18" s="501"/>
      <c r="D18" s="501">
        <v>4001</v>
      </c>
      <c r="E18" s="502" t="s">
        <v>24</v>
      </c>
      <c r="F18" s="503">
        <v>2</v>
      </c>
      <c r="G18" s="503">
        <v>2</v>
      </c>
      <c r="H18" s="503">
        <v>2</v>
      </c>
      <c r="I18" s="503">
        <v>2</v>
      </c>
      <c r="J18" s="503">
        <v>2</v>
      </c>
      <c r="K18" s="503">
        <v>2</v>
      </c>
      <c r="L18" s="503">
        <v>2</v>
      </c>
      <c r="M18" s="503">
        <v>2</v>
      </c>
      <c r="N18" s="503"/>
      <c r="O18" s="503"/>
      <c r="P18" s="503"/>
      <c r="Q18" s="503"/>
      <c r="R18" s="504"/>
      <c r="S18" s="497"/>
    </row>
    <row r="19" spans="1:19" s="498" customFormat="1" ht="15.75">
      <c r="A19" s="499">
        <v>9</v>
      </c>
      <c r="B19" s="500" t="s">
        <v>4610</v>
      </c>
      <c r="C19" s="501"/>
      <c r="D19" s="501">
        <v>4002</v>
      </c>
      <c r="E19" s="502" t="s">
        <v>24</v>
      </c>
      <c r="F19" s="503">
        <v>0</v>
      </c>
      <c r="G19" s="503">
        <v>0</v>
      </c>
      <c r="H19" s="503">
        <v>0</v>
      </c>
      <c r="I19" s="503"/>
      <c r="J19" s="503">
        <v>0</v>
      </c>
      <c r="K19" s="503">
        <v>0</v>
      </c>
      <c r="L19" s="503">
        <v>0</v>
      </c>
      <c r="M19" s="503">
        <v>0</v>
      </c>
      <c r="N19" s="503"/>
      <c r="O19" s="503"/>
      <c r="P19" s="503"/>
      <c r="Q19" s="503"/>
      <c r="R19" s="504"/>
      <c r="S19" s="497"/>
    </row>
    <row r="20" spans="1:19" s="498" customFormat="1" ht="15.75">
      <c r="A20" s="499">
        <v>10</v>
      </c>
      <c r="B20" s="500" t="s">
        <v>4613</v>
      </c>
      <c r="C20" s="501"/>
      <c r="D20" s="501">
        <v>4003</v>
      </c>
      <c r="E20" s="502" t="s">
        <v>24</v>
      </c>
      <c r="F20" s="503">
        <v>0</v>
      </c>
      <c r="G20" s="503">
        <v>0</v>
      </c>
      <c r="H20" s="503">
        <v>0</v>
      </c>
      <c r="I20" s="503" t="s">
        <v>2</v>
      </c>
      <c r="J20" s="503">
        <v>0</v>
      </c>
      <c r="K20" s="503">
        <v>0</v>
      </c>
      <c r="L20" s="503">
        <v>0</v>
      </c>
      <c r="M20" s="503">
        <v>0</v>
      </c>
      <c r="N20" s="503"/>
      <c r="O20" s="503"/>
      <c r="P20" s="503"/>
      <c r="Q20" s="503"/>
      <c r="R20" s="504"/>
      <c r="S20" s="497"/>
    </row>
    <row r="21" spans="1:19" s="498" customFormat="1" ht="15.75">
      <c r="A21" s="499">
        <v>11</v>
      </c>
      <c r="B21" s="500" t="s">
        <v>4611</v>
      </c>
      <c r="C21" s="501"/>
      <c r="D21" s="501">
        <v>4004</v>
      </c>
      <c r="E21" s="502" t="s">
        <v>24</v>
      </c>
      <c r="F21" s="503">
        <v>59</v>
      </c>
      <c r="G21" s="503">
        <v>59</v>
      </c>
      <c r="H21" s="503">
        <v>59</v>
      </c>
      <c r="I21" s="503">
        <v>59</v>
      </c>
      <c r="J21" s="503">
        <v>61</v>
      </c>
      <c r="K21" s="503">
        <v>61</v>
      </c>
      <c r="L21" s="503">
        <v>61</v>
      </c>
      <c r="M21" s="503">
        <v>61</v>
      </c>
      <c r="N21" s="503"/>
      <c r="O21" s="503"/>
      <c r="P21" s="503"/>
      <c r="Q21" s="503"/>
      <c r="R21" s="504"/>
      <c r="S21" s="497"/>
    </row>
    <row r="22" spans="1:19" s="498" customFormat="1" ht="15.75">
      <c r="A22" s="499">
        <v>12</v>
      </c>
      <c r="B22" s="500" t="s">
        <v>4612</v>
      </c>
      <c r="C22" s="501"/>
      <c r="D22" s="501">
        <v>4005</v>
      </c>
      <c r="E22" s="502" t="s">
        <v>24</v>
      </c>
      <c r="F22" s="503">
        <v>97</v>
      </c>
      <c r="G22" s="503">
        <v>97</v>
      </c>
      <c r="H22" s="503">
        <v>97</v>
      </c>
      <c r="I22" s="503">
        <v>97</v>
      </c>
      <c r="J22" s="503">
        <v>104</v>
      </c>
      <c r="K22" s="503">
        <v>105</v>
      </c>
      <c r="L22" s="503">
        <v>108</v>
      </c>
      <c r="M22" s="503">
        <v>109</v>
      </c>
      <c r="N22" s="503"/>
      <c r="O22" s="503"/>
      <c r="P22" s="503"/>
      <c r="Q22" s="503"/>
      <c r="R22" s="504"/>
      <c r="S22" s="497"/>
    </row>
    <row r="23" spans="1:19" s="498" customFormat="1" ht="16.5" thickBot="1">
      <c r="A23" s="505">
        <v>13</v>
      </c>
      <c r="B23" s="497" t="s">
        <v>4614</v>
      </c>
      <c r="C23" s="506"/>
      <c r="D23" s="506">
        <v>1021</v>
      </c>
      <c r="E23" s="521" t="s">
        <v>24</v>
      </c>
      <c r="F23" s="649">
        <v>0</v>
      </c>
      <c r="G23" s="649">
        <v>0</v>
      </c>
      <c r="H23" s="649"/>
      <c r="I23" s="649"/>
      <c r="J23" s="649"/>
      <c r="K23" s="649"/>
      <c r="L23" s="649"/>
      <c r="M23" s="649"/>
      <c r="N23" s="649"/>
      <c r="O23" s="649"/>
      <c r="P23" s="649"/>
      <c r="Q23" s="649"/>
      <c r="R23" s="650"/>
      <c r="S23" s="497"/>
    </row>
    <row r="24" spans="1:19" s="498" customFormat="1" ht="17.25" thickTop="1" thickBot="1">
      <c r="A24" s="507"/>
      <c r="B24" s="1169" t="s">
        <v>32</v>
      </c>
      <c r="C24" s="1170"/>
      <c r="D24" s="508"/>
      <c r="E24" s="509" t="s">
        <v>24</v>
      </c>
      <c r="F24" s="510">
        <f>SUM(F11:F23)</f>
        <v>3245</v>
      </c>
      <c r="G24" s="510">
        <f t="shared" ref="G24:R24" si="0">SUM(G11:G23)</f>
        <v>3245</v>
      </c>
      <c r="H24" s="510">
        <f t="shared" si="0"/>
        <v>3266</v>
      </c>
      <c r="I24" s="510">
        <f t="shared" si="0"/>
        <v>3305</v>
      </c>
      <c r="J24" s="510">
        <f t="shared" si="0"/>
        <v>3448</v>
      </c>
      <c r="K24" s="510">
        <f t="shared" si="0"/>
        <v>3458</v>
      </c>
      <c r="L24" s="510">
        <f t="shared" si="0"/>
        <v>3465</v>
      </c>
      <c r="M24" s="510">
        <f t="shared" si="0"/>
        <v>3486</v>
      </c>
      <c r="N24" s="510">
        <f t="shared" si="0"/>
        <v>0</v>
      </c>
      <c r="O24" s="510">
        <f t="shared" si="0"/>
        <v>0</v>
      </c>
      <c r="P24" s="510">
        <f t="shared" si="0"/>
        <v>0</v>
      </c>
      <c r="Q24" s="510">
        <f t="shared" si="0"/>
        <v>0</v>
      </c>
      <c r="R24" s="510">
        <f t="shared" si="0"/>
        <v>0</v>
      </c>
      <c r="S24" s="497"/>
    </row>
    <row r="25" spans="1:19" s="498" customFormat="1" ht="16.5" thickTop="1">
      <c r="A25" s="489"/>
      <c r="B25" s="755"/>
      <c r="C25" s="490"/>
      <c r="D25" s="511"/>
      <c r="E25" s="512"/>
      <c r="F25" s="513"/>
      <c r="G25" s="514"/>
      <c r="H25" s="513"/>
      <c r="I25" s="515"/>
      <c r="J25" s="513"/>
      <c r="K25" s="513"/>
      <c r="L25" s="513"/>
      <c r="M25" s="516"/>
      <c r="N25" s="517"/>
      <c r="O25" s="516"/>
      <c r="P25" s="516"/>
      <c r="Q25" s="516"/>
      <c r="R25" s="518"/>
      <c r="S25" s="497"/>
    </row>
    <row r="26" spans="1:19" s="498" customFormat="1" ht="15.75">
      <c r="A26" s="519"/>
      <c r="B26" s="520" t="s">
        <v>33</v>
      </c>
      <c r="C26" s="506"/>
      <c r="D26" s="506"/>
      <c r="E26" s="521"/>
      <c r="F26" s="522"/>
      <c r="G26" s="523"/>
      <c r="H26" s="522"/>
      <c r="I26" s="524"/>
      <c r="J26" s="522"/>
      <c r="K26" s="522"/>
      <c r="L26" s="522"/>
      <c r="M26" s="522"/>
      <c r="N26" s="525"/>
      <c r="O26" s="522"/>
      <c r="P26" s="522"/>
      <c r="Q26" s="522"/>
      <c r="R26" s="526"/>
      <c r="S26" s="497"/>
    </row>
    <row r="27" spans="1:19" s="498" customFormat="1" ht="15.75">
      <c r="A27" s="499">
        <v>1</v>
      </c>
      <c r="B27" s="500" t="s">
        <v>23</v>
      </c>
      <c r="C27" s="501"/>
      <c r="D27" s="501">
        <v>1000</v>
      </c>
      <c r="E27" s="502" t="s">
        <v>24</v>
      </c>
      <c r="F27" s="503">
        <v>0</v>
      </c>
      <c r="G27" s="503">
        <v>0</v>
      </c>
      <c r="H27" s="503"/>
      <c r="I27" s="503"/>
      <c r="J27" s="503"/>
      <c r="K27" s="503">
        <v>0</v>
      </c>
      <c r="L27" s="503">
        <v>0</v>
      </c>
      <c r="M27" s="503">
        <v>0</v>
      </c>
      <c r="N27" s="503"/>
      <c r="O27" s="503"/>
      <c r="P27" s="503"/>
      <c r="Q27" s="503"/>
      <c r="R27" s="503"/>
      <c r="S27" s="497"/>
    </row>
    <row r="28" spans="1:19" s="498" customFormat="1" ht="15.75">
      <c r="A28" s="499">
        <v>2</v>
      </c>
      <c r="B28" s="500" t="s">
        <v>25</v>
      </c>
      <c r="C28" s="501"/>
      <c r="D28" s="501">
        <v>1001</v>
      </c>
      <c r="E28" s="502" t="s">
        <v>24</v>
      </c>
      <c r="F28" s="503">
        <v>0</v>
      </c>
      <c r="G28" s="503">
        <v>0</v>
      </c>
      <c r="H28" s="503"/>
      <c r="I28" s="503"/>
      <c r="J28" s="503"/>
      <c r="K28" s="503">
        <v>0</v>
      </c>
      <c r="L28" s="503">
        <v>0</v>
      </c>
      <c r="M28" s="503">
        <v>0</v>
      </c>
      <c r="N28" s="503"/>
      <c r="O28" s="503"/>
      <c r="P28" s="503"/>
      <c r="Q28" s="503"/>
      <c r="R28" s="503"/>
      <c r="S28" s="497"/>
    </row>
    <row r="29" spans="1:19" s="498" customFormat="1" ht="15.75">
      <c r="A29" s="499">
        <v>3</v>
      </c>
      <c r="B29" s="500" t="s">
        <v>26</v>
      </c>
      <c r="C29" s="501"/>
      <c r="D29" s="501">
        <v>1002</v>
      </c>
      <c r="E29" s="502" t="s">
        <v>24</v>
      </c>
      <c r="F29" s="503">
        <v>0</v>
      </c>
      <c r="G29" s="503">
        <v>0</v>
      </c>
      <c r="H29" s="503"/>
      <c r="I29" s="503"/>
      <c r="J29" s="503">
        <v>1</v>
      </c>
      <c r="K29" s="503">
        <v>0</v>
      </c>
      <c r="L29" s="503">
        <v>0</v>
      </c>
      <c r="M29" s="503">
        <v>0</v>
      </c>
      <c r="N29" s="503"/>
      <c r="O29" s="503"/>
      <c r="P29" s="503"/>
      <c r="Q29" s="503"/>
      <c r="R29" s="503"/>
      <c r="S29" s="497"/>
    </row>
    <row r="30" spans="1:19" s="498" customFormat="1" ht="15.75">
      <c r="A30" s="499">
        <v>4</v>
      </c>
      <c r="B30" s="500" t="s">
        <v>27</v>
      </c>
      <c r="C30" s="501"/>
      <c r="D30" s="501">
        <v>1003</v>
      </c>
      <c r="E30" s="502" t="s">
        <v>24</v>
      </c>
      <c r="F30" s="503">
        <v>0</v>
      </c>
      <c r="G30" s="503">
        <v>0</v>
      </c>
      <c r="H30" s="503"/>
      <c r="I30" s="503"/>
      <c r="J30" s="503"/>
      <c r="K30" s="503">
        <v>0</v>
      </c>
      <c r="L30" s="503">
        <v>0</v>
      </c>
      <c r="M30" s="503">
        <v>0</v>
      </c>
      <c r="N30" s="503"/>
      <c r="O30" s="503"/>
      <c r="P30" s="503"/>
      <c r="Q30" s="503"/>
      <c r="R30" s="503"/>
      <c r="S30" s="497"/>
    </row>
    <row r="31" spans="1:19" s="498" customFormat="1" ht="15.75">
      <c r="A31" s="499">
        <v>5</v>
      </c>
      <c r="B31" s="500" t="s">
        <v>28</v>
      </c>
      <c r="C31" s="501"/>
      <c r="D31" s="501">
        <v>1005</v>
      </c>
      <c r="E31" s="502" t="s">
        <v>24</v>
      </c>
      <c r="F31" s="503">
        <v>0</v>
      </c>
      <c r="G31" s="503">
        <v>0</v>
      </c>
      <c r="H31" s="503"/>
      <c r="I31" s="503">
        <v>83</v>
      </c>
      <c r="J31" s="503"/>
      <c r="K31" s="503">
        <v>7</v>
      </c>
      <c r="L31" s="503">
        <v>1</v>
      </c>
      <c r="M31" s="503">
        <v>2</v>
      </c>
      <c r="N31" s="503"/>
      <c r="O31" s="503"/>
      <c r="P31" s="503"/>
      <c r="Q31" s="503"/>
      <c r="R31" s="503"/>
      <c r="S31" s="497"/>
    </row>
    <row r="32" spans="1:19" s="498" customFormat="1" ht="15.75">
      <c r="A32" s="499">
        <v>6</v>
      </c>
      <c r="B32" s="500" t="s">
        <v>29</v>
      </c>
      <c r="C32" s="501"/>
      <c r="D32" s="501">
        <v>1007</v>
      </c>
      <c r="E32" s="502" t="s">
        <v>24</v>
      </c>
      <c r="F32" s="503">
        <v>0</v>
      </c>
      <c r="G32" s="503">
        <v>0</v>
      </c>
      <c r="H32" s="503">
        <v>17</v>
      </c>
      <c r="I32" s="503"/>
      <c r="J32" s="503"/>
      <c r="K32" s="503">
        <v>2</v>
      </c>
      <c r="L32" s="503">
        <v>3</v>
      </c>
      <c r="M32" s="503">
        <v>18</v>
      </c>
      <c r="N32" s="503"/>
      <c r="O32" s="503"/>
      <c r="P32" s="503"/>
      <c r="Q32" s="503"/>
      <c r="R32" s="503"/>
      <c r="S32" s="497"/>
    </row>
    <row r="33" spans="1:19" s="498" customFormat="1" ht="15.75">
      <c r="A33" s="499">
        <v>7</v>
      </c>
      <c r="B33" s="500" t="s">
        <v>30</v>
      </c>
      <c r="C33" s="501"/>
      <c r="D33" s="501">
        <v>4000</v>
      </c>
      <c r="E33" s="502" t="s">
        <v>24</v>
      </c>
      <c r="F33" s="503">
        <v>0</v>
      </c>
      <c r="G33" s="503">
        <v>0</v>
      </c>
      <c r="H33" s="503"/>
      <c r="I33" s="503"/>
      <c r="J33" s="503"/>
      <c r="K33" s="503">
        <v>0</v>
      </c>
      <c r="L33" s="503">
        <v>0</v>
      </c>
      <c r="M33" s="503">
        <v>0</v>
      </c>
      <c r="N33" s="503"/>
      <c r="O33" s="503"/>
      <c r="P33" s="503"/>
      <c r="Q33" s="503"/>
      <c r="R33" s="503"/>
      <c r="S33" s="497"/>
    </row>
    <row r="34" spans="1:19" s="498" customFormat="1" ht="15.75">
      <c r="A34" s="499">
        <v>8</v>
      </c>
      <c r="B34" s="500" t="s">
        <v>31</v>
      </c>
      <c r="C34" s="501"/>
      <c r="D34" s="501">
        <v>4001</v>
      </c>
      <c r="E34" s="502" t="s">
        <v>24</v>
      </c>
      <c r="F34" s="503">
        <v>0</v>
      </c>
      <c r="G34" s="503">
        <v>0</v>
      </c>
      <c r="H34" s="503"/>
      <c r="I34" s="503"/>
      <c r="J34" s="503"/>
      <c r="K34" s="503">
        <v>0</v>
      </c>
      <c r="L34" s="503">
        <v>0</v>
      </c>
      <c r="M34" s="503">
        <v>0</v>
      </c>
      <c r="N34" s="503"/>
      <c r="O34" s="503"/>
      <c r="P34" s="503"/>
      <c r="Q34" s="503"/>
      <c r="R34" s="503"/>
      <c r="S34" s="497"/>
    </row>
    <row r="35" spans="1:19" s="498" customFormat="1" ht="15.75">
      <c r="A35" s="499">
        <v>9</v>
      </c>
      <c r="B35" s="500" t="s">
        <v>4610</v>
      </c>
      <c r="C35" s="501"/>
      <c r="D35" s="501">
        <v>4002</v>
      </c>
      <c r="E35" s="502" t="s">
        <v>24</v>
      </c>
      <c r="F35" s="503">
        <v>0</v>
      </c>
      <c r="G35" s="503">
        <v>0</v>
      </c>
      <c r="H35" s="503"/>
      <c r="I35" s="503"/>
      <c r="J35" s="503"/>
      <c r="K35" s="503">
        <v>0</v>
      </c>
      <c r="L35" s="503">
        <v>0</v>
      </c>
      <c r="M35" s="503">
        <v>0</v>
      </c>
      <c r="N35" s="503"/>
      <c r="O35" s="503"/>
      <c r="P35" s="503"/>
      <c r="Q35" s="503"/>
      <c r="R35" s="503"/>
      <c r="S35" s="497"/>
    </row>
    <row r="36" spans="1:19" s="498" customFormat="1" ht="15.75">
      <c r="A36" s="499">
        <v>10</v>
      </c>
      <c r="B36" s="500" t="s">
        <v>4613</v>
      </c>
      <c r="C36" s="501"/>
      <c r="D36" s="501">
        <v>4003</v>
      </c>
      <c r="E36" s="502" t="s">
        <v>24</v>
      </c>
      <c r="F36" s="503">
        <v>0</v>
      </c>
      <c r="G36" s="503">
        <v>0</v>
      </c>
      <c r="H36" s="503"/>
      <c r="I36" s="503"/>
      <c r="J36" s="503"/>
      <c r="K36" s="503">
        <v>0</v>
      </c>
      <c r="L36" s="503">
        <v>0</v>
      </c>
      <c r="M36" s="503">
        <v>0</v>
      </c>
      <c r="N36" s="503"/>
      <c r="O36" s="503"/>
      <c r="P36" s="503"/>
      <c r="Q36" s="503"/>
      <c r="R36" s="503"/>
      <c r="S36" s="497"/>
    </row>
    <row r="37" spans="1:19" s="498" customFormat="1" ht="15.75">
      <c r="A37" s="499">
        <v>11</v>
      </c>
      <c r="B37" s="500" t="s">
        <v>4611</v>
      </c>
      <c r="C37" s="501"/>
      <c r="D37" s="501">
        <v>4004</v>
      </c>
      <c r="E37" s="502" t="s">
        <v>24</v>
      </c>
      <c r="F37" s="503">
        <v>0</v>
      </c>
      <c r="G37" s="503">
        <v>0</v>
      </c>
      <c r="H37" s="503"/>
      <c r="I37" s="503"/>
      <c r="J37" s="503"/>
      <c r="K37" s="503">
        <v>0</v>
      </c>
      <c r="L37" s="503">
        <v>0</v>
      </c>
      <c r="M37" s="503">
        <v>0</v>
      </c>
      <c r="N37" s="503"/>
      <c r="O37" s="503"/>
      <c r="P37" s="503"/>
      <c r="Q37" s="503"/>
      <c r="R37" s="503"/>
      <c r="S37" s="497"/>
    </row>
    <row r="38" spans="1:19" s="498" customFormat="1" ht="15.75">
      <c r="A38" s="499">
        <v>12</v>
      </c>
      <c r="B38" s="500" t="s">
        <v>4612</v>
      </c>
      <c r="C38" s="501"/>
      <c r="D38" s="501">
        <v>4005</v>
      </c>
      <c r="E38" s="502" t="s">
        <v>24</v>
      </c>
      <c r="F38" s="503">
        <v>0</v>
      </c>
      <c r="G38" s="503">
        <v>0</v>
      </c>
      <c r="H38" s="503"/>
      <c r="I38" s="503"/>
      <c r="J38" s="503"/>
      <c r="K38" s="503">
        <v>1</v>
      </c>
      <c r="L38" s="503">
        <v>3</v>
      </c>
      <c r="M38" s="503">
        <v>1</v>
      </c>
      <c r="N38" s="503"/>
      <c r="O38" s="503"/>
      <c r="P38" s="503"/>
      <c r="Q38" s="503"/>
      <c r="R38" s="503"/>
      <c r="S38" s="497"/>
    </row>
    <row r="39" spans="1:19" s="498" customFormat="1" ht="16.5" thickBot="1">
      <c r="A39" s="505">
        <v>13</v>
      </c>
      <c r="B39" s="497" t="s">
        <v>4614</v>
      </c>
      <c r="C39" s="506"/>
      <c r="D39" s="506">
        <v>1021</v>
      </c>
      <c r="E39" s="521" t="s">
        <v>24</v>
      </c>
      <c r="F39" s="503">
        <v>0</v>
      </c>
      <c r="G39" s="503">
        <v>0</v>
      </c>
      <c r="H39" s="503"/>
      <c r="I39" s="503"/>
      <c r="J39" s="503"/>
      <c r="K39" s="503">
        <v>0</v>
      </c>
      <c r="L39" s="503">
        <v>0</v>
      </c>
      <c r="M39" s="503">
        <v>0</v>
      </c>
      <c r="N39" s="503"/>
      <c r="O39" s="503"/>
      <c r="P39" s="503"/>
      <c r="Q39" s="503"/>
      <c r="R39" s="503"/>
      <c r="S39" s="497"/>
    </row>
    <row r="40" spans="1:19" s="498" customFormat="1" ht="17.25" thickTop="1" thickBot="1">
      <c r="A40" s="527"/>
      <c r="B40" s="1169" t="s">
        <v>32</v>
      </c>
      <c r="C40" s="1170"/>
      <c r="D40" s="733"/>
      <c r="E40" s="509" t="s">
        <v>24</v>
      </c>
      <c r="F40" s="510">
        <f>SUM(F27:F39)</f>
        <v>0</v>
      </c>
      <c r="G40" s="510">
        <f t="shared" ref="G40:R40" si="1">SUM(G27:G39)</f>
        <v>0</v>
      </c>
      <c r="H40" s="510">
        <f t="shared" si="1"/>
        <v>17</v>
      </c>
      <c r="I40" s="510">
        <f t="shared" si="1"/>
        <v>83</v>
      </c>
      <c r="J40" s="510">
        <f t="shared" si="1"/>
        <v>1</v>
      </c>
      <c r="K40" s="510">
        <f t="shared" si="1"/>
        <v>10</v>
      </c>
      <c r="L40" s="510">
        <f t="shared" si="1"/>
        <v>7</v>
      </c>
      <c r="M40" s="510">
        <f t="shared" si="1"/>
        <v>21</v>
      </c>
      <c r="N40" s="510">
        <f t="shared" si="1"/>
        <v>0</v>
      </c>
      <c r="O40" s="510">
        <f t="shared" si="1"/>
        <v>0</v>
      </c>
      <c r="P40" s="510">
        <f t="shared" si="1"/>
        <v>0</v>
      </c>
      <c r="Q40" s="510">
        <f t="shared" si="1"/>
        <v>0</v>
      </c>
      <c r="R40" s="510">
        <f t="shared" si="1"/>
        <v>0</v>
      </c>
      <c r="S40" s="497"/>
    </row>
    <row r="41" spans="1:19" s="498" customFormat="1" ht="17.25" thickTop="1" thickBot="1">
      <c r="A41" s="528"/>
      <c r="B41" s="1137" t="s">
        <v>34</v>
      </c>
      <c r="C41" s="1138"/>
      <c r="D41" s="734"/>
      <c r="E41" s="529" t="s">
        <v>35</v>
      </c>
      <c r="F41" s="530">
        <f t="shared" ref="F41:R41" si="2">+F40/$G$24</f>
        <v>0</v>
      </c>
      <c r="G41" s="530">
        <f t="shared" si="2"/>
        <v>0</v>
      </c>
      <c r="H41" s="530">
        <f t="shared" si="2"/>
        <v>5.2388289676425269E-3</v>
      </c>
      <c r="I41" s="530">
        <f t="shared" si="2"/>
        <v>2.5577812018489986E-2</v>
      </c>
      <c r="J41" s="530">
        <f t="shared" si="2"/>
        <v>3.0816640986132513E-4</v>
      </c>
      <c r="K41" s="530">
        <f t="shared" si="2"/>
        <v>3.0816640986132513E-3</v>
      </c>
      <c r="L41" s="530">
        <f t="shared" si="2"/>
        <v>2.1571648690292757E-3</v>
      </c>
      <c r="M41" s="530">
        <f t="shared" si="2"/>
        <v>6.4714946070878274E-3</v>
      </c>
      <c r="N41" s="530">
        <f t="shared" si="2"/>
        <v>0</v>
      </c>
      <c r="O41" s="530">
        <f t="shared" si="2"/>
        <v>0</v>
      </c>
      <c r="P41" s="530">
        <f t="shared" si="2"/>
        <v>0</v>
      </c>
      <c r="Q41" s="530">
        <f t="shared" si="2"/>
        <v>0</v>
      </c>
      <c r="R41" s="531">
        <f t="shared" si="2"/>
        <v>0</v>
      </c>
      <c r="S41" s="497"/>
    </row>
    <row r="42" spans="1:19" s="498" customFormat="1" ht="15.75">
      <c r="A42" s="487"/>
      <c r="B42" s="532"/>
      <c r="C42" s="532"/>
      <c r="D42" s="532"/>
      <c r="E42" s="533"/>
      <c r="F42" s="523"/>
      <c r="G42" s="523"/>
      <c r="H42" s="523"/>
      <c r="I42" s="534"/>
      <c r="J42" s="523"/>
      <c r="K42" s="523"/>
      <c r="L42" s="523"/>
      <c r="M42" s="523"/>
      <c r="N42" s="535"/>
      <c r="O42" s="523"/>
      <c r="P42" s="523"/>
      <c r="Q42" s="523"/>
      <c r="R42" s="523"/>
      <c r="S42" s="497"/>
    </row>
    <row r="43" spans="1:19" s="537" customFormat="1" ht="19.5" thickBot="1">
      <c r="A43" s="536" t="s">
        <v>36</v>
      </c>
      <c r="B43" s="532"/>
      <c r="C43" s="532"/>
      <c r="D43" s="532"/>
      <c r="E43" s="533"/>
      <c r="F43" s="523"/>
      <c r="G43" s="523"/>
      <c r="H43" s="523"/>
      <c r="I43" s="534"/>
      <c r="J43" s="523"/>
      <c r="K43" s="523"/>
      <c r="L43" s="523"/>
      <c r="M43" s="523"/>
      <c r="N43" s="535"/>
      <c r="O43" s="523"/>
      <c r="P43" s="523"/>
      <c r="Q43" s="523"/>
      <c r="R43" s="523"/>
      <c r="S43" s="497"/>
    </row>
    <row r="44" spans="1:19" s="488" customFormat="1" ht="15.75">
      <c r="A44" s="1117" t="s">
        <v>6</v>
      </c>
      <c r="B44" s="1119" t="s">
        <v>7</v>
      </c>
      <c r="C44" s="1120"/>
      <c r="D44" s="735"/>
      <c r="E44" s="1123" t="s">
        <v>8</v>
      </c>
      <c r="F44" s="538"/>
      <c r="G44" s="1107" t="s">
        <v>9</v>
      </c>
      <c r="H44" s="1108"/>
      <c r="I44" s="1108"/>
      <c r="J44" s="1108"/>
      <c r="K44" s="1108"/>
      <c r="L44" s="1108"/>
      <c r="M44" s="1108"/>
      <c r="N44" s="1108"/>
      <c r="O44" s="1108"/>
      <c r="P44" s="1108"/>
      <c r="Q44" s="1108"/>
      <c r="R44" s="1109"/>
      <c r="S44" s="487"/>
    </row>
    <row r="45" spans="1:19" s="488" customFormat="1" ht="15.75">
      <c r="A45" s="1118"/>
      <c r="B45" s="1121"/>
      <c r="C45" s="1122"/>
      <c r="D45" s="736"/>
      <c r="E45" s="1124"/>
      <c r="F45" s="539" t="s">
        <v>4407</v>
      </c>
      <c r="G45" s="539" t="s">
        <v>10</v>
      </c>
      <c r="H45" s="539" t="s">
        <v>11</v>
      </c>
      <c r="I45" s="540" t="s">
        <v>12</v>
      </c>
      <c r="J45" s="539" t="s">
        <v>13</v>
      </c>
      <c r="K45" s="539" t="s">
        <v>14</v>
      </c>
      <c r="L45" s="539" t="s">
        <v>15</v>
      </c>
      <c r="M45" s="539" t="s">
        <v>16</v>
      </c>
      <c r="N45" s="541" t="s">
        <v>17</v>
      </c>
      <c r="O45" s="539" t="s">
        <v>18</v>
      </c>
      <c r="P45" s="539" t="s">
        <v>19</v>
      </c>
      <c r="Q45" s="539" t="s">
        <v>20</v>
      </c>
      <c r="R45" s="542" t="s">
        <v>21</v>
      </c>
      <c r="S45" s="487"/>
    </row>
    <row r="46" spans="1:19" s="498" customFormat="1" ht="39" customHeight="1">
      <c r="A46" s="499">
        <v>1</v>
      </c>
      <c r="B46" s="1165" t="s">
        <v>4625</v>
      </c>
      <c r="C46" s="1166"/>
      <c r="D46" s="739"/>
      <c r="E46" s="543" t="s">
        <v>56</v>
      </c>
      <c r="F46" s="503">
        <v>3</v>
      </c>
      <c r="G46" s="503">
        <v>18</v>
      </c>
      <c r="H46" s="1067">
        <v>0</v>
      </c>
      <c r="I46" s="503">
        <v>8</v>
      </c>
      <c r="J46" s="503">
        <v>76</v>
      </c>
      <c r="K46" s="503">
        <v>9</v>
      </c>
      <c r="L46" s="503">
        <v>124</v>
      </c>
      <c r="M46" s="503">
        <v>38</v>
      </c>
      <c r="N46" s="503"/>
      <c r="O46" s="503"/>
      <c r="P46" s="503"/>
      <c r="Q46" s="503"/>
      <c r="R46" s="504"/>
      <c r="S46" s="544">
        <f>SUM(F46:Q46)</f>
        <v>276</v>
      </c>
    </row>
    <row r="47" spans="1:19" s="498" customFormat="1" ht="39" customHeight="1">
      <c r="A47" s="499">
        <v>2</v>
      </c>
      <c r="B47" s="1165" t="s">
        <v>5089</v>
      </c>
      <c r="C47" s="1166"/>
      <c r="D47" s="739"/>
      <c r="E47" s="543" t="s">
        <v>56</v>
      </c>
      <c r="F47" s="1067">
        <v>0</v>
      </c>
      <c r="G47" s="503">
        <v>3</v>
      </c>
      <c r="H47" s="503">
        <v>2</v>
      </c>
      <c r="I47" s="503">
        <v>3</v>
      </c>
      <c r="J47" s="503">
        <v>3</v>
      </c>
      <c r="K47" s="503">
        <v>3</v>
      </c>
      <c r="L47" s="503">
        <v>3</v>
      </c>
      <c r="M47" s="503">
        <v>23</v>
      </c>
      <c r="N47" s="503"/>
      <c r="O47" s="503"/>
      <c r="P47" s="503"/>
      <c r="Q47" s="503"/>
      <c r="R47" s="504"/>
      <c r="S47" s="544">
        <f>SUM(F47:Q47)</f>
        <v>40</v>
      </c>
    </row>
    <row r="48" spans="1:19" s="498" customFormat="1" ht="35.25" customHeight="1">
      <c r="A48" s="499">
        <v>3</v>
      </c>
      <c r="B48" s="1165" t="s">
        <v>4615</v>
      </c>
      <c r="C48" s="1166"/>
      <c r="D48" s="739"/>
      <c r="E48" s="543" t="s">
        <v>56</v>
      </c>
      <c r="F48" s="503">
        <v>3</v>
      </c>
      <c r="G48" s="503">
        <v>4</v>
      </c>
      <c r="H48" s="503">
        <v>8</v>
      </c>
      <c r="I48" s="503">
        <v>8</v>
      </c>
      <c r="J48" s="503">
        <v>20</v>
      </c>
      <c r="K48" s="503">
        <v>5</v>
      </c>
      <c r="L48" s="503">
        <v>5</v>
      </c>
      <c r="M48" s="503">
        <v>23</v>
      </c>
      <c r="N48" s="503"/>
      <c r="O48" s="503"/>
      <c r="P48" s="503"/>
      <c r="Q48" s="503"/>
      <c r="R48" s="504"/>
      <c r="S48" s="544">
        <f>SUM(F48:Q48)</f>
        <v>76</v>
      </c>
    </row>
    <row r="49" spans="1:19" s="498" customFormat="1" ht="36" customHeight="1">
      <c r="A49" s="499">
        <v>4</v>
      </c>
      <c r="B49" s="1165" t="s">
        <v>4627</v>
      </c>
      <c r="C49" s="1166"/>
      <c r="D49" s="739"/>
      <c r="E49" s="543" t="s">
        <v>56</v>
      </c>
      <c r="F49" s="503">
        <v>6</v>
      </c>
      <c r="G49" s="503">
        <v>18</v>
      </c>
      <c r="H49" s="1067">
        <v>0</v>
      </c>
      <c r="I49" s="503">
        <v>8</v>
      </c>
      <c r="J49" s="503">
        <v>76</v>
      </c>
      <c r="K49" s="503">
        <v>9</v>
      </c>
      <c r="L49" s="503">
        <v>124</v>
      </c>
      <c r="M49" s="503">
        <v>7</v>
      </c>
      <c r="N49" s="503"/>
      <c r="O49" s="503"/>
      <c r="P49" s="503"/>
      <c r="Q49" s="503"/>
      <c r="R49" s="504"/>
      <c r="S49" s="544">
        <f>SUM(G49:R49)</f>
        <v>242</v>
      </c>
    </row>
    <row r="50" spans="1:19" s="498" customFormat="1" ht="36.75" customHeight="1">
      <c r="A50" s="499">
        <v>5</v>
      </c>
      <c r="B50" s="1165" t="s">
        <v>4628</v>
      </c>
      <c r="C50" s="1166"/>
      <c r="D50" s="739"/>
      <c r="E50" s="543" t="s">
        <v>56</v>
      </c>
      <c r="F50" s="1067">
        <v>0</v>
      </c>
      <c r="G50" s="503">
        <v>3</v>
      </c>
      <c r="H50" s="503">
        <v>2</v>
      </c>
      <c r="I50" s="503">
        <v>3</v>
      </c>
      <c r="J50" s="503">
        <v>3</v>
      </c>
      <c r="K50" s="503">
        <v>3</v>
      </c>
      <c r="L50" s="503">
        <v>3</v>
      </c>
      <c r="M50" s="503">
        <v>3</v>
      </c>
      <c r="N50" s="503"/>
      <c r="O50" s="503"/>
      <c r="P50" s="503"/>
      <c r="Q50" s="503"/>
      <c r="R50" s="504"/>
      <c r="S50" s="544">
        <f>SUM(G50:R50)</f>
        <v>20</v>
      </c>
    </row>
    <row r="51" spans="1:19" s="498" customFormat="1" ht="36" customHeight="1">
      <c r="A51" s="499">
        <v>6</v>
      </c>
      <c r="B51" s="1165" t="s">
        <v>4616</v>
      </c>
      <c r="C51" s="1166"/>
      <c r="D51" s="739"/>
      <c r="E51" s="543" t="s">
        <v>56</v>
      </c>
      <c r="F51" s="503">
        <v>5</v>
      </c>
      <c r="G51" s="503">
        <v>4</v>
      </c>
      <c r="H51" s="503">
        <v>7</v>
      </c>
      <c r="I51" s="503">
        <v>8</v>
      </c>
      <c r="J51" s="503">
        <v>18</v>
      </c>
      <c r="K51" s="503">
        <v>5</v>
      </c>
      <c r="L51" s="503">
        <v>5</v>
      </c>
      <c r="M51" s="503">
        <v>10</v>
      </c>
      <c r="N51" s="503"/>
      <c r="O51" s="503"/>
      <c r="P51" s="503"/>
      <c r="Q51" s="503"/>
      <c r="R51" s="504"/>
      <c r="S51" s="497">
        <f>SUM(G51:R51)</f>
        <v>57</v>
      </c>
    </row>
    <row r="52" spans="1:19" s="498" customFormat="1" ht="30.75" customHeight="1" thickBot="1">
      <c r="A52" s="545">
        <v>7</v>
      </c>
      <c r="B52" s="1167" t="s">
        <v>38</v>
      </c>
      <c r="C52" s="1168"/>
      <c r="D52" s="740"/>
      <c r="E52" s="543" t="s">
        <v>56</v>
      </c>
      <c r="F52" s="503">
        <f>(F46+F47+F48)-(F49+F50+F51)</f>
        <v>-5</v>
      </c>
      <c r="G52" s="503">
        <f t="shared" ref="G52:R52" si="3">(G46+G47+G48)-(G49+G50+G51)</f>
        <v>0</v>
      </c>
      <c r="H52" s="503">
        <f t="shared" si="3"/>
        <v>1</v>
      </c>
      <c r="I52" s="503">
        <f t="shared" si="3"/>
        <v>0</v>
      </c>
      <c r="J52" s="503">
        <f t="shared" si="3"/>
        <v>2</v>
      </c>
      <c r="K52" s="503">
        <f t="shared" si="3"/>
        <v>0</v>
      </c>
      <c r="L52" s="503">
        <f t="shared" si="3"/>
        <v>0</v>
      </c>
      <c r="M52" s="503">
        <f t="shared" si="3"/>
        <v>64</v>
      </c>
      <c r="N52" s="503">
        <f t="shared" si="3"/>
        <v>0</v>
      </c>
      <c r="O52" s="503">
        <f t="shared" si="3"/>
        <v>0</v>
      </c>
      <c r="P52" s="503">
        <f t="shared" si="3"/>
        <v>0</v>
      </c>
      <c r="Q52" s="503">
        <f t="shared" si="3"/>
        <v>0</v>
      </c>
      <c r="R52" s="503">
        <f t="shared" si="3"/>
        <v>0</v>
      </c>
      <c r="S52" s="497">
        <f>SUM(G52:R52)</f>
        <v>67</v>
      </c>
    </row>
    <row r="53" spans="1:19" s="498" customFormat="1" ht="33.75" customHeight="1" thickTop="1" thickBot="1">
      <c r="A53" s="652">
        <v>8</v>
      </c>
      <c r="B53" s="1160" t="s">
        <v>4629</v>
      </c>
      <c r="C53" s="1161"/>
      <c r="D53" s="737"/>
      <c r="E53" s="546" t="s">
        <v>35</v>
      </c>
      <c r="F53" s="547">
        <f>F49/F46</f>
        <v>2</v>
      </c>
      <c r="G53" s="547">
        <f t="shared" ref="G53:S54" si="4">G49/G46</f>
        <v>1</v>
      </c>
      <c r="H53" s="547" t="e">
        <f t="shared" si="4"/>
        <v>#DIV/0!</v>
      </c>
      <c r="I53" s="547">
        <f t="shared" si="4"/>
        <v>1</v>
      </c>
      <c r="J53" s="547">
        <f t="shared" si="4"/>
        <v>1</v>
      </c>
      <c r="K53" s="547">
        <f t="shared" si="4"/>
        <v>1</v>
      </c>
      <c r="L53" s="547">
        <f t="shared" si="4"/>
        <v>1</v>
      </c>
      <c r="M53" s="547">
        <f t="shared" si="4"/>
        <v>0.18421052631578946</v>
      </c>
      <c r="N53" s="547" t="e">
        <f t="shared" si="4"/>
        <v>#DIV/0!</v>
      </c>
      <c r="O53" s="547" t="e">
        <f t="shared" si="4"/>
        <v>#DIV/0!</v>
      </c>
      <c r="P53" s="547" t="e">
        <f t="shared" si="4"/>
        <v>#DIV/0!</v>
      </c>
      <c r="Q53" s="547" t="e">
        <f t="shared" si="4"/>
        <v>#DIV/0!</v>
      </c>
      <c r="R53" s="547" t="e">
        <f t="shared" si="4"/>
        <v>#DIV/0!</v>
      </c>
      <c r="S53" s="547">
        <f>S49/S46</f>
        <v>0.87681159420289856</v>
      </c>
    </row>
    <row r="54" spans="1:19" s="498" customFormat="1" ht="32.25" customHeight="1" thickTop="1" thickBot="1">
      <c r="A54" s="651">
        <v>9</v>
      </c>
      <c r="B54" s="1160" t="s">
        <v>4630</v>
      </c>
      <c r="C54" s="1161"/>
      <c r="D54" s="737"/>
      <c r="E54" s="546" t="s">
        <v>35</v>
      </c>
      <c r="F54" s="547" t="e">
        <f>F50/F47</f>
        <v>#DIV/0!</v>
      </c>
      <c r="G54" s="547">
        <f t="shared" si="4"/>
        <v>1</v>
      </c>
      <c r="H54" s="547">
        <f t="shared" si="4"/>
        <v>1</v>
      </c>
      <c r="I54" s="547">
        <f t="shared" si="4"/>
        <v>1</v>
      </c>
      <c r="J54" s="547">
        <f t="shared" si="4"/>
        <v>1</v>
      </c>
      <c r="K54" s="547">
        <f t="shared" si="4"/>
        <v>1</v>
      </c>
      <c r="L54" s="547">
        <f t="shared" si="4"/>
        <v>1</v>
      </c>
      <c r="M54" s="547">
        <f t="shared" si="4"/>
        <v>0.13043478260869565</v>
      </c>
      <c r="N54" s="547" t="e">
        <f t="shared" si="4"/>
        <v>#DIV/0!</v>
      </c>
      <c r="O54" s="547" t="e">
        <f t="shared" si="4"/>
        <v>#DIV/0!</v>
      </c>
      <c r="P54" s="547" t="e">
        <f t="shared" si="4"/>
        <v>#DIV/0!</v>
      </c>
      <c r="Q54" s="547" t="e">
        <f t="shared" si="4"/>
        <v>#DIV/0!</v>
      </c>
      <c r="R54" s="547" t="e">
        <f t="shared" si="4"/>
        <v>#DIV/0!</v>
      </c>
      <c r="S54" s="547">
        <f t="shared" si="4"/>
        <v>0.5</v>
      </c>
    </row>
    <row r="55" spans="1:19" s="498" customFormat="1" ht="33.75" customHeight="1" thickTop="1" thickBot="1">
      <c r="A55" s="499">
        <v>10</v>
      </c>
      <c r="B55" s="1162" t="s">
        <v>4617</v>
      </c>
      <c r="C55" s="1161"/>
      <c r="D55" s="737"/>
      <c r="E55" s="546" t="s">
        <v>35</v>
      </c>
      <c r="F55" s="653">
        <f>+F51/F48</f>
        <v>1.6666666666666667</v>
      </c>
      <c r="G55" s="653">
        <f t="shared" ref="G55:S55" si="5">+G51/G48</f>
        <v>1</v>
      </c>
      <c r="H55" s="653">
        <f t="shared" si="5"/>
        <v>0.875</v>
      </c>
      <c r="I55" s="653">
        <f t="shared" si="5"/>
        <v>1</v>
      </c>
      <c r="J55" s="653">
        <f t="shared" si="5"/>
        <v>0.9</v>
      </c>
      <c r="K55" s="653">
        <f t="shared" si="5"/>
        <v>1</v>
      </c>
      <c r="L55" s="653">
        <f t="shared" si="5"/>
        <v>1</v>
      </c>
      <c r="M55" s="653">
        <f t="shared" si="5"/>
        <v>0.43478260869565216</v>
      </c>
      <c r="N55" s="653" t="e">
        <f t="shared" si="5"/>
        <v>#DIV/0!</v>
      </c>
      <c r="O55" s="653" t="e">
        <f t="shared" si="5"/>
        <v>#DIV/0!</v>
      </c>
      <c r="P55" s="653" t="e">
        <f t="shared" si="5"/>
        <v>#DIV/0!</v>
      </c>
      <c r="Q55" s="653" t="e">
        <f t="shared" si="5"/>
        <v>#DIV/0!</v>
      </c>
      <c r="R55" s="653" t="e">
        <f t="shared" si="5"/>
        <v>#DIV/0!</v>
      </c>
      <c r="S55" s="653">
        <f t="shared" si="5"/>
        <v>0.75</v>
      </c>
    </row>
    <row r="56" spans="1:19" s="498" customFormat="1" ht="17.25" thickTop="1" thickBot="1">
      <c r="A56" s="548">
        <v>11</v>
      </c>
      <c r="B56" s="1163" t="s">
        <v>39</v>
      </c>
      <c r="C56" s="1164"/>
      <c r="D56" s="738"/>
      <c r="E56" s="549" t="s">
        <v>35</v>
      </c>
      <c r="F56" s="654">
        <f>F52/(F49+F51+F50)</f>
        <v>-0.45454545454545453</v>
      </c>
      <c r="G56" s="654">
        <f t="shared" ref="G56:S56" si="6">G52/(G49+G51+G50)</f>
        <v>0</v>
      </c>
      <c r="H56" s="654">
        <f t="shared" si="6"/>
        <v>0.1111111111111111</v>
      </c>
      <c r="I56" s="654">
        <f t="shared" si="6"/>
        <v>0</v>
      </c>
      <c r="J56" s="654">
        <f t="shared" si="6"/>
        <v>2.0618556701030927E-2</v>
      </c>
      <c r="K56" s="654">
        <f t="shared" si="6"/>
        <v>0</v>
      </c>
      <c r="L56" s="654">
        <f t="shared" si="6"/>
        <v>0</v>
      </c>
      <c r="M56" s="654">
        <f t="shared" si="6"/>
        <v>3.2</v>
      </c>
      <c r="N56" s="654" t="e">
        <f t="shared" si="6"/>
        <v>#DIV/0!</v>
      </c>
      <c r="O56" s="654" t="e">
        <f t="shared" si="6"/>
        <v>#DIV/0!</v>
      </c>
      <c r="P56" s="654" t="e">
        <f t="shared" si="6"/>
        <v>#DIV/0!</v>
      </c>
      <c r="Q56" s="654" t="e">
        <f t="shared" si="6"/>
        <v>#DIV/0!</v>
      </c>
      <c r="R56" s="654" t="e">
        <f t="shared" si="6"/>
        <v>#DIV/0!</v>
      </c>
      <c r="S56" s="654">
        <f t="shared" si="6"/>
        <v>0.21003134796238246</v>
      </c>
    </row>
    <row r="57" spans="1:19" s="498" customFormat="1" ht="15.75">
      <c r="A57" s="551"/>
      <c r="B57" s="551"/>
      <c r="C57" s="551"/>
      <c r="D57" s="551"/>
      <c r="E57" s="552"/>
      <c r="F57" s="476"/>
      <c r="G57" s="476"/>
      <c r="H57" s="476"/>
      <c r="I57" s="477"/>
      <c r="J57" s="476"/>
      <c r="K57" s="476"/>
      <c r="L57" s="476"/>
      <c r="M57" s="476"/>
      <c r="N57" s="478"/>
      <c r="O57" s="476"/>
      <c r="P57" s="476"/>
      <c r="Q57" s="476"/>
      <c r="R57" s="476"/>
      <c r="S57" s="497"/>
    </row>
    <row r="58" spans="1:19" s="498" customFormat="1" ht="15.75">
      <c r="A58" s="551"/>
      <c r="B58" s="551"/>
      <c r="C58" s="551"/>
      <c r="D58" s="551"/>
      <c r="E58" s="552"/>
      <c r="F58" s="476"/>
      <c r="G58" s="476"/>
      <c r="H58" s="476"/>
      <c r="I58" s="477"/>
      <c r="J58" s="476"/>
      <c r="K58" s="476"/>
      <c r="L58" s="476"/>
      <c r="M58" s="476"/>
      <c r="N58" s="478"/>
      <c r="O58" s="476"/>
      <c r="P58" s="476" t="s">
        <v>42</v>
      </c>
      <c r="Q58" s="476"/>
      <c r="R58" s="476"/>
      <c r="S58" s="497"/>
    </row>
    <row r="59" spans="1:19" s="498" customFormat="1" ht="19.5" thickBot="1">
      <c r="A59" s="553" t="s">
        <v>43</v>
      </c>
      <c r="B59" s="554"/>
      <c r="C59" s="551"/>
      <c r="D59" s="551"/>
      <c r="E59" s="552"/>
      <c r="F59" s="476"/>
      <c r="G59" s="476"/>
      <c r="H59" s="476"/>
      <c r="I59" s="477"/>
      <c r="J59" s="476"/>
      <c r="K59" s="476"/>
      <c r="L59" s="476"/>
      <c r="M59" s="476"/>
      <c r="N59" s="478"/>
      <c r="O59" s="476"/>
      <c r="P59" s="476"/>
      <c r="Q59" s="476"/>
      <c r="R59" s="476"/>
      <c r="S59" s="497"/>
    </row>
    <row r="60" spans="1:19" s="488" customFormat="1" ht="15.75">
      <c r="A60" s="1117" t="s">
        <v>6</v>
      </c>
      <c r="B60" s="1119" t="s">
        <v>7</v>
      </c>
      <c r="C60" s="1120"/>
      <c r="D60" s="735"/>
      <c r="E60" s="1123" t="s">
        <v>8</v>
      </c>
      <c r="F60" s="538"/>
      <c r="G60" s="1107" t="s">
        <v>40</v>
      </c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9"/>
      <c r="S60" s="487"/>
    </row>
    <row r="61" spans="1:19" s="488" customFormat="1" ht="15.75">
      <c r="A61" s="1118"/>
      <c r="B61" s="1121"/>
      <c r="C61" s="1122"/>
      <c r="D61" s="736"/>
      <c r="E61" s="1124"/>
      <c r="F61" s="539" t="s">
        <v>4407</v>
      </c>
      <c r="G61" s="539" t="s">
        <v>10</v>
      </c>
      <c r="H61" s="539" t="s">
        <v>11</v>
      </c>
      <c r="I61" s="540" t="s">
        <v>12</v>
      </c>
      <c r="J61" s="539" t="s">
        <v>13</v>
      </c>
      <c r="K61" s="539" t="s">
        <v>14</v>
      </c>
      <c r="L61" s="539" t="s">
        <v>15</v>
      </c>
      <c r="M61" s="539" t="s">
        <v>16</v>
      </c>
      <c r="N61" s="541" t="s">
        <v>17</v>
      </c>
      <c r="O61" s="539" t="s">
        <v>18</v>
      </c>
      <c r="P61" s="539" t="s">
        <v>19</v>
      </c>
      <c r="Q61" s="539" t="s">
        <v>20</v>
      </c>
      <c r="R61" s="542" t="s">
        <v>21</v>
      </c>
      <c r="S61" s="487"/>
    </row>
    <row r="62" spans="1:19" s="498" customFormat="1" ht="33" customHeight="1">
      <c r="A62" s="499">
        <v>1</v>
      </c>
      <c r="B62" s="1112" t="s">
        <v>4631</v>
      </c>
      <c r="C62" s="1113"/>
      <c r="D62" s="746"/>
      <c r="E62" s="557" t="s">
        <v>41</v>
      </c>
      <c r="F62" s="503">
        <v>14459146788</v>
      </c>
      <c r="G62" s="503">
        <v>890583050</v>
      </c>
      <c r="H62" s="1067">
        <v>0</v>
      </c>
      <c r="I62" s="556">
        <v>145595000</v>
      </c>
      <c r="J62" s="503">
        <v>751084007</v>
      </c>
      <c r="K62" s="503">
        <v>1301684495</v>
      </c>
      <c r="L62" s="503">
        <v>836915940</v>
      </c>
      <c r="M62" s="503">
        <v>1598222574</v>
      </c>
      <c r="N62" s="503"/>
      <c r="O62" s="503"/>
      <c r="P62" s="503"/>
      <c r="Q62" s="503"/>
      <c r="R62" s="504"/>
      <c r="S62" s="544">
        <f>SUM(G62:R62)</f>
        <v>5524085066</v>
      </c>
    </row>
    <row r="63" spans="1:19" s="498" customFormat="1" ht="31.5" customHeight="1">
      <c r="A63" s="499">
        <v>2</v>
      </c>
      <c r="B63" s="1112" t="s">
        <v>4626</v>
      </c>
      <c r="C63" s="1113"/>
      <c r="D63" s="746"/>
      <c r="E63" s="557" t="s">
        <v>41</v>
      </c>
      <c r="F63" s="1067">
        <v>0</v>
      </c>
      <c r="G63" s="503">
        <v>26470500</v>
      </c>
      <c r="H63" s="503">
        <v>51161500</v>
      </c>
      <c r="I63" s="556">
        <v>25394000</v>
      </c>
      <c r="J63" s="503">
        <v>27646850</v>
      </c>
      <c r="K63" s="503">
        <v>24986000</v>
      </c>
      <c r="L63" s="503">
        <v>24986000</v>
      </c>
      <c r="M63" s="503">
        <v>331394150</v>
      </c>
      <c r="N63" s="503"/>
      <c r="O63" s="503"/>
      <c r="P63" s="503"/>
      <c r="Q63" s="503"/>
      <c r="R63" s="504"/>
      <c r="S63" s="544">
        <f>SUM(G63:R63)</f>
        <v>512039000</v>
      </c>
    </row>
    <row r="64" spans="1:19" s="498" customFormat="1" ht="33.75" customHeight="1">
      <c r="A64" s="559">
        <v>3</v>
      </c>
      <c r="B64" s="1154" t="s">
        <v>4615</v>
      </c>
      <c r="C64" s="1155"/>
      <c r="D64" s="747"/>
      <c r="E64" s="560" t="s">
        <v>41</v>
      </c>
      <c r="F64" s="503">
        <v>23154000000</v>
      </c>
      <c r="G64" s="503">
        <v>3870721832</v>
      </c>
      <c r="H64" s="503">
        <v>639921150</v>
      </c>
      <c r="I64" s="556">
        <v>3720435500</v>
      </c>
      <c r="J64" s="503">
        <v>437427670</v>
      </c>
      <c r="K64" s="503">
        <v>298107000</v>
      </c>
      <c r="L64" s="503">
        <v>452231800</v>
      </c>
      <c r="M64" s="503">
        <v>402168000</v>
      </c>
      <c r="N64" s="503"/>
      <c r="O64" s="503"/>
      <c r="P64" s="503"/>
      <c r="Q64" s="503"/>
      <c r="R64" s="504"/>
      <c r="S64" s="544">
        <f>SUM(G64:R64)</f>
        <v>9821012952</v>
      </c>
    </row>
    <row r="65" spans="1:19" s="658" customFormat="1" ht="21.75" customHeight="1">
      <c r="A65" s="655">
        <v>4</v>
      </c>
      <c r="B65" s="1156" t="s">
        <v>44</v>
      </c>
      <c r="C65" s="1156"/>
      <c r="D65" s="748"/>
      <c r="E65" s="656" t="s">
        <v>41</v>
      </c>
      <c r="F65" s="657">
        <f>+F62+F63+F64</f>
        <v>37613146788</v>
      </c>
      <c r="G65" s="657">
        <f t="shared" ref="G65:S65" si="7">+G62+G63+G64</f>
        <v>4787775382</v>
      </c>
      <c r="H65" s="657">
        <v>691082650</v>
      </c>
      <c r="I65" s="657">
        <v>25394000</v>
      </c>
      <c r="J65" s="657">
        <v>437427670</v>
      </c>
      <c r="K65" s="657">
        <v>0</v>
      </c>
      <c r="L65" s="657">
        <f t="shared" si="7"/>
        <v>1314133740</v>
      </c>
      <c r="M65" s="657">
        <f t="shared" si="7"/>
        <v>2331784724</v>
      </c>
      <c r="N65" s="657">
        <f t="shared" si="7"/>
        <v>0</v>
      </c>
      <c r="O65" s="657">
        <f t="shared" si="7"/>
        <v>0</v>
      </c>
      <c r="P65" s="657">
        <f t="shared" si="7"/>
        <v>0</v>
      </c>
      <c r="Q65" s="657">
        <f t="shared" si="7"/>
        <v>0</v>
      </c>
      <c r="R65" s="657">
        <f t="shared" si="7"/>
        <v>0</v>
      </c>
      <c r="S65" s="657">
        <f t="shared" si="7"/>
        <v>15857137018</v>
      </c>
    </row>
    <row r="66" spans="1:19" s="498" customFormat="1" ht="31.5" customHeight="1">
      <c r="A66" s="505">
        <v>5</v>
      </c>
      <c r="B66" s="1157" t="s">
        <v>5111</v>
      </c>
      <c r="C66" s="1158"/>
      <c r="D66" s="749"/>
      <c r="E66" s="564" t="s">
        <v>41</v>
      </c>
      <c r="F66" s="503">
        <v>16087479430</v>
      </c>
      <c r="G66" s="503">
        <v>890583050</v>
      </c>
      <c r="H66" s="1067">
        <v>0</v>
      </c>
      <c r="I66" s="556">
        <v>160154500</v>
      </c>
      <c r="J66" s="503">
        <v>790282570</v>
      </c>
      <c r="K66" s="503">
        <v>1064862420</v>
      </c>
      <c r="L66" s="503">
        <v>919309534</v>
      </c>
      <c r="M66" s="503">
        <v>155701955.19999999</v>
      </c>
      <c r="N66" s="503"/>
      <c r="O66" s="503"/>
      <c r="P66" s="503"/>
      <c r="Q66" s="503"/>
      <c r="R66" s="503"/>
      <c r="S66" s="565"/>
    </row>
    <row r="67" spans="1:19" s="498" customFormat="1" ht="31.5" customHeight="1">
      <c r="A67" s="505">
        <v>6</v>
      </c>
      <c r="B67" s="1157" t="s">
        <v>5112</v>
      </c>
      <c r="C67" s="1158"/>
      <c r="D67" s="796"/>
      <c r="E67" s="797"/>
      <c r="F67" s="1067">
        <v>0</v>
      </c>
      <c r="G67" s="503">
        <v>26470500</v>
      </c>
      <c r="H67" s="503">
        <v>51161500</v>
      </c>
      <c r="I67" s="556">
        <v>25394000</v>
      </c>
      <c r="J67" s="503">
        <v>25133500</v>
      </c>
      <c r="K67" s="503">
        <v>24986000</v>
      </c>
      <c r="L67" s="503">
        <v>24986000</v>
      </c>
      <c r="M67" s="503">
        <v>24986000</v>
      </c>
      <c r="N67" s="503"/>
      <c r="O67" s="503"/>
      <c r="P67" s="503"/>
      <c r="Q67" s="503"/>
      <c r="R67" s="503"/>
      <c r="S67" s="565"/>
    </row>
    <row r="68" spans="1:19" s="498" customFormat="1" ht="32.25" customHeight="1">
      <c r="A68" s="559">
        <v>6</v>
      </c>
      <c r="B68" s="1154" t="s">
        <v>5113</v>
      </c>
      <c r="C68" s="1155"/>
      <c r="D68" s="747"/>
      <c r="E68" s="560" t="s">
        <v>41</v>
      </c>
      <c r="F68" s="503">
        <v>48515717250</v>
      </c>
      <c r="G68" s="503">
        <v>3870721832</v>
      </c>
      <c r="H68" s="503">
        <v>581746500</v>
      </c>
      <c r="I68" s="556">
        <v>4092479050</v>
      </c>
      <c r="J68" s="503">
        <v>485194278</v>
      </c>
      <c r="K68" s="503">
        <v>327917700</v>
      </c>
      <c r="L68" s="503">
        <v>496244980</v>
      </c>
      <c r="M68" s="503">
        <v>439252000</v>
      </c>
      <c r="N68" s="503"/>
      <c r="O68" s="503"/>
      <c r="P68" s="503"/>
      <c r="Q68" s="503"/>
      <c r="R68" s="503"/>
      <c r="S68" s="565"/>
    </row>
    <row r="69" spans="1:19" s="658" customFormat="1" ht="22.5" customHeight="1" thickBot="1">
      <c r="A69" s="659">
        <v>7</v>
      </c>
      <c r="B69" s="1159" t="s">
        <v>45</v>
      </c>
      <c r="C69" s="1159"/>
      <c r="D69" s="750"/>
      <c r="E69" s="660" t="s">
        <v>41</v>
      </c>
      <c r="F69" s="661">
        <f t="shared" ref="F69:K69" si="8">SUM(F66:F68)</f>
        <v>64603196680</v>
      </c>
      <c r="G69" s="661">
        <f t="shared" si="8"/>
        <v>4787775382</v>
      </c>
      <c r="H69" s="661">
        <f t="shared" si="8"/>
        <v>632908000</v>
      </c>
      <c r="I69" s="661">
        <f t="shared" si="8"/>
        <v>4278027550</v>
      </c>
      <c r="J69" s="661">
        <f t="shared" si="8"/>
        <v>1300610348</v>
      </c>
      <c r="K69" s="661">
        <f t="shared" si="8"/>
        <v>1417766120</v>
      </c>
      <c r="L69" s="661">
        <f>SUM(L66:L68)</f>
        <v>1440540514</v>
      </c>
      <c r="M69" s="661">
        <f>SUM(M66:M68)</f>
        <v>619939955.20000005</v>
      </c>
      <c r="N69" s="661"/>
      <c r="O69" s="661"/>
      <c r="P69" s="661"/>
      <c r="Q69" s="661"/>
      <c r="R69" s="662"/>
      <c r="S69" s="663"/>
    </row>
    <row r="70" spans="1:19" s="498" customFormat="1" ht="32.25" customHeight="1" thickTop="1" thickBot="1">
      <c r="A70" s="527">
        <v>8</v>
      </c>
      <c r="B70" s="1087" t="s">
        <v>4632</v>
      </c>
      <c r="C70" s="1088"/>
      <c r="D70" s="566"/>
      <c r="E70" s="567" t="s">
        <v>35</v>
      </c>
      <c r="F70" s="568">
        <f>F66/F69</f>
        <v>0.24901986676737309</v>
      </c>
      <c r="G70" s="568">
        <f t="shared" ref="G70:R70" si="9">G66/G69</f>
        <v>0.18601186959359323</v>
      </c>
      <c r="H70" s="568">
        <f>H66/H69</f>
        <v>0</v>
      </c>
      <c r="I70" s="568">
        <f t="shared" si="9"/>
        <v>3.7436528430023784E-2</v>
      </c>
      <c r="J70" s="568">
        <f t="shared" si="9"/>
        <v>0.60762439051422956</v>
      </c>
      <c r="K70" s="568">
        <f t="shared" si="9"/>
        <v>0.75108468525118943</v>
      </c>
      <c r="L70" s="568">
        <f t="shared" si="9"/>
        <v>0.63816985712350471</v>
      </c>
      <c r="M70" s="568">
        <f t="shared" si="9"/>
        <v>0.25115650942318868</v>
      </c>
      <c r="N70" s="568" t="e">
        <f t="shared" si="9"/>
        <v>#DIV/0!</v>
      </c>
      <c r="O70" s="568" t="e">
        <f t="shared" si="9"/>
        <v>#DIV/0!</v>
      </c>
      <c r="P70" s="568" t="e">
        <f t="shared" si="9"/>
        <v>#DIV/0!</v>
      </c>
      <c r="Q70" s="568" t="e">
        <f t="shared" si="9"/>
        <v>#DIV/0!</v>
      </c>
      <c r="R70" s="568" t="e">
        <f t="shared" si="9"/>
        <v>#DIV/0!</v>
      </c>
      <c r="S70" s="497"/>
    </row>
    <row r="71" spans="1:19" s="498" customFormat="1" ht="36.75" customHeight="1" thickTop="1" thickBot="1">
      <c r="A71" s="527">
        <v>9</v>
      </c>
      <c r="B71" s="1087" t="s">
        <v>4633</v>
      </c>
      <c r="C71" s="1088"/>
      <c r="D71" s="566"/>
      <c r="E71" s="567" t="s">
        <v>35</v>
      </c>
      <c r="F71" s="568">
        <f>F67/F69</f>
        <v>0</v>
      </c>
      <c r="G71" s="568">
        <f t="shared" ref="G71:R71" si="10">G67/G69</f>
        <v>5.5287681413622343E-3</v>
      </c>
      <c r="H71" s="568">
        <f t="shared" si="10"/>
        <v>8.0835603278833573E-2</v>
      </c>
      <c r="I71" s="568">
        <f t="shared" si="10"/>
        <v>5.9359131523124484E-3</v>
      </c>
      <c r="J71" s="568">
        <f t="shared" si="10"/>
        <v>1.932438876766495E-2</v>
      </c>
      <c r="K71" s="568">
        <f t="shared" si="10"/>
        <v>1.7623499142439658E-2</v>
      </c>
      <c r="L71" s="568">
        <f t="shared" si="10"/>
        <v>1.7344878368342788E-2</v>
      </c>
      <c r="M71" s="568">
        <f t="shared" si="10"/>
        <v>4.0303903290019788E-2</v>
      </c>
      <c r="N71" s="568" t="e">
        <f t="shared" si="10"/>
        <v>#DIV/0!</v>
      </c>
      <c r="O71" s="568" t="e">
        <f t="shared" si="10"/>
        <v>#DIV/0!</v>
      </c>
      <c r="P71" s="568" t="e">
        <f t="shared" si="10"/>
        <v>#DIV/0!</v>
      </c>
      <c r="Q71" s="568" t="e">
        <f t="shared" si="10"/>
        <v>#DIV/0!</v>
      </c>
      <c r="R71" s="568" t="e">
        <f t="shared" si="10"/>
        <v>#DIV/0!</v>
      </c>
      <c r="S71" s="497"/>
    </row>
    <row r="72" spans="1:19" s="498" customFormat="1" ht="36" customHeight="1" thickTop="1" thickBot="1">
      <c r="A72" s="561">
        <v>10</v>
      </c>
      <c r="B72" s="1087" t="s">
        <v>4619</v>
      </c>
      <c r="C72" s="1147"/>
      <c r="D72" s="742"/>
      <c r="E72" s="562" t="s">
        <v>35</v>
      </c>
      <c r="F72" s="563">
        <f>F68/F69</f>
        <v>0.75098013323262691</v>
      </c>
      <c r="G72" s="563">
        <f t="shared" ref="G72:R72" si="11">G68/G69</f>
        <v>0.80845936226504456</v>
      </c>
      <c r="H72" s="563">
        <f t="shared" si="11"/>
        <v>0.91916439672116645</v>
      </c>
      <c r="I72" s="563">
        <f t="shared" si="11"/>
        <v>0.95662755841766378</v>
      </c>
      <c r="J72" s="563">
        <f t="shared" si="11"/>
        <v>0.37305122071810548</v>
      </c>
      <c r="K72" s="563">
        <f>K68/K69</f>
        <v>0.23129181560637097</v>
      </c>
      <c r="L72" s="563">
        <f t="shared" si="11"/>
        <v>0.34448526450815253</v>
      </c>
      <c r="M72" s="563">
        <f t="shared" si="11"/>
        <v>0.70853958728679145</v>
      </c>
      <c r="N72" s="563" t="e">
        <f t="shared" si="11"/>
        <v>#DIV/0!</v>
      </c>
      <c r="O72" s="563" t="e">
        <f t="shared" si="11"/>
        <v>#DIV/0!</v>
      </c>
      <c r="P72" s="563" t="e">
        <f t="shared" si="11"/>
        <v>#DIV/0!</v>
      </c>
      <c r="Q72" s="563" t="e">
        <f t="shared" si="11"/>
        <v>#DIV/0!</v>
      </c>
      <c r="R72" s="563" t="e">
        <f t="shared" si="11"/>
        <v>#DIV/0!</v>
      </c>
      <c r="S72" s="497"/>
    </row>
    <row r="73" spans="1:19" s="498" customFormat="1" ht="15.75">
      <c r="A73" s="551"/>
      <c r="B73" s="551"/>
      <c r="C73" s="551"/>
      <c r="D73" s="551"/>
      <c r="E73" s="552"/>
      <c r="F73" s="476"/>
      <c r="G73" s="476"/>
      <c r="H73" s="476"/>
      <c r="I73" s="477"/>
      <c r="J73" s="476"/>
      <c r="K73" s="476"/>
      <c r="L73" s="476"/>
      <c r="M73" s="476"/>
      <c r="N73" s="478"/>
      <c r="O73" s="476"/>
      <c r="P73" s="476" t="s">
        <v>42</v>
      </c>
      <c r="Q73" s="476"/>
      <c r="R73" s="476"/>
      <c r="S73" s="497"/>
    </row>
    <row r="74" spans="1:19" s="498" customFormat="1" ht="19.5" thickBot="1">
      <c r="A74" s="553" t="s">
        <v>4397</v>
      </c>
      <c r="B74" s="554"/>
      <c r="C74" s="551"/>
      <c r="D74" s="551"/>
      <c r="E74" s="552"/>
      <c r="F74" s="476"/>
      <c r="G74" s="476"/>
      <c r="H74" s="476"/>
      <c r="I74" s="477"/>
      <c r="J74" s="476"/>
      <c r="K74" s="476"/>
      <c r="L74" s="476"/>
      <c r="M74" s="476"/>
      <c r="N74" s="478"/>
      <c r="O74" s="476"/>
      <c r="P74" s="476"/>
      <c r="Q74" s="476"/>
      <c r="R74" s="476"/>
      <c r="S74" s="497"/>
    </row>
    <row r="75" spans="1:19" s="488" customFormat="1" ht="15.75">
      <c r="A75" s="1148" t="s">
        <v>6</v>
      </c>
      <c r="B75" s="1150" t="s">
        <v>7</v>
      </c>
      <c r="C75" s="1151"/>
      <c r="D75" s="744"/>
      <c r="E75" s="1142"/>
      <c r="F75" s="570"/>
      <c r="G75" s="1107" t="s">
        <v>9</v>
      </c>
      <c r="H75" s="1108"/>
      <c r="I75" s="1108"/>
      <c r="J75" s="1108"/>
      <c r="K75" s="1108"/>
      <c r="L75" s="1108"/>
      <c r="M75" s="1108"/>
      <c r="N75" s="1108"/>
      <c r="O75" s="1108"/>
      <c r="P75" s="1108"/>
      <c r="Q75" s="1108"/>
      <c r="R75" s="1109"/>
      <c r="S75" s="487"/>
    </row>
    <row r="76" spans="1:19" s="488" customFormat="1" ht="15.75">
      <c r="A76" s="1149"/>
      <c r="B76" s="1152"/>
      <c r="C76" s="1153"/>
      <c r="D76" s="745"/>
      <c r="E76" s="1143"/>
      <c r="F76" s="539" t="s">
        <v>4407</v>
      </c>
      <c r="G76" s="539" t="s">
        <v>10</v>
      </c>
      <c r="H76" s="539" t="s">
        <v>11</v>
      </c>
      <c r="I76" s="540" t="s">
        <v>12</v>
      </c>
      <c r="J76" s="539" t="s">
        <v>13</v>
      </c>
      <c r="K76" s="539" t="s">
        <v>14</v>
      </c>
      <c r="L76" s="539" t="s">
        <v>15</v>
      </c>
      <c r="M76" s="539" t="s">
        <v>16</v>
      </c>
      <c r="N76" s="541" t="s">
        <v>17</v>
      </c>
      <c r="O76" s="539" t="s">
        <v>18</v>
      </c>
      <c r="P76" s="539" t="s">
        <v>19</v>
      </c>
      <c r="Q76" s="539" t="s">
        <v>20</v>
      </c>
      <c r="R76" s="542" t="s">
        <v>21</v>
      </c>
      <c r="S76" s="487"/>
    </row>
    <row r="77" spans="1:19" s="498" customFormat="1" ht="15.75">
      <c r="A77" s="499">
        <v>1</v>
      </c>
      <c r="B77" s="500" t="s">
        <v>23</v>
      </c>
      <c r="C77" s="501"/>
      <c r="D77" s="501">
        <v>1000</v>
      </c>
      <c r="E77" s="502" t="s">
        <v>24</v>
      </c>
      <c r="F77" s="556">
        <v>0</v>
      </c>
      <c r="G77" s="556">
        <v>0</v>
      </c>
      <c r="H77" s="556">
        <v>0</v>
      </c>
      <c r="I77" s="556"/>
      <c r="J77" s="556">
        <v>0</v>
      </c>
      <c r="K77" s="556">
        <v>0</v>
      </c>
      <c r="L77" s="556">
        <v>0</v>
      </c>
      <c r="M77" s="556">
        <v>0</v>
      </c>
      <c r="N77" s="556"/>
      <c r="O77" s="556"/>
      <c r="P77" s="556"/>
      <c r="Q77" s="556"/>
      <c r="R77" s="526"/>
      <c r="S77" s="497"/>
    </row>
    <row r="78" spans="1:19" s="498" customFormat="1" ht="15.75">
      <c r="A78" s="499">
        <v>2</v>
      </c>
      <c r="B78" s="500" t="s">
        <v>25</v>
      </c>
      <c r="C78" s="501"/>
      <c r="D78" s="501">
        <v>1001</v>
      </c>
      <c r="E78" s="502" t="s">
        <v>24</v>
      </c>
      <c r="F78" s="556">
        <v>0</v>
      </c>
      <c r="G78" s="556">
        <v>0</v>
      </c>
      <c r="H78" s="556">
        <v>0</v>
      </c>
      <c r="I78" s="556"/>
      <c r="J78" s="556">
        <v>0</v>
      </c>
      <c r="K78" s="556">
        <v>0</v>
      </c>
      <c r="L78" s="556">
        <v>0</v>
      </c>
      <c r="M78" s="556">
        <v>0</v>
      </c>
      <c r="N78" s="556"/>
      <c r="O78" s="556"/>
      <c r="P78" s="556"/>
      <c r="Q78" s="556"/>
      <c r="R78" s="526"/>
      <c r="S78" s="497"/>
    </row>
    <row r="79" spans="1:19" s="498" customFormat="1" ht="15.75">
      <c r="A79" s="499">
        <v>3</v>
      </c>
      <c r="B79" s="500" t="s">
        <v>26</v>
      </c>
      <c r="C79" s="501"/>
      <c r="D79" s="501">
        <v>1002</v>
      </c>
      <c r="E79" s="502" t="s">
        <v>24</v>
      </c>
      <c r="F79" s="556">
        <v>1</v>
      </c>
      <c r="G79" s="556">
        <v>1</v>
      </c>
      <c r="H79" s="556">
        <v>1</v>
      </c>
      <c r="I79" s="556">
        <v>1</v>
      </c>
      <c r="J79" s="556">
        <v>1</v>
      </c>
      <c r="K79" s="556">
        <v>1</v>
      </c>
      <c r="L79" s="556">
        <v>1</v>
      </c>
      <c r="M79" s="556">
        <v>12</v>
      </c>
      <c r="N79" s="556"/>
      <c r="O79" s="556"/>
      <c r="P79" s="556"/>
      <c r="Q79" s="556"/>
      <c r="R79" s="526"/>
      <c r="S79" s="497"/>
    </row>
    <row r="80" spans="1:19" s="498" customFormat="1" ht="15.75">
      <c r="A80" s="499">
        <v>4</v>
      </c>
      <c r="B80" s="500" t="s">
        <v>27</v>
      </c>
      <c r="C80" s="501"/>
      <c r="D80" s="501">
        <v>1003</v>
      </c>
      <c r="E80" s="502" t="s">
        <v>24</v>
      </c>
      <c r="F80" s="556">
        <v>0</v>
      </c>
      <c r="G80" s="556">
        <v>0</v>
      </c>
      <c r="H80" s="556">
        <v>0</v>
      </c>
      <c r="I80" s="556">
        <v>0</v>
      </c>
      <c r="J80" s="556">
        <v>0</v>
      </c>
      <c r="K80" s="556">
        <v>0</v>
      </c>
      <c r="L80" s="556">
        <v>0</v>
      </c>
      <c r="M80" s="556">
        <v>0</v>
      </c>
      <c r="N80" s="556"/>
      <c r="O80" s="556"/>
      <c r="P80" s="556"/>
      <c r="Q80" s="556"/>
      <c r="R80" s="526"/>
      <c r="S80" s="497"/>
    </row>
    <row r="81" spans="1:19" s="498" customFormat="1" ht="15.75">
      <c r="A81" s="499">
        <v>5</v>
      </c>
      <c r="B81" s="500" t="s">
        <v>28</v>
      </c>
      <c r="C81" s="501"/>
      <c r="D81" s="501">
        <v>1005</v>
      </c>
      <c r="E81" s="502" t="s">
        <v>24</v>
      </c>
      <c r="F81" s="556">
        <v>23</v>
      </c>
      <c r="G81" s="556">
        <v>23</v>
      </c>
      <c r="H81" s="556">
        <v>23</v>
      </c>
      <c r="I81" s="556">
        <v>21</v>
      </c>
      <c r="J81" s="556">
        <v>21</v>
      </c>
      <c r="K81" s="556">
        <v>21</v>
      </c>
      <c r="L81" s="556">
        <v>122</v>
      </c>
      <c r="M81" s="556">
        <v>124</v>
      </c>
      <c r="N81" s="556"/>
      <c r="O81" s="556"/>
      <c r="P81" s="556"/>
      <c r="Q81" s="556"/>
      <c r="R81" s="526"/>
      <c r="S81" s="497"/>
    </row>
    <row r="82" spans="1:19" s="498" customFormat="1" ht="15.75">
      <c r="A82" s="499">
        <v>6</v>
      </c>
      <c r="B82" s="500" t="s">
        <v>29</v>
      </c>
      <c r="C82" s="501"/>
      <c r="D82" s="501">
        <v>1007</v>
      </c>
      <c r="E82" s="502" t="s">
        <v>24</v>
      </c>
      <c r="F82" s="556">
        <v>195</v>
      </c>
      <c r="G82" s="556">
        <v>195</v>
      </c>
      <c r="H82" s="556">
        <v>258</v>
      </c>
      <c r="I82" s="556">
        <v>225</v>
      </c>
      <c r="J82" s="556">
        <v>224</v>
      </c>
      <c r="K82" s="556">
        <v>222</v>
      </c>
      <c r="L82" s="556">
        <v>281</v>
      </c>
      <c r="M82" s="556">
        <v>288</v>
      </c>
      <c r="N82" s="556"/>
      <c r="O82" s="556"/>
      <c r="P82" s="556"/>
      <c r="Q82" s="556"/>
      <c r="R82" s="526"/>
      <c r="S82" s="497"/>
    </row>
    <row r="83" spans="1:19" s="498" customFormat="1" ht="15.75">
      <c r="A83" s="499">
        <v>7</v>
      </c>
      <c r="B83" s="500" t="s">
        <v>30</v>
      </c>
      <c r="C83" s="501"/>
      <c r="D83" s="501">
        <v>4000</v>
      </c>
      <c r="E83" s="502" t="s">
        <v>24</v>
      </c>
      <c r="F83" s="556">
        <v>1</v>
      </c>
      <c r="G83" s="556">
        <v>1</v>
      </c>
      <c r="H83" s="556">
        <v>1</v>
      </c>
      <c r="I83" s="556">
        <v>1</v>
      </c>
      <c r="J83" s="556">
        <v>1</v>
      </c>
      <c r="K83" s="556">
        <v>1</v>
      </c>
      <c r="L83" s="556">
        <v>1</v>
      </c>
      <c r="M83" s="556">
        <v>1</v>
      </c>
      <c r="N83" s="556"/>
      <c r="O83" s="556"/>
      <c r="P83" s="556"/>
      <c r="Q83" s="556"/>
      <c r="R83" s="526"/>
      <c r="S83" s="497"/>
    </row>
    <row r="84" spans="1:19" s="498" customFormat="1" ht="15.75">
      <c r="A84" s="499">
        <v>8</v>
      </c>
      <c r="B84" s="500" t="s">
        <v>31</v>
      </c>
      <c r="C84" s="501"/>
      <c r="D84" s="501">
        <v>4001</v>
      </c>
      <c r="E84" s="502" t="s">
        <v>24</v>
      </c>
      <c r="F84" s="556">
        <v>1</v>
      </c>
      <c r="G84" s="556">
        <v>1</v>
      </c>
      <c r="H84" s="556">
        <v>1</v>
      </c>
      <c r="I84" s="556">
        <v>1</v>
      </c>
      <c r="J84" s="556">
        <v>1</v>
      </c>
      <c r="K84" s="556">
        <v>1</v>
      </c>
      <c r="L84" s="556">
        <v>1</v>
      </c>
      <c r="M84" s="556">
        <v>1</v>
      </c>
      <c r="N84" s="556"/>
      <c r="O84" s="556"/>
      <c r="P84" s="556"/>
      <c r="Q84" s="556"/>
      <c r="R84" s="526"/>
      <c r="S84" s="497"/>
    </row>
    <row r="85" spans="1:19" s="498" customFormat="1" ht="15.75">
      <c r="A85" s="499">
        <v>9</v>
      </c>
      <c r="B85" s="500" t="s">
        <v>4610</v>
      </c>
      <c r="C85" s="501"/>
      <c r="D85" s="501">
        <v>4002</v>
      </c>
      <c r="E85" s="502" t="s">
        <v>24</v>
      </c>
      <c r="F85" s="556">
        <v>0</v>
      </c>
      <c r="G85" s="556">
        <v>0</v>
      </c>
      <c r="H85" s="556">
        <v>0</v>
      </c>
      <c r="I85" s="556">
        <v>0</v>
      </c>
      <c r="J85" s="556">
        <v>0</v>
      </c>
      <c r="K85" s="556">
        <v>0</v>
      </c>
      <c r="L85" s="556">
        <v>0</v>
      </c>
      <c r="M85" s="556">
        <v>0</v>
      </c>
      <c r="N85" s="556"/>
      <c r="O85" s="556"/>
      <c r="P85" s="556"/>
      <c r="Q85" s="556"/>
      <c r="R85" s="526"/>
      <c r="S85" s="497"/>
    </row>
    <row r="86" spans="1:19" s="498" customFormat="1" ht="15.75">
      <c r="A86" s="499">
        <v>10</v>
      </c>
      <c r="B86" s="500" t="s">
        <v>4613</v>
      </c>
      <c r="C86" s="501"/>
      <c r="D86" s="501">
        <v>4003</v>
      </c>
      <c r="E86" s="502" t="s">
        <v>24</v>
      </c>
      <c r="F86" s="556">
        <v>0</v>
      </c>
      <c r="G86" s="556">
        <v>0</v>
      </c>
      <c r="H86" s="556">
        <v>0</v>
      </c>
      <c r="I86" s="556">
        <v>0</v>
      </c>
      <c r="J86" s="556">
        <v>0</v>
      </c>
      <c r="K86" s="556">
        <v>0</v>
      </c>
      <c r="L86" s="556">
        <v>0</v>
      </c>
      <c r="M86" s="556">
        <v>0</v>
      </c>
      <c r="N86" s="556"/>
      <c r="O86" s="556"/>
      <c r="P86" s="556"/>
      <c r="Q86" s="556"/>
      <c r="R86" s="526"/>
      <c r="S86" s="497"/>
    </row>
    <row r="87" spans="1:19" s="498" customFormat="1" ht="15.75">
      <c r="A87" s="499">
        <v>11</v>
      </c>
      <c r="B87" s="500" t="s">
        <v>4611</v>
      </c>
      <c r="C87" s="501"/>
      <c r="D87" s="501">
        <v>4004</v>
      </c>
      <c r="E87" s="502" t="s">
        <v>24</v>
      </c>
      <c r="F87" s="556">
        <v>30</v>
      </c>
      <c r="G87" s="556">
        <v>30</v>
      </c>
      <c r="H87" s="556">
        <v>30</v>
      </c>
      <c r="I87" s="556">
        <v>29</v>
      </c>
      <c r="J87" s="556">
        <v>28</v>
      </c>
      <c r="K87" s="556">
        <v>28</v>
      </c>
      <c r="L87" s="556">
        <v>28</v>
      </c>
      <c r="M87" s="556">
        <v>32</v>
      </c>
      <c r="N87" s="556"/>
      <c r="O87" s="556"/>
      <c r="P87" s="556"/>
      <c r="Q87" s="556"/>
      <c r="R87" s="526"/>
      <c r="S87" s="497"/>
    </row>
    <row r="88" spans="1:19" s="498" customFormat="1" ht="15.75">
      <c r="A88" s="499">
        <v>12</v>
      </c>
      <c r="B88" s="500" t="s">
        <v>4612</v>
      </c>
      <c r="C88" s="501"/>
      <c r="D88" s="501">
        <v>4005</v>
      </c>
      <c r="E88" s="502" t="s">
        <v>24</v>
      </c>
      <c r="F88" s="556">
        <v>52</v>
      </c>
      <c r="G88" s="556">
        <v>52</v>
      </c>
      <c r="H88" s="556">
        <v>53</v>
      </c>
      <c r="I88" s="556">
        <v>53</v>
      </c>
      <c r="J88" s="556">
        <v>53</v>
      </c>
      <c r="K88" s="556">
        <v>53</v>
      </c>
      <c r="L88" s="556">
        <v>55</v>
      </c>
      <c r="M88" s="556">
        <v>49</v>
      </c>
      <c r="N88" s="556"/>
      <c r="O88" s="556"/>
      <c r="P88" s="556"/>
      <c r="Q88" s="556"/>
      <c r="R88" s="526"/>
      <c r="S88" s="497"/>
    </row>
    <row r="89" spans="1:19" s="498" customFormat="1" ht="16.5" thickBot="1">
      <c r="A89" s="505">
        <v>13</v>
      </c>
      <c r="B89" s="497" t="s">
        <v>4614</v>
      </c>
      <c r="C89" s="506"/>
      <c r="D89" s="506">
        <v>1021</v>
      </c>
      <c r="E89" s="521" t="s">
        <v>24</v>
      </c>
      <c r="F89" s="556">
        <v>0</v>
      </c>
      <c r="G89" s="556">
        <v>0</v>
      </c>
      <c r="H89" s="556"/>
      <c r="I89" s="556"/>
      <c r="J89" s="556"/>
      <c r="K89" s="556"/>
      <c r="L89" s="556"/>
      <c r="M89" s="556"/>
      <c r="N89" s="556"/>
      <c r="O89" s="556"/>
      <c r="P89" s="556"/>
      <c r="Q89" s="556"/>
      <c r="R89" s="526"/>
      <c r="S89" s="497"/>
    </row>
    <row r="90" spans="1:19" s="498" customFormat="1" ht="17.25" thickTop="1" thickBot="1">
      <c r="A90" s="571"/>
      <c r="B90" s="1139" t="s">
        <v>46</v>
      </c>
      <c r="C90" s="1139"/>
      <c r="D90" s="753"/>
      <c r="E90" s="529"/>
      <c r="F90" s="767">
        <f>SUM(F77:F82)</f>
        <v>219</v>
      </c>
      <c r="G90" s="767">
        <f>SUM(G77:G82)</f>
        <v>219</v>
      </c>
      <c r="H90" s="572">
        <f>SUM(H77:H85)</f>
        <v>284</v>
      </c>
      <c r="I90" s="572">
        <f t="shared" ref="I90:N90" si="12">SUM(I77:I89)</f>
        <v>331</v>
      </c>
      <c r="J90" s="572">
        <f t="shared" si="12"/>
        <v>329</v>
      </c>
      <c r="K90" s="572">
        <f t="shared" si="12"/>
        <v>327</v>
      </c>
      <c r="L90" s="572">
        <f t="shared" si="12"/>
        <v>489</v>
      </c>
      <c r="M90" s="572">
        <f t="shared" si="12"/>
        <v>507</v>
      </c>
      <c r="N90" s="572">
        <f t="shared" si="12"/>
        <v>0</v>
      </c>
      <c r="O90" s="572">
        <f>SUM(O77:O85)</f>
        <v>0</v>
      </c>
      <c r="P90" s="572">
        <f>SUM(P77:P85)</f>
        <v>0</v>
      </c>
      <c r="Q90" s="572">
        <f>SUM(Q77:Q85)</f>
        <v>0</v>
      </c>
      <c r="R90" s="573">
        <f>SUM(R77:R85)</f>
        <v>0</v>
      </c>
      <c r="S90" s="497"/>
    </row>
    <row r="91" spans="1:19" s="498" customFormat="1" ht="17.25" thickTop="1" thickBot="1">
      <c r="A91" s="571"/>
      <c r="B91" s="1139" t="s">
        <v>32</v>
      </c>
      <c r="C91" s="1139"/>
      <c r="D91" s="753"/>
      <c r="E91" s="529"/>
      <c r="F91" s="572">
        <f t="shared" ref="F91:R91" si="13">SUM(F77:F89)</f>
        <v>303</v>
      </c>
      <c r="G91" s="572">
        <f t="shared" si="13"/>
        <v>303</v>
      </c>
      <c r="H91" s="572">
        <f t="shared" si="13"/>
        <v>367</v>
      </c>
      <c r="I91" s="572">
        <f t="shared" si="13"/>
        <v>331</v>
      </c>
      <c r="J91" s="572">
        <f t="shared" si="13"/>
        <v>329</v>
      </c>
      <c r="K91" s="572">
        <f t="shared" si="13"/>
        <v>327</v>
      </c>
      <c r="L91" s="572">
        <f t="shared" si="13"/>
        <v>489</v>
      </c>
      <c r="M91" s="572">
        <f t="shared" si="13"/>
        <v>507</v>
      </c>
      <c r="N91" s="572">
        <f t="shared" si="13"/>
        <v>0</v>
      </c>
      <c r="O91" s="572">
        <f t="shared" si="13"/>
        <v>0</v>
      </c>
      <c r="P91" s="572">
        <f t="shared" si="13"/>
        <v>0</v>
      </c>
      <c r="Q91" s="572">
        <f t="shared" si="13"/>
        <v>0</v>
      </c>
      <c r="R91" s="573">
        <f t="shared" si="13"/>
        <v>0</v>
      </c>
      <c r="S91" s="497"/>
    </row>
    <row r="92" spans="1:19" s="498" customFormat="1" ht="15.75">
      <c r="A92" s="497"/>
      <c r="B92" s="497"/>
      <c r="C92" s="574"/>
      <c r="D92" s="574"/>
      <c r="E92" s="533"/>
      <c r="F92" s="476"/>
      <c r="G92" s="476"/>
      <c r="H92" s="476"/>
      <c r="I92" s="477"/>
      <c r="J92" s="476"/>
      <c r="K92" s="476"/>
      <c r="L92" s="476"/>
      <c r="M92" s="476"/>
      <c r="N92" s="478"/>
      <c r="O92" s="476"/>
      <c r="P92" s="476"/>
      <c r="Q92" s="476"/>
      <c r="R92" s="476"/>
      <c r="S92" s="497"/>
    </row>
    <row r="93" spans="1:19" s="498" customFormat="1" ht="19.5" thickBot="1">
      <c r="A93" s="553" t="s">
        <v>4398</v>
      </c>
      <c r="B93" s="554"/>
      <c r="C93" s="551"/>
      <c r="D93" s="551"/>
      <c r="E93" s="552"/>
      <c r="F93" s="476"/>
      <c r="G93" s="476"/>
      <c r="H93" s="476"/>
      <c r="I93" s="477"/>
      <c r="J93" s="476"/>
      <c r="K93" s="476"/>
      <c r="L93" s="476"/>
      <c r="M93" s="476"/>
      <c r="N93" s="478"/>
      <c r="O93" s="476"/>
      <c r="P93" s="476"/>
      <c r="Q93" s="476"/>
      <c r="R93" s="476"/>
      <c r="S93" s="497"/>
    </row>
    <row r="94" spans="1:19" s="488" customFormat="1" ht="15.75">
      <c r="A94" s="1117" t="s">
        <v>6</v>
      </c>
      <c r="B94" s="1119" t="s">
        <v>7</v>
      </c>
      <c r="C94" s="1120"/>
      <c r="D94" s="735"/>
      <c r="E94" s="1142"/>
      <c r="F94" s="570"/>
      <c r="G94" s="1107" t="s">
        <v>47</v>
      </c>
      <c r="H94" s="1108"/>
      <c r="I94" s="1108"/>
      <c r="J94" s="1108"/>
      <c r="K94" s="1108"/>
      <c r="L94" s="1108"/>
      <c r="M94" s="1108"/>
      <c r="N94" s="1108"/>
      <c r="O94" s="1108"/>
      <c r="P94" s="1108"/>
      <c r="Q94" s="1108"/>
      <c r="R94" s="1109"/>
      <c r="S94" s="487"/>
    </row>
    <row r="95" spans="1:19" s="488" customFormat="1" ht="15.75">
      <c r="A95" s="1118"/>
      <c r="B95" s="1121"/>
      <c r="C95" s="1122"/>
      <c r="D95" s="736"/>
      <c r="E95" s="1143"/>
      <c r="F95" s="539" t="s">
        <v>4407</v>
      </c>
      <c r="G95" s="539" t="s">
        <v>10</v>
      </c>
      <c r="H95" s="539" t="s">
        <v>11</v>
      </c>
      <c r="I95" s="540" t="s">
        <v>12</v>
      </c>
      <c r="J95" s="539" t="s">
        <v>13</v>
      </c>
      <c r="K95" s="539" t="s">
        <v>14</v>
      </c>
      <c r="L95" s="539" t="s">
        <v>15</v>
      </c>
      <c r="M95" s="539" t="s">
        <v>16</v>
      </c>
      <c r="N95" s="541" t="s">
        <v>17</v>
      </c>
      <c r="O95" s="539" t="s">
        <v>18</v>
      </c>
      <c r="P95" s="539" t="s">
        <v>19</v>
      </c>
      <c r="Q95" s="539" t="s">
        <v>20</v>
      </c>
      <c r="R95" s="542" t="s">
        <v>21</v>
      </c>
      <c r="S95" s="487"/>
    </row>
    <row r="96" spans="1:19" s="498" customFormat="1" ht="15.75">
      <c r="A96" s="499">
        <v>1</v>
      </c>
      <c r="B96" s="500" t="s">
        <v>23</v>
      </c>
      <c r="C96" s="501"/>
      <c r="D96" s="501">
        <v>1000</v>
      </c>
      <c r="E96" s="664" t="s">
        <v>48</v>
      </c>
      <c r="F96" s="576">
        <v>0</v>
      </c>
      <c r="G96" s="556">
        <v>0</v>
      </c>
      <c r="H96" s="576">
        <v>0</v>
      </c>
      <c r="I96" s="556">
        <v>0</v>
      </c>
      <c r="J96" s="556">
        <v>0</v>
      </c>
      <c r="K96" s="556">
        <v>0</v>
      </c>
      <c r="L96" s="556">
        <v>0</v>
      </c>
      <c r="M96" s="556">
        <v>0</v>
      </c>
      <c r="N96" s="556"/>
      <c r="O96" s="556"/>
      <c r="P96" s="556"/>
      <c r="Q96" s="556"/>
      <c r="R96" s="526"/>
      <c r="S96" s="497"/>
    </row>
    <row r="97" spans="1:19" s="498" customFormat="1" ht="15.75">
      <c r="A97" s="499">
        <v>2</v>
      </c>
      <c r="B97" s="500" t="s">
        <v>25</v>
      </c>
      <c r="C97" s="501"/>
      <c r="D97" s="501">
        <v>1001</v>
      </c>
      <c r="E97" s="502" t="s">
        <v>48</v>
      </c>
      <c r="F97" s="556">
        <v>0</v>
      </c>
      <c r="G97" s="556">
        <v>0</v>
      </c>
      <c r="H97" s="556">
        <v>0</v>
      </c>
      <c r="I97" s="556">
        <v>0</v>
      </c>
      <c r="J97" s="556">
        <v>0</v>
      </c>
      <c r="K97" s="556">
        <v>0</v>
      </c>
      <c r="L97" s="556">
        <v>0</v>
      </c>
      <c r="M97" s="556">
        <v>0</v>
      </c>
      <c r="N97" s="556"/>
      <c r="O97" s="556"/>
      <c r="P97" s="556"/>
      <c r="Q97" s="556"/>
      <c r="R97" s="526"/>
      <c r="S97" s="577"/>
    </row>
    <row r="98" spans="1:19" s="498" customFormat="1" ht="15.75">
      <c r="A98" s="499">
        <v>3</v>
      </c>
      <c r="B98" s="500" t="s">
        <v>26</v>
      </c>
      <c r="C98" s="501"/>
      <c r="D98" s="501">
        <v>1002</v>
      </c>
      <c r="E98" s="502" t="s">
        <v>48</v>
      </c>
      <c r="F98" s="556">
        <v>30245600</v>
      </c>
      <c r="G98" s="556">
        <v>30245600</v>
      </c>
      <c r="H98" s="556">
        <v>30245600</v>
      </c>
      <c r="I98" s="556">
        <v>30245600</v>
      </c>
      <c r="J98" s="556">
        <v>30245600</v>
      </c>
      <c r="K98" s="556">
        <v>30245600</v>
      </c>
      <c r="L98" s="556">
        <v>32682100</v>
      </c>
      <c r="M98" s="556">
        <v>32682100</v>
      </c>
      <c r="N98" s="556"/>
      <c r="O98" s="556"/>
      <c r="P98" s="556"/>
      <c r="Q98" s="556"/>
      <c r="R98" s="526"/>
      <c r="S98" s="577"/>
    </row>
    <row r="99" spans="1:19" s="498" customFormat="1" ht="15.75">
      <c r="A99" s="499">
        <v>4</v>
      </c>
      <c r="B99" s="500" t="s">
        <v>27</v>
      </c>
      <c r="C99" s="501"/>
      <c r="D99" s="501">
        <v>1003</v>
      </c>
      <c r="E99" s="502" t="s">
        <v>48</v>
      </c>
      <c r="F99" s="556">
        <v>0</v>
      </c>
      <c r="G99" s="556">
        <v>0</v>
      </c>
      <c r="H99" s="556">
        <v>0</v>
      </c>
      <c r="I99" s="556">
        <v>0</v>
      </c>
      <c r="J99" s="556">
        <v>0</v>
      </c>
      <c r="K99" s="556">
        <v>0</v>
      </c>
      <c r="L99" s="556">
        <v>0</v>
      </c>
      <c r="M99" s="556">
        <v>0</v>
      </c>
      <c r="N99" s="556"/>
      <c r="O99" s="556"/>
      <c r="P99" s="556"/>
      <c r="Q99" s="556"/>
      <c r="R99" s="526"/>
      <c r="S99" s="577"/>
    </row>
    <row r="100" spans="1:19" s="498" customFormat="1" ht="15.75">
      <c r="A100" s="499">
        <v>5</v>
      </c>
      <c r="B100" s="500" t="s">
        <v>28</v>
      </c>
      <c r="C100" s="501"/>
      <c r="D100" s="501">
        <v>1005</v>
      </c>
      <c r="E100" s="502" t="s">
        <v>48</v>
      </c>
      <c r="F100" s="556">
        <v>140301058</v>
      </c>
      <c r="G100" s="556">
        <v>140301058</v>
      </c>
      <c r="H100" s="556">
        <v>140301058</v>
      </c>
      <c r="I100" s="556">
        <v>137294758</v>
      </c>
      <c r="J100" s="556">
        <v>137294758</v>
      </c>
      <c r="K100" s="556">
        <v>137294758</v>
      </c>
      <c r="L100" s="556">
        <v>535597938</v>
      </c>
      <c r="M100" s="556">
        <v>684235389</v>
      </c>
      <c r="N100" s="556"/>
      <c r="O100" s="556"/>
      <c r="P100" s="556"/>
      <c r="Q100" s="556"/>
      <c r="R100" s="526"/>
      <c r="S100" s="577"/>
    </row>
    <row r="101" spans="1:19" s="498" customFormat="1" ht="15.75">
      <c r="A101" s="499">
        <v>6</v>
      </c>
      <c r="B101" s="500" t="s">
        <v>29</v>
      </c>
      <c r="C101" s="501"/>
      <c r="D101" s="501">
        <v>1007</v>
      </c>
      <c r="E101" s="502" t="s">
        <v>48</v>
      </c>
      <c r="F101" s="556">
        <v>13627580392</v>
      </c>
      <c r="G101" s="556">
        <v>13627580392</v>
      </c>
      <c r="H101" s="556">
        <v>11085763092</v>
      </c>
      <c r="I101" s="556">
        <v>6556872518</v>
      </c>
      <c r="J101" s="556">
        <v>5380129658</v>
      </c>
      <c r="K101" s="556">
        <v>5333159658</v>
      </c>
      <c r="L101" s="556">
        <v>5693910202</v>
      </c>
      <c r="M101" s="556">
        <v>6060743851</v>
      </c>
      <c r="N101" s="556"/>
      <c r="O101" s="556"/>
      <c r="P101" s="556"/>
      <c r="Q101" s="556"/>
      <c r="R101" s="526"/>
      <c r="S101" s="577"/>
    </row>
    <row r="102" spans="1:19" s="498" customFormat="1" ht="15.75">
      <c r="A102" s="499">
        <v>7</v>
      </c>
      <c r="B102" s="500" t="s">
        <v>30</v>
      </c>
      <c r="C102" s="501"/>
      <c r="D102" s="501">
        <v>4000</v>
      </c>
      <c r="E102" s="502" t="s">
        <v>48</v>
      </c>
      <c r="F102" s="556">
        <v>20056466903</v>
      </c>
      <c r="G102" s="556">
        <f>'TOTAL PERSEDIAAN'!D8</f>
        <v>32682100</v>
      </c>
      <c r="H102" s="556">
        <v>24138019700</v>
      </c>
      <c r="I102" s="556">
        <v>23860598980</v>
      </c>
      <c r="J102" s="556">
        <v>23096407942</v>
      </c>
      <c r="K102" s="556">
        <v>0</v>
      </c>
      <c r="L102" s="556">
        <v>0</v>
      </c>
      <c r="M102" s="556">
        <v>0</v>
      </c>
      <c r="N102" s="556"/>
      <c r="O102" s="556"/>
      <c r="P102" s="556"/>
      <c r="Q102" s="556"/>
      <c r="R102" s="526"/>
      <c r="S102" s="577"/>
    </row>
    <row r="103" spans="1:19" s="498" customFormat="1" ht="15.75">
      <c r="A103" s="499">
        <v>8</v>
      </c>
      <c r="B103" s="500" t="s">
        <v>31</v>
      </c>
      <c r="C103" s="501"/>
      <c r="D103" s="501">
        <v>4001</v>
      </c>
      <c r="E103" s="502" t="s">
        <v>48</v>
      </c>
      <c r="F103" s="556">
        <v>2622239267</v>
      </c>
      <c r="G103" s="556">
        <f>'TOTAL PERSEDIAAN'!D11</f>
        <v>14309732737</v>
      </c>
      <c r="H103" s="556">
        <v>4332126767</v>
      </c>
      <c r="I103" s="556">
        <v>3645154615</v>
      </c>
      <c r="J103" s="556">
        <v>4465917529</v>
      </c>
      <c r="K103" s="556">
        <v>0</v>
      </c>
      <c r="L103" s="556">
        <v>0</v>
      </c>
      <c r="M103" s="556">
        <v>0</v>
      </c>
      <c r="N103" s="556"/>
      <c r="O103" s="556"/>
      <c r="P103" s="556"/>
      <c r="Q103" s="556"/>
      <c r="R103" s="526"/>
      <c r="S103" s="577"/>
    </row>
    <row r="104" spans="1:19" s="498" customFormat="1" ht="15.75">
      <c r="A104" s="499">
        <v>9</v>
      </c>
      <c r="B104" s="500" t="s">
        <v>4610</v>
      </c>
      <c r="C104" s="501"/>
      <c r="D104" s="501">
        <v>4002</v>
      </c>
      <c r="E104" s="502" t="s">
        <v>48</v>
      </c>
      <c r="F104" s="556">
        <v>0</v>
      </c>
      <c r="G104" s="556">
        <v>0</v>
      </c>
      <c r="H104" s="556">
        <v>0</v>
      </c>
      <c r="I104" s="556">
        <v>0</v>
      </c>
      <c r="J104" s="556">
        <v>0</v>
      </c>
      <c r="K104" s="556">
        <v>0</v>
      </c>
      <c r="L104" s="556">
        <v>0</v>
      </c>
      <c r="M104" s="556">
        <v>0</v>
      </c>
      <c r="N104" s="556"/>
      <c r="O104" s="556"/>
      <c r="P104" s="556"/>
      <c r="Q104" s="556"/>
      <c r="R104" s="526"/>
      <c r="S104" s="577"/>
    </row>
    <row r="105" spans="1:19" s="498" customFormat="1" ht="15.75">
      <c r="A105" s="499">
        <v>10</v>
      </c>
      <c r="B105" s="500" t="s">
        <v>4613</v>
      </c>
      <c r="C105" s="501"/>
      <c r="D105" s="501">
        <v>4003</v>
      </c>
      <c r="E105" s="502" t="s">
        <v>48</v>
      </c>
      <c r="F105" s="1077">
        <v>0</v>
      </c>
      <c r="G105" s="556">
        <v>0</v>
      </c>
      <c r="H105" s="556">
        <v>0</v>
      </c>
      <c r="I105" s="556">
        <v>0</v>
      </c>
      <c r="J105" s="556">
        <v>0</v>
      </c>
      <c r="K105" s="556">
        <v>0</v>
      </c>
      <c r="L105" s="556">
        <v>0</v>
      </c>
      <c r="M105" s="556">
        <v>0</v>
      </c>
      <c r="N105" s="556"/>
      <c r="O105" s="556"/>
      <c r="P105" s="556"/>
      <c r="Q105" s="556"/>
      <c r="R105" s="526"/>
      <c r="S105" s="577"/>
    </row>
    <row r="106" spans="1:19" s="498" customFormat="1" ht="15.75">
      <c r="A106" s="499">
        <v>11</v>
      </c>
      <c r="B106" s="500" t="s">
        <v>4611</v>
      </c>
      <c r="C106" s="501"/>
      <c r="D106" s="501">
        <v>4004</v>
      </c>
      <c r="E106" s="1075" t="s">
        <v>48</v>
      </c>
      <c r="F106" s="1079">
        <v>1436955809</v>
      </c>
      <c r="G106" s="1076">
        <v>1436955809</v>
      </c>
      <c r="H106" s="556">
        <v>1436955809</v>
      </c>
      <c r="I106" s="556">
        <v>1420062614</v>
      </c>
      <c r="J106" s="556">
        <v>1179625164</v>
      </c>
      <c r="K106" s="556">
        <v>1179625164</v>
      </c>
      <c r="L106" s="556">
        <v>1179625164</v>
      </c>
      <c r="M106" s="556">
        <v>1500527735</v>
      </c>
      <c r="N106" s="556"/>
      <c r="O106" s="556"/>
      <c r="P106" s="556"/>
      <c r="Q106" s="556"/>
      <c r="R106" s="526"/>
      <c r="S106" s="577"/>
    </row>
    <row r="107" spans="1:19" s="498" customFormat="1" ht="15.75">
      <c r="A107" s="499">
        <v>12</v>
      </c>
      <c r="B107" s="500" t="s">
        <v>4612</v>
      </c>
      <c r="C107" s="501"/>
      <c r="D107" s="501">
        <v>4005</v>
      </c>
      <c r="E107" s="502" t="s">
        <v>48</v>
      </c>
      <c r="F107" s="1078">
        <v>2869431059</v>
      </c>
      <c r="G107" s="556">
        <v>2896720577</v>
      </c>
      <c r="H107" s="556">
        <v>3481874100</v>
      </c>
      <c r="I107" s="556">
        <v>3383961909</v>
      </c>
      <c r="J107" s="556">
        <v>3724913109</v>
      </c>
      <c r="K107" s="556">
        <v>2816807911</v>
      </c>
      <c r="L107" s="556">
        <v>2813945481</v>
      </c>
      <c r="M107" s="556">
        <v>2801564437</v>
      </c>
      <c r="N107" s="556"/>
      <c r="O107" s="556"/>
      <c r="P107" s="556"/>
      <c r="Q107" s="556"/>
      <c r="R107" s="526"/>
      <c r="S107" s="577"/>
    </row>
    <row r="108" spans="1:19" s="498" customFormat="1" ht="16.5" thickBot="1">
      <c r="A108" s="505">
        <v>13</v>
      </c>
      <c r="B108" s="497" t="s">
        <v>4614</v>
      </c>
      <c r="C108" s="506"/>
      <c r="D108" s="506">
        <v>1021</v>
      </c>
      <c r="E108" s="597" t="s">
        <v>48</v>
      </c>
      <c r="F108" s="556">
        <v>0</v>
      </c>
      <c r="G108" s="556">
        <v>0</v>
      </c>
      <c r="H108" s="556">
        <v>0</v>
      </c>
      <c r="I108" s="556"/>
      <c r="J108" s="556">
        <v>0</v>
      </c>
      <c r="K108" s="556">
        <v>0</v>
      </c>
      <c r="L108" s="556"/>
      <c r="M108" s="556"/>
      <c r="N108" s="556"/>
      <c r="O108" s="556"/>
      <c r="P108" s="556"/>
      <c r="Q108" s="556"/>
      <c r="R108" s="526"/>
      <c r="S108" s="577"/>
    </row>
    <row r="109" spans="1:19" s="498" customFormat="1" ht="17.25" thickTop="1" thickBot="1">
      <c r="A109" s="578"/>
      <c r="B109" s="1089" t="s">
        <v>46</v>
      </c>
      <c r="C109" s="1089"/>
      <c r="D109" s="751"/>
      <c r="E109" s="597" t="s">
        <v>48</v>
      </c>
      <c r="F109" s="579">
        <f>SUM(F96:F101)</f>
        <v>13798127050</v>
      </c>
      <c r="G109" s="579">
        <f>SUM(G96:G101)</f>
        <v>13798127050</v>
      </c>
      <c r="H109" s="579">
        <f t="shared" ref="H109:R109" si="14">SUM(H96:H101)</f>
        <v>11256309750</v>
      </c>
      <c r="I109" s="579">
        <f t="shared" si="14"/>
        <v>6724412876</v>
      </c>
      <c r="J109" s="579">
        <f t="shared" si="14"/>
        <v>5547670016</v>
      </c>
      <c r="K109" s="579">
        <f t="shared" si="14"/>
        <v>5500700016</v>
      </c>
      <c r="L109" s="579">
        <f t="shared" si="14"/>
        <v>6262190240</v>
      </c>
      <c r="M109" s="579">
        <f>SUM(M96:M105)</f>
        <v>6777661340</v>
      </c>
      <c r="N109" s="579">
        <f t="shared" si="14"/>
        <v>0</v>
      </c>
      <c r="O109" s="579">
        <f t="shared" si="14"/>
        <v>0</v>
      </c>
      <c r="P109" s="579">
        <f t="shared" si="14"/>
        <v>0</v>
      </c>
      <c r="Q109" s="579">
        <f t="shared" si="14"/>
        <v>0</v>
      </c>
      <c r="R109" s="579">
        <f t="shared" si="14"/>
        <v>0</v>
      </c>
      <c r="S109" s="497"/>
    </row>
    <row r="110" spans="1:19" s="498" customFormat="1" ht="17.25" thickTop="1" thickBot="1">
      <c r="A110" s="578"/>
      <c r="B110" s="1089" t="s">
        <v>4621</v>
      </c>
      <c r="C110" s="1089"/>
      <c r="D110" s="751"/>
      <c r="E110" s="597" t="s">
        <v>48</v>
      </c>
      <c r="F110" s="579">
        <f>SUM(F102:F107)</f>
        <v>26985093038</v>
      </c>
      <c r="G110" s="579">
        <f t="shared" ref="G110:R110" si="15">SUM(G102:G107)</f>
        <v>18676091223</v>
      </c>
      <c r="H110" s="579">
        <f t="shared" si="15"/>
        <v>33388976376</v>
      </c>
      <c r="I110" s="579">
        <f t="shared" si="15"/>
        <v>32309778118</v>
      </c>
      <c r="J110" s="579">
        <f>SUM(J102:J107)</f>
        <v>32466863744</v>
      </c>
      <c r="K110" s="579">
        <f>SUM(K102:K107)</f>
        <v>3996433075</v>
      </c>
      <c r="L110" s="579">
        <f t="shared" si="15"/>
        <v>3993570645</v>
      </c>
      <c r="M110" s="579">
        <f t="shared" si="15"/>
        <v>4302092172</v>
      </c>
      <c r="N110" s="579">
        <f t="shared" si="15"/>
        <v>0</v>
      </c>
      <c r="O110" s="579">
        <f t="shared" si="15"/>
        <v>0</v>
      </c>
      <c r="P110" s="579">
        <f t="shared" si="15"/>
        <v>0</v>
      </c>
      <c r="Q110" s="579">
        <f t="shared" si="15"/>
        <v>0</v>
      </c>
      <c r="R110" s="579">
        <f t="shared" si="15"/>
        <v>0</v>
      </c>
      <c r="S110" s="497"/>
    </row>
    <row r="111" spans="1:19" s="498" customFormat="1" ht="17.25" thickTop="1" thickBot="1">
      <c r="A111" s="578"/>
      <c r="B111" s="1089" t="s">
        <v>4620</v>
      </c>
      <c r="C111" s="1089"/>
      <c r="D111" s="751"/>
      <c r="E111" s="509" t="s">
        <v>48</v>
      </c>
      <c r="F111" s="579">
        <f>SUM(F96:F108)</f>
        <v>40783220088</v>
      </c>
      <c r="G111" s="579">
        <f t="shared" ref="G111:R111" si="16">SUM(G96:G108)</f>
        <v>32474218273</v>
      </c>
      <c r="H111" s="579">
        <f t="shared" si="16"/>
        <v>44645286126</v>
      </c>
      <c r="I111" s="579">
        <f t="shared" si="16"/>
        <v>39034190994</v>
      </c>
      <c r="J111" s="579">
        <f t="shared" si="16"/>
        <v>38014533760</v>
      </c>
      <c r="K111" s="579">
        <f t="shared" si="16"/>
        <v>9497133091</v>
      </c>
      <c r="L111" s="579">
        <f t="shared" si="16"/>
        <v>10255760885</v>
      </c>
      <c r="M111" s="579">
        <f t="shared" si="16"/>
        <v>11079753512</v>
      </c>
      <c r="N111" s="579">
        <f t="shared" si="16"/>
        <v>0</v>
      </c>
      <c r="O111" s="579">
        <f t="shared" si="16"/>
        <v>0</v>
      </c>
      <c r="P111" s="579">
        <f t="shared" si="16"/>
        <v>0</v>
      </c>
      <c r="Q111" s="579">
        <f t="shared" si="16"/>
        <v>0</v>
      </c>
      <c r="R111" s="579">
        <f t="shared" si="16"/>
        <v>0</v>
      </c>
      <c r="S111" s="497"/>
    </row>
    <row r="112" spans="1:19" s="498" customFormat="1" ht="17.25" thickTop="1" thickBot="1">
      <c r="A112" s="528"/>
      <c r="B112" s="1146" t="s">
        <v>49</v>
      </c>
      <c r="C112" s="1146"/>
      <c r="D112" s="752"/>
      <c r="E112" s="529" t="s">
        <v>35</v>
      </c>
      <c r="F112" s="580">
        <f t="shared" ref="F112:R112" si="17">(F109-$C$173)/$C$173</f>
        <v>0</v>
      </c>
      <c r="G112" s="580">
        <f t="shared" si="17"/>
        <v>0</v>
      </c>
      <c r="H112" s="580">
        <f t="shared" si="17"/>
        <v>-0.1842146612209952</v>
      </c>
      <c r="I112" s="580">
        <f t="shared" si="17"/>
        <v>-0.51265756202759416</v>
      </c>
      <c r="J112" s="580">
        <f t="shared" si="17"/>
        <v>-0.59794035843437177</v>
      </c>
      <c r="K112" s="580">
        <f t="shared" si="17"/>
        <v>-0.60134444362867345</v>
      </c>
      <c r="L112" s="580">
        <f t="shared" si="17"/>
        <v>-0.54615650245081637</v>
      </c>
      <c r="M112" s="580">
        <f t="shared" si="17"/>
        <v>-0.5087984539177004</v>
      </c>
      <c r="N112" s="580">
        <f t="shared" si="17"/>
        <v>-1</v>
      </c>
      <c r="O112" s="580">
        <f t="shared" si="17"/>
        <v>-1</v>
      </c>
      <c r="P112" s="580">
        <f t="shared" si="17"/>
        <v>-1</v>
      </c>
      <c r="Q112" s="580">
        <f t="shared" si="17"/>
        <v>-1</v>
      </c>
      <c r="R112" s="581">
        <f t="shared" si="17"/>
        <v>-1</v>
      </c>
      <c r="S112" s="497"/>
    </row>
    <row r="113" spans="1:19" s="498" customFormat="1" ht="17.25" thickTop="1" thickBot="1">
      <c r="A113" s="528"/>
      <c r="B113" s="1146" t="s">
        <v>50</v>
      </c>
      <c r="C113" s="1146"/>
      <c r="D113" s="752"/>
      <c r="E113" s="529" t="s">
        <v>35</v>
      </c>
      <c r="F113" s="580">
        <f t="shared" ref="F113:R113" si="18">(F111-$C$175)/$C$175</f>
        <v>0</v>
      </c>
      <c r="G113" s="580">
        <f t="shared" si="18"/>
        <v>-0.20373579616987697</v>
      </c>
      <c r="H113" s="580">
        <f t="shared" si="18"/>
        <v>9.4697427757460706E-2</v>
      </c>
      <c r="I113" s="580">
        <f t="shared" si="18"/>
        <v>-4.2885997972353145E-2</v>
      </c>
      <c r="J113" s="580">
        <f t="shared" si="18"/>
        <v>-6.7887879427516187E-2</v>
      </c>
      <c r="K113" s="580">
        <f t="shared" si="18"/>
        <v>-0.76713135768809915</v>
      </c>
      <c r="L113" s="580">
        <f t="shared" si="18"/>
        <v>-0.74852988893788597</v>
      </c>
      <c r="M113" s="580">
        <f t="shared" si="18"/>
        <v>-0.72832568178548285</v>
      </c>
      <c r="N113" s="580">
        <f t="shared" si="18"/>
        <v>-1</v>
      </c>
      <c r="O113" s="580">
        <f t="shared" si="18"/>
        <v>-1</v>
      </c>
      <c r="P113" s="580">
        <f t="shared" si="18"/>
        <v>-1</v>
      </c>
      <c r="Q113" s="580">
        <f t="shared" si="18"/>
        <v>-1</v>
      </c>
      <c r="R113" s="581">
        <f t="shared" si="18"/>
        <v>-1</v>
      </c>
      <c r="S113" s="497"/>
    </row>
    <row r="114" spans="1:19" s="498" customFormat="1" ht="15.75">
      <c r="A114" s="554"/>
      <c r="B114" s="554"/>
      <c r="C114" s="551"/>
      <c r="D114" s="551"/>
      <c r="E114" s="552"/>
      <c r="F114" s="582"/>
      <c r="G114" s="476"/>
      <c r="H114" s="582"/>
      <c r="I114" s="477"/>
      <c r="J114" s="476"/>
      <c r="K114" s="476"/>
      <c r="L114" s="476"/>
      <c r="M114" s="476"/>
      <c r="N114" s="478"/>
      <c r="O114" s="476"/>
      <c r="P114" s="476"/>
      <c r="Q114" s="476"/>
      <c r="R114" s="476"/>
      <c r="S114" s="497"/>
    </row>
    <row r="115" spans="1:19" s="498" customFormat="1" ht="19.5" thickBot="1">
      <c r="A115" s="583" t="s">
        <v>52</v>
      </c>
      <c r="B115" s="554"/>
      <c r="C115" s="551"/>
      <c r="D115" s="551"/>
      <c r="E115" s="552"/>
      <c r="F115" s="476"/>
      <c r="G115" s="476"/>
      <c r="H115" s="476"/>
      <c r="I115" s="477"/>
      <c r="J115" s="476"/>
      <c r="K115" s="476"/>
      <c r="L115" s="476"/>
      <c r="M115" s="476"/>
      <c r="N115" s="478"/>
      <c r="O115" s="476"/>
      <c r="P115" s="476"/>
      <c r="Q115" s="476"/>
      <c r="R115" s="476"/>
      <c r="S115" s="497"/>
    </row>
    <row r="116" spans="1:19" s="488" customFormat="1" ht="15.75">
      <c r="A116" s="1117" t="s">
        <v>6</v>
      </c>
      <c r="B116" s="1119" t="s">
        <v>7</v>
      </c>
      <c r="C116" s="1120"/>
      <c r="D116" s="735"/>
      <c r="E116" s="1142"/>
      <c r="F116" s="570"/>
      <c r="G116" s="1107" t="s">
        <v>47</v>
      </c>
      <c r="H116" s="1108"/>
      <c r="I116" s="1108"/>
      <c r="J116" s="1108"/>
      <c r="K116" s="1108"/>
      <c r="L116" s="1108"/>
      <c r="M116" s="1108"/>
      <c r="N116" s="1108"/>
      <c r="O116" s="1108"/>
      <c r="P116" s="1108"/>
      <c r="Q116" s="1108"/>
      <c r="R116" s="1109"/>
      <c r="S116" s="487"/>
    </row>
    <row r="117" spans="1:19" s="488" customFormat="1" ht="15.75">
      <c r="A117" s="1118"/>
      <c r="B117" s="1121"/>
      <c r="C117" s="1122"/>
      <c r="D117" s="736"/>
      <c r="E117" s="1143"/>
      <c r="F117" s="539" t="s">
        <v>4407</v>
      </c>
      <c r="G117" s="539" t="s">
        <v>10</v>
      </c>
      <c r="H117" s="539" t="s">
        <v>11</v>
      </c>
      <c r="I117" s="540" t="s">
        <v>12</v>
      </c>
      <c r="J117" s="539" t="s">
        <v>13</v>
      </c>
      <c r="K117" s="539" t="s">
        <v>14</v>
      </c>
      <c r="L117" s="539" t="s">
        <v>15</v>
      </c>
      <c r="M117" s="539" t="s">
        <v>16</v>
      </c>
      <c r="N117" s="541" t="s">
        <v>17</v>
      </c>
      <c r="O117" s="539" t="s">
        <v>18</v>
      </c>
      <c r="P117" s="539" t="s">
        <v>19</v>
      </c>
      <c r="Q117" s="539" t="s">
        <v>20</v>
      </c>
      <c r="R117" s="542" t="s">
        <v>21</v>
      </c>
      <c r="S117" s="487"/>
    </row>
    <row r="118" spans="1:19" s="498" customFormat="1" ht="15.75">
      <c r="A118" s="499"/>
      <c r="B118" s="584" t="s">
        <v>51</v>
      </c>
      <c r="C118" s="575"/>
      <c r="D118" s="575"/>
      <c r="E118" s="426"/>
      <c r="F118" s="576"/>
      <c r="G118" s="585"/>
      <c r="H118" s="576"/>
      <c r="I118" s="558"/>
      <c r="J118" s="558"/>
      <c r="K118" s="558"/>
      <c r="L118" s="558"/>
      <c r="M118" s="558"/>
      <c r="N118" s="556"/>
      <c r="O118" s="556"/>
      <c r="P118" s="556"/>
      <c r="Q118" s="556"/>
      <c r="R118" s="526"/>
      <c r="S118" s="577"/>
    </row>
    <row r="119" spans="1:19" s="498" customFormat="1" ht="15.75">
      <c r="A119" s="499">
        <v>1</v>
      </c>
      <c r="B119" s="500" t="s">
        <v>23</v>
      </c>
      <c r="C119" s="501"/>
      <c r="D119" s="501">
        <v>1000</v>
      </c>
      <c r="E119" s="426" t="s">
        <v>48</v>
      </c>
      <c r="F119" s="556">
        <v>0</v>
      </c>
      <c r="G119" s="556">
        <v>0</v>
      </c>
      <c r="H119" s="556" t="s">
        <v>5262</v>
      </c>
      <c r="I119" s="556"/>
      <c r="J119" s="556">
        <v>0</v>
      </c>
      <c r="K119" s="556">
        <v>0</v>
      </c>
      <c r="L119" s="556">
        <v>0</v>
      </c>
      <c r="M119" s="556">
        <v>0</v>
      </c>
      <c r="N119" s="556"/>
      <c r="O119" s="556"/>
      <c r="P119" s="556"/>
      <c r="Q119" s="556"/>
      <c r="R119" s="526"/>
      <c r="S119" s="577"/>
    </row>
    <row r="120" spans="1:19" s="498" customFormat="1" ht="15.75">
      <c r="A120" s="499">
        <v>2</v>
      </c>
      <c r="B120" s="500" t="s">
        <v>25</v>
      </c>
      <c r="C120" s="501"/>
      <c r="D120" s="501">
        <v>1001</v>
      </c>
      <c r="E120" s="426" t="s">
        <v>48</v>
      </c>
      <c r="F120" s="556">
        <v>0</v>
      </c>
      <c r="G120" s="556">
        <v>0</v>
      </c>
      <c r="H120" s="556" t="s">
        <v>5262</v>
      </c>
      <c r="I120" s="556"/>
      <c r="J120" s="556">
        <v>0</v>
      </c>
      <c r="K120" s="556">
        <v>0</v>
      </c>
      <c r="L120" s="556">
        <v>0</v>
      </c>
      <c r="M120" s="556">
        <v>0</v>
      </c>
      <c r="N120" s="556"/>
      <c r="O120" s="556"/>
      <c r="P120" s="556"/>
      <c r="Q120" s="556"/>
      <c r="R120" s="526"/>
      <c r="S120" s="577"/>
    </row>
    <row r="121" spans="1:19" s="498" customFormat="1" ht="15.75">
      <c r="A121" s="499">
        <v>3</v>
      </c>
      <c r="B121" s="500" t="s">
        <v>26</v>
      </c>
      <c r="C121" s="501"/>
      <c r="D121" s="501">
        <v>1002</v>
      </c>
      <c r="E121" s="426" t="s">
        <v>48</v>
      </c>
      <c r="F121" s="556">
        <v>0</v>
      </c>
      <c r="G121" s="556">
        <v>0</v>
      </c>
      <c r="H121" s="556" t="s">
        <v>5262</v>
      </c>
      <c r="I121" s="556"/>
      <c r="J121" s="556">
        <v>0</v>
      </c>
      <c r="K121" s="556">
        <v>0</v>
      </c>
      <c r="L121" s="556">
        <v>1050500</v>
      </c>
      <c r="M121" s="556">
        <v>0</v>
      </c>
      <c r="N121" s="556"/>
      <c r="O121" s="556"/>
      <c r="P121" s="556"/>
      <c r="Q121" s="556"/>
      <c r="R121" s="526"/>
      <c r="S121" s="577"/>
    </row>
    <row r="122" spans="1:19" s="498" customFormat="1" ht="15.75">
      <c r="A122" s="499">
        <v>4</v>
      </c>
      <c r="B122" s="500" t="s">
        <v>27</v>
      </c>
      <c r="C122" s="501"/>
      <c r="D122" s="501">
        <v>1003</v>
      </c>
      <c r="E122" s="426" t="s">
        <v>48</v>
      </c>
      <c r="F122" s="556">
        <v>0</v>
      </c>
      <c r="G122" s="556">
        <v>0</v>
      </c>
      <c r="H122" s="556" t="s">
        <v>5262</v>
      </c>
      <c r="I122" s="556"/>
      <c r="J122" s="556">
        <v>0</v>
      </c>
      <c r="K122" s="556">
        <v>0</v>
      </c>
      <c r="L122" s="556">
        <v>0</v>
      </c>
      <c r="M122" s="556">
        <v>0</v>
      </c>
      <c r="N122" s="556"/>
      <c r="O122" s="556"/>
      <c r="P122" s="556"/>
      <c r="Q122" s="556"/>
      <c r="R122" s="526"/>
      <c r="S122" s="577"/>
    </row>
    <row r="123" spans="1:19" s="498" customFormat="1" ht="15.75">
      <c r="A123" s="499">
        <v>5</v>
      </c>
      <c r="B123" s="500" t="s">
        <v>28</v>
      </c>
      <c r="C123" s="501"/>
      <c r="D123" s="501">
        <v>1005</v>
      </c>
      <c r="E123" s="426" t="s">
        <v>48</v>
      </c>
      <c r="F123" s="556">
        <v>12705000</v>
      </c>
      <c r="G123" s="556">
        <v>0</v>
      </c>
      <c r="H123" s="556" t="s">
        <v>5262</v>
      </c>
      <c r="I123" s="556"/>
      <c r="J123" s="556">
        <v>0</v>
      </c>
      <c r="K123" s="556">
        <v>0</v>
      </c>
      <c r="L123" s="556">
        <v>0</v>
      </c>
      <c r="M123" s="556">
        <v>0</v>
      </c>
      <c r="N123" s="556"/>
      <c r="O123" s="556"/>
      <c r="P123" s="556"/>
      <c r="Q123" s="556"/>
      <c r="R123" s="526"/>
      <c r="S123" s="577"/>
    </row>
    <row r="124" spans="1:19" s="498" customFormat="1" ht="15.75">
      <c r="A124" s="499">
        <v>6</v>
      </c>
      <c r="B124" s="500" t="s">
        <v>29</v>
      </c>
      <c r="C124" s="501"/>
      <c r="D124" s="501">
        <v>1007</v>
      </c>
      <c r="E124" s="426" t="s">
        <v>48</v>
      </c>
      <c r="F124" s="556">
        <v>141570000</v>
      </c>
      <c r="G124" s="556">
        <v>0</v>
      </c>
      <c r="H124" s="556">
        <v>4891432700</v>
      </c>
      <c r="I124" s="556"/>
      <c r="J124" s="556">
        <v>160154500</v>
      </c>
      <c r="K124" s="556">
        <v>0</v>
      </c>
      <c r="L124" s="556">
        <v>662377294</v>
      </c>
      <c r="M124" s="556">
        <v>785941455</v>
      </c>
      <c r="N124" s="556"/>
      <c r="O124" s="556"/>
      <c r="P124" s="556"/>
      <c r="Q124" s="556"/>
      <c r="R124" s="526"/>
      <c r="S124" s="577"/>
    </row>
    <row r="125" spans="1:19" s="498" customFormat="1" ht="15.75">
      <c r="A125" s="499">
        <v>7</v>
      </c>
      <c r="B125" s="500" t="s">
        <v>30</v>
      </c>
      <c r="C125" s="501"/>
      <c r="D125" s="501">
        <v>4000</v>
      </c>
      <c r="E125" s="426" t="s">
        <v>48</v>
      </c>
      <c r="F125" s="556">
        <v>55231203551</v>
      </c>
      <c r="G125" s="556">
        <v>34536705070</v>
      </c>
      <c r="H125" s="556">
        <v>35475832814</v>
      </c>
      <c r="I125" s="556">
        <v>37467015364</v>
      </c>
      <c r="J125" s="556">
        <v>42126675544</v>
      </c>
      <c r="K125" s="556">
        <v>0</v>
      </c>
      <c r="L125" s="556">
        <v>0</v>
      </c>
      <c r="M125" s="556">
        <v>0</v>
      </c>
      <c r="N125" s="556"/>
      <c r="O125" s="556"/>
      <c r="P125" s="556"/>
      <c r="Q125" s="556"/>
      <c r="R125" s="526"/>
      <c r="S125" s="577"/>
    </row>
    <row r="126" spans="1:19" s="498" customFormat="1" ht="15.75">
      <c r="A126" s="499">
        <v>8</v>
      </c>
      <c r="B126" s="500" t="s">
        <v>31</v>
      </c>
      <c r="C126" s="501"/>
      <c r="D126" s="501">
        <v>4001</v>
      </c>
      <c r="E126" s="426" t="s">
        <v>48</v>
      </c>
      <c r="F126" s="556">
        <v>0</v>
      </c>
      <c r="G126" s="556">
        <v>2467107237</v>
      </c>
      <c r="H126" s="556"/>
      <c r="I126" s="556"/>
      <c r="J126" s="556">
        <v>833184000</v>
      </c>
      <c r="K126" s="556">
        <v>0</v>
      </c>
      <c r="L126" s="556">
        <v>0</v>
      </c>
      <c r="M126" s="556">
        <v>0</v>
      </c>
      <c r="N126" s="556"/>
      <c r="O126" s="556"/>
      <c r="P126" s="556"/>
      <c r="Q126" s="556"/>
      <c r="R126" s="526"/>
      <c r="S126" s="577"/>
    </row>
    <row r="127" spans="1:19" s="498" customFormat="1" ht="15.75">
      <c r="A127" s="499">
        <v>9</v>
      </c>
      <c r="B127" s="500" t="s">
        <v>4610</v>
      </c>
      <c r="C127" s="501"/>
      <c r="D127" s="501">
        <v>4002</v>
      </c>
      <c r="E127" s="426" t="s">
        <v>48</v>
      </c>
      <c r="F127" s="556">
        <v>0</v>
      </c>
      <c r="G127" s="556">
        <v>0</v>
      </c>
      <c r="H127" s="556"/>
      <c r="I127" s="556"/>
      <c r="J127" s="556">
        <v>0</v>
      </c>
      <c r="K127" s="556">
        <v>0</v>
      </c>
      <c r="L127" s="556">
        <v>0</v>
      </c>
      <c r="M127" s="556">
        <v>0</v>
      </c>
      <c r="N127" s="556"/>
      <c r="O127" s="556"/>
      <c r="P127" s="556"/>
      <c r="Q127" s="556"/>
      <c r="R127" s="526"/>
      <c r="S127" s="577"/>
    </row>
    <row r="128" spans="1:19" s="498" customFormat="1" ht="15.75">
      <c r="A128" s="499">
        <v>10</v>
      </c>
      <c r="B128" s="500" t="s">
        <v>4613</v>
      </c>
      <c r="C128" s="501"/>
      <c r="D128" s="501">
        <v>4003</v>
      </c>
      <c r="E128" s="426" t="s">
        <v>48</v>
      </c>
      <c r="F128" s="556">
        <v>0</v>
      </c>
      <c r="G128" s="556">
        <v>0</v>
      </c>
      <c r="H128" s="556"/>
      <c r="I128" s="556"/>
      <c r="J128" s="556">
        <v>0</v>
      </c>
      <c r="K128" s="556">
        <v>0</v>
      </c>
      <c r="L128" s="556">
        <v>0</v>
      </c>
      <c r="M128" s="556">
        <v>0</v>
      </c>
      <c r="N128" s="556"/>
      <c r="O128" s="556"/>
      <c r="P128" s="556"/>
      <c r="Q128" s="556"/>
      <c r="R128" s="526"/>
      <c r="S128" s="577"/>
    </row>
    <row r="129" spans="1:19" s="498" customFormat="1" ht="15.75">
      <c r="A129" s="499">
        <v>11</v>
      </c>
      <c r="B129" s="500" t="s">
        <v>4611</v>
      </c>
      <c r="C129" s="501"/>
      <c r="D129" s="501">
        <v>4004</v>
      </c>
      <c r="E129" s="426" t="s">
        <v>48</v>
      </c>
      <c r="F129" s="556">
        <v>0</v>
      </c>
      <c r="G129" s="556">
        <v>0</v>
      </c>
      <c r="H129" s="556"/>
      <c r="I129" s="556"/>
      <c r="J129" s="556">
        <v>0</v>
      </c>
      <c r="K129" s="556">
        <v>0</v>
      </c>
      <c r="L129" s="556">
        <v>0</v>
      </c>
      <c r="M129" s="556">
        <v>327722450</v>
      </c>
      <c r="N129" s="556"/>
      <c r="O129" s="556"/>
      <c r="P129" s="556"/>
      <c r="Q129" s="556"/>
      <c r="R129" s="526"/>
      <c r="S129" s="577"/>
    </row>
    <row r="130" spans="1:19" s="498" customFormat="1" ht="15.75">
      <c r="A130" s="499">
        <v>12</v>
      </c>
      <c r="B130" s="500" t="s">
        <v>4612</v>
      </c>
      <c r="C130" s="501"/>
      <c r="D130" s="501">
        <v>4005</v>
      </c>
      <c r="E130" s="426" t="s">
        <v>48</v>
      </c>
      <c r="F130" s="556">
        <v>85868200</v>
      </c>
      <c r="G130" s="556">
        <v>549192800</v>
      </c>
      <c r="H130" s="556">
        <v>623144775</v>
      </c>
      <c r="I130" s="556"/>
      <c r="J130" s="556">
        <v>370700000</v>
      </c>
      <c r="K130" s="556">
        <v>0</v>
      </c>
      <c r="L130" s="556">
        <v>0</v>
      </c>
      <c r="M130" s="556">
        <v>0</v>
      </c>
      <c r="N130" s="556"/>
      <c r="O130" s="556"/>
      <c r="P130" s="556"/>
      <c r="Q130" s="556"/>
      <c r="R130" s="526"/>
      <c r="S130" s="577"/>
    </row>
    <row r="131" spans="1:19" s="498" customFormat="1" ht="16.5" thickBot="1">
      <c r="A131" s="505">
        <v>13</v>
      </c>
      <c r="B131" s="497" t="s">
        <v>4614</v>
      </c>
      <c r="C131" s="506"/>
      <c r="D131" s="506">
        <v>1021</v>
      </c>
      <c r="E131" s="426" t="s">
        <v>48</v>
      </c>
      <c r="F131" s="556">
        <v>0</v>
      </c>
      <c r="G131" s="556">
        <v>0</v>
      </c>
      <c r="H131" s="556"/>
      <c r="I131" s="556"/>
      <c r="J131" s="556">
        <v>0</v>
      </c>
      <c r="K131" s="556"/>
      <c r="L131" s="556">
        <v>0</v>
      </c>
      <c r="M131" s="556">
        <v>0</v>
      </c>
      <c r="N131" s="556"/>
      <c r="O131" s="556"/>
      <c r="P131" s="556"/>
      <c r="Q131" s="556"/>
      <c r="R131" s="526"/>
      <c r="S131" s="577"/>
    </row>
    <row r="132" spans="1:19" s="498" customFormat="1" ht="17.25" thickTop="1" thickBot="1">
      <c r="A132" s="578"/>
      <c r="B132" s="1089" t="s">
        <v>46</v>
      </c>
      <c r="C132" s="1089"/>
      <c r="D132" s="751"/>
      <c r="E132" s="509" t="s">
        <v>48</v>
      </c>
      <c r="F132" s="579">
        <f>SUM(F119:F124)</f>
        <v>154275000</v>
      </c>
      <c r="G132" s="579">
        <f>SUM(G119:G124)</f>
        <v>0</v>
      </c>
      <c r="H132" s="579">
        <f t="shared" ref="H132:R132" si="19">SUM(H119:H124)</f>
        <v>4891432700</v>
      </c>
      <c r="I132" s="579">
        <f t="shared" si="19"/>
        <v>0</v>
      </c>
      <c r="J132" s="579">
        <f t="shared" si="19"/>
        <v>160154500</v>
      </c>
      <c r="K132" s="579">
        <f t="shared" si="19"/>
        <v>0</v>
      </c>
      <c r="L132" s="579">
        <f t="shared" si="19"/>
        <v>663427794</v>
      </c>
      <c r="M132" s="579">
        <f t="shared" si="19"/>
        <v>785941455</v>
      </c>
      <c r="N132" s="579">
        <f t="shared" si="19"/>
        <v>0</v>
      </c>
      <c r="O132" s="579">
        <f t="shared" si="19"/>
        <v>0</v>
      </c>
      <c r="P132" s="579">
        <f t="shared" si="19"/>
        <v>0</v>
      </c>
      <c r="Q132" s="579">
        <f t="shared" si="19"/>
        <v>0</v>
      </c>
      <c r="R132" s="579">
        <f t="shared" si="19"/>
        <v>0</v>
      </c>
      <c r="S132" s="497"/>
    </row>
    <row r="133" spans="1:19" s="498" customFormat="1" ht="17.25" thickTop="1" thickBot="1">
      <c r="A133" s="571"/>
      <c r="B133" s="1139" t="s">
        <v>32</v>
      </c>
      <c r="C133" s="1139"/>
      <c r="D133" s="753"/>
      <c r="E133" s="529" t="s">
        <v>48</v>
      </c>
      <c r="F133" s="586">
        <f>SUM(F119:F131)</f>
        <v>55471346751</v>
      </c>
      <c r="G133" s="586">
        <f t="shared" ref="G133:R133" si="20">SUM(G119:G131)</f>
        <v>37553005107</v>
      </c>
      <c r="H133" s="586">
        <f t="shared" si="20"/>
        <v>40990410289</v>
      </c>
      <c r="I133" s="586">
        <f t="shared" si="20"/>
        <v>37467015364</v>
      </c>
      <c r="J133" s="586">
        <f t="shared" si="20"/>
        <v>43490714044</v>
      </c>
      <c r="K133" s="586">
        <f t="shared" si="20"/>
        <v>0</v>
      </c>
      <c r="L133" s="586">
        <f t="shared" si="20"/>
        <v>663427794</v>
      </c>
      <c r="M133" s="586">
        <f t="shared" si="20"/>
        <v>1113663905</v>
      </c>
      <c r="N133" s="586">
        <f t="shared" si="20"/>
        <v>0</v>
      </c>
      <c r="O133" s="586">
        <f t="shared" si="20"/>
        <v>0</v>
      </c>
      <c r="P133" s="586">
        <f t="shared" si="20"/>
        <v>0</v>
      </c>
      <c r="Q133" s="586">
        <f t="shared" si="20"/>
        <v>0</v>
      </c>
      <c r="R133" s="586">
        <f t="shared" si="20"/>
        <v>0</v>
      </c>
      <c r="S133" s="497"/>
    </row>
    <row r="134" spans="1:19" s="498" customFormat="1" ht="15.75">
      <c r="A134" s="487"/>
      <c r="B134" s="532"/>
      <c r="C134" s="532"/>
      <c r="D134" s="532"/>
      <c r="E134" s="533"/>
      <c r="F134" s="588"/>
      <c r="G134" s="768"/>
      <c r="H134" s="588"/>
      <c r="I134" s="589"/>
      <c r="J134" s="588"/>
      <c r="K134" s="588"/>
      <c r="L134" s="588"/>
      <c r="M134" s="588"/>
      <c r="N134" s="590"/>
      <c r="O134" s="588"/>
      <c r="P134" s="588"/>
      <c r="Q134" s="591"/>
      <c r="R134" s="588"/>
      <c r="S134" s="497"/>
    </row>
    <row r="135" spans="1:19" s="498" customFormat="1" ht="19.5" thickBot="1">
      <c r="A135" s="583" t="s">
        <v>4399</v>
      </c>
      <c r="B135" s="554"/>
      <c r="C135" s="551"/>
      <c r="D135" s="551"/>
      <c r="E135" s="552"/>
      <c r="F135" s="476"/>
      <c r="G135" s="476"/>
      <c r="H135" s="476"/>
      <c r="I135" s="477"/>
      <c r="J135" s="476"/>
      <c r="K135" s="476"/>
      <c r="L135" s="476"/>
      <c r="M135" s="476"/>
      <c r="N135" s="478"/>
      <c r="O135" s="476"/>
      <c r="P135" s="476"/>
      <c r="Q135" s="476"/>
      <c r="R135" s="476"/>
      <c r="S135" s="497"/>
    </row>
    <row r="136" spans="1:19" s="488" customFormat="1" ht="15.75">
      <c r="A136" s="1140" t="s">
        <v>6</v>
      </c>
      <c r="B136" s="1119" t="s">
        <v>7</v>
      </c>
      <c r="C136" s="1120"/>
      <c r="D136" s="735"/>
      <c r="E136" s="1144"/>
      <c r="F136" s="743"/>
      <c r="G136" s="1107" t="s">
        <v>47</v>
      </c>
      <c r="H136" s="1108"/>
      <c r="I136" s="1108"/>
      <c r="J136" s="1108"/>
      <c r="K136" s="1108"/>
      <c r="L136" s="1108"/>
      <c r="M136" s="1108"/>
      <c r="N136" s="1108"/>
      <c r="O136" s="1108"/>
      <c r="P136" s="1108"/>
      <c r="Q136" s="1108"/>
      <c r="R136" s="1109"/>
      <c r="S136" s="487"/>
    </row>
    <row r="137" spans="1:19" s="488" customFormat="1" ht="15.75">
      <c r="A137" s="1141"/>
      <c r="B137" s="1121"/>
      <c r="C137" s="1122"/>
      <c r="D137" s="736"/>
      <c r="E137" s="1145"/>
      <c r="F137" s="539" t="s">
        <v>4407</v>
      </c>
      <c r="G137" s="539" t="s">
        <v>10</v>
      </c>
      <c r="H137" s="539" t="s">
        <v>11</v>
      </c>
      <c r="I137" s="540" t="s">
        <v>12</v>
      </c>
      <c r="J137" s="539" t="s">
        <v>13</v>
      </c>
      <c r="K137" s="539" t="s">
        <v>14</v>
      </c>
      <c r="L137" s="539" t="s">
        <v>15</v>
      </c>
      <c r="M137" s="539" t="s">
        <v>16</v>
      </c>
      <c r="N137" s="541" t="s">
        <v>17</v>
      </c>
      <c r="O137" s="539" t="s">
        <v>18</v>
      </c>
      <c r="P137" s="539" t="s">
        <v>19</v>
      </c>
      <c r="Q137" s="539" t="s">
        <v>20</v>
      </c>
      <c r="R137" s="542" t="s">
        <v>21</v>
      </c>
      <c r="S137" s="487"/>
    </row>
    <row r="138" spans="1:19" s="498" customFormat="1" ht="15.75">
      <c r="A138" s="499"/>
      <c r="B138" s="584" t="s">
        <v>53</v>
      </c>
      <c r="C138" s="575"/>
      <c r="D138" s="575"/>
      <c r="E138" s="426"/>
      <c r="F138" s="576"/>
      <c r="G138" s="592"/>
      <c r="H138" s="576"/>
      <c r="I138" s="558"/>
      <c r="J138" s="558"/>
      <c r="K138" s="558"/>
      <c r="L138" s="558"/>
      <c r="M138" s="558"/>
      <c r="N138" s="556"/>
      <c r="O138" s="556"/>
      <c r="P138" s="556"/>
      <c r="Q138" s="556"/>
      <c r="R138" s="526"/>
      <c r="S138" s="577"/>
    </row>
    <row r="139" spans="1:19" s="498" customFormat="1" ht="15.75">
      <c r="A139" s="499">
        <v>1</v>
      </c>
      <c r="B139" s="500" t="s">
        <v>23</v>
      </c>
      <c r="C139" s="501"/>
      <c r="D139" s="501">
        <v>1000</v>
      </c>
      <c r="E139" s="426" t="s">
        <v>48</v>
      </c>
      <c r="F139" s="556">
        <v>0</v>
      </c>
      <c r="G139" s="556">
        <v>0</v>
      </c>
      <c r="H139" s="556">
        <v>0</v>
      </c>
      <c r="I139" s="556">
        <v>0</v>
      </c>
      <c r="J139" s="556">
        <v>0</v>
      </c>
      <c r="K139" s="556">
        <v>0</v>
      </c>
      <c r="L139" s="556">
        <v>0</v>
      </c>
      <c r="M139" s="556">
        <v>0</v>
      </c>
      <c r="N139" s="556"/>
      <c r="O139" s="556"/>
      <c r="P139" s="556"/>
      <c r="Q139" s="556"/>
      <c r="R139" s="526"/>
      <c r="S139" s="577"/>
    </row>
    <row r="140" spans="1:19" s="498" customFormat="1" ht="15.75">
      <c r="A140" s="499">
        <v>2</v>
      </c>
      <c r="B140" s="500" t="s">
        <v>25</v>
      </c>
      <c r="C140" s="501"/>
      <c r="D140" s="501">
        <v>1001</v>
      </c>
      <c r="E140" s="426" t="s">
        <v>48</v>
      </c>
      <c r="F140" s="556">
        <v>0</v>
      </c>
      <c r="G140" s="556">
        <v>0</v>
      </c>
      <c r="H140" s="556">
        <v>0</v>
      </c>
      <c r="I140" s="556">
        <v>0</v>
      </c>
      <c r="J140" s="556">
        <v>0</v>
      </c>
      <c r="K140" s="556">
        <v>0</v>
      </c>
      <c r="L140" s="556">
        <v>0</v>
      </c>
      <c r="M140" s="556">
        <v>0</v>
      </c>
      <c r="N140" s="556"/>
      <c r="O140" s="556"/>
      <c r="P140" s="556"/>
      <c r="Q140" s="556"/>
      <c r="R140" s="526"/>
      <c r="S140" s="577"/>
    </row>
    <row r="141" spans="1:19" s="498" customFormat="1" ht="15.75">
      <c r="A141" s="499">
        <v>3</v>
      </c>
      <c r="B141" s="500" t="s">
        <v>26</v>
      </c>
      <c r="C141" s="501"/>
      <c r="D141" s="501">
        <v>1002</v>
      </c>
      <c r="E141" s="426" t="s">
        <v>48</v>
      </c>
      <c r="F141" s="556">
        <v>0</v>
      </c>
      <c r="G141" s="556">
        <v>0</v>
      </c>
      <c r="H141" s="556">
        <v>0</v>
      </c>
      <c r="I141" s="556">
        <v>0</v>
      </c>
      <c r="J141" s="556">
        <v>0</v>
      </c>
      <c r="K141" s="556">
        <v>0</v>
      </c>
      <c r="L141" s="556">
        <v>0</v>
      </c>
      <c r="M141" s="556">
        <v>0</v>
      </c>
      <c r="N141" s="556"/>
      <c r="O141" s="556"/>
      <c r="P141" s="556"/>
      <c r="Q141" s="556"/>
      <c r="R141" s="526"/>
      <c r="S141" s="577"/>
    </row>
    <row r="142" spans="1:19" s="498" customFormat="1" ht="27" customHeight="1">
      <c r="A142" s="499">
        <v>4</v>
      </c>
      <c r="B142" s="500" t="s">
        <v>27</v>
      </c>
      <c r="C142" s="501"/>
      <c r="D142" s="501">
        <v>1003</v>
      </c>
      <c r="E142" s="426" t="s">
        <v>48</v>
      </c>
      <c r="F142" s="556">
        <v>87595000</v>
      </c>
      <c r="G142" s="556">
        <v>0</v>
      </c>
      <c r="H142" s="556">
        <v>0</v>
      </c>
      <c r="I142" s="556">
        <v>0</v>
      </c>
      <c r="J142" s="556">
        <v>0</v>
      </c>
      <c r="K142" s="556">
        <v>0</v>
      </c>
      <c r="L142" s="556">
        <v>0</v>
      </c>
      <c r="M142" s="556">
        <v>0</v>
      </c>
      <c r="N142" s="556"/>
      <c r="O142" s="556"/>
      <c r="P142" s="556"/>
      <c r="Q142" s="556"/>
      <c r="R142" s="526"/>
      <c r="S142" s="577"/>
    </row>
    <row r="143" spans="1:19" s="498" customFormat="1" ht="15.75">
      <c r="A143" s="499">
        <v>5</v>
      </c>
      <c r="B143" s="500" t="s">
        <v>28</v>
      </c>
      <c r="C143" s="501"/>
      <c r="D143" s="501">
        <v>1005</v>
      </c>
      <c r="E143" s="426" t="s">
        <v>48</v>
      </c>
      <c r="F143" s="556">
        <v>593239291</v>
      </c>
      <c r="G143" s="556">
        <v>300000</v>
      </c>
      <c r="H143" s="556">
        <v>0</v>
      </c>
      <c r="I143" s="556">
        <v>3006300</v>
      </c>
      <c r="J143" s="556">
        <v>0</v>
      </c>
      <c r="K143" s="556">
        <v>0</v>
      </c>
      <c r="L143" s="556">
        <v>0</v>
      </c>
      <c r="M143" s="556">
        <v>0</v>
      </c>
      <c r="N143" s="556"/>
      <c r="O143" s="556"/>
      <c r="P143" s="556"/>
      <c r="Q143" s="556"/>
      <c r="R143" s="526"/>
      <c r="S143" s="577"/>
    </row>
    <row r="144" spans="1:19" s="498" customFormat="1" ht="15.75">
      <c r="A144" s="499">
        <v>6</v>
      </c>
      <c r="B144" s="500" t="s">
        <v>29</v>
      </c>
      <c r="C144" s="501"/>
      <c r="D144" s="501">
        <v>1007</v>
      </c>
      <c r="E144" s="426" t="s">
        <v>48</v>
      </c>
      <c r="F144" s="556">
        <f>1286878497+9470250000</f>
        <v>10757128497</v>
      </c>
      <c r="G144" s="556">
        <v>2351250</v>
      </c>
      <c r="H144" s="556">
        <v>7433250000</v>
      </c>
      <c r="I144" s="556">
        <v>4528890574</v>
      </c>
      <c r="J144" s="556">
        <v>1336897360</v>
      </c>
      <c r="K144" s="556">
        <v>0</v>
      </c>
      <c r="L144" s="556">
        <v>0</v>
      </c>
      <c r="M144" s="556">
        <v>241316917</v>
      </c>
      <c r="N144" s="556"/>
      <c r="O144" s="556"/>
      <c r="P144" s="556"/>
      <c r="Q144" s="556"/>
      <c r="R144" s="526"/>
      <c r="S144" s="577"/>
    </row>
    <row r="145" spans="1:35" s="498" customFormat="1" ht="15.75">
      <c r="A145" s="499">
        <v>7</v>
      </c>
      <c r="B145" s="500" t="s">
        <v>30</v>
      </c>
      <c r="C145" s="501"/>
      <c r="D145" s="501">
        <v>4000</v>
      </c>
      <c r="E145" s="426" t="s">
        <v>48</v>
      </c>
      <c r="F145" s="556">
        <v>54175038835</v>
      </c>
      <c r="G145" s="556">
        <v>36178422629</v>
      </c>
      <c r="H145" s="556">
        <v>24984881401</v>
      </c>
      <c r="I145" s="556">
        <v>38532670742</v>
      </c>
      <c r="J145" s="556">
        <v>47482536793</v>
      </c>
      <c r="K145" s="556">
        <v>46970000</v>
      </c>
      <c r="L145" s="556">
        <v>0</v>
      </c>
      <c r="M145" s="556">
        <v>0</v>
      </c>
      <c r="N145" s="556"/>
      <c r="O145" s="556"/>
      <c r="P145" s="556"/>
      <c r="Q145" s="556"/>
      <c r="R145" s="526"/>
      <c r="S145" s="577"/>
    </row>
    <row r="146" spans="1:35" s="498" customFormat="1" ht="30.75" customHeight="1">
      <c r="A146" s="499">
        <v>8</v>
      </c>
      <c r="B146" s="500" t="s">
        <v>31</v>
      </c>
      <c r="C146" s="501"/>
      <c r="D146" s="501">
        <v>4001</v>
      </c>
      <c r="E146" s="426" t="s">
        <v>48</v>
      </c>
      <c r="F146" s="556">
        <v>187611734</v>
      </c>
      <c r="G146" s="556">
        <v>735200010</v>
      </c>
      <c r="H146" s="556">
        <v>10372097</v>
      </c>
      <c r="I146" s="556">
        <v>686972152</v>
      </c>
      <c r="J146" s="556">
        <v>12421086</v>
      </c>
      <c r="K146" s="556">
        <v>0</v>
      </c>
      <c r="L146" s="556">
        <v>0</v>
      </c>
      <c r="M146" s="556">
        <v>0</v>
      </c>
      <c r="N146" s="556"/>
      <c r="O146" s="556"/>
      <c r="P146" s="556"/>
      <c r="Q146" s="556"/>
      <c r="R146" s="526"/>
      <c r="S146" s="577"/>
    </row>
    <row r="147" spans="1:35" s="498" customFormat="1" ht="30.75" customHeight="1">
      <c r="A147" s="499">
        <v>9</v>
      </c>
      <c r="B147" s="500" t="s">
        <v>4610</v>
      </c>
      <c r="C147" s="501"/>
      <c r="D147" s="501">
        <v>4002</v>
      </c>
      <c r="E147" s="426" t="s">
        <v>48</v>
      </c>
      <c r="F147" s="556">
        <v>0</v>
      </c>
      <c r="G147" s="556">
        <v>0</v>
      </c>
      <c r="H147" s="556">
        <v>0</v>
      </c>
      <c r="I147" s="556">
        <v>0</v>
      </c>
      <c r="J147" s="556">
        <v>0</v>
      </c>
      <c r="K147" s="556">
        <v>0</v>
      </c>
      <c r="L147" s="556">
        <v>0</v>
      </c>
      <c r="M147" s="556">
        <v>0</v>
      </c>
      <c r="N147" s="556"/>
      <c r="O147" s="556"/>
      <c r="P147" s="556"/>
      <c r="Q147" s="556"/>
      <c r="R147" s="526"/>
      <c r="S147" s="577"/>
    </row>
    <row r="148" spans="1:35" s="498" customFormat="1" ht="30.75" customHeight="1">
      <c r="A148" s="499">
        <v>10</v>
      </c>
      <c r="B148" s="500" t="s">
        <v>4613</v>
      </c>
      <c r="C148" s="501"/>
      <c r="D148" s="501">
        <v>4003</v>
      </c>
      <c r="E148" s="426" t="s">
        <v>48</v>
      </c>
      <c r="F148" s="556">
        <v>0</v>
      </c>
      <c r="G148" s="556">
        <v>0</v>
      </c>
      <c r="H148" s="556">
        <v>0</v>
      </c>
      <c r="I148" s="556">
        <v>0</v>
      </c>
      <c r="J148" s="556">
        <v>0</v>
      </c>
      <c r="K148" s="556">
        <v>0</v>
      </c>
      <c r="L148" s="556">
        <v>0</v>
      </c>
      <c r="M148" s="556">
        <v>0</v>
      </c>
      <c r="N148" s="556"/>
      <c r="O148" s="556"/>
      <c r="P148" s="556"/>
      <c r="Q148" s="556"/>
      <c r="R148" s="526"/>
      <c r="S148" s="577"/>
    </row>
    <row r="149" spans="1:35" s="498" customFormat="1" ht="30.75" customHeight="1">
      <c r="A149" s="499">
        <v>11</v>
      </c>
      <c r="B149" s="500" t="s">
        <v>4611</v>
      </c>
      <c r="C149" s="501"/>
      <c r="D149" s="501">
        <v>4004</v>
      </c>
      <c r="E149" s="426" t="s">
        <v>48</v>
      </c>
      <c r="F149" s="556">
        <v>43937971</v>
      </c>
      <c r="G149" s="556">
        <v>28912672</v>
      </c>
      <c r="H149" s="556">
        <v>0</v>
      </c>
      <c r="I149" s="556">
        <v>16893195</v>
      </c>
      <c r="J149" s="556">
        <v>240437450</v>
      </c>
      <c r="K149" s="556">
        <v>0</v>
      </c>
      <c r="L149" s="556">
        <v>0</v>
      </c>
      <c r="M149" s="556">
        <v>6819879</v>
      </c>
      <c r="N149" s="556"/>
      <c r="O149" s="556"/>
      <c r="P149" s="556"/>
      <c r="Q149" s="556"/>
      <c r="R149" s="526"/>
      <c r="S149" s="577"/>
    </row>
    <row r="150" spans="1:35" s="498" customFormat="1" ht="30.75" customHeight="1">
      <c r="A150" s="499">
        <v>12</v>
      </c>
      <c r="B150" s="500" t="s">
        <v>4612</v>
      </c>
      <c r="C150" s="501"/>
      <c r="D150" s="501">
        <v>4005</v>
      </c>
      <c r="E150" s="426" t="s">
        <v>48</v>
      </c>
      <c r="F150" s="556">
        <v>734477958</v>
      </c>
      <c r="G150" s="556">
        <v>346003166</v>
      </c>
      <c r="H150" s="556">
        <v>37991252</v>
      </c>
      <c r="I150" s="556">
        <v>97912191</v>
      </c>
      <c r="J150" s="556">
        <v>0</v>
      </c>
      <c r="K150" s="556">
        <v>0</v>
      </c>
      <c r="L150" s="556">
        <v>0</v>
      </c>
      <c r="M150" s="556">
        <v>286202056</v>
      </c>
      <c r="N150" s="556"/>
      <c r="O150" s="556"/>
      <c r="P150" s="556"/>
      <c r="Q150" s="556"/>
      <c r="R150" s="526"/>
      <c r="S150" s="577"/>
    </row>
    <row r="151" spans="1:35" s="498" customFormat="1" ht="30.75" customHeight="1" thickBot="1">
      <c r="A151" s="505">
        <v>13</v>
      </c>
      <c r="B151" s="497" t="s">
        <v>4614</v>
      </c>
      <c r="C151" s="506"/>
      <c r="D151" s="506">
        <v>1021</v>
      </c>
      <c r="E151" s="426" t="s">
        <v>48</v>
      </c>
      <c r="F151" s="556">
        <v>0</v>
      </c>
      <c r="G151" s="556">
        <v>0</v>
      </c>
      <c r="H151" s="556">
        <v>0</v>
      </c>
      <c r="I151" s="556">
        <v>0</v>
      </c>
      <c r="J151" s="556">
        <v>0</v>
      </c>
      <c r="K151" s="556">
        <v>863481998</v>
      </c>
      <c r="L151" s="556">
        <v>0</v>
      </c>
      <c r="M151" s="556">
        <v>0</v>
      </c>
      <c r="N151" s="556"/>
      <c r="O151" s="556"/>
      <c r="P151" s="556"/>
      <c r="Q151" s="556"/>
      <c r="R151" s="526"/>
      <c r="S151" s="577"/>
    </row>
    <row r="152" spans="1:35" s="498" customFormat="1" ht="30" customHeight="1" thickTop="1" thickBot="1">
      <c r="A152" s="578"/>
      <c r="B152" s="1089" t="s">
        <v>46</v>
      </c>
      <c r="C152" s="1089"/>
      <c r="D152" s="751"/>
      <c r="E152" s="509" t="s">
        <v>48</v>
      </c>
      <c r="F152" s="579">
        <f>SUM(F139:F144)+F149</f>
        <v>11481900759</v>
      </c>
      <c r="G152" s="579">
        <f t="shared" ref="G152:R152" si="21">SUM(G139:G144)+G149</f>
        <v>31563922</v>
      </c>
      <c r="H152" s="579">
        <f t="shared" si="21"/>
        <v>7433250000</v>
      </c>
      <c r="I152" s="579">
        <f t="shared" si="21"/>
        <v>4548790069</v>
      </c>
      <c r="J152" s="579">
        <f t="shared" si="21"/>
        <v>1577334810</v>
      </c>
      <c r="K152" s="579">
        <v>0</v>
      </c>
      <c r="L152" s="579">
        <f t="shared" si="21"/>
        <v>0</v>
      </c>
      <c r="M152" s="579">
        <f t="shared" si="21"/>
        <v>248136796</v>
      </c>
      <c r="N152" s="579">
        <f t="shared" si="21"/>
        <v>0</v>
      </c>
      <c r="O152" s="579">
        <f t="shared" si="21"/>
        <v>0</v>
      </c>
      <c r="P152" s="579">
        <f t="shared" si="21"/>
        <v>0</v>
      </c>
      <c r="Q152" s="579">
        <f t="shared" si="21"/>
        <v>0</v>
      </c>
      <c r="R152" s="579">
        <f t="shared" si="21"/>
        <v>0</v>
      </c>
      <c r="S152" s="497"/>
    </row>
    <row r="153" spans="1:35" s="498" customFormat="1" ht="30" customHeight="1" thickTop="1" thickBot="1">
      <c r="A153" s="571"/>
      <c r="B153" s="1139" t="s">
        <v>32</v>
      </c>
      <c r="C153" s="1139"/>
      <c r="D153" s="753"/>
      <c r="E153" s="529" t="s">
        <v>48</v>
      </c>
      <c r="F153" s="586">
        <f t="shared" ref="F153:R153" si="22">SUM(F139:F151)</f>
        <v>66579029286</v>
      </c>
      <c r="G153" s="586">
        <f t="shared" si="22"/>
        <v>37291189727</v>
      </c>
      <c r="H153" s="586">
        <f t="shared" si="22"/>
        <v>32466494750</v>
      </c>
      <c r="I153" s="586">
        <f t="shared" si="22"/>
        <v>43866345154</v>
      </c>
      <c r="J153" s="586">
        <f t="shared" si="22"/>
        <v>49072292689</v>
      </c>
      <c r="K153" s="586">
        <f t="shared" si="22"/>
        <v>910451998</v>
      </c>
      <c r="L153" s="586">
        <f t="shared" si="22"/>
        <v>0</v>
      </c>
      <c r="M153" s="586">
        <f t="shared" si="22"/>
        <v>534338852</v>
      </c>
      <c r="N153" s="586">
        <f t="shared" si="22"/>
        <v>0</v>
      </c>
      <c r="O153" s="586">
        <f t="shared" si="22"/>
        <v>0</v>
      </c>
      <c r="P153" s="586">
        <f t="shared" si="22"/>
        <v>0</v>
      </c>
      <c r="Q153" s="586">
        <f t="shared" si="22"/>
        <v>0</v>
      </c>
      <c r="R153" s="587">
        <f t="shared" si="22"/>
        <v>0</v>
      </c>
      <c r="S153" s="497"/>
    </row>
    <row r="154" spans="1:35" s="498" customFormat="1" ht="30" customHeight="1">
      <c r="A154" s="593"/>
      <c r="B154" s="593"/>
      <c r="C154" s="593"/>
      <c r="D154" s="593"/>
      <c r="E154" s="533"/>
      <c r="F154" s="594"/>
      <c r="G154" s="769"/>
      <c r="H154" s="594"/>
      <c r="I154" s="594"/>
      <c r="J154" s="594"/>
      <c r="K154" s="594"/>
      <c r="L154" s="594"/>
      <c r="M154" s="594"/>
      <c r="N154" s="594"/>
      <c r="O154" s="594"/>
      <c r="P154" s="594"/>
      <c r="Q154" s="594"/>
      <c r="R154" s="594"/>
      <c r="S154" s="497"/>
    </row>
    <row r="155" spans="1:35" s="498" customFormat="1" ht="30" customHeight="1" thickBot="1">
      <c r="A155" s="583" t="s">
        <v>4400</v>
      </c>
      <c r="B155" s="554"/>
      <c r="C155" s="551"/>
      <c r="D155" s="551"/>
      <c r="E155" s="552"/>
      <c r="F155" s="795"/>
      <c r="G155" s="795"/>
      <c r="H155" s="795"/>
      <c r="I155" s="477"/>
      <c r="J155" s="611"/>
      <c r="K155" s="476"/>
      <c r="L155" s="476"/>
      <c r="M155" s="476"/>
      <c r="N155" s="478"/>
      <c r="O155" s="476"/>
      <c r="P155" s="476"/>
      <c r="Q155" s="476"/>
      <c r="R155" s="476"/>
      <c r="S155" s="497"/>
    </row>
    <row r="156" spans="1:35" s="488" customFormat="1" ht="21" customHeight="1">
      <c r="A156" s="1140" t="s">
        <v>6</v>
      </c>
      <c r="B156" s="1119" t="s">
        <v>7</v>
      </c>
      <c r="C156" s="1120"/>
      <c r="D156" s="735"/>
      <c r="E156" s="1123" t="s">
        <v>8</v>
      </c>
      <c r="F156" s="538"/>
      <c r="G156" s="1107" t="s">
        <v>9</v>
      </c>
      <c r="H156" s="1108"/>
      <c r="I156" s="1108"/>
      <c r="J156" s="1108"/>
      <c r="K156" s="1108"/>
      <c r="L156" s="1108"/>
      <c r="M156" s="1108"/>
      <c r="N156" s="1108"/>
      <c r="O156" s="1108"/>
      <c r="P156" s="1108"/>
      <c r="Q156" s="1108"/>
      <c r="R156" s="1109"/>
      <c r="S156" s="487"/>
      <c r="AC156" s="488" t="s">
        <v>54</v>
      </c>
      <c r="AD156" s="1131" t="s">
        <v>55</v>
      </c>
      <c r="AE156" s="1131"/>
      <c r="AF156" s="1131"/>
      <c r="AG156" s="1131"/>
      <c r="AH156" s="1131"/>
      <c r="AI156" s="1131"/>
    </row>
    <row r="157" spans="1:35" s="488" customFormat="1" ht="21" customHeight="1">
      <c r="A157" s="1141"/>
      <c r="B157" s="1121"/>
      <c r="C157" s="1122"/>
      <c r="D157" s="736"/>
      <c r="E157" s="1124"/>
      <c r="F157" s="539" t="s">
        <v>4407</v>
      </c>
      <c r="G157" s="539" t="s">
        <v>10</v>
      </c>
      <c r="H157" s="539" t="s">
        <v>11</v>
      </c>
      <c r="I157" s="540" t="s">
        <v>12</v>
      </c>
      <c r="J157" s="539" t="s">
        <v>13</v>
      </c>
      <c r="K157" s="539" t="s">
        <v>14</v>
      </c>
      <c r="L157" s="539" t="s">
        <v>15</v>
      </c>
      <c r="M157" s="539" t="s">
        <v>16</v>
      </c>
      <c r="N157" s="541" t="s">
        <v>17</v>
      </c>
      <c r="O157" s="539" t="s">
        <v>18</v>
      </c>
      <c r="P157" s="539" t="s">
        <v>19</v>
      </c>
      <c r="Q157" s="539" t="s">
        <v>20</v>
      </c>
      <c r="R157" s="542" t="s">
        <v>21</v>
      </c>
      <c r="S157" s="487"/>
      <c r="AD157" s="1131"/>
      <c r="AE157" s="1131"/>
      <c r="AF157" s="1131"/>
      <c r="AG157" s="1131"/>
      <c r="AH157" s="1131"/>
      <c r="AI157" s="1131"/>
    </row>
    <row r="158" spans="1:35" s="498" customFormat="1" ht="39.75" customHeight="1">
      <c r="A158" s="489">
        <v>1</v>
      </c>
      <c r="B158" s="1132" t="s">
        <v>4634</v>
      </c>
      <c r="C158" s="1133"/>
      <c r="D158" s="756"/>
      <c r="E158" s="595" t="s">
        <v>56</v>
      </c>
      <c r="F158" s="556">
        <v>19</v>
      </c>
      <c r="G158" s="556">
        <v>0</v>
      </c>
      <c r="H158" s="556">
        <v>80</v>
      </c>
      <c r="I158" s="556">
        <v>0</v>
      </c>
      <c r="J158" s="556">
        <v>8</v>
      </c>
      <c r="K158" s="556">
        <v>0</v>
      </c>
      <c r="L158" s="556">
        <v>188</v>
      </c>
      <c r="M158" s="556">
        <v>19</v>
      </c>
      <c r="N158" s="556"/>
      <c r="O158" s="556"/>
      <c r="P158" s="556"/>
      <c r="Q158" s="556"/>
      <c r="R158" s="526"/>
      <c r="S158" s="497"/>
    </row>
    <row r="159" spans="1:35" s="498" customFormat="1" ht="39.75" customHeight="1">
      <c r="A159" s="499">
        <v>2</v>
      </c>
      <c r="B159" s="1112" t="s">
        <v>4635</v>
      </c>
      <c r="C159" s="1113"/>
      <c r="D159" s="746"/>
      <c r="E159" s="502" t="s">
        <v>56</v>
      </c>
      <c r="F159" s="556">
        <v>72</v>
      </c>
      <c r="G159" s="556">
        <v>4</v>
      </c>
      <c r="H159" s="556">
        <v>3</v>
      </c>
      <c r="I159" s="556">
        <v>108</v>
      </c>
      <c r="J159" s="556">
        <v>17</v>
      </c>
      <c r="K159" s="556">
        <v>29</v>
      </c>
      <c r="L159" s="556">
        <v>0</v>
      </c>
      <c r="M159" s="556">
        <v>49</v>
      </c>
      <c r="N159" s="556"/>
      <c r="O159" s="556"/>
      <c r="P159" s="556"/>
      <c r="Q159" s="556"/>
      <c r="R159" s="526"/>
      <c r="S159" s="497"/>
    </row>
    <row r="160" spans="1:35" s="498" customFormat="1" ht="39.75" customHeight="1">
      <c r="A160" s="499">
        <v>3</v>
      </c>
      <c r="B160" s="1112" t="s">
        <v>4636</v>
      </c>
      <c r="C160" s="1134"/>
      <c r="D160" s="757"/>
      <c r="E160" s="502" t="s">
        <v>56</v>
      </c>
      <c r="F160" s="556">
        <v>72</v>
      </c>
      <c r="G160" s="556">
        <v>4</v>
      </c>
      <c r="H160" s="556">
        <v>2</v>
      </c>
      <c r="I160" s="556">
        <v>27</v>
      </c>
      <c r="J160" s="556">
        <v>15</v>
      </c>
      <c r="K160" s="556">
        <v>29</v>
      </c>
      <c r="L160" s="556">
        <v>0</v>
      </c>
      <c r="M160" s="556">
        <v>49</v>
      </c>
      <c r="N160" s="556"/>
      <c r="O160" s="556"/>
      <c r="P160" s="556"/>
      <c r="Q160" s="556"/>
      <c r="R160" s="526"/>
      <c r="S160" s="497"/>
    </row>
    <row r="161" spans="1:19" s="498" customFormat="1" ht="39.75" customHeight="1" thickBot="1">
      <c r="A161" s="596">
        <v>4</v>
      </c>
      <c r="B161" s="1135" t="s">
        <v>57</v>
      </c>
      <c r="C161" s="1136"/>
      <c r="D161" s="758"/>
      <c r="E161" s="597" t="s">
        <v>56</v>
      </c>
      <c r="F161" s="556">
        <v>303</v>
      </c>
      <c r="G161" s="556">
        <v>303</v>
      </c>
      <c r="H161" s="556">
        <v>367</v>
      </c>
      <c r="I161" s="556">
        <v>331</v>
      </c>
      <c r="J161" s="556">
        <v>329</v>
      </c>
      <c r="K161" s="556">
        <v>327</v>
      </c>
      <c r="L161" s="556">
        <v>489</v>
      </c>
      <c r="M161" s="556">
        <v>507</v>
      </c>
      <c r="N161" s="556"/>
      <c r="O161" s="556"/>
      <c r="P161" s="556"/>
      <c r="Q161" s="556"/>
      <c r="R161" s="526"/>
      <c r="S161" s="497"/>
    </row>
    <row r="162" spans="1:19" s="498" customFormat="1" ht="47.25" customHeight="1" thickTop="1" thickBot="1">
      <c r="A162" s="598"/>
      <c r="B162" s="1137" t="s">
        <v>4637</v>
      </c>
      <c r="C162" s="1138"/>
      <c r="D162" s="734"/>
      <c r="E162" s="599" t="s">
        <v>35</v>
      </c>
      <c r="F162" s="563">
        <f>F160/F159</f>
        <v>1</v>
      </c>
      <c r="G162" s="563">
        <f>G160/G159</f>
        <v>1</v>
      </c>
      <c r="H162" s="563">
        <f t="shared" ref="H162:Q162" si="23">H160/H159</f>
        <v>0.66666666666666663</v>
      </c>
      <c r="I162" s="563">
        <f t="shared" si="23"/>
        <v>0.25</v>
      </c>
      <c r="J162" s="563">
        <f t="shared" si="23"/>
        <v>0.88235294117647056</v>
      </c>
      <c r="K162" s="563">
        <f t="shared" si="23"/>
        <v>1</v>
      </c>
      <c r="L162" s="563" t="e">
        <f t="shared" si="23"/>
        <v>#DIV/0!</v>
      </c>
      <c r="M162" s="563">
        <f t="shared" si="23"/>
        <v>1</v>
      </c>
      <c r="N162" s="563" t="e">
        <f>N160/N159</f>
        <v>#DIV/0!</v>
      </c>
      <c r="O162" s="563" t="e">
        <f>O160/O159</f>
        <v>#DIV/0!</v>
      </c>
      <c r="P162" s="563" t="e">
        <f>P160/P159</f>
        <v>#DIV/0!</v>
      </c>
      <c r="Q162" s="563" t="e">
        <f t="shared" si="23"/>
        <v>#DIV/0!</v>
      </c>
      <c r="R162" s="569" t="e">
        <f>R160/R159</f>
        <v>#DIV/0!</v>
      </c>
      <c r="S162" s="497"/>
    </row>
    <row r="163" spans="1:19" s="498" customFormat="1" ht="15.75">
      <c r="A163" s="554"/>
      <c r="B163" s="554"/>
      <c r="C163" s="551"/>
      <c r="D163" s="551"/>
      <c r="E163" s="552"/>
      <c r="F163" s="476"/>
      <c r="G163" s="476"/>
      <c r="H163" s="476"/>
      <c r="I163" s="477"/>
      <c r="J163" s="476"/>
      <c r="K163" s="476"/>
      <c r="L163" s="476"/>
      <c r="M163" s="476"/>
      <c r="N163" s="478"/>
      <c r="O163" s="476"/>
      <c r="P163" s="476"/>
      <c r="Q163" s="476"/>
      <c r="R163" s="476"/>
      <c r="S163" s="497"/>
    </row>
    <row r="164" spans="1:19" s="498" customFormat="1" ht="19.5" thickBot="1">
      <c r="A164" s="553" t="s">
        <v>4401</v>
      </c>
      <c r="B164" s="554"/>
      <c r="C164" s="551"/>
      <c r="D164" s="551"/>
      <c r="E164" s="552"/>
      <c r="F164" s="476"/>
      <c r="G164" s="476"/>
      <c r="H164" s="476"/>
      <c r="I164" s="477"/>
      <c r="J164" s="476"/>
      <c r="K164" s="476"/>
      <c r="L164" s="476"/>
      <c r="M164" s="476"/>
      <c r="N164" s="478"/>
      <c r="O164" s="476"/>
      <c r="P164" s="476"/>
      <c r="Q164" s="476"/>
      <c r="R164" s="476"/>
      <c r="S164" s="497"/>
    </row>
    <row r="165" spans="1:19" s="488" customFormat="1" ht="15.75">
      <c r="A165" s="1117" t="s">
        <v>6</v>
      </c>
      <c r="B165" s="1119" t="s">
        <v>7</v>
      </c>
      <c r="C165" s="1120"/>
      <c r="D165" s="735"/>
      <c r="E165" s="1123" t="s">
        <v>8</v>
      </c>
      <c r="F165" s="538"/>
      <c r="G165" s="1107" t="s">
        <v>47</v>
      </c>
      <c r="H165" s="1108"/>
      <c r="I165" s="1108"/>
      <c r="J165" s="1108"/>
      <c r="K165" s="1108"/>
      <c r="L165" s="1108"/>
      <c r="M165" s="1108"/>
      <c r="N165" s="1108"/>
      <c r="O165" s="1108"/>
      <c r="P165" s="1108"/>
      <c r="Q165" s="1108"/>
      <c r="R165" s="1109"/>
      <c r="S165" s="487"/>
    </row>
    <row r="166" spans="1:19" s="488" customFormat="1" ht="15.75">
      <c r="A166" s="1118"/>
      <c r="B166" s="1121"/>
      <c r="C166" s="1122"/>
      <c r="D166" s="736"/>
      <c r="E166" s="1124"/>
      <c r="F166" s="539" t="s">
        <v>4407</v>
      </c>
      <c r="G166" s="539" t="s">
        <v>10</v>
      </c>
      <c r="H166" s="539" t="s">
        <v>11</v>
      </c>
      <c r="I166" s="540" t="s">
        <v>12</v>
      </c>
      <c r="J166" s="539" t="s">
        <v>13</v>
      </c>
      <c r="K166" s="539" t="s">
        <v>14</v>
      </c>
      <c r="L166" s="539" t="s">
        <v>15</v>
      </c>
      <c r="M166" s="539" t="s">
        <v>16</v>
      </c>
      <c r="N166" s="541" t="s">
        <v>17</v>
      </c>
      <c r="O166" s="539" t="s">
        <v>18</v>
      </c>
      <c r="P166" s="539" t="s">
        <v>19</v>
      </c>
      <c r="Q166" s="539" t="s">
        <v>20</v>
      </c>
      <c r="R166" s="542" t="s">
        <v>21</v>
      </c>
      <c r="S166" s="487"/>
    </row>
    <row r="167" spans="1:19" s="498" customFormat="1" ht="33" customHeight="1">
      <c r="A167" s="489">
        <v>1</v>
      </c>
      <c r="B167" s="1110" t="s">
        <v>4638</v>
      </c>
      <c r="C167" s="1111"/>
      <c r="D167" s="754"/>
      <c r="E167" s="491" t="s">
        <v>41</v>
      </c>
      <c r="F167" s="555">
        <f t="shared" ref="F167:R167" si="24">F132</f>
        <v>154275000</v>
      </c>
      <c r="G167" s="555">
        <f t="shared" si="24"/>
        <v>0</v>
      </c>
      <c r="H167" s="555">
        <f t="shared" si="24"/>
        <v>4891432700</v>
      </c>
      <c r="I167" s="555">
        <f t="shared" si="24"/>
        <v>0</v>
      </c>
      <c r="J167" s="555">
        <f t="shared" si="24"/>
        <v>160154500</v>
      </c>
      <c r="K167" s="555">
        <f t="shared" si="24"/>
        <v>0</v>
      </c>
      <c r="L167" s="555">
        <f t="shared" si="24"/>
        <v>663427794</v>
      </c>
      <c r="M167" s="555">
        <f t="shared" si="24"/>
        <v>785941455</v>
      </c>
      <c r="N167" s="600">
        <f t="shared" si="24"/>
        <v>0</v>
      </c>
      <c r="O167" s="600">
        <f t="shared" si="24"/>
        <v>0</v>
      </c>
      <c r="P167" s="555">
        <f t="shared" si="24"/>
        <v>0</v>
      </c>
      <c r="Q167" s="555">
        <f t="shared" si="24"/>
        <v>0</v>
      </c>
      <c r="R167" s="601">
        <f t="shared" si="24"/>
        <v>0</v>
      </c>
      <c r="S167" s="497"/>
    </row>
    <row r="168" spans="1:19" s="498" customFormat="1" ht="34.5" customHeight="1">
      <c r="A168" s="499">
        <v>2</v>
      </c>
      <c r="B168" s="1112" t="s">
        <v>4639</v>
      </c>
      <c r="C168" s="1113"/>
      <c r="D168" s="746"/>
      <c r="E168" s="502" t="s">
        <v>41</v>
      </c>
      <c r="F168" s="558">
        <f t="shared" ref="F168:R168" si="25">F152</f>
        <v>11481900759</v>
      </c>
      <c r="G168" s="558">
        <f t="shared" si="25"/>
        <v>31563922</v>
      </c>
      <c r="H168" s="558">
        <f t="shared" si="25"/>
        <v>7433250000</v>
      </c>
      <c r="I168" s="558">
        <f t="shared" si="25"/>
        <v>4548790069</v>
      </c>
      <c r="J168" s="558">
        <f t="shared" si="25"/>
        <v>1577334810</v>
      </c>
      <c r="K168" s="558">
        <v>46970000</v>
      </c>
      <c r="L168" s="558">
        <f t="shared" si="25"/>
        <v>0</v>
      </c>
      <c r="M168" s="558">
        <f t="shared" si="25"/>
        <v>248136796</v>
      </c>
      <c r="N168" s="602">
        <f t="shared" si="25"/>
        <v>0</v>
      </c>
      <c r="O168" s="602">
        <f t="shared" si="25"/>
        <v>0</v>
      </c>
      <c r="P168" s="558">
        <f t="shared" si="25"/>
        <v>0</v>
      </c>
      <c r="Q168" s="558">
        <f t="shared" si="25"/>
        <v>0</v>
      </c>
      <c r="R168" s="603">
        <f t="shared" si="25"/>
        <v>0</v>
      </c>
      <c r="S168" s="497"/>
    </row>
    <row r="169" spans="1:19" s="498" customFormat="1" ht="24" customHeight="1" thickBot="1">
      <c r="A169" s="596">
        <v>3</v>
      </c>
      <c r="B169" s="1114" t="s">
        <v>58</v>
      </c>
      <c r="C169" s="1115"/>
      <c r="D169" s="759"/>
      <c r="E169" s="597" t="s">
        <v>41</v>
      </c>
      <c r="F169" s="604">
        <f t="shared" ref="F169:R169" si="26">F109</f>
        <v>13798127050</v>
      </c>
      <c r="G169" s="604">
        <f t="shared" si="26"/>
        <v>13798127050</v>
      </c>
      <c r="H169" s="604">
        <f t="shared" si="26"/>
        <v>11256309750</v>
      </c>
      <c r="I169" s="604">
        <f t="shared" si="26"/>
        <v>6724412876</v>
      </c>
      <c r="J169" s="605">
        <f t="shared" si="26"/>
        <v>5547670016</v>
      </c>
      <c r="K169" s="605">
        <f t="shared" si="26"/>
        <v>5500700016</v>
      </c>
      <c r="L169" s="605">
        <f t="shared" si="26"/>
        <v>6262190240</v>
      </c>
      <c r="M169" s="605">
        <f t="shared" si="26"/>
        <v>6777661340</v>
      </c>
      <c r="N169" s="606">
        <f t="shared" si="26"/>
        <v>0</v>
      </c>
      <c r="O169" s="606">
        <f t="shared" si="26"/>
        <v>0</v>
      </c>
      <c r="P169" s="605">
        <f t="shared" si="26"/>
        <v>0</v>
      </c>
      <c r="Q169" s="605">
        <f t="shared" si="26"/>
        <v>0</v>
      </c>
      <c r="R169" s="607">
        <f t="shared" si="26"/>
        <v>0</v>
      </c>
      <c r="S169" s="497"/>
    </row>
    <row r="170" spans="1:19" s="776" customFormat="1" ht="37.5" customHeight="1" thickTop="1" thickBot="1">
      <c r="A170" s="770">
        <v>4</v>
      </c>
      <c r="B170" s="1127" t="s">
        <v>4640</v>
      </c>
      <c r="C170" s="1128"/>
      <c r="D170" s="771"/>
      <c r="E170" s="772" t="s">
        <v>59</v>
      </c>
      <c r="F170" s="773">
        <v>4.05</v>
      </c>
      <c r="G170" s="773">
        <f>G168/(($C$173+G169)/2)</f>
        <v>2.2875511934063544E-3</v>
      </c>
      <c r="H170" s="773">
        <f>(G168+H168)/(($C$173+H169)/2)</f>
        <v>0.59588758522801832</v>
      </c>
      <c r="I170" s="773">
        <f>(G168+H168+I168)/(($C$173+I169)/2)</f>
        <v>1.1707716524678282</v>
      </c>
      <c r="J170" s="773">
        <f>(G168+H168+I168+J168)/(($C$173+J169)/2)</f>
        <v>1.4050533823582703</v>
      </c>
      <c r="K170" s="773">
        <f>(G168+H168+I168+J168+K168)/(($C$173+K169)/2)</f>
        <v>1.4133406920907428</v>
      </c>
      <c r="L170" s="773">
        <f>(G168+H168+I168+J168+K168+L168)/(($C$173+L169)/2)</f>
        <v>1.3596902385784746</v>
      </c>
      <c r="M170" s="773">
        <f>(G168+H168+I168+J168+K168+L168+M168)/(($C$173+M169)/2)</f>
        <v>1.3497461515252296</v>
      </c>
      <c r="N170" s="773">
        <f>(G168+H168+I168+J168+K168+L168+M168+N168)/(($C$173+N169)/2)</f>
        <v>2.0127435479730562</v>
      </c>
      <c r="O170" s="773">
        <f>(G168+H168+I168+J168+K168+L168+M168+N168+O168)/(($C$173+O169)/2)</f>
        <v>2.0127435479730562</v>
      </c>
      <c r="P170" s="773">
        <f>(G168+H168+I168+J168+K168+L168+M168+N168+O168+P168)/(($C$173+P169)/2)</f>
        <v>2.0127435479730562</v>
      </c>
      <c r="Q170" s="773">
        <f>(G168+H168+I168+J168+K168+L168+M168+N168+O168+P168+Q168)/(($C$173+Q169)/2)</f>
        <v>2.0127435479730562</v>
      </c>
      <c r="R170" s="774">
        <f>(G168+H168+I168+J168+K168+L168+M168+N168+O168+P168+Q168+R168)/(($C$173+R169)/2)</f>
        <v>2.0127435479730562</v>
      </c>
      <c r="S170" s="775"/>
    </row>
    <row r="171" spans="1:19" s="776" customFormat="1" ht="49.5" customHeight="1" thickBot="1">
      <c r="A171" s="777">
        <v>5</v>
      </c>
      <c r="B171" s="1129" t="s">
        <v>60</v>
      </c>
      <c r="C171" s="1130"/>
      <c r="D171" s="778"/>
      <c r="E171" s="779" t="s">
        <v>59</v>
      </c>
      <c r="F171" s="665">
        <v>0.59</v>
      </c>
      <c r="G171" s="1068">
        <f>G168/((G169+$C$173)/2)</f>
        <v>2.2875511934063544E-3</v>
      </c>
      <c r="H171" s="1068">
        <v>0</v>
      </c>
      <c r="I171" s="1068">
        <f t="shared" ref="I171:Q171" si="27">H171+I170</f>
        <v>1.1707716524678282</v>
      </c>
      <c r="J171" s="1068">
        <v>0</v>
      </c>
      <c r="K171" s="1068">
        <v>0</v>
      </c>
      <c r="L171" s="1068">
        <f t="shared" si="27"/>
        <v>1.3596902385784746</v>
      </c>
      <c r="M171" s="1068">
        <v>0</v>
      </c>
      <c r="N171" s="665">
        <f t="shared" si="27"/>
        <v>2.0127435479730562</v>
      </c>
      <c r="O171" s="665">
        <v>0</v>
      </c>
      <c r="P171" s="665">
        <v>0</v>
      </c>
      <c r="Q171" s="665">
        <f t="shared" si="27"/>
        <v>2.0127435479730562</v>
      </c>
      <c r="R171" s="665">
        <v>0</v>
      </c>
      <c r="S171" s="780"/>
    </row>
    <row r="172" spans="1:19" s="498" customFormat="1" ht="15.75">
      <c r="A172" s="551"/>
      <c r="B172" s="608" t="s">
        <v>4622</v>
      </c>
      <c r="E172" s="552"/>
      <c r="F172" s="795"/>
      <c r="G172" s="476"/>
      <c r="H172" s="476"/>
      <c r="I172" s="477"/>
      <c r="J172" s="476"/>
      <c r="K172" s="476"/>
      <c r="L172" s="476"/>
      <c r="M172" s="476"/>
      <c r="N172" s="478"/>
      <c r="O172" s="476"/>
      <c r="P172" s="476"/>
      <c r="Q172" s="476"/>
      <c r="R172" s="476"/>
      <c r="S172" s="497"/>
    </row>
    <row r="173" spans="1:19" s="498" customFormat="1" ht="15.75">
      <c r="A173" s="551"/>
      <c r="B173" s="554" t="s">
        <v>41</v>
      </c>
      <c r="C173" s="609">
        <f>F169</f>
        <v>13798127050</v>
      </c>
      <c r="D173" s="609"/>
      <c r="E173" s="552"/>
      <c r="F173" s="610"/>
      <c r="G173" s="610"/>
      <c r="H173" s="610"/>
      <c r="I173" s="477"/>
      <c r="J173" s="610"/>
      <c r="K173" s="476"/>
      <c r="L173" s="476"/>
      <c r="M173" s="476"/>
      <c r="N173" s="478"/>
      <c r="O173" s="476"/>
      <c r="P173" s="611"/>
      <c r="Q173" s="611"/>
      <c r="R173" s="476"/>
      <c r="S173" s="497"/>
    </row>
    <row r="174" spans="1:19" s="498" customFormat="1" ht="15.75">
      <c r="A174" s="551"/>
      <c r="B174" s="608" t="s">
        <v>4623</v>
      </c>
      <c r="C174" s="609"/>
      <c r="D174" s="609"/>
      <c r="E174" s="552"/>
      <c r="F174" s="610"/>
      <c r="G174" s="610"/>
      <c r="H174" s="610"/>
      <c r="I174" s="477"/>
      <c r="J174" s="610"/>
      <c r="K174" s="476"/>
      <c r="L174" s="476"/>
      <c r="M174" s="476"/>
      <c r="N174" s="478"/>
      <c r="O174" s="476"/>
      <c r="P174" s="611"/>
      <c r="Q174" s="611"/>
      <c r="R174" s="476"/>
      <c r="S174" s="497"/>
    </row>
    <row r="175" spans="1:19" s="498" customFormat="1" ht="15.75">
      <c r="A175" s="551"/>
      <c r="B175" s="554" t="s">
        <v>41</v>
      </c>
      <c r="C175" s="609">
        <f>F111</f>
        <v>40783220088</v>
      </c>
      <c r="D175" s="609"/>
      <c r="E175" s="552"/>
      <c r="F175" s="610"/>
      <c r="G175" s="610"/>
      <c r="H175" s="610"/>
      <c r="I175" s="477"/>
      <c r="J175" s="610"/>
      <c r="K175" s="476"/>
      <c r="L175" s="476"/>
      <c r="M175" s="476"/>
      <c r="N175" s="478"/>
      <c r="O175" s="476"/>
      <c r="P175" s="611"/>
      <c r="Q175" s="611"/>
      <c r="R175" s="476"/>
      <c r="S175" s="497"/>
    </row>
    <row r="176" spans="1:19" s="498" customFormat="1" ht="15.75">
      <c r="A176" s="551"/>
      <c r="B176" s="551"/>
      <c r="C176" s="551"/>
      <c r="D176" s="551"/>
      <c r="E176" s="552"/>
      <c r="F176" s="795"/>
      <c r="G176" s="610"/>
      <c r="H176" s="476"/>
      <c r="I176" s="477"/>
      <c r="J176" s="611"/>
      <c r="K176" s="476"/>
      <c r="L176" s="476"/>
      <c r="M176" s="476"/>
      <c r="N176" s="478"/>
      <c r="O176" s="476"/>
      <c r="P176" s="476"/>
      <c r="Q176" s="476"/>
      <c r="R176" s="476"/>
      <c r="S176" s="497"/>
    </row>
    <row r="177" spans="1:19" s="498" customFormat="1" ht="19.5" thickBot="1">
      <c r="A177" s="553" t="s">
        <v>4402</v>
      </c>
      <c r="B177" s="554"/>
      <c r="C177" s="551"/>
      <c r="D177" s="551"/>
      <c r="E177" s="552"/>
      <c r="F177" s="476"/>
      <c r="G177" s="476"/>
      <c r="H177" s="476"/>
      <c r="I177" s="477"/>
      <c r="J177" s="476"/>
      <c r="K177" s="476"/>
      <c r="L177" s="476"/>
      <c r="M177" s="476"/>
      <c r="N177" s="478"/>
      <c r="O177" s="476"/>
      <c r="P177" s="476"/>
      <c r="Q177" s="476"/>
      <c r="R177" s="476"/>
      <c r="S177" s="497"/>
    </row>
    <row r="178" spans="1:19" s="488" customFormat="1" ht="15.75">
      <c r="A178" s="1117" t="s">
        <v>6</v>
      </c>
      <c r="B178" s="1119" t="s">
        <v>7</v>
      </c>
      <c r="C178" s="1120"/>
      <c r="D178" s="735"/>
      <c r="E178" s="1123" t="s">
        <v>8</v>
      </c>
      <c r="F178" s="538"/>
      <c r="G178" s="1107" t="s">
        <v>47</v>
      </c>
      <c r="H178" s="1108"/>
      <c r="I178" s="1108"/>
      <c r="J178" s="1108"/>
      <c r="K178" s="1108"/>
      <c r="L178" s="1108"/>
      <c r="M178" s="1108"/>
      <c r="N178" s="1108"/>
      <c r="O178" s="1108"/>
      <c r="P178" s="1108"/>
      <c r="Q178" s="1108"/>
      <c r="R178" s="1109"/>
      <c r="S178" s="487"/>
    </row>
    <row r="179" spans="1:19" s="488" customFormat="1" ht="15.75">
      <c r="A179" s="1118"/>
      <c r="B179" s="1121"/>
      <c r="C179" s="1122"/>
      <c r="D179" s="736"/>
      <c r="E179" s="1124"/>
      <c r="F179" s="539" t="s">
        <v>4407</v>
      </c>
      <c r="G179" s="539" t="s">
        <v>10</v>
      </c>
      <c r="H179" s="539" t="s">
        <v>11</v>
      </c>
      <c r="I179" s="540" t="s">
        <v>12</v>
      </c>
      <c r="J179" s="539" t="s">
        <v>13</v>
      </c>
      <c r="K179" s="539" t="s">
        <v>14</v>
      </c>
      <c r="L179" s="539" t="s">
        <v>15</v>
      </c>
      <c r="M179" s="539" t="s">
        <v>16</v>
      </c>
      <c r="N179" s="541" t="s">
        <v>17</v>
      </c>
      <c r="O179" s="539" t="s">
        <v>18</v>
      </c>
      <c r="P179" s="539" t="s">
        <v>19</v>
      </c>
      <c r="Q179" s="539" t="s">
        <v>20</v>
      </c>
      <c r="R179" s="542" t="s">
        <v>21</v>
      </c>
      <c r="S179" s="487"/>
    </row>
    <row r="180" spans="1:19" s="498" customFormat="1" ht="25.5" customHeight="1">
      <c r="A180" s="489">
        <v>1</v>
      </c>
      <c r="B180" s="1110" t="s">
        <v>61</v>
      </c>
      <c r="C180" s="1111"/>
      <c r="D180" s="754"/>
      <c r="E180" s="491" t="s">
        <v>56</v>
      </c>
      <c r="F180" s="556">
        <v>1139</v>
      </c>
      <c r="G180" s="556">
        <v>834</v>
      </c>
      <c r="H180" s="556">
        <v>727</v>
      </c>
      <c r="I180" s="556">
        <v>738</v>
      </c>
      <c r="J180" s="556">
        <v>1019</v>
      </c>
      <c r="K180" s="556">
        <v>1335</v>
      </c>
      <c r="L180" s="1067">
        <v>0</v>
      </c>
      <c r="M180" s="1067">
        <v>0</v>
      </c>
      <c r="N180" s="556">
        <v>0</v>
      </c>
      <c r="O180" s="556">
        <v>0</v>
      </c>
      <c r="P180" s="556">
        <v>0</v>
      </c>
      <c r="Q180" s="556">
        <v>0</v>
      </c>
      <c r="R180" s="556">
        <v>0</v>
      </c>
      <c r="S180" s="497"/>
    </row>
    <row r="181" spans="1:19" s="498" customFormat="1" ht="27.75" customHeight="1">
      <c r="A181" s="499">
        <v>2</v>
      </c>
      <c r="B181" s="1112" t="s">
        <v>62</v>
      </c>
      <c r="C181" s="1113"/>
      <c r="D181" s="746"/>
      <c r="E181" s="502" t="s">
        <v>56</v>
      </c>
      <c r="F181" s="556">
        <v>12</v>
      </c>
      <c r="G181" s="556">
        <v>36</v>
      </c>
      <c r="H181" s="556">
        <v>360</v>
      </c>
      <c r="I181" s="556">
        <v>7</v>
      </c>
      <c r="J181" s="1067">
        <v>0</v>
      </c>
      <c r="K181" s="1067">
        <v>0</v>
      </c>
      <c r="L181" s="1067">
        <v>0</v>
      </c>
      <c r="M181" s="1067">
        <v>0</v>
      </c>
      <c r="N181" s="556">
        <v>0</v>
      </c>
      <c r="O181" s="556">
        <v>0</v>
      </c>
      <c r="P181" s="556">
        <v>0</v>
      </c>
      <c r="Q181" s="556">
        <v>0</v>
      </c>
      <c r="R181" s="556">
        <v>0</v>
      </c>
      <c r="S181" s="497"/>
    </row>
    <row r="182" spans="1:19" s="498" customFormat="1" ht="24" customHeight="1" thickBot="1">
      <c r="A182" s="545">
        <v>3</v>
      </c>
      <c r="B182" s="1114" t="s">
        <v>63</v>
      </c>
      <c r="C182" s="1115"/>
      <c r="D182" s="759"/>
      <c r="E182" s="597" t="s">
        <v>56</v>
      </c>
      <c r="F182" s="556">
        <v>2</v>
      </c>
      <c r="G182" s="556">
        <v>9</v>
      </c>
      <c r="H182" s="556">
        <v>2</v>
      </c>
      <c r="I182" s="556">
        <v>5</v>
      </c>
      <c r="J182" s="1067">
        <v>0</v>
      </c>
      <c r="K182" s="1067">
        <v>2</v>
      </c>
      <c r="L182" s="1067">
        <v>0</v>
      </c>
      <c r="M182" s="1067">
        <v>0</v>
      </c>
      <c r="N182" s="556">
        <v>0</v>
      </c>
      <c r="O182" s="556">
        <v>0</v>
      </c>
      <c r="P182" s="556">
        <v>0</v>
      </c>
      <c r="Q182" s="556">
        <v>0</v>
      </c>
      <c r="R182" s="556">
        <v>0</v>
      </c>
      <c r="S182" s="497"/>
    </row>
    <row r="183" spans="1:19" s="498" customFormat="1" ht="22.5" customHeight="1" thickTop="1" thickBot="1">
      <c r="A183" s="612"/>
      <c r="B183" s="1116" t="s">
        <v>64</v>
      </c>
      <c r="C183" s="1088"/>
      <c r="D183" s="741"/>
      <c r="E183" s="613" t="s">
        <v>35</v>
      </c>
      <c r="F183" s="563">
        <f>F182/F181</f>
        <v>0.16666666666666666</v>
      </c>
      <c r="G183" s="614">
        <f>G182/G181</f>
        <v>0.25</v>
      </c>
      <c r="H183" s="563" t="s">
        <v>2</v>
      </c>
      <c r="I183" s="563" t="s">
        <v>2</v>
      </c>
      <c r="J183" s="563" t="s">
        <v>2</v>
      </c>
      <c r="K183" s="563" t="s">
        <v>2</v>
      </c>
      <c r="L183" s="563" t="s">
        <v>2</v>
      </c>
      <c r="M183" s="563" t="s">
        <v>2</v>
      </c>
      <c r="N183" s="550" t="s">
        <v>2</v>
      </c>
      <c r="O183" s="563" t="s">
        <v>2</v>
      </c>
      <c r="P183" s="563" t="s">
        <v>2</v>
      </c>
      <c r="Q183" s="615" t="s">
        <v>2</v>
      </c>
      <c r="R183" s="569" t="s">
        <v>2</v>
      </c>
      <c r="S183" s="497"/>
    </row>
    <row r="184" spans="1:19" s="498" customFormat="1" ht="15.75">
      <c r="A184" s="551"/>
      <c r="B184" s="551"/>
      <c r="C184" s="551"/>
      <c r="D184" s="551"/>
      <c r="E184" s="552"/>
      <c r="F184" s="476"/>
      <c r="G184" s="476"/>
      <c r="H184" s="476"/>
      <c r="I184" s="477"/>
      <c r="J184" s="476"/>
      <c r="K184" s="476"/>
      <c r="L184" s="476"/>
      <c r="M184" s="476"/>
      <c r="N184" s="478"/>
      <c r="O184" s="476"/>
      <c r="P184" s="476"/>
      <c r="Q184" s="476"/>
      <c r="R184" s="476"/>
      <c r="S184" s="497"/>
    </row>
    <row r="185" spans="1:19" s="498" customFormat="1" ht="19.5" thickBot="1">
      <c r="A185" s="553" t="s">
        <v>4403</v>
      </c>
      <c r="B185" s="554"/>
      <c r="C185" s="551"/>
      <c r="D185" s="551"/>
      <c r="E185" s="552"/>
      <c r="F185" s="476"/>
      <c r="G185" s="476"/>
      <c r="H185" s="476"/>
      <c r="I185" s="477"/>
      <c r="J185" s="476"/>
      <c r="K185" s="476"/>
      <c r="L185" s="476"/>
      <c r="M185" s="476"/>
      <c r="N185" s="478"/>
      <c r="O185" s="476"/>
      <c r="P185" s="476"/>
      <c r="Q185" s="476"/>
      <c r="R185" s="476"/>
      <c r="S185" s="497"/>
    </row>
    <row r="186" spans="1:19" s="488" customFormat="1" ht="15.75">
      <c r="A186" s="1117" t="s">
        <v>5096</v>
      </c>
      <c r="B186" s="1119" t="s">
        <v>7</v>
      </c>
      <c r="C186" s="1120"/>
      <c r="D186" s="1125" t="s">
        <v>5602</v>
      </c>
      <c r="E186" s="1123" t="s">
        <v>8</v>
      </c>
      <c r="F186" s="538"/>
      <c r="G186" s="1107" t="s">
        <v>47</v>
      </c>
      <c r="H186" s="1108"/>
      <c r="I186" s="1108"/>
      <c r="J186" s="1108"/>
      <c r="K186" s="1108"/>
      <c r="L186" s="1108"/>
      <c r="M186" s="1108"/>
      <c r="N186" s="1108"/>
      <c r="O186" s="1108"/>
      <c r="P186" s="1108"/>
      <c r="Q186" s="1108"/>
      <c r="R186" s="1109"/>
      <c r="S186" s="487"/>
    </row>
    <row r="187" spans="1:19" s="488" customFormat="1" ht="15.75">
      <c r="A187" s="1118"/>
      <c r="B187" s="1121"/>
      <c r="C187" s="1122"/>
      <c r="D187" s="1126"/>
      <c r="E187" s="1124"/>
      <c r="F187" s="539" t="s">
        <v>4407</v>
      </c>
      <c r="G187" s="539" t="s">
        <v>10</v>
      </c>
      <c r="H187" s="539" t="s">
        <v>11</v>
      </c>
      <c r="I187" s="540" t="s">
        <v>12</v>
      </c>
      <c r="J187" s="539" t="s">
        <v>13</v>
      </c>
      <c r="K187" s="539" t="s">
        <v>14</v>
      </c>
      <c r="L187" s="539" t="s">
        <v>15</v>
      </c>
      <c r="M187" s="539" t="s">
        <v>16</v>
      </c>
      <c r="N187" s="541" t="s">
        <v>17</v>
      </c>
      <c r="O187" s="539" t="s">
        <v>18</v>
      </c>
      <c r="P187" s="539" t="s">
        <v>19</v>
      </c>
      <c r="Q187" s="539" t="s">
        <v>20</v>
      </c>
      <c r="R187" s="542" t="s">
        <v>21</v>
      </c>
      <c r="S187" s="487"/>
    </row>
    <row r="188" spans="1:19" s="944" customFormat="1" ht="44.25" customHeight="1">
      <c r="A188" s="937">
        <v>1</v>
      </c>
      <c r="B188" s="1100" t="s">
        <v>4641</v>
      </c>
      <c r="C188" s="1101"/>
      <c r="D188" s="938" t="s">
        <v>5603</v>
      </c>
      <c r="E188" s="939" t="s">
        <v>35</v>
      </c>
      <c r="F188" s="940">
        <f t="shared" ref="F188:R188" si="28">F53</f>
        <v>2</v>
      </c>
      <c r="G188" s="941">
        <f t="shared" si="28"/>
        <v>1</v>
      </c>
      <c r="H188" s="1069" t="s">
        <v>4444</v>
      </c>
      <c r="I188" s="1069" t="s">
        <v>4444</v>
      </c>
      <c r="J188" s="1069" t="s">
        <v>4444</v>
      </c>
      <c r="K188" s="1069">
        <f t="shared" si="28"/>
        <v>1</v>
      </c>
      <c r="L188" s="940">
        <f t="shared" si="28"/>
        <v>1</v>
      </c>
      <c r="M188" s="1069">
        <f t="shared" si="28"/>
        <v>0.18421052631578946</v>
      </c>
      <c r="N188" s="940" t="e">
        <f t="shared" si="28"/>
        <v>#DIV/0!</v>
      </c>
      <c r="O188" s="940" t="e">
        <f t="shared" si="28"/>
        <v>#DIV/0!</v>
      </c>
      <c r="P188" s="940" t="e">
        <f t="shared" si="28"/>
        <v>#DIV/0!</v>
      </c>
      <c r="Q188" s="940" t="e">
        <f t="shared" si="28"/>
        <v>#DIV/0!</v>
      </c>
      <c r="R188" s="942" t="e">
        <f t="shared" si="28"/>
        <v>#DIV/0!</v>
      </c>
      <c r="S188" s="943"/>
    </row>
    <row r="189" spans="1:19" s="944" customFormat="1" ht="48.75" customHeight="1">
      <c r="A189" s="945">
        <v>2</v>
      </c>
      <c r="B189" s="1102" t="s">
        <v>4618</v>
      </c>
      <c r="C189" s="1103"/>
      <c r="D189" s="938" t="s">
        <v>5603</v>
      </c>
      <c r="E189" s="946" t="s">
        <v>35</v>
      </c>
      <c r="F189" s="947">
        <f t="shared" ref="F189:R189" si="29">F55</f>
        <v>1.6666666666666667</v>
      </c>
      <c r="G189" s="948">
        <f>G55</f>
        <v>1</v>
      </c>
      <c r="H189" s="947">
        <v>0.875</v>
      </c>
      <c r="I189" s="1070" t="s">
        <v>4444</v>
      </c>
      <c r="J189" s="947">
        <v>1.1428571428571428</v>
      </c>
      <c r="K189" s="947">
        <f t="shared" si="29"/>
        <v>1</v>
      </c>
      <c r="L189" s="947">
        <f t="shared" si="29"/>
        <v>1</v>
      </c>
      <c r="M189" s="1070">
        <f t="shared" si="29"/>
        <v>0.43478260869565216</v>
      </c>
      <c r="N189" s="947" t="e">
        <f t="shared" si="29"/>
        <v>#DIV/0!</v>
      </c>
      <c r="O189" s="947" t="e">
        <f t="shared" si="29"/>
        <v>#DIV/0!</v>
      </c>
      <c r="P189" s="947" t="e">
        <f t="shared" si="29"/>
        <v>#DIV/0!</v>
      </c>
      <c r="Q189" s="947" t="e">
        <f t="shared" si="29"/>
        <v>#DIV/0!</v>
      </c>
      <c r="R189" s="949" t="e">
        <f t="shared" si="29"/>
        <v>#DIV/0!</v>
      </c>
      <c r="S189" s="950"/>
    </row>
    <row r="190" spans="1:19" s="944" customFormat="1" ht="43.5" customHeight="1">
      <c r="A190" s="937">
        <v>3</v>
      </c>
      <c r="B190" s="1102" t="s">
        <v>4642</v>
      </c>
      <c r="C190" s="1103"/>
      <c r="D190" s="951" t="s">
        <v>2</v>
      </c>
      <c r="E190" s="946" t="s">
        <v>35</v>
      </c>
      <c r="F190" s="947">
        <f t="shared" ref="F190:R190" si="30">F56</f>
        <v>-0.45454545454545453</v>
      </c>
      <c r="G190" s="948">
        <f t="shared" si="30"/>
        <v>0</v>
      </c>
      <c r="H190" s="947" t="s">
        <v>4444</v>
      </c>
      <c r="I190" s="947">
        <v>0</v>
      </c>
      <c r="J190" s="947">
        <v>-0.125</v>
      </c>
      <c r="K190" s="947">
        <f t="shared" si="30"/>
        <v>0</v>
      </c>
      <c r="L190" s="947">
        <f t="shared" si="30"/>
        <v>0</v>
      </c>
      <c r="M190" s="1070">
        <f t="shared" si="30"/>
        <v>3.2</v>
      </c>
      <c r="N190" s="947" t="e">
        <f t="shared" si="30"/>
        <v>#DIV/0!</v>
      </c>
      <c r="O190" s="947" t="e">
        <f t="shared" si="30"/>
        <v>#DIV/0!</v>
      </c>
      <c r="P190" s="947" t="e">
        <f t="shared" si="30"/>
        <v>#DIV/0!</v>
      </c>
      <c r="Q190" s="947" t="e">
        <f t="shared" si="30"/>
        <v>#DIV/0!</v>
      </c>
      <c r="R190" s="949" t="e">
        <f t="shared" si="30"/>
        <v>#DIV/0!</v>
      </c>
      <c r="S190" s="950"/>
    </row>
    <row r="191" spans="1:19" s="944" customFormat="1" ht="41.25" customHeight="1">
      <c r="A191" s="952">
        <v>4</v>
      </c>
      <c r="B191" s="1104" t="s">
        <v>4643</v>
      </c>
      <c r="C191" s="1105"/>
      <c r="D191" s="951" t="s">
        <v>2</v>
      </c>
      <c r="E191" s="953" t="s">
        <v>35</v>
      </c>
      <c r="F191" s="954">
        <f>F70</f>
        <v>0.24901986676737309</v>
      </c>
      <c r="G191" s="954">
        <f>G70</f>
        <v>0.18601186959359323</v>
      </c>
      <c r="H191" s="954">
        <v>0</v>
      </c>
      <c r="I191" s="954">
        <v>0</v>
      </c>
      <c r="J191" s="954">
        <v>0</v>
      </c>
      <c r="K191" s="1071">
        <v>0</v>
      </c>
      <c r="L191" s="954">
        <v>0</v>
      </c>
      <c r="M191" s="1071" t="e">
        <f>#REF!</f>
        <v>#REF!</v>
      </c>
      <c r="N191" s="954" t="e">
        <f>#REF!</f>
        <v>#REF!</v>
      </c>
      <c r="O191" s="954" t="e">
        <f>#REF!</f>
        <v>#REF!</v>
      </c>
      <c r="P191" s="954" t="e">
        <f>#REF!</f>
        <v>#REF!</v>
      </c>
      <c r="Q191" s="954" t="e">
        <f>#REF!</f>
        <v>#REF!</v>
      </c>
      <c r="R191" s="955" t="e">
        <f>#REF!</f>
        <v>#REF!</v>
      </c>
      <c r="S191" s="950"/>
    </row>
    <row r="192" spans="1:19" s="944" customFormat="1" ht="44.25" customHeight="1">
      <c r="A192" s="956">
        <v>1</v>
      </c>
      <c r="B192" s="1106" t="s">
        <v>4644</v>
      </c>
      <c r="C192" s="1106"/>
      <c r="D192" s="938" t="s">
        <v>5603</v>
      </c>
      <c r="E192" s="957" t="s">
        <v>35</v>
      </c>
      <c r="F192" s="958">
        <f>F162</f>
        <v>1</v>
      </c>
      <c r="G192" s="958">
        <f>G162</f>
        <v>1</v>
      </c>
      <c r="H192" s="958">
        <v>0.66666666666666663</v>
      </c>
      <c r="I192" s="958">
        <v>0.25</v>
      </c>
      <c r="J192" s="958">
        <v>0.88235294117647056</v>
      </c>
      <c r="K192" s="958">
        <f t="shared" ref="K192:P192" si="31">K162</f>
        <v>1</v>
      </c>
      <c r="L192" s="958" t="e">
        <f>L162</f>
        <v>#DIV/0!</v>
      </c>
      <c r="M192" s="1073">
        <f t="shared" si="31"/>
        <v>1</v>
      </c>
      <c r="N192" s="958" t="e">
        <f t="shared" si="31"/>
        <v>#DIV/0!</v>
      </c>
      <c r="O192" s="958" t="e">
        <f>O162</f>
        <v>#DIV/0!</v>
      </c>
      <c r="P192" s="958" t="e">
        <f t="shared" si="31"/>
        <v>#DIV/0!</v>
      </c>
      <c r="Q192" s="958" t="e">
        <f>Q162</f>
        <v>#DIV/0!</v>
      </c>
      <c r="R192" s="959" t="e">
        <f>R162</f>
        <v>#DIV/0!</v>
      </c>
      <c r="S192" s="950"/>
    </row>
    <row r="193" spans="1:20" s="944" customFormat="1" ht="59.25" customHeight="1">
      <c r="A193" s="956">
        <v>2</v>
      </c>
      <c r="B193" s="1095" t="s">
        <v>4645</v>
      </c>
      <c r="C193" s="1095"/>
      <c r="D193" s="938" t="s">
        <v>5603</v>
      </c>
      <c r="E193" s="960" t="s">
        <v>59</v>
      </c>
      <c r="F193" s="1072">
        <f>F171</f>
        <v>0.59</v>
      </c>
      <c r="G193" s="1072">
        <f>G171</f>
        <v>2.2875511934063544E-3</v>
      </c>
      <c r="H193" s="1072">
        <v>0.59336795788600605</v>
      </c>
      <c r="I193" s="1072">
        <v>0.44329698813129259</v>
      </c>
      <c r="J193" s="1072">
        <v>0.16306744091430034</v>
      </c>
      <c r="K193" s="1072">
        <v>4.5180058823748883</v>
      </c>
      <c r="L193" s="961">
        <f t="shared" ref="L193:M193" si="32">L171</f>
        <v>1.3596902385784746</v>
      </c>
      <c r="M193" s="1072">
        <f t="shared" si="32"/>
        <v>0</v>
      </c>
      <c r="N193" s="961">
        <f>N171</f>
        <v>2.0127435479730562</v>
      </c>
      <c r="O193" s="961">
        <f>O171</f>
        <v>0</v>
      </c>
      <c r="P193" s="961">
        <f>P171</f>
        <v>0</v>
      </c>
      <c r="Q193" s="962">
        <f>Q171</f>
        <v>2.0127435479730562</v>
      </c>
      <c r="R193" s="962">
        <f>R171</f>
        <v>0</v>
      </c>
      <c r="S193" s="950"/>
    </row>
    <row r="194" spans="1:20" s="944" customFormat="1" ht="31.5" customHeight="1">
      <c r="A194" s="956">
        <v>3</v>
      </c>
      <c r="B194" s="1095" t="s">
        <v>65</v>
      </c>
      <c r="C194" s="1095"/>
      <c r="D194" s="963" t="s">
        <v>5604</v>
      </c>
      <c r="E194" s="960" t="s">
        <v>35</v>
      </c>
      <c r="F194" s="964">
        <f t="shared" ref="F194:R194" si="33">F112</f>
        <v>0</v>
      </c>
      <c r="G194" s="964">
        <f t="shared" si="33"/>
        <v>0</v>
      </c>
      <c r="H194" s="964">
        <v>-0.1842146612209952</v>
      </c>
      <c r="I194" s="964">
        <v>-0.51265756202759416</v>
      </c>
      <c r="J194" s="964">
        <v>-0.59794035843437177</v>
      </c>
      <c r="K194" s="964">
        <f t="shared" si="33"/>
        <v>-0.60134444362867345</v>
      </c>
      <c r="L194" s="964">
        <f t="shared" si="33"/>
        <v>-0.54615650245081637</v>
      </c>
      <c r="M194" s="1080">
        <f t="shared" si="33"/>
        <v>-0.5087984539177004</v>
      </c>
      <c r="N194" s="964">
        <f t="shared" si="33"/>
        <v>-1</v>
      </c>
      <c r="O194" s="964">
        <f t="shared" si="33"/>
        <v>-1</v>
      </c>
      <c r="P194" s="964">
        <f t="shared" si="33"/>
        <v>-1</v>
      </c>
      <c r="Q194" s="964">
        <f t="shared" si="33"/>
        <v>-1</v>
      </c>
      <c r="R194" s="965">
        <f t="shared" si="33"/>
        <v>-1</v>
      </c>
      <c r="S194" s="950"/>
    </row>
    <row r="195" spans="1:20" s="944" customFormat="1" ht="29.25" customHeight="1">
      <c r="A195" s="956">
        <v>4</v>
      </c>
      <c r="B195" s="1095" t="s">
        <v>66</v>
      </c>
      <c r="C195" s="1095"/>
      <c r="D195" s="966" t="s">
        <v>2</v>
      </c>
      <c r="E195" s="960" t="s">
        <v>35</v>
      </c>
      <c r="F195" s="958">
        <f>F183</f>
        <v>0.16666666666666666</v>
      </c>
      <c r="G195" s="958">
        <f>G183</f>
        <v>0.25</v>
      </c>
      <c r="H195" s="958">
        <v>5.5555555555555558E-3</v>
      </c>
      <c r="I195" s="958">
        <v>0.7142857142857143</v>
      </c>
      <c r="J195" s="1073" t="str">
        <f>J183</f>
        <v>-</v>
      </c>
      <c r="K195" s="1073" t="str">
        <f t="shared" ref="K195:P195" si="34">K183</f>
        <v>-</v>
      </c>
      <c r="L195" s="958" t="str">
        <f t="shared" si="34"/>
        <v>-</v>
      </c>
      <c r="M195" s="1073" t="str">
        <f t="shared" si="34"/>
        <v>-</v>
      </c>
      <c r="N195" s="958" t="str">
        <f t="shared" si="34"/>
        <v>-</v>
      </c>
      <c r="O195" s="958" t="str">
        <f>O183</f>
        <v>-</v>
      </c>
      <c r="P195" s="958" t="str">
        <f t="shared" si="34"/>
        <v>-</v>
      </c>
      <c r="Q195" s="958" t="str">
        <f>Q183</f>
        <v>-</v>
      </c>
      <c r="R195" s="959" t="str">
        <f>R183</f>
        <v>-</v>
      </c>
      <c r="S195" s="950"/>
    </row>
    <row r="196" spans="1:20" s="944" customFormat="1" ht="26.25" customHeight="1" thickBot="1">
      <c r="A196" s="967">
        <v>5</v>
      </c>
      <c r="B196" s="1096" t="s">
        <v>67</v>
      </c>
      <c r="C196" s="1096"/>
      <c r="D196" s="968" t="s">
        <v>2</v>
      </c>
      <c r="E196" s="969" t="s">
        <v>56</v>
      </c>
      <c r="F196" s="970">
        <f>+F40</f>
        <v>0</v>
      </c>
      <c r="G196" s="971">
        <f>+G40</f>
        <v>0</v>
      </c>
      <c r="H196" s="971">
        <v>17</v>
      </c>
      <c r="I196" s="971">
        <v>83</v>
      </c>
      <c r="J196" s="971">
        <f t="shared" ref="J196:N196" si="35">+J40</f>
        <v>1</v>
      </c>
      <c r="K196" s="971">
        <f t="shared" si="35"/>
        <v>10</v>
      </c>
      <c r="L196" s="971">
        <f t="shared" si="35"/>
        <v>7</v>
      </c>
      <c r="M196" s="1081">
        <v>0</v>
      </c>
      <c r="N196" s="971">
        <f t="shared" si="35"/>
        <v>0</v>
      </c>
      <c r="O196" s="970">
        <f>+O40</f>
        <v>0</v>
      </c>
      <c r="P196" s="970">
        <f>+P40</f>
        <v>0</v>
      </c>
      <c r="Q196" s="971">
        <f>+Q40</f>
        <v>0</v>
      </c>
      <c r="R196" s="972">
        <f>+R40</f>
        <v>0</v>
      </c>
      <c r="S196" s="950"/>
    </row>
    <row r="197" spans="1:20" s="944" customFormat="1" ht="29.25" customHeight="1" thickBot="1">
      <c r="A197" s="973">
        <v>10</v>
      </c>
      <c r="B197" s="1097" t="s">
        <v>4404</v>
      </c>
      <c r="C197" s="1098"/>
      <c r="D197" s="974"/>
      <c r="E197" s="975"/>
      <c r="F197" s="976">
        <f>'DEAD STOCK NON FUEL'!C11</f>
        <v>2456422101</v>
      </c>
      <c r="G197" s="976">
        <f>'DEAD STOCK NON FUEL'!G11</f>
        <v>2010797695</v>
      </c>
      <c r="H197" s="1074">
        <v>2237302101</v>
      </c>
      <c r="I197" s="1074">
        <v>2023097646</v>
      </c>
      <c r="J197" s="1074">
        <v>2010797695</v>
      </c>
      <c r="K197" s="1074">
        <v>2010797695</v>
      </c>
      <c r="L197" s="976">
        <v>2010797695</v>
      </c>
      <c r="M197" s="1082"/>
      <c r="N197" s="978"/>
      <c r="O197" s="977"/>
      <c r="P197" s="977"/>
      <c r="Q197" s="977"/>
      <c r="R197" s="979"/>
      <c r="S197" s="950"/>
    </row>
    <row r="198" spans="1:20" s="498" customFormat="1" ht="15.75">
      <c r="A198" s="551"/>
      <c r="B198" s="551"/>
      <c r="C198" s="551"/>
      <c r="D198" s="551"/>
      <c r="E198" s="552"/>
      <c r="F198" s="476"/>
      <c r="G198" s="476"/>
      <c r="H198" s="476"/>
      <c r="I198" s="477"/>
      <c r="J198" s="476"/>
      <c r="K198" s="476"/>
      <c r="L198" s="476"/>
      <c r="M198" s="476"/>
      <c r="N198" s="478"/>
      <c r="O198" s="476"/>
      <c r="P198" s="476"/>
      <c r="Q198" s="476"/>
      <c r="R198" s="476"/>
      <c r="S198" s="497"/>
    </row>
    <row r="199" spans="1:20" s="781" customFormat="1" ht="15.75">
      <c r="A199" s="551"/>
      <c r="B199" s="551"/>
      <c r="C199" s="551"/>
      <c r="D199" s="551"/>
      <c r="E199" s="552"/>
      <c r="F199" s="476"/>
      <c r="G199" s="476"/>
      <c r="H199" s="476"/>
      <c r="I199" s="477"/>
      <c r="J199" s="476"/>
      <c r="K199" s="476"/>
      <c r="L199" s="476"/>
      <c r="M199" s="476"/>
      <c r="N199" s="478"/>
      <c r="O199" s="476"/>
      <c r="P199" s="476"/>
      <c r="Q199" s="763"/>
      <c r="R199" s="763"/>
      <c r="S199" s="616"/>
    </row>
    <row r="200" spans="1:20" ht="23.25">
      <c r="A200" s="617"/>
      <c r="B200" s="617"/>
      <c r="C200" s="617"/>
      <c r="D200" s="617"/>
      <c r="E200" s="618"/>
      <c r="F200" s="619"/>
      <c r="G200" s="619"/>
      <c r="H200" s="619"/>
      <c r="I200" s="620"/>
      <c r="J200" s="619"/>
      <c r="K200" s="619"/>
      <c r="L200" s="619"/>
      <c r="M200" s="619"/>
      <c r="N200" s="1099" t="s">
        <v>6223</v>
      </c>
      <c r="O200" s="1099"/>
      <c r="P200" s="1099"/>
      <c r="Q200" s="619"/>
      <c r="R200" s="619"/>
    </row>
    <row r="201" spans="1:20" s="667" customFormat="1" ht="23.25">
      <c r="A201" s="621"/>
      <c r="B201" s="1093" t="s">
        <v>4360</v>
      </c>
      <c r="C201" s="1092"/>
      <c r="D201" s="1092"/>
      <c r="E201" s="1092"/>
      <c r="F201" s="760"/>
      <c r="G201" s="622"/>
      <c r="H201" s="1093"/>
      <c r="I201" s="1092"/>
      <c r="J201" s="1092"/>
      <c r="K201" s="1092"/>
      <c r="L201" s="621"/>
      <c r="M201" s="621"/>
      <c r="N201" s="1094"/>
      <c r="O201" s="1094"/>
      <c r="P201" s="1094"/>
      <c r="Q201" s="666"/>
      <c r="R201" s="621"/>
    </row>
    <row r="202" spans="1:20" s="667" customFormat="1" ht="23.25">
      <c r="A202" s="621"/>
      <c r="B202" s="1093" t="s">
        <v>4624</v>
      </c>
      <c r="C202" s="1092"/>
      <c r="D202" s="1092"/>
      <c r="E202" s="1092"/>
      <c r="F202" s="760"/>
      <c r="G202" s="623"/>
      <c r="H202" s="1093"/>
      <c r="I202" s="1092"/>
      <c r="J202" s="1092"/>
      <c r="K202" s="1092"/>
      <c r="L202" s="621"/>
      <c r="M202" s="621"/>
      <c r="N202" s="1094" t="s">
        <v>5601</v>
      </c>
      <c r="O202" s="1094"/>
      <c r="P202" s="1094"/>
      <c r="Q202" s="668"/>
      <c r="R202" s="621"/>
      <c r="S202" s="1086" t="s">
        <v>4690</v>
      </c>
      <c r="T202" s="1086"/>
    </row>
    <row r="203" spans="1:20" s="667" customFormat="1" ht="23.25">
      <c r="A203" s="621"/>
      <c r="B203" s="618"/>
      <c r="C203" s="624"/>
      <c r="D203" s="625"/>
      <c r="E203" s="618"/>
      <c r="F203" s="626"/>
      <c r="G203" s="618"/>
      <c r="H203" s="618"/>
      <c r="I203" s="624"/>
      <c r="J203" s="625"/>
      <c r="K203" s="618"/>
      <c r="L203" s="621"/>
      <c r="M203" s="621"/>
      <c r="N203" s="621"/>
      <c r="O203" s="617"/>
      <c r="P203" s="621"/>
      <c r="Q203" s="621"/>
      <c r="R203" s="621"/>
      <c r="S203" s="1086"/>
      <c r="T203" s="1086"/>
    </row>
    <row r="204" spans="1:20" s="667" customFormat="1" ht="23.25">
      <c r="A204" s="621"/>
      <c r="B204" s="618"/>
      <c r="C204" s="624"/>
      <c r="D204" s="625"/>
      <c r="E204" s="618"/>
      <c r="F204" s="626"/>
      <c r="G204" s="618"/>
      <c r="H204" s="618"/>
      <c r="I204" s="624"/>
      <c r="J204" s="625"/>
      <c r="K204" s="618"/>
      <c r="L204" s="621"/>
      <c r="M204" s="621"/>
      <c r="N204" s="621"/>
      <c r="O204" s="617"/>
      <c r="P204" s="621"/>
      <c r="Q204" s="621"/>
      <c r="R204" s="621"/>
      <c r="S204" s="1086"/>
      <c r="T204" s="1086"/>
    </row>
    <row r="205" spans="1:20" s="667" customFormat="1" ht="23.25">
      <c r="A205" s="621"/>
      <c r="B205" s="621"/>
      <c r="C205" s="621"/>
      <c r="D205" s="625"/>
      <c r="E205" s="618"/>
      <c r="F205" s="626"/>
      <c r="G205" s="618"/>
      <c r="H205" s="621"/>
      <c r="I205" s="621"/>
      <c r="J205" s="625"/>
      <c r="K205" s="618"/>
      <c r="L205" s="621"/>
      <c r="M205" s="621"/>
      <c r="N205" s="621"/>
      <c r="O205" s="617"/>
      <c r="P205" s="621"/>
      <c r="Q205" s="621"/>
      <c r="R205" s="621"/>
    </row>
    <row r="206" spans="1:20" s="667" customFormat="1" ht="23.25">
      <c r="A206" s="621"/>
      <c r="B206" s="617"/>
      <c r="C206" s="624"/>
      <c r="D206" s="625"/>
      <c r="E206" s="618"/>
      <c r="F206" s="626"/>
      <c r="G206" s="618"/>
      <c r="H206" s="617"/>
      <c r="I206" s="624"/>
      <c r="J206" s="625"/>
      <c r="K206" s="618"/>
      <c r="L206" s="621"/>
      <c r="M206" s="621"/>
      <c r="N206" s="621"/>
      <c r="O206" s="617"/>
      <c r="P206" s="621"/>
      <c r="Q206" s="621"/>
      <c r="R206" s="621"/>
    </row>
    <row r="207" spans="1:20" s="667" customFormat="1" ht="23.25">
      <c r="A207" s="621"/>
      <c r="B207" s="617"/>
      <c r="C207" s="624"/>
      <c r="D207" s="625"/>
      <c r="E207" s="618"/>
      <c r="F207" s="626"/>
      <c r="G207" s="618"/>
      <c r="H207" s="617"/>
      <c r="I207" s="624"/>
      <c r="J207" s="625"/>
      <c r="K207" s="618"/>
      <c r="L207" s="621"/>
      <c r="M207" s="621"/>
      <c r="N207" s="621"/>
      <c r="O207" s="617"/>
      <c r="P207" s="621"/>
      <c r="Q207" s="621"/>
      <c r="R207" s="621"/>
    </row>
    <row r="208" spans="1:20" s="667" customFormat="1" ht="23.25">
      <c r="A208" s="621"/>
      <c r="B208" s="1092" t="s">
        <v>5114</v>
      </c>
      <c r="C208" s="1092"/>
      <c r="D208" s="1092"/>
      <c r="E208" s="1092"/>
      <c r="F208" s="626"/>
      <c r="G208" s="761"/>
      <c r="H208" s="1092"/>
      <c r="I208" s="1092"/>
      <c r="J208" s="1092"/>
      <c r="K208" s="1092"/>
      <c r="L208" s="621"/>
      <c r="M208" s="621"/>
      <c r="N208" s="1094" t="s">
        <v>6120</v>
      </c>
      <c r="O208" s="1094"/>
      <c r="P208" s="1094"/>
      <c r="Q208" s="668"/>
      <c r="R208" s="621"/>
    </row>
    <row r="209" spans="1:18" ht="23.25">
      <c r="A209" s="617"/>
      <c r="B209" s="617"/>
      <c r="C209" s="617"/>
      <c r="D209" s="617"/>
      <c r="E209" s="618"/>
      <c r="F209" s="619"/>
      <c r="G209" s="619"/>
      <c r="H209" s="619"/>
      <c r="I209" s="620"/>
      <c r="J209" s="619"/>
      <c r="K209" s="619"/>
      <c r="L209" s="619"/>
      <c r="M209" s="619"/>
      <c r="N209" s="627"/>
      <c r="O209" s="619"/>
      <c r="P209" s="619"/>
      <c r="Q209" s="619"/>
      <c r="R209" s="619"/>
    </row>
    <row r="212" spans="1:18" ht="23.25">
      <c r="H212" s="1090" t="s">
        <v>4405</v>
      </c>
      <c r="I212" s="1091"/>
      <c r="J212" s="1091"/>
      <c r="K212" s="1091"/>
    </row>
    <row r="213" spans="1:18" ht="23.25">
      <c r="H213" s="1091" t="s">
        <v>4692</v>
      </c>
      <c r="I213" s="1091"/>
      <c r="J213" s="1091"/>
      <c r="K213" s="1091"/>
    </row>
    <row r="214" spans="1:18" ht="23.25">
      <c r="H214" s="626"/>
      <c r="I214" s="626"/>
      <c r="J214" s="618"/>
      <c r="K214" s="617"/>
    </row>
    <row r="215" spans="1:18" ht="23.25">
      <c r="H215" s="626"/>
      <c r="I215" s="626"/>
      <c r="J215" s="618"/>
      <c r="K215" s="617"/>
    </row>
    <row r="216" spans="1:18" ht="23.25">
      <c r="H216" s="626"/>
      <c r="I216" s="626"/>
      <c r="J216" s="618"/>
      <c r="K216" s="617"/>
    </row>
    <row r="217" spans="1:18" ht="23.25">
      <c r="H217" s="626"/>
      <c r="I217" s="626"/>
      <c r="J217" s="618"/>
      <c r="K217" s="617"/>
    </row>
    <row r="218" spans="1:18" ht="23.25">
      <c r="H218" s="626"/>
      <c r="I218" s="626"/>
      <c r="J218" s="618"/>
      <c r="K218" s="617"/>
    </row>
    <row r="219" spans="1:18" ht="23.25">
      <c r="H219" s="626"/>
      <c r="I219" s="1091" t="s">
        <v>4693</v>
      </c>
      <c r="J219" s="1091"/>
      <c r="K219" s="617"/>
    </row>
  </sheetData>
  <mergeCells count="122">
    <mergeCell ref="B24:C24"/>
    <mergeCell ref="B40:C40"/>
    <mergeCell ref="B41:C41"/>
    <mergeCell ref="A44:A45"/>
    <mergeCell ref="B44:C45"/>
    <mergeCell ref="E44:E45"/>
    <mergeCell ref="A4:R4"/>
    <mergeCell ref="A5:R5"/>
    <mergeCell ref="A8:A9"/>
    <mergeCell ref="B8:C9"/>
    <mergeCell ref="E8:E9"/>
    <mergeCell ref="G8:R8"/>
    <mergeCell ref="A60:A61"/>
    <mergeCell ref="B60:C61"/>
    <mergeCell ref="E60:E61"/>
    <mergeCell ref="G60:R60"/>
    <mergeCell ref="B53:C53"/>
    <mergeCell ref="B55:C55"/>
    <mergeCell ref="B56:C56"/>
    <mergeCell ref="B54:C54"/>
    <mergeCell ref="G44:R44"/>
    <mergeCell ref="B46:C46"/>
    <mergeCell ref="B48:C48"/>
    <mergeCell ref="B50:C50"/>
    <mergeCell ref="B51:C51"/>
    <mergeCell ref="B52:C52"/>
    <mergeCell ref="B47:C47"/>
    <mergeCell ref="B49:C49"/>
    <mergeCell ref="E94:E95"/>
    <mergeCell ref="G94:R94"/>
    <mergeCell ref="B71:C71"/>
    <mergeCell ref="B72:C72"/>
    <mergeCell ref="A75:A76"/>
    <mergeCell ref="B75:C76"/>
    <mergeCell ref="E75:E76"/>
    <mergeCell ref="G75:R75"/>
    <mergeCell ref="B62:C62"/>
    <mergeCell ref="B64:C64"/>
    <mergeCell ref="B65:C65"/>
    <mergeCell ref="B66:C66"/>
    <mergeCell ref="B68:C68"/>
    <mergeCell ref="B69:C69"/>
    <mergeCell ref="B63:C63"/>
    <mergeCell ref="B67:C67"/>
    <mergeCell ref="B109:C109"/>
    <mergeCell ref="B111:C111"/>
    <mergeCell ref="B112:C112"/>
    <mergeCell ref="B113:C113"/>
    <mergeCell ref="A116:A117"/>
    <mergeCell ref="B116:C117"/>
    <mergeCell ref="B90:C90"/>
    <mergeCell ref="B91:C91"/>
    <mergeCell ref="A94:A95"/>
    <mergeCell ref="B94:C95"/>
    <mergeCell ref="B152:C152"/>
    <mergeCell ref="B153:C153"/>
    <mergeCell ref="A156:A157"/>
    <mergeCell ref="B156:C157"/>
    <mergeCell ref="E156:E157"/>
    <mergeCell ref="G156:R156"/>
    <mergeCell ref="E116:E117"/>
    <mergeCell ref="G116:R116"/>
    <mergeCell ref="B132:C132"/>
    <mergeCell ref="B133:C133"/>
    <mergeCell ref="A136:A137"/>
    <mergeCell ref="B136:C137"/>
    <mergeCell ref="E136:E137"/>
    <mergeCell ref="G136:R136"/>
    <mergeCell ref="G165:R165"/>
    <mergeCell ref="B167:C167"/>
    <mergeCell ref="B168:C168"/>
    <mergeCell ref="AD156:AI157"/>
    <mergeCell ref="B158:C158"/>
    <mergeCell ref="B159:C159"/>
    <mergeCell ref="B160:C160"/>
    <mergeCell ref="B161:C161"/>
    <mergeCell ref="B162:C162"/>
    <mergeCell ref="B169:C169"/>
    <mergeCell ref="B170:C170"/>
    <mergeCell ref="B171:C171"/>
    <mergeCell ref="A178:A179"/>
    <mergeCell ref="B178:C179"/>
    <mergeCell ref="E178:E179"/>
    <mergeCell ref="A165:A166"/>
    <mergeCell ref="B165:C166"/>
    <mergeCell ref="E165:E166"/>
    <mergeCell ref="B192:C192"/>
    <mergeCell ref="B193:C193"/>
    <mergeCell ref="G178:R178"/>
    <mergeCell ref="B180:C180"/>
    <mergeCell ref="B181:C181"/>
    <mergeCell ref="B182:C182"/>
    <mergeCell ref="B183:C183"/>
    <mergeCell ref="A186:A187"/>
    <mergeCell ref="B186:C187"/>
    <mergeCell ref="E186:E187"/>
    <mergeCell ref="G186:R186"/>
    <mergeCell ref="D186:D187"/>
    <mergeCell ref="S202:T204"/>
    <mergeCell ref="B70:C70"/>
    <mergeCell ref="B110:C110"/>
    <mergeCell ref="H212:K212"/>
    <mergeCell ref="H213:K213"/>
    <mergeCell ref="I219:J219"/>
    <mergeCell ref="H208:K208"/>
    <mergeCell ref="B202:E202"/>
    <mergeCell ref="H202:K202"/>
    <mergeCell ref="N202:P202"/>
    <mergeCell ref="B208:E208"/>
    <mergeCell ref="N208:P208"/>
    <mergeCell ref="B194:C194"/>
    <mergeCell ref="B195:C195"/>
    <mergeCell ref="B196:C196"/>
    <mergeCell ref="B197:C197"/>
    <mergeCell ref="N200:P200"/>
    <mergeCell ref="B201:E201"/>
    <mergeCell ref="H201:K201"/>
    <mergeCell ref="N201:P201"/>
    <mergeCell ref="B188:C188"/>
    <mergeCell ref="B189:C189"/>
    <mergeCell ref="B190:C190"/>
    <mergeCell ref="B191:C191"/>
  </mergeCells>
  <dataValidations disablePrompts="1" count="1">
    <dataValidation operator="notBetween" allowBlank="1" showInputMessage="1" showErrorMessage="1" sqref="C203:C204 C206:C207 I203:I204 I206:I207"/>
  </dataValidations>
  <printOptions horizontalCentered="1"/>
  <pageMargins left="0.19685039370078741" right="0.19685039370078741" top="0.35433070866141736" bottom="0.35433070866141736" header="0.31496062992125984" footer="0.31496062992125984"/>
  <pageSetup paperSize="9" scale="52" orientation="landscape" r:id="rId1"/>
  <rowBreaks count="6" manualBreakCount="6">
    <brk id="41" max="17" man="1"/>
    <brk id="72" max="17" man="1"/>
    <brk id="113" max="17" man="1"/>
    <brk id="153" max="17" man="1"/>
    <brk id="162" max="17" man="1"/>
    <brk id="183" max="17" man="1"/>
  </rowBreaks>
  <colBreaks count="1" manualBreakCount="1">
    <brk id="18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L35"/>
  <sheetViews>
    <sheetView view="pageBreakPreview" zoomScaleNormal="100" zoomScaleSheetLayoutView="100" workbookViewId="0">
      <selection activeCell="I25" sqref="I25"/>
    </sheetView>
  </sheetViews>
  <sheetFormatPr defaultRowHeight="15"/>
  <cols>
    <col min="2" max="2" width="10.28515625" customWidth="1"/>
    <col min="3" max="3" width="25.7109375" customWidth="1"/>
    <col min="4" max="4" width="20.28515625" customWidth="1"/>
    <col min="5" max="5" width="17.7109375" customWidth="1"/>
    <col min="6" max="6" width="9.42578125" customWidth="1"/>
    <col min="7" max="7" width="14.85546875" bestFit="1" customWidth="1"/>
    <col min="9" max="9" width="11.5703125" customWidth="1"/>
    <col min="11" max="11" width="11" customWidth="1"/>
  </cols>
  <sheetData>
    <row r="1" spans="1:12" s="628" customFormat="1">
      <c r="A1" s="628" t="s">
        <v>4689</v>
      </c>
      <c r="E1" s="629"/>
      <c r="F1" s="629"/>
      <c r="G1" s="629"/>
      <c r="H1" s="629"/>
      <c r="I1" s="629"/>
      <c r="J1" s="629"/>
      <c r="K1" s="629"/>
      <c r="L1" s="630"/>
    </row>
    <row r="2" spans="1:12" s="628" customFormat="1">
      <c r="A2" s="628" t="s">
        <v>4694</v>
      </c>
      <c r="E2" s="629"/>
      <c r="F2" s="629"/>
      <c r="G2" s="629"/>
      <c r="H2" s="629"/>
      <c r="I2" s="629"/>
      <c r="J2" s="629"/>
      <c r="K2" s="629"/>
      <c r="L2" s="630"/>
    </row>
    <row r="3" spans="1:12" s="628" customFormat="1">
      <c r="A3" s="628" t="s">
        <v>6111</v>
      </c>
      <c r="E3" s="629"/>
      <c r="F3" s="629"/>
      <c r="G3" s="629"/>
      <c r="H3" s="629"/>
      <c r="I3" s="629"/>
      <c r="J3" s="629"/>
      <c r="K3" s="629"/>
      <c r="L3" s="630"/>
    </row>
    <row r="6" spans="1:12" s="812" customFormat="1" ht="66.75" customHeight="1">
      <c r="A6" s="808" t="s">
        <v>4427</v>
      </c>
      <c r="B6" s="808" t="s">
        <v>4580</v>
      </c>
      <c r="C6" s="809" t="s">
        <v>4525</v>
      </c>
      <c r="D6" s="810" t="s">
        <v>5086</v>
      </c>
      <c r="E6" s="810" t="s">
        <v>5087</v>
      </c>
      <c r="F6" s="811" t="s">
        <v>4683</v>
      </c>
      <c r="G6" s="811" t="s">
        <v>4684</v>
      </c>
      <c r="H6" s="811" t="s">
        <v>4685</v>
      </c>
      <c r="I6" s="811" t="s">
        <v>4686</v>
      </c>
      <c r="J6" s="811" t="s">
        <v>4687</v>
      </c>
      <c r="K6" s="811" t="s">
        <v>4688</v>
      </c>
    </row>
    <row r="7" spans="1:12" s="693" customFormat="1">
      <c r="A7" s="694"/>
      <c r="B7" s="695"/>
      <c r="C7" s="695"/>
      <c r="D7" s="854"/>
      <c r="E7" s="854"/>
      <c r="F7" s="694"/>
      <c r="G7" s="694"/>
      <c r="H7" s="694"/>
      <c r="I7" s="694"/>
      <c r="J7" s="694"/>
      <c r="K7" s="694"/>
    </row>
    <row r="8" spans="1:12" s="807" customFormat="1">
      <c r="A8" s="855">
        <v>2010</v>
      </c>
      <c r="B8" s="856">
        <v>1002</v>
      </c>
      <c r="C8" s="856" t="s">
        <v>4583</v>
      </c>
      <c r="D8" s="854">
        <v>32682100</v>
      </c>
      <c r="E8" s="854">
        <v>1750</v>
      </c>
      <c r="F8" s="855">
        <v>12</v>
      </c>
      <c r="G8" s="855">
        <f>F8-I8</f>
        <v>12</v>
      </c>
      <c r="H8" s="855"/>
      <c r="I8" s="855"/>
      <c r="J8" s="805"/>
      <c r="K8" s="805"/>
    </row>
    <row r="9" spans="1:12" s="693" customFormat="1">
      <c r="A9" s="855">
        <v>2010</v>
      </c>
      <c r="B9" s="856">
        <v>1005</v>
      </c>
      <c r="C9" s="856" t="s">
        <v>4585</v>
      </c>
      <c r="D9" s="854">
        <v>535597938</v>
      </c>
      <c r="E9" s="857">
        <v>433.5</v>
      </c>
      <c r="F9" s="855">
        <v>122</v>
      </c>
      <c r="G9" s="855">
        <f>F9-I9</f>
        <v>122</v>
      </c>
      <c r="H9" s="855"/>
      <c r="I9" s="855"/>
      <c r="J9" s="855"/>
      <c r="K9" s="855"/>
    </row>
    <row r="10" spans="1:12" s="804" customFormat="1">
      <c r="A10" s="855">
        <v>2010</v>
      </c>
      <c r="B10" s="856">
        <v>1007</v>
      </c>
      <c r="C10" s="856" t="s">
        <v>4586</v>
      </c>
      <c r="D10" s="854">
        <v>5693910202</v>
      </c>
      <c r="E10" s="854">
        <v>3339</v>
      </c>
      <c r="F10" s="855">
        <v>281</v>
      </c>
      <c r="G10" s="855">
        <f>F10-I10</f>
        <v>277</v>
      </c>
      <c r="H10" s="855"/>
      <c r="I10" s="855">
        <v>4</v>
      </c>
      <c r="J10" s="803"/>
      <c r="K10" s="803"/>
    </row>
    <row r="11" spans="1:12" s="807" customFormat="1">
      <c r="A11" s="855">
        <v>2010</v>
      </c>
      <c r="B11" s="856">
        <v>4000</v>
      </c>
      <c r="C11" s="858" t="s">
        <v>5081</v>
      </c>
      <c r="D11" s="859">
        <v>14309732737</v>
      </c>
      <c r="E11" s="862">
        <v>19215.611000000001</v>
      </c>
      <c r="F11" s="855">
        <v>1</v>
      </c>
      <c r="G11" s="855">
        <v>1</v>
      </c>
      <c r="H11" s="855"/>
      <c r="I11" s="855"/>
      <c r="J11" s="805"/>
      <c r="K11" s="805"/>
    </row>
    <row r="12" spans="1:12" s="807" customFormat="1">
      <c r="A12" s="855">
        <v>2010</v>
      </c>
      <c r="B12" s="856">
        <v>4001</v>
      </c>
      <c r="C12" s="856" t="s">
        <v>4593</v>
      </c>
      <c r="D12" s="861">
        <v>4446886724</v>
      </c>
      <c r="E12" s="806">
        <v>613378</v>
      </c>
      <c r="F12" s="855">
        <v>1</v>
      </c>
      <c r="G12" s="855">
        <v>1</v>
      </c>
      <c r="H12" s="855"/>
      <c r="I12" s="855"/>
      <c r="J12" s="805"/>
      <c r="K12" s="805"/>
    </row>
    <row r="13" spans="1:12" s="807" customFormat="1">
      <c r="A13" s="855">
        <v>2010</v>
      </c>
      <c r="B13" s="856">
        <v>4004</v>
      </c>
      <c r="C13" s="856" t="s">
        <v>4594</v>
      </c>
      <c r="D13" s="854">
        <v>1179625164</v>
      </c>
      <c r="E13" s="854">
        <v>6342</v>
      </c>
      <c r="F13" s="855">
        <v>28</v>
      </c>
      <c r="G13" s="855">
        <v>28</v>
      </c>
      <c r="H13" s="855"/>
      <c r="I13" s="855"/>
      <c r="J13" s="805"/>
      <c r="K13" s="805"/>
    </row>
    <row r="14" spans="1:12" s="807" customFormat="1">
      <c r="A14" s="855">
        <v>2010</v>
      </c>
      <c r="B14" s="856">
        <v>4005</v>
      </c>
      <c r="C14" s="856" t="s">
        <v>4566</v>
      </c>
      <c r="D14" s="854">
        <v>2813945481</v>
      </c>
      <c r="E14" s="860">
        <v>20244.13</v>
      </c>
      <c r="F14" s="855">
        <v>55</v>
      </c>
      <c r="G14" s="855">
        <v>28</v>
      </c>
      <c r="H14" s="855"/>
      <c r="I14" s="855"/>
      <c r="J14" s="805"/>
      <c r="K14" s="805"/>
    </row>
    <row r="15" spans="1:12" s="693" customFormat="1">
      <c r="A15" s="694"/>
      <c r="B15" s="695"/>
      <c r="C15" s="695"/>
      <c r="D15" s="863"/>
      <c r="E15" s="696"/>
      <c r="F15" s="694"/>
      <c r="G15" s="694"/>
      <c r="H15" s="694"/>
      <c r="I15" s="694"/>
      <c r="J15" s="694"/>
      <c r="K15" s="694"/>
    </row>
    <row r="16" spans="1:12" s="693" customFormat="1">
      <c r="A16" s="864" t="s">
        <v>5088</v>
      </c>
      <c r="B16" s="865"/>
      <c r="C16" s="866"/>
      <c r="D16" s="867">
        <f>SUM(D8:D15)</f>
        <v>29012380346</v>
      </c>
      <c r="E16" s="867">
        <f>SUM(E8:E15)</f>
        <v>664702.24100000004</v>
      </c>
      <c r="F16" s="867">
        <f t="shared" ref="F16:K16" si="0">SUM(F8:F15)</f>
        <v>500</v>
      </c>
      <c r="G16" s="867">
        <f t="shared" si="0"/>
        <v>469</v>
      </c>
      <c r="H16" s="867">
        <f t="shared" si="0"/>
        <v>0</v>
      </c>
      <c r="I16" s="867">
        <f t="shared" si="0"/>
        <v>4</v>
      </c>
      <c r="J16" s="867">
        <f t="shared" si="0"/>
        <v>0</v>
      </c>
      <c r="K16" s="867">
        <f t="shared" si="0"/>
        <v>0</v>
      </c>
    </row>
    <row r="18" spans="4:9">
      <c r="D18" s="698"/>
    </row>
    <row r="21" spans="4:9">
      <c r="D21" s="791"/>
    </row>
    <row r="23" spans="4:9">
      <c r="G23" s="698"/>
      <c r="I23" s="794"/>
    </row>
    <row r="24" spans="4:9">
      <c r="G24" s="698"/>
      <c r="I24" s="794"/>
    </row>
    <row r="25" spans="4:9">
      <c r="G25" s="698"/>
      <c r="I25" s="794"/>
    </row>
    <row r="26" spans="4:9">
      <c r="G26" s="698"/>
      <c r="I26" s="794"/>
    </row>
    <row r="27" spans="4:9">
      <c r="G27" s="698"/>
      <c r="I27" s="794"/>
    </row>
    <row r="28" spans="4:9">
      <c r="G28" s="698"/>
    </row>
    <row r="29" spans="4:9">
      <c r="G29" s="698"/>
      <c r="I29" s="794"/>
    </row>
    <row r="30" spans="4:9">
      <c r="G30" s="698"/>
      <c r="I30" s="794"/>
    </row>
    <row r="31" spans="4:9">
      <c r="G31" s="698"/>
    </row>
    <row r="32" spans="4:9">
      <c r="G32" s="698"/>
    </row>
    <row r="34" spans="7:9">
      <c r="G34" s="793"/>
      <c r="I34" s="794"/>
    </row>
    <row r="35" spans="7:9">
      <c r="G35" s="793"/>
      <c r="I35" s="793"/>
    </row>
  </sheetData>
  <printOptions horizontalCentered="1"/>
  <pageMargins left="0.31496062992126" right="0.31496062992126" top="0.35433070866141703" bottom="0.35433070866141703" header="0.31496062992126" footer="0.31496062992126"/>
  <pageSetup paperSize="9" scale="6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Y515"/>
  <sheetViews>
    <sheetView view="pageBreakPreview" topLeftCell="B446" zoomScale="80" zoomScaleNormal="100" zoomScaleSheetLayoutView="80" workbookViewId="0">
      <selection activeCell="N394" sqref="N394"/>
    </sheetView>
  </sheetViews>
  <sheetFormatPr defaultColWidth="9" defaultRowHeight="15"/>
  <cols>
    <col min="1" max="1" width="6.85546875" style="1022" customWidth="1"/>
    <col min="2" max="2" width="10.5703125" style="1022" customWidth="1"/>
    <col min="3" max="3" width="1.85546875" style="1022" hidden="1" customWidth="1"/>
    <col min="4" max="4" width="7" style="1022" customWidth="1"/>
    <col min="5" max="5" width="17.28515625" style="1022" customWidth="1"/>
    <col min="6" max="6" width="9.42578125" style="1025" customWidth="1"/>
    <col min="7" max="7" width="16.85546875" style="1022" customWidth="1"/>
    <col min="8" max="8" width="9.85546875" style="1022" customWidth="1"/>
    <col min="9" max="9" width="26" style="1022" customWidth="1"/>
    <col min="10" max="10" width="16" style="1026" customWidth="1"/>
    <col min="11" max="11" width="42" style="1022" customWidth="1"/>
    <col min="12" max="12" width="15.5703125" style="1022" customWidth="1"/>
    <col min="13" max="13" width="9.85546875" style="1022" customWidth="1"/>
    <col min="14" max="14" width="12.7109375" style="1022" customWidth="1"/>
    <col min="15" max="15" width="10.5703125" style="1022" customWidth="1"/>
    <col min="16" max="16" width="8.28515625" style="1022" customWidth="1"/>
    <col min="17" max="17" width="6.140625" style="1022" customWidth="1"/>
    <col min="18" max="20" width="7.85546875" style="1022" customWidth="1"/>
    <col min="21" max="21" width="7.5703125" style="1022" customWidth="1"/>
    <col min="22" max="22" width="26.85546875" style="1022" customWidth="1"/>
    <col min="23" max="23" width="19.85546875" style="1022" customWidth="1"/>
    <col min="24" max="24" width="15.5703125" style="1022" customWidth="1"/>
    <col min="25" max="25" width="9" style="1022" customWidth="1"/>
    <col min="26" max="16384" width="9" style="1022"/>
  </cols>
  <sheetData>
    <row r="1" spans="1:25" s="1006" customFormat="1">
      <c r="A1" s="1005" t="s">
        <v>4689</v>
      </c>
      <c r="F1" s="1007"/>
      <c r="J1" s="1008"/>
    </row>
    <row r="2" spans="1:25" s="1006" customFormat="1">
      <c r="A2" s="1005" t="s">
        <v>4694</v>
      </c>
      <c r="F2" s="1007"/>
      <c r="J2" s="1008"/>
    </row>
    <row r="3" spans="1:25" s="1006" customFormat="1">
      <c r="A3" s="1005" t="s">
        <v>6111</v>
      </c>
      <c r="F3" s="1007"/>
      <c r="J3" s="1008"/>
    </row>
    <row r="4" spans="1:25" s="1006" customFormat="1">
      <c r="F4" s="1007"/>
      <c r="J4" s="1008"/>
    </row>
    <row r="5" spans="1:25" s="1006" customFormat="1">
      <c r="F5" s="1007"/>
      <c r="J5" s="1008"/>
    </row>
    <row r="6" spans="1:25" s="1013" customFormat="1" ht="60">
      <c r="A6" s="1009" t="s">
        <v>5119</v>
      </c>
      <c r="B6" s="1009" t="s">
        <v>4492</v>
      </c>
      <c r="C6" s="1010" t="s">
        <v>4511</v>
      </c>
      <c r="D6" s="1010" t="s">
        <v>4426</v>
      </c>
      <c r="E6" s="1010" t="s">
        <v>4568</v>
      </c>
      <c r="F6" s="1011" t="s">
        <v>4427</v>
      </c>
      <c r="G6" s="1009" t="s">
        <v>4569</v>
      </c>
      <c r="H6" s="1009" t="s">
        <v>4570</v>
      </c>
      <c r="I6" s="1010" t="s">
        <v>4571</v>
      </c>
      <c r="J6" s="1012" t="s">
        <v>4417</v>
      </c>
      <c r="K6" s="1009" t="s">
        <v>4481</v>
      </c>
      <c r="L6" s="1009" t="s">
        <v>4425</v>
      </c>
      <c r="M6" s="1009" t="s">
        <v>4572</v>
      </c>
      <c r="N6" s="1009" t="s">
        <v>4573</v>
      </c>
      <c r="O6" s="1009" t="s">
        <v>4574</v>
      </c>
      <c r="P6" s="1009" t="s">
        <v>4575</v>
      </c>
      <c r="Q6" s="1010" t="s">
        <v>4576</v>
      </c>
      <c r="R6" s="1009" t="s">
        <v>4577</v>
      </c>
      <c r="S6" s="1009" t="s">
        <v>4578</v>
      </c>
      <c r="T6" s="1010" t="s">
        <v>4579</v>
      </c>
      <c r="U6" s="1009" t="s">
        <v>4580</v>
      </c>
      <c r="V6" s="1010" t="s">
        <v>4525</v>
      </c>
      <c r="W6" s="1010" t="s">
        <v>4526</v>
      </c>
      <c r="X6" s="1010" t="s">
        <v>4527</v>
      </c>
      <c r="Y6" s="1009" t="s">
        <v>4528</v>
      </c>
    </row>
    <row r="7" spans="1:25">
      <c r="A7" s="1014">
        <v>1</v>
      </c>
      <c r="B7" s="1014">
        <v>2100</v>
      </c>
      <c r="C7" s="1014" t="s">
        <v>4565</v>
      </c>
      <c r="D7" s="1014">
        <v>2117</v>
      </c>
      <c r="E7" s="1014" t="s">
        <v>4695</v>
      </c>
      <c r="F7" s="1015">
        <v>2010</v>
      </c>
      <c r="G7" s="1014" t="s">
        <v>4696</v>
      </c>
      <c r="H7" s="1016" t="s">
        <v>4581</v>
      </c>
      <c r="I7" s="1014" t="s">
        <v>4582</v>
      </c>
      <c r="J7" s="1017">
        <v>5940970000067</v>
      </c>
      <c r="K7" s="1018" t="s">
        <v>5697</v>
      </c>
      <c r="L7" s="1018" t="s">
        <v>5698</v>
      </c>
      <c r="M7" s="1018" t="s">
        <v>4441</v>
      </c>
      <c r="N7" s="1014" t="s">
        <v>634</v>
      </c>
      <c r="O7" s="1019">
        <v>100</v>
      </c>
      <c r="P7" s="1019">
        <v>0</v>
      </c>
      <c r="Q7" s="1019">
        <v>0</v>
      </c>
      <c r="R7" s="1019">
        <v>0</v>
      </c>
      <c r="S7" s="1019">
        <v>0</v>
      </c>
      <c r="T7" s="1019"/>
      <c r="U7" s="1019">
        <v>1002</v>
      </c>
      <c r="V7" s="1019" t="s">
        <v>4583</v>
      </c>
      <c r="W7" s="1020">
        <v>2530</v>
      </c>
      <c r="X7" s="1021">
        <v>253000</v>
      </c>
      <c r="Y7" s="1019" t="s">
        <v>4567</v>
      </c>
    </row>
    <row r="8" spans="1:25">
      <c r="A8" s="1014">
        <f>A7+1</f>
        <v>2</v>
      </c>
      <c r="B8" s="1014">
        <v>2100</v>
      </c>
      <c r="C8" s="1014" t="s">
        <v>4565</v>
      </c>
      <c r="D8" s="1014">
        <v>2117</v>
      </c>
      <c r="E8" s="1014" t="s">
        <v>4695</v>
      </c>
      <c r="F8" s="1015">
        <v>2010</v>
      </c>
      <c r="G8" s="1014" t="s">
        <v>4696</v>
      </c>
      <c r="H8" s="1016" t="s">
        <v>4581</v>
      </c>
      <c r="I8" s="1014" t="s">
        <v>4582</v>
      </c>
      <c r="J8" s="1017">
        <v>5940970000031</v>
      </c>
      <c r="K8" s="1018" t="s">
        <v>5699</v>
      </c>
      <c r="L8" s="1018" t="s">
        <v>5698</v>
      </c>
      <c r="M8" s="1018" t="s">
        <v>4441</v>
      </c>
      <c r="N8" s="1014" t="s">
        <v>634</v>
      </c>
      <c r="O8" s="1019">
        <v>50</v>
      </c>
      <c r="P8" s="1019">
        <v>0</v>
      </c>
      <c r="Q8" s="1019">
        <v>0</v>
      </c>
      <c r="R8" s="1019">
        <v>0</v>
      </c>
      <c r="S8" s="1019">
        <v>0</v>
      </c>
      <c r="T8" s="1019"/>
      <c r="U8" s="1019">
        <v>1002</v>
      </c>
      <c r="V8" s="1019" t="s">
        <v>4583</v>
      </c>
      <c r="W8" s="1020">
        <v>2530</v>
      </c>
      <c r="X8" s="1021">
        <v>126500</v>
      </c>
      <c r="Y8" s="1019" t="s">
        <v>4567</v>
      </c>
    </row>
    <row r="9" spans="1:25">
      <c r="A9" s="1014">
        <f t="shared" ref="A9:A72" si="0">A8+1</f>
        <v>3</v>
      </c>
      <c r="B9" s="1014">
        <v>2100</v>
      </c>
      <c r="C9" s="1014" t="s">
        <v>4565</v>
      </c>
      <c r="D9" s="1014">
        <v>2117</v>
      </c>
      <c r="E9" s="1014" t="s">
        <v>4695</v>
      </c>
      <c r="F9" s="1015">
        <v>2010</v>
      </c>
      <c r="G9" s="1014" t="s">
        <v>4696</v>
      </c>
      <c r="H9" s="1016" t="s">
        <v>4581</v>
      </c>
      <c r="I9" s="1014" t="s">
        <v>4582</v>
      </c>
      <c r="J9" s="1017">
        <v>5940970000032</v>
      </c>
      <c r="K9" s="1018" t="s">
        <v>5700</v>
      </c>
      <c r="L9" s="1018" t="s">
        <v>5698</v>
      </c>
      <c r="M9" s="1018" t="s">
        <v>4441</v>
      </c>
      <c r="N9" s="1014" t="s">
        <v>634</v>
      </c>
      <c r="O9" s="1019">
        <v>100</v>
      </c>
      <c r="P9" s="1019">
        <v>0</v>
      </c>
      <c r="Q9" s="1019">
        <v>0</v>
      </c>
      <c r="R9" s="1019">
        <v>0</v>
      </c>
      <c r="S9" s="1019">
        <v>0</v>
      </c>
      <c r="T9" s="1019"/>
      <c r="U9" s="1019">
        <v>1002</v>
      </c>
      <c r="V9" s="1019" t="s">
        <v>4583</v>
      </c>
      <c r="W9" s="1020">
        <v>2530</v>
      </c>
      <c r="X9" s="1021">
        <v>253000</v>
      </c>
      <c r="Y9" s="1019" t="s">
        <v>4567</v>
      </c>
    </row>
    <row r="10" spans="1:25">
      <c r="A10" s="1014">
        <f t="shared" si="0"/>
        <v>4</v>
      </c>
      <c r="B10" s="1014">
        <v>2100</v>
      </c>
      <c r="C10" s="1014" t="s">
        <v>4565</v>
      </c>
      <c r="D10" s="1014">
        <v>2117</v>
      </c>
      <c r="E10" s="1014" t="s">
        <v>4695</v>
      </c>
      <c r="F10" s="1015">
        <v>2010</v>
      </c>
      <c r="G10" s="1014" t="s">
        <v>4696</v>
      </c>
      <c r="H10" s="1016" t="s">
        <v>4581</v>
      </c>
      <c r="I10" s="1014" t="s">
        <v>4582</v>
      </c>
      <c r="J10" s="1017">
        <v>5940970000033</v>
      </c>
      <c r="K10" s="1018" t="s">
        <v>5701</v>
      </c>
      <c r="L10" s="1018" t="s">
        <v>5698</v>
      </c>
      <c r="M10" s="1018" t="s">
        <v>4441</v>
      </c>
      <c r="N10" s="1014" t="s">
        <v>634</v>
      </c>
      <c r="O10" s="1019">
        <v>100</v>
      </c>
      <c r="P10" s="1019">
        <v>0</v>
      </c>
      <c r="Q10" s="1019">
        <v>0</v>
      </c>
      <c r="R10" s="1019">
        <v>0</v>
      </c>
      <c r="S10" s="1019">
        <v>0</v>
      </c>
      <c r="T10" s="1019"/>
      <c r="U10" s="1019">
        <v>1002</v>
      </c>
      <c r="V10" s="1019" t="s">
        <v>4583</v>
      </c>
      <c r="W10" s="1020">
        <v>2530</v>
      </c>
      <c r="X10" s="1021">
        <v>253000</v>
      </c>
      <c r="Y10" s="1019" t="s">
        <v>4567</v>
      </c>
    </row>
    <row r="11" spans="1:25">
      <c r="A11" s="1014">
        <f t="shared" si="0"/>
        <v>5</v>
      </c>
      <c r="B11" s="1014">
        <v>2100</v>
      </c>
      <c r="C11" s="1014" t="s">
        <v>4565</v>
      </c>
      <c r="D11" s="1014">
        <v>2117</v>
      </c>
      <c r="E11" s="1014" t="s">
        <v>4695</v>
      </c>
      <c r="F11" s="1015">
        <v>2010</v>
      </c>
      <c r="G11" s="1014" t="s">
        <v>4696</v>
      </c>
      <c r="H11" s="1016" t="s">
        <v>4581</v>
      </c>
      <c r="I11" s="1014" t="s">
        <v>4582</v>
      </c>
      <c r="J11" s="1017">
        <v>5940970000036</v>
      </c>
      <c r="K11" s="1018" t="s">
        <v>5702</v>
      </c>
      <c r="L11" s="1018" t="s">
        <v>5698</v>
      </c>
      <c r="M11" s="1018" t="s">
        <v>4441</v>
      </c>
      <c r="N11" s="1014" t="s">
        <v>634</v>
      </c>
      <c r="O11" s="1019">
        <v>50</v>
      </c>
      <c r="P11" s="1019">
        <v>0</v>
      </c>
      <c r="Q11" s="1019">
        <v>0</v>
      </c>
      <c r="R11" s="1019">
        <v>0</v>
      </c>
      <c r="S11" s="1019">
        <v>0</v>
      </c>
      <c r="T11" s="1019"/>
      <c r="U11" s="1019">
        <v>1002</v>
      </c>
      <c r="V11" s="1019" t="s">
        <v>4583</v>
      </c>
      <c r="W11" s="1020">
        <v>3300</v>
      </c>
      <c r="X11" s="1021">
        <v>165000</v>
      </c>
      <c r="Y11" s="1019" t="s">
        <v>4567</v>
      </c>
    </row>
    <row r="12" spans="1:25">
      <c r="A12" s="1014">
        <f t="shared" si="0"/>
        <v>6</v>
      </c>
      <c r="B12" s="1014">
        <v>2100</v>
      </c>
      <c r="C12" s="1014" t="s">
        <v>4565</v>
      </c>
      <c r="D12" s="1014">
        <v>2117</v>
      </c>
      <c r="E12" s="1014" t="s">
        <v>4695</v>
      </c>
      <c r="F12" s="1015">
        <v>2010</v>
      </c>
      <c r="G12" s="1014" t="s">
        <v>4696</v>
      </c>
      <c r="H12" s="1016" t="s">
        <v>4581</v>
      </c>
      <c r="I12" s="1014" t="s">
        <v>4582</v>
      </c>
      <c r="J12" s="1017">
        <v>6145970000001</v>
      </c>
      <c r="K12" s="1018" t="s">
        <v>5703</v>
      </c>
      <c r="L12" s="1018" t="s">
        <v>4588</v>
      </c>
      <c r="M12" s="1018" t="s">
        <v>4441</v>
      </c>
      <c r="N12" s="1014" t="s">
        <v>634</v>
      </c>
      <c r="O12" s="1019">
        <v>100</v>
      </c>
      <c r="P12" s="1019">
        <v>0</v>
      </c>
      <c r="Q12" s="1019">
        <v>0</v>
      </c>
      <c r="R12" s="1019">
        <v>0</v>
      </c>
      <c r="S12" s="1019">
        <v>0</v>
      </c>
      <c r="T12" s="1019"/>
      <c r="U12" s="1019">
        <v>1002</v>
      </c>
      <c r="V12" s="1019" t="s">
        <v>4583</v>
      </c>
      <c r="W12" s="1020">
        <v>1100</v>
      </c>
      <c r="X12" s="1021">
        <v>110000</v>
      </c>
      <c r="Y12" s="1019" t="s">
        <v>4567</v>
      </c>
    </row>
    <row r="13" spans="1:25">
      <c r="A13" s="1014">
        <f t="shared" si="0"/>
        <v>7</v>
      </c>
      <c r="B13" s="1014">
        <v>2100</v>
      </c>
      <c r="C13" s="1014" t="s">
        <v>4565</v>
      </c>
      <c r="D13" s="1014">
        <v>2117</v>
      </c>
      <c r="E13" s="1014" t="s">
        <v>4695</v>
      </c>
      <c r="F13" s="1015">
        <v>2010</v>
      </c>
      <c r="G13" s="1014" t="s">
        <v>4696</v>
      </c>
      <c r="H13" s="1016" t="s">
        <v>4581</v>
      </c>
      <c r="I13" s="1014" t="s">
        <v>4582</v>
      </c>
      <c r="J13" s="1017">
        <v>6145970000003</v>
      </c>
      <c r="K13" s="1018" t="s">
        <v>5704</v>
      </c>
      <c r="L13" s="1018" t="s">
        <v>4588</v>
      </c>
      <c r="M13" s="1018" t="s">
        <v>4441</v>
      </c>
      <c r="N13" s="1014" t="s">
        <v>634</v>
      </c>
      <c r="O13" s="1019">
        <v>200</v>
      </c>
      <c r="P13" s="1019">
        <v>0</v>
      </c>
      <c r="Q13" s="1019">
        <v>0</v>
      </c>
      <c r="R13" s="1019">
        <v>0</v>
      </c>
      <c r="S13" s="1019">
        <v>0</v>
      </c>
      <c r="T13" s="1019"/>
      <c r="U13" s="1019">
        <v>1002</v>
      </c>
      <c r="V13" s="1019" t="s">
        <v>4583</v>
      </c>
      <c r="W13" s="1020">
        <v>1210</v>
      </c>
      <c r="X13" s="1021">
        <v>242000</v>
      </c>
      <c r="Y13" s="1019" t="s">
        <v>4567</v>
      </c>
    </row>
    <row r="14" spans="1:25">
      <c r="A14" s="1014">
        <f t="shared" si="0"/>
        <v>8</v>
      </c>
      <c r="B14" s="1014">
        <v>2100</v>
      </c>
      <c r="C14" s="1014" t="s">
        <v>4565</v>
      </c>
      <c r="D14" s="1014">
        <v>2117</v>
      </c>
      <c r="E14" s="1014" t="s">
        <v>4695</v>
      </c>
      <c r="F14" s="1015">
        <v>2010</v>
      </c>
      <c r="G14" s="1014" t="s">
        <v>4696</v>
      </c>
      <c r="H14" s="1016" t="s">
        <v>4581</v>
      </c>
      <c r="I14" s="1014" t="s">
        <v>4582</v>
      </c>
      <c r="J14" s="1017">
        <v>6145970000007</v>
      </c>
      <c r="K14" s="1018" t="s">
        <v>5705</v>
      </c>
      <c r="L14" s="1018" t="s">
        <v>4588</v>
      </c>
      <c r="M14" s="1018" t="s">
        <v>4441</v>
      </c>
      <c r="N14" s="1014" t="s">
        <v>634</v>
      </c>
      <c r="O14" s="1019">
        <v>200</v>
      </c>
      <c r="P14" s="1019">
        <v>0</v>
      </c>
      <c r="Q14" s="1019">
        <v>0</v>
      </c>
      <c r="R14" s="1019">
        <v>0</v>
      </c>
      <c r="S14" s="1019">
        <v>0</v>
      </c>
      <c r="T14" s="1019"/>
      <c r="U14" s="1019">
        <v>1002</v>
      </c>
      <c r="V14" s="1019" t="s">
        <v>4583</v>
      </c>
      <c r="W14" s="1020">
        <v>1210</v>
      </c>
      <c r="X14" s="1021">
        <v>242000</v>
      </c>
      <c r="Y14" s="1019" t="s">
        <v>4567</v>
      </c>
    </row>
    <row r="15" spans="1:25">
      <c r="A15" s="1014">
        <f t="shared" si="0"/>
        <v>9</v>
      </c>
      <c r="B15" s="1014">
        <v>2100</v>
      </c>
      <c r="C15" s="1014" t="s">
        <v>4565</v>
      </c>
      <c r="D15" s="1014">
        <v>2117</v>
      </c>
      <c r="E15" s="1014" t="s">
        <v>4695</v>
      </c>
      <c r="F15" s="1015">
        <v>2010</v>
      </c>
      <c r="G15" s="1014" t="s">
        <v>4696</v>
      </c>
      <c r="H15" s="1016" t="s">
        <v>4581</v>
      </c>
      <c r="I15" s="1014" t="s">
        <v>4582</v>
      </c>
      <c r="J15" s="1017">
        <v>6145970000008</v>
      </c>
      <c r="K15" s="1018" t="s">
        <v>5706</v>
      </c>
      <c r="L15" s="1018" t="s">
        <v>4588</v>
      </c>
      <c r="M15" s="1018" t="s">
        <v>4441</v>
      </c>
      <c r="N15" s="1014" t="s">
        <v>634</v>
      </c>
      <c r="O15" s="1019">
        <v>200</v>
      </c>
      <c r="P15" s="1019">
        <v>0</v>
      </c>
      <c r="Q15" s="1019">
        <v>0</v>
      </c>
      <c r="R15" s="1019">
        <v>0</v>
      </c>
      <c r="S15" s="1019">
        <v>0</v>
      </c>
      <c r="T15" s="1019"/>
      <c r="U15" s="1019">
        <v>1002</v>
      </c>
      <c r="V15" s="1019" t="s">
        <v>4583</v>
      </c>
      <c r="W15" s="1020">
        <v>1320</v>
      </c>
      <c r="X15" s="1021">
        <v>264000</v>
      </c>
      <c r="Y15" s="1019" t="s">
        <v>4567</v>
      </c>
    </row>
    <row r="16" spans="1:25">
      <c r="A16" s="1014">
        <f t="shared" si="0"/>
        <v>10</v>
      </c>
      <c r="B16" s="1014">
        <v>2100</v>
      </c>
      <c r="C16" s="1014" t="s">
        <v>4565</v>
      </c>
      <c r="D16" s="1014">
        <v>2117</v>
      </c>
      <c r="E16" s="1014" t="s">
        <v>4695</v>
      </c>
      <c r="F16" s="1015">
        <v>2010</v>
      </c>
      <c r="G16" s="1014" t="s">
        <v>4696</v>
      </c>
      <c r="H16" s="1016" t="s">
        <v>4581</v>
      </c>
      <c r="I16" s="1014" t="s">
        <v>4582</v>
      </c>
      <c r="J16" s="1017">
        <v>6145970000015</v>
      </c>
      <c r="K16" s="1018" t="s">
        <v>5707</v>
      </c>
      <c r="L16" s="1018" t="s">
        <v>4588</v>
      </c>
      <c r="M16" s="1018" t="s">
        <v>4441</v>
      </c>
      <c r="N16" s="1014" t="s">
        <v>634</v>
      </c>
      <c r="O16" s="1019">
        <v>200</v>
      </c>
      <c r="P16" s="1019">
        <v>0</v>
      </c>
      <c r="Q16" s="1019">
        <v>0</v>
      </c>
      <c r="R16" s="1019">
        <v>0</v>
      </c>
      <c r="S16" s="1019">
        <v>0</v>
      </c>
      <c r="T16" s="1019"/>
      <c r="U16" s="1019">
        <v>1002</v>
      </c>
      <c r="V16" s="1019" t="s">
        <v>4583</v>
      </c>
      <c r="W16" s="1020">
        <v>1320</v>
      </c>
      <c r="X16" s="1021">
        <v>264000</v>
      </c>
      <c r="Y16" s="1019" t="s">
        <v>4567</v>
      </c>
    </row>
    <row r="17" spans="1:25">
      <c r="A17" s="1014">
        <f t="shared" si="0"/>
        <v>11</v>
      </c>
      <c r="B17" s="1014">
        <v>2100</v>
      </c>
      <c r="C17" s="1014" t="s">
        <v>4565</v>
      </c>
      <c r="D17" s="1014">
        <v>2117</v>
      </c>
      <c r="E17" s="1014" t="s">
        <v>4695</v>
      </c>
      <c r="F17" s="1015">
        <v>2010</v>
      </c>
      <c r="G17" s="1014" t="s">
        <v>4696</v>
      </c>
      <c r="H17" s="1016" t="s">
        <v>4581</v>
      </c>
      <c r="I17" s="1014" t="s">
        <v>4582</v>
      </c>
      <c r="J17" s="1017">
        <v>6145970000016</v>
      </c>
      <c r="K17" s="1018" t="s">
        <v>5708</v>
      </c>
      <c r="L17" s="1018" t="s">
        <v>4588</v>
      </c>
      <c r="M17" s="1018" t="s">
        <v>4441</v>
      </c>
      <c r="N17" s="1014" t="s">
        <v>634</v>
      </c>
      <c r="O17" s="1019">
        <v>100</v>
      </c>
      <c r="P17" s="1019">
        <v>0</v>
      </c>
      <c r="Q17" s="1019">
        <v>0</v>
      </c>
      <c r="R17" s="1019">
        <v>0</v>
      </c>
      <c r="S17" s="1019">
        <v>0</v>
      </c>
      <c r="T17" s="1019"/>
      <c r="U17" s="1019">
        <v>1002</v>
      </c>
      <c r="V17" s="1019" t="s">
        <v>4583</v>
      </c>
      <c r="W17" s="1020">
        <v>2640</v>
      </c>
      <c r="X17" s="1021">
        <v>264000</v>
      </c>
      <c r="Y17" s="1019" t="s">
        <v>4567</v>
      </c>
    </row>
    <row r="18" spans="1:25">
      <c r="A18" s="1014">
        <f t="shared" si="0"/>
        <v>12</v>
      </c>
      <c r="B18" s="1014">
        <v>2100</v>
      </c>
      <c r="C18" s="1014" t="s">
        <v>4565</v>
      </c>
      <c r="D18" s="1014">
        <v>2117</v>
      </c>
      <c r="E18" s="1014" t="s">
        <v>4695</v>
      </c>
      <c r="F18" s="1015">
        <v>2010</v>
      </c>
      <c r="G18" s="1014" t="s">
        <v>4696</v>
      </c>
      <c r="H18" s="1016" t="s">
        <v>4581</v>
      </c>
      <c r="I18" s="1014" t="s">
        <v>4582</v>
      </c>
      <c r="J18" s="1017">
        <v>6145970000022</v>
      </c>
      <c r="K18" s="1018" t="s">
        <v>4704</v>
      </c>
      <c r="L18" s="1018" t="s">
        <v>4588</v>
      </c>
      <c r="M18" s="1018" t="s">
        <v>1861</v>
      </c>
      <c r="N18" s="1014" t="s">
        <v>634</v>
      </c>
      <c r="O18" s="1019">
        <v>350</v>
      </c>
      <c r="P18" s="1019">
        <v>0</v>
      </c>
      <c r="Q18" s="1019">
        <v>0</v>
      </c>
      <c r="R18" s="1019">
        <v>0</v>
      </c>
      <c r="S18" s="1019">
        <v>0</v>
      </c>
      <c r="T18" s="1019"/>
      <c r="U18" s="1019">
        <v>1002</v>
      </c>
      <c r="V18" s="1019" t="s">
        <v>4583</v>
      </c>
      <c r="W18" s="1020">
        <v>86416</v>
      </c>
      <c r="X18" s="1021">
        <v>30245600</v>
      </c>
      <c r="Y18" s="1019" t="s">
        <v>4567</v>
      </c>
    </row>
    <row r="19" spans="1:25">
      <c r="A19" s="1014">
        <f t="shared" si="0"/>
        <v>13</v>
      </c>
      <c r="B19" s="1014">
        <v>2100</v>
      </c>
      <c r="C19" s="1014" t="s">
        <v>4565</v>
      </c>
      <c r="D19" s="1014">
        <v>2117</v>
      </c>
      <c r="E19" s="1014" t="s">
        <v>4695</v>
      </c>
      <c r="F19" s="1015">
        <v>2010</v>
      </c>
      <c r="G19" s="1014" t="s">
        <v>4696</v>
      </c>
      <c r="H19" s="1016" t="s">
        <v>4581</v>
      </c>
      <c r="I19" s="1014" t="s">
        <v>4582</v>
      </c>
      <c r="J19" s="1017">
        <v>4730970000000</v>
      </c>
      <c r="K19" s="1018" t="s">
        <v>4714</v>
      </c>
      <c r="L19" s="1018" t="s">
        <v>4700</v>
      </c>
      <c r="M19" s="1018" t="s">
        <v>4441</v>
      </c>
      <c r="N19" s="1014" t="s">
        <v>634</v>
      </c>
      <c r="O19" s="1019">
        <v>4</v>
      </c>
      <c r="P19" s="1019">
        <v>0</v>
      </c>
      <c r="Q19" s="1019">
        <v>0</v>
      </c>
      <c r="R19" s="1019">
        <v>0</v>
      </c>
      <c r="S19" s="1019">
        <v>0</v>
      </c>
      <c r="T19" s="1019"/>
      <c r="U19" s="1019">
        <v>1005</v>
      </c>
      <c r="V19" s="1019" t="s">
        <v>4585</v>
      </c>
      <c r="W19" s="1020">
        <v>143000</v>
      </c>
      <c r="X19" s="1021">
        <v>572000</v>
      </c>
      <c r="Y19" s="1019" t="s">
        <v>4567</v>
      </c>
    </row>
    <row r="20" spans="1:25">
      <c r="A20" s="1014">
        <f t="shared" si="0"/>
        <v>14</v>
      </c>
      <c r="B20" s="1014">
        <v>2100</v>
      </c>
      <c r="C20" s="1014" t="s">
        <v>4565</v>
      </c>
      <c r="D20" s="1014">
        <v>2117</v>
      </c>
      <c r="E20" s="1014" t="s">
        <v>4695</v>
      </c>
      <c r="F20" s="1015">
        <v>2010</v>
      </c>
      <c r="G20" s="1014" t="s">
        <v>4696</v>
      </c>
      <c r="H20" s="1016" t="s">
        <v>4581</v>
      </c>
      <c r="I20" s="1014" t="s">
        <v>4582</v>
      </c>
      <c r="J20" s="1017">
        <v>3950970000009</v>
      </c>
      <c r="K20" s="1018" t="s">
        <v>4847</v>
      </c>
      <c r="L20" s="1018" t="s">
        <v>4846</v>
      </c>
      <c r="M20" s="1018" t="s">
        <v>4441</v>
      </c>
      <c r="N20" s="1014" t="s">
        <v>634</v>
      </c>
      <c r="O20" s="1019">
        <v>1</v>
      </c>
      <c r="P20" s="1019">
        <v>0</v>
      </c>
      <c r="Q20" s="1019">
        <v>0</v>
      </c>
      <c r="R20" s="1019">
        <v>0</v>
      </c>
      <c r="S20" s="1019">
        <v>0</v>
      </c>
      <c r="T20" s="1019"/>
      <c r="U20" s="1019">
        <v>1005</v>
      </c>
      <c r="V20" s="1019" t="s">
        <v>4585</v>
      </c>
      <c r="W20" s="1020">
        <v>27500000</v>
      </c>
      <c r="X20" s="1021">
        <v>27500000</v>
      </c>
      <c r="Y20" s="1019" t="s">
        <v>4567</v>
      </c>
    </row>
    <row r="21" spans="1:25">
      <c r="A21" s="1014">
        <f t="shared" si="0"/>
        <v>15</v>
      </c>
      <c r="B21" s="1014">
        <v>2100</v>
      </c>
      <c r="C21" s="1014" t="s">
        <v>4565</v>
      </c>
      <c r="D21" s="1014">
        <v>2117</v>
      </c>
      <c r="E21" s="1014" t="s">
        <v>4695</v>
      </c>
      <c r="F21" s="1015">
        <v>2010</v>
      </c>
      <c r="G21" s="1014" t="s">
        <v>4696</v>
      </c>
      <c r="H21" s="1016" t="s">
        <v>5185</v>
      </c>
      <c r="I21" s="1014" t="s">
        <v>5186</v>
      </c>
      <c r="J21" s="1017">
        <v>2160141</v>
      </c>
      <c r="K21" s="1018" t="s">
        <v>5709</v>
      </c>
      <c r="L21" s="1018" t="s">
        <v>5710</v>
      </c>
      <c r="M21" s="1018" t="s">
        <v>4441</v>
      </c>
      <c r="N21" s="1014" t="s">
        <v>634</v>
      </c>
      <c r="O21" s="1019">
        <v>10</v>
      </c>
      <c r="P21" s="1019">
        <v>0</v>
      </c>
      <c r="Q21" s="1019">
        <v>0</v>
      </c>
      <c r="R21" s="1019">
        <v>0</v>
      </c>
      <c r="S21" s="1019">
        <v>0</v>
      </c>
      <c r="T21" s="1019"/>
      <c r="U21" s="1019">
        <v>1005</v>
      </c>
      <c r="V21" s="1019" t="s">
        <v>4585</v>
      </c>
      <c r="W21" s="1020">
        <v>231000</v>
      </c>
      <c r="X21" s="1021">
        <v>2310000</v>
      </c>
      <c r="Y21" s="1019" t="s">
        <v>4567</v>
      </c>
    </row>
    <row r="22" spans="1:25">
      <c r="A22" s="1014">
        <f t="shared" si="0"/>
        <v>16</v>
      </c>
      <c r="B22" s="1014">
        <v>2100</v>
      </c>
      <c r="C22" s="1014" t="s">
        <v>4565</v>
      </c>
      <c r="D22" s="1014">
        <v>2117</v>
      </c>
      <c r="E22" s="1014" t="s">
        <v>4695</v>
      </c>
      <c r="F22" s="1015">
        <v>2010</v>
      </c>
      <c r="G22" s="1014" t="s">
        <v>4696</v>
      </c>
      <c r="H22" s="1016" t="s">
        <v>4581</v>
      </c>
      <c r="I22" s="1014" t="s">
        <v>4582</v>
      </c>
      <c r="J22" s="1017">
        <v>5331970001635</v>
      </c>
      <c r="K22" s="1018" t="s">
        <v>5711</v>
      </c>
      <c r="L22" s="1018" t="s">
        <v>4468</v>
      </c>
      <c r="M22" s="1018" t="s">
        <v>4441</v>
      </c>
      <c r="N22" s="1014" t="s">
        <v>634</v>
      </c>
      <c r="O22" s="1019">
        <v>3</v>
      </c>
      <c r="P22" s="1019">
        <v>0</v>
      </c>
      <c r="Q22" s="1019">
        <v>0</v>
      </c>
      <c r="R22" s="1019">
        <v>0</v>
      </c>
      <c r="S22" s="1019">
        <v>0</v>
      </c>
      <c r="T22" s="1019"/>
      <c r="U22" s="1019">
        <v>1005</v>
      </c>
      <c r="V22" s="1019" t="s">
        <v>4585</v>
      </c>
      <c r="W22" s="1020">
        <v>415030</v>
      </c>
      <c r="X22" s="1021">
        <v>1245090</v>
      </c>
      <c r="Y22" s="1019" t="s">
        <v>4567</v>
      </c>
    </row>
    <row r="23" spans="1:25">
      <c r="A23" s="1014">
        <f t="shared" si="0"/>
        <v>17</v>
      </c>
      <c r="B23" s="1014">
        <v>2100</v>
      </c>
      <c r="C23" s="1014" t="s">
        <v>4565</v>
      </c>
      <c r="D23" s="1014">
        <v>2117</v>
      </c>
      <c r="E23" s="1014" t="s">
        <v>4695</v>
      </c>
      <c r="F23" s="1015">
        <v>2010</v>
      </c>
      <c r="G23" s="1014" t="s">
        <v>4696</v>
      </c>
      <c r="H23" s="1016" t="s">
        <v>4581</v>
      </c>
      <c r="I23" s="1014" t="s">
        <v>4582</v>
      </c>
      <c r="J23" s="1017">
        <v>5331970001636</v>
      </c>
      <c r="K23" s="1018" t="s">
        <v>5712</v>
      </c>
      <c r="L23" s="1018" t="s">
        <v>4468</v>
      </c>
      <c r="M23" s="1018" t="s">
        <v>4441</v>
      </c>
      <c r="N23" s="1014" t="s">
        <v>634</v>
      </c>
      <c r="O23" s="1019">
        <v>6</v>
      </c>
      <c r="P23" s="1019">
        <v>0</v>
      </c>
      <c r="Q23" s="1019">
        <v>0</v>
      </c>
      <c r="R23" s="1019">
        <v>0</v>
      </c>
      <c r="S23" s="1019">
        <v>0</v>
      </c>
      <c r="T23" s="1019"/>
      <c r="U23" s="1019">
        <v>1005</v>
      </c>
      <c r="V23" s="1019" t="s">
        <v>4585</v>
      </c>
      <c r="W23" s="1020">
        <v>1143450</v>
      </c>
      <c r="X23" s="1021">
        <v>6860700</v>
      </c>
      <c r="Y23" s="1019" t="s">
        <v>4567</v>
      </c>
    </row>
    <row r="24" spans="1:25">
      <c r="A24" s="1014">
        <f t="shared" si="0"/>
        <v>18</v>
      </c>
      <c r="B24" s="1014">
        <v>2100</v>
      </c>
      <c r="C24" s="1014" t="s">
        <v>4565</v>
      </c>
      <c r="D24" s="1014">
        <v>2117</v>
      </c>
      <c r="E24" s="1014" t="s">
        <v>4695</v>
      </c>
      <c r="F24" s="1015">
        <v>2010</v>
      </c>
      <c r="G24" s="1014" t="s">
        <v>4696</v>
      </c>
      <c r="H24" s="1016" t="s">
        <v>4581</v>
      </c>
      <c r="I24" s="1014" t="s">
        <v>4582</v>
      </c>
      <c r="J24" s="1017">
        <v>5330970003447</v>
      </c>
      <c r="K24" s="1018" t="s">
        <v>5713</v>
      </c>
      <c r="L24" s="1018" t="s">
        <v>4449</v>
      </c>
      <c r="M24" s="1018" t="s">
        <v>4453</v>
      </c>
      <c r="N24" s="1014" t="s">
        <v>634</v>
      </c>
      <c r="O24" s="1019">
        <v>3</v>
      </c>
      <c r="P24" s="1019">
        <v>0</v>
      </c>
      <c r="Q24" s="1019">
        <v>0</v>
      </c>
      <c r="R24" s="1019">
        <v>0</v>
      </c>
      <c r="S24" s="1019">
        <v>0</v>
      </c>
      <c r="T24" s="1019"/>
      <c r="U24" s="1019">
        <v>1005</v>
      </c>
      <c r="V24" s="1019" t="s">
        <v>4585</v>
      </c>
      <c r="W24" s="1020">
        <v>7623000</v>
      </c>
      <c r="X24" s="1021">
        <v>22869000</v>
      </c>
      <c r="Y24" s="1019" t="s">
        <v>4567</v>
      </c>
    </row>
    <row r="25" spans="1:25">
      <c r="A25" s="1014">
        <f t="shared" si="0"/>
        <v>19</v>
      </c>
      <c r="B25" s="1014">
        <v>2100</v>
      </c>
      <c r="C25" s="1014" t="s">
        <v>4565</v>
      </c>
      <c r="D25" s="1014">
        <v>2117</v>
      </c>
      <c r="E25" s="1014" t="s">
        <v>4695</v>
      </c>
      <c r="F25" s="1015">
        <v>2010</v>
      </c>
      <c r="G25" s="1014" t="s">
        <v>4696</v>
      </c>
      <c r="H25" s="1016" t="s">
        <v>4581</v>
      </c>
      <c r="I25" s="1014" t="s">
        <v>4582</v>
      </c>
      <c r="J25" s="1017">
        <v>9999970025521</v>
      </c>
      <c r="K25" s="1018" t="s">
        <v>5714</v>
      </c>
      <c r="L25" s="1018" t="s">
        <v>4451</v>
      </c>
      <c r="M25" s="1018" t="s">
        <v>4453</v>
      </c>
      <c r="N25" s="1014" t="s">
        <v>634</v>
      </c>
      <c r="O25" s="1019">
        <v>1</v>
      </c>
      <c r="P25" s="1019">
        <v>0</v>
      </c>
      <c r="Q25" s="1019">
        <v>0</v>
      </c>
      <c r="R25" s="1019">
        <v>0</v>
      </c>
      <c r="S25" s="1019">
        <v>0</v>
      </c>
      <c r="T25" s="1019"/>
      <c r="U25" s="1019">
        <v>1005</v>
      </c>
      <c r="V25" s="1019" t="s">
        <v>4585</v>
      </c>
      <c r="W25" s="1020">
        <v>6985000</v>
      </c>
      <c r="X25" s="1021">
        <v>6985000</v>
      </c>
      <c r="Y25" s="1019" t="s">
        <v>4567</v>
      </c>
    </row>
    <row r="26" spans="1:25">
      <c r="A26" s="1014">
        <f t="shared" si="0"/>
        <v>20</v>
      </c>
      <c r="B26" s="1014">
        <v>2100</v>
      </c>
      <c r="C26" s="1014" t="s">
        <v>4565</v>
      </c>
      <c r="D26" s="1014">
        <v>2117</v>
      </c>
      <c r="E26" s="1014" t="s">
        <v>4695</v>
      </c>
      <c r="F26" s="1015">
        <v>2010</v>
      </c>
      <c r="G26" s="1014" t="s">
        <v>4696</v>
      </c>
      <c r="H26" s="1016" t="s">
        <v>4581</v>
      </c>
      <c r="I26" s="1014" t="s">
        <v>4582</v>
      </c>
      <c r="J26" s="1017">
        <v>9999970025522</v>
      </c>
      <c r="K26" s="1018" t="s">
        <v>5715</v>
      </c>
      <c r="L26" s="1018" t="s">
        <v>4451</v>
      </c>
      <c r="M26" s="1018" t="s">
        <v>4453</v>
      </c>
      <c r="N26" s="1014" t="s">
        <v>634</v>
      </c>
      <c r="O26" s="1019">
        <v>1</v>
      </c>
      <c r="P26" s="1019">
        <v>0</v>
      </c>
      <c r="Q26" s="1019">
        <v>0</v>
      </c>
      <c r="R26" s="1019">
        <v>0</v>
      </c>
      <c r="S26" s="1019">
        <v>0</v>
      </c>
      <c r="T26" s="1019"/>
      <c r="U26" s="1019">
        <v>1005</v>
      </c>
      <c r="V26" s="1019" t="s">
        <v>4585</v>
      </c>
      <c r="W26" s="1020">
        <v>3465000</v>
      </c>
      <c r="X26" s="1021">
        <v>3465000</v>
      </c>
      <c r="Y26" s="1019" t="s">
        <v>4567</v>
      </c>
    </row>
    <row r="27" spans="1:25">
      <c r="A27" s="1014">
        <f t="shared" si="0"/>
        <v>21</v>
      </c>
      <c r="B27" s="1014">
        <v>2100</v>
      </c>
      <c r="C27" s="1014" t="s">
        <v>4565</v>
      </c>
      <c r="D27" s="1014">
        <v>2117</v>
      </c>
      <c r="E27" s="1014" t="s">
        <v>4695</v>
      </c>
      <c r="F27" s="1015">
        <v>2010</v>
      </c>
      <c r="G27" s="1014" t="s">
        <v>4696</v>
      </c>
      <c r="H27" s="1016" t="s">
        <v>4581</v>
      </c>
      <c r="I27" s="1014" t="s">
        <v>4582</v>
      </c>
      <c r="J27" s="1017">
        <v>5330970003572</v>
      </c>
      <c r="K27" s="1018" t="s">
        <v>5716</v>
      </c>
      <c r="L27" s="1018" t="s">
        <v>4449</v>
      </c>
      <c r="M27" s="1018" t="s">
        <v>4448</v>
      </c>
      <c r="N27" s="1014" t="s">
        <v>634</v>
      </c>
      <c r="O27" s="1019">
        <v>6</v>
      </c>
      <c r="P27" s="1019">
        <v>0</v>
      </c>
      <c r="Q27" s="1019">
        <v>0</v>
      </c>
      <c r="R27" s="1019">
        <v>0</v>
      </c>
      <c r="S27" s="1019">
        <v>0</v>
      </c>
      <c r="T27" s="1019"/>
      <c r="U27" s="1019">
        <v>1005</v>
      </c>
      <c r="V27" s="1019" t="s">
        <v>4585</v>
      </c>
      <c r="W27" s="1020">
        <v>1210000</v>
      </c>
      <c r="X27" s="1021">
        <v>7260000</v>
      </c>
      <c r="Y27" s="1019" t="s">
        <v>4567</v>
      </c>
    </row>
    <row r="28" spans="1:25">
      <c r="A28" s="1014">
        <f t="shared" si="0"/>
        <v>22</v>
      </c>
      <c r="B28" s="1014">
        <v>2100</v>
      </c>
      <c r="C28" s="1014" t="s">
        <v>4565</v>
      </c>
      <c r="D28" s="1014">
        <v>2117</v>
      </c>
      <c r="E28" s="1014" t="s">
        <v>4695</v>
      </c>
      <c r="F28" s="1015">
        <v>2010</v>
      </c>
      <c r="G28" s="1014" t="s">
        <v>4696</v>
      </c>
      <c r="H28" s="1016" t="s">
        <v>4581</v>
      </c>
      <c r="I28" s="1014" t="s">
        <v>4582</v>
      </c>
      <c r="J28" s="1017">
        <v>5330970003454</v>
      </c>
      <c r="K28" s="1018" t="s">
        <v>5717</v>
      </c>
      <c r="L28" s="1018" t="s">
        <v>4449</v>
      </c>
      <c r="M28" s="1018" t="s">
        <v>4441</v>
      </c>
      <c r="N28" s="1014" t="s">
        <v>634</v>
      </c>
      <c r="O28" s="1019">
        <v>5</v>
      </c>
      <c r="P28" s="1019">
        <v>0</v>
      </c>
      <c r="Q28" s="1019">
        <v>0</v>
      </c>
      <c r="R28" s="1019">
        <v>0</v>
      </c>
      <c r="S28" s="1019">
        <v>0</v>
      </c>
      <c r="T28" s="1019"/>
      <c r="U28" s="1019">
        <v>1005</v>
      </c>
      <c r="V28" s="1019" t="s">
        <v>4585</v>
      </c>
      <c r="W28" s="1020">
        <v>113498</v>
      </c>
      <c r="X28" s="1021">
        <v>567490</v>
      </c>
      <c r="Y28" s="1019" t="s">
        <v>4567</v>
      </c>
    </row>
    <row r="29" spans="1:25">
      <c r="A29" s="1014">
        <f t="shared" si="0"/>
        <v>23</v>
      </c>
      <c r="B29" s="1014">
        <v>2100</v>
      </c>
      <c r="C29" s="1014" t="s">
        <v>4565</v>
      </c>
      <c r="D29" s="1014">
        <v>2117</v>
      </c>
      <c r="E29" s="1014" t="s">
        <v>4695</v>
      </c>
      <c r="F29" s="1015">
        <v>2010</v>
      </c>
      <c r="G29" s="1014" t="s">
        <v>4696</v>
      </c>
      <c r="H29" s="1016" t="s">
        <v>4581</v>
      </c>
      <c r="I29" s="1014" t="s">
        <v>4582</v>
      </c>
      <c r="J29" s="1017">
        <v>9999970025937</v>
      </c>
      <c r="K29" s="1018" t="s">
        <v>5718</v>
      </c>
      <c r="L29" s="1018" t="s">
        <v>4458</v>
      </c>
      <c r="M29" s="1018" t="s">
        <v>4441</v>
      </c>
      <c r="N29" s="1014" t="s">
        <v>634</v>
      </c>
      <c r="O29" s="1019">
        <v>1</v>
      </c>
      <c r="P29" s="1019">
        <v>0</v>
      </c>
      <c r="Q29" s="1019">
        <v>0</v>
      </c>
      <c r="R29" s="1019">
        <v>0</v>
      </c>
      <c r="S29" s="1019">
        <v>0</v>
      </c>
      <c r="T29" s="1019"/>
      <c r="U29" s="1019">
        <v>1005</v>
      </c>
      <c r="V29" s="1019" t="s">
        <v>4585</v>
      </c>
      <c r="W29" s="1020">
        <v>115940</v>
      </c>
      <c r="X29" s="1021">
        <v>115940</v>
      </c>
      <c r="Y29" s="1019" t="s">
        <v>4567</v>
      </c>
    </row>
    <row r="30" spans="1:25">
      <c r="A30" s="1014">
        <f t="shared" si="0"/>
        <v>24</v>
      </c>
      <c r="B30" s="1014">
        <v>2100</v>
      </c>
      <c r="C30" s="1014" t="s">
        <v>4565</v>
      </c>
      <c r="D30" s="1014">
        <v>2117</v>
      </c>
      <c r="E30" s="1014" t="s">
        <v>4695</v>
      </c>
      <c r="F30" s="1015">
        <v>2010</v>
      </c>
      <c r="G30" s="1014" t="s">
        <v>4696</v>
      </c>
      <c r="H30" s="1016" t="s">
        <v>4581</v>
      </c>
      <c r="I30" s="1014" t="s">
        <v>4582</v>
      </c>
      <c r="J30" s="1017">
        <v>9999970025938</v>
      </c>
      <c r="K30" s="1018" t="s">
        <v>5719</v>
      </c>
      <c r="L30" s="1018" t="s">
        <v>4458</v>
      </c>
      <c r="M30" s="1018" t="s">
        <v>4441</v>
      </c>
      <c r="N30" s="1014" t="s">
        <v>634</v>
      </c>
      <c r="O30" s="1019">
        <v>1</v>
      </c>
      <c r="P30" s="1019">
        <v>0</v>
      </c>
      <c r="Q30" s="1019">
        <v>0</v>
      </c>
      <c r="R30" s="1019">
        <v>0</v>
      </c>
      <c r="S30" s="1019">
        <v>0</v>
      </c>
      <c r="T30" s="1019"/>
      <c r="U30" s="1019">
        <v>1005</v>
      </c>
      <c r="V30" s="1019" t="s">
        <v>4585</v>
      </c>
      <c r="W30" s="1020">
        <v>112750</v>
      </c>
      <c r="X30" s="1021">
        <v>112750</v>
      </c>
      <c r="Y30" s="1019" t="s">
        <v>4567</v>
      </c>
    </row>
    <row r="31" spans="1:25">
      <c r="A31" s="1014">
        <f t="shared" si="0"/>
        <v>25</v>
      </c>
      <c r="B31" s="1014">
        <v>2100</v>
      </c>
      <c r="C31" s="1014" t="s">
        <v>4565</v>
      </c>
      <c r="D31" s="1014">
        <v>2117</v>
      </c>
      <c r="E31" s="1014" t="s">
        <v>4695</v>
      </c>
      <c r="F31" s="1015">
        <v>2010</v>
      </c>
      <c r="G31" s="1014" t="s">
        <v>4696</v>
      </c>
      <c r="H31" s="1016" t="s">
        <v>4581</v>
      </c>
      <c r="I31" s="1014" t="s">
        <v>4582</v>
      </c>
      <c r="J31" s="1017">
        <v>9999970025939</v>
      </c>
      <c r="K31" s="1018" t="s">
        <v>5720</v>
      </c>
      <c r="L31" s="1018" t="s">
        <v>4458</v>
      </c>
      <c r="M31" s="1018" t="s">
        <v>4441</v>
      </c>
      <c r="N31" s="1014" t="s">
        <v>634</v>
      </c>
      <c r="O31" s="1019">
        <v>1</v>
      </c>
      <c r="P31" s="1019">
        <v>0</v>
      </c>
      <c r="Q31" s="1019">
        <v>0</v>
      </c>
      <c r="R31" s="1019">
        <v>0</v>
      </c>
      <c r="S31" s="1019">
        <v>0</v>
      </c>
      <c r="T31" s="1019"/>
      <c r="U31" s="1019">
        <v>1005</v>
      </c>
      <c r="V31" s="1019" t="s">
        <v>4585</v>
      </c>
      <c r="W31" s="1020">
        <v>164450</v>
      </c>
      <c r="X31" s="1021">
        <v>164450</v>
      </c>
      <c r="Y31" s="1019" t="s">
        <v>4567</v>
      </c>
    </row>
    <row r="32" spans="1:25">
      <c r="A32" s="1014">
        <f t="shared" si="0"/>
        <v>26</v>
      </c>
      <c r="B32" s="1014">
        <v>2100</v>
      </c>
      <c r="C32" s="1014" t="s">
        <v>4565</v>
      </c>
      <c r="D32" s="1014">
        <v>2117</v>
      </c>
      <c r="E32" s="1014" t="s">
        <v>4695</v>
      </c>
      <c r="F32" s="1015">
        <v>2010</v>
      </c>
      <c r="G32" s="1014" t="s">
        <v>4696</v>
      </c>
      <c r="H32" s="1016" t="s">
        <v>4581</v>
      </c>
      <c r="I32" s="1014" t="s">
        <v>4582</v>
      </c>
      <c r="J32" s="1017">
        <v>9999970025940</v>
      </c>
      <c r="K32" s="1018" t="s">
        <v>5721</v>
      </c>
      <c r="L32" s="1018" t="s">
        <v>4458</v>
      </c>
      <c r="M32" s="1018" t="s">
        <v>4441</v>
      </c>
      <c r="N32" s="1014" t="s">
        <v>634</v>
      </c>
      <c r="O32" s="1019">
        <v>1</v>
      </c>
      <c r="P32" s="1019">
        <v>0</v>
      </c>
      <c r="Q32" s="1019">
        <v>0</v>
      </c>
      <c r="R32" s="1019">
        <v>0</v>
      </c>
      <c r="S32" s="1019">
        <v>0</v>
      </c>
      <c r="T32" s="1019"/>
      <c r="U32" s="1019">
        <v>1005</v>
      </c>
      <c r="V32" s="1019" t="s">
        <v>4585</v>
      </c>
      <c r="W32" s="1020">
        <v>295900</v>
      </c>
      <c r="X32" s="1021">
        <v>295900</v>
      </c>
      <c r="Y32" s="1019" t="s">
        <v>4567</v>
      </c>
    </row>
    <row r="33" spans="1:25">
      <c r="A33" s="1014">
        <f t="shared" si="0"/>
        <v>27</v>
      </c>
      <c r="B33" s="1014">
        <v>2100</v>
      </c>
      <c r="C33" s="1014" t="s">
        <v>4565</v>
      </c>
      <c r="D33" s="1014">
        <v>2117</v>
      </c>
      <c r="E33" s="1014" t="s">
        <v>4695</v>
      </c>
      <c r="F33" s="1015">
        <v>2010</v>
      </c>
      <c r="G33" s="1014" t="s">
        <v>4696</v>
      </c>
      <c r="H33" s="1016" t="s">
        <v>4581</v>
      </c>
      <c r="I33" s="1014" t="s">
        <v>4582</v>
      </c>
      <c r="J33" s="1017">
        <v>9999970025941</v>
      </c>
      <c r="K33" s="1018" t="s">
        <v>5722</v>
      </c>
      <c r="L33" s="1018" t="s">
        <v>4458</v>
      </c>
      <c r="M33" s="1018" t="s">
        <v>4441</v>
      </c>
      <c r="N33" s="1014" t="s">
        <v>634</v>
      </c>
      <c r="O33" s="1019">
        <v>1</v>
      </c>
      <c r="P33" s="1019">
        <v>0</v>
      </c>
      <c r="Q33" s="1019">
        <v>0</v>
      </c>
      <c r="R33" s="1019">
        <v>0</v>
      </c>
      <c r="S33" s="1019">
        <v>0</v>
      </c>
      <c r="T33" s="1019"/>
      <c r="U33" s="1019">
        <v>1005</v>
      </c>
      <c r="V33" s="1019" t="s">
        <v>4585</v>
      </c>
      <c r="W33" s="1020">
        <v>878900</v>
      </c>
      <c r="X33" s="1021">
        <v>878900</v>
      </c>
      <c r="Y33" s="1019" t="s">
        <v>4567</v>
      </c>
    </row>
    <row r="34" spans="1:25">
      <c r="A34" s="1014">
        <f t="shared" si="0"/>
        <v>28</v>
      </c>
      <c r="B34" s="1014">
        <v>2100</v>
      </c>
      <c r="C34" s="1014" t="s">
        <v>4565</v>
      </c>
      <c r="D34" s="1014">
        <v>2117</v>
      </c>
      <c r="E34" s="1014" t="s">
        <v>4695</v>
      </c>
      <c r="F34" s="1015">
        <v>2010</v>
      </c>
      <c r="G34" s="1014" t="s">
        <v>4696</v>
      </c>
      <c r="H34" s="1016" t="s">
        <v>4581</v>
      </c>
      <c r="I34" s="1014" t="s">
        <v>4582</v>
      </c>
      <c r="J34" s="1017">
        <v>9999970025942</v>
      </c>
      <c r="K34" s="1018" t="s">
        <v>5723</v>
      </c>
      <c r="L34" s="1018" t="s">
        <v>4458</v>
      </c>
      <c r="M34" s="1018" t="s">
        <v>4441</v>
      </c>
      <c r="N34" s="1014" t="s">
        <v>634</v>
      </c>
      <c r="O34" s="1019">
        <v>1</v>
      </c>
      <c r="P34" s="1019">
        <v>0</v>
      </c>
      <c r="Q34" s="1019">
        <v>0</v>
      </c>
      <c r="R34" s="1019">
        <v>0</v>
      </c>
      <c r="S34" s="1019">
        <v>0</v>
      </c>
      <c r="T34" s="1019"/>
      <c r="U34" s="1019">
        <v>1005</v>
      </c>
      <c r="V34" s="1019" t="s">
        <v>4585</v>
      </c>
      <c r="W34" s="1020">
        <v>165000</v>
      </c>
      <c r="X34" s="1021">
        <v>165000</v>
      </c>
      <c r="Y34" s="1019" t="s">
        <v>4567</v>
      </c>
    </row>
    <row r="35" spans="1:25">
      <c r="A35" s="1014">
        <f t="shared" si="0"/>
        <v>29</v>
      </c>
      <c r="B35" s="1014">
        <v>2100</v>
      </c>
      <c r="C35" s="1014" t="s">
        <v>4565</v>
      </c>
      <c r="D35" s="1014">
        <v>2117</v>
      </c>
      <c r="E35" s="1014" t="s">
        <v>4695</v>
      </c>
      <c r="F35" s="1015">
        <v>2010</v>
      </c>
      <c r="G35" s="1014" t="s">
        <v>4696</v>
      </c>
      <c r="H35" s="1016" t="s">
        <v>4581</v>
      </c>
      <c r="I35" s="1014" t="s">
        <v>4582</v>
      </c>
      <c r="J35" s="1017">
        <v>9999970025943</v>
      </c>
      <c r="K35" s="1018" t="s">
        <v>5724</v>
      </c>
      <c r="L35" s="1018" t="s">
        <v>4458</v>
      </c>
      <c r="M35" s="1018" t="s">
        <v>4441</v>
      </c>
      <c r="N35" s="1014" t="s">
        <v>634</v>
      </c>
      <c r="O35" s="1019">
        <v>1</v>
      </c>
      <c r="P35" s="1019">
        <v>0</v>
      </c>
      <c r="Q35" s="1019">
        <v>0</v>
      </c>
      <c r="R35" s="1019">
        <v>0</v>
      </c>
      <c r="S35" s="1019">
        <v>0</v>
      </c>
      <c r="T35" s="1019"/>
      <c r="U35" s="1019">
        <v>1005</v>
      </c>
      <c r="V35" s="1019" t="s">
        <v>4585</v>
      </c>
      <c r="W35" s="1020">
        <v>3188900</v>
      </c>
      <c r="X35" s="1021">
        <v>3188900</v>
      </c>
      <c r="Y35" s="1019" t="s">
        <v>4567</v>
      </c>
    </row>
    <row r="36" spans="1:25">
      <c r="A36" s="1014">
        <f t="shared" si="0"/>
        <v>30</v>
      </c>
      <c r="B36" s="1014">
        <v>2100</v>
      </c>
      <c r="C36" s="1014" t="s">
        <v>4565</v>
      </c>
      <c r="D36" s="1014">
        <v>2117</v>
      </c>
      <c r="E36" s="1014" t="s">
        <v>4695</v>
      </c>
      <c r="F36" s="1015">
        <v>2010</v>
      </c>
      <c r="G36" s="1014" t="s">
        <v>4696</v>
      </c>
      <c r="H36" s="1016" t="s">
        <v>4581</v>
      </c>
      <c r="I36" s="1014" t="s">
        <v>4582</v>
      </c>
      <c r="J36" s="1017">
        <v>9999970025944</v>
      </c>
      <c r="K36" s="1018" t="s">
        <v>5725</v>
      </c>
      <c r="L36" s="1018" t="s">
        <v>4458</v>
      </c>
      <c r="M36" s="1018" t="s">
        <v>4441</v>
      </c>
      <c r="N36" s="1014" t="s">
        <v>634</v>
      </c>
      <c r="O36" s="1019">
        <v>1</v>
      </c>
      <c r="P36" s="1019">
        <v>0</v>
      </c>
      <c r="Q36" s="1019">
        <v>0</v>
      </c>
      <c r="R36" s="1019">
        <v>0</v>
      </c>
      <c r="S36" s="1019">
        <v>0</v>
      </c>
      <c r="T36" s="1019"/>
      <c r="U36" s="1019">
        <v>1005</v>
      </c>
      <c r="V36" s="1019" t="s">
        <v>4585</v>
      </c>
      <c r="W36" s="1020">
        <v>3298900</v>
      </c>
      <c r="X36" s="1021">
        <v>3298900</v>
      </c>
      <c r="Y36" s="1019" t="s">
        <v>4567</v>
      </c>
    </row>
    <row r="37" spans="1:25">
      <c r="A37" s="1014">
        <f t="shared" si="0"/>
        <v>31</v>
      </c>
      <c r="B37" s="1014">
        <v>2100</v>
      </c>
      <c r="C37" s="1014" t="s">
        <v>4565</v>
      </c>
      <c r="D37" s="1014">
        <v>2117</v>
      </c>
      <c r="E37" s="1014" t="s">
        <v>4695</v>
      </c>
      <c r="F37" s="1015">
        <v>2010</v>
      </c>
      <c r="G37" s="1014" t="s">
        <v>4696</v>
      </c>
      <c r="H37" s="1016" t="s">
        <v>4581</v>
      </c>
      <c r="I37" s="1014" t="s">
        <v>4582</v>
      </c>
      <c r="J37" s="1017">
        <v>5977970000000</v>
      </c>
      <c r="K37" s="1018" t="s">
        <v>5726</v>
      </c>
      <c r="L37" s="1018" t="s">
        <v>5727</v>
      </c>
      <c r="M37" s="1018" t="s">
        <v>4441</v>
      </c>
      <c r="N37" s="1014" t="s">
        <v>634</v>
      </c>
      <c r="O37" s="1019">
        <v>68</v>
      </c>
      <c r="P37" s="1019">
        <v>0</v>
      </c>
      <c r="Q37" s="1019">
        <v>0</v>
      </c>
      <c r="R37" s="1019">
        <v>0</v>
      </c>
      <c r="S37" s="1019">
        <v>0</v>
      </c>
      <c r="T37" s="1019"/>
      <c r="U37" s="1019">
        <v>1005</v>
      </c>
      <c r="V37" s="1019" t="s">
        <v>4585</v>
      </c>
      <c r="W37" s="1020">
        <v>60500</v>
      </c>
      <c r="X37" s="1021">
        <v>4114000</v>
      </c>
      <c r="Y37" s="1019" t="s">
        <v>4567</v>
      </c>
    </row>
    <row r="38" spans="1:25">
      <c r="A38" s="1014">
        <f t="shared" si="0"/>
        <v>32</v>
      </c>
      <c r="B38" s="1014">
        <v>2100</v>
      </c>
      <c r="C38" s="1014" t="s">
        <v>4565</v>
      </c>
      <c r="D38" s="1014">
        <v>2117</v>
      </c>
      <c r="E38" s="1014" t="s">
        <v>4695</v>
      </c>
      <c r="F38" s="1015">
        <v>2010</v>
      </c>
      <c r="G38" s="1014" t="s">
        <v>4696</v>
      </c>
      <c r="H38" s="1016" t="s">
        <v>4581</v>
      </c>
      <c r="I38" s="1014" t="s">
        <v>4582</v>
      </c>
      <c r="J38" s="1017">
        <v>6625970000072</v>
      </c>
      <c r="K38" s="1018" t="s">
        <v>4730</v>
      </c>
      <c r="L38" s="1018" t="s">
        <v>4460</v>
      </c>
      <c r="M38" s="1018" t="s">
        <v>725</v>
      </c>
      <c r="N38" s="1014" t="s">
        <v>634</v>
      </c>
      <c r="O38" s="1019">
        <v>5</v>
      </c>
      <c r="P38" s="1019">
        <v>0</v>
      </c>
      <c r="Q38" s="1019">
        <v>0</v>
      </c>
      <c r="R38" s="1019">
        <v>0</v>
      </c>
      <c r="S38" s="1019">
        <v>0</v>
      </c>
      <c r="T38" s="1019"/>
      <c r="U38" s="1019">
        <v>1005</v>
      </c>
      <c r="V38" s="1019" t="s">
        <v>4585</v>
      </c>
      <c r="W38" s="1020">
        <v>12053800</v>
      </c>
      <c r="X38" s="1021">
        <v>60269000</v>
      </c>
      <c r="Y38" s="1019" t="s">
        <v>4567</v>
      </c>
    </row>
    <row r="39" spans="1:25">
      <c r="A39" s="1014">
        <f t="shared" si="0"/>
        <v>33</v>
      </c>
      <c r="B39" s="1014">
        <v>2100</v>
      </c>
      <c r="C39" s="1014" t="s">
        <v>4565</v>
      </c>
      <c r="D39" s="1014">
        <v>2117</v>
      </c>
      <c r="E39" s="1014" t="s">
        <v>4695</v>
      </c>
      <c r="F39" s="1015">
        <v>2010</v>
      </c>
      <c r="G39" s="1014" t="s">
        <v>4696</v>
      </c>
      <c r="H39" s="1016" t="s">
        <v>4581</v>
      </c>
      <c r="I39" s="1014" t="s">
        <v>4582</v>
      </c>
      <c r="J39" s="1017">
        <v>5110970000002</v>
      </c>
      <c r="K39" s="1018" t="s">
        <v>5728</v>
      </c>
      <c r="L39" s="1018" t="s">
        <v>5729</v>
      </c>
      <c r="M39" s="1018" t="s">
        <v>4441</v>
      </c>
      <c r="N39" s="1014" t="s">
        <v>634</v>
      </c>
      <c r="O39" s="1019">
        <v>6</v>
      </c>
      <c r="P39" s="1019">
        <v>0</v>
      </c>
      <c r="Q39" s="1019">
        <v>0</v>
      </c>
      <c r="R39" s="1019">
        <v>0</v>
      </c>
      <c r="S39" s="1019">
        <v>0</v>
      </c>
      <c r="T39" s="1019"/>
      <c r="U39" s="1019">
        <v>1005</v>
      </c>
      <c r="V39" s="1019" t="s">
        <v>4585</v>
      </c>
      <c r="W39" s="1020">
        <v>82500</v>
      </c>
      <c r="X39" s="1021">
        <v>495000</v>
      </c>
      <c r="Y39" s="1019" t="s">
        <v>4567</v>
      </c>
    </row>
    <row r="40" spans="1:25">
      <c r="A40" s="1014">
        <f t="shared" si="0"/>
        <v>34</v>
      </c>
      <c r="B40" s="1014">
        <v>2100</v>
      </c>
      <c r="C40" s="1014" t="s">
        <v>4565</v>
      </c>
      <c r="D40" s="1014">
        <v>2117</v>
      </c>
      <c r="E40" s="1014" t="s">
        <v>4695</v>
      </c>
      <c r="F40" s="1015">
        <v>2010</v>
      </c>
      <c r="G40" s="1014" t="s">
        <v>4696</v>
      </c>
      <c r="H40" s="1016" t="s">
        <v>4581</v>
      </c>
      <c r="I40" s="1014" t="s">
        <v>4582</v>
      </c>
      <c r="J40" s="1017">
        <v>5120970000337</v>
      </c>
      <c r="K40" s="1018" t="s">
        <v>5730</v>
      </c>
      <c r="L40" s="1018" t="s">
        <v>5731</v>
      </c>
      <c r="M40" s="1018" t="s">
        <v>4441</v>
      </c>
      <c r="N40" s="1014" t="s">
        <v>634</v>
      </c>
      <c r="O40" s="1019">
        <v>75</v>
      </c>
      <c r="P40" s="1019">
        <v>0</v>
      </c>
      <c r="Q40" s="1019">
        <v>0</v>
      </c>
      <c r="R40" s="1019">
        <v>0</v>
      </c>
      <c r="S40" s="1019">
        <v>0</v>
      </c>
      <c r="T40" s="1019"/>
      <c r="U40" s="1019">
        <v>1005</v>
      </c>
      <c r="V40" s="1019" t="s">
        <v>4585</v>
      </c>
      <c r="W40" s="1020">
        <v>52800</v>
      </c>
      <c r="X40" s="1021">
        <v>3960000</v>
      </c>
      <c r="Y40" s="1019" t="s">
        <v>4567</v>
      </c>
    </row>
    <row r="41" spans="1:25">
      <c r="A41" s="1014">
        <f t="shared" si="0"/>
        <v>35</v>
      </c>
      <c r="B41" s="1014">
        <v>2100</v>
      </c>
      <c r="C41" s="1014" t="s">
        <v>4565</v>
      </c>
      <c r="D41" s="1014">
        <v>2117</v>
      </c>
      <c r="E41" s="1014" t="s">
        <v>4695</v>
      </c>
      <c r="F41" s="1015">
        <v>2010</v>
      </c>
      <c r="G41" s="1014" t="s">
        <v>4696</v>
      </c>
      <c r="H41" s="1016" t="s">
        <v>4581</v>
      </c>
      <c r="I41" s="1014" t="s">
        <v>4582</v>
      </c>
      <c r="J41" s="1017">
        <v>5977970000012</v>
      </c>
      <c r="K41" s="1018" t="s">
        <v>5732</v>
      </c>
      <c r="L41" s="1018" t="s">
        <v>5727</v>
      </c>
      <c r="M41" s="1018" t="s">
        <v>4441</v>
      </c>
      <c r="N41" s="1014" t="s">
        <v>634</v>
      </c>
      <c r="O41" s="1019">
        <v>32</v>
      </c>
      <c r="P41" s="1019">
        <v>0</v>
      </c>
      <c r="Q41" s="1019">
        <v>0</v>
      </c>
      <c r="R41" s="1019">
        <v>0</v>
      </c>
      <c r="S41" s="1019">
        <v>0</v>
      </c>
      <c r="T41" s="1019"/>
      <c r="U41" s="1019">
        <v>1005</v>
      </c>
      <c r="V41" s="1019" t="s">
        <v>4585</v>
      </c>
      <c r="W41" s="1020">
        <v>41250</v>
      </c>
      <c r="X41" s="1021">
        <v>1320000</v>
      </c>
      <c r="Y41" s="1019" t="s">
        <v>4567</v>
      </c>
    </row>
    <row r="42" spans="1:25">
      <c r="A42" s="1014">
        <f t="shared" si="0"/>
        <v>36</v>
      </c>
      <c r="B42" s="1014">
        <v>2100</v>
      </c>
      <c r="C42" s="1014" t="s">
        <v>4565</v>
      </c>
      <c r="D42" s="1014">
        <v>2117</v>
      </c>
      <c r="E42" s="1014" t="s">
        <v>4695</v>
      </c>
      <c r="F42" s="1015">
        <v>2010</v>
      </c>
      <c r="G42" s="1014" t="s">
        <v>4696</v>
      </c>
      <c r="H42" s="1016" t="s">
        <v>5185</v>
      </c>
      <c r="I42" s="1014" t="s">
        <v>5186</v>
      </c>
      <c r="J42" s="1017">
        <v>7011148</v>
      </c>
      <c r="K42" s="1018" t="s">
        <v>5733</v>
      </c>
      <c r="L42" s="1018" t="s">
        <v>5734</v>
      </c>
      <c r="M42" s="1018" t="s">
        <v>4441</v>
      </c>
      <c r="N42" s="1014" t="s">
        <v>634</v>
      </c>
      <c r="O42" s="1019">
        <v>2</v>
      </c>
      <c r="P42" s="1019">
        <v>0</v>
      </c>
      <c r="Q42" s="1019">
        <v>0</v>
      </c>
      <c r="R42" s="1019">
        <v>0</v>
      </c>
      <c r="S42" s="1019">
        <v>0</v>
      </c>
      <c r="T42" s="1019"/>
      <c r="U42" s="1019">
        <v>1005</v>
      </c>
      <c r="V42" s="1019" t="s">
        <v>4585</v>
      </c>
      <c r="W42" s="1020">
        <v>26730</v>
      </c>
      <c r="X42" s="1021">
        <v>53460</v>
      </c>
      <c r="Y42" s="1019" t="s">
        <v>4567</v>
      </c>
    </row>
    <row r="43" spans="1:25">
      <c r="A43" s="1014">
        <f t="shared" si="0"/>
        <v>37</v>
      </c>
      <c r="B43" s="1014">
        <v>2100</v>
      </c>
      <c r="C43" s="1014" t="s">
        <v>4565</v>
      </c>
      <c r="D43" s="1014">
        <v>2117</v>
      </c>
      <c r="E43" s="1014" t="s">
        <v>4695</v>
      </c>
      <c r="F43" s="1015">
        <v>2010</v>
      </c>
      <c r="G43" s="1014" t="s">
        <v>4696</v>
      </c>
      <c r="H43" s="1016" t="s">
        <v>4581</v>
      </c>
      <c r="I43" s="1014" t="s">
        <v>4582</v>
      </c>
      <c r="J43" s="1017">
        <v>5350970000000</v>
      </c>
      <c r="K43" s="1018" t="s">
        <v>5735</v>
      </c>
      <c r="L43" s="1018" t="s">
        <v>5736</v>
      </c>
      <c r="M43" s="1018" t="s">
        <v>4448</v>
      </c>
      <c r="N43" s="1014" t="s">
        <v>634</v>
      </c>
      <c r="O43" s="1019">
        <v>1</v>
      </c>
      <c r="P43" s="1019">
        <v>0</v>
      </c>
      <c r="Q43" s="1019">
        <v>0</v>
      </c>
      <c r="R43" s="1019">
        <v>0</v>
      </c>
      <c r="S43" s="1019">
        <v>0</v>
      </c>
      <c r="T43" s="1019"/>
      <c r="U43" s="1019">
        <v>1005</v>
      </c>
      <c r="V43" s="1019" t="s">
        <v>4585</v>
      </c>
      <c r="W43" s="1020">
        <v>629200</v>
      </c>
      <c r="X43" s="1021">
        <v>629200</v>
      </c>
      <c r="Y43" s="1019" t="s">
        <v>4567</v>
      </c>
    </row>
    <row r="44" spans="1:25">
      <c r="A44" s="1014">
        <f t="shared" si="0"/>
        <v>38</v>
      </c>
      <c r="B44" s="1014">
        <v>2100</v>
      </c>
      <c r="C44" s="1014" t="s">
        <v>4565</v>
      </c>
      <c r="D44" s="1014">
        <v>2117</v>
      </c>
      <c r="E44" s="1014" t="s">
        <v>4695</v>
      </c>
      <c r="F44" s="1015">
        <v>2010</v>
      </c>
      <c r="G44" s="1014" t="s">
        <v>4696</v>
      </c>
      <c r="H44" s="1016" t="s">
        <v>4581</v>
      </c>
      <c r="I44" s="1014" t="s">
        <v>4582</v>
      </c>
      <c r="J44" s="1017">
        <v>5350970000038</v>
      </c>
      <c r="K44" s="1018" t="s">
        <v>5737</v>
      </c>
      <c r="L44" s="1018" t="s">
        <v>5736</v>
      </c>
      <c r="M44" s="1018" t="s">
        <v>4448</v>
      </c>
      <c r="N44" s="1014" t="s">
        <v>634</v>
      </c>
      <c r="O44" s="1019">
        <v>1</v>
      </c>
      <c r="P44" s="1019">
        <v>0</v>
      </c>
      <c r="Q44" s="1019">
        <v>0</v>
      </c>
      <c r="R44" s="1019">
        <v>0</v>
      </c>
      <c r="S44" s="1019">
        <v>0</v>
      </c>
      <c r="T44" s="1019"/>
      <c r="U44" s="1019">
        <v>1005</v>
      </c>
      <c r="V44" s="1019" t="s">
        <v>4585</v>
      </c>
      <c r="W44" s="1020">
        <v>629200</v>
      </c>
      <c r="X44" s="1021">
        <v>629200</v>
      </c>
      <c r="Y44" s="1019" t="s">
        <v>4567</v>
      </c>
    </row>
    <row r="45" spans="1:25">
      <c r="A45" s="1014">
        <f t="shared" si="0"/>
        <v>39</v>
      </c>
      <c r="B45" s="1014">
        <v>2100</v>
      </c>
      <c r="C45" s="1014" t="s">
        <v>4565</v>
      </c>
      <c r="D45" s="1014">
        <v>2117</v>
      </c>
      <c r="E45" s="1014" t="s">
        <v>4695</v>
      </c>
      <c r="F45" s="1015">
        <v>2010</v>
      </c>
      <c r="G45" s="1014" t="s">
        <v>4696</v>
      </c>
      <c r="H45" s="1016" t="s">
        <v>4581</v>
      </c>
      <c r="I45" s="1014" t="s">
        <v>4582</v>
      </c>
      <c r="J45" s="1017">
        <v>5350970000003</v>
      </c>
      <c r="K45" s="1018" t="s">
        <v>5738</v>
      </c>
      <c r="L45" s="1018" t="s">
        <v>5736</v>
      </c>
      <c r="M45" s="1018" t="s">
        <v>4448</v>
      </c>
      <c r="N45" s="1014" t="s">
        <v>634</v>
      </c>
      <c r="O45" s="1019">
        <v>2</v>
      </c>
      <c r="P45" s="1019">
        <v>0</v>
      </c>
      <c r="Q45" s="1019">
        <v>0</v>
      </c>
      <c r="R45" s="1019">
        <v>0</v>
      </c>
      <c r="S45" s="1019">
        <v>0</v>
      </c>
      <c r="T45" s="1019"/>
      <c r="U45" s="1019">
        <v>1005</v>
      </c>
      <c r="V45" s="1019" t="s">
        <v>4585</v>
      </c>
      <c r="W45" s="1020">
        <v>629200</v>
      </c>
      <c r="X45" s="1021">
        <v>1258400</v>
      </c>
      <c r="Y45" s="1019" t="s">
        <v>4567</v>
      </c>
    </row>
    <row r="46" spans="1:25">
      <c r="A46" s="1014">
        <f t="shared" si="0"/>
        <v>40</v>
      </c>
      <c r="B46" s="1014">
        <v>2100</v>
      </c>
      <c r="C46" s="1014" t="s">
        <v>4565</v>
      </c>
      <c r="D46" s="1014">
        <v>2117</v>
      </c>
      <c r="E46" s="1014" t="s">
        <v>4695</v>
      </c>
      <c r="F46" s="1015">
        <v>2010</v>
      </c>
      <c r="G46" s="1014" t="s">
        <v>4696</v>
      </c>
      <c r="H46" s="1016" t="s">
        <v>4581</v>
      </c>
      <c r="I46" s="1014" t="s">
        <v>4582</v>
      </c>
      <c r="J46" s="1017">
        <v>5350970000043</v>
      </c>
      <c r="K46" s="1018" t="s">
        <v>5739</v>
      </c>
      <c r="L46" s="1018" t="s">
        <v>5736</v>
      </c>
      <c r="M46" s="1018" t="s">
        <v>4453</v>
      </c>
      <c r="N46" s="1014" t="s">
        <v>634</v>
      </c>
      <c r="O46" s="1019">
        <v>30</v>
      </c>
      <c r="P46" s="1019">
        <v>0</v>
      </c>
      <c r="Q46" s="1019">
        <v>0</v>
      </c>
      <c r="R46" s="1019">
        <v>0</v>
      </c>
      <c r="S46" s="1019">
        <v>0</v>
      </c>
      <c r="T46" s="1019"/>
      <c r="U46" s="1019">
        <v>1005</v>
      </c>
      <c r="V46" s="1019" t="s">
        <v>4585</v>
      </c>
      <c r="W46" s="1020">
        <v>10670</v>
      </c>
      <c r="X46" s="1021">
        <v>320100</v>
      </c>
      <c r="Y46" s="1019" t="s">
        <v>4567</v>
      </c>
    </row>
    <row r="47" spans="1:25">
      <c r="A47" s="1014">
        <f t="shared" si="0"/>
        <v>41</v>
      </c>
      <c r="B47" s="1014">
        <v>2100</v>
      </c>
      <c r="C47" s="1014" t="s">
        <v>4565</v>
      </c>
      <c r="D47" s="1014">
        <v>2117</v>
      </c>
      <c r="E47" s="1014" t="s">
        <v>4695</v>
      </c>
      <c r="F47" s="1015">
        <v>2010</v>
      </c>
      <c r="G47" s="1014" t="s">
        <v>4696</v>
      </c>
      <c r="H47" s="1016" t="s">
        <v>4581</v>
      </c>
      <c r="I47" s="1014" t="s">
        <v>4582</v>
      </c>
      <c r="J47" s="1017">
        <v>5350970000005</v>
      </c>
      <c r="K47" s="1018" t="s">
        <v>5740</v>
      </c>
      <c r="L47" s="1018" t="s">
        <v>5736</v>
      </c>
      <c r="M47" s="1018" t="s">
        <v>4453</v>
      </c>
      <c r="N47" s="1014" t="s">
        <v>634</v>
      </c>
      <c r="O47" s="1019">
        <v>20</v>
      </c>
      <c r="P47" s="1019">
        <v>0</v>
      </c>
      <c r="Q47" s="1019">
        <v>0</v>
      </c>
      <c r="R47" s="1019">
        <v>0</v>
      </c>
      <c r="S47" s="1019">
        <v>0</v>
      </c>
      <c r="T47" s="1019"/>
      <c r="U47" s="1019">
        <v>1005</v>
      </c>
      <c r="V47" s="1019" t="s">
        <v>4585</v>
      </c>
      <c r="W47" s="1020">
        <v>10670</v>
      </c>
      <c r="X47" s="1021">
        <v>213400</v>
      </c>
      <c r="Y47" s="1019" t="s">
        <v>4567</v>
      </c>
    </row>
    <row r="48" spans="1:25">
      <c r="A48" s="1014">
        <f t="shared" si="0"/>
        <v>42</v>
      </c>
      <c r="B48" s="1014">
        <v>2100</v>
      </c>
      <c r="C48" s="1014" t="s">
        <v>4565</v>
      </c>
      <c r="D48" s="1014">
        <v>2117</v>
      </c>
      <c r="E48" s="1014" t="s">
        <v>4695</v>
      </c>
      <c r="F48" s="1015">
        <v>2010</v>
      </c>
      <c r="G48" s="1014" t="s">
        <v>4696</v>
      </c>
      <c r="H48" s="1016" t="s">
        <v>4581</v>
      </c>
      <c r="I48" s="1014" t="s">
        <v>4582</v>
      </c>
      <c r="J48" s="1017">
        <v>5350970000008</v>
      </c>
      <c r="K48" s="1018" t="s">
        <v>5741</v>
      </c>
      <c r="L48" s="1018" t="s">
        <v>5736</v>
      </c>
      <c r="M48" s="1018" t="s">
        <v>4453</v>
      </c>
      <c r="N48" s="1014" t="s">
        <v>634</v>
      </c>
      <c r="O48" s="1019">
        <v>20</v>
      </c>
      <c r="P48" s="1019">
        <v>0</v>
      </c>
      <c r="Q48" s="1019">
        <v>0</v>
      </c>
      <c r="R48" s="1019">
        <v>0</v>
      </c>
      <c r="S48" s="1019">
        <v>0</v>
      </c>
      <c r="T48" s="1019"/>
      <c r="U48" s="1019">
        <v>1005</v>
      </c>
      <c r="V48" s="1019" t="s">
        <v>4585</v>
      </c>
      <c r="W48" s="1020">
        <v>10670</v>
      </c>
      <c r="X48" s="1021">
        <v>213400</v>
      </c>
      <c r="Y48" s="1019" t="s">
        <v>4567</v>
      </c>
    </row>
    <row r="49" spans="1:25">
      <c r="A49" s="1014">
        <f t="shared" si="0"/>
        <v>43</v>
      </c>
      <c r="B49" s="1014">
        <v>2100</v>
      </c>
      <c r="C49" s="1014" t="s">
        <v>4565</v>
      </c>
      <c r="D49" s="1014">
        <v>2117</v>
      </c>
      <c r="E49" s="1014" t="s">
        <v>4695</v>
      </c>
      <c r="F49" s="1015">
        <v>2010</v>
      </c>
      <c r="G49" s="1014" t="s">
        <v>4696</v>
      </c>
      <c r="H49" s="1016" t="s">
        <v>4581</v>
      </c>
      <c r="I49" s="1014" t="s">
        <v>4582</v>
      </c>
      <c r="J49" s="1017">
        <v>5350970000029</v>
      </c>
      <c r="K49" s="1018" t="s">
        <v>5742</v>
      </c>
      <c r="L49" s="1018" t="s">
        <v>5736</v>
      </c>
      <c r="M49" s="1018" t="s">
        <v>4453</v>
      </c>
      <c r="N49" s="1014" t="s">
        <v>634</v>
      </c>
      <c r="O49" s="1019">
        <v>30</v>
      </c>
      <c r="P49" s="1019">
        <v>0</v>
      </c>
      <c r="Q49" s="1019">
        <v>0</v>
      </c>
      <c r="R49" s="1019">
        <v>0</v>
      </c>
      <c r="S49" s="1019">
        <v>0</v>
      </c>
      <c r="T49" s="1019"/>
      <c r="U49" s="1019">
        <v>1005</v>
      </c>
      <c r="V49" s="1019" t="s">
        <v>4585</v>
      </c>
      <c r="W49" s="1020">
        <v>10670</v>
      </c>
      <c r="X49" s="1021">
        <v>320100</v>
      </c>
      <c r="Y49" s="1019" t="s">
        <v>4567</v>
      </c>
    </row>
    <row r="50" spans="1:25">
      <c r="A50" s="1014">
        <f t="shared" si="0"/>
        <v>44</v>
      </c>
      <c r="B50" s="1014">
        <v>2100</v>
      </c>
      <c r="C50" s="1014" t="s">
        <v>4565</v>
      </c>
      <c r="D50" s="1014">
        <v>2117</v>
      </c>
      <c r="E50" s="1014" t="s">
        <v>4695</v>
      </c>
      <c r="F50" s="1015">
        <v>2010</v>
      </c>
      <c r="G50" s="1014" t="s">
        <v>4696</v>
      </c>
      <c r="H50" s="1016" t="s">
        <v>4581</v>
      </c>
      <c r="I50" s="1014" t="s">
        <v>4582</v>
      </c>
      <c r="J50" s="1017">
        <v>7930970000030</v>
      </c>
      <c r="K50" s="1018" t="s">
        <v>5743</v>
      </c>
      <c r="L50" s="1018" t="s">
        <v>5744</v>
      </c>
      <c r="M50" s="1018" t="s">
        <v>4448</v>
      </c>
      <c r="N50" s="1014" t="s">
        <v>634</v>
      </c>
      <c r="O50" s="1019">
        <v>1</v>
      </c>
      <c r="P50" s="1019">
        <v>0</v>
      </c>
      <c r="Q50" s="1019">
        <v>0</v>
      </c>
      <c r="R50" s="1019">
        <v>0</v>
      </c>
      <c r="S50" s="1019">
        <v>0</v>
      </c>
      <c r="T50" s="1019"/>
      <c r="U50" s="1019">
        <v>1005</v>
      </c>
      <c r="V50" s="1019" t="s">
        <v>4585</v>
      </c>
      <c r="W50" s="1020">
        <v>629200</v>
      </c>
      <c r="X50" s="1021">
        <v>629200</v>
      </c>
      <c r="Y50" s="1019" t="s">
        <v>4567</v>
      </c>
    </row>
    <row r="51" spans="1:25">
      <c r="A51" s="1014">
        <f t="shared" si="0"/>
        <v>45</v>
      </c>
      <c r="B51" s="1014">
        <v>2100</v>
      </c>
      <c r="C51" s="1014" t="s">
        <v>4565</v>
      </c>
      <c r="D51" s="1014">
        <v>2117</v>
      </c>
      <c r="E51" s="1014" t="s">
        <v>4695</v>
      </c>
      <c r="F51" s="1015">
        <v>2010</v>
      </c>
      <c r="G51" s="1014" t="s">
        <v>4696</v>
      </c>
      <c r="H51" s="1016" t="s">
        <v>4581</v>
      </c>
      <c r="I51" s="1014" t="s">
        <v>4582</v>
      </c>
      <c r="J51" s="1017">
        <v>9999970000522</v>
      </c>
      <c r="K51" s="1018" t="s">
        <v>5745</v>
      </c>
      <c r="L51" s="1018" t="s">
        <v>4451</v>
      </c>
      <c r="M51" s="1018" t="s">
        <v>656</v>
      </c>
      <c r="N51" s="1014" t="s">
        <v>634</v>
      </c>
      <c r="O51" s="1019">
        <v>5</v>
      </c>
      <c r="P51" s="1019">
        <v>0</v>
      </c>
      <c r="Q51" s="1019">
        <v>0</v>
      </c>
      <c r="R51" s="1019">
        <v>0</v>
      </c>
      <c r="S51" s="1019">
        <v>0</v>
      </c>
      <c r="T51" s="1019"/>
      <c r="U51" s="1019">
        <v>1005</v>
      </c>
      <c r="V51" s="1019" t="s">
        <v>4585</v>
      </c>
      <c r="W51" s="1020">
        <v>605000</v>
      </c>
      <c r="X51" s="1021">
        <v>3025000</v>
      </c>
      <c r="Y51" s="1019" t="s">
        <v>4567</v>
      </c>
    </row>
    <row r="52" spans="1:25">
      <c r="A52" s="1014">
        <f t="shared" si="0"/>
        <v>46</v>
      </c>
      <c r="B52" s="1014">
        <v>2100</v>
      </c>
      <c r="C52" s="1014" t="s">
        <v>4565</v>
      </c>
      <c r="D52" s="1014">
        <v>2117</v>
      </c>
      <c r="E52" s="1014" t="s">
        <v>4695</v>
      </c>
      <c r="F52" s="1015">
        <v>2010</v>
      </c>
      <c r="G52" s="1014" t="s">
        <v>4696</v>
      </c>
      <c r="H52" s="1016" t="s">
        <v>4581</v>
      </c>
      <c r="I52" s="1014" t="s">
        <v>4582</v>
      </c>
      <c r="J52" s="1017">
        <v>2610970000050</v>
      </c>
      <c r="K52" s="1018" t="s">
        <v>4710</v>
      </c>
      <c r="L52" s="1018" t="s">
        <v>4705</v>
      </c>
      <c r="M52" s="1018" t="s">
        <v>4441</v>
      </c>
      <c r="N52" s="1014" t="s">
        <v>634</v>
      </c>
      <c r="O52" s="1019">
        <v>4</v>
      </c>
      <c r="P52" s="1019">
        <v>0</v>
      </c>
      <c r="Q52" s="1019">
        <v>0</v>
      </c>
      <c r="R52" s="1019">
        <v>0</v>
      </c>
      <c r="S52" s="1019">
        <v>0</v>
      </c>
      <c r="T52" s="1019"/>
      <c r="U52" s="1019">
        <v>1005</v>
      </c>
      <c r="V52" s="1019" t="s">
        <v>4585</v>
      </c>
      <c r="W52" s="1020">
        <v>1584000</v>
      </c>
      <c r="X52" s="1021">
        <v>6336000</v>
      </c>
      <c r="Y52" s="1019" t="s">
        <v>4567</v>
      </c>
    </row>
    <row r="53" spans="1:25">
      <c r="A53" s="1014">
        <f t="shared" si="0"/>
        <v>47</v>
      </c>
      <c r="B53" s="1014">
        <v>2100</v>
      </c>
      <c r="C53" s="1014" t="s">
        <v>4565</v>
      </c>
      <c r="D53" s="1014">
        <v>2117</v>
      </c>
      <c r="E53" s="1014" t="s">
        <v>4695</v>
      </c>
      <c r="F53" s="1015">
        <v>2010</v>
      </c>
      <c r="G53" s="1014" t="s">
        <v>4696</v>
      </c>
      <c r="H53" s="1016" t="s">
        <v>4581</v>
      </c>
      <c r="I53" s="1014" t="s">
        <v>4582</v>
      </c>
      <c r="J53" s="1017">
        <v>2610970000027</v>
      </c>
      <c r="K53" s="1018" t="s">
        <v>4709</v>
      </c>
      <c r="L53" s="1018" t="s">
        <v>4705</v>
      </c>
      <c r="M53" s="1018" t="s">
        <v>4441</v>
      </c>
      <c r="N53" s="1014" t="s">
        <v>634</v>
      </c>
      <c r="O53" s="1019">
        <v>4</v>
      </c>
      <c r="P53" s="1019">
        <v>0</v>
      </c>
      <c r="Q53" s="1019">
        <v>0</v>
      </c>
      <c r="R53" s="1019">
        <v>0</v>
      </c>
      <c r="S53" s="1019">
        <v>0</v>
      </c>
      <c r="T53" s="1019"/>
      <c r="U53" s="1019">
        <v>1005</v>
      </c>
      <c r="V53" s="1019" t="s">
        <v>4585</v>
      </c>
      <c r="W53" s="1020">
        <v>1745333</v>
      </c>
      <c r="X53" s="1021">
        <v>6981333</v>
      </c>
      <c r="Y53" s="1019" t="s">
        <v>4567</v>
      </c>
    </row>
    <row r="54" spans="1:25">
      <c r="A54" s="1014">
        <f t="shared" si="0"/>
        <v>48</v>
      </c>
      <c r="B54" s="1014">
        <v>2100</v>
      </c>
      <c r="C54" s="1014" t="s">
        <v>4565</v>
      </c>
      <c r="D54" s="1014">
        <v>2117</v>
      </c>
      <c r="E54" s="1014" t="s">
        <v>4695</v>
      </c>
      <c r="F54" s="1015">
        <v>2010</v>
      </c>
      <c r="G54" s="1014" t="s">
        <v>4696</v>
      </c>
      <c r="H54" s="1016" t="s">
        <v>4581</v>
      </c>
      <c r="I54" s="1014" t="s">
        <v>4582</v>
      </c>
      <c r="J54" s="1017">
        <v>2610970000020</v>
      </c>
      <c r="K54" s="1018" t="s">
        <v>4707</v>
      </c>
      <c r="L54" s="1018" t="s">
        <v>4705</v>
      </c>
      <c r="M54" s="1018" t="s">
        <v>4441</v>
      </c>
      <c r="N54" s="1014" t="s">
        <v>634</v>
      </c>
      <c r="O54" s="1019">
        <v>2</v>
      </c>
      <c r="P54" s="1019">
        <v>0</v>
      </c>
      <c r="Q54" s="1019">
        <v>0</v>
      </c>
      <c r="R54" s="1019">
        <v>0</v>
      </c>
      <c r="S54" s="1019">
        <v>0</v>
      </c>
      <c r="T54" s="1019"/>
      <c r="U54" s="1019">
        <v>1005</v>
      </c>
      <c r="V54" s="1019" t="s">
        <v>4585</v>
      </c>
      <c r="W54" s="1020">
        <v>1661000</v>
      </c>
      <c r="X54" s="1021">
        <v>3322000</v>
      </c>
      <c r="Y54" s="1019" t="s">
        <v>4567</v>
      </c>
    </row>
    <row r="55" spans="1:25">
      <c r="A55" s="1014">
        <f t="shared" si="0"/>
        <v>49</v>
      </c>
      <c r="B55" s="1014">
        <v>2100</v>
      </c>
      <c r="C55" s="1014" t="s">
        <v>4565</v>
      </c>
      <c r="D55" s="1014">
        <v>2117</v>
      </c>
      <c r="E55" s="1014" t="s">
        <v>4695</v>
      </c>
      <c r="F55" s="1015">
        <v>2010</v>
      </c>
      <c r="G55" s="1014" t="s">
        <v>4696</v>
      </c>
      <c r="H55" s="1016" t="s">
        <v>4581</v>
      </c>
      <c r="I55" s="1014" t="s">
        <v>4582</v>
      </c>
      <c r="J55" s="1017">
        <v>2610970000022</v>
      </c>
      <c r="K55" s="1018" t="s">
        <v>4708</v>
      </c>
      <c r="L55" s="1018" t="s">
        <v>4705</v>
      </c>
      <c r="M55" s="1018" t="s">
        <v>4441</v>
      </c>
      <c r="N55" s="1014" t="s">
        <v>634</v>
      </c>
      <c r="O55" s="1019">
        <v>4</v>
      </c>
      <c r="P55" s="1019">
        <v>0</v>
      </c>
      <c r="Q55" s="1019">
        <v>0</v>
      </c>
      <c r="R55" s="1019">
        <v>0</v>
      </c>
      <c r="S55" s="1019">
        <v>0</v>
      </c>
      <c r="T55" s="1019"/>
      <c r="U55" s="1019">
        <v>1005</v>
      </c>
      <c r="V55" s="1019" t="s">
        <v>4585</v>
      </c>
      <c r="W55" s="1020">
        <v>2843500</v>
      </c>
      <c r="X55" s="1021">
        <v>11374000</v>
      </c>
      <c r="Y55" s="1019" t="s">
        <v>4567</v>
      </c>
    </row>
    <row r="56" spans="1:25">
      <c r="A56" s="1014">
        <f t="shared" si="0"/>
        <v>50</v>
      </c>
      <c r="B56" s="1014">
        <v>2100</v>
      </c>
      <c r="C56" s="1014" t="s">
        <v>4565</v>
      </c>
      <c r="D56" s="1014">
        <v>2117</v>
      </c>
      <c r="E56" s="1014" t="s">
        <v>4695</v>
      </c>
      <c r="F56" s="1015">
        <v>2010</v>
      </c>
      <c r="G56" s="1014" t="s">
        <v>4696</v>
      </c>
      <c r="H56" s="1016" t="s">
        <v>4581</v>
      </c>
      <c r="I56" s="1014" t="s">
        <v>4582</v>
      </c>
      <c r="J56" s="1017">
        <v>9999970025523</v>
      </c>
      <c r="K56" s="1018" t="s">
        <v>5746</v>
      </c>
      <c r="L56" s="1018" t="s">
        <v>4451</v>
      </c>
      <c r="M56" s="1018" t="s">
        <v>4441</v>
      </c>
      <c r="N56" s="1014" t="s">
        <v>634</v>
      </c>
      <c r="O56" s="1019">
        <v>12</v>
      </c>
      <c r="P56" s="1019">
        <v>0</v>
      </c>
      <c r="Q56" s="1019">
        <v>0</v>
      </c>
      <c r="R56" s="1019">
        <v>0</v>
      </c>
      <c r="S56" s="1019">
        <v>0</v>
      </c>
      <c r="T56" s="1019"/>
      <c r="U56" s="1019">
        <v>1005</v>
      </c>
      <c r="V56" s="1019" t="s">
        <v>4585</v>
      </c>
      <c r="W56" s="1020">
        <v>61600</v>
      </c>
      <c r="X56" s="1021">
        <v>739200</v>
      </c>
      <c r="Y56" s="1019" t="s">
        <v>4567</v>
      </c>
    </row>
    <row r="57" spans="1:25">
      <c r="A57" s="1014">
        <f t="shared" si="0"/>
        <v>51</v>
      </c>
      <c r="B57" s="1014">
        <v>2100</v>
      </c>
      <c r="C57" s="1014" t="s">
        <v>4565</v>
      </c>
      <c r="D57" s="1014">
        <v>2117</v>
      </c>
      <c r="E57" s="1014" t="s">
        <v>4695</v>
      </c>
      <c r="F57" s="1015">
        <v>2010</v>
      </c>
      <c r="G57" s="1014" t="s">
        <v>4696</v>
      </c>
      <c r="H57" s="1016" t="s">
        <v>5185</v>
      </c>
      <c r="I57" s="1014" t="s">
        <v>5186</v>
      </c>
      <c r="J57" s="1017">
        <v>4191506</v>
      </c>
      <c r="K57" s="1018" t="s">
        <v>5747</v>
      </c>
      <c r="L57" s="1018" t="s">
        <v>5595</v>
      </c>
      <c r="M57" s="1018" t="s">
        <v>4441</v>
      </c>
      <c r="N57" s="1014" t="s">
        <v>634</v>
      </c>
      <c r="O57" s="1019">
        <v>24</v>
      </c>
      <c r="P57" s="1019">
        <v>0</v>
      </c>
      <c r="Q57" s="1019">
        <v>0</v>
      </c>
      <c r="R57" s="1019">
        <v>0</v>
      </c>
      <c r="S57" s="1019">
        <v>0</v>
      </c>
      <c r="T57" s="1019"/>
      <c r="U57" s="1019">
        <v>1005</v>
      </c>
      <c r="V57" s="1019" t="s">
        <v>4585</v>
      </c>
      <c r="W57" s="1020">
        <v>7590</v>
      </c>
      <c r="X57" s="1021">
        <v>182160</v>
      </c>
      <c r="Y57" s="1019" t="s">
        <v>4567</v>
      </c>
    </row>
    <row r="58" spans="1:25">
      <c r="A58" s="1014">
        <f t="shared" si="0"/>
        <v>52</v>
      </c>
      <c r="B58" s="1014">
        <v>2100</v>
      </c>
      <c r="C58" s="1014" t="s">
        <v>4565</v>
      </c>
      <c r="D58" s="1014">
        <v>2117</v>
      </c>
      <c r="E58" s="1014" t="s">
        <v>4695</v>
      </c>
      <c r="F58" s="1015">
        <v>2010</v>
      </c>
      <c r="G58" s="1014" t="s">
        <v>4696</v>
      </c>
      <c r="H58" s="1016" t="s">
        <v>5185</v>
      </c>
      <c r="I58" s="1014" t="s">
        <v>5186</v>
      </c>
      <c r="J58" s="1017">
        <v>4191569</v>
      </c>
      <c r="K58" s="1018" t="s">
        <v>5748</v>
      </c>
      <c r="L58" s="1018" t="s">
        <v>5595</v>
      </c>
      <c r="M58" s="1018" t="s">
        <v>4441</v>
      </c>
      <c r="N58" s="1014" t="s">
        <v>634</v>
      </c>
      <c r="O58" s="1019">
        <v>3</v>
      </c>
      <c r="P58" s="1019">
        <v>0</v>
      </c>
      <c r="Q58" s="1019">
        <v>0</v>
      </c>
      <c r="R58" s="1019">
        <v>0</v>
      </c>
      <c r="S58" s="1019">
        <v>0</v>
      </c>
      <c r="T58" s="1019"/>
      <c r="U58" s="1019">
        <v>1005</v>
      </c>
      <c r="V58" s="1019" t="s">
        <v>4585</v>
      </c>
      <c r="W58" s="1020">
        <v>96250</v>
      </c>
      <c r="X58" s="1021">
        <v>288750</v>
      </c>
      <c r="Y58" s="1019" t="s">
        <v>4567</v>
      </c>
    </row>
    <row r="59" spans="1:25">
      <c r="A59" s="1014">
        <f t="shared" si="0"/>
        <v>53</v>
      </c>
      <c r="B59" s="1014">
        <v>2100</v>
      </c>
      <c r="C59" s="1014" t="s">
        <v>4565</v>
      </c>
      <c r="D59" s="1014">
        <v>2117</v>
      </c>
      <c r="E59" s="1014" t="s">
        <v>4695</v>
      </c>
      <c r="F59" s="1015">
        <v>2010</v>
      </c>
      <c r="G59" s="1014" t="s">
        <v>4696</v>
      </c>
      <c r="H59" s="1016" t="s">
        <v>4581</v>
      </c>
      <c r="I59" s="1014" t="s">
        <v>4582</v>
      </c>
      <c r="J59" s="1017">
        <v>9999970023736</v>
      </c>
      <c r="K59" s="1018" t="s">
        <v>5749</v>
      </c>
      <c r="L59" s="1018" t="s">
        <v>4451</v>
      </c>
      <c r="M59" s="1018" t="s">
        <v>4441</v>
      </c>
      <c r="N59" s="1014" t="s">
        <v>634</v>
      </c>
      <c r="O59" s="1019">
        <v>72</v>
      </c>
      <c r="P59" s="1019">
        <v>0</v>
      </c>
      <c r="Q59" s="1019">
        <v>0</v>
      </c>
      <c r="R59" s="1019">
        <v>0</v>
      </c>
      <c r="S59" s="1019">
        <v>0</v>
      </c>
      <c r="T59" s="1019"/>
      <c r="U59" s="1019">
        <v>1005</v>
      </c>
      <c r="V59" s="1019" t="s">
        <v>4585</v>
      </c>
      <c r="W59" s="1020">
        <v>7590</v>
      </c>
      <c r="X59" s="1021">
        <v>546480</v>
      </c>
      <c r="Y59" s="1019" t="s">
        <v>4567</v>
      </c>
    </row>
    <row r="60" spans="1:25">
      <c r="A60" s="1014">
        <f t="shared" si="0"/>
        <v>54</v>
      </c>
      <c r="B60" s="1014">
        <v>2100</v>
      </c>
      <c r="C60" s="1014" t="s">
        <v>4565</v>
      </c>
      <c r="D60" s="1014">
        <v>2117</v>
      </c>
      <c r="E60" s="1014" t="s">
        <v>4695</v>
      </c>
      <c r="F60" s="1015">
        <v>2010</v>
      </c>
      <c r="G60" s="1014" t="s">
        <v>4696</v>
      </c>
      <c r="H60" s="1016" t="s">
        <v>4581</v>
      </c>
      <c r="I60" s="1014" t="s">
        <v>4582</v>
      </c>
      <c r="J60" s="1017">
        <v>9999970000045</v>
      </c>
      <c r="K60" s="1018" t="s">
        <v>4732</v>
      </c>
      <c r="L60" s="1018" t="s">
        <v>4451</v>
      </c>
      <c r="M60" s="1018" t="s">
        <v>4448</v>
      </c>
      <c r="N60" s="1014" t="s">
        <v>634</v>
      </c>
      <c r="O60" s="1019">
        <v>2.5</v>
      </c>
      <c r="P60" s="1019">
        <v>0</v>
      </c>
      <c r="Q60" s="1019">
        <v>0</v>
      </c>
      <c r="R60" s="1019">
        <v>0</v>
      </c>
      <c r="S60" s="1019">
        <v>0</v>
      </c>
      <c r="T60" s="1019"/>
      <c r="U60" s="1019">
        <v>1005</v>
      </c>
      <c r="V60" s="1019" t="s">
        <v>4585</v>
      </c>
      <c r="W60" s="1020">
        <v>437800</v>
      </c>
      <c r="X60" s="1021">
        <v>1094500</v>
      </c>
      <c r="Y60" s="1019" t="s">
        <v>4567</v>
      </c>
    </row>
    <row r="61" spans="1:25">
      <c r="A61" s="1014">
        <f t="shared" si="0"/>
        <v>55</v>
      </c>
      <c r="B61" s="1014">
        <v>2100</v>
      </c>
      <c r="C61" s="1014" t="s">
        <v>4565</v>
      </c>
      <c r="D61" s="1014">
        <v>2117</v>
      </c>
      <c r="E61" s="1014" t="s">
        <v>4695</v>
      </c>
      <c r="F61" s="1015">
        <v>2010</v>
      </c>
      <c r="G61" s="1014" t="s">
        <v>4696</v>
      </c>
      <c r="H61" s="1016" t="s">
        <v>4581</v>
      </c>
      <c r="I61" s="1014" t="s">
        <v>4582</v>
      </c>
      <c r="J61" s="1017">
        <v>5306970000133</v>
      </c>
      <c r="K61" s="1018" t="s">
        <v>4716</v>
      </c>
      <c r="L61" s="1018" t="s">
        <v>4702</v>
      </c>
      <c r="M61" s="1018" t="s">
        <v>4441</v>
      </c>
      <c r="N61" s="1014" t="s">
        <v>634</v>
      </c>
      <c r="O61" s="1019">
        <v>1</v>
      </c>
      <c r="P61" s="1019">
        <v>0</v>
      </c>
      <c r="Q61" s="1019">
        <v>0</v>
      </c>
      <c r="R61" s="1019">
        <v>0</v>
      </c>
      <c r="S61" s="1019">
        <v>0</v>
      </c>
      <c r="T61" s="1019"/>
      <c r="U61" s="1019">
        <v>1005</v>
      </c>
      <c r="V61" s="1019" t="s">
        <v>4585</v>
      </c>
      <c r="W61" s="1020">
        <v>1227600</v>
      </c>
      <c r="X61" s="1021">
        <v>1227600</v>
      </c>
      <c r="Y61" s="1019" t="s">
        <v>4567</v>
      </c>
    </row>
    <row r="62" spans="1:25">
      <c r="A62" s="1014">
        <f t="shared" si="0"/>
        <v>56</v>
      </c>
      <c r="B62" s="1014">
        <v>2100</v>
      </c>
      <c r="C62" s="1014" t="s">
        <v>4565</v>
      </c>
      <c r="D62" s="1014">
        <v>2117</v>
      </c>
      <c r="E62" s="1014" t="s">
        <v>4695</v>
      </c>
      <c r="F62" s="1015">
        <v>2010</v>
      </c>
      <c r="G62" s="1014" t="s">
        <v>4696</v>
      </c>
      <c r="H62" s="1016" t="s">
        <v>4581</v>
      </c>
      <c r="I62" s="1014" t="s">
        <v>4582</v>
      </c>
      <c r="J62" s="1017">
        <v>5306970000163</v>
      </c>
      <c r="K62" s="1018" t="s">
        <v>4717</v>
      </c>
      <c r="L62" s="1018" t="s">
        <v>4702</v>
      </c>
      <c r="M62" s="1018" t="s">
        <v>4441</v>
      </c>
      <c r="N62" s="1014" t="s">
        <v>634</v>
      </c>
      <c r="O62" s="1019">
        <v>232</v>
      </c>
      <c r="P62" s="1019">
        <v>0</v>
      </c>
      <c r="Q62" s="1019">
        <v>0</v>
      </c>
      <c r="R62" s="1019">
        <v>0</v>
      </c>
      <c r="S62" s="1019">
        <v>0</v>
      </c>
      <c r="T62" s="1019"/>
      <c r="U62" s="1019">
        <v>1005</v>
      </c>
      <c r="V62" s="1019" t="s">
        <v>4585</v>
      </c>
      <c r="W62" s="1020">
        <v>22550</v>
      </c>
      <c r="X62" s="1021">
        <v>5231600</v>
      </c>
      <c r="Y62" s="1019" t="s">
        <v>4567</v>
      </c>
    </row>
    <row r="63" spans="1:25">
      <c r="A63" s="1014">
        <f t="shared" si="0"/>
        <v>57</v>
      </c>
      <c r="B63" s="1014">
        <v>2100</v>
      </c>
      <c r="C63" s="1014" t="s">
        <v>4565</v>
      </c>
      <c r="D63" s="1014">
        <v>2117</v>
      </c>
      <c r="E63" s="1014" t="s">
        <v>4695</v>
      </c>
      <c r="F63" s="1015">
        <v>2010</v>
      </c>
      <c r="G63" s="1014" t="s">
        <v>4696</v>
      </c>
      <c r="H63" s="1016" t="s">
        <v>4581</v>
      </c>
      <c r="I63" s="1014" t="s">
        <v>4582</v>
      </c>
      <c r="J63" s="1017">
        <v>5306970000256</v>
      </c>
      <c r="K63" s="1018" t="s">
        <v>4720</v>
      </c>
      <c r="L63" s="1018" t="s">
        <v>4702</v>
      </c>
      <c r="M63" s="1018" t="s">
        <v>4441</v>
      </c>
      <c r="N63" s="1014" t="s">
        <v>634</v>
      </c>
      <c r="O63" s="1019">
        <v>44</v>
      </c>
      <c r="P63" s="1019">
        <v>0</v>
      </c>
      <c r="Q63" s="1019">
        <v>0</v>
      </c>
      <c r="R63" s="1019">
        <v>0</v>
      </c>
      <c r="S63" s="1019">
        <v>0</v>
      </c>
      <c r="T63" s="1019"/>
      <c r="U63" s="1019">
        <v>1005</v>
      </c>
      <c r="V63" s="1019" t="s">
        <v>4585</v>
      </c>
      <c r="W63" s="1020">
        <v>61050</v>
      </c>
      <c r="X63" s="1021">
        <v>2686200</v>
      </c>
      <c r="Y63" s="1019" t="s">
        <v>4567</v>
      </c>
    </row>
    <row r="64" spans="1:25">
      <c r="A64" s="1014">
        <f t="shared" si="0"/>
        <v>58</v>
      </c>
      <c r="B64" s="1014">
        <v>2100</v>
      </c>
      <c r="C64" s="1014" t="s">
        <v>4565</v>
      </c>
      <c r="D64" s="1014">
        <v>2117</v>
      </c>
      <c r="E64" s="1014" t="s">
        <v>4695</v>
      </c>
      <c r="F64" s="1015">
        <v>2010</v>
      </c>
      <c r="G64" s="1014" t="s">
        <v>4696</v>
      </c>
      <c r="H64" s="1016" t="s">
        <v>4581</v>
      </c>
      <c r="I64" s="1014" t="s">
        <v>4582</v>
      </c>
      <c r="J64" s="1017">
        <v>5306970000259</v>
      </c>
      <c r="K64" s="1018" t="s">
        <v>4721</v>
      </c>
      <c r="L64" s="1018" t="s">
        <v>4702</v>
      </c>
      <c r="M64" s="1018" t="s">
        <v>4441</v>
      </c>
      <c r="N64" s="1014" t="s">
        <v>634</v>
      </c>
      <c r="O64" s="1019">
        <v>24</v>
      </c>
      <c r="P64" s="1019">
        <v>0</v>
      </c>
      <c r="Q64" s="1019">
        <v>0</v>
      </c>
      <c r="R64" s="1019">
        <v>0</v>
      </c>
      <c r="S64" s="1019">
        <v>0</v>
      </c>
      <c r="T64" s="1019"/>
      <c r="U64" s="1019">
        <v>1005</v>
      </c>
      <c r="V64" s="1019" t="s">
        <v>4585</v>
      </c>
      <c r="W64" s="1020">
        <v>44000</v>
      </c>
      <c r="X64" s="1021">
        <v>1056000</v>
      </c>
      <c r="Y64" s="1019" t="s">
        <v>4567</v>
      </c>
    </row>
    <row r="65" spans="1:25">
      <c r="A65" s="1014">
        <f t="shared" si="0"/>
        <v>59</v>
      </c>
      <c r="B65" s="1014">
        <v>2100</v>
      </c>
      <c r="C65" s="1014" t="s">
        <v>4565</v>
      </c>
      <c r="D65" s="1014">
        <v>2117</v>
      </c>
      <c r="E65" s="1014" t="s">
        <v>4695</v>
      </c>
      <c r="F65" s="1015">
        <v>2010</v>
      </c>
      <c r="G65" s="1014" t="s">
        <v>4696</v>
      </c>
      <c r="H65" s="1016" t="s">
        <v>4581</v>
      </c>
      <c r="I65" s="1014" t="s">
        <v>4582</v>
      </c>
      <c r="J65" s="1017">
        <v>5306970000262</v>
      </c>
      <c r="K65" s="1018" t="s">
        <v>4722</v>
      </c>
      <c r="L65" s="1018" t="s">
        <v>4702</v>
      </c>
      <c r="M65" s="1018" t="s">
        <v>4441</v>
      </c>
      <c r="N65" s="1014" t="s">
        <v>634</v>
      </c>
      <c r="O65" s="1019">
        <v>20</v>
      </c>
      <c r="P65" s="1019">
        <v>0</v>
      </c>
      <c r="Q65" s="1019">
        <v>0</v>
      </c>
      <c r="R65" s="1019">
        <v>0</v>
      </c>
      <c r="S65" s="1019">
        <v>0</v>
      </c>
      <c r="T65" s="1019"/>
      <c r="U65" s="1019">
        <v>1005</v>
      </c>
      <c r="V65" s="1019" t="s">
        <v>4585</v>
      </c>
      <c r="W65" s="1020">
        <v>124850</v>
      </c>
      <c r="X65" s="1021">
        <v>2497000</v>
      </c>
      <c r="Y65" s="1019" t="s">
        <v>4567</v>
      </c>
    </row>
    <row r="66" spans="1:25">
      <c r="A66" s="1014">
        <f t="shared" si="0"/>
        <v>60</v>
      </c>
      <c r="B66" s="1014">
        <v>2100</v>
      </c>
      <c r="C66" s="1014" t="s">
        <v>4565</v>
      </c>
      <c r="D66" s="1014">
        <v>2117</v>
      </c>
      <c r="E66" s="1014" t="s">
        <v>4695</v>
      </c>
      <c r="F66" s="1015">
        <v>2010</v>
      </c>
      <c r="G66" s="1014" t="s">
        <v>4696</v>
      </c>
      <c r="H66" s="1016" t="s">
        <v>4581</v>
      </c>
      <c r="I66" s="1014" t="s">
        <v>4582</v>
      </c>
      <c r="J66" s="1017">
        <v>5306970000274</v>
      </c>
      <c r="K66" s="1018" t="s">
        <v>4723</v>
      </c>
      <c r="L66" s="1018" t="s">
        <v>4702</v>
      </c>
      <c r="M66" s="1018" t="s">
        <v>4441</v>
      </c>
      <c r="N66" s="1014" t="s">
        <v>634</v>
      </c>
      <c r="O66" s="1019">
        <v>12</v>
      </c>
      <c r="P66" s="1019">
        <v>0</v>
      </c>
      <c r="Q66" s="1019">
        <v>0</v>
      </c>
      <c r="R66" s="1019">
        <v>0</v>
      </c>
      <c r="S66" s="1019">
        <v>0</v>
      </c>
      <c r="T66" s="1019"/>
      <c r="U66" s="1019">
        <v>1005</v>
      </c>
      <c r="V66" s="1019" t="s">
        <v>4585</v>
      </c>
      <c r="W66" s="1020">
        <v>15714</v>
      </c>
      <c r="X66" s="1021">
        <v>188572</v>
      </c>
      <c r="Y66" s="1019" t="s">
        <v>4567</v>
      </c>
    </row>
    <row r="67" spans="1:25">
      <c r="A67" s="1014">
        <f t="shared" si="0"/>
        <v>61</v>
      </c>
      <c r="B67" s="1014">
        <v>2100</v>
      </c>
      <c r="C67" s="1014" t="s">
        <v>4565</v>
      </c>
      <c r="D67" s="1014">
        <v>2117</v>
      </c>
      <c r="E67" s="1014" t="s">
        <v>4695</v>
      </c>
      <c r="F67" s="1015">
        <v>2010</v>
      </c>
      <c r="G67" s="1014" t="s">
        <v>4696</v>
      </c>
      <c r="H67" s="1016" t="s">
        <v>4581</v>
      </c>
      <c r="I67" s="1014" t="s">
        <v>4582</v>
      </c>
      <c r="J67" s="1017">
        <v>5306970000306</v>
      </c>
      <c r="K67" s="1018" t="s">
        <v>4724</v>
      </c>
      <c r="L67" s="1018" t="s">
        <v>4702</v>
      </c>
      <c r="M67" s="1018" t="s">
        <v>4441</v>
      </c>
      <c r="N67" s="1014" t="s">
        <v>634</v>
      </c>
      <c r="O67" s="1019">
        <v>50</v>
      </c>
      <c r="P67" s="1019">
        <v>0</v>
      </c>
      <c r="Q67" s="1019">
        <v>0</v>
      </c>
      <c r="R67" s="1019">
        <v>0</v>
      </c>
      <c r="S67" s="1019">
        <v>0</v>
      </c>
      <c r="T67" s="1019"/>
      <c r="U67" s="1019">
        <v>1005</v>
      </c>
      <c r="V67" s="1019" t="s">
        <v>4585</v>
      </c>
      <c r="W67" s="1020">
        <v>10427</v>
      </c>
      <c r="X67" s="1021">
        <v>521369</v>
      </c>
      <c r="Y67" s="1019" t="s">
        <v>4567</v>
      </c>
    </row>
    <row r="68" spans="1:25">
      <c r="A68" s="1014">
        <f t="shared" si="0"/>
        <v>62</v>
      </c>
      <c r="B68" s="1014">
        <v>2100</v>
      </c>
      <c r="C68" s="1014" t="s">
        <v>4565</v>
      </c>
      <c r="D68" s="1014">
        <v>2117</v>
      </c>
      <c r="E68" s="1014" t="s">
        <v>4695</v>
      </c>
      <c r="F68" s="1015">
        <v>2010</v>
      </c>
      <c r="G68" s="1014" t="s">
        <v>4696</v>
      </c>
      <c r="H68" s="1016" t="s">
        <v>4581</v>
      </c>
      <c r="I68" s="1014" t="s">
        <v>4582</v>
      </c>
      <c r="J68" s="1017">
        <v>9999970025527</v>
      </c>
      <c r="K68" s="1018" t="s">
        <v>5750</v>
      </c>
      <c r="L68" s="1018" t="s">
        <v>4451</v>
      </c>
      <c r="M68" s="1018" t="s">
        <v>4441</v>
      </c>
      <c r="N68" s="1014" t="s">
        <v>634</v>
      </c>
      <c r="O68" s="1019">
        <v>76</v>
      </c>
      <c r="P68" s="1019">
        <v>0</v>
      </c>
      <c r="Q68" s="1019">
        <v>0</v>
      </c>
      <c r="R68" s="1019">
        <v>0</v>
      </c>
      <c r="S68" s="1019">
        <v>0</v>
      </c>
      <c r="T68" s="1019"/>
      <c r="U68" s="1019">
        <v>1005</v>
      </c>
      <c r="V68" s="1019" t="s">
        <v>4585</v>
      </c>
      <c r="W68" s="1020">
        <v>76780</v>
      </c>
      <c r="X68" s="1021">
        <v>5835280</v>
      </c>
      <c r="Y68" s="1019" t="s">
        <v>4567</v>
      </c>
    </row>
    <row r="69" spans="1:25">
      <c r="A69" s="1014">
        <f t="shared" si="0"/>
        <v>63</v>
      </c>
      <c r="B69" s="1014">
        <v>2100</v>
      </c>
      <c r="C69" s="1014" t="s">
        <v>4565</v>
      </c>
      <c r="D69" s="1014">
        <v>2117</v>
      </c>
      <c r="E69" s="1014" t="s">
        <v>4695</v>
      </c>
      <c r="F69" s="1015">
        <v>2010</v>
      </c>
      <c r="G69" s="1014" t="s">
        <v>4696</v>
      </c>
      <c r="H69" s="1016" t="s">
        <v>4581</v>
      </c>
      <c r="I69" s="1014" t="s">
        <v>4582</v>
      </c>
      <c r="J69" s="1017">
        <v>9999970024753</v>
      </c>
      <c r="K69" s="1018" t="s">
        <v>5751</v>
      </c>
      <c r="L69" s="1018" t="s">
        <v>4451</v>
      </c>
      <c r="M69" s="1018" t="s">
        <v>1011</v>
      </c>
      <c r="N69" s="1014" t="s">
        <v>634</v>
      </c>
      <c r="O69" s="1019">
        <v>3</v>
      </c>
      <c r="P69" s="1019">
        <v>0</v>
      </c>
      <c r="Q69" s="1019">
        <v>0</v>
      </c>
      <c r="R69" s="1019">
        <v>0</v>
      </c>
      <c r="S69" s="1019">
        <v>0</v>
      </c>
      <c r="T69" s="1019"/>
      <c r="U69" s="1019">
        <v>1005</v>
      </c>
      <c r="V69" s="1019" t="s">
        <v>4585</v>
      </c>
      <c r="W69" s="1020">
        <v>1148950</v>
      </c>
      <c r="X69" s="1021">
        <v>3446850</v>
      </c>
      <c r="Y69" s="1019" t="s">
        <v>4567</v>
      </c>
    </row>
    <row r="70" spans="1:25">
      <c r="A70" s="1014">
        <f t="shared" si="0"/>
        <v>64</v>
      </c>
      <c r="B70" s="1014">
        <v>2100</v>
      </c>
      <c r="C70" s="1014" t="s">
        <v>4565</v>
      </c>
      <c r="D70" s="1014">
        <v>2117</v>
      </c>
      <c r="E70" s="1014" t="s">
        <v>4695</v>
      </c>
      <c r="F70" s="1015">
        <v>2010</v>
      </c>
      <c r="G70" s="1014" t="s">
        <v>4696</v>
      </c>
      <c r="H70" s="1016" t="s">
        <v>4581</v>
      </c>
      <c r="I70" s="1014" t="s">
        <v>4582</v>
      </c>
      <c r="J70" s="1017">
        <v>9999970024134</v>
      </c>
      <c r="K70" s="1018" t="s">
        <v>5752</v>
      </c>
      <c r="L70" s="1018" t="s">
        <v>4451</v>
      </c>
      <c r="M70" s="1018" t="s">
        <v>1011</v>
      </c>
      <c r="N70" s="1014" t="s">
        <v>634</v>
      </c>
      <c r="O70" s="1019">
        <v>98</v>
      </c>
      <c r="P70" s="1019">
        <v>0</v>
      </c>
      <c r="Q70" s="1019">
        <v>0</v>
      </c>
      <c r="R70" s="1019">
        <v>0</v>
      </c>
      <c r="S70" s="1019">
        <v>0</v>
      </c>
      <c r="T70" s="1019"/>
      <c r="U70" s="1019">
        <v>1005</v>
      </c>
      <c r="V70" s="1019" t="s">
        <v>4585</v>
      </c>
      <c r="W70" s="1020">
        <v>110000</v>
      </c>
      <c r="X70" s="1021">
        <v>10780000</v>
      </c>
      <c r="Y70" s="1019" t="s">
        <v>4567</v>
      </c>
    </row>
    <row r="71" spans="1:25">
      <c r="A71" s="1014">
        <f t="shared" si="0"/>
        <v>65</v>
      </c>
      <c r="B71" s="1014">
        <v>2100</v>
      </c>
      <c r="C71" s="1014" t="s">
        <v>4565</v>
      </c>
      <c r="D71" s="1014">
        <v>2117</v>
      </c>
      <c r="E71" s="1014" t="s">
        <v>4695</v>
      </c>
      <c r="F71" s="1015">
        <v>2010</v>
      </c>
      <c r="G71" s="1014" t="s">
        <v>4696</v>
      </c>
      <c r="H71" s="1016" t="s">
        <v>4581</v>
      </c>
      <c r="I71" s="1014" t="s">
        <v>4582</v>
      </c>
      <c r="J71" s="1017">
        <v>9999970000113</v>
      </c>
      <c r="K71" s="1018" t="s">
        <v>5753</v>
      </c>
      <c r="L71" s="1018" t="s">
        <v>4451</v>
      </c>
      <c r="M71" s="1018" t="s">
        <v>4441</v>
      </c>
      <c r="N71" s="1014" t="s">
        <v>634</v>
      </c>
      <c r="O71" s="1019">
        <v>67</v>
      </c>
      <c r="P71" s="1019">
        <v>0</v>
      </c>
      <c r="Q71" s="1019">
        <v>0</v>
      </c>
      <c r="R71" s="1019">
        <v>0</v>
      </c>
      <c r="S71" s="1019">
        <v>0</v>
      </c>
      <c r="T71" s="1019"/>
      <c r="U71" s="1019">
        <v>1005</v>
      </c>
      <c r="V71" s="1019" t="s">
        <v>4585</v>
      </c>
      <c r="W71" s="1020">
        <v>16057</v>
      </c>
      <c r="X71" s="1021">
        <v>1075800</v>
      </c>
      <c r="Y71" s="1019" t="s">
        <v>4567</v>
      </c>
    </row>
    <row r="72" spans="1:25">
      <c r="A72" s="1014">
        <f t="shared" si="0"/>
        <v>66</v>
      </c>
      <c r="B72" s="1014">
        <v>2100</v>
      </c>
      <c r="C72" s="1014" t="s">
        <v>4565</v>
      </c>
      <c r="D72" s="1014">
        <v>2117</v>
      </c>
      <c r="E72" s="1014" t="s">
        <v>4695</v>
      </c>
      <c r="F72" s="1015">
        <v>2010</v>
      </c>
      <c r="G72" s="1014" t="s">
        <v>4696</v>
      </c>
      <c r="H72" s="1016" t="s">
        <v>4581</v>
      </c>
      <c r="I72" s="1014" t="s">
        <v>4582</v>
      </c>
      <c r="J72" s="1017">
        <v>9999970025528</v>
      </c>
      <c r="K72" s="1018" t="s">
        <v>5754</v>
      </c>
      <c r="L72" s="1018" t="s">
        <v>4451</v>
      </c>
      <c r="M72" s="1018" t="s">
        <v>4441</v>
      </c>
      <c r="N72" s="1014" t="s">
        <v>634</v>
      </c>
      <c r="O72" s="1019">
        <v>114</v>
      </c>
      <c r="P72" s="1019">
        <v>0</v>
      </c>
      <c r="Q72" s="1019">
        <v>0</v>
      </c>
      <c r="R72" s="1019">
        <v>0</v>
      </c>
      <c r="S72" s="1019">
        <v>0</v>
      </c>
      <c r="T72" s="1019"/>
      <c r="U72" s="1019">
        <v>1005</v>
      </c>
      <c r="V72" s="1019" t="s">
        <v>4585</v>
      </c>
      <c r="W72" s="1020">
        <v>12100</v>
      </c>
      <c r="X72" s="1021">
        <v>1379400</v>
      </c>
      <c r="Y72" s="1019" t="s">
        <v>4567</v>
      </c>
    </row>
    <row r="73" spans="1:25">
      <c r="A73" s="1014">
        <f t="shared" ref="A73:A136" si="1">A72+1</f>
        <v>67</v>
      </c>
      <c r="B73" s="1014">
        <v>2100</v>
      </c>
      <c r="C73" s="1014" t="s">
        <v>4565</v>
      </c>
      <c r="D73" s="1014">
        <v>2117</v>
      </c>
      <c r="E73" s="1014" t="s">
        <v>4695</v>
      </c>
      <c r="F73" s="1015">
        <v>2010</v>
      </c>
      <c r="G73" s="1014" t="s">
        <v>4696</v>
      </c>
      <c r="H73" s="1016" t="s">
        <v>4581</v>
      </c>
      <c r="I73" s="1014" t="s">
        <v>4582</v>
      </c>
      <c r="J73" s="1017">
        <v>3460970000108</v>
      </c>
      <c r="K73" s="1018" t="s">
        <v>5755</v>
      </c>
      <c r="L73" s="1018" t="s">
        <v>5756</v>
      </c>
      <c r="M73" s="1018" t="s">
        <v>4441</v>
      </c>
      <c r="N73" s="1014" t="s">
        <v>634</v>
      </c>
      <c r="O73" s="1019">
        <v>35</v>
      </c>
      <c r="P73" s="1019">
        <v>0</v>
      </c>
      <c r="Q73" s="1019">
        <v>0</v>
      </c>
      <c r="R73" s="1019">
        <v>0</v>
      </c>
      <c r="S73" s="1019">
        <v>0</v>
      </c>
      <c r="T73" s="1019"/>
      <c r="U73" s="1019">
        <v>1005</v>
      </c>
      <c r="V73" s="1019" t="s">
        <v>4585</v>
      </c>
      <c r="W73" s="1020">
        <v>19800</v>
      </c>
      <c r="X73" s="1021">
        <v>693000</v>
      </c>
      <c r="Y73" s="1019" t="s">
        <v>4567</v>
      </c>
    </row>
    <row r="74" spans="1:25">
      <c r="A74" s="1014">
        <f t="shared" si="1"/>
        <v>68</v>
      </c>
      <c r="B74" s="1014">
        <v>2100</v>
      </c>
      <c r="C74" s="1014" t="s">
        <v>4565</v>
      </c>
      <c r="D74" s="1014">
        <v>2117</v>
      </c>
      <c r="E74" s="1014" t="s">
        <v>4695</v>
      </c>
      <c r="F74" s="1015">
        <v>2010</v>
      </c>
      <c r="G74" s="1014" t="s">
        <v>4696</v>
      </c>
      <c r="H74" s="1016" t="s">
        <v>4581</v>
      </c>
      <c r="I74" s="1014" t="s">
        <v>4582</v>
      </c>
      <c r="J74" s="1017">
        <v>3460970000023</v>
      </c>
      <c r="K74" s="1018" t="s">
        <v>5757</v>
      </c>
      <c r="L74" s="1018" t="s">
        <v>5756</v>
      </c>
      <c r="M74" s="1018" t="s">
        <v>4441</v>
      </c>
      <c r="N74" s="1014" t="s">
        <v>634</v>
      </c>
      <c r="O74" s="1019">
        <v>159</v>
      </c>
      <c r="P74" s="1019">
        <v>0</v>
      </c>
      <c r="Q74" s="1019">
        <v>0</v>
      </c>
      <c r="R74" s="1019">
        <v>0</v>
      </c>
      <c r="S74" s="1019">
        <v>0</v>
      </c>
      <c r="T74" s="1019"/>
      <c r="U74" s="1019">
        <v>1005</v>
      </c>
      <c r="V74" s="1019" t="s">
        <v>4585</v>
      </c>
      <c r="W74" s="1020">
        <v>19596</v>
      </c>
      <c r="X74" s="1021">
        <v>3115750</v>
      </c>
      <c r="Y74" s="1019" t="s">
        <v>4567</v>
      </c>
    </row>
    <row r="75" spans="1:25">
      <c r="A75" s="1014">
        <f t="shared" si="1"/>
        <v>69</v>
      </c>
      <c r="B75" s="1014">
        <v>2100</v>
      </c>
      <c r="C75" s="1014" t="s">
        <v>4565</v>
      </c>
      <c r="D75" s="1014">
        <v>2117</v>
      </c>
      <c r="E75" s="1014" t="s">
        <v>4695</v>
      </c>
      <c r="F75" s="1015">
        <v>2010</v>
      </c>
      <c r="G75" s="1014" t="s">
        <v>4696</v>
      </c>
      <c r="H75" s="1016" t="s">
        <v>4581</v>
      </c>
      <c r="I75" s="1014" t="s">
        <v>4582</v>
      </c>
      <c r="J75" s="1017">
        <v>9999970025529</v>
      </c>
      <c r="K75" s="1018" t="s">
        <v>5758</v>
      </c>
      <c r="L75" s="1018" t="s">
        <v>4451</v>
      </c>
      <c r="M75" s="1018" t="s">
        <v>4441</v>
      </c>
      <c r="N75" s="1014" t="s">
        <v>634</v>
      </c>
      <c r="O75" s="1019">
        <v>46</v>
      </c>
      <c r="P75" s="1019">
        <v>0</v>
      </c>
      <c r="Q75" s="1019">
        <v>0</v>
      </c>
      <c r="R75" s="1019">
        <v>0</v>
      </c>
      <c r="S75" s="1019">
        <v>0</v>
      </c>
      <c r="T75" s="1019"/>
      <c r="U75" s="1019">
        <v>1005</v>
      </c>
      <c r="V75" s="1019" t="s">
        <v>4585</v>
      </c>
      <c r="W75" s="1020">
        <v>25190</v>
      </c>
      <c r="X75" s="1021">
        <v>1158740</v>
      </c>
      <c r="Y75" s="1019" t="s">
        <v>4567</v>
      </c>
    </row>
    <row r="76" spans="1:25">
      <c r="A76" s="1014">
        <f t="shared" si="1"/>
        <v>70</v>
      </c>
      <c r="B76" s="1014">
        <v>2100</v>
      </c>
      <c r="C76" s="1014" t="s">
        <v>4565</v>
      </c>
      <c r="D76" s="1014">
        <v>2117</v>
      </c>
      <c r="E76" s="1014" t="s">
        <v>4695</v>
      </c>
      <c r="F76" s="1015">
        <v>2010</v>
      </c>
      <c r="G76" s="1014" t="s">
        <v>4696</v>
      </c>
      <c r="H76" s="1016" t="s">
        <v>4581</v>
      </c>
      <c r="I76" s="1014" t="s">
        <v>4582</v>
      </c>
      <c r="J76" s="1017">
        <v>9999970025974</v>
      </c>
      <c r="K76" s="1018" t="s">
        <v>5759</v>
      </c>
      <c r="L76" s="1018" t="s">
        <v>4451</v>
      </c>
      <c r="M76" s="1018" t="s">
        <v>4441</v>
      </c>
      <c r="N76" s="1014" t="s">
        <v>634</v>
      </c>
      <c r="O76" s="1019">
        <v>12</v>
      </c>
      <c r="P76" s="1019">
        <v>0</v>
      </c>
      <c r="Q76" s="1019">
        <v>0</v>
      </c>
      <c r="R76" s="1019">
        <v>0</v>
      </c>
      <c r="S76" s="1019">
        <v>0</v>
      </c>
      <c r="T76" s="1019"/>
      <c r="U76" s="1019">
        <v>1005</v>
      </c>
      <c r="V76" s="1019" t="s">
        <v>4585</v>
      </c>
      <c r="W76" s="1020">
        <v>19250</v>
      </c>
      <c r="X76" s="1021">
        <v>231000</v>
      </c>
      <c r="Y76" s="1019" t="s">
        <v>4567</v>
      </c>
    </row>
    <row r="77" spans="1:25">
      <c r="A77" s="1014">
        <f t="shared" si="1"/>
        <v>71</v>
      </c>
      <c r="B77" s="1014">
        <v>2100</v>
      </c>
      <c r="C77" s="1014" t="s">
        <v>4565</v>
      </c>
      <c r="D77" s="1014">
        <v>2117</v>
      </c>
      <c r="E77" s="1014" t="s">
        <v>4695</v>
      </c>
      <c r="F77" s="1015">
        <v>2010</v>
      </c>
      <c r="G77" s="1014" t="s">
        <v>4696</v>
      </c>
      <c r="H77" s="1016" t="s">
        <v>4581</v>
      </c>
      <c r="I77" s="1014" t="s">
        <v>4582</v>
      </c>
      <c r="J77" s="1017">
        <v>4710970000886</v>
      </c>
      <c r="K77" s="1018" t="s">
        <v>5760</v>
      </c>
      <c r="L77" s="1018" t="s">
        <v>4443</v>
      </c>
      <c r="M77" s="1018" t="s">
        <v>4441</v>
      </c>
      <c r="N77" s="1014" t="s">
        <v>634</v>
      </c>
      <c r="O77" s="1019">
        <v>95</v>
      </c>
      <c r="P77" s="1019">
        <v>0</v>
      </c>
      <c r="Q77" s="1019">
        <v>0</v>
      </c>
      <c r="R77" s="1019">
        <v>0</v>
      </c>
      <c r="S77" s="1019">
        <v>0</v>
      </c>
      <c r="T77" s="1019"/>
      <c r="U77" s="1019">
        <v>1005</v>
      </c>
      <c r="V77" s="1019" t="s">
        <v>4585</v>
      </c>
      <c r="W77" s="1020">
        <v>23100</v>
      </c>
      <c r="X77" s="1021">
        <v>2194500</v>
      </c>
      <c r="Y77" s="1019" t="s">
        <v>4567</v>
      </c>
    </row>
    <row r="78" spans="1:25">
      <c r="A78" s="1014">
        <f t="shared" si="1"/>
        <v>72</v>
      </c>
      <c r="B78" s="1014">
        <v>2100</v>
      </c>
      <c r="C78" s="1014" t="s">
        <v>4565</v>
      </c>
      <c r="D78" s="1014">
        <v>2117</v>
      </c>
      <c r="E78" s="1014" t="s">
        <v>4695</v>
      </c>
      <c r="F78" s="1015">
        <v>2010</v>
      </c>
      <c r="G78" s="1014" t="s">
        <v>4696</v>
      </c>
      <c r="H78" s="1016" t="s">
        <v>4581</v>
      </c>
      <c r="I78" s="1014" t="s">
        <v>4582</v>
      </c>
      <c r="J78" s="1017">
        <v>5133970000000</v>
      </c>
      <c r="K78" s="1018" t="s">
        <v>5761</v>
      </c>
      <c r="L78" s="1018" t="s">
        <v>5762</v>
      </c>
      <c r="M78" s="1018" t="s">
        <v>725</v>
      </c>
      <c r="N78" s="1014" t="s">
        <v>634</v>
      </c>
      <c r="O78" s="1019">
        <v>2</v>
      </c>
      <c r="P78" s="1019">
        <v>0</v>
      </c>
      <c r="Q78" s="1019">
        <v>0</v>
      </c>
      <c r="R78" s="1019">
        <v>0</v>
      </c>
      <c r="S78" s="1019">
        <v>0</v>
      </c>
      <c r="T78" s="1019"/>
      <c r="U78" s="1019">
        <v>1005</v>
      </c>
      <c r="V78" s="1019" t="s">
        <v>4585</v>
      </c>
      <c r="W78" s="1020">
        <v>2106500</v>
      </c>
      <c r="X78" s="1021">
        <v>4213000</v>
      </c>
      <c r="Y78" s="1019" t="s">
        <v>4567</v>
      </c>
    </row>
    <row r="79" spans="1:25">
      <c r="A79" s="1014">
        <f t="shared" si="1"/>
        <v>73</v>
      </c>
      <c r="B79" s="1014">
        <v>2100</v>
      </c>
      <c r="C79" s="1014" t="s">
        <v>4565</v>
      </c>
      <c r="D79" s="1014">
        <v>2117</v>
      </c>
      <c r="E79" s="1014" t="s">
        <v>4695</v>
      </c>
      <c r="F79" s="1015">
        <v>2010</v>
      </c>
      <c r="G79" s="1014" t="s">
        <v>4696</v>
      </c>
      <c r="H79" s="1016" t="s">
        <v>4581</v>
      </c>
      <c r="I79" s="1014" t="s">
        <v>4582</v>
      </c>
      <c r="J79" s="1017">
        <v>9999970000148</v>
      </c>
      <c r="K79" s="1018" t="s">
        <v>4733</v>
      </c>
      <c r="L79" s="1018" t="s">
        <v>4451</v>
      </c>
      <c r="M79" s="1018" t="s">
        <v>4441</v>
      </c>
      <c r="N79" s="1014" t="s">
        <v>634</v>
      </c>
      <c r="O79" s="1019">
        <v>8</v>
      </c>
      <c r="P79" s="1019">
        <v>0</v>
      </c>
      <c r="Q79" s="1019">
        <v>0</v>
      </c>
      <c r="R79" s="1019">
        <v>0</v>
      </c>
      <c r="S79" s="1019">
        <v>0</v>
      </c>
      <c r="T79" s="1019"/>
      <c r="U79" s="1019">
        <v>1005</v>
      </c>
      <c r="V79" s="1019" t="s">
        <v>4585</v>
      </c>
      <c r="W79" s="1020">
        <v>41173</v>
      </c>
      <c r="X79" s="1021">
        <v>329384</v>
      </c>
      <c r="Y79" s="1019" t="s">
        <v>4567</v>
      </c>
    </row>
    <row r="80" spans="1:25">
      <c r="A80" s="1014">
        <f t="shared" si="1"/>
        <v>74</v>
      </c>
      <c r="B80" s="1014">
        <v>2100</v>
      </c>
      <c r="C80" s="1014" t="s">
        <v>4565</v>
      </c>
      <c r="D80" s="1014">
        <v>2117</v>
      </c>
      <c r="E80" s="1014" t="s">
        <v>4695</v>
      </c>
      <c r="F80" s="1015">
        <v>2010</v>
      </c>
      <c r="G80" s="1014" t="s">
        <v>4696</v>
      </c>
      <c r="H80" s="1016" t="s">
        <v>4581</v>
      </c>
      <c r="I80" s="1014" t="s">
        <v>4582</v>
      </c>
      <c r="J80" s="1017">
        <v>3439970000033</v>
      </c>
      <c r="K80" s="1018" t="s">
        <v>5763</v>
      </c>
      <c r="L80" s="1018" t="s">
        <v>4446</v>
      </c>
      <c r="M80" s="1018" t="s">
        <v>656</v>
      </c>
      <c r="N80" s="1014" t="s">
        <v>634</v>
      </c>
      <c r="O80" s="1019">
        <v>50</v>
      </c>
      <c r="P80" s="1019">
        <v>0</v>
      </c>
      <c r="Q80" s="1019">
        <v>0</v>
      </c>
      <c r="R80" s="1019">
        <v>0</v>
      </c>
      <c r="S80" s="1019">
        <v>0</v>
      </c>
      <c r="T80" s="1019"/>
      <c r="U80" s="1019">
        <v>1005</v>
      </c>
      <c r="V80" s="1019" t="s">
        <v>4585</v>
      </c>
      <c r="W80" s="1020">
        <v>236500</v>
      </c>
      <c r="X80" s="1021">
        <v>11825000</v>
      </c>
      <c r="Y80" s="1019" t="s">
        <v>4567</v>
      </c>
    </row>
    <row r="81" spans="1:25">
      <c r="A81" s="1014">
        <f t="shared" si="1"/>
        <v>75</v>
      </c>
      <c r="B81" s="1014">
        <v>2100</v>
      </c>
      <c r="C81" s="1014" t="s">
        <v>4565</v>
      </c>
      <c r="D81" s="1014">
        <v>2117</v>
      </c>
      <c r="E81" s="1014" t="s">
        <v>4695</v>
      </c>
      <c r="F81" s="1015">
        <v>2010</v>
      </c>
      <c r="G81" s="1014" t="s">
        <v>4696</v>
      </c>
      <c r="H81" s="1016" t="s">
        <v>4581</v>
      </c>
      <c r="I81" s="1014" t="s">
        <v>4582</v>
      </c>
      <c r="J81" s="1017">
        <v>3439970000038</v>
      </c>
      <c r="K81" s="1018" t="s">
        <v>5764</v>
      </c>
      <c r="L81" s="1018" t="s">
        <v>4446</v>
      </c>
      <c r="M81" s="1018" t="s">
        <v>656</v>
      </c>
      <c r="N81" s="1014" t="s">
        <v>634</v>
      </c>
      <c r="O81" s="1019">
        <v>75</v>
      </c>
      <c r="P81" s="1019">
        <v>0</v>
      </c>
      <c r="Q81" s="1019">
        <v>0</v>
      </c>
      <c r="R81" s="1019">
        <v>0</v>
      </c>
      <c r="S81" s="1019">
        <v>0</v>
      </c>
      <c r="T81" s="1019"/>
      <c r="U81" s="1019">
        <v>1005</v>
      </c>
      <c r="V81" s="1019" t="s">
        <v>4585</v>
      </c>
      <c r="W81" s="1020">
        <v>53900</v>
      </c>
      <c r="X81" s="1021">
        <v>4042500</v>
      </c>
      <c r="Y81" s="1019" t="s">
        <v>4567</v>
      </c>
    </row>
    <row r="82" spans="1:25">
      <c r="A82" s="1014">
        <f t="shared" si="1"/>
        <v>76</v>
      </c>
      <c r="B82" s="1014">
        <v>2100</v>
      </c>
      <c r="C82" s="1014" t="s">
        <v>4565</v>
      </c>
      <c r="D82" s="1014">
        <v>2117</v>
      </c>
      <c r="E82" s="1014" t="s">
        <v>4695</v>
      </c>
      <c r="F82" s="1015">
        <v>2010</v>
      </c>
      <c r="G82" s="1014" t="s">
        <v>4696</v>
      </c>
      <c r="H82" s="1016" t="s">
        <v>4581</v>
      </c>
      <c r="I82" s="1014" t="s">
        <v>4582</v>
      </c>
      <c r="J82" s="1017">
        <v>3439970000039</v>
      </c>
      <c r="K82" s="1018" t="s">
        <v>5765</v>
      </c>
      <c r="L82" s="1018" t="s">
        <v>4446</v>
      </c>
      <c r="M82" s="1018" t="s">
        <v>656</v>
      </c>
      <c r="N82" s="1014" t="s">
        <v>634</v>
      </c>
      <c r="O82" s="1019">
        <v>100</v>
      </c>
      <c r="P82" s="1019">
        <v>0</v>
      </c>
      <c r="Q82" s="1019">
        <v>0</v>
      </c>
      <c r="R82" s="1019">
        <v>0</v>
      </c>
      <c r="S82" s="1019">
        <v>0</v>
      </c>
      <c r="T82" s="1019"/>
      <c r="U82" s="1019">
        <v>1005</v>
      </c>
      <c r="V82" s="1019" t="s">
        <v>4585</v>
      </c>
      <c r="W82" s="1020">
        <v>52800</v>
      </c>
      <c r="X82" s="1021">
        <v>5280000</v>
      </c>
      <c r="Y82" s="1019" t="s">
        <v>4567</v>
      </c>
    </row>
    <row r="83" spans="1:25">
      <c r="A83" s="1014">
        <f t="shared" si="1"/>
        <v>77</v>
      </c>
      <c r="B83" s="1014">
        <v>2100</v>
      </c>
      <c r="C83" s="1014" t="s">
        <v>4565</v>
      </c>
      <c r="D83" s="1014">
        <v>2117</v>
      </c>
      <c r="E83" s="1014" t="s">
        <v>4695</v>
      </c>
      <c r="F83" s="1015">
        <v>2010</v>
      </c>
      <c r="G83" s="1014" t="s">
        <v>4696</v>
      </c>
      <c r="H83" s="1016" t="s">
        <v>4581</v>
      </c>
      <c r="I83" s="1014" t="s">
        <v>4582</v>
      </c>
      <c r="J83" s="1017">
        <v>3439970000057</v>
      </c>
      <c r="K83" s="1018" t="s">
        <v>4712</v>
      </c>
      <c r="L83" s="1018" t="s">
        <v>4446</v>
      </c>
      <c r="M83" s="1018" t="s">
        <v>656</v>
      </c>
      <c r="N83" s="1014" t="s">
        <v>634</v>
      </c>
      <c r="O83" s="1019">
        <v>1</v>
      </c>
      <c r="P83" s="1019">
        <v>0</v>
      </c>
      <c r="Q83" s="1019">
        <v>0</v>
      </c>
      <c r="R83" s="1019">
        <v>0</v>
      </c>
      <c r="S83" s="1019">
        <v>0</v>
      </c>
      <c r="T83" s="1019"/>
      <c r="U83" s="1019">
        <v>1005</v>
      </c>
      <c r="V83" s="1019" t="s">
        <v>4585</v>
      </c>
      <c r="W83" s="1020">
        <v>156210</v>
      </c>
      <c r="X83" s="1021">
        <v>156210</v>
      </c>
      <c r="Y83" s="1019" t="s">
        <v>4567</v>
      </c>
    </row>
    <row r="84" spans="1:25">
      <c r="A84" s="1014">
        <f t="shared" si="1"/>
        <v>78</v>
      </c>
      <c r="B84" s="1014">
        <v>2100</v>
      </c>
      <c r="C84" s="1014" t="s">
        <v>4565</v>
      </c>
      <c r="D84" s="1014">
        <v>2117</v>
      </c>
      <c r="E84" s="1014" t="s">
        <v>4695</v>
      </c>
      <c r="F84" s="1015">
        <v>2010</v>
      </c>
      <c r="G84" s="1014" t="s">
        <v>4696</v>
      </c>
      <c r="H84" s="1016" t="s">
        <v>4581</v>
      </c>
      <c r="I84" s="1014" t="s">
        <v>4582</v>
      </c>
      <c r="J84" s="1017">
        <v>9999970025530</v>
      </c>
      <c r="K84" s="1018" t="s">
        <v>5766</v>
      </c>
      <c r="L84" s="1018" t="s">
        <v>4451</v>
      </c>
      <c r="M84" s="1018" t="s">
        <v>4441</v>
      </c>
      <c r="N84" s="1014" t="s">
        <v>634</v>
      </c>
      <c r="O84" s="1019">
        <v>112</v>
      </c>
      <c r="P84" s="1019">
        <v>0</v>
      </c>
      <c r="Q84" s="1019">
        <v>0</v>
      </c>
      <c r="R84" s="1019">
        <v>0</v>
      </c>
      <c r="S84" s="1019">
        <v>0</v>
      </c>
      <c r="T84" s="1019"/>
      <c r="U84" s="1019">
        <v>1005</v>
      </c>
      <c r="V84" s="1019" t="s">
        <v>4585</v>
      </c>
      <c r="W84" s="1020">
        <v>83482</v>
      </c>
      <c r="X84" s="1021">
        <v>9350000</v>
      </c>
      <c r="Y84" s="1019" t="s">
        <v>4567</v>
      </c>
    </row>
    <row r="85" spans="1:25">
      <c r="A85" s="1014">
        <f t="shared" si="1"/>
        <v>79</v>
      </c>
      <c r="B85" s="1014">
        <v>2100</v>
      </c>
      <c r="C85" s="1014" t="s">
        <v>4565</v>
      </c>
      <c r="D85" s="1014">
        <v>2117</v>
      </c>
      <c r="E85" s="1014" t="s">
        <v>4695</v>
      </c>
      <c r="F85" s="1015">
        <v>2010</v>
      </c>
      <c r="G85" s="1014" t="s">
        <v>4696</v>
      </c>
      <c r="H85" s="1016" t="s">
        <v>4581</v>
      </c>
      <c r="I85" s="1014" t="s">
        <v>4582</v>
      </c>
      <c r="J85" s="1017">
        <v>6850970000880</v>
      </c>
      <c r="K85" s="1018" t="s">
        <v>5767</v>
      </c>
      <c r="L85" s="1018" t="s">
        <v>4459</v>
      </c>
      <c r="M85" s="1018" t="s">
        <v>1011</v>
      </c>
      <c r="N85" s="1014" t="s">
        <v>634</v>
      </c>
      <c r="O85" s="1019">
        <v>22</v>
      </c>
      <c r="P85" s="1019">
        <v>0</v>
      </c>
      <c r="Q85" s="1019">
        <v>0</v>
      </c>
      <c r="R85" s="1019">
        <v>0</v>
      </c>
      <c r="S85" s="1019">
        <v>0</v>
      </c>
      <c r="T85" s="1019"/>
      <c r="U85" s="1019">
        <v>1005</v>
      </c>
      <c r="V85" s="1019" t="s">
        <v>4585</v>
      </c>
      <c r="W85" s="1020">
        <v>45540</v>
      </c>
      <c r="X85" s="1021">
        <v>1001880</v>
      </c>
      <c r="Y85" s="1019" t="s">
        <v>4567</v>
      </c>
    </row>
    <row r="86" spans="1:25">
      <c r="A86" s="1014">
        <f t="shared" si="1"/>
        <v>80</v>
      </c>
      <c r="B86" s="1014">
        <v>2100</v>
      </c>
      <c r="C86" s="1014" t="s">
        <v>4565</v>
      </c>
      <c r="D86" s="1014">
        <v>2117</v>
      </c>
      <c r="E86" s="1014" t="s">
        <v>4695</v>
      </c>
      <c r="F86" s="1015">
        <v>2010</v>
      </c>
      <c r="G86" s="1014" t="s">
        <v>4696</v>
      </c>
      <c r="H86" s="1016" t="s">
        <v>4581</v>
      </c>
      <c r="I86" s="1014" t="s">
        <v>4582</v>
      </c>
      <c r="J86" s="1017">
        <v>5330970003540</v>
      </c>
      <c r="K86" s="1018" t="s">
        <v>5768</v>
      </c>
      <c r="L86" s="1018" t="s">
        <v>4449</v>
      </c>
      <c r="M86" s="1018" t="s">
        <v>4448</v>
      </c>
      <c r="N86" s="1014" t="s">
        <v>634</v>
      </c>
      <c r="O86" s="1019">
        <v>32</v>
      </c>
      <c r="P86" s="1019">
        <v>0</v>
      </c>
      <c r="Q86" s="1019">
        <v>0</v>
      </c>
      <c r="R86" s="1019">
        <v>0</v>
      </c>
      <c r="S86" s="1019">
        <v>0</v>
      </c>
      <c r="T86" s="1019"/>
      <c r="U86" s="1019">
        <v>1005</v>
      </c>
      <c r="V86" s="1019" t="s">
        <v>4585</v>
      </c>
      <c r="W86" s="1020">
        <v>847000</v>
      </c>
      <c r="X86" s="1021">
        <v>27104000</v>
      </c>
      <c r="Y86" s="1019" t="s">
        <v>4567</v>
      </c>
    </row>
    <row r="87" spans="1:25">
      <c r="A87" s="1014">
        <f t="shared" si="1"/>
        <v>81</v>
      </c>
      <c r="B87" s="1014">
        <v>2100</v>
      </c>
      <c r="C87" s="1014" t="s">
        <v>4565</v>
      </c>
      <c r="D87" s="1014">
        <v>2117</v>
      </c>
      <c r="E87" s="1014" t="s">
        <v>4695</v>
      </c>
      <c r="F87" s="1015">
        <v>2010</v>
      </c>
      <c r="G87" s="1014" t="s">
        <v>4696</v>
      </c>
      <c r="H87" s="1016" t="s">
        <v>4581</v>
      </c>
      <c r="I87" s="1014" t="s">
        <v>4582</v>
      </c>
      <c r="J87" s="1017">
        <v>9999970025533</v>
      </c>
      <c r="K87" s="1018" t="s">
        <v>5769</v>
      </c>
      <c r="L87" s="1018" t="s">
        <v>4451</v>
      </c>
      <c r="M87" s="1018" t="s">
        <v>4441</v>
      </c>
      <c r="N87" s="1014" t="s">
        <v>634</v>
      </c>
      <c r="O87" s="1019">
        <v>46</v>
      </c>
      <c r="P87" s="1019">
        <v>0</v>
      </c>
      <c r="Q87" s="1019">
        <v>0</v>
      </c>
      <c r="R87" s="1019">
        <v>0</v>
      </c>
      <c r="S87" s="1019">
        <v>0</v>
      </c>
      <c r="T87" s="1019"/>
      <c r="U87" s="1019">
        <v>1005</v>
      </c>
      <c r="V87" s="1019" t="s">
        <v>4585</v>
      </c>
      <c r="W87" s="1020">
        <v>19800</v>
      </c>
      <c r="X87" s="1021">
        <v>910800</v>
      </c>
      <c r="Y87" s="1019" t="s">
        <v>4567</v>
      </c>
    </row>
    <row r="88" spans="1:25">
      <c r="A88" s="1014">
        <f t="shared" si="1"/>
        <v>82</v>
      </c>
      <c r="B88" s="1014">
        <v>2100</v>
      </c>
      <c r="C88" s="1014" t="s">
        <v>4565</v>
      </c>
      <c r="D88" s="1014">
        <v>2117</v>
      </c>
      <c r="E88" s="1014" t="s">
        <v>4695</v>
      </c>
      <c r="F88" s="1015">
        <v>2010</v>
      </c>
      <c r="G88" s="1014" t="s">
        <v>4696</v>
      </c>
      <c r="H88" s="1016" t="s">
        <v>4581</v>
      </c>
      <c r="I88" s="1014" t="s">
        <v>4582</v>
      </c>
      <c r="J88" s="1017">
        <v>9999970025980</v>
      </c>
      <c r="K88" s="1018" t="s">
        <v>5770</v>
      </c>
      <c r="L88" s="1018" t="s">
        <v>4451</v>
      </c>
      <c r="M88" s="1018" t="s">
        <v>4441</v>
      </c>
      <c r="N88" s="1014" t="s">
        <v>634</v>
      </c>
      <c r="O88" s="1019">
        <v>3</v>
      </c>
      <c r="P88" s="1019">
        <v>0</v>
      </c>
      <c r="Q88" s="1019">
        <v>0</v>
      </c>
      <c r="R88" s="1019">
        <v>0</v>
      </c>
      <c r="S88" s="1019">
        <v>0</v>
      </c>
      <c r="T88" s="1019"/>
      <c r="U88" s="1019">
        <v>1005</v>
      </c>
      <c r="V88" s="1019" t="s">
        <v>4585</v>
      </c>
      <c r="W88" s="1020">
        <v>142450</v>
      </c>
      <c r="X88" s="1021">
        <v>427350</v>
      </c>
      <c r="Y88" s="1019" t="s">
        <v>4567</v>
      </c>
    </row>
    <row r="89" spans="1:25">
      <c r="A89" s="1014">
        <f t="shared" si="1"/>
        <v>83</v>
      </c>
      <c r="B89" s="1014">
        <v>2100</v>
      </c>
      <c r="C89" s="1014" t="s">
        <v>4565</v>
      </c>
      <c r="D89" s="1014">
        <v>2117</v>
      </c>
      <c r="E89" s="1014" t="s">
        <v>4695</v>
      </c>
      <c r="F89" s="1015">
        <v>2010</v>
      </c>
      <c r="G89" s="1014" t="s">
        <v>4696</v>
      </c>
      <c r="H89" s="1016" t="s">
        <v>4581</v>
      </c>
      <c r="I89" s="1014" t="s">
        <v>4582</v>
      </c>
      <c r="J89" s="1017">
        <v>4720970000684</v>
      </c>
      <c r="K89" s="1018" t="s">
        <v>5771</v>
      </c>
      <c r="L89" s="1018" t="s">
        <v>4590</v>
      </c>
      <c r="M89" s="1018" t="s">
        <v>2908</v>
      </c>
      <c r="N89" s="1014" t="s">
        <v>634</v>
      </c>
      <c r="O89" s="1019">
        <v>12</v>
      </c>
      <c r="P89" s="1019">
        <v>0</v>
      </c>
      <c r="Q89" s="1019">
        <v>0</v>
      </c>
      <c r="R89" s="1019">
        <v>0</v>
      </c>
      <c r="S89" s="1019">
        <v>0</v>
      </c>
      <c r="T89" s="1019"/>
      <c r="U89" s="1019">
        <v>1005</v>
      </c>
      <c r="V89" s="1019" t="s">
        <v>4585</v>
      </c>
      <c r="W89" s="1020">
        <v>21450</v>
      </c>
      <c r="X89" s="1021">
        <v>257400</v>
      </c>
      <c r="Y89" s="1019" t="s">
        <v>4567</v>
      </c>
    </row>
    <row r="90" spans="1:25">
      <c r="A90" s="1014">
        <f t="shared" si="1"/>
        <v>84</v>
      </c>
      <c r="B90" s="1014">
        <v>2100</v>
      </c>
      <c r="C90" s="1014" t="s">
        <v>4565</v>
      </c>
      <c r="D90" s="1014">
        <v>2117</v>
      </c>
      <c r="E90" s="1014" t="s">
        <v>4695</v>
      </c>
      <c r="F90" s="1015">
        <v>2010</v>
      </c>
      <c r="G90" s="1014" t="s">
        <v>4696</v>
      </c>
      <c r="H90" s="1016" t="s">
        <v>4581</v>
      </c>
      <c r="I90" s="1014" t="s">
        <v>4582</v>
      </c>
      <c r="J90" s="1017">
        <v>8010970000023</v>
      </c>
      <c r="K90" s="1018" t="s">
        <v>5772</v>
      </c>
      <c r="L90" s="1018" t="s">
        <v>5773</v>
      </c>
      <c r="M90" s="1018" t="s">
        <v>656</v>
      </c>
      <c r="N90" s="1014" t="s">
        <v>634</v>
      </c>
      <c r="O90" s="1019">
        <v>37</v>
      </c>
      <c r="P90" s="1019">
        <v>0</v>
      </c>
      <c r="Q90" s="1019">
        <v>0</v>
      </c>
      <c r="R90" s="1019">
        <v>0</v>
      </c>
      <c r="S90" s="1019">
        <v>0</v>
      </c>
      <c r="T90" s="1019"/>
      <c r="U90" s="1019">
        <v>1005</v>
      </c>
      <c r="V90" s="1019" t="s">
        <v>4585</v>
      </c>
      <c r="W90" s="1020">
        <v>85443</v>
      </c>
      <c r="X90" s="1021">
        <v>3161400</v>
      </c>
      <c r="Y90" s="1019" t="s">
        <v>4567</v>
      </c>
    </row>
    <row r="91" spans="1:25">
      <c r="A91" s="1014">
        <f t="shared" si="1"/>
        <v>85</v>
      </c>
      <c r="B91" s="1014">
        <v>2100</v>
      </c>
      <c r="C91" s="1014" t="s">
        <v>4565</v>
      </c>
      <c r="D91" s="1014">
        <v>2117</v>
      </c>
      <c r="E91" s="1014" t="s">
        <v>4695</v>
      </c>
      <c r="F91" s="1015">
        <v>2010</v>
      </c>
      <c r="G91" s="1014" t="s">
        <v>4696</v>
      </c>
      <c r="H91" s="1016" t="s">
        <v>4581</v>
      </c>
      <c r="I91" s="1014" t="s">
        <v>4582</v>
      </c>
      <c r="J91" s="1017">
        <v>8010970000024</v>
      </c>
      <c r="K91" s="1018" t="s">
        <v>5774</v>
      </c>
      <c r="L91" s="1018" t="s">
        <v>5773</v>
      </c>
      <c r="M91" s="1018" t="s">
        <v>656</v>
      </c>
      <c r="N91" s="1014" t="s">
        <v>634</v>
      </c>
      <c r="O91" s="1019">
        <v>10</v>
      </c>
      <c r="P91" s="1019">
        <v>0</v>
      </c>
      <c r="Q91" s="1019">
        <v>0</v>
      </c>
      <c r="R91" s="1019">
        <v>0</v>
      </c>
      <c r="S91" s="1019">
        <v>0</v>
      </c>
      <c r="T91" s="1019"/>
      <c r="U91" s="1019">
        <v>1005</v>
      </c>
      <c r="V91" s="1019" t="s">
        <v>4585</v>
      </c>
      <c r="W91" s="1020">
        <v>85800</v>
      </c>
      <c r="X91" s="1021">
        <v>858000</v>
      </c>
      <c r="Y91" s="1019" t="s">
        <v>4567</v>
      </c>
    </row>
    <row r="92" spans="1:25">
      <c r="A92" s="1014">
        <f t="shared" si="1"/>
        <v>86</v>
      </c>
      <c r="B92" s="1014">
        <v>2100</v>
      </c>
      <c r="C92" s="1014" t="s">
        <v>4565</v>
      </c>
      <c r="D92" s="1014">
        <v>2117</v>
      </c>
      <c r="E92" s="1014" t="s">
        <v>4695</v>
      </c>
      <c r="F92" s="1015">
        <v>2010</v>
      </c>
      <c r="G92" s="1014" t="s">
        <v>4696</v>
      </c>
      <c r="H92" s="1016" t="s">
        <v>4581</v>
      </c>
      <c r="I92" s="1014" t="s">
        <v>4582</v>
      </c>
      <c r="J92" s="1017">
        <v>8010970000026</v>
      </c>
      <c r="K92" s="1018" t="s">
        <v>5775</v>
      </c>
      <c r="L92" s="1018" t="s">
        <v>5773</v>
      </c>
      <c r="M92" s="1018" t="s">
        <v>656</v>
      </c>
      <c r="N92" s="1014" t="s">
        <v>634</v>
      </c>
      <c r="O92" s="1019">
        <v>12</v>
      </c>
      <c r="P92" s="1019">
        <v>0</v>
      </c>
      <c r="Q92" s="1019">
        <v>0</v>
      </c>
      <c r="R92" s="1019">
        <v>0</v>
      </c>
      <c r="S92" s="1019">
        <v>0</v>
      </c>
      <c r="T92" s="1019"/>
      <c r="U92" s="1019">
        <v>1005</v>
      </c>
      <c r="V92" s="1019" t="s">
        <v>4585</v>
      </c>
      <c r="W92" s="1020">
        <v>90200</v>
      </c>
      <c r="X92" s="1021">
        <v>1082400</v>
      </c>
      <c r="Y92" s="1019" t="s">
        <v>4567</v>
      </c>
    </row>
    <row r="93" spans="1:25">
      <c r="A93" s="1014">
        <f t="shared" si="1"/>
        <v>87</v>
      </c>
      <c r="B93" s="1014">
        <v>2100</v>
      </c>
      <c r="C93" s="1014" t="s">
        <v>4565</v>
      </c>
      <c r="D93" s="1014">
        <v>2117</v>
      </c>
      <c r="E93" s="1014" t="s">
        <v>4695</v>
      </c>
      <c r="F93" s="1015">
        <v>2010</v>
      </c>
      <c r="G93" s="1014" t="s">
        <v>4696</v>
      </c>
      <c r="H93" s="1016" t="s">
        <v>4581</v>
      </c>
      <c r="I93" s="1014" t="s">
        <v>4582</v>
      </c>
      <c r="J93" s="1017">
        <v>8010970000027</v>
      </c>
      <c r="K93" s="1018" t="s">
        <v>5776</v>
      </c>
      <c r="L93" s="1018" t="s">
        <v>5773</v>
      </c>
      <c r="M93" s="1018" t="s">
        <v>656</v>
      </c>
      <c r="N93" s="1014" t="s">
        <v>634</v>
      </c>
      <c r="O93" s="1019">
        <v>64</v>
      </c>
      <c r="P93" s="1019">
        <v>0</v>
      </c>
      <c r="Q93" s="1019">
        <v>0</v>
      </c>
      <c r="R93" s="1019">
        <v>0</v>
      </c>
      <c r="S93" s="1019">
        <v>0</v>
      </c>
      <c r="T93" s="1019"/>
      <c r="U93" s="1019">
        <v>1005</v>
      </c>
      <c r="V93" s="1019" t="s">
        <v>4585</v>
      </c>
      <c r="W93" s="1020">
        <v>85388</v>
      </c>
      <c r="X93" s="1021">
        <v>5464800</v>
      </c>
      <c r="Y93" s="1019" t="s">
        <v>4567</v>
      </c>
    </row>
    <row r="94" spans="1:25">
      <c r="A94" s="1014">
        <f t="shared" si="1"/>
        <v>88</v>
      </c>
      <c r="B94" s="1014">
        <v>2100</v>
      </c>
      <c r="C94" s="1014" t="s">
        <v>4565</v>
      </c>
      <c r="D94" s="1014">
        <v>2117</v>
      </c>
      <c r="E94" s="1014" t="s">
        <v>4695</v>
      </c>
      <c r="F94" s="1015">
        <v>2010</v>
      </c>
      <c r="G94" s="1014" t="s">
        <v>4696</v>
      </c>
      <c r="H94" s="1016" t="s">
        <v>4581</v>
      </c>
      <c r="I94" s="1014" t="s">
        <v>4582</v>
      </c>
      <c r="J94" s="1017">
        <v>5970970000045</v>
      </c>
      <c r="K94" s="1018" t="s">
        <v>5777</v>
      </c>
      <c r="L94" s="1018" t="s">
        <v>5778</v>
      </c>
      <c r="M94" s="1018" t="s">
        <v>4448</v>
      </c>
      <c r="N94" s="1014" t="s">
        <v>634</v>
      </c>
      <c r="O94" s="1019">
        <v>44</v>
      </c>
      <c r="P94" s="1019">
        <v>0</v>
      </c>
      <c r="Q94" s="1019">
        <v>0</v>
      </c>
      <c r="R94" s="1019">
        <v>0</v>
      </c>
      <c r="S94" s="1019">
        <v>0</v>
      </c>
      <c r="T94" s="1019"/>
      <c r="U94" s="1019">
        <v>1005</v>
      </c>
      <c r="V94" s="1019" t="s">
        <v>4585</v>
      </c>
      <c r="W94" s="1020">
        <v>13200</v>
      </c>
      <c r="X94" s="1021">
        <v>580800</v>
      </c>
      <c r="Y94" s="1019" t="s">
        <v>4567</v>
      </c>
    </row>
    <row r="95" spans="1:25">
      <c r="A95" s="1014">
        <f t="shared" si="1"/>
        <v>89</v>
      </c>
      <c r="B95" s="1014">
        <v>2100</v>
      </c>
      <c r="C95" s="1014" t="s">
        <v>4565</v>
      </c>
      <c r="D95" s="1014">
        <v>2117</v>
      </c>
      <c r="E95" s="1014" t="s">
        <v>4695</v>
      </c>
      <c r="F95" s="1015">
        <v>2010</v>
      </c>
      <c r="G95" s="1014" t="s">
        <v>4696</v>
      </c>
      <c r="H95" s="1016" t="s">
        <v>5185</v>
      </c>
      <c r="I95" s="1014" t="s">
        <v>5186</v>
      </c>
      <c r="J95" s="1017">
        <v>4190105</v>
      </c>
      <c r="K95" s="1018" t="s">
        <v>5779</v>
      </c>
      <c r="L95" s="1018" t="s">
        <v>5595</v>
      </c>
      <c r="M95" s="1018" t="s">
        <v>4441</v>
      </c>
      <c r="N95" s="1014" t="s">
        <v>634</v>
      </c>
      <c r="O95" s="1019">
        <v>30</v>
      </c>
      <c r="P95" s="1019">
        <v>0</v>
      </c>
      <c r="Q95" s="1019">
        <v>0</v>
      </c>
      <c r="R95" s="1019">
        <v>0</v>
      </c>
      <c r="S95" s="1019">
        <v>0</v>
      </c>
      <c r="T95" s="1019"/>
      <c r="U95" s="1019">
        <v>1005</v>
      </c>
      <c r="V95" s="1019" t="s">
        <v>4585</v>
      </c>
      <c r="W95" s="1020">
        <v>110000</v>
      </c>
      <c r="X95" s="1021">
        <v>3300000</v>
      </c>
      <c r="Y95" s="1019" t="s">
        <v>4567</v>
      </c>
    </row>
    <row r="96" spans="1:25">
      <c r="A96" s="1014">
        <f t="shared" si="1"/>
        <v>90</v>
      </c>
      <c r="B96" s="1014">
        <v>2100</v>
      </c>
      <c r="C96" s="1014" t="s">
        <v>4565</v>
      </c>
      <c r="D96" s="1014">
        <v>2117</v>
      </c>
      <c r="E96" s="1014" t="s">
        <v>4695</v>
      </c>
      <c r="F96" s="1015">
        <v>2010</v>
      </c>
      <c r="G96" s="1014" t="s">
        <v>4696</v>
      </c>
      <c r="H96" s="1016" t="s">
        <v>5185</v>
      </c>
      <c r="I96" s="1014" t="s">
        <v>5186</v>
      </c>
      <c r="J96" s="1017">
        <v>4190993</v>
      </c>
      <c r="K96" s="1018" t="s">
        <v>5780</v>
      </c>
      <c r="L96" s="1018" t="s">
        <v>5595</v>
      </c>
      <c r="M96" s="1018" t="s">
        <v>4441</v>
      </c>
      <c r="N96" s="1014" t="s">
        <v>634</v>
      </c>
      <c r="O96" s="1019">
        <v>20</v>
      </c>
      <c r="P96" s="1019">
        <v>0</v>
      </c>
      <c r="Q96" s="1019">
        <v>0</v>
      </c>
      <c r="R96" s="1019">
        <v>0</v>
      </c>
      <c r="S96" s="1019">
        <v>0</v>
      </c>
      <c r="T96" s="1019"/>
      <c r="U96" s="1019">
        <v>1005</v>
      </c>
      <c r="V96" s="1019" t="s">
        <v>4585</v>
      </c>
      <c r="W96" s="1020">
        <v>99000</v>
      </c>
      <c r="X96" s="1021">
        <v>1980000</v>
      </c>
      <c r="Y96" s="1019" t="s">
        <v>4567</v>
      </c>
    </row>
    <row r="97" spans="1:25">
      <c r="A97" s="1014">
        <f t="shared" si="1"/>
        <v>91</v>
      </c>
      <c r="B97" s="1014">
        <v>2100</v>
      </c>
      <c r="C97" s="1014" t="s">
        <v>4565</v>
      </c>
      <c r="D97" s="1014">
        <v>2117</v>
      </c>
      <c r="E97" s="1014" t="s">
        <v>4695</v>
      </c>
      <c r="F97" s="1015">
        <v>2010</v>
      </c>
      <c r="G97" s="1014" t="s">
        <v>4696</v>
      </c>
      <c r="H97" s="1016" t="s">
        <v>5185</v>
      </c>
      <c r="I97" s="1014" t="s">
        <v>5186</v>
      </c>
      <c r="J97" s="1017">
        <v>4190992</v>
      </c>
      <c r="K97" s="1018" t="s">
        <v>5781</v>
      </c>
      <c r="L97" s="1018" t="s">
        <v>5595</v>
      </c>
      <c r="M97" s="1018" t="s">
        <v>4441</v>
      </c>
      <c r="N97" s="1014" t="s">
        <v>634</v>
      </c>
      <c r="O97" s="1019">
        <v>20</v>
      </c>
      <c r="P97" s="1019">
        <v>0</v>
      </c>
      <c r="Q97" s="1019">
        <v>0</v>
      </c>
      <c r="R97" s="1019">
        <v>0</v>
      </c>
      <c r="S97" s="1019">
        <v>0</v>
      </c>
      <c r="T97" s="1019"/>
      <c r="U97" s="1019">
        <v>1005</v>
      </c>
      <c r="V97" s="1019" t="s">
        <v>4585</v>
      </c>
      <c r="W97" s="1020">
        <v>44000</v>
      </c>
      <c r="X97" s="1021">
        <v>880000</v>
      </c>
      <c r="Y97" s="1019" t="s">
        <v>4567</v>
      </c>
    </row>
    <row r="98" spans="1:25">
      <c r="A98" s="1014">
        <f t="shared" si="1"/>
        <v>92</v>
      </c>
      <c r="B98" s="1014">
        <v>2100</v>
      </c>
      <c r="C98" s="1014" t="s">
        <v>4565</v>
      </c>
      <c r="D98" s="1014">
        <v>2117</v>
      </c>
      <c r="E98" s="1014" t="s">
        <v>4695</v>
      </c>
      <c r="F98" s="1015">
        <v>2010</v>
      </c>
      <c r="G98" s="1014" t="s">
        <v>4696</v>
      </c>
      <c r="H98" s="1016" t="s">
        <v>5185</v>
      </c>
      <c r="I98" s="1014" t="s">
        <v>5186</v>
      </c>
      <c r="J98" s="1017">
        <v>4191841</v>
      </c>
      <c r="K98" s="1018" t="s">
        <v>5782</v>
      </c>
      <c r="L98" s="1018" t="s">
        <v>5595</v>
      </c>
      <c r="M98" s="1018" t="s">
        <v>4441</v>
      </c>
      <c r="N98" s="1014" t="s">
        <v>634</v>
      </c>
      <c r="O98" s="1019">
        <v>12</v>
      </c>
      <c r="P98" s="1019">
        <v>0</v>
      </c>
      <c r="Q98" s="1019">
        <v>0</v>
      </c>
      <c r="R98" s="1019">
        <v>0</v>
      </c>
      <c r="S98" s="1019">
        <v>0</v>
      </c>
      <c r="T98" s="1019"/>
      <c r="U98" s="1019">
        <v>1005</v>
      </c>
      <c r="V98" s="1019" t="s">
        <v>4585</v>
      </c>
      <c r="W98" s="1020">
        <v>25465</v>
      </c>
      <c r="X98" s="1021">
        <v>305580</v>
      </c>
      <c r="Y98" s="1019" t="s">
        <v>4567</v>
      </c>
    </row>
    <row r="99" spans="1:25">
      <c r="A99" s="1014">
        <f t="shared" si="1"/>
        <v>93</v>
      </c>
      <c r="B99" s="1014">
        <v>2100</v>
      </c>
      <c r="C99" s="1014" t="s">
        <v>4565</v>
      </c>
      <c r="D99" s="1014">
        <v>2117</v>
      </c>
      <c r="E99" s="1014" t="s">
        <v>4695</v>
      </c>
      <c r="F99" s="1015">
        <v>2010</v>
      </c>
      <c r="G99" s="1014" t="s">
        <v>4696</v>
      </c>
      <c r="H99" s="1016" t="s">
        <v>4581</v>
      </c>
      <c r="I99" s="1014" t="s">
        <v>4582</v>
      </c>
      <c r="J99" s="1017">
        <v>9999970022550</v>
      </c>
      <c r="K99" s="1018" t="s">
        <v>5783</v>
      </c>
      <c r="L99" s="1018" t="s">
        <v>4451</v>
      </c>
      <c r="M99" s="1018" t="s">
        <v>1815</v>
      </c>
      <c r="N99" s="1014" t="s">
        <v>634</v>
      </c>
      <c r="O99" s="1019">
        <v>22</v>
      </c>
      <c r="P99" s="1019">
        <v>0</v>
      </c>
      <c r="Q99" s="1019">
        <v>0</v>
      </c>
      <c r="R99" s="1019">
        <v>0</v>
      </c>
      <c r="S99" s="1019">
        <v>0</v>
      </c>
      <c r="T99" s="1019"/>
      <c r="U99" s="1019">
        <v>1005</v>
      </c>
      <c r="V99" s="1019" t="s">
        <v>4585</v>
      </c>
      <c r="W99" s="1020">
        <v>12100</v>
      </c>
      <c r="X99" s="1021">
        <v>266200</v>
      </c>
      <c r="Y99" s="1019" t="s">
        <v>4567</v>
      </c>
    </row>
    <row r="100" spans="1:25">
      <c r="A100" s="1014">
        <f t="shared" si="1"/>
        <v>94</v>
      </c>
      <c r="B100" s="1014">
        <v>2100</v>
      </c>
      <c r="C100" s="1014" t="s">
        <v>4565</v>
      </c>
      <c r="D100" s="1014">
        <v>2117</v>
      </c>
      <c r="E100" s="1014" t="s">
        <v>4695</v>
      </c>
      <c r="F100" s="1015">
        <v>2010</v>
      </c>
      <c r="G100" s="1014" t="s">
        <v>4696</v>
      </c>
      <c r="H100" s="1016" t="s">
        <v>4581</v>
      </c>
      <c r="I100" s="1014" t="s">
        <v>4582</v>
      </c>
      <c r="J100" s="1017">
        <v>5310970000599</v>
      </c>
      <c r="K100" s="1018" t="s">
        <v>4728</v>
      </c>
      <c r="L100" s="1018" t="s">
        <v>4726</v>
      </c>
      <c r="M100" s="1018" t="s">
        <v>4441</v>
      </c>
      <c r="N100" s="1014" t="s">
        <v>634</v>
      </c>
      <c r="O100" s="1019">
        <v>2</v>
      </c>
      <c r="P100" s="1019">
        <v>0</v>
      </c>
      <c r="Q100" s="1019">
        <v>0</v>
      </c>
      <c r="R100" s="1019">
        <v>0</v>
      </c>
      <c r="S100" s="1019">
        <v>0</v>
      </c>
      <c r="T100" s="1019"/>
      <c r="U100" s="1019">
        <v>1005</v>
      </c>
      <c r="V100" s="1019" t="s">
        <v>4585</v>
      </c>
      <c r="W100" s="1020">
        <v>415800</v>
      </c>
      <c r="X100" s="1021">
        <v>831600</v>
      </c>
      <c r="Y100" s="1019" t="s">
        <v>4567</v>
      </c>
    </row>
    <row r="101" spans="1:25">
      <c r="A101" s="1014">
        <f t="shared" si="1"/>
        <v>95</v>
      </c>
      <c r="B101" s="1014">
        <v>2100</v>
      </c>
      <c r="C101" s="1014" t="s">
        <v>4565</v>
      </c>
      <c r="D101" s="1014">
        <v>2117</v>
      </c>
      <c r="E101" s="1014" t="s">
        <v>4695</v>
      </c>
      <c r="F101" s="1015">
        <v>2010</v>
      </c>
      <c r="G101" s="1014" t="s">
        <v>4696</v>
      </c>
      <c r="H101" s="1016" t="s">
        <v>4581</v>
      </c>
      <c r="I101" s="1014" t="s">
        <v>4582</v>
      </c>
      <c r="J101" s="1017">
        <v>5310970000597</v>
      </c>
      <c r="K101" s="1018" t="s">
        <v>4727</v>
      </c>
      <c r="L101" s="1018" t="s">
        <v>4726</v>
      </c>
      <c r="M101" s="1018" t="s">
        <v>4441</v>
      </c>
      <c r="N101" s="1014" t="s">
        <v>634</v>
      </c>
      <c r="O101" s="1019">
        <v>2</v>
      </c>
      <c r="P101" s="1019">
        <v>0</v>
      </c>
      <c r="Q101" s="1019">
        <v>0</v>
      </c>
      <c r="R101" s="1019">
        <v>0</v>
      </c>
      <c r="S101" s="1019">
        <v>0</v>
      </c>
      <c r="T101" s="1019"/>
      <c r="U101" s="1019">
        <v>1005</v>
      </c>
      <c r="V101" s="1019" t="s">
        <v>4585</v>
      </c>
      <c r="W101" s="1020">
        <v>500500</v>
      </c>
      <c r="X101" s="1021">
        <v>1001000</v>
      </c>
      <c r="Y101" s="1019" t="s">
        <v>4567</v>
      </c>
    </row>
    <row r="102" spans="1:25">
      <c r="A102" s="1014">
        <f t="shared" si="1"/>
        <v>96</v>
      </c>
      <c r="B102" s="1014">
        <v>2100</v>
      </c>
      <c r="C102" s="1014" t="s">
        <v>4565</v>
      </c>
      <c r="D102" s="1014">
        <v>2117</v>
      </c>
      <c r="E102" s="1014" t="s">
        <v>4695</v>
      </c>
      <c r="F102" s="1015">
        <v>2010</v>
      </c>
      <c r="G102" s="1014" t="s">
        <v>4696</v>
      </c>
      <c r="H102" s="1016" t="s">
        <v>4581</v>
      </c>
      <c r="I102" s="1014" t="s">
        <v>4582</v>
      </c>
      <c r="J102" s="1017">
        <v>9999970000279</v>
      </c>
      <c r="K102" s="1018" t="s">
        <v>5784</v>
      </c>
      <c r="L102" s="1018" t="s">
        <v>4451</v>
      </c>
      <c r="M102" s="1018" t="s">
        <v>656</v>
      </c>
      <c r="N102" s="1014" t="s">
        <v>634</v>
      </c>
      <c r="O102" s="1019">
        <v>600</v>
      </c>
      <c r="P102" s="1019">
        <v>0</v>
      </c>
      <c r="Q102" s="1019">
        <v>0</v>
      </c>
      <c r="R102" s="1019">
        <v>0</v>
      </c>
      <c r="S102" s="1019">
        <v>0</v>
      </c>
      <c r="T102" s="1019"/>
      <c r="U102" s="1019">
        <v>1005</v>
      </c>
      <c r="V102" s="1019" t="s">
        <v>4585</v>
      </c>
      <c r="W102" s="1020">
        <v>132908</v>
      </c>
      <c r="X102" s="1021">
        <v>79744500</v>
      </c>
      <c r="Y102" s="1019" t="s">
        <v>4567</v>
      </c>
    </row>
    <row r="103" spans="1:25">
      <c r="A103" s="1014">
        <f t="shared" si="1"/>
        <v>97</v>
      </c>
      <c r="B103" s="1014">
        <v>2100</v>
      </c>
      <c r="C103" s="1014" t="s">
        <v>4565</v>
      </c>
      <c r="D103" s="1014">
        <v>2117</v>
      </c>
      <c r="E103" s="1014" t="s">
        <v>4695</v>
      </c>
      <c r="F103" s="1015">
        <v>2010</v>
      </c>
      <c r="G103" s="1014" t="s">
        <v>4696</v>
      </c>
      <c r="H103" s="1016" t="s">
        <v>4581</v>
      </c>
      <c r="I103" s="1014" t="s">
        <v>4582</v>
      </c>
      <c r="J103" s="1017">
        <v>9999970025079</v>
      </c>
      <c r="K103" s="1018" t="s">
        <v>5785</v>
      </c>
      <c r="L103" s="1018" t="s">
        <v>4451</v>
      </c>
      <c r="M103" s="1018" t="s">
        <v>4441</v>
      </c>
      <c r="N103" s="1014" t="s">
        <v>634</v>
      </c>
      <c r="O103" s="1019">
        <v>20</v>
      </c>
      <c r="P103" s="1019">
        <v>0</v>
      </c>
      <c r="Q103" s="1019">
        <v>0</v>
      </c>
      <c r="R103" s="1019">
        <v>0</v>
      </c>
      <c r="S103" s="1019">
        <v>0</v>
      </c>
      <c r="T103" s="1019"/>
      <c r="U103" s="1019">
        <v>1005</v>
      </c>
      <c r="V103" s="1019" t="s">
        <v>4585</v>
      </c>
      <c r="W103" s="1020">
        <v>7700</v>
      </c>
      <c r="X103" s="1021">
        <v>154000</v>
      </c>
      <c r="Y103" s="1019" t="s">
        <v>4567</v>
      </c>
    </row>
    <row r="104" spans="1:25">
      <c r="A104" s="1014">
        <f t="shared" si="1"/>
        <v>98</v>
      </c>
      <c r="B104" s="1014">
        <v>2100</v>
      </c>
      <c r="C104" s="1014" t="s">
        <v>4565</v>
      </c>
      <c r="D104" s="1014">
        <v>2117</v>
      </c>
      <c r="E104" s="1014" t="s">
        <v>4695</v>
      </c>
      <c r="F104" s="1015">
        <v>2010</v>
      </c>
      <c r="G104" s="1014" t="s">
        <v>4696</v>
      </c>
      <c r="H104" s="1016" t="s">
        <v>4581</v>
      </c>
      <c r="I104" s="1014" t="s">
        <v>4582</v>
      </c>
      <c r="J104" s="1017">
        <v>9999970025080</v>
      </c>
      <c r="K104" s="1018" t="s">
        <v>5786</v>
      </c>
      <c r="L104" s="1018" t="s">
        <v>4451</v>
      </c>
      <c r="M104" s="1018" t="s">
        <v>4441</v>
      </c>
      <c r="N104" s="1014" t="s">
        <v>634</v>
      </c>
      <c r="O104" s="1019">
        <v>44</v>
      </c>
      <c r="P104" s="1019">
        <v>0</v>
      </c>
      <c r="Q104" s="1019">
        <v>0</v>
      </c>
      <c r="R104" s="1019">
        <v>0</v>
      </c>
      <c r="S104" s="1019">
        <v>0</v>
      </c>
      <c r="T104" s="1019"/>
      <c r="U104" s="1019">
        <v>1005</v>
      </c>
      <c r="V104" s="1019" t="s">
        <v>4585</v>
      </c>
      <c r="W104" s="1020">
        <v>20460</v>
      </c>
      <c r="X104" s="1021">
        <v>900240</v>
      </c>
      <c r="Y104" s="1019" t="s">
        <v>4567</v>
      </c>
    </row>
    <row r="105" spans="1:25">
      <c r="A105" s="1014">
        <f t="shared" si="1"/>
        <v>99</v>
      </c>
      <c r="B105" s="1014">
        <v>2100</v>
      </c>
      <c r="C105" s="1014" t="s">
        <v>4565</v>
      </c>
      <c r="D105" s="1014">
        <v>2117</v>
      </c>
      <c r="E105" s="1014" t="s">
        <v>4695</v>
      </c>
      <c r="F105" s="1015">
        <v>2010</v>
      </c>
      <c r="G105" s="1014" t="s">
        <v>4696</v>
      </c>
      <c r="H105" s="1016" t="s">
        <v>4581</v>
      </c>
      <c r="I105" s="1014" t="s">
        <v>4582</v>
      </c>
      <c r="J105" s="1017">
        <v>3460970000131</v>
      </c>
      <c r="K105" s="1018" t="s">
        <v>5787</v>
      </c>
      <c r="L105" s="1018" t="s">
        <v>5756</v>
      </c>
      <c r="M105" s="1018" t="s">
        <v>4441</v>
      </c>
      <c r="N105" s="1014" t="s">
        <v>634</v>
      </c>
      <c r="O105" s="1019">
        <v>25</v>
      </c>
      <c r="P105" s="1019">
        <v>0</v>
      </c>
      <c r="Q105" s="1019">
        <v>0</v>
      </c>
      <c r="R105" s="1019">
        <v>0</v>
      </c>
      <c r="S105" s="1019">
        <v>0</v>
      </c>
      <c r="T105" s="1019"/>
      <c r="U105" s="1019">
        <v>1005</v>
      </c>
      <c r="V105" s="1019" t="s">
        <v>4585</v>
      </c>
      <c r="W105" s="1020">
        <v>391820</v>
      </c>
      <c r="X105" s="1021">
        <v>9795500</v>
      </c>
      <c r="Y105" s="1019" t="s">
        <v>4567</v>
      </c>
    </row>
    <row r="106" spans="1:25">
      <c r="A106" s="1014">
        <f t="shared" si="1"/>
        <v>100</v>
      </c>
      <c r="B106" s="1014">
        <v>2100</v>
      </c>
      <c r="C106" s="1014" t="s">
        <v>4565</v>
      </c>
      <c r="D106" s="1014">
        <v>2117</v>
      </c>
      <c r="E106" s="1014" t="s">
        <v>4695</v>
      </c>
      <c r="F106" s="1015">
        <v>2010</v>
      </c>
      <c r="G106" s="1014" t="s">
        <v>4696</v>
      </c>
      <c r="H106" s="1016" t="s">
        <v>5185</v>
      </c>
      <c r="I106" s="1014" t="s">
        <v>5186</v>
      </c>
      <c r="J106" s="1017">
        <v>4191745</v>
      </c>
      <c r="K106" s="1018" t="s">
        <v>5788</v>
      </c>
      <c r="L106" s="1018" t="s">
        <v>5595</v>
      </c>
      <c r="M106" s="1018" t="s">
        <v>4441</v>
      </c>
      <c r="N106" s="1014" t="s">
        <v>634</v>
      </c>
      <c r="O106" s="1019">
        <v>46</v>
      </c>
      <c r="P106" s="1019">
        <v>0</v>
      </c>
      <c r="Q106" s="1019">
        <v>0</v>
      </c>
      <c r="R106" s="1019">
        <v>0</v>
      </c>
      <c r="S106" s="1019">
        <v>0</v>
      </c>
      <c r="T106" s="1019"/>
      <c r="U106" s="1019">
        <v>1005</v>
      </c>
      <c r="V106" s="1019" t="s">
        <v>4585</v>
      </c>
      <c r="W106" s="1020">
        <v>29700</v>
      </c>
      <c r="X106" s="1021">
        <v>1366200</v>
      </c>
      <c r="Y106" s="1019" t="s">
        <v>4567</v>
      </c>
    </row>
    <row r="107" spans="1:25">
      <c r="A107" s="1014">
        <f t="shared" si="1"/>
        <v>101</v>
      </c>
      <c r="B107" s="1014">
        <v>2100</v>
      </c>
      <c r="C107" s="1014" t="s">
        <v>4565</v>
      </c>
      <c r="D107" s="1014">
        <v>2117</v>
      </c>
      <c r="E107" s="1014" t="s">
        <v>4695</v>
      </c>
      <c r="F107" s="1015">
        <v>2010</v>
      </c>
      <c r="G107" s="1014" t="s">
        <v>4696</v>
      </c>
      <c r="H107" s="1016" t="s">
        <v>4581</v>
      </c>
      <c r="I107" s="1014" t="s">
        <v>4582</v>
      </c>
      <c r="J107" s="1017">
        <v>8010970000003</v>
      </c>
      <c r="K107" s="1018" t="s">
        <v>5789</v>
      </c>
      <c r="L107" s="1018" t="s">
        <v>5773</v>
      </c>
      <c r="M107" s="1018" t="s">
        <v>656</v>
      </c>
      <c r="N107" s="1014" t="s">
        <v>634</v>
      </c>
      <c r="O107" s="1019">
        <v>10</v>
      </c>
      <c r="P107" s="1019">
        <v>0</v>
      </c>
      <c r="Q107" s="1019">
        <v>0</v>
      </c>
      <c r="R107" s="1019">
        <v>0</v>
      </c>
      <c r="S107" s="1019">
        <v>0</v>
      </c>
      <c r="T107" s="1019"/>
      <c r="U107" s="1019">
        <v>1005</v>
      </c>
      <c r="V107" s="1019" t="s">
        <v>4585</v>
      </c>
      <c r="W107" s="1020">
        <v>85800</v>
      </c>
      <c r="X107" s="1021">
        <v>858000</v>
      </c>
      <c r="Y107" s="1019" t="s">
        <v>4567</v>
      </c>
    </row>
    <row r="108" spans="1:25">
      <c r="A108" s="1014">
        <f t="shared" si="1"/>
        <v>102</v>
      </c>
      <c r="B108" s="1014">
        <v>2100</v>
      </c>
      <c r="C108" s="1014" t="s">
        <v>4565</v>
      </c>
      <c r="D108" s="1014">
        <v>2117</v>
      </c>
      <c r="E108" s="1014" t="s">
        <v>4695</v>
      </c>
      <c r="F108" s="1015">
        <v>2010</v>
      </c>
      <c r="G108" s="1014" t="s">
        <v>4696</v>
      </c>
      <c r="H108" s="1016" t="s">
        <v>4581</v>
      </c>
      <c r="I108" s="1014" t="s">
        <v>4582</v>
      </c>
      <c r="J108" s="1017">
        <v>8010970000009</v>
      </c>
      <c r="K108" s="1018" t="s">
        <v>5790</v>
      </c>
      <c r="L108" s="1018" t="s">
        <v>5773</v>
      </c>
      <c r="M108" s="1018" t="s">
        <v>656</v>
      </c>
      <c r="N108" s="1014" t="s">
        <v>634</v>
      </c>
      <c r="O108" s="1019">
        <v>99</v>
      </c>
      <c r="P108" s="1019">
        <v>0</v>
      </c>
      <c r="Q108" s="1019">
        <v>0</v>
      </c>
      <c r="R108" s="1019">
        <v>0</v>
      </c>
      <c r="S108" s="1019">
        <v>0</v>
      </c>
      <c r="T108" s="1019"/>
      <c r="U108" s="1019">
        <v>1005</v>
      </c>
      <c r="V108" s="1019" t="s">
        <v>4585</v>
      </c>
      <c r="W108" s="1020">
        <v>85533</v>
      </c>
      <c r="X108" s="1021">
        <v>8467800</v>
      </c>
      <c r="Y108" s="1019" t="s">
        <v>4567</v>
      </c>
    </row>
    <row r="109" spans="1:25">
      <c r="A109" s="1014">
        <f t="shared" si="1"/>
        <v>103</v>
      </c>
      <c r="B109" s="1014">
        <v>2100</v>
      </c>
      <c r="C109" s="1014" t="s">
        <v>4565</v>
      </c>
      <c r="D109" s="1014">
        <v>2117</v>
      </c>
      <c r="E109" s="1014" t="s">
        <v>4695</v>
      </c>
      <c r="F109" s="1015">
        <v>2010</v>
      </c>
      <c r="G109" s="1014" t="s">
        <v>4696</v>
      </c>
      <c r="H109" s="1016" t="s">
        <v>4581</v>
      </c>
      <c r="I109" s="1014" t="s">
        <v>4582</v>
      </c>
      <c r="J109" s="1017">
        <v>8010970000013</v>
      </c>
      <c r="K109" s="1018" t="s">
        <v>5791</v>
      </c>
      <c r="L109" s="1018" t="s">
        <v>5773</v>
      </c>
      <c r="M109" s="1018" t="s">
        <v>656</v>
      </c>
      <c r="N109" s="1014" t="s">
        <v>634</v>
      </c>
      <c r="O109" s="1019">
        <v>10</v>
      </c>
      <c r="P109" s="1019">
        <v>0</v>
      </c>
      <c r="Q109" s="1019">
        <v>0</v>
      </c>
      <c r="R109" s="1019">
        <v>0</v>
      </c>
      <c r="S109" s="1019">
        <v>0</v>
      </c>
      <c r="T109" s="1019"/>
      <c r="U109" s="1019">
        <v>1005</v>
      </c>
      <c r="V109" s="1019" t="s">
        <v>4585</v>
      </c>
      <c r="W109" s="1020">
        <v>85800</v>
      </c>
      <c r="X109" s="1021">
        <v>858000</v>
      </c>
      <c r="Y109" s="1019" t="s">
        <v>4567</v>
      </c>
    </row>
    <row r="110" spans="1:25">
      <c r="A110" s="1014">
        <f t="shared" si="1"/>
        <v>104</v>
      </c>
      <c r="B110" s="1014">
        <v>2100</v>
      </c>
      <c r="C110" s="1014" t="s">
        <v>4565</v>
      </c>
      <c r="D110" s="1014">
        <v>2117</v>
      </c>
      <c r="E110" s="1014" t="s">
        <v>4695</v>
      </c>
      <c r="F110" s="1015">
        <v>2010</v>
      </c>
      <c r="G110" s="1014" t="s">
        <v>4696</v>
      </c>
      <c r="H110" s="1016" t="s">
        <v>4581</v>
      </c>
      <c r="I110" s="1014" t="s">
        <v>4582</v>
      </c>
      <c r="J110" s="1017">
        <v>8020970000008</v>
      </c>
      <c r="K110" s="1018" t="s">
        <v>5792</v>
      </c>
      <c r="L110" s="1018" t="s">
        <v>5793</v>
      </c>
      <c r="M110" s="1018" t="s">
        <v>4441</v>
      </c>
      <c r="N110" s="1014" t="s">
        <v>634</v>
      </c>
      <c r="O110" s="1019">
        <v>16</v>
      </c>
      <c r="P110" s="1019">
        <v>0</v>
      </c>
      <c r="Q110" s="1019">
        <v>0</v>
      </c>
      <c r="R110" s="1019">
        <v>0</v>
      </c>
      <c r="S110" s="1019">
        <v>0</v>
      </c>
      <c r="T110" s="1019"/>
      <c r="U110" s="1019">
        <v>1005</v>
      </c>
      <c r="V110" s="1019" t="s">
        <v>4585</v>
      </c>
      <c r="W110" s="1020">
        <v>13310</v>
      </c>
      <c r="X110" s="1021">
        <v>212960</v>
      </c>
      <c r="Y110" s="1019" t="s">
        <v>4567</v>
      </c>
    </row>
    <row r="111" spans="1:25">
      <c r="A111" s="1014">
        <f t="shared" si="1"/>
        <v>105</v>
      </c>
      <c r="B111" s="1014">
        <v>2100</v>
      </c>
      <c r="C111" s="1014" t="s">
        <v>4565</v>
      </c>
      <c r="D111" s="1014">
        <v>2117</v>
      </c>
      <c r="E111" s="1014" t="s">
        <v>4695</v>
      </c>
      <c r="F111" s="1015">
        <v>2010</v>
      </c>
      <c r="G111" s="1014" t="s">
        <v>4696</v>
      </c>
      <c r="H111" s="1016" t="s">
        <v>4581</v>
      </c>
      <c r="I111" s="1014" t="s">
        <v>4582</v>
      </c>
      <c r="J111" s="1017">
        <v>8020970000000</v>
      </c>
      <c r="K111" s="1018" t="s">
        <v>5794</v>
      </c>
      <c r="L111" s="1018" t="s">
        <v>5793</v>
      </c>
      <c r="M111" s="1018" t="s">
        <v>4441</v>
      </c>
      <c r="N111" s="1014" t="s">
        <v>634</v>
      </c>
      <c r="O111" s="1019">
        <v>32</v>
      </c>
      <c r="P111" s="1019">
        <v>0</v>
      </c>
      <c r="Q111" s="1019">
        <v>0</v>
      </c>
      <c r="R111" s="1019">
        <v>0</v>
      </c>
      <c r="S111" s="1019">
        <v>0</v>
      </c>
      <c r="T111" s="1019"/>
      <c r="U111" s="1019">
        <v>1005</v>
      </c>
      <c r="V111" s="1019" t="s">
        <v>4585</v>
      </c>
      <c r="W111" s="1020">
        <v>12320</v>
      </c>
      <c r="X111" s="1021">
        <v>394240</v>
      </c>
      <c r="Y111" s="1019" t="s">
        <v>4567</v>
      </c>
    </row>
    <row r="112" spans="1:25">
      <c r="A112" s="1014">
        <f t="shared" si="1"/>
        <v>106</v>
      </c>
      <c r="B112" s="1014">
        <v>2100</v>
      </c>
      <c r="C112" s="1014" t="s">
        <v>4565</v>
      </c>
      <c r="D112" s="1014">
        <v>2117</v>
      </c>
      <c r="E112" s="1014" t="s">
        <v>4695</v>
      </c>
      <c r="F112" s="1015">
        <v>2010</v>
      </c>
      <c r="G112" s="1014" t="s">
        <v>4696</v>
      </c>
      <c r="H112" s="1016" t="s">
        <v>4581</v>
      </c>
      <c r="I112" s="1014" t="s">
        <v>4582</v>
      </c>
      <c r="J112" s="1017">
        <v>8020970000015</v>
      </c>
      <c r="K112" s="1018" t="s">
        <v>5795</v>
      </c>
      <c r="L112" s="1018" t="s">
        <v>5793</v>
      </c>
      <c r="M112" s="1018" t="s">
        <v>4441</v>
      </c>
      <c r="N112" s="1014" t="s">
        <v>634</v>
      </c>
      <c r="O112" s="1019">
        <v>20</v>
      </c>
      <c r="P112" s="1019">
        <v>0</v>
      </c>
      <c r="Q112" s="1019">
        <v>0</v>
      </c>
      <c r="R112" s="1019">
        <v>0</v>
      </c>
      <c r="S112" s="1019">
        <v>0</v>
      </c>
      <c r="T112" s="1019"/>
      <c r="U112" s="1019">
        <v>1005</v>
      </c>
      <c r="V112" s="1019" t="s">
        <v>4585</v>
      </c>
      <c r="W112" s="1020">
        <v>13200</v>
      </c>
      <c r="X112" s="1021">
        <v>264000</v>
      </c>
      <c r="Y112" s="1019" t="s">
        <v>4567</v>
      </c>
    </row>
    <row r="113" spans="1:25">
      <c r="A113" s="1014">
        <f t="shared" si="1"/>
        <v>107</v>
      </c>
      <c r="B113" s="1014">
        <v>2100</v>
      </c>
      <c r="C113" s="1014" t="s">
        <v>4565</v>
      </c>
      <c r="D113" s="1014">
        <v>2117</v>
      </c>
      <c r="E113" s="1014" t="s">
        <v>4695</v>
      </c>
      <c r="F113" s="1015">
        <v>2010</v>
      </c>
      <c r="G113" s="1014" t="s">
        <v>4696</v>
      </c>
      <c r="H113" s="1016" t="s">
        <v>4581</v>
      </c>
      <c r="I113" s="1014" t="s">
        <v>4582</v>
      </c>
      <c r="J113" s="1017">
        <v>8020970000001</v>
      </c>
      <c r="K113" s="1018" t="s">
        <v>5796</v>
      </c>
      <c r="L113" s="1018" t="s">
        <v>5793</v>
      </c>
      <c r="M113" s="1018" t="s">
        <v>4441</v>
      </c>
      <c r="N113" s="1014" t="s">
        <v>634</v>
      </c>
      <c r="O113" s="1019">
        <v>169</v>
      </c>
      <c r="P113" s="1019">
        <v>0</v>
      </c>
      <c r="Q113" s="1019">
        <v>0</v>
      </c>
      <c r="R113" s="1019">
        <v>0</v>
      </c>
      <c r="S113" s="1019">
        <v>0</v>
      </c>
      <c r="T113" s="1019"/>
      <c r="U113" s="1019">
        <v>1005</v>
      </c>
      <c r="V113" s="1019" t="s">
        <v>4585</v>
      </c>
      <c r="W113" s="1020">
        <v>16610</v>
      </c>
      <c r="X113" s="1021">
        <v>2807090</v>
      </c>
      <c r="Y113" s="1019" t="s">
        <v>4567</v>
      </c>
    </row>
    <row r="114" spans="1:25">
      <c r="A114" s="1014">
        <f t="shared" si="1"/>
        <v>108</v>
      </c>
      <c r="B114" s="1014">
        <v>2100</v>
      </c>
      <c r="C114" s="1014" t="s">
        <v>4565</v>
      </c>
      <c r="D114" s="1014">
        <v>2117</v>
      </c>
      <c r="E114" s="1014" t="s">
        <v>4695</v>
      </c>
      <c r="F114" s="1015">
        <v>2010</v>
      </c>
      <c r="G114" s="1014" t="s">
        <v>4696</v>
      </c>
      <c r="H114" s="1016" t="s">
        <v>4581</v>
      </c>
      <c r="I114" s="1014" t="s">
        <v>4582</v>
      </c>
      <c r="J114" s="1017">
        <v>8020970000003</v>
      </c>
      <c r="K114" s="1018" t="s">
        <v>5797</v>
      </c>
      <c r="L114" s="1018" t="s">
        <v>5793</v>
      </c>
      <c r="M114" s="1018" t="s">
        <v>4441</v>
      </c>
      <c r="N114" s="1014" t="s">
        <v>634</v>
      </c>
      <c r="O114" s="1019">
        <v>35</v>
      </c>
      <c r="P114" s="1019">
        <v>0</v>
      </c>
      <c r="Q114" s="1019">
        <v>0</v>
      </c>
      <c r="R114" s="1019">
        <v>0</v>
      </c>
      <c r="S114" s="1019">
        <v>0</v>
      </c>
      <c r="T114" s="1019"/>
      <c r="U114" s="1019">
        <v>1005</v>
      </c>
      <c r="V114" s="1019" t="s">
        <v>4585</v>
      </c>
      <c r="W114" s="1020">
        <v>30250</v>
      </c>
      <c r="X114" s="1021">
        <v>1058750</v>
      </c>
      <c r="Y114" s="1019" t="s">
        <v>4567</v>
      </c>
    </row>
    <row r="115" spans="1:25">
      <c r="A115" s="1014">
        <f t="shared" si="1"/>
        <v>109</v>
      </c>
      <c r="B115" s="1014">
        <v>2100</v>
      </c>
      <c r="C115" s="1014" t="s">
        <v>4565</v>
      </c>
      <c r="D115" s="1014">
        <v>2117</v>
      </c>
      <c r="E115" s="1014" t="s">
        <v>4695</v>
      </c>
      <c r="F115" s="1015">
        <v>2010</v>
      </c>
      <c r="G115" s="1014" t="s">
        <v>4696</v>
      </c>
      <c r="H115" s="1016" t="s">
        <v>4581</v>
      </c>
      <c r="I115" s="1014" t="s">
        <v>4582</v>
      </c>
      <c r="J115" s="1017">
        <v>9999970023495</v>
      </c>
      <c r="K115" s="1018" t="s">
        <v>5798</v>
      </c>
      <c r="L115" s="1018" t="s">
        <v>4451</v>
      </c>
      <c r="M115" s="1018" t="s">
        <v>1011</v>
      </c>
      <c r="N115" s="1014" t="s">
        <v>634</v>
      </c>
      <c r="O115" s="1019">
        <v>182</v>
      </c>
      <c r="P115" s="1019">
        <v>0</v>
      </c>
      <c r="Q115" s="1019">
        <v>0</v>
      </c>
      <c r="R115" s="1019">
        <v>0</v>
      </c>
      <c r="S115" s="1019">
        <v>0</v>
      </c>
      <c r="T115" s="1019"/>
      <c r="U115" s="1019">
        <v>1005</v>
      </c>
      <c r="V115" s="1019" t="s">
        <v>4585</v>
      </c>
      <c r="W115" s="1020">
        <v>102735</v>
      </c>
      <c r="X115" s="1021">
        <v>18697800</v>
      </c>
      <c r="Y115" s="1019" t="s">
        <v>4567</v>
      </c>
    </row>
    <row r="116" spans="1:25">
      <c r="A116" s="1014">
        <f t="shared" si="1"/>
        <v>110</v>
      </c>
      <c r="B116" s="1014">
        <v>2100</v>
      </c>
      <c r="C116" s="1014" t="s">
        <v>4565</v>
      </c>
      <c r="D116" s="1014">
        <v>2117</v>
      </c>
      <c r="E116" s="1014" t="s">
        <v>4695</v>
      </c>
      <c r="F116" s="1015">
        <v>2010</v>
      </c>
      <c r="G116" s="1014" t="s">
        <v>4696</v>
      </c>
      <c r="H116" s="1016" t="s">
        <v>4581</v>
      </c>
      <c r="I116" s="1014" t="s">
        <v>4582</v>
      </c>
      <c r="J116" s="1017">
        <v>9999970025542</v>
      </c>
      <c r="K116" s="1018" t="s">
        <v>5799</v>
      </c>
      <c r="L116" s="1018" t="s">
        <v>4451</v>
      </c>
      <c r="M116" s="1018" t="s">
        <v>4441</v>
      </c>
      <c r="N116" s="1014" t="s">
        <v>634</v>
      </c>
      <c r="O116" s="1019">
        <v>68</v>
      </c>
      <c r="P116" s="1019">
        <v>0</v>
      </c>
      <c r="Q116" s="1019">
        <v>0</v>
      </c>
      <c r="R116" s="1019">
        <v>0</v>
      </c>
      <c r="S116" s="1019">
        <v>0</v>
      </c>
      <c r="T116" s="1019"/>
      <c r="U116" s="1019">
        <v>1005</v>
      </c>
      <c r="V116" s="1019" t="s">
        <v>4585</v>
      </c>
      <c r="W116" s="1020">
        <v>36080</v>
      </c>
      <c r="X116" s="1021">
        <v>2453440</v>
      </c>
      <c r="Y116" s="1019" t="s">
        <v>4567</v>
      </c>
    </row>
    <row r="117" spans="1:25">
      <c r="A117" s="1014">
        <f t="shared" si="1"/>
        <v>111</v>
      </c>
      <c r="B117" s="1014">
        <v>2100</v>
      </c>
      <c r="C117" s="1014" t="s">
        <v>4565</v>
      </c>
      <c r="D117" s="1014">
        <v>2117</v>
      </c>
      <c r="E117" s="1014" t="s">
        <v>4695</v>
      </c>
      <c r="F117" s="1015">
        <v>2010</v>
      </c>
      <c r="G117" s="1014" t="s">
        <v>4696</v>
      </c>
      <c r="H117" s="1016" t="s">
        <v>4581</v>
      </c>
      <c r="I117" s="1014" t="s">
        <v>4582</v>
      </c>
      <c r="J117" s="1017">
        <v>9999970025094</v>
      </c>
      <c r="K117" s="1018" t="s">
        <v>5800</v>
      </c>
      <c r="L117" s="1018" t="s">
        <v>4451</v>
      </c>
      <c r="M117" s="1018" t="s">
        <v>4441</v>
      </c>
      <c r="N117" s="1014" t="s">
        <v>634</v>
      </c>
      <c r="O117" s="1019">
        <v>4</v>
      </c>
      <c r="P117" s="1019">
        <v>0</v>
      </c>
      <c r="Q117" s="1019">
        <v>0</v>
      </c>
      <c r="R117" s="1019">
        <v>0</v>
      </c>
      <c r="S117" s="1019">
        <v>0</v>
      </c>
      <c r="T117" s="1019"/>
      <c r="U117" s="1019">
        <v>1005</v>
      </c>
      <c r="V117" s="1019" t="s">
        <v>4585</v>
      </c>
      <c r="W117" s="1020">
        <v>214500</v>
      </c>
      <c r="X117" s="1021">
        <v>858000</v>
      </c>
      <c r="Y117" s="1019" t="s">
        <v>4567</v>
      </c>
    </row>
    <row r="118" spans="1:25">
      <c r="A118" s="1014">
        <f t="shared" si="1"/>
        <v>112</v>
      </c>
      <c r="B118" s="1014">
        <v>2100</v>
      </c>
      <c r="C118" s="1014" t="s">
        <v>4565</v>
      </c>
      <c r="D118" s="1014">
        <v>2117</v>
      </c>
      <c r="E118" s="1014" t="s">
        <v>4695</v>
      </c>
      <c r="F118" s="1015">
        <v>2010</v>
      </c>
      <c r="G118" s="1014" t="s">
        <v>4696</v>
      </c>
      <c r="H118" s="1016" t="s">
        <v>4581</v>
      </c>
      <c r="I118" s="1014" t="s">
        <v>4582</v>
      </c>
      <c r="J118" s="1017">
        <v>8135970000000</v>
      </c>
      <c r="K118" s="1018" t="s">
        <v>5801</v>
      </c>
      <c r="L118" s="1018" t="s">
        <v>5802</v>
      </c>
      <c r="M118" s="1018" t="s">
        <v>4453</v>
      </c>
      <c r="N118" s="1014" t="s">
        <v>634</v>
      </c>
      <c r="O118" s="1019">
        <v>4</v>
      </c>
      <c r="P118" s="1019">
        <v>0</v>
      </c>
      <c r="Q118" s="1019">
        <v>0</v>
      </c>
      <c r="R118" s="1019">
        <v>0</v>
      </c>
      <c r="S118" s="1019">
        <v>0</v>
      </c>
      <c r="T118" s="1019"/>
      <c r="U118" s="1019">
        <v>1005</v>
      </c>
      <c r="V118" s="1019" t="s">
        <v>4585</v>
      </c>
      <c r="W118" s="1020">
        <v>321750</v>
      </c>
      <c r="X118" s="1021">
        <v>1287000</v>
      </c>
      <c r="Y118" s="1019" t="s">
        <v>4567</v>
      </c>
    </row>
    <row r="119" spans="1:25">
      <c r="A119" s="1014">
        <f t="shared" si="1"/>
        <v>113</v>
      </c>
      <c r="B119" s="1014">
        <v>2100</v>
      </c>
      <c r="C119" s="1014" t="s">
        <v>4565</v>
      </c>
      <c r="D119" s="1014">
        <v>2117</v>
      </c>
      <c r="E119" s="1014" t="s">
        <v>4695</v>
      </c>
      <c r="F119" s="1015">
        <v>2010</v>
      </c>
      <c r="G119" s="1014" t="s">
        <v>4696</v>
      </c>
      <c r="H119" s="1016" t="s">
        <v>4581</v>
      </c>
      <c r="I119" s="1014" t="s">
        <v>4582</v>
      </c>
      <c r="J119" s="1017">
        <v>9999970001938</v>
      </c>
      <c r="K119" s="1018" t="s">
        <v>5803</v>
      </c>
      <c r="L119" s="1018" t="s">
        <v>4451</v>
      </c>
      <c r="M119" s="1018" t="s">
        <v>4441</v>
      </c>
      <c r="N119" s="1014" t="s">
        <v>634</v>
      </c>
      <c r="O119" s="1019">
        <v>32</v>
      </c>
      <c r="P119" s="1019">
        <v>0</v>
      </c>
      <c r="Q119" s="1019">
        <v>0</v>
      </c>
      <c r="R119" s="1019">
        <v>0</v>
      </c>
      <c r="S119" s="1019">
        <v>0</v>
      </c>
      <c r="T119" s="1019"/>
      <c r="U119" s="1019">
        <v>1005</v>
      </c>
      <c r="V119" s="1019" t="s">
        <v>4585</v>
      </c>
      <c r="W119" s="1020">
        <v>12870</v>
      </c>
      <c r="X119" s="1021">
        <v>411840</v>
      </c>
      <c r="Y119" s="1019" t="s">
        <v>4567</v>
      </c>
    </row>
    <row r="120" spans="1:25">
      <c r="A120" s="1014">
        <f t="shared" si="1"/>
        <v>114</v>
      </c>
      <c r="B120" s="1014">
        <v>2100</v>
      </c>
      <c r="C120" s="1014" t="s">
        <v>4565</v>
      </c>
      <c r="D120" s="1014">
        <v>2117</v>
      </c>
      <c r="E120" s="1014" t="s">
        <v>4695</v>
      </c>
      <c r="F120" s="1015">
        <v>2010</v>
      </c>
      <c r="G120" s="1014" t="s">
        <v>4696</v>
      </c>
      <c r="H120" s="1016" t="s">
        <v>4581</v>
      </c>
      <c r="I120" s="1014" t="s">
        <v>4582</v>
      </c>
      <c r="J120" s="1017">
        <v>5530970000001</v>
      </c>
      <c r="K120" s="1018" t="s">
        <v>5804</v>
      </c>
      <c r="L120" s="1018" t="s">
        <v>5805</v>
      </c>
      <c r="M120" s="1018" t="s">
        <v>4453</v>
      </c>
      <c r="N120" s="1014" t="s">
        <v>634</v>
      </c>
      <c r="O120" s="1019">
        <v>3</v>
      </c>
      <c r="P120" s="1019">
        <v>0</v>
      </c>
      <c r="Q120" s="1019">
        <v>0</v>
      </c>
      <c r="R120" s="1019">
        <v>0</v>
      </c>
      <c r="S120" s="1019">
        <v>0</v>
      </c>
      <c r="T120" s="1019"/>
      <c r="U120" s="1019">
        <v>1005</v>
      </c>
      <c r="V120" s="1019" t="s">
        <v>4585</v>
      </c>
      <c r="W120" s="1020">
        <v>209000</v>
      </c>
      <c r="X120" s="1021">
        <v>627000</v>
      </c>
      <c r="Y120" s="1019" t="s">
        <v>4567</v>
      </c>
    </row>
    <row r="121" spans="1:25">
      <c r="A121" s="1014">
        <f t="shared" si="1"/>
        <v>115</v>
      </c>
      <c r="B121" s="1014">
        <v>2100</v>
      </c>
      <c r="C121" s="1014" t="s">
        <v>4565</v>
      </c>
      <c r="D121" s="1014">
        <v>2117</v>
      </c>
      <c r="E121" s="1014" t="s">
        <v>4695</v>
      </c>
      <c r="F121" s="1015">
        <v>2010</v>
      </c>
      <c r="G121" s="1014" t="s">
        <v>4696</v>
      </c>
      <c r="H121" s="1016" t="s">
        <v>4581</v>
      </c>
      <c r="I121" s="1014" t="s">
        <v>4582</v>
      </c>
      <c r="J121" s="1017">
        <v>8010970000076</v>
      </c>
      <c r="K121" s="1018" t="s">
        <v>5806</v>
      </c>
      <c r="L121" s="1018" t="s">
        <v>5773</v>
      </c>
      <c r="M121" s="1018" t="s">
        <v>1011</v>
      </c>
      <c r="N121" s="1014" t="s">
        <v>634</v>
      </c>
      <c r="O121" s="1019">
        <v>12</v>
      </c>
      <c r="P121" s="1019">
        <v>0</v>
      </c>
      <c r="Q121" s="1019">
        <v>0</v>
      </c>
      <c r="R121" s="1019">
        <v>0</v>
      </c>
      <c r="S121" s="1019">
        <v>0</v>
      </c>
      <c r="T121" s="1019"/>
      <c r="U121" s="1019">
        <v>1005</v>
      </c>
      <c r="V121" s="1019" t="s">
        <v>4585</v>
      </c>
      <c r="W121" s="1020">
        <v>36300</v>
      </c>
      <c r="X121" s="1021">
        <v>435600</v>
      </c>
      <c r="Y121" s="1019" t="s">
        <v>4567</v>
      </c>
    </row>
    <row r="122" spans="1:25">
      <c r="A122" s="1014">
        <f t="shared" si="1"/>
        <v>116</v>
      </c>
      <c r="B122" s="1014">
        <v>2100</v>
      </c>
      <c r="C122" s="1014" t="s">
        <v>4565</v>
      </c>
      <c r="D122" s="1014">
        <v>2117</v>
      </c>
      <c r="E122" s="1014" t="s">
        <v>4695</v>
      </c>
      <c r="F122" s="1015">
        <v>2010</v>
      </c>
      <c r="G122" s="1014" t="s">
        <v>4696</v>
      </c>
      <c r="H122" s="1016" t="s">
        <v>4581</v>
      </c>
      <c r="I122" s="1014" t="s">
        <v>4582</v>
      </c>
      <c r="J122" s="1017">
        <v>4820970000001</v>
      </c>
      <c r="K122" s="1018" t="s">
        <v>5807</v>
      </c>
      <c r="L122" s="1018" t="s">
        <v>4466</v>
      </c>
      <c r="M122" s="1018" t="s">
        <v>4441</v>
      </c>
      <c r="N122" s="1014" t="s">
        <v>634</v>
      </c>
      <c r="O122" s="1019">
        <v>2</v>
      </c>
      <c r="P122" s="1019">
        <v>0</v>
      </c>
      <c r="Q122" s="1019">
        <v>0</v>
      </c>
      <c r="R122" s="1019">
        <v>0</v>
      </c>
      <c r="S122" s="1019">
        <v>0</v>
      </c>
      <c r="T122" s="1019"/>
      <c r="U122" s="1019">
        <v>1005</v>
      </c>
      <c r="V122" s="1019" t="s">
        <v>4585</v>
      </c>
      <c r="W122" s="1020">
        <v>276650</v>
      </c>
      <c r="X122" s="1021">
        <v>553300</v>
      </c>
      <c r="Y122" s="1019" t="s">
        <v>4567</v>
      </c>
    </row>
    <row r="123" spans="1:25">
      <c r="A123" s="1014">
        <f t="shared" si="1"/>
        <v>117</v>
      </c>
      <c r="B123" s="1014">
        <v>2100</v>
      </c>
      <c r="C123" s="1014" t="s">
        <v>4565</v>
      </c>
      <c r="D123" s="1014">
        <v>2117</v>
      </c>
      <c r="E123" s="1014" t="s">
        <v>4695</v>
      </c>
      <c r="F123" s="1015">
        <v>2010</v>
      </c>
      <c r="G123" s="1014" t="s">
        <v>4696</v>
      </c>
      <c r="H123" s="1016" t="s">
        <v>4581</v>
      </c>
      <c r="I123" s="1014" t="s">
        <v>4582</v>
      </c>
      <c r="J123" s="1017">
        <v>4820970000005</v>
      </c>
      <c r="K123" s="1018" t="s">
        <v>5808</v>
      </c>
      <c r="L123" s="1018" t="s">
        <v>4466</v>
      </c>
      <c r="M123" s="1018" t="s">
        <v>4441</v>
      </c>
      <c r="N123" s="1014" t="s">
        <v>634</v>
      </c>
      <c r="O123" s="1019">
        <v>2</v>
      </c>
      <c r="P123" s="1019">
        <v>0</v>
      </c>
      <c r="Q123" s="1019">
        <v>0</v>
      </c>
      <c r="R123" s="1019">
        <v>0</v>
      </c>
      <c r="S123" s="1019">
        <v>0</v>
      </c>
      <c r="T123" s="1019"/>
      <c r="U123" s="1019">
        <v>1005</v>
      </c>
      <c r="V123" s="1019" t="s">
        <v>4585</v>
      </c>
      <c r="W123" s="1020">
        <v>281600</v>
      </c>
      <c r="X123" s="1021">
        <v>563200</v>
      </c>
      <c r="Y123" s="1019" t="s">
        <v>4567</v>
      </c>
    </row>
    <row r="124" spans="1:25">
      <c r="A124" s="1014">
        <f t="shared" si="1"/>
        <v>118</v>
      </c>
      <c r="B124" s="1014">
        <v>2100</v>
      </c>
      <c r="C124" s="1014" t="s">
        <v>4565</v>
      </c>
      <c r="D124" s="1014">
        <v>2117</v>
      </c>
      <c r="E124" s="1014" t="s">
        <v>4695</v>
      </c>
      <c r="F124" s="1015">
        <v>2010</v>
      </c>
      <c r="G124" s="1014" t="s">
        <v>4696</v>
      </c>
      <c r="H124" s="1016" t="s">
        <v>4581</v>
      </c>
      <c r="I124" s="1014" t="s">
        <v>4582</v>
      </c>
      <c r="J124" s="1017">
        <v>9999970025106</v>
      </c>
      <c r="K124" s="1018" t="s">
        <v>5809</v>
      </c>
      <c r="L124" s="1018" t="s">
        <v>4451</v>
      </c>
      <c r="M124" s="1018" t="s">
        <v>4441</v>
      </c>
      <c r="N124" s="1014" t="s">
        <v>634</v>
      </c>
      <c r="O124" s="1019">
        <v>46</v>
      </c>
      <c r="P124" s="1019">
        <v>0</v>
      </c>
      <c r="Q124" s="1019">
        <v>0</v>
      </c>
      <c r="R124" s="1019">
        <v>0</v>
      </c>
      <c r="S124" s="1019">
        <v>0</v>
      </c>
      <c r="T124" s="1019"/>
      <c r="U124" s="1019">
        <v>1005</v>
      </c>
      <c r="V124" s="1019" t="s">
        <v>4585</v>
      </c>
      <c r="W124" s="1020">
        <v>24200</v>
      </c>
      <c r="X124" s="1021">
        <v>1113200</v>
      </c>
      <c r="Y124" s="1019" t="s">
        <v>4567</v>
      </c>
    </row>
    <row r="125" spans="1:25">
      <c r="A125" s="1014">
        <f t="shared" si="1"/>
        <v>119</v>
      </c>
      <c r="B125" s="1014">
        <v>2100</v>
      </c>
      <c r="C125" s="1014" t="s">
        <v>4565</v>
      </c>
      <c r="D125" s="1014">
        <v>2117</v>
      </c>
      <c r="E125" s="1014" t="s">
        <v>4695</v>
      </c>
      <c r="F125" s="1015">
        <v>2010</v>
      </c>
      <c r="G125" s="1014" t="s">
        <v>4696</v>
      </c>
      <c r="H125" s="1016" t="s">
        <v>4581</v>
      </c>
      <c r="I125" s="1014" t="s">
        <v>4582</v>
      </c>
      <c r="J125" s="1017">
        <v>8020970000018</v>
      </c>
      <c r="K125" s="1018" t="s">
        <v>5810</v>
      </c>
      <c r="L125" s="1018" t="s">
        <v>5793</v>
      </c>
      <c r="M125" s="1018" t="s">
        <v>4441</v>
      </c>
      <c r="N125" s="1014" t="s">
        <v>634</v>
      </c>
      <c r="O125" s="1019">
        <v>34</v>
      </c>
      <c r="P125" s="1019">
        <v>0</v>
      </c>
      <c r="Q125" s="1019">
        <v>0</v>
      </c>
      <c r="R125" s="1019">
        <v>0</v>
      </c>
      <c r="S125" s="1019">
        <v>0</v>
      </c>
      <c r="T125" s="1019"/>
      <c r="U125" s="1019">
        <v>1005</v>
      </c>
      <c r="V125" s="1019" t="s">
        <v>4585</v>
      </c>
      <c r="W125" s="1020">
        <v>10670</v>
      </c>
      <c r="X125" s="1021">
        <v>362780</v>
      </c>
      <c r="Y125" s="1019" t="s">
        <v>4567</v>
      </c>
    </row>
    <row r="126" spans="1:25">
      <c r="A126" s="1014">
        <f t="shared" si="1"/>
        <v>120</v>
      </c>
      <c r="B126" s="1014">
        <v>2100</v>
      </c>
      <c r="C126" s="1014" t="s">
        <v>4565</v>
      </c>
      <c r="D126" s="1014">
        <v>2117</v>
      </c>
      <c r="E126" s="1014" t="s">
        <v>4695</v>
      </c>
      <c r="F126" s="1015">
        <v>2010</v>
      </c>
      <c r="G126" s="1014" t="s">
        <v>4696</v>
      </c>
      <c r="H126" s="1016" t="s">
        <v>4581</v>
      </c>
      <c r="I126" s="1014" t="s">
        <v>4582</v>
      </c>
      <c r="J126" s="1017">
        <v>8020970000006</v>
      </c>
      <c r="K126" s="1018" t="s">
        <v>5811</v>
      </c>
      <c r="L126" s="1018" t="s">
        <v>5793</v>
      </c>
      <c r="M126" s="1018" t="s">
        <v>4441</v>
      </c>
      <c r="N126" s="1014" t="s">
        <v>634</v>
      </c>
      <c r="O126" s="1019">
        <v>10</v>
      </c>
      <c r="P126" s="1019">
        <v>0</v>
      </c>
      <c r="Q126" s="1019">
        <v>0</v>
      </c>
      <c r="R126" s="1019">
        <v>0</v>
      </c>
      <c r="S126" s="1019">
        <v>0</v>
      </c>
      <c r="T126" s="1019"/>
      <c r="U126" s="1019">
        <v>1005</v>
      </c>
      <c r="V126" s="1019" t="s">
        <v>4585</v>
      </c>
      <c r="W126" s="1020">
        <v>14410</v>
      </c>
      <c r="X126" s="1021">
        <v>144100</v>
      </c>
      <c r="Y126" s="1019" t="s">
        <v>4567</v>
      </c>
    </row>
    <row r="127" spans="1:25">
      <c r="A127" s="1014">
        <f t="shared" si="1"/>
        <v>121</v>
      </c>
      <c r="B127" s="1014">
        <v>2100</v>
      </c>
      <c r="C127" s="1014" t="s">
        <v>4565</v>
      </c>
      <c r="D127" s="1014">
        <v>2117</v>
      </c>
      <c r="E127" s="1014" t="s">
        <v>4695</v>
      </c>
      <c r="F127" s="1015">
        <v>2010</v>
      </c>
      <c r="G127" s="1014" t="s">
        <v>4696</v>
      </c>
      <c r="H127" s="1016" t="s">
        <v>4581</v>
      </c>
      <c r="I127" s="1014" t="s">
        <v>4582</v>
      </c>
      <c r="J127" s="1017">
        <v>8020970000007</v>
      </c>
      <c r="K127" s="1018" t="s">
        <v>5812</v>
      </c>
      <c r="L127" s="1018" t="s">
        <v>5793</v>
      </c>
      <c r="M127" s="1018" t="s">
        <v>4441</v>
      </c>
      <c r="N127" s="1014" t="s">
        <v>634</v>
      </c>
      <c r="O127" s="1019">
        <v>34</v>
      </c>
      <c r="P127" s="1019">
        <v>0</v>
      </c>
      <c r="Q127" s="1019">
        <v>0</v>
      </c>
      <c r="R127" s="1019">
        <v>0</v>
      </c>
      <c r="S127" s="1019">
        <v>0</v>
      </c>
      <c r="T127" s="1019"/>
      <c r="U127" s="1019">
        <v>1005</v>
      </c>
      <c r="V127" s="1019" t="s">
        <v>4585</v>
      </c>
      <c r="W127" s="1020">
        <v>17600</v>
      </c>
      <c r="X127" s="1021">
        <v>598400</v>
      </c>
      <c r="Y127" s="1019" t="s">
        <v>4567</v>
      </c>
    </row>
    <row r="128" spans="1:25">
      <c r="A128" s="1014">
        <f t="shared" si="1"/>
        <v>122</v>
      </c>
      <c r="B128" s="1014">
        <v>2100</v>
      </c>
      <c r="C128" s="1014" t="s">
        <v>4565</v>
      </c>
      <c r="D128" s="1014">
        <v>2117</v>
      </c>
      <c r="E128" s="1014" t="s">
        <v>4695</v>
      </c>
      <c r="F128" s="1015">
        <v>2010</v>
      </c>
      <c r="G128" s="1014" t="s">
        <v>4696</v>
      </c>
      <c r="H128" s="1016" t="s">
        <v>4581</v>
      </c>
      <c r="I128" s="1014" t="s">
        <v>4582</v>
      </c>
      <c r="J128" s="1017">
        <v>8030970000004</v>
      </c>
      <c r="K128" s="1018" t="s">
        <v>5813</v>
      </c>
      <c r="L128" s="1018" t="s">
        <v>4450</v>
      </c>
      <c r="M128" s="1018" t="s">
        <v>1815</v>
      </c>
      <c r="N128" s="1014" t="s">
        <v>634</v>
      </c>
      <c r="O128" s="1019">
        <v>65</v>
      </c>
      <c r="P128" s="1019">
        <v>0</v>
      </c>
      <c r="Q128" s="1019">
        <v>0</v>
      </c>
      <c r="R128" s="1019">
        <v>0</v>
      </c>
      <c r="S128" s="1019">
        <v>0</v>
      </c>
      <c r="T128" s="1019"/>
      <c r="U128" s="1019">
        <v>1005</v>
      </c>
      <c r="V128" s="1019" t="s">
        <v>4585</v>
      </c>
      <c r="W128" s="1020">
        <v>165000</v>
      </c>
      <c r="X128" s="1021">
        <v>10725000</v>
      </c>
      <c r="Y128" s="1019" t="s">
        <v>4567</v>
      </c>
    </row>
    <row r="129" spans="1:25">
      <c r="A129" s="1014">
        <f t="shared" si="1"/>
        <v>123</v>
      </c>
      <c r="B129" s="1014">
        <v>2100</v>
      </c>
      <c r="C129" s="1014" t="s">
        <v>4565</v>
      </c>
      <c r="D129" s="1014">
        <v>2117</v>
      </c>
      <c r="E129" s="1014" t="s">
        <v>4695</v>
      </c>
      <c r="F129" s="1015">
        <v>2010</v>
      </c>
      <c r="G129" s="1014" t="s">
        <v>4696</v>
      </c>
      <c r="H129" s="1016" t="s">
        <v>4581</v>
      </c>
      <c r="I129" s="1014" t="s">
        <v>4582</v>
      </c>
      <c r="J129" s="1017">
        <v>8030970000006</v>
      </c>
      <c r="K129" s="1018" t="s">
        <v>5814</v>
      </c>
      <c r="L129" s="1018" t="s">
        <v>4450</v>
      </c>
      <c r="M129" s="1018" t="s">
        <v>1815</v>
      </c>
      <c r="N129" s="1014" t="s">
        <v>634</v>
      </c>
      <c r="O129" s="1019">
        <v>10</v>
      </c>
      <c r="P129" s="1019">
        <v>0</v>
      </c>
      <c r="Q129" s="1019">
        <v>0</v>
      </c>
      <c r="R129" s="1019">
        <v>0</v>
      </c>
      <c r="S129" s="1019">
        <v>0</v>
      </c>
      <c r="T129" s="1019"/>
      <c r="U129" s="1019">
        <v>1005</v>
      </c>
      <c r="V129" s="1019" t="s">
        <v>4585</v>
      </c>
      <c r="W129" s="1020">
        <v>297000</v>
      </c>
      <c r="X129" s="1021">
        <v>2970000</v>
      </c>
      <c r="Y129" s="1019" t="s">
        <v>4567</v>
      </c>
    </row>
    <row r="130" spans="1:25">
      <c r="A130" s="1014">
        <f t="shared" si="1"/>
        <v>124</v>
      </c>
      <c r="B130" s="1014">
        <v>2100</v>
      </c>
      <c r="C130" s="1014" t="s">
        <v>4565</v>
      </c>
      <c r="D130" s="1014">
        <v>2117</v>
      </c>
      <c r="E130" s="1014" t="s">
        <v>4695</v>
      </c>
      <c r="F130" s="1015">
        <v>2010</v>
      </c>
      <c r="G130" s="1014" t="s">
        <v>4696</v>
      </c>
      <c r="H130" s="1016" t="s">
        <v>4581</v>
      </c>
      <c r="I130" s="1014" t="s">
        <v>4582</v>
      </c>
      <c r="J130" s="1017">
        <v>8030970000008</v>
      </c>
      <c r="K130" s="1018" t="s">
        <v>5815</v>
      </c>
      <c r="L130" s="1018" t="s">
        <v>4450</v>
      </c>
      <c r="M130" s="1018" t="s">
        <v>1815</v>
      </c>
      <c r="N130" s="1014" t="s">
        <v>634</v>
      </c>
      <c r="O130" s="1019">
        <v>32</v>
      </c>
      <c r="P130" s="1019">
        <v>0</v>
      </c>
      <c r="Q130" s="1019">
        <v>0</v>
      </c>
      <c r="R130" s="1019">
        <v>0</v>
      </c>
      <c r="S130" s="1019">
        <v>0</v>
      </c>
      <c r="T130" s="1019"/>
      <c r="U130" s="1019">
        <v>1005</v>
      </c>
      <c r="V130" s="1019" t="s">
        <v>4585</v>
      </c>
      <c r="W130" s="1020">
        <v>440000</v>
      </c>
      <c r="X130" s="1021">
        <v>14080000</v>
      </c>
      <c r="Y130" s="1019" t="s">
        <v>4567</v>
      </c>
    </row>
    <row r="131" spans="1:25">
      <c r="A131" s="1014">
        <f t="shared" si="1"/>
        <v>125</v>
      </c>
      <c r="B131" s="1014">
        <v>2100</v>
      </c>
      <c r="C131" s="1014" t="s">
        <v>4565</v>
      </c>
      <c r="D131" s="1014">
        <v>2117</v>
      </c>
      <c r="E131" s="1014" t="s">
        <v>4695</v>
      </c>
      <c r="F131" s="1015">
        <v>2010</v>
      </c>
      <c r="G131" s="1014" t="s">
        <v>4696</v>
      </c>
      <c r="H131" s="1016" t="s">
        <v>4581</v>
      </c>
      <c r="I131" s="1014" t="s">
        <v>4582</v>
      </c>
      <c r="J131" s="1017">
        <v>8030970000012</v>
      </c>
      <c r="K131" s="1018" t="s">
        <v>5816</v>
      </c>
      <c r="L131" s="1018" t="s">
        <v>4450</v>
      </c>
      <c r="M131" s="1018" t="s">
        <v>1815</v>
      </c>
      <c r="N131" s="1014" t="s">
        <v>634</v>
      </c>
      <c r="O131" s="1019">
        <v>30</v>
      </c>
      <c r="P131" s="1019">
        <v>0</v>
      </c>
      <c r="Q131" s="1019">
        <v>0</v>
      </c>
      <c r="R131" s="1019">
        <v>0</v>
      </c>
      <c r="S131" s="1019">
        <v>0</v>
      </c>
      <c r="T131" s="1019"/>
      <c r="U131" s="1019">
        <v>1005</v>
      </c>
      <c r="V131" s="1019" t="s">
        <v>4585</v>
      </c>
      <c r="W131" s="1020">
        <v>110000</v>
      </c>
      <c r="X131" s="1021">
        <v>3300000</v>
      </c>
      <c r="Y131" s="1019" t="s">
        <v>4567</v>
      </c>
    </row>
    <row r="132" spans="1:25">
      <c r="A132" s="1014">
        <f t="shared" si="1"/>
        <v>126</v>
      </c>
      <c r="B132" s="1014">
        <v>2100</v>
      </c>
      <c r="C132" s="1014" t="s">
        <v>4565</v>
      </c>
      <c r="D132" s="1014">
        <v>2117</v>
      </c>
      <c r="E132" s="1014" t="s">
        <v>4695</v>
      </c>
      <c r="F132" s="1015">
        <v>2010</v>
      </c>
      <c r="G132" s="1014" t="s">
        <v>4696</v>
      </c>
      <c r="H132" s="1016" t="s">
        <v>4581</v>
      </c>
      <c r="I132" s="1014" t="s">
        <v>4582</v>
      </c>
      <c r="J132" s="1017">
        <v>9999970023166</v>
      </c>
      <c r="K132" s="1018" t="s">
        <v>5817</v>
      </c>
      <c r="L132" s="1018" t="s">
        <v>4451</v>
      </c>
      <c r="M132" s="1018" t="s">
        <v>1011</v>
      </c>
      <c r="N132" s="1014" t="s">
        <v>634</v>
      </c>
      <c r="O132" s="1019">
        <v>20</v>
      </c>
      <c r="P132" s="1019">
        <v>0</v>
      </c>
      <c r="Q132" s="1019">
        <v>0</v>
      </c>
      <c r="R132" s="1019">
        <v>0</v>
      </c>
      <c r="S132" s="1019">
        <v>0</v>
      </c>
      <c r="T132" s="1019"/>
      <c r="U132" s="1019">
        <v>1005</v>
      </c>
      <c r="V132" s="1019" t="s">
        <v>4585</v>
      </c>
      <c r="W132" s="1020">
        <v>968000</v>
      </c>
      <c r="X132" s="1021">
        <v>19360000</v>
      </c>
      <c r="Y132" s="1019" t="s">
        <v>4567</v>
      </c>
    </row>
    <row r="133" spans="1:25">
      <c r="A133" s="1014">
        <f t="shared" si="1"/>
        <v>127</v>
      </c>
      <c r="B133" s="1014">
        <v>2100</v>
      </c>
      <c r="C133" s="1014" t="s">
        <v>4565</v>
      </c>
      <c r="D133" s="1014">
        <v>2117</v>
      </c>
      <c r="E133" s="1014" t="s">
        <v>4695</v>
      </c>
      <c r="F133" s="1015">
        <v>2010</v>
      </c>
      <c r="G133" s="1014" t="s">
        <v>4696</v>
      </c>
      <c r="H133" s="1016" t="s">
        <v>4581</v>
      </c>
      <c r="I133" s="1014" t="s">
        <v>4582</v>
      </c>
      <c r="J133" s="1017">
        <v>4720970000638</v>
      </c>
      <c r="K133" s="1018" t="s">
        <v>5818</v>
      </c>
      <c r="L133" s="1018" t="s">
        <v>4590</v>
      </c>
      <c r="M133" s="1018" t="s">
        <v>1861</v>
      </c>
      <c r="N133" s="1014" t="s">
        <v>634</v>
      </c>
      <c r="O133" s="1019">
        <v>50</v>
      </c>
      <c r="P133" s="1019">
        <v>0</v>
      </c>
      <c r="Q133" s="1019">
        <v>0</v>
      </c>
      <c r="R133" s="1019">
        <v>0</v>
      </c>
      <c r="S133" s="1019">
        <v>0</v>
      </c>
      <c r="T133" s="1019"/>
      <c r="U133" s="1019">
        <v>1005</v>
      </c>
      <c r="V133" s="1019" t="s">
        <v>4585</v>
      </c>
      <c r="W133" s="1020">
        <v>47850</v>
      </c>
      <c r="X133" s="1021">
        <v>2392500</v>
      </c>
      <c r="Y133" s="1019" t="s">
        <v>4567</v>
      </c>
    </row>
    <row r="134" spans="1:25">
      <c r="A134" s="1014">
        <f t="shared" si="1"/>
        <v>128</v>
      </c>
      <c r="B134" s="1014">
        <v>2100</v>
      </c>
      <c r="C134" s="1014" t="s">
        <v>4565</v>
      </c>
      <c r="D134" s="1014">
        <v>2117</v>
      </c>
      <c r="E134" s="1014" t="s">
        <v>4695</v>
      </c>
      <c r="F134" s="1015">
        <v>2010</v>
      </c>
      <c r="G134" s="1014" t="s">
        <v>4696</v>
      </c>
      <c r="H134" s="1016" t="s">
        <v>4581</v>
      </c>
      <c r="I134" s="1014" t="s">
        <v>4582</v>
      </c>
      <c r="J134" s="1017">
        <v>9999970000444</v>
      </c>
      <c r="K134" s="1018" t="s">
        <v>5819</v>
      </c>
      <c r="L134" s="1018" t="s">
        <v>4451</v>
      </c>
      <c r="M134" s="1018" t="s">
        <v>725</v>
      </c>
      <c r="N134" s="1014" t="s">
        <v>634</v>
      </c>
      <c r="O134" s="1019">
        <v>17</v>
      </c>
      <c r="P134" s="1019">
        <v>0</v>
      </c>
      <c r="Q134" s="1019">
        <v>0</v>
      </c>
      <c r="R134" s="1019">
        <v>0</v>
      </c>
      <c r="S134" s="1019">
        <v>0</v>
      </c>
      <c r="T134" s="1019"/>
      <c r="U134" s="1019">
        <v>1005</v>
      </c>
      <c r="V134" s="1019" t="s">
        <v>4585</v>
      </c>
      <c r="W134" s="1020">
        <v>660000</v>
      </c>
      <c r="X134" s="1021">
        <v>11220000</v>
      </c>
      <c r="Y134" s="1019" t="s">
        <v>4567</v>
      </c>
    </row>
    <row r="135" spans="1:25">
      <c r="A135" s="1014">
        <f t="shared" si="1"/>
        <v>129</v>
      </c>
      <c r="B135" s="1014">
        <v>2100</v>
      </c>
      <c r="C135" s="1014" t="s">
        <v>4565</v>
      </c>
      <c r="D135" s="1014">
        <v>2117</v>
      </c>
      <c r="E135" s="1014" t="s">
        <v>4695</v>
      </c>
      <c r="F135" s="1015">
        <v>2010</v>
      </c>
      <c r="G135" s="1014" t="s">
        <v>4696</v>
      </c>
      <c r="H135" s="1016" t="s">
        <v>4581</v>
      </c>
      <c r="I135" s="1014" t="s">
        <v>4582</v>
      </c>
      <c r="J135" s="1017">
        <v>9999970025210</v>
      </c>
      <c r="K135" s="1018" t="s">
        <v>5820</v>
      </c>
      <c r="L135" s="1018" t="s">
        <v>4451</v>
      </c>
      <c r="M135" s="1018" t="s">
        <v>4441</v>
      </c>
      <c r="N135" s="1014" t="s">
        <v>634</v>
      </c>
      <c r="O135" s="1019">
        <v>12</v>
      </c>
      <c r="P135" s="1019">
        <v>0</v>
      </c>
      <c r="Q135" s="1019">
        <v>0</v>
      </c>
      <c r="R135" s="1019">
        <v>0</v>
      </c>
      <c r="S135" s="1019">
        <v>0</v>
      </c>
      <c r="T135" s="1019"/>
      <c r="U135" s="1019">
        <v>1005</v>
      </c>
      <c r="V135" s="1019" t="s">
        <v>4585</v>
      </c>
      <c r="W135" s="1020">
        <v>42570</v>
      </c>
      <c r="X135" s="1021">
        <v>510840</v>
      </c>
      <c r="Y135" s="1019" t="s">
        <v>4567</v>
      </c>
    </row>
    <row r="136" spans="1:25">
      <c r="A136" s="1014">
        <f t="shared" si="1"/>
        <v>130</v>
      </c>
      <c r="B136" s="1014">
        <v>2100</v>
      </c>
      <c r="C136" s="1014" t="s">
        <v>4565</v>
      </c>
      <c r="D136" s="1014">
        <v>2117</v>
      </c>
      <c r="E136" s="1014" t="s">
        <v>4695</v>
      </c>
      <c r="F136" s="1015">
        <v>2010</v>
      </c>
      <c r="G136" s="1014" t="s">
        <v>4696</v>
      </c>
      <c r="H136" s="1016" t="s">
        <v>4581</v>
      </c>
      <c r="I136" s="1014" t="s">
        <v>4582</v>
      </c>
      <c r="J136" s="1017">
        <v>5307970000027</v>
      </c>
      <c r="K136" s="1018" t="s">
        <v>4725</v>
      </c>
      <c r="L136" s="1018" t="s">
        <v>4454</v>
      </c>
      <c r="M136" s="1018" t="s">
        <v>4441</v>
      </c>
      <c r="N136" s="1014" t="s">
        <v>634</v>
      </c>
      <c r="O136" s="1019">
        <v>10</v>
      </c>
      <c r="P136" s="1019">
        <v>0</v>
      </c>
      <c r="Q136" s="1019">
        <v>0</v>
      </c>
      <c r="R136" s="1019">
        <v>0</v>
      </c>
      <c r="S136" s="1019">
        <v>0</v>
      </c>
      <c r="T136" s="1019"/>
      <c r="U136" s="1019">
        <v>1005</v>
      </c>
      <c r="V136" s="1019" t="s">
        <v>4585</v>
      </c>
      <c r="W136" s="1020">
        <v>17600</v>
      </c>
      <c r="X136" s="1021">
        <v>176000</v>
      </c>
      <c r="Y136" s="1019" t="s">
        <v>4567</v>
      </c>
    </row>
    <row r="137" spans="1:25">
      <c r="A137" s="1014">
        <f t="shared" ref="A137:A200" si="2">A136+1</f>
        <v>131</v>
      </c>
      <c r="B137" s="1014">
        <v>2100</v>
      </c>
      <c r="C137" s="1014" t="s">
        <v>4565</v>
      </c>
      <c r="D137" s="1014">
        <v>2117</v>
      </c>
      <c r="E137" s="1014" t="s">
        <v>4695</v>
      </c>
      <c r="F137" s="1015">
        <v>2010</v>
      </c>
      <c r="G137" s="1014" t="s">
        <v>4696</v>
      </c>
      <c r="H137" s="1016" t="s">
        <v>4581</v>
      </c>
      <c r="I137" s="1014" t="s">
        <v>4582</v>
      </c>
      <c r="J137" s="1017">
        <v>8010970000058</v>
      </c>
      <c r="K137" s="1018" t="s">
        <v>5821</v>
      </c>
      <c r="L137" s="1018" t="s">
        <v>5773</v>
      </c>
      <c r="M137" s="1018" t="s">
        <v>4447</v>
      </c>
      <c r="N137" s="1014" t="s">
        <v>634</v>
      </c>
      <c r="O137" s="1019">
        <v>131</v>
      </c>
      <c r="P137" s="1019">
        <v>0</v>
      </c>
      <c r="Q137" s="1019">
        <v>0</v>
      </c>
      <c r="R137" s="1019">
        <v>0</v>
      </c>
      <c r="S137" s="1019">
        <v>0</v>
      </c>
      <c r="T137" s="1019"/>
      <c r="U137" s="1019">
        <v>1005</v>
      </c>
      <c r="V137" s="1019" t="s">
        <v>4585</v>
      </c>
      <c r="W137" s="1020">
        <v>36460</v>
      </c>
      <c r="X137" s="1021">
        <v>4776200</v>
      </c>
      <c r="Y137" s="1019" t="s">
        <v>4567</v>
      </c>
    </row>
    <row r="138" spans="1:25">
      <c r="A138" s="1014">
        <f t="shared" si="2"/>
        <v>132</v>
      </c>
      <c r="B138" s="1014">
        <v>2100</v>
      </c>
      <c r="C138" s="1014" t="s">
        <v>4565</v>
      </c>
      <c r="D138" s="1014">
        <v>2117</v>
      </c>
      <c r="E138" s="1014" t="s">
        <v>4695</v>
      </c>
      <c r="F138" s="1015">
        <v>2010</v>
      </c>
      <c r="G138" s="1014" t="s">
        <v>4696</v>
      </c>
      <c r="H138" s="1016" t="s">
        <v>4581</v>
      </c>
      <c r="I138" s="1014" t="s">
        <v>4582</v>
      </c>
      <c r="J138" s="1017">
        <v>9999970000507</v>
      </c>
      <c r="K138" s="1018" t="s">
        <v>5822</v>
      </c>
      <c r="L138" s="1018" t="s">
        <v>4451</v>
      </c>
      <c r="M138" s="1018" t="s">
        <v>4441</v>
      </c>
      <c r="N138" s="1014" t="s">
        <v>634</v>
      </c>
      <c r="O138" s="1019">
        <v>2</v>
      </c>
      <c r="P138" s="1019">
        <v>0</v>
      </c>
      <c r="Q138" s="1019">
        <v>0</v>
      </c>
      <c r="R138" s="1019">
        <v>0</v>
      </c>
      <c r="S138" s="1019">
        <v>0</v>
      </c>
      <c r="T138" s="1019"/>
      <c r="U138" s="1019">
        <v>1005</v>
      </c>
      <c r="V138" s="1019" t="s">
        <v>4585</v>
      </c>
      <c r="W138" s="1020">
        <v>1310100</v>
      </c>
      <c r="X138" s="1021">
        <v>2620200</v>
      </c>
      <c r="Y138" s="1019" t="s">
        <v>4567</v>
      </c>
    </row>
    <row r="139" spans="1:25">
      <c r="A139" s="1014">
        <f t="shared" si="2"/>
        <v>133</v>
      </c>
      <c r="B139" s="1014">
        <v>2100</v>
      </c>
      <c r="C139" s="1014" t="s">
        <v>4565</v>
      </c>
      <c r="D139" s="1014">
        <v>2117</v>
      </c>
      <c r="E139" s="1014" t="s">
        <v>4695</v>
      </c>
      <c r="F139" s="1015">
        <v>2010</v>
      </c>
      <c r="G139" s="1014" t="s">
        <v>4696</v>
      </c>
      <c r="H139" s="1016" t="s">
        <v>4581</v>
      </c>
      <c r="I139" s="1014" t="s">
        <v>4582</v>
      </c>
      <c r="J139" s="1017">
        <v>6130970000026</v>
      </c>
      <c r="K139" s="1018" t="s">
        <v>4729</v>
      </c>
      <c r="L139" s="1018" t="s">
        <v>4584</v>
      </c>
      <c r="M139" s="1018" t="s">
        <v>4441</v>
      </c>
      <c r="N139" s="1014" t="s">
        <v>634</v>
      </c>
      <c r="O139" s="1019">
        <v>1</v>
      </c>
      <c r="P139" s="1019">
        <v>0</v>
      </c>
      <c r="Q139" s="1019">
        <v>0</v>
      </c>
      <c r="R139" s="1019">
        <v>0</v>
      </c>
      <c r="S139" s="1019">
        <v>0</v>
      </c>
      <c r="T139" s="1019"/>
      <c r="U139" s="1019">
        <v>1005</v>
      </c>
      <c r="V139" s="1019" t="s">
        <v>4585</v>
      </c>
      <c r="W139" s="1020">
        <v>3943390</v>
      </c>
      <c r="X139" s="1021">
        <v>3943390</v>
      </c>
      <c r="Y139" s="1019" t="s">
        <v>4567</v>
      </c>
    </row>
    <row r="140" spans="1:25">
      <c r="A140" s="1014">
        <f t="shared" si="2"/>
        <v>134</v>
      </c>
      <c r="B140" s="1014">
        <v>2100</v>
      </c>
      <c r="C140" s="1014" t="s">
        <v>4565</v>
      </c>
      <c r="D140" s="1014">
        <v>2117</v>
      </c>
      <c r="E140" s="1014" t="s">
        <v>4695</v>
      </c>
      <c r="F140" s="1015">
        <v>2010</v>
      </c>
      <c r="G140" s="1014" t="s">
        <v>4696</v>
      </c>
      <c r="H140" s="1016" t="s">
        <v>4581</v>
      </c>
      <c r="I140" s="1014" t="s">
        <v>4582</v>
      </c>
      <c r="J140" s="1017">
        <v>4820970000446</v>
      </c>
      <c r="K140" s="1018" t="s">
        <v>5823</v>
      </c>
      <c r="L140" s="1018" t="s">
        <v>4466</v>
      </c>
      <c r="M140" s="1018" t="s">
        <v>4441</v>
      </c>
      <c r="N140" s="1014" t="s">
        <v>634</v>
      </c>
      <c r="O140" s="1019">
        <v>20</v>
      </c>
      <c r="P140" s="1019">
        <v>0</v>
      </c>
      <c r="Q140" s="1019">
        <v>0</v>
      </c>
      <c r="R140" s="1019">
        <v>0</v>
      </c>
      <c r="S140" s="1019">
        <v>0</v>
      </c>
      <c r="T140" s="1019"/>
      <c r="U140" s="1019">
        <v>1005</v>
      </c>
      <c r="V140" s="1019" t="s">
        <v>4585</v>
      </c>
      <c r="W140" s="1020">
        <v>22000</v>
      </c>
      <c r="X140" s="1021">
        <v>440000</v>
      </c>
      <c r="Y140" s="1019" t="s">
        <v>4567</v>
      </c>
    </row>
    <row r="141" spans="1:25">
      <c r="A141" s="1014">
        <f t="shared" si="2"/>
        <v>135</v>
      </c>
      <c r="B141" s="1014">
        <v>2100</v>
      </c>
      <c r="C141" s="1014" t="s">
        <v>4565</v>
      </c>
      <c r="D141" s="1014">
        <v>2117</v>
      </c>
      <c r="E141" s="1014" t="s">
        <v>4695</v>
      </c>
      <c r="F141" s="1015">
        <v>2010</v>
      </c>
      <c r="G141" s="1014" t="s">
        <v>4696</v>
      </c>
      <c r="H141" s="1016" t="s">
        <v>4581</v>
      </c>
      <c r="I141" s="1014" t="s">
        <v>4582</v>
      </c>
      <c r="J141" s="1017">
        <v>3110970000018</v>
      </c>
      <c r="K141" s="1018" t="s">
        <v>4779</v>
      </c>
      <c r="L141" s="1018" t="s">
        <v>4455</v>
      </c>
      <c r="M141" s="1018" t="s">
        <v>4441</v>
      </c>
      <c r="N141" s="1014" t="s">
        <v>634</v>
      </c>
      <c r="O141" s="1019">
        <v>2</v>
      </c>
      <c r="P141" s="1019">
        <v>0</v>
      </c>
      <c r="Q141" s="1019">
        <v>0</v>
      </c>
      <c r="R141" s="1019">
        <v>0</v>
      </c>
      <c r="S141" s="1019">
        <v>0</v>
      </c>
      <c r="T141" s="1019"/>
      <c r="U141" s="1019">
        <v>1007</v>
      </c>
      <c r="V141" s="1019" t="s">
        <v>4586</v>
      </c>
      <c r="W141" s="1020">
        <v>809600</v>
      </c>
      <c r="X141" s="1021">
        <v>1619200</v>
      </c>
      <c r="Y141" s="1019" t="s">
        <v>4567</v>
      </c>
    </row>
    <row r="142" spans="1:25">
      <c r="A142" s="1014">
        <f t="shared" si="2"/>
        <v>136</v>
      </c>
      <c r="B142" s="1014">
        <v>2100</v>
      </c>
      <c r="C142" s="1014" t="s">
        <v>4565</v>
      </c>
      <c r="D142" s="1014">
        <v>2117</v>
      </c>
      <c r="E142" s="1014" t="s">
        <v>4695</v>
      </c>
      <c r="F142" s="1015">
        <v>2010</v>
      </c>
      <c r="G142" s="1014" t="s">
        <v>4696</v>
      </c>
      <c r="H142" s="1016" t="s">
        <v>4581</v>
      </c>
      <c r="I142" s="1014" t="s">
        <v>4582</v>
      </c>
      <c r="J142" s="1017">
        <v>3110970000022</v>
      </c>
      <c r="K142" s="1018" t="s">
        <v>4780</v>
      </c>
      <c r="L142" s="1018" t="s">
        <v>4455</v>
      </c>
      <c r="M142" s="1018" t="s">
        <v>4441</v>
      </c>
      <c r="N142" s="1014" t="s">
        <v>634</v>
      </c>
      <c r="O142" s="1019">
        <v>2</v>
      </c>
      <c r="P142" s="1019">
        <v>0</v>
      </c>
      <c r="Q142" s="1019">
        <v>0</v>
      </c>
      <c r="R142" s="1019">
        <v>0</v>
      </c>
      <c r="S142" s="1019">
        <v>0</v>
      </c>
      <c r="T142" s="1019"/>
      <c r="U142" s="1019">
        <v>1007</v>
      </c>
      <c r="V142" s="1019" t="s">
        <v>4586</v>
      </c>
      <c r="W142" s="1020">
        <v>1273800</v>
      </c>
      <c r="X142" s="1021">
        <v>2547600</v>
      </c>
      <c r="Y142" s="1019" t="s">
        <v>4567</v>
      </c>
    </row>
    <row r="143" spans="1:25">
      <c r="A143" s="1014">
        <f t="shared" si="2"/>
        <v>137</v>
      </c>
      <c r="B143" s="1014">
        <v>2100</v>
      </c>
      <c r="C143" s="1014" t="s">
        <v>4565</v>
      </c>
      <c r="D143" s="1014">
        <v>2117</v>
      </c>
      <c r="E143" s="1014" t="s">
        <v>4695</v>
      </c>
      <c r="F143" s="1015">
        <v>2010</v>
      </c>
      <c r="G143" s="1014" t="s">
        <v>4696</v>
      </c>
      <c r="H143" s="1016" t="s">
        <v>4581</v>
      </c>
      <c r="I143" s="1014" t="s">
        <v>4582</v>
      </c>
      <c r="J143" s="1017">
        <v>3110970001614</v>
      </c>
      <c r="K143" s="1018" t="s">
        <v>4836</v>
      </c>
      <c r="L143" s="1018" t="s">
        <v>4455</v>
      </c>
      <c r="M143" s="1018" t="s">
        <v>4441</v>
      </c>
      <c r="N143" s="1014" t="s">
        <v>634</v>
      </c>
      <c r="O143" s="1019">
        <v>2</v>
      </c>
      <c r="P143" s="1019">
        <v>0</v>
      </c>
      <c r="Q143" s="1019">
        <v>0</v>
      </c>
      <c r="R143" s="1019">
        <v>0</v>
      </c>
      <c r="S143" s="1019">
        <v>0</v>
      </c>
      <c r="T143" s="1019"/>
      <c r="U143" s="1019">
        <v>1007</v>
      </c>
      <c r="V143" s="1019" t="s">
        <v>4586</v>
      </c>
      <c r="W143" s="1020">
        <v>1160500</v>
      </c>
      <c r="X143" s="1021">
        <v>2321000</v>
      </c>
      <c r="Y143" s="1019" t="s">
        <v>4567</v>
      </c>
    </row>
    <row r="144" spans="1:25">
      <c r="A144" s="1014">
        <f t="shared" si="2"/>
        <v>138</v>
      </c>
      <c r="B144" s="1014">
        <v>2100</v>
      </c>
      <c r="C144" s="1014" t="s">
        <v>4565</v>
      </c>
      <c r="D144" s="1014">
        <v>2117</v>
      </c>
      <c r="E144" s="1014" t="s">
        <v>4695</v>
      </c>
      <c r="F144" s="1015">
        <v>2010</v>
      </c>
      <c r="G144" s="1014" t="s">
        <v>4696</v>
      </c>
      <c r="H144" s="1016" t="s">
        <v>4581</v>
      </c>
      <c r="I144" s="1014" t="s">
        <v>4582</v>
      </c>
      <c r="J144" s="1017">
        <v>3130970000005</v>
      </c>
      <c r="K144" s="1018" t="s">
        <v>4841</v>
      </c>
      <c r="L144" s="1018" t="s">
        <v>4461</v>
      </c>
      <c r="M144" s="1018" t="s">
        <v>4441</v>
      </c>
      <c r="N144" s="1014" t="s">
        <v>634</v>
      </c>
      <c r="O144" s="1019">
        <v>8</v>
      </c>
      <c r="P144" s="1019">
        <v>0</v>
      </c>
      <c r="Q144" s="1019">
        <v>0</v>
      </c>
      <c r="R144" s="1019">
        <v>0</v>
      </c>
      <c r="S144" s="1019">
        <v>0</v>
      </c>
      <c r="T144" s="1019"/>
      <c r="U144" s="1019">
        <v>1007</v>
      </c>
      <c r="V144" s="1019" t="s">
        <v>4586</v>
      </c>
      <c r="W144" s="1020">
        <v>385088</v>
      </c>
      <c r="X144" s="1021">
        <v>3080704</v>
      </c>
      <c r="Y144" s="1019" t="s">
        <v>4567</v>
      </c>
    </row>
    <row r="145" spans="1:25">
      <c r="A145" s="1014">
        <f t="shared" si="2"/>
        <v>139</v>
      </c>
      <c r="B145" s="1014">
        <v>2100</v>
      </c>
      <c r="C145" s="1014" t="s">
        <v>4565</v>
      </c>
      <c r="D145" s="1014">
        <v>2117</v>
      </c>
      <c r="E145" s="1014" t="s">
        <v>4695</v>
      </c>
      <c r="F145" s="1015">
        <v>2010</v>
      </c>
      <c r="G145" s="1014" t="s">
        <v>4696</v>
      </c>
      <c r="H145" s="1016" t="s">
        <v>4581</v>
      </c>
      <c r="I145" s="1014" t="s">
        <v>4582</v>
      </c>
      <c r="J145" s="1017">
        <v>3110970000046</v>
      </c>
      <c r="K145" s="1018" t="s">
        <v>4781</v>
      </c>
      <c r="L145" s="1018" t="s">
        <v>4455</v>
      </c>
      <c r="M145" s="1018" t="s">
        <v>4441</v>
      </c>
      <c r="N145" s="1014" t="s">
        <v>634</v>
      </c>
      <c r="O145" s="1019">
        <v>2</v>
      </c>
      <c r="P145" s="1019">
        <v>0</v>
      </c>
      <c r="Q145" s="1019">
        <v>0</v>
      </c>
      <c r="R145" s="1019">
        <v>0</v>
      </c>
      <c r="S145" s="1019">
        <v>0</v>
      </c>
      <c r="T145" s="1019"/>
      <c r="U145" s="1019">
        <v>1007</v>
      </c>
      <c r="V145" s="1019" t="s">
        <v>4586</v>
      </c>
      <c r="W145" s="1020">
        <v>155100</v>
      </c>
      <c r="X145" s="1021">
        <v>310200</v>
      </c>
      <c r="Y145" s="1019" t="s">
        <v>4567</v>
      </c>
    </row>
    <row r="146" spans="1:25">
      <c r="A146" s="1014">
        <f t="shared" si="2"/>
        <v>140</v>
      </c>
      <c r="B146" s="1014">
        <v>2100</v>
      </c>
      <c r="C146" s="1014" t="s">
        <v>4565</v>
      </c>
      <c r="D146" s="1014">
        <v>2117</v>
      </c>
      <c r="E146" s="1014" t="s">
        <v>4695</v>
      </c>
      <c r="F146" s="1015">
        <v>2010</v>
      </c>
      <c r="G146" s="1014" t="s">
        <v>4696</v>
      </c>
      <c r="H146" s="1016" t="s">
        <v>4581</v>
      </c>
      <c r="I146" s="1014" t="s">
        <v>4582</v>
      </c>
      <c r="J146" s="1017">
        <v>3110970001098</v>
      </c>
      <c r="K146" s="1018" t="s">
        <v>4824</v>
      </c>
      <c r="L146" s="1018" t="s">
        <v>4455</v>
      </c>
      <c r="M146" s="1018" t="s">
        <v>4441</v>
      </c>
      <c r="N146" s="1014" t="s">
        <v>634</v>
      </c>
      <c r="O146" s="1019">
        <v>2</v>
      </c>
      <c r="P146" s="1019">
        <v>0</v>
      </c>
      <c r="Q146" s="1019">
        <v>0</v>
      </c>
      <c r="R146" s="1019">
        <v>0</v>
      </c>
      <c r="S146" s="1019">
        <v>0</v>
      </c>
      <c r="T146" s="1019"/>
      <c r="U146" s="1019">
        <v>1007</v>
      </c>
      <c r="V146" s="1019" t="s">
        <v>4586</v>
      </c>
      <c r="W146" s="1020">
        <v>35183500</v>
      </c>
      <c r="X146" s="1021">
        <v>70367000</v>
      </c>
      <c r="Y146" s="1019" t="s">
        <v>4567</v>
      </c>
    </row>
    <row r="147" spans="1:25">
      <c r="A147" s="1014">
        <f t="shared" si="2"/>
        <v>141</v>
      </c>
      <c r="B147" s="1014">
        <v>2100</v>
      </c>
      <c r="C147" s="1014" t="s">
        <v>4565</v>
      </c>
      <c r="D147" s="1014">
        <v>2117</v>
      </c>
      <c r="E147" s="1014" t="s">
        <v>4695</v>
      </c>
      <c r="F147" s="1015">
        <v>2010</v>
      </c>
      <c r="G147" s="1014" t="s">
        <v>4696</v>
      </c>
      <c r="H147" s="1016" t="s">
        <v>4581</v>
      </c>
      <c r="I147" s="1014" t="s">
        <v>4582</v>
      </c>
      <c r="J147" s="1017">
        <v>3110970001254</v>
      </c>
      <c r="K147" s="1018" t="s">
        <v>4826</v>
      </c>
      <c r="L147" s="1018" t="s">
        <v>4455</v>
      </c>
      <c r="M147" s="1018" t="s">
        <v>4441</v>
      </c>
      <c r="N147" s="1014" t="s">
        <v>634</v>
      </c>
      <c r="O147" s="1019">
        <v>6</v>
      </c>
      <c r="P147" s="1019">
        <v>0</v>
      </c>
      <c r="Q147" s="1019">
        <v>0</v>
      </c>
      <c r="R147" s="1019">
        <v>0</v>
      </c>
      <c r="S147" s="1019">
        <v>0</v>
      </c>
      <c r="T147" s="1019"/>
      <c r="U147" s="1019">
        <v>1007</v>
      </c>
      <c r="V147" s="1019" t="s">
        <v>4586</v>
      </c>
      <c r="W147" s="1020">
        <v>992200</v>
      </c>
      <c r="X147" s="1021">
        <v>5953200</v>
      </c>
      <c r="Y147" s="1019" t="s">
        <v>4567</v>
      </c>
    </row>
    <row r="148" spans="1:25">
      <c r="A148" s="1014">
        <f t="shared" si="2"/>
        <v>142</v>
      </c>
      <c r="B148" s="1014">
        <v>2100</v>
      </c>
      <c r="C148" s="1014" t="s">
        <v>4565</v>
      </c>
      <c r="D148" s="1014">
        <v>2117</v>
      </c>
      <c r="E148" s="1014" t="s">
        <v>4695</v>
      </c>
      <c r="F148" s="1015">
        <v>2010</v>
      </c>
      <c r="G148" s="1014" t="s">
        <v>4696</v>
      </c>
      <c r="H148" s="1016" t="s">
        <v>4581</v>
      </c>
      <c r="I148" s="1014" t="s">
        <v>4582</v>
      </c>
      <c r="J148" s="1017">
        <v>3110970001490</v>
      </c>
      <c r="K148" s="1018" t="s">
        <v>4833</v>
      </c>
      <c r="L148" s="1018" t="s">
        <v>4455</v>
      </c>
      <c r="M148" s="1018" t="s">
        <v>4441</v>
      </c>
      <c r="N148" s="1014" t="s">
        <v>634</v>
      </c>
      <c r="O148" s="1019">
        <v>2</v>
      </c>
      <c r="P148" s="1019">
        <v>0</v>
      </c>
      <c r="Q148" s="1019">
        <v>0</v>
      </c>
      <c r="R148" s="1019">
        <v>0</v>
      </c>
      <c r="S148" s="1019">
        <v>0</v>
      </c>
      <c r="T148" s="1019"/>
      <c r="U148" s="1019">
        <v>1007</v>
      </c>
      <c r="V148" s="1019" t="s">
        <v>4586</v>
      </c>
      <c r="W148" s="1020">
        <v>1859000</v>
      </c>
      <c r="X148" s="1021">
        <v>3718000</v>
      </c>
      <c r="Y148" s="1019" t="s">
        <v>4567</v>
      </c>
    </row>
    <row r="149" spans="1:25">
      <c r="A149" s="1014">
        <f t="shared" si="2"/>
        <v>143</v>
      </c>
      <c r="B149" s="1014">
        <v>2100</v>
      </c>
      <c r="C149" s="1014" t="s">
        <v>4565</v>
      </c>
      <c r="D149" s="1014">
        <v>2117</v>
      </c>
      <c r="E149" s="1014" t="s">
        <v>4695</v>
      </c>
      <c r="F149" s="1015">
        <v>2010</v>
      </c>
      <c r="G149" s="1014" t="s">
        <v>4696</v>
      </c>
      <c r="H149" s="1016" t="s">
        <v>4581</v>
      </c>
      <c r="I149" s="1014" t="s">
        <v>4582</v>
      </c>
      <c r="J149" s="1017">
        <v>3110970000123</v>
      </c>
      <c r="K149" s="1018" t="s">
        <v>4456</v>
      </c>
      <c r="L149" s="1018" t="s">
        <v>4455</v>
      </c>
      <c r="M149" s="1018" t="s">
        <v>4441</v>
      </c>
      <c r="N149" s="1014" t="s">
        <v>634</v>
      </c>
      <c r="O149" s="1019">
        <v>66</v>
      </c>
      <c r="P149" s="1019">
        <v>0</v>
      </c>
      <c r="Q149" s="1019">
        <v>0</v>
      </c>
      <c r="R149" s="1019">
        <v>0</v>
      </c>
      <c r="S149" s="1019">
        <v>0</v>
      </c>
      <c r="T149" s="1019"/>
      <c r="U149" s="1019">
        <v>1007</v>
      </c>
      <c r="V149" s="1019" t="s">
        <v>4586</v>
      </c>
      <c r="W149" s="1020">
        <v>140329</v>
      </c>
      <c r="X149" s="1021">
        <v>9261691</v>
      </c>
      <c r="Y149" s="1019" t="s">
        <v>4567</v>
      </c>
    </row>
    <row r="150" spans="1:25">
      <c r="A150" s="1014">
        <f t="shared" si="2"/>
        <v>144</v>
      </c>
      <c r="B150" s="1014">
        <v>2100</v>
      </c>
      <c r="C150" s="1014" t="s">
        <v>4565</v>
      </c>
      <c r="D150" s="1014">
        <v>2117</v>
      </c>
      <c r="E150" s="1014" t="s">
        <v>4695</v>
      </c>
      <c r="F150" s="1015">
        <v>2010</v>
      </c>
      <c r="G150" s="1014" t="s">
        <v>4696</v>
      </c>
      <c r="H150" s="1016" t="s">
        <v>4581</v>
      </c>
      <c r="I150" s="1014" t="s">
        <v>4582</v>
      </c>
      <c r="J150" s="1017">
        <v>3110970000125</v>
      </c>
      <c r="K150" s="1018" t="s">
        <v>4782</v>
      </c>
      <c r="L150" s="1018" t="s">
        <v>4455</v>
      </c>
      <c r="M150" s="1018" t="s">
        <v>4441</v>
      </c>
      <c r="N150" s="1014" t="s">
        <v>634</v>
      </c>
      <c r="O150" s="1019">
        <v>2</v>
      </c>
      <c r="P150" s="1019">
        <v>0</v>
      </c>
      <c r="Q150" s="1019">
        <v>0</v>
      </c>
      <c r="R150" s="1019">
        <v>0</v>
      </c>
      <c r="S150" s="1019">
        <v>0</v>
      </c>
      <c r="T150" s="1019"/>
      <c r="U150" s="1019">
        <v>1007</v>
      </c>
      <c r="V150" s="1019" t="s">
        <v>4586</v>
      </c>
      <c r="W150" s="1020">
        <v>69300</v>
      </c>
      <c r="X150" s="1021">
        <v>138600</v>
      </c>
      <c r="Y150" s="1019" t="s">
        <v>4567</v>
      </c>
    </row>
    <row r="151" spans="1:25">
      <c r="A151" s="1014">
        <f t="shared" si="2"/>
        <v>145</v>
      </c>
      <c r="B151" s="1014">
        <v>2100</v>
      </c>
      <c r="C151" s="1014" t="s">
        <v>4565</v>
      </c>
      <c r="D151" s="1014">
        <v>2117</v>
      </c>
      <c r="E151" s="1014" t="s">
        <v>4695</v>
      </c>
      <c r="F151" s="1015">
        <v>2010</v>
      </c>
      <c r="G151" s="1014" t="s">
        <v>4696</v>
      </c>
      <c r="H151" s="1016" t="s">
        <v>4581</v>
      </c>
      <c r="I151" s="1014" t="s">
        <v>4582</v>
      </c>
      <c r="J151" s="1017">
        <v>3110970000127</v>
      </c>
      <c r="K151" s="1018" t="s">
        <v>4463</v>
      </c>
      <c r="L151" s="1018" t="s">
        <v>4455</v>
      </c>
      <c r="M151" s="1018" t="s">
        <v>4441</v>
      </c>
      <c r="N151" s="1014" t="s">
        <v>634</v>
      </c>
      <c r="O151" s="1019">
        <v>63</v>
      </c>
      <c r="P151" s="1019">
        <v>0</v>
      </c>
      <c r="Q151" s="1019">
        <v>0</v>
      </c>
      <c r="R151" s="1019">
        <v>0</v>
      </c>
      <c r="S151" s="1019">
        <v>0</v>
      </c>
      <c r="T151" s="1019"/>
      <c r="U151" s="1019">
        <v>1007</v>
      </c>
      <c r="V151" s="1019" t="s">
        <v>4586</v>
      </c>
      <c r="W151" s="1020">
        <v>83600</v>
      </c>
      <c r="X151" s="1021">
        <v>5266800</v>
      </c>
      <c r="Y151" s="1019" t="s">
        <v>4567</v>
      </c>
    </row>
    <row r="152" spans="1:25">
      <c r="A152" s="1014">
        <f t="shared" si="2"/>
        <v>146</v>
      </c>
      <c r="B152" s="1014">
        <v>2100</v>
      </c>
      <c r="C152" s="1014" t="s">
        <v>4565</v>
      </c>
      <c r="D152" s="1014">
        <v>2117</v>
      </c>
      <c r="E152" s="1014" t="s">
        <v>4695</v>
      </c>
      <c r="F152" s="1015">
        <v>2010</v>
      </c>
      <c r="G152" s="1014" t="s">
        <v>4696</v>
      </c>
      <c r="H152" s="1016" t="s">
        <v>4581</v>
      </c>
      <c r="I152" s="1014" t="s">
        <v>4582</v>
      </c>
      <c r="J152" s="1017">
        <v>3110970000133</v>
      </c>
      <c r="K152" s="1018" t="s">
        <v>4783</v>
      </c>
      <c r="L152" s="1018" t="s">
        <v>4455</v>
      </c>
      <c r="M152" s="1018" t="s">
        <v>4441</v>
      </c>
      <c r="N152" s="1014" t="s">
        <v>634</v>
      </c>
      <c r="O152" s="1019">
        <v>2</v>
      </c>
      <c r="P152" s="1019">
        <v>0</v>
      </c>
      <c r="Q152" s="1019">
        <v>0</v>
      </c>
      <c r="R152" s="1019">
        <v>0</v>
      </c>
      <c r="S152" s="1019">
        <v>0</v>
      </c>
      <c r="T152" s="1019"/>
      <c r="U152" s="1019">
        <v>1007</v>
      </c>
      <c r="V152" s="1019" t="s">
        <v>4586</v>
      </c>
      <c r="W152" s="1020">
        <v>175175</v>
      </c>
      <c r="X152" s="1021">
        <v>350350</v>
      </c>
      <c r="Y152" s="1019" t="s">
        <v>4567</v>
      </c>
    </row>
    <row r="153" spans="1:25">
      <c r="A153" s="1014">
        <f t="shared" si="2"/>
        <v>147</v>
      </c>
      <c r="B153" s="1014">
        <v>2100</v>
      </c>
      <c r="C153" s="1014" t="s">
        <v>4565</v>
      </c>
      <c r="D153" s="1014">
        <v>2117</v>
      </c>
      <c r="E153" s="1014" t="s">
        <v>4695</v>
      </c>
      <c r="F153" s="1015">
        <v>2010</v>
      </c>
      <c r="G153" s="1014" t="s">
        <v>4696</v>
      </c>
      <c r="H153" s="1016" t="s">
        <v>4581</v>
      </c>
      <c r="I153" s="1014" t="s">
        <v>4582</v>
      </c>
      <c r="J153" s="1017">
        <v>3110970000151</v>
      </c>
      <c r="K153" s="1018" t="s">
        <v>4784</v>
      </c>
      <c r="L153" s="1018" t="s">
        <v>4455</v>
      </c>
      <c r="M153" s="1018" t="s">
        <v>4441</v>
      </c>
      <c r="N153" s="1014" t="s">
        <v>634</v>
      </c>
      <c r="O153" s="1019">
        <v>3</v>
      </c>
      <c r="P153" s="1019">
        <v>0</v>
      </c>
      <c r="Q153" s="1019">
        <v>0</v>
      </c>
      <c r="R153" s="1019">
        <v>0</v>
      </c>
      <c r="S153" s="1019">
        <v>0</v>
      </c>
      <c r="T153" s="1019"/>
      <c r="U153" s="1019">
        <v>1007</v>
      </c>
      <c r="V153" s="1019" t="s">
        <v>4586</v>
      </c>
      <c r="W153" s="1020">
        <v>438167</v>
      </c>
      <c r="X153" s="1021">
        <v>1314500</v>
      </c>
      <c r="Y153" s="1019" t="s">
        <v>4567</v>
      </c>
    </row>
    <row r="154" spans="1:25">
      <c r="A154" s="1014">
        <f t="shared" si="2"/>
        <v>148</v>
      </c>
      <c r="B154" s="1014">
        <v>2100</v>
      </c>
      <c r="C154" s="1014" t="s">
        <v>4565</v>
      </c>
      <c r="D154" s="1014">
        <v>2117</v>
      </c>
      <c r="E154" s="1014" t="s">
        <v>4695</v>
      </c>
      <c r="F154" s="1015">
        <v>2010</v>
      </c>
      <c r="G154" s="1014" t="s">
        <v>4696</v>
      </c>
      <c r="H154" s="1016" t="s">
        <v>4581</v>
      </c>
      <c r="I154" s="1014" t="s">
        <v>4582</v>
      </c>
      <c r="J154" s="1017">
        <v>3110970000164</v>
      </c>
      <c r="K154" s="1018" t="s">
        <v>4785</v>
      </c>
      <c r="L154" s="1018" t="s">
        <v>4455</v>
      </c>
      <c r="M154" s="1018" t="s">
        <v>4441</v>
      </c>
      <c r="N154" s="1014" t="s">
        <v>634</v>
      </c>
      <c r="O154" s="1019">
        <v>1</v>
      </c>
      <c r="P154" s="1019">
        <v>0</v>
      </c>
      <c r="Q154" s="1019">
        <v>0</v>
      </c>
      <c r="R154" s="1019">
        <v>0</v>
      </c>
      <c r="S154" s="1019">
        <v>0</v>
      </c>
      <c r="T154" s="1019"/>
      <c r="U154" s="1019">
        <v>1007</v>
      </c>
      <c r="V154" s="1019" t="s">
        <v>4586</v>
      </c>
      <c r="W154" s="1020">
        <v>745000</v>
      </c>
      <c r="X154" s="1021">
        <v>745000</v>
      </c>
      <c r="Y154" s="1019" t="s">
        <v>4567</v>
      </c>
    </row>
    <row r="155" spans="1:25">
      <c r="A155" s="1014">
        <f t="shared" si="2"/>
        <v>149</v>
      </c>
      <c r="B155" s="1014">
        <v>2100</v>
      </c>
      <c r="C155" s="1014" t="s">
        <v>4565</v>
      </c>
      <c r="D155" s="1014">
        <v>2117</v>
      </c>
      <c r="E155" s="1014" t="s">
        <v>4695</v>
      </c>
      <c r="F155" s="1015">
        <v>2010</v>
      </c>
      <c r="G155" s="1014" t="s">
        <v>4696</v>
      </c>
      <c r="H155" s="1016" t="s">
        <v>4581</v>
      </c>
      <c r="I155" s="1014" t="s">
        <v>4582</v>
      </c>
      <c r="J155" s="1017">
        <v>3110970001255</v>
      </c>
      <c r="K155" s="1018" t="s">
        <v>4827</v>
      </c>
      <c r="L155" s="1018" t="s">
        <v>4455</v>
      </c>
      <c r="M155" s="1018" t="s">
        <v>4441</v>
      </c>
      <c r="N155" s="1014" t="s">
        <v>634</v>
      </c>
      <c r="O155" s="1019">
        <v>2</v>
      </c>
      <c r="P155" s="1019">
        <v>0</v>
      </c>
      <c r="Q155" s="1019">
        <v>0</v>
      </c>
      <c r="R155" s="1019">
        <v>0</v>
      </c>
      <c r="S155" s="1019">
        <v>0</v>
      </c>
      <c r="T155" s="1019"/>
      <c r="U155" s="1019">
        <v>1007</v>
      </c>
      <c r="V155" s="1019" t="s">
        <v>4586</v>
      </c>
      <c r="W155" s="1020">
        <v>1320000</v>
      </c>
      <c r="X155" s="1021">
        <v>2640000</v>
      </c>
      <c r="Y155" s="1019" t="s">
        <v>4567</v>
      </c>
    </row>
    <row r="156" spans="1:25">
      <c r="A156" s="1014">
        <f t="shared" si="2"/>
        <v>150</v>
      </c>
      <c r="B156" s="1014">
        <v>2100</v>
      </c>
      <c r="C156" s="1014" t="s">
        <v>4565</v>
      </c>
      <c r="D156" s="1014">
        <v>2117</v>
      </c>
      <c r="E156" s="1014" t="s">
        <v>4695</v>
      </c>
      <c r="F156" s="1015">
        <v>2010</v>
      </c>
      <c r="G156" s="1014" t="s">
        <v>4696</v>
      </c>
      <c r="H156" s="1016" t="s">
        <v>4581</v>
      </c>
      <c r="I156" s="1014" t="s">
        <v>4582</v>
      </c>
      <c r="J156" s="1017">
        <v>3110970000177</v>
      </c>
      <c r="K156" s="1018" t="s">
        <v>4786</v>
      </c>
      <c r="L156" s="1018" t="s">
        <v>4455</v>
      </c>
      <c r="M156" s="1018" t="s">
        <v>4441</v>
      </c>
      <c r="N156" s="1014" t="s">
        <v>634</v>
      </c>
      <c r="O156" s="1019">
        <v>1</v>
      </c>
      <c r="P156" s="1019">
        <v>0</v>
      </c>
      <c r="Q156" s="1019">
        <v>0</v>
      </c>
      <c r="R156" s="1019">
        <v>0</v>
      </c>
      <c r="S156" s="1019">
        <v>0</v>
      </c>
      <c r="T156" s="1019"/>
      <c r="U156" s="1019">
        <v>1007</v>
      </c>
      <c r="V156" s="1019" t="s">
        <v>4586</v>
      </c>
      <c r="W156" s="1020">
        <v>3300000</v>
      </c>
      <c r="X156" s="1021">
        <v>3300000</v>
      </c>
      <c r="Y156" s="1019" t="s">
        <v>4567</v>
      </c>
    </row>
    <row r="157" spans="1:25">
      <c r="A157" s="1014">
        <f t="shared" si="2"/>
        <v>151</v>
      </c>
      <c r="B157" s="1014">
        <v>2100</v>
      </c>
      <c r="C157" s="1014" t="s">
        <v>4565</v>
      </c>
      <c r="D157" s="1014">
        <v>2117</v>
      </c>
      <c r="E157" s="1014" t="s">
        <v>4695</v>
      </c>
      <c r="F157" s="1015">
        <v>2010</v>
      </c>
      <c r="G157" s="1014" t="s">
        <v>4696</v>
      </c>
      <c r="H157" s="1016" t="s">
        <v>4581</v>
      </c>
      <c r="I157" s="1014" t="s">
        <v>4582</v>
      </c>
      <c r="J157" s="1017">
        <v>3110970001044</v>
      </c>
      <c r="K157" s="1018" t="s">
        <v>4823</v>
      </c>
      <c r="L157" s="1018" t="s">
        <v>4455</v>
      </c>
      <c r="M157" s="1018" t="s">
        <v>4441</v>
      </c>
      <c r="N157" s="1014" t="s">
        <v>634</v>
      </c>
      <c r="O157" s="1019">
        <v>6</v>
      </c>
      <c r="P157" s="1019">
        <v>0</v>
      </c>
      <c r="Q157" s="1019">
        <v>0</v>
      </c>
      <c r="R157" s="1019">
        <v>0</v>
      </c>
      <c r="S157" s="1019">
        <v>0</v>
      </c>
      <c r="T157" s="1019"/>
      <c r="U157" s="1019">
        <v>1007</v>
      </c>
      <c r="V157" s="1019" t="s">
        <v>4586</v>
      </c>
      <c r="W157" s="1020">
        <v>115500</v>
      </c>
      <c r="X157" s="1021">
        <v>693000</v>
      </c>
      <c r="Y157" s="1019" t="s">
        <v>4567</v>
      </c>
    </row>
    <row r="158" spans="1:25">
      <c r="A158" s="1014">
        <f t="shared" si="2"/>
        <v>152</v>
      </c>
      <c r="B158" s="1014">
        <v>2100</v>
      </c>
      <c r="C158" s="1014" t="s">
        <v>4565</v>
      </c>
      <c r="D158" s="1014">
        <v>2117</v>
      </c>
      <c r="E158" s="1014" t="s">
        <v>4695</v>
      </c>
      <c r="F158" s="1015">
        <v>2010</v>
      </c>
      <c r="G158" s="1014" t="s">
        <v>4696</v>
      </c>
      <c r="H158" s="1016" t="s">
        <v>4581</v>
      </c>
      <c r="I158" s="1014" t="s">
        <v>4582</v>
      </c>
      <c r="J158" s="1017">
        <v>3110970000191</v>
      </c>
      <c r="K158" s="1018" t="s">
        <v>4787</v>
      </c>
      <c r="L158" s="1018" t="s">
        <v>4455</v>
      </c>
      <c r="M158" s="1018" t="s">
        <v>4441</v>
      </c>
      <c r="N158" s="1014" t="s">
        <v>634</v>
      </c>
      <c r="O158" s="1019">
        <v>2</v>
      </c>
      <c r="P158" s="1019">
        <v>0</v>
      </c>
      <c r="Q158" s="1019">
        <v>0</v>
      </c>
      <c r="R158" s="1019">
        <v>0</v>
      </c>
      <c r="S158" s="1019">
        <v>0</v>
      </c>
      <c r="T158" s="1019"/>
      <c r="U158" s="1019">
        <v>1007</v>
      </c>
      <c r="V158" s="1019" t="s">
        <v>4586</v>
      </c>
      <c r="W158" s="1020">
        <v>70400</v>
      </c>
      <c r="X158" s="1021">
        <v>140800</v>
      </c>
      <c r="Y158" s="1019" t="s">
        <v>4567</v>
      </c>
    </row>
    <row r="159" spans="1:25">
      <c r="A159" s="1014">
        <f t="shared" si="2"/>
        <v>153</v>
      </c>
      <c r="B159" s="1014">
        <v>2100</v>
      </c>
      <c r="C159" s="1014" t="s">
        <v>4565</v>
      </c>
      <c r="D159" s="1014">
        <v>2117</v>
      </c>
      <c r="E159" s="1014" t="s">
        <v>4695</v>
      </c>
      <c r="F159" s="1015">
        <v>2010</v>
      </c>
      <c r="G159" s="1014" t="s">
        <v>4696</v>
      </c>
      <c r="H159" s="1016" t="s">
        <v>4581</v>
      </c>
      <c r="I159" s="1014" t="s">
        <v>4582</v>
      </c>
      <c r="J159" s="1017">
        <v>3110970000196</v>
      </c>
      <c r="K159" s="1018" t="s">
        <v>4788</v>
      </c>
      <c r="L159" s="1018" t="s">
        <v>4455</v>
      </c>
      <c r="M159" s="1018" t="s">
        <v>4441</v>
      </c>
      <c r="N159" s="1014" t="s">
        <v>634</v>
      </c>
      <c r="O159" s="1019">
        <v>6</v>
      </c>
      <c r="P159" s="1019">
        <v>0</v>
      </c>
      <c r="Q159" s="1019">
        <v>0</v>
      </c>
      <c r="R159" s="1019">
        <v>0</v>
      </c>
      <c r="S159" s="1019">
        <v>0</v>
      </c>
      <c r="T159" s="1019"/>
      <c r="U159" s="1019">
        <v>1007</v>
      </c>
      <c r="V159" s="1019" t="s">
        <v>4586</v>
      </c>
      <c r="W159" s="1020">
        <v>231000</v>
      </c>
      <c r="X159" s="1021">
        <v>1386000</v>
      </c>
      <c r="Y159" s="1019" t="s">
        <v>4567</v>
      </c>
    </row>
    <row r="160" spans="1:25">
      <c r="A160" s="1014">
        <f t="shared" si="2"/>
        <v>154</v>
      </c>
      <c r="B160" s="1014">
        <v>2100</v>
      </c>
      <c r="C160" s="1014" t="s">
        <v>4565</v>
      </c>
      <c r="D160" s="1014">
        <v>2117</v>
      </c>
      <c r="E160" s="1014" t="s">
        <v>4695</v>
      </c>
      <c r="F160" s="1015">
        <v>2010</v>
      </c>
      <c r="G160" s="1014" t="s">
        <v>4696</v>
      </c>
      <c r="H160" s="1016" t="s">
        <v>4581</v>
      </c>
      <c r="I160" s="1014" t="s">
        <v>4582</v>
      </c>
      <c r="J160" s="1017">
        <v>3110970000211</v>
      </c>
      <c r="K160" s="1018" t="s">
        <v>4789</v>
      </c>
      <c r="L160" s="1018" t="s">
        <v>4455</v>
      </c>
      <c r="M160" s="1018" t="s">
        <v>4441</v>
      </c>
      <c r="N160" s="1014" t="s">
        <v>634</v>
      </c>
      <c r="O160" s="1019">
        <v>1</v>
      </c>
      <c r="P160" s="1019">
        <v>0</v>
      </c>
      <c r="Q160" s="1019">
        <v>0</v>
      </c>
      <c r="R160" s="1019">
        <v>0</v>
      </c>
      <c r="S160" s="1019">
        <v>0</v>
      </c>
      <c r="T160" s="1019"/>
      <c r="U160" s="1019">
        <v>1007</v>
      </c>
      <c r="V160" s="1019" t="s">
        <v>4586</v>
      </c>
      <c r="W160" s="1020">
        <v>511656</v>
      </c>
      <c r="X160" s="1021">
        <v>511656</v>
      </c>
      <c r="Y160" s="1019" t="s">
        <v>4567</v>
      </c>
    </row>
    <row r="161" spans="1:25">
      <c r="A161" s="1014">
        <f t="shared" si="2"/>
        <v>155</v>
      </c>
      <c r="B161" s="1014">
        <v>2100</v>
      </c>
      <c r="C161" s="1014" t="s">
        <v>4565</v>
      </c>
      <c r="D161" s="1014">
        <v>2117</v>
      </c>
      <c r="E161" s="1014" t="s">
        <v>4695</v>
      </c>
      <c r="F161" s="1015">
        <v>2010</v>
      </c>
      <c r="G161" s="1014" t="s">
        <v>4696</v>
      </c>
      <c r="H161" s="1016" t="s">
        <v>4581</v>
      </c>
      <c r="I161" s="1014" t="s">
        <v>4582</v>
      </c>
      <c r="J161" s="1017">
        <v>3110970000214</v>
      </c>
      <c r="K161" s="1018" t="s">
        <v>4462</v>
      </c>
      <c r="L161" s="1018" t="s">
        <v>4455</v>
      </c>
      <c r="M161" s="1018" t="s">
        <v>4441</v>
      </c>
      <c r="N161" s="1014" t="s">
        <v>634</v>
      </c>
      <c r="O161" s="1019">
        <v>6</v>
      </c>
      <c r="P161" s="1019">
        <v>0</v>
      </c>
      <c r="Q161" s="1019">
        <v>0</v>
      </c>
      <c r="R161" s="1019">
        <v>0</v>
      </c>
      <c r="S161" s="1019">
        <v>0</v>
      </c>
      <c r="T161" s="1019"/>
      <c r="U161" s="1019">
        <v>1007</v>
      </c>
      <c r="V161" s="1019" t="s">
        <v>4586</v>
      </c>
      <c r="W161" s="1020">
        <v>558250</v>
      </c>
      <c r="X161" s="1021">
        <v>3349500</v>
      </c>
      <c r="Y161" s="1019" t="s">
        <v>4567</v>
      </c>
    </row>
    <row r="162" spans="1:25">
      <c r="A162" s="1014">
        <f t="shared" si="2"/>
        <v>156</v>
      </c>
      <c r="B162" s="1014">
        <v>2100</v>
      </c>
      <c r="C162" s="1014" t="s">
        <v>4565</v>
      </c>
      <c r="D162" s="1014">
        <v>2117</v>
      </c>
      <c r="E162" s="1014" t="s">
        <v>4695</v>
      </c>
      <c r="F162" s="1015">
        <v>2010</v>
      </c>
      <c r="G162" s="1014" t="s">
        <v>4696</v>
      </c>
      <c r="H162" s="1016" t="s">
        <v>4581</v>
      </c>
      <c r="I162" s="1014" t="s">
        <v>4582</v>
      </c>
      <c r="J162" s="1017">
        <v>3110970000222</v>
      </c>
      <c r="K162" s="1018" t="s">
        <v>4790</v>
      </c>
      <c r="L162" s="1018" t="s">
        <v>4455</v>
      </c>
      <c r="M162" s="1018" t="s">
        <v>4441</v>
      </c>
      <c r="N162" s="1014" t="s">
        <v>634</v>
      </c>
      <c r="O162" s="1019">
        <v>5</v>
      </c>
      <c r="P162" s="1019">
        <v>0</v>
      </c>
      <c r="Q162" s="1019">
        <v>0</v>
      </c>
      <c r="R162" s="1019">
        <v>0</v>
      </c>
      <c r="S162" s="1019">
        <v>0</v>
      </c>
      <c r="T162" s="1019"/>
      <c r="U162" s="1019">
        <v>1007</v>
      </c>
      <c r="V162" s="1019" t="s">
        <v>4586</v>
      </c>
      <c r="W162" s="1020">
        <v>485760</v>
      </c>
      <c r="X162" s="1021">
        <v>2428800</v>
      </c>
      <c r="Y162" s="1019" t="s">
        <v>4567</v>
      </c>
    </row>
    <row r="163" spans="1:25">
      <c r="A163" s="1014">
        <f t="shared" si="2"/>
        <v>157</v>
      </c>
      <c r="B163" s="1014">
        <v>2100</v>
      </c>
      <c r="C163" s="1014" t="s">
        <v>4565</v>
      </c>
      <c r="D163" s="1014">
        <v>2117</v>
      </c>
      <c r="E163" s="1014" t="s">
        <v>4695</v>
      </c>
      <c r="F163" s="1015">
        <v>2010</v>
      </c>
      <c r="G163" s="1014" t="s">
        <v>4696</v>
      </c>
      <c r="H163" s="1016" t="s">
        <v>4581</v>
      </c>
      <c r="I163" s="1014" t="s">
        <v>4582</v>
      </c>
      <c r="J163" s="1017">
        <v>3110970000223</v>
      </c>
      <c r="K163" s="1018" t="s">
        <v>4791</v>
      </c>
      <c r="L163" s="1018" t="s">
        <v>4455</v>
      </c>
      <c r="M163" s="1018" t="s">
        <v>4441</v>
      </c>
      <c r="N163" s="1014" t="s">
        <v>634</v>
      </c>
      <c r="O163" s="1019">
        <v>2</v>
      </c>
      <c r="P163" s="1019">
        <v>0</v>
      </c>
      <c r="Q163" s="1019">
        <v>0</v>
      </c>
      <c r="R163" s="1019">
        <v>0</v>
      </c>
      <c r="S163" s="1019">
        <v>0</v>
      </c>
      <c r="T163" s="1019"/>
      <c r="U163" s="1019">
        <v>1007</v>
      </c>
      <c r="V163" s="1019" t="s">
        <v>4586</v>
      </c>
      <c r="W163" s="1020">
        <v>508200</v>
      </c>
      <c r="X163" s="1021">
        <v>1016400</v>
      </c>
      <c r="Y163" s="1019" t="s">
        <v>4567</v>
      </c>
    </row>
    <row r="164" spans="1:25">
      <c r="A164" s="1014">
        <f t="shared" si="2"/>
        <v>158</v>
      </c>
      <c r="B164" s="1014">
        <v>2100</v>
      </c>
      <c r="C164" s="1014" t="s">
        <v>4565</v>
      </c>
      <c r="D164" s="1014">
        <v>2117</v>
      </c>
      <c r="E164" s="1014" t="s">
        <v>4695</v>
      </c>
      <c r="F164" s="1015">
        <v>2010</v>
      </c>
      <c r="G164" s="1014" t="s">
        <v>4696</v>
      </c>
      <c r="H164" s="1016" t="s">
        <v>4581</v>
      </c>
      <c r="I164" s="1014" t="s">
        <v>4582</v>
      </c>
      <c r="J164" s="1017">
        <v>3110970000226</v>
      </c>
      <c r="K164" s="1018" t="s">
        <v>4587</v>
      </c>
      <c r="L164" s="1018" t="s">
        <v>4455</v>
      </c>
      <c r="M164" s="1018" t="s">
        <v>4441</v>
      </c>
      <c r="N164" s="1014" t="s">
        <v>634</v>
      </c>
      <c r="O164" s="1019">
        <v>2</v>
      </c>
      <c r="P164" s="1019">
        <v>0</v>
      </c>
      <c r="Q164" s="1019">
        <v>0</v>
      </c>
      <c r="R164" s="1019">
        <v>0</v>
      </c>
      <c r="S164" s="1019">
        <v>0</v>
      </c>
      <c r="T164" s="1019"/>
      <c r="U164" s="1019">
        <v>1007</v>
      </c>
      <c r="V164" s="1019" t="s">
        <v>4586</v>
      </c>
      <c r="W164" s="1019">
        <v>869000</v>
      </c>
      <c r="X164" s="1023">
        <v>1738000</v>
      </c>
      <c r="Y164" s="1019" t="s">
        <v>4567</v>
      </c>
    </row>
    <row r="165" spans="1:25">
      <c r="A165" s="1014">
        <f t="shared" si="2"/>
        <v>159</v>
      </c>
      <c r="B165" s="1014">
        <v>2100</v>
      </c>
      <c r="C165" s="1014" t="s">
        <v>4565</v>
      </c>
      <c r="D165" s="1014">
        <v>2117</v>
      </c>
      <c r="E165" s="1014" t="s">
        <v>4695</v>
      </c>
      <c r="F165" s="1015">
        <v>2010</v>
      </c>
      <c r="G165" s="1014" t="s">
        <v>4696</v>
      </c>
      <c r="H165" s="1016" t="s">
        <v>4581</v>
      </c>
      <c r="I165" s="1014" t="s">
        <v>4582</v>
      </c>
      <c r="J165" s="1017">
        <v>3110970000224</v>
      </c>
      <c r="K165" s="1018" t="s">
        <v>4792</v>
      </c>
      <c r="L165" s="1018" t="s">
        <v>4455</v>
      </c>
      <c r="M165" s="1018" t="s">
        <v>4441</v>
      </c>
      <c r="N165" s="1014" t="s">
        <v>634</v>
      </c>
      <c r="O165" s="1019">
        <v>6</v>
      </c>
      <c r="P165" s="1019">
        <v>0</v>
      </c>
      <c r="Q165" s="1019">
        <v>0</v>
      </c>
      <c r="R165" s="1019">
        <v>0</v>
      </c>
      <c r="S165" s="1019">
        <v>0</v>
      </c>
      <c r="T165" s="1019"/>
      <c r="U165" s="1019">
        <v>1007</v>
      </c>
      <c r="V165" s="1019" t="s">
        <v>4586</v>
      </c>
      <c r="W165" s="1019">
        <v>847826</v>
      </c>
      <c r="X165" s="1023">
        <v>5086958</v>
      </c>
      <c r="Y165" s="1019" t="s">
        <v>4567</v>
      </c>
    </row>
    <row r="166" spans="1:25">
      <c r="A166" s="1014">
        <f t="shared" si="2"/>
        <v>160</v>
      </c>
      <c r="B166" s="1014">
        <v>2100</v>
      </c>
      <c r="C166" s="1014" t="s">
        <v>4565</v>
      </c>
      <c r="D166" s="1014">
        <v>2117</v>
      </c>
      <c r="E166" s="1014" t="s">
        <v>4695</v>
      </c>
      <c r="F166" s="1015">
        <v>2010</v>
      </c>
      <c r="G166" s="1014" t="s">
        <v>4696</v>
      </c>
      <c r="H166" s="1016" t="s">
        <v>4581</v>
      </c>
      <c r="I166" s="1014" t="s">
        <v>4582</v>
      </c>
      <c r="J166" s="1017">
        <v>3110970000707</v>
      </c>
      <c r="K166" s="1018" t="s">
        <v>4820</v>
      </c>
      <c r="L166" s="1018" t="s">
        <v>4455</v>
      </c>
      <c r="M166" s="1018" t="s">
        <v>4441</v>
      </c>
      <c r="N166" s="1014" t="s">
        <v>634</v>
      </c>
      <c r="O166" s="1019">
        <v>3</v>
      </c>
      <c r="P166" s="1019">
        <v>0</v>
      </c>
      <c r="Q166" s="1019">
        <v>0</v>
      </c>
      <c r="R166" s="1019">
        <v>0</v>
      </c>
      <c r="S166" s="1019">
        <v>0</v>
      </c>
      <c r="T166" s="1019"/>
      <c r="U166" s="1019">
        <v>1007</v>
      </c>
      <c r="V166" s="1019" t="s">
        <v>4586</v>
      </c>
      <c r="W166" s="1019">
        <v>608850</v>
      </c>
      <c r="X166" s="1023">
        <v>1826550</v>
      </c>
      <c r="Y166" s="1019" t="s">
        <v>4567</v>
      </c>
    </row>
    <row r="167" spans="1:25">
      <c r="A167" s="1014">
        <f t="shared" si="2"/>
        <v>161</v>
      </c>
      <c r="B167" s="1014">
        <v>2100</v>
      </c>
      <c r="C167" s="1014" t="s">
        <v>4565</v>
      </c>
      <c r="D167" s="1014">
        <v>2117</v>
      </c>
      <c r="E167" s="1014" t="s">
        <v>4695</v>
      </c>
      <c r="F167" s="1015">
        <v>2010</v>
      </c>
      <c r="G167" s="1014" t="s">
        <v>4696</v>
      </c>
      <c r="H167" s="1016" t="s">
        <v>4581</v>
      </c>
      <c r="I167" s="1014" t="s">
        <v>4582</v>
      </c>
      <c r="J167" s="1017">
        <v>3110970000228</v>
      </c>
      <c r="K167" s="1018" t="s">
        <v>4793</v>
      </c>
      <c r="L167" s="1018" t="s">
        <v>4455</v>
      </c>
      <c r="M167" s="1018" t="s">
        <v>4441</v>
      </c>
      <c r="N167" s="1014" t="s">
        <v>634</v>
      </c>
      <c r="O167" s="1019">
        <v>3</v>
      </c>
      <c r="P167" s="1019">
        <v>0</v>
      </c>
      <c r="Q167" s="1019">
        <v>0</v>
      </c>
      <c r="R167" s="1019">
        <v>0</v>
      </c>
      <c r="S167" s="1019">
        <v>0</v>
      </c>
      <c r="T167" s="1019"/>
      <c r="U167" s="1019">
        <v>1007</v>
      </c>
      <c r="V167" s="1019" t="s">
        <v>4586</v>
      </c>
      <c r="W167" s="1019">
        <v>800937</v>
      </c>
      <c r="X167" s="1023">
        <v>2402812</v>
      </c>
      <c r="Y167" s="1019" t="s">
        <v>4567</v>
      </c>
    </row>
    <row r="168" spans="1:25">
      <c r="A168" s="1014">
        <f t="shared" si="2"/>
        <v>162</v>
      </c>
      <c r="B168" s="1014">
        <v>2100</v>
      </c>
      <c r="C168" s="1014" t="s">
        <v>4565</v>
      </c>
      <c r="D168" s="1014">
        <v>2117</v>
      </c>
      <c r="E168" s="1014" t="s">
        <v>4695</v>
      </c>
      <c r="F168" s="1015">
        <v>2010</v>
      </c>
      <c r="G168" s="1014" t="s">
        <v>4696</v>
      </c>
      <c r="H168" s="1016" t="s">
        <v>4581</v>
      </c>
      <c r="I168" s="1014" t="s">
        <v>4582</v>
      </c>
      <c r="J168" s="1017">
        <v>3110970000231</v>
      </c>
      <c r="K168" s="1018" t="s">
        <v>4794</v>
      </c>
      <c r="L168" s="1018" t="s">
        <v>4455</v>
      </c>
      <c r="M168" s="1018" t="s">
        <v>4441</v>
      </c>
      <c r="N168" s="1014" t="s">
        <v>634</v>
      </c>
      <c r="O168" s="1019">
        <v>4</v>
      </c>
      <c r="P168" s="1019">
        <v>0</v>
      </c>
      <c r="Q168" s="1019">
        <v>0</v>
      </c>
      <c r="R168" s="1019">
        <v>0</v>
      </c>
      <c r="S168" s="1019">
        <v>0</v>
      </c>
      <c r="T168" s="1019"/>
      <c r="U168" s="1019">
        <v>1007</v>
      </c>
      <c r="V168" s="1019" t="s">
        <v>4586</v>
      </c>
      <c r="W168" s="1020">
        <v>815467</v>
      </c>
      <c r="X168" s="1021">
        <v>3261866</v>
      </c>
      <c r="Y168" s="1019" t="s">
        <v>4567</v>
      </c>
    </row>
    <row r="169" spans="1:25">
      <c r="A169" s="1014">
        <f t="shared" si="2"/>
        <v>163</v>
      </c>
      <c r="B169" s="1014">
        <v>2100</v>
      </c>
      <c r="C169" s="1014" t="s">
        <v>4565</v>
      </c>
      <c r="D169" s="1014">
        <v>2117</v>
      </c>
      <c r="E169" s="1014" t="s">
        <v>4695</v>
      </c>
      <c r="F169" s="1015">
        <v>2010</v>
      </c>
      <c r="G169" s="1014" t="s">
        <v>4696</v>
      </c>
      <c r="H169" s="1016" t="s">
        <v>4581</v>
      </c>
      <c r="I169" s="1014" t="s">
        <v>4582</v>
      </c>
      <c r="J169" s="1017">
        <v>3110970000236</v>
      </c>
      <c r="K169" s="1018" t="s">
        <v>4795</v>
      </c>
      <c r="L169" s="1018" t="s">
        <v>4455</v>
      </c>
      <c r="M169" s="1018" t="s">
        <v>4441</v>
      </c>
      <c r="N169" s="1014" t="s">
        <v>634</v>
      </c>
      <c r="O169" s="1019">
        <v>2</v>
      </c>
      <c r="P169" s="1019">
        <v>0</v>
      </c>
      <c r="Q169" s="1019">
        <v>0</v>
      </c>
      <c r="R169" s="1019">
        <v>0</v>
      </c>
      <c r="S169" s="1019">
        <v>0</v>
      </c>
      <c r="T169" s="1019"/>
      <c r="U169" s="1019">
        <v>1007</v>
      </c>
      <c r="V169" s="1019" t="s">
        <v>4586</v>
      </c>
      <c r="W169" s="1020">
        <v>1137309</v>
      </c>
      <c r="X169" s="1021">
        <v>2274617</v>
      </c>
      <c r="Y169" s="1019" t="s">
        <v>4567</v>
      </c>
    </row>
    <row r="170" spans="1:25">
      <c r="A170" s="1014">
        <f t="shared" si="2"/>
        <v>164</v>
      </c>
      <c r="B170" s="1014">
        <v>2100</v>
      </c>
      <c r="C170" s="1014" t="s">
        <v>4565</v>
      </c>
      <c r="D170" s="1014">
        <v>2117</v>
      </c>
      <c r="E170" s="1014" t="s">
        <v>4695</v>
      </c>
      <c r="F170" s="1015">
        <v>2010</v>
      </c>
      <c r="G170" s="1014" t="s">
        <v>4696</v>
      </c>
      <c r="H170" s="1016" t="s">
        <v>4581</v>
      </c>
      <c r="I170" s="1014" t="s">
        <v>4582</v>
      </c>
      <c r="J170" s="1017">
        <v>3110970000238</v>
      </c>
      <c r="K170" s="1018" t="s">
        <v>4796</v>
      </c>
      <c r="L170" s="1018" t="s">
        <v>4455</v>
      </c>
      <c r="M170" s="1018" t="s">
        <v>4441</v>
      </c>
      <c r="N170" s="1014" t="s">
        <v>634</v>
      </c>
      <c r="O170" s="1019">
        <v>4</v>
      </c>
      <c r="P170" s="1019">
        <v>0</v>
      </c>
      <c r="Q170" s="1019">
        <v>0</v>
      </c>
      <c r="R170" s="1019">
        <v>0</v>
      </c>
      <c r="S170" s="1019">
        <v>0</v>
      </c>
      <c r="T170" s="1019"/>
      <c r="U170" s="1019">
        <v>1007</v>
      </c>
      <c r="V170" s="1019" t="s">
        <v>4586</v>
      </c>
      <c r="W170" s="1020">
        <v>1430917</v>
      </c>
      <c r="X170" s="1021">
        <v>5723667</v>
      </c>
      <c r="Y170" s="1019" t="s">
        <v>4567</v>
      </c>
    </row>
    <row r="171" spans="1:25">
      <c r="A171" s="1014">
        <f t="shared" si="2"/>
        <v>165</v>
      </c>
      <c r="B171" s="1014">
        <v>2100</v>
      </c>
      <c r="C171" s="1014" t="s">
        <v>4565</v>
      </c>
      <c r="D171" s="1014">
        <v>2117</v>
      </c>
      <c r="E171" s="1014" t="s">
        <v>4695</v>
      </c>
      <c r="F171" s="1015">
        <v>2010</v>
      </c>
      <c r="G171" s="1014" t="s">
        <v>4696</v>
      </c>
      <c r="H171" s="1016" t="s">
        <v>4581</v>
      </c>
      <c r="I171" s="1014" t="s">
        <v>4582</v>
      </c>
      <c r="J171" s="1017">
        <v>3110970000239</v>
      </c>
      <c r="K171" s="1018" t="s">
        <v>4797</v>
      </c>
      <c r="L171" s="1018" t="s">
        <v>4455</v>
      </c>
      <c r="M171" s="1018" t="s">
        <v>4441</v>
      </c>
      <c r="N171" s="1014" t="s">
        <v>634</v>
      </c>
      <c r="O171" s="1019">
        <v>3</v>
      </c>
      <c r="P171" s="1019">
        <v>0</v>
      </c>
      <c r="Q171" s="1019">
        <v>0</v>
      </c>
      <c r="R171" s="1019">
        <v>0</v>
      </c>
      <c r="S171" s="1019">
        <v>0</v>
      </c>
      <c r="T171" s="1019"/>
      <c r="U171" s="1019">
        <v>1007</v>
      </c>
      <c r="V171" s="1019" t="s">
        <v>4586</v>
      </c>
      <c r="W171" s="1020">
        <v>1035833</v>
      </c>
      <c r="X171" s="1021">
        <v>3107500</v>
      </c>
      <c r="Y171" s="1019" t="s">
        <v>4567</v>
      </c>
    </row>
    <row r="172" spans="1:25">
      <c r="A172" s="1014">
        <f t="shared" si="2"/>
        <v>166</v>
      </c>
      <c r="B172" s="1014">
        <v>2100</v>
      </c>
      <c r="C172" s="1014" t="s">
        <v>4565</v>
      </c>
      <c r="D172" s="1014">
        <v>2117</v>
      </c>
      <c r="E172" s="1014" t="s">
        <v>4695</v>
      </c>
      <c r="F172" s="1015">
        <v>2010</v>
      </c>
      <c r="G172" s="1014" t="s">
        <v>4696</v>
      </c>
      <c r="H172" s="1016" t="s">
        <v>4581</v>
      </c>
      <c r="I172" s="1014" t="s">
        <v>4582</v>
      </c>
      <c r="J172" s="1017">
        <v>3110970001104</v>
      </c>
      <c r="K172" s="1018" t="s">
        <v>4825</v>
      </c>
      <c r="L172" s="1018" t="s">
        <v>4455</v>
      </c>
      <c r="M172" s="1018" t="s">
        <v>4441</v>
      </c>
      <c r="N172" s="1014" t="s">
        <v>634</v>
      </c>
      <c r="O172" s="1019">
        <v>2</v>
      </c>
      <c r="P172" s="1019">
        <v>0</v>
      </c>
      <c r="Q172" s="1019">
        <v>0</v>
      </c>
      <c r="R172" s="1019">
        <v>0</v>
      </c>
      <c r="S172" s="1019">
        <v>0</v>
      </c>
      <c r="T172" s="1019"/>
      <c r="U172" s="1019">
        <v>1007</v>
      </c>
      <c r="V172" s="1019" t="s">
        <v>4586</v>
      </c>
      <c r="W172" s="1020">
        <v>7491000</v>
      </c>
      <c r="X172" s="1021">
        <v>14982000</v>
      </c>
      <c r="Y172" s="1019" t="s">
        <v>4567</v>
      </c>
    </row>
    <row r="173" spans="1:25">
      <c r="A173" s="1014">
        <f t="shared" si="2"/>
        <v>167</v>
      </c>
      <c r="B173" s="1014">
        <v>2100</v>
      </c>
      <c r="C173" s="1014" t="s">
        <v>4565</v>
      </c>
      <c r="D173" s="1014">
        <v>2117</v>
      </c>
      <c r="E173" s="1014" t="s">
        <v>4695</v>
      </c>
      <c r="F173" s="1015">
        <v>2010</v>
      </c>
      <c r="G173" s="1014" t="s">
        <v>4696</v>
      </c>
      <c r="H173" s="1016" t="s">
        <v>4581</v>
      </c>
      <c r="I173" s="1014" t="s">
        <v>4582</v>
      </c>
      <c r="J173" s="1017">
        <v>3110970000249</v>
      </c>
      <c r="K173" s="1018" t="s">
        <v>4798</v>
      </c>
      <c r="L173" s="1018" t="s">
        <v>4455</v>
      </c>
      <c r="M173" s="1018" t="s">
        <v>4441</v>
      </c>
      <c r="N173" s="1014" t="s">
        <v>634</v>
      </c>
      <c r="O173" s="1019">
        <v>1</v>
      </c>
      <c r="P173" s="1019">
        <v>0</v>
      </c>
      <c r="Q173" s="1019">
        <v>0</v>
      </c>
      <c r="R173" s="1019">
        <v>0</v>
      </c>
      <c r="S173" s="1019">
        <v>0</v>
      </c>
      <c r="T173" s="1019"/>
      <c r="U173" s="1019">
        <v>1007</v>
      </c>
      <c r="V173" s="1019" t="s">
        <v>4586</v>
      </c>
      <c r="W173" s="1020">
        <v>2640000</v>
      </c>
      <c r="X173" s="1021">
        <v>2640000</v>
      </c>
      <c r="Y173" s="1019" t="s">
        <v>4567</v>
      </c>
    </row>
    <row r="174" spans="1:25">
      <c r="A174" s="1014">
        <f t="shared" si="2"/>
        <v>168</v>
      </c>
      <c r="B174" s="1014">
        <v>2100</v>
      </c>
      <c r="C174" s="1014" t="s">
        <v>4565</v>
      </c>
      <c r="D174" s="1014">
        <v>2117</v>
      </c>
      <c r="E174" s="1014" t="s">
        <v>4695</v>
      </c>
      <c r="F174" s="1015">
        <v>2010</v>
      </c>
      <c r="G174" s="1014" t="s">
        <v>4696</v>
      </c>
      <c r="H174" s="1016" t="s">
        <v>4581</v>
      </c>
      <c r="I174" s="1014" t="s">
        <v>4582</v>
      </c>
      <c r="J174" s="1017">
        <v>3110970000254</v>
      </c>
      <c r="K174" s="1018" t="s">
        <v>4799</v>
      </c>
      <c r="L174" s="1018" t="s">
        <v>4455</v>
      </c>
      <c r="M174" s="1018" t="s">
        <v>4441</v>
      </c>
      <c r="N174" s="1014" t="s">
        <v>634</v>
      </c>
      <c r="O174" s="1019">
        <v>8</v>
      </c>
      <c r="P174" s="1019">
        <v>0</v>
      </c>
      <c r="Q174" s="1019">
        <v>0</v>
      </c>
      <c r="R174" s="1019">
        <v>0</v>
      </c>
      <c r="S174" s="1019">
        <v>0</v>
      </c>
      <c r="T174" s="1019"/>
      <c r="U174" s="1019">
        <v>1007</v>
      </c>
      <c r="V174" s="1019" t="s">
        <v>4586</v>
      </c>
      <c r="W174" s="1020">
        <v>2524500</v>
      </c>
      <c r="X174" s="1021">
        <v>20196000</v>
      </c>
      <c r="Y174" s="1019" t="s">
        <v>4567</v>
      </c>
    </row>
    <row r="175" spans="1:25">
      <c r="A175" s="1014">
        <f t="shared" si="2"/>
        <v>169</v>
      </c>
      <c r="B175" s="1014">
        <v>2100</v>
      </c>
      <c r="C175" s="1014" t="s">
        <v>4565</v>
      </c>
      <c r="D175" s="1014">
        <v>2117</v>
      </c>
      <c r="E175" s="1014" t="s">
        <v>4695</v>
      </c>
      <c r="F175" s="1015">
        <v>2010</v>
      </c>
      <c r="G175" s="1014" t="s">
        <v>4696</v>
      </c>
      <c r="H175" s="1016" t="s">
        <v>4581</v>
      </c>
      <c r="I175" s="1014" t="s">
        <v>4582</v>
      </c>
      <c r="J175" s="1017">
        <v>3110970001016</v>
      </c>
      <c r="K175" s="1018" t="s">
        <v>4822</v>
      </c>
      <c r="L175" s="1018" t="s">
        <v>4455</v>
      </c>
      <c r="M175" s="1018" t="s">
        <v>4441</v>
      </c>
      <c r="N175" s="1014" t="s">
        <v>634</v>
      </c>
      <c r="O175" s="1019">
        <v>1</v>
      </c>
      <c r="P175" s="1019">
        <v>0</v>
      </c>
      <c r="Q175" s="1019">
        <v>0</v>
      </c>
      <c r="R175" s="1019">
        <v>0</v>
      </c>
      <c r="S175" s="1019">
        <v>0</v>
      </c>
      <c r="T175" s="1019"/>
      <c r="U175" s="1019">
        <v>1007</v>
      </c>
      <c r="V175" s="1019" t="s">
        <v>4586</v>
      </c>
      <c r="W175" s="1020">
        <v>6729800</v>
      </c>
      <c r="X175" s="1021">
        <v>6729800</v>
      </c>
      <c r="Y175" s="1019" t="s">
        <v>4567</v>
      </c>
    </row>
    <row r="176" spans="1:25">
      <c r="A176" s="1014">
        <f t="shared" si="2"/>
        <v>170</v>
      </c>
      <c r="B176" s="1014">
        <v>2100</v>
      </c>
      <c r="C176" s="1014" t="s">
        <v>4565</v>
      </c>
      <c r="D176" s="1014">
        <v>2117</v>
      </c>
      <c r="E176" s="1014" t="s">
        <v>4695</v>
      </c>
      <c r="F176" s="1015">
        <v>2010</v>
      </c>
      <c r="G176" s="1014" t="s">
        <v>4696</v>
      </c>
      <c r="H176" s="1016" t="s">
        <v>4581</v>
      </c>
      <c r="I176" s="1014" t="s">
        <v>4582</v>
      </c>
      <c r="J176" s="1017">
        <v>3110970000286</v>
      </c>
      <c r="K176" s="1018" t="s">
        <v>4800</v>
      </c>
      <c r="L176" s="1018" t="s">
        <v>4455</v>
      </c>
      <c r="M176" s="1018" t="s">
        <v>4441</v>
      </c>
      <c r="N176" s="1014" t="s">
        <v>634</v>
      </c>
      <c r="O176" s="1019">
        <v>4</v>
      </c>
      <c r="P176" s="1019">
        <v>0</v>
      </c>
      <c r="Q176" s="1019">
        <v>0</v>
      </c>
      <c r="R176" s="1019">
        <v>0</v>
      </c>
      <c r="S176" s="1019">
        <v>0</v>
      </c>
      <c r="T176" s="1019"/>
      <c r="U176" s="1019">
        <v>1007</v>
      </c>
      <c r="V176" s="1019" t="s">
        <v>4586</v>
      </c>
      <c r="W176" s="1020">
        <v>1232000</v>
      </c>
      <c r="X176" s="1021">
        <v>4928000</v>
      </c>
      <c r="Y176" s="1019" t="s">
        <v>4567</v>
      </c>
    </row>
    <row r="177" spans="1:25">
      <c r="A177" s="1014">
        <f t="shared" si="2"/>
        <v>171</v>
      </c>
      <c r="B177" s="1014">
        <v>2100</v>
      </c>
      <c r="C177" s="1014" t="s">
        <v>4565</v>
      </c>
      <c r="D177" s="1014">
        <v>2117</v>
      </c>
      <c r="E177" s="1014" t="s">
        <v>4695</v>
      </c>
      <c r="F177" s="1015">
        <v>2010</v>
      </c>
      <c r="G177" s="1014" t="s">
        <v>4696</v>
      </c>
      <c r="H177" s="1016" t="s">
        <v>4581</v>
      </c>
      <c r="I177" s="1014" t="s">
        <v>4582</v>
      </c>
      <c r="J177" s="1017">
        <v>3110970000287</v>
      </c>
      <c r="K177" s="1018" t="s">
        <v>4801</v>
      </c>
      <c r="L177" s="1018" t="s">
        <v>4455</v>
      </c>
      <c r="M177" s="1018" t="s">
        <v>4441</v>
      </c>
      <c r="N177" s="1014" t="s">
        <v>634</v>
      </c>
      <c r="O177" s="1019">
        <v>2</v>
      </c>
      <c r="P177" s="1019">
        <v>0</v>
      </c>
      <c r="Q177" s="1019">
        <v>0</v>
      </c>
      <c r="R177" s="1019">
        <v>0</v>
      </c>
      <c r="S177" s="1019">
        <v>0</v>
      </c>
      <c r="T177" s="1019"/>
      <c r="U177" s="1019">
        <v>1007</v>
      </c>
      <c r="V177" s="1019" t="s">
        <v>4586</v>
      </c>
      <c r="W177" s="1020">
        <v>1211100</v>
      </c>
      <c r="X177" s="1021">
        <v>2422200</v>
      </c>
      <c r="Y177" s="1019" t="s">
        <v>4567</v>
      </c>
    </row>
    <row r="178" spans="1:25">
      <c r="A178" s="1014">
        <f t="shared" si="2"/>
        <v>172</v>
      </c>
      <c r="B178" s="1014">
        <v>2100</v>
      </c>
      <c r="C178" s="1014" t="s">
        <v>4565</v>
      </c>
      <c r="D178" s="1014">
        <v>2117</v>
      </c>
      <c r="E178" s="1014" t="s">
        <v>4695</v>
      </c>
      <c r="F178" s="1015">
        <v>2010</v>
      </c>
      <c r="G178" s="1014" t="s">
        <v>4696</v>
      </c>
      <c r="H178" s="1016" t="s">
        <v>4581</v>
      </c>
      <c r="I178" s="1014" t="s">
        <v>4582</v>
      </c>
      <c r="J178" s="1017">
        <v>3110970000290</v>
      </c>
      <c r="K178" s="1018" t="s">
        <v>4802</v>
      </c>
      <c r="L178" s="1018" t="s">
        <v>4455</v>
      </c>
      <c r="M178" s="1018" t="s">
        <v>4441</v>
      </c>
      <c r="N178" s="1014" t="s">
        <v>634</v>
      </c>
      <c r="O178" s="1019">
        <v>6</v>
      </c>
      <c r="P178" s="1019">
        <v>0</v>
      </c>
      <c r="Q178" s="1019">
        <v>0</v>
      </c>
      <c r="R178" s="1019">
        <v>0</v>
      </c>
      <c r="S178" s="1019">
        <v>0</v>
      </c>
      <c r="T178" s="1019"/>
      <c r="U178" s="1019">
        <v>1007</v>
      </c>
      <c r="V178" s="1019" t="s">
        <v>4586</v>
      </c>
      <c r="W178" s="1020">
        <v>3828000</v>
      </c>
      <c r="X178" s="1021">
        <v>22968000</v>
      </c>
      <c r="Y178" s="1019" t="s">
        <v>4567</v>
      </c>
    </row>
    <row r="179" spans="1:25">
      <c r="A179" s="1014">
        <f t="shared" si="2"/>
        <v>173</v>
      </c>
      <c r="B179" s="1014">
        <v>2100</v>
      </c>
      <c r="C179" s="1014" t="s">
        <v>4565</v>
      </c>
      <c r="D179" s="1014">
        <v>2117</v>
      </c>
      <c r="E179" s="1014" t="s">
        <v>4695</v>
      </c>
      <c r="F179" s="1015">
        <v>2010</v>
      </c>
      <c r="G179" s="1014" t="s">
        <v>4696</v>
      </c>
      <c r="H179" s="1016" t="s">
        <v>4581</v>
      </c>
      <c r="I179" s="1014" t="s">
        <v>4582</v>
      </c>
      <c r="J179" s="1017">
        <v>3110970001491</v>
      </c>
      <c r="K179" s="1018" t="s">
        <v>4834</v>
      </c>
      <c r="L179" s="1018" t="s">
        <v>4455</v>
      </c>
      <c r="M179" s="1018" t="s">
        <v>4441</v>
      </c>
      <c r="N179" s="1014" t="s">
        <v>634</v>
      </c>
      <c r="O179" s="1019">
        <v>8</v>
      </c>
      <c r="P179" s="1019">
        <v>0</v>
      </c>
      <c r="Q179" s="1019">
        <v>0</v>
      </c>
      <c r="R179" s="1019">
        <v>0</v>
      </c>
      <c r="S179" s="1019">
        <v>0</v>
      </c>
      <c r="T179" s="1019"/>
      <c r="U179" s="1019">
        <v>1007</v>
      </c>
      <c r="V179" s="1019" t="s">
        <v>4586</v>
      </c>
      <c r="W179" s="1020">
        <v>1749000</v>
      </c>
      <c r="X179" s="1021">
        <v>13992000</v>
      </c>
      <c r="Y179" s="1019" t="s">
        <v>4567</v>
      </c>
    </row>
    <row r="180" spans="1:25">
      <c r="A180" s="1014">
        <f t="shared" si="2"/>
        <v>174</v>
      </c>
      <c r="B180" s="1014">
        <v>2100</v>
      </c>
      <c r="C180" s="1014" t="s">
        <v>4565</v>
      </c>
      <c r="D180" s="1014">
        <v>2117</v>
      </c>
      <c r="E180" s="1014" t="s">
        <v>4695</v>
      </c>
      <c r="F180" s="1015">
        <v>2010</v>
      </c>
      <c r="G180" s="1014" t="s">
        <v>4696</v>
      </c>
      <c r="H180" s="1016" t="s">
        <v>4581</v>
      </c>
      <c r="I180" s="1014" t="s">
        <v>4582</v>
      </c>
      <c r="J180" s="1017">
        <v>3110970000301</v>
      </c>
      <c r="K180" s="1018" t="s">
        <v>4803</v>
      </c>
      <c r="L180" s="1018" t="s">
        <v>4455</v>
      </c>
      <c r="M180" s="1018" t="s">
        <v>4441</v>
      </c>
      <c r="N180" s="1014" t="s">
        <v>634</v>
      </c>
      <c r="O180" s="1019">
        <v>4</v>
      </c>
      <c r="P180" s="1019">
        <v>0</v>
      </c>
      <c r="Q180" s="1019">
        <v>0</v>
      </c>
      <c r="R180" s="1019">
        <v>0</v>
      </c>
      <c r="S180" s="1019">
        <v>0</v>
      </c>
      <c r="T180" s="1019"/>
      <c r="U180" s="1019">
        <v>1007</v>
      </c>
      <c r="V180" s="1019" t="s">
        <v>4586</v>
      </c>
      <c r="W180" s="1020">
        <v>2948000</v>
      </c>
      <c r="X180" s="1021">
        <v>11792000</v>
      </c>
      <c r="Y180" s="1019" t="s">
        <v>4567</v>
      </c>
    </row>
    <row r="181" spans="1:25">
      <c r="A181" s="1014">
        <f t="shared" si="2"/>
        <v>175</v>
      </c>
      <c r="B181" s="1014">
        <v>2100</v>
      </c>
      <c r="C181" s="1014" t="s">
        <v>4565</v>
      </c>
      <c r="D181" s="1014">
        <v>2117</v>
      </c>
      <c r="E181" s="1014" t="s">
        <v>4695</v>
      </c>
      <c r="F181" s="1015">
        <v>2010</v>
      </c>
      <c r="G181" s="1014" t="s">
        <v>4696</v>
      </c>
      <c r="H181" s="1016" t="s">
        <v>4581</v>
      </c>
      <c r="I181" s="1014" t="s">
        <v>4582</v>
      </c>
      <c r="J181" s="1017">
        <v>3110970001309</v>
      </c>
      <c r="K181" s="1018" t="s">
        <v>4829</v>
      </c>
      <c r="L181" s="1018" t="s">
        <v>4455</v>
      </c>
      <c r="M181" s="1018" t="s">
        <v>4441</v>
      </c>
      <c r="N181" s="1014" t="s">
        <v>634</v>
      </c>
      <c r="O181" s="1019">
        <v>2</v>
      </c>
      <c r="P181" s="1019">
        <v>0</v>
      </c>
      <c r="Q181" s="1019">
        <v>0</v>
      </c>
      <c r="R181" s="1019">
        <v>0</v>
      </c>
      <c r="S181" s="1019">
        <v>0</v>
      </c>
      <c r="T181" s="1019"/>
      <c r="U181" s="1019">
        <v>1007</v>
      </c>
      <c r="V181" s="1019" t="s">
        <v>4586</v>
      </c>
      <c r="W181" s="1020">
        <v>4334000</v>
      </c>
      <c r="X181" s="1021">
        <v>8668000</v>
      </c>
      <c r="Y181" s="1019" t="s">
        <v>4567</v>
      </c>
    </row>
    <row r="182" spans="1:25">
      <c r="A182" s="1014">
        <f t="shared" si="2"/>
        <v>176</v>
      </c>
      <c r="B182" s="1014">
        <v>2100</v>
      </c>
      <c r="C182" s="1014" t="s">
        <v>4565</v>
      </c>
      <c r="D182" s="1014">
        <v>2117</v>
      </c>
      <c r="E182" s="1014" t="s">
        <v>4695</v>
      </c>
      <c r="F182" s="1015">
        <v>2010</v>
      </c>
      <c r="G182" s="1014" t="s">
        <v>4696</v>
      </c>
      <c r="H182" s="1016" t="s">
        <v>4581</v>
      </c>
      <c r="I182" s="1014" t="s">
        <v>4582</v>
      </c>
      <c r="J182" s="1017">
        <v>3110970001257</v>
      </c>
      <c r="K182" s="1018" t="s">
        <v>4828</v>
      </c>
      <c r="L182" s="1018" t="s">
        <v>4455</v>
      </c>
      <c r="M182" s="1018" t="s">
        <v>4441</v>
      </c>
      <c r="N182" s="1014" t="s">
        <v>634</v>
      </c>
      <c r="O182" s="1019">
        <v>2</v>
      </c>
      <c r="P182" s="1019">
        <v>0</v>
      </c>
      <c r="Q182" s="1019">
        <v>0</v>
      </c>
      <c r="R182" s="1019">
        <v>0</v>
      </c>
      <c r="S182" s="1019">
        <v>0</v>
      </c>
      <c r="T182" s="1019"/>
      <c r="U182" s="1019">
        <v>1007</v>
      </c>
      <c r="V182" s="1019" t="s">
        <v>4586</v>
      </c>
      <c r="W182" s="1020">
        <v>23100000</v>
      </c>
      <c r="X182" s="1021">
        <v>46200000</v>
      </c>
      <c r="Y182" s="1019" t="s">
        <v>4567</v>
      </c>
    </row>
    <row r="183" spans="1:25">
      <c r="A183" s="1014">
        <f t="shared" si="2"/>
        <v>177</v>
      </c>
      <c r="B183" s="1014">
        <v>2100</v>
      </c>
      <c r="C183" s="1014" t="s">
        <v>4565</v>
      </c>
      <c r="D183" s="1014">
        <v>2117</v>
      </c>
      <c r="E183" s="1014" t="s">
        <v>4695</v>
      </c>
      <c r="F183" s="1015">
        <v>2010</v>
      </c>
      <c r="G183" s="1014" t="s">
        <v>4696</v>
      </c>
      <c r="H183" s="1016" t="s">
        <v>4581</v>
      </c>
      <c r="I183" s="1014" t="s">
        <v>4582</v>
      </c>
      <c r="J183" s="1017">
        <v>3110970000316</v>
      </c>
      <c r="K183" s="1018" t="s">
        <v>4804</v>
      </c>
      <c r="L183" s="1018" t="s">
        <v>4455</v>
      </c>
      <c r="M183" s="1018" t="s">
        <v>4441</v>
      </c>
      <c r="N183" s="1014" t="s">
        <v>634</v>
      </c>
      <c r="O183" s="1019">
        <v>8</v>
      </c>
      <c r="P183" s="1019">
        <v>0</v>
      </c>
      <c r="Q183" s="1019">
        <v>0</v>
      </c>
      <c r="R183" s="1019">
        <v>0</v>
      </c>
      <c r="S183" s="1019">
        <v>0</v>
      </c>
      <c r="T183" s="1019"/>
      <c r="U183" s="1019">
        <v>1007</v>
      </c>
      <c r="V183" s="1019" t="s">
        <v>4586</v>
      </c>
      <c r="W183" s="1020">
        <v>1565850</v>
      </c>
      <c r="X183" s="1021">
        <v>12526800</v>
      </c>
      <c r="Y183" s="1019" t="s">
        <v>4567</v>
      </c>
    </row>
    <row r="184" spans="1:25">
      <c r="A184" s="1014">
        <f t="shared" si="2"/>
        <v>178</v>
      </c>
      <c r="B184" s="1014">
        <v>2100</v>
      </c>
      <c r="C184" s="1014" t="s">
        <v>4565</v>
      </c>
      <c r="D184" s="1014">
        <v>2117</v>
      </c>
      <c r="E184" s="1014" t="s">
        <v>4695</v>
      </c>
      <c r="F184" s="1015">
        <v>2010</v>
      </c>
      <c r="G184" s="1014" t="s">
        <v>4696</v>
      </c>
      <c r="H184" s="1016" t="s">
        <v>4581</v>
      </c>
      <c r="I184" s="1014" t="s">
        <v>4582</v>
      </c>
      <c r="J184" s="1017">
        <v>3110970001519</v>
      </c>
      <c r="K184" s="1018" t="s">
        <v>4835</v>
      </c>
      <c r="L184" s="1018" t="s">
        <v>4455</v>
      </c>
      <c r="M184" s="1018" t="s">
        <v>4441</v>
      </c>
      <c r="N184" s="1014" t="s">
        <v>634</v>
      </c>
      <c r="O184" s="1019">
        <v>6</v>
      </c>
      <c r="P184" s="1019">
        <v>0</v>
      </c>
      <c r="Q184" s="1019">
        <v>0</v>
      </c>
      <c r="R184" s="1019">
        <v>0</v>
      </c>
      <c r="S184" s="1019">
        <v>0</v>
      </c>
      <c r="T184" s="1019"/>
      <c r="U184" s="1019">
        <v>1007</v>
      </c>
      <c r="V184" s="1019" t="s">
        <v>4586</v>
      </c>
      <c r="W184" s="1020">
        <v>1023000</v>
      </c>
      <c r="X184" s="1021">
        <v>6138000</v>
      </c>
      <c r="Y184" s="1019" t="s">
        <v>4567</v>
      </c>
    </row>
    <row r="185" spans="1:25">
      <c r="A185" s="1014">
        <f t="shared" si="2"/>
        <v>179</v>
      </c>
      <c r="B185" s="1014">
        <v>2100</v>
      </c>
      <c r="C185" s="1014" t="s">
        <v>4565</v>
      </c>
      <c r="D185" s="1014">
        <v>2117</v>
      </c>
      <c r="E185" s="1014" t="s">
        <v>4695</v>
      </c>
      <c r="F185" s="1015">
        <v>2010</v>
      </c>
      <c r="G185" s="1014" t="s">
        <v>4696</v>
      </c>
      <c r="H185" s="1016" t="s">
        <v>4581</v>
      </c>
      <c r="I185" s="1014" t="s">
        <v>4582</v>
      </c>
      <c r="J185" s="1017">
        <v>3110970000325</v>
      </c>
      <c r="K185" s="1018" t="s">
        <v>4805</v>
      </c>
      <c r="L185" s="1018" t="s">
        <v>4455</v>
      </c>
      <c r="M185" s="1018" t="s">
        <v>4441</v>
      </c>
      <c r="N185" s="1014" t="s">
        <v>634</v>
      </c>
      <c r="O185" s="1019">
        <v>2</v>
      </c>
      <c r="P185" s="1019">
        <v>0</v>
      </c>
      <c r="Q185" s="1019">
        <v>0</v>
      </c>
      <c r="R185" s="1019">
        <v>0</v>
      </c>
      <c r="S185" s="1019">
        <v>0</v>
      </c>
      <c r="T185" s="1019"/>
      <c r="U185" s="1019">
        <v>1007</v>
      </c>
      <c r="V185" s="1019" t="s">
        <v>4586</v>
      </c>
      <c r="W185" s="1020">
        <v>27500</v>
      </c>
      <c r="X185" s="1021">
        <v>55000</v>
      </c>
      <c r="Y185" s="1019" t="s">
        <v>4567</v>
      </c>
    </row>
    <row r="186" spans="1:25">
      <c r="A186" s="1014">
        <f t="shared" si="2"/>
        <v>180</v>
      </c>
      <c r="B186" s="1014">
        <v>2100</v>
      </c>
      <c r="C186" s="1014" t="s">
        <v>4565</v>
      </c>
      <c r="D186" s="1014">
        <v>2117</v>
      </c>
      <c r="E186" s="1014" t="s">
        <v>4695</v>
      </c>
      <c r="F186" s="1015">
        <v>2010</v>
      </c>
      <c r="G186" s="1014" t="s">
        <v>4696</v>
      </c>
      <c r="H186" s="1016" t="s">
        <v>4581</v>
      </c>
      <c r="I186" s="1014" t="s">
        <v>4582</v>
      </c>
      <c r="J186" s="1017">
        <v>3110970000326</v>
      </c>
      <c r="K186" s="1018" t="s">
        <v>4806</v>
      </c>
      <c r="L186" s="1018" t="s">
        <v>4455</v>
      </c>
      <c r="M186" s="1018" t="s">
        <v>4441</v>
      </c>
      <c r="N186" s="1014" t="s">
        <v>634</v>
      </c>
      <c r="O186" s="1019">
        <v>4</v>
      </c>
      <c r="P186" s="1019">
        <v>0</v>
      </c>
      <c r="Q186" s="1019">
        <v>0</v>
      </c>
      <c r="R186" s="1019">
        <v>0</v>
      </c>
      <c r="S186" s="1019">
        <v>0</v>
      </c>
      <c r="T186" s="1019"/>
      <c r="U186" s="1019">
        <v>1007</v>
      </c>
      <c r="V186" s="1019" t="s">
        <v>4586</v>
      </c>
      <c r="W186" s="1020">
        <v>30250</v>
      </c>
      <c r="X186" s="1021">
        <v>121000</v>
      </c>
      <c r="Y186" s="1019" t="s">
        <v>4567</v>
      </c>
    </row>
    <row r="187" spans="1:25">
      <c r="A187" s="1014">
        <f t="shared" si="2"/>
        <v>181</v>
      </c>
      <c r="B187" s="1014">
        <v>2100</v>
      </c>
      <c r="C187" s="1014" t="s">
        <v>4565</v>
      </c>
      <c r="D187" s="1014">
        <v>2117</v>
      </c>
      <c r="E187" s="1014" t="s">
        <v>4695</v>
      </c>
      <c r="F187" s="1015">
        <v>2010</v>
      </c>
      <c r="G187" s="1014" t="s">
        <v>4696</v>
      </c>
      <c r="H187" s="1016" t="s">
        <v>4581</v>
      </c>
      <c r="I187" s="1014" t="s">
        <v>4582</v>
      </c>
      <c r="J187" s="1017">
        <v>3130970000091</v>
      </c>
      <c r="K187" s="1018" t="s">
        <v>4842</v>
      </c>
      <c r="L187" s="1018" t="s">
        <v>4461</v>
      </c>
      <c r="M187" s="1018" t="s">
        <v>4441</v>
      </c>
      <c r="N187" s="1014" t="s">
        <v>634</v>
      </c>
      <c r="O187" s="1019">
        <v>2</v>
      </c>
      <c r="P187" s="1019">
        <v>0</v>
      </c>
      <c r="Q187" s="1019">
        <v>0</v>
      </c>
      <c r="R187" s="1019">
        <v>0</v>
      </c>
      <c r="S187" s="1019">
        <v>0</v>
      </c>
      <c r="T187" s="1019"/>
      <c r="U187" s="1019">
        <v>1007</v>
      </c>
      <c r="V187" s="1019" t="s">
        <v>4586</v>
      </c>
      <c r="W187" s="1020">
        <v>5005000</v>
      </c>
      <c r="X187" s="1021">
        <v>10010000</v>
      </c>
      <c r="Y187" s="1019" t="s">
        <v>4567</v>
      </c>
    </row>
    <row r="188" spans="1:25">
      <c r="A188" s="1014">
        <f t="shared" si="2"/>
        <v>182</v>
      </c>
      <c r="B188" s="1014">
        <v>2100</v>
      </c>
      <c r="C188" s="1014" t="s">
        <v>4565</v>
      </c>
      <c r="D188" s="1014">
        <v>2117</v>
      </c>
      <c r="E188" s="1014" t="s">
        <v>4695</v>
      </c>
      <c r="F188" s="1015">
        <v>2010</v>
      </c>
      <c r="G188" s="1014" t="s">
        <v>4696</v>
      </c>
      <c r="H188" s="1016" t="s">
        <v>4581</v>
      </c>
      <c r="I188" s="1014" t="s">
        <v>4582</v>
      </c>
      <c r="J188" s="1017">
        <v>3110970000330</v>
      </c>
      <c r="K188" s="1018" t="s">
        <v>4807</v>
      </c>
      <c r="L188" s="1018" t="s">
        <v>4455</v>
      </c>
      <c r="M188" s="1018" t="s">
        <v>4441</v>
      </c>
      <c r="N188" s="1014" t="s">
        <v>634</v>
      </c>
      <c r="O188" s="1019">
        <v>2</v>
      </c>
      <c r="P188" s="1019">
        <v>0</v>
      </c>
      <c r="Q188" s="1019">
        <v>0</v>
      </c>
      <c r="R188" s="1019">
        <v>0</v>
      </c>
      <c r="S188" s="1019">
        <v>0</v>
      </c>
      <c r="T188" s="1019"/>
      <c r="U188" s="1019">
        <v>1007</v>
      </c>
      <c r="V188" s="1019" t="s">
        <v>4586</v>
      </c>
      <c r="W188" s="1020">
        <v>4999500</v>
      </c>
      <c r="X188" s="1021">
        <v>9999000</v>
      </c>
      <c r="Y188" s="1019" t="s">
        <v>4567</v>
      </c>
    </row>
    <row r="189" spans="1:25">
      <c r="A189" s="1014">
        <f t="shared" si="2"/>
        <v>183</v>
      </c>
      <c r="B189" s="1014">
        <v>2100</v>
      </c>
      <c r="C189" s="1014" t="s">
        <v>4565</v>
      </c>
      <c r="D189" s="1014">
        <v>2117</v>
      </c>
      <c r="E189" s="1014" t="s">
        <v>4695</v>
      </c>
      <c r="F189" s="1015">
        <v>2010</v>
      </c>
      <c r="G189" s="1014" t="s">
        <v>4696</v>
      </c>
      <c r="H189" s="1016" t="s">
        <v>4581</v>
      </c>
      <c r="I189" s="1014" t="s">
        <v>4582</v>
      </c>
      <c r="J189" s="1017">
        <v>3110970000367</v>
      </c>
      <c r="K189" s="1018" t="s">
        <v>4808</v>
      </c>
      <c r="L189" s="1018" t="s">
        <v>4455</v>
      </c>
      <c r="M189" s="1018" t="s">
        <v>4441</v>
      </c>
      <c r="N189" s="1014" t="s">
        <v>634</v>
      </c>
      <c r="O189" s="1019">
        <v>2</v>
      </c>
      <c r="P189" s="1019">
        <v>0</v>
      </c>
      <c r="Q189" s="1019">
        <v>0</v>
      </c>
      <c r="R189" s="1019">
        <v>0</v>
      </c>
      <c r="S189" s="1019">
        <v>0</v>
      </c>
      <c r="T189" s="1019"/>
      <c r="U189" s="1019">
        <v>1007</v>
      </c>
      <c r="V189" s="1019" t="s">
        <v>4586</v>
      </c>
      <c r="W189" s="1020">
        <v>339900</v>
      </c>
      <c r="X189" s="1021">
        <v>679800</v>
      </c>
      <c r="Y189" s="1019" t="s">
        <v>4567</v>
      </c>
    </row>
    <row r="190" spans="1:25">
      <c r="A190" s="1014">
        <f t="shared" si="2"/>
        <v>184</v>
      </c>
      <c r="B190" s="1014">
        <v>2100</v>
      </c>
      <c r="C190" s="1014" t="s">
        <v>4565</v>
      </c>
      <c r="D190" s="1014">
        <v>2117</v>
      </c>
      <c r="E190" s="1014" t="s">
        <v>4695</v>
      </c>
      <c r="F190" s="1015">
        <v>2010</v>
      </c>
      <c r="G190" s="1014" t="s">
        <v>4696</v>
      </c>
      <c r="H190" s="1016" t="s">
        <v>4581</v>
      </c>
      <c r="I190" s="1014" t="s">
        <v>4582</v>
      </c>
      <c r="J190" s="1017">
        <v>3110970000370</v>
      </c>
      <c r="K190" s="1018" t="s">
        <v>4809</v>
      </c>
      <c r="L190" s="1018" t="s">
        <v>4455</v>
      </c>
      <c r="M190" s="1018" t="s">
        <v>4441</v>
      </c>
      <c r="N190" s="1014" t="s">
        <v>634</v>
      </c>
      <c r="O190" s="1019">
        <v>6</v>
      </c>
      <c r="P190" s="1019">
        <v>0</v>
      </c>
      <c r="Q190" s="1019">
        <v>0</v>
      </c>
      <c r="R190" s="1019">
        <v>0</v>
      </c>
      <c r="S190" s="1019">
        <v>0</v>
      </c>
      <c r="T190" s="1019"/>
      <c r="U190" s="1019">
        <v>1007</v>
      </c>
      <c r="V190" s="1019" t="s">
        <v>4586</v>
      </c>
      <c r="W190" s="1020">
        <v>668250</v>
      </c>
      <c r="X190" s="1021">
        <v>4009500</v>
      </c>
      <c r="Y190" s="1019" t="s">
        <v>4567</v>
      </c>
    </row>
    <row r="191" spans="1:25">
      <c r="A191" s="1014">
        <f t="shared" si="2"/>
        <v>185</v>
      </c>
      <c r="B191" s="1014">
        <v>2100</v>
      </c>
      <c r="C191" s="1014" t="s">
        <v>4565</v>
      </c>
      <c r="D191" s="1014">
        <v>2117</v>
      </c>
      <c r="E191" s="1014" t="s">
        <v>4695</v>
      </c>
      <c r="F191" s="1015">
        <v>2010</v>
      </c>
      <c r="G191" s="1014" t="s">
        <v>4696</v>
      </c>
      <c r="H191" s="1016" t="s">
        <v>4581</v>
      </c>
      <c r="I191" s="1014" t="s">
        <v>4582</v>
      </c>
      <c r="J191" s="1017">
        <v>3130300000152</v>
      </c>
      <c r="K191" s="1018" t="s">
        <v>4839</v>
      </c>
      <c r="L191" s="1018" t="s">
        <v>4461</v>
      </c>
      <c r="M191" s="1018" t="s">
        <v>725</v>
      </c>
      <c r="N191" s="1014" t="s">
        <v>4595</v>
      </c>
      <c r="O191" s="1019">
        <v>2</v>
      </c>
      <c r="P191" s="1019">
        <v>0</v>
      </c>
      <c r="Q191" s="1019">
        <v>0</v>
      </c>
      <c r="R191" s="1019">
        <v>0</v>
      </c>
      <c r="S191" s="1019">
        <v>0</v>
      </c>
      <c r="T191" s="1019"/>
      <c r="U191" s="1019">
        <v>1007</v>
      </c>
      <c r="V191" s="1019" t="s">
        <v>4586</v>
      </c>
      <c r="W191" s="1020">
        <v>1</v>
      </c>
      <c r="X191" s="1021">
        <v>2</v>
      </c>
      <c r="Y191" s="1019" t="s">
        <v>4567</v>
      </c>
    </row>
    <row r="192" spans="1:25">
      <c r="A192" s="1014">
        <f t="shared" si="2"/>
        <v>186</v>
      </c>
      <c r="B192" s="1014">
        <v>2100</v>
      </c>
      <c r="C192" s="1014" t="s">
        <v>4565</v>
      </c>
      <c r="D192" s="1014">
        <v>2117</v>
      </c>
      <c r="E192" s="1014" t="s">
        <v>4695</v>
      </c>
      <c r="F192" s="1015">
        <v>2010</v>
      </c>
      <c r="G192" s="1014" t="s">
        <v>4696</v>
      </c>
      <c r="H192" s="1016" t="s">
        <v>4581</v>
      </c>
      <c r="I192" s="1014" t="s">
        <v>4582</v>
      </c>
      <c r="J192" s="1017">
        <v>3130300000150</v>
      </c>
      <c r="K192" s="1018" t="s">
        <v>4837</v>
      </c>
      <c r="L192" s="1018" t="s">
        <v>4461</v>
      </c>
      <c r="M192" s="1018" t="s">
        <v>725</v>
      </c>
      <c r="N192" s="1014" t="s">
        <v>4595</v>
      </c>
      <c r="O192" s="1019">
        <v>1</v>
      </c>
      <c r="P192" s="1019">
        <v>0</v>
      </c>
      <c r="Q192" s="1019">
        <v>0</v>
      </c>
      <c r="R192" s="1019">
        <v>0</v>
      </c>
      <c r="S192" s="1019">
        <v>0</v>
      </c>
      <c r="T192" s="1019"/>
      <c r="U192" s="1019">
        <v>1007</v>
      </c>
      <c r="V192" s="1019" t="s">
        <v>4586</v>
      </c>
      <c r="W192" s="1020">
        <v>1</v>
      </c>
      <c r="X192" s="1021">
        <v>1</v>
      </c>
      <c r="Y192" s="1019" t="s">
        <v>4567</v>
      </c>
    </row>
    <row r="193" spans="1:25">
      <c r="A193" s="1014">
        <f t="shared" si="2"/>
        <v>187</v>
      </c>
      <c r="B193" s="1014">
        <v>2100</v>
      </c>
      <c r="C193" s="1014" t="s">
        <v>4565</v>
      </c>
      <c r="D193" s="1014">
        <v>2117</v>
      </c>
      <c r="E193" s="1014" t="s">
        <v>4695</v>
      </c>
      <c r="F193" s="1015">
        <v>2010</v>
      </c>
      <c r="G193" s="1014" t="s">
        <v>4696</v>
      </c>
      <c r="H193" s="1016" t="s">
        <v>4581</v>
      </c>
      <c r="I193" s="1014" t="s">
        <v>4582</v>
      </c>
      <c r="J193" s="1017">
        <v>3130300000151</v>
      </c>
      <c r="K193" s="1018" t="s">
        <v>4838</v>
      </c>
      <c r="L193" s="1018" t="s">
        <v>4461</v>
      </c>
      <c r="M193" s="1018" t="s">
        <v>725</v>
      </c>
      <c r="N193" s="1014" t="s">
        <v>4595</v>
      </c>
      <c r="O193" s="1019">
        <v>1</v>
      </c>
      <c r="P193" s="1019">
        <v>0</v>
      </c>
      <c r="Q193" s="1019">
        <v>0</v>
      </c>
      <c r="R193" s="1019">
        <v>0</v>
      </c>
      <c r="S193" s="1019">
        <v>0</v>
      </c>
      <c r="T193" s="1019"/>
      <c r="U193" s="1019">
        <v>1007</v>
      </c>
      <c r="V193" s="1019" t="s">
        <v>4586</v>
      </c>
      <c r="W193" s="1020">
        <v>1</v>
      </c>
      <c r="X193" s="1021">
        <v>1</v>
      </c>
      <c r="Y193" s="1019" t="s">
        <v>4567</v>
      </c>
    </row>
    <row r="194" spans="1:25">
      <c r="A194" s="1014">
        <f t="shared" si="2"/>
        <v>188</v>
      </c>
      <c r="B194" s="1014">
        <v>2100</v>
      </c>
      <c r="C194" s="1014" t="s">
        <v>4565</v>
      </c>
      <c r="D194" s="1014">
        <v>2117</v>
      </c>
      <c r="E194" s="1014" t="s">
        <v>4695</v>
      </c>
      <c r="F194" s="1015">
        <v>2010</v>
      </c>
      <c r="G194" s="1014" t="s">
        <v>4696</v>
      </c>
      <c r="H194" s="1016" t="s">
        <v>4581</v>
      </c>
      <c r="I194" s="1014" t="s">
        <v>4582</v>
      </c>
      <c r="J194" s="1017">
        <v>3130300000153</v>
      </c>
      <c r="K194" s="1018" t="s">
        <v>4840</v>
      </c>
      <c r="L194" s="1018" t="s">
        <v>4461</v>
      </c>
      <c r="M194" s="1018" t="s">
        <v>725</v>
      </c>
      <c r="N194" s="1014" t="s">
        <v>4595</v>
      </c>
      <c r="O194" s="1019">
        <v>1</v>
      </c>
      <c r="P194" s="1019">
        <v>0</v>
      </c>
      <c r="Q194" s="1019">
        <v>0</v>
      </c>
      <c r="R194" s="1019">
        <v>0</v>
      </c>
      <c r="S194" s="1019">
        <v>0</v>
      </c>
      <c r="T194" s="1019"/>
      <c r="U194" s="1019">
        <v>1007</v>
      </c>
      <c r="V194" s="1019" t="s">
        <v>4586</v>
      </c>
      <c r="W194" s="1020">
        <v>1</v>
      </c>
      <c r="X194" s="1021">
        <v>1</v>
      </c>
      <c r="Y194" s="1019" t="s">
        <v>4567</v>
      </c>
    </row>
    <row r="195" spans="1:25">
      <c r="A195" s="1014">
        <f t="shared" si="2"/>
        <v>189</v>
      </c>
      <c r="B195" s="1014">
        <v>2100</v>
      </c>
      <c r="C195" s="1014" t="s">
        <v>4565</v>
      </c>
      <c r="D195" s="1014">
        <v>2117</v>
      </c>
      <c r="E195" s="1014" t="s">
        <v>4695</v>
      </c>
      <c r="F195" s="1015">
        <v>2010</v>
      </c>
      <c r="G195" s="1014" t="s">
        <v>4696</v>
      </c>
      <c r="H195" s="1016" t="s">
        <v>4581</v>
      </c>
      <c r="I195" s="1014" t="s">
        <v>4582</v>
      </c>
      <c r="J195" s="1017">
        <v>3110970001310</v>
      </c>
      <c r="K195" s="1018" t="s">
        <v>4830</v>
      </c>
      <c r="L195" s="1018" t="s">
        <v>4455</v>
      </c>
      <c r="M195" s="1018" t="s">
        <v>4452</v>
      </c>
      <c r="N195" s="1014" t="s">
        <v>634</v>
      </c>
      <c r="O195" s="1019">
        <v>3</v>
      </c>
      <c r="P195" s="1019">
        <v>0</v>
      </c>
      <c r="Q195" s="1019">
        <v>0</v>
      </c>
      <c r="R195" s="1019">
        <v>0</v>
      </c>
      <c r="S195" s="1019">
        <v>0</v>
      </c>
      <c r="T195" s="1019"/>
      <c r="U195" s="1019">
        <v>1007</v>
      </c>
      <c r="V195" s="1019" t="s">
        <v>4586</v>
      </c>
      <c r="W195" s="1020">
        <v>43015500</v>
      </c>
      <c r="X195" s="1021">
        <v>129046500</v>
      </c>
      <c r="Y195" s="1019" t="s">
        <v>4567</v>
      </c>
    </row>
    <row r="196" spans="1:25">
      <c r="A196" s="1014">
        <f t="shared" si="2"/>
        <v>190</v>
      </c>
      <c r="B196" s="1014">
        <v>2100</v>
      </c>
      <c r="C196" s="1014" t="s">
        <v>4565</v>
      </c>
      <c r="D196" s="1014">
        <v>2117</v>
      </c>
      <c r="E196" s="1014" t="s">
        <v>4695</v>
      </c>
      <c r="F196" s="1015">
        <v>2010</v>
      </c>
      <c r="G196" s="1014" t="s">
        <v>4696</v>
      </c>
      <c r="H196" s="1016" t="s">
        <v>4581</v>
      </c>
      <c r="I196" s="1014" t="s">
        <v>4582</v>
      </c>
      <c r="J196" s="1017">
        <v>3110970000709</v>
      </c>
      <c r="K196" s="1018" t="s">
        <v>4821</v>
      </c>
      <c r="L196" s="1018" t="s">
        <v>4455</v>
      </c>
      <c r="M196" s="1018" t="s">
        <v>4441</v>
      </c>
      <c r="N196" s="1014" t="s">
        <v>634</v>
      </c>
      <c r="O196" s="1019">
        <v>25</v>
      </c>
      <c r="P196" s="1019">
        <v>0</v>
      </c>
      <c r="Q196" s="1019">
        <v>0</v>
      </c>
      <c r="R196" s="1019">
        <v>0</v>
      </c>
      <c r="S196" s="1019">
        <v>0</v>
      </c>
      <c r="T196" s="1019"/>
      <c r="U196" s="1019">
        <v>1007</v>
      </c>
      <c r="V196" s="1019" t="s">
        <v>4586</v>
      </c>
      <c r="W196" s="1020">
        <v>69300</v>
      </c>
      <c r="X196" s="1021">
        <v>1732500</v>
      </c>
      <c r="Y196" s="1019" t="s">
        <v>4567</v>
      </c>
    </row>
    <row r="197" spans="1:25">
      <c r="A197" s="1014">
        <f t="shared" si="2"/>
        <v>191</v>
      </c>
      <c r="B197" s="1014">
        <v>2100</v>
      </c>
      <c r="C197" s="1014" t="s">
        <v>4565</v>
      </c>
      <c r="D197" s="1014">
        <v>2117</v>
      </c>
      <c r="E197" s="1014" t="s">
        <v>4695</v>
      </c>
      <c r="F197" s="1015">
        <v>2010</v>
      </c>
      <c r="G197" s="1014" t="s">
        <v>4696</v>
      </c>
      <c r="H197" s="1016" t="s">
        <v>4581</v>
      </c>
      <c r="I197" s="1014" t="s">
        <v>4582</v>
      </c>
      <c r="J197" s="1017">
        <v>3110970000512</v>
      </c>
      <c r="K197" s="1018" t="s">
        <v>4810</v>
      </c>
      <c r="L197" s="1018" t="s">
        <v>4455</v>
      </c>
      <c r="M197" s="1018" t="s">
        <v>4441</v>
      </c>
      <c r="N197" s="1014" t="s">
        <v>634</v>
      </c>
      <c r="O197" s="1019">
        <v>2</v>
      </c>
      <c r="P197" s="1019">
        <v>0</v>
      </c>
      <c r="Q197" s="1019">
        <v>0</v>
      </c>
      <c r="R197" s="1019">
        <v>0</v>
      </c>
      <c r="S197" s="1019">
        <v>0</v>
      </c>
      <c r="T197" s="1019"/>
      <c r="U197" s="1019">
        <v>1007</v>
      </c>
      <c r="V197" s="1019" t="s">
        <v>4586</v>
      </c>
      <c r="W197" s="1020">
        <v>3349500</v>
      </c>
      <c r="X197" s="1021">
        <v>6699000</v>
      </c>
      <c r="Y197" s="1019" t="s">
        <v>4567</v>
      </c>
    </row>
    <row r="198" spans="1:25">
      <c r="A198" s="1014">
        <f t="shared" si="2"/>
        <v>192</v>
      </c>
      <c r="B198" s="1014">
        <v>2100</v>
      </c>
      <c r="C198" s="1014" t="s">
        <v>4565</v>
      </c>
      <c r="D198" s="1014">
        <v>2117</v>
      </c>
      <c r="E198" s="1014" t="s">
        <v>4695</v>
      </c>
      <c r="F198" s="1015">
        <v>2010</v>
      </c>
      <c r="G198" s="1014" t="s">
        <v>4696</v>
      </c>
      <c r="H198" s="1016" t="s">
        <v>4581</v>
      </c>
      <c r="I198" s="1014" t="s">
        <v>4582</v>
      </c>
      <c r="J198" s="1017">
        <v>3110970001451</v>
      </c>
      <c r="K198" s="1018" t="s">
        <v>4831</v>
      </c>
      <c r="L198" s="1018" t="s">
        <v>4455</v>
      </c>
      <c r="M198" s="1018" t="s">
        <v>4441</v>
      </c>
      <c r="N198" s="1014" t="s">
        <v>634</v>
      </c>
      <c r="O198" s="1019">
        <v>2</v>
      </c>
      <c r="P198" s="1019">
        <v>0</v>
      </c>
      <c r="Q198" s="1019">
        <v>0</v>
      </c>
      <c r="R198" s="1019">
        <v>0</v>
      </c>
      <c r="S198" s="1019">
        <v>0</v>
      </c>
      <c r="T198" s="1019"/>
      <c r="U198" s="1019">
        <v>1007</v>
      </c>
      <c r="V198" s="1019" t="s">
        <v>4586</v>
      </c>
      <c r="W198" s="1020">
        <v>4115100</v>
      </c>
      <c r="X198" s="1021">
        <v>8230200</v>
      </c>
      <c r="Y198" s="1019" t="s">
        <v>4567</v>
      </c>
    </row>
    <row r="199" spans="1:25">
      <c r="A199" s="1014">
        <f t="shared" si="2"/>
        <v>193</v>
      </c>
      <c r="B199" s="1014">
        <v>2100</v>
      </c>
      <c r="C199" s="1014" t="s">
        <v>4565</v>
      </c>
      <c r="D199" s="1014">
        <v>2117</v>
      </c>
      <c r="E199" s="1014" t="s">
        <v>4695</v>
      </c>
      <c r="F199" s="1015">
        <v>2010</v>
      </c>
      <c r="G199" s="1014" t="s">
        <v>4696</v>
      </c>
      <c r="H199" s="1016" t="s">
        <v>4581</v>
      </c>
      <c r="I199" s="1014" t="s">
        <v>4582</v>
      </c>
      <c r="J199" s="1017">
        <v>3110970001452</v>
      </c>
      <c r="K199" s="1018" t="s">
        <v>4832</v>
      </c>
      <c r="L199" s="1018" t="s">
        <v>4455</v>
      </c>
      <c r="M199" s="1018" t="s">
        <v>4441</v>
      </c>
      <c r="N199" s="1014" t="s">
        <v>634</v>
      </c>
      <c r="O199" s="1019">
        <v>2</v>
      </c>
      <c r="P199" s="1019">
        <v>0</v>
      </c>
      <c r="Q199" s="1019">
        <v>0</v>
      </c>
      <c r="R199" s="1019">
        <v>0</v>
      </c>
      <c r="S199" s="1019">
        <v>0</v>
      </c>
      <c r="T199" s="1019"/>
      <c r="U199" s="1019">
        <v>1007</v>
      </c>
      <c r="V199" s="1019" t="s">
        <v>4586</v>
      </c>
      <c r="W199" s="1020">
        <v>8120200</v>
      </c>
      <c r="X199" s="1021">
        <v>16240400</v>
      </c>
      <c r="Y199" s="1019" t="s">
        <v>4567</v>
      </c>
    </row>
    <row r="200" spans="1:25">
      <c r="A200" s="1014">
        <f t="shared" si="2"/>
        <v>194</v>
      </c>
      <c r="B200" s="1014">
        <v>2100</v>
      </c>
      <c r="C200" s="1014" t="s">
        <v>4565</v>
      </c>
      <c r="D200" s="1014">
        <v>2117</v>
      </c>
      <c r="E200" s="1014" t="s">
        <v>4695</v>
      </c>
      <c r="F200" s="1015">
        <v>2010</v>
      </c>
      <c r="G200" s="1014" t="s">
        <v>4696</v>
      </c>
      <c r="H200" s="1016" t="s">
        <v>4581</v>
      </c>
      <c r="I200" s="1014" t="s">
        <v>4582</v>
      </c>
      <c r="J200" s="1017">
        <v>3130970000226</v>
      </c>
      <c r="K200" s="1018" t="s">
        <v>4843</v>
      </c>
      <c r="L200" s="1018" t="s">
        <v>4461</v>
      </c>
      <c r="M200" s="1018" t="s">
        <v>4441</v>
      </c>
      <c r="N200" s="1014" t="s">
        <v>634</v>
      </c>
      <c r="O200" s="1019">
        <v>2</v>
      </c>
      <c r="P200" s="1019">
        <v>0</v>
      </c>
      <c r="Q200" s="1019">
        <v>0</v>
      </c>
      <c r="R200" s="1019">
        <v>0</v>
      </c>
      <c r="S200" s="1019">
        <v>0</v>
      </c>
      <c r="T200" s="1019"/>
      <c r="U200" s="1019">
        <v>1007</v>
      </c>
      <c r="V200" s="1019" t="s">
        <v>4586</v>
      </c>
      <c r="W200" s="1020">
        <v>3449600</v>
      </c>
      <c r="X200" s="1021">
        <v>6899200</v>
      </c>
      <c r="Y200" s="1019" t="s">
        <v>4567</v>
      </c>
    </row>
    <row r="201" spans="1:25">
      <c r="A201" s="1014">
        <f t="shared" ref="A201:A264" si="3">A200+1</f>
        <v>195</v>
      </c>
      <c r="B201" s="1014">
        <v>2100</v>
      </c>
      <c r="C201" s="1014" t="s">
        <v>4565</v>
      </c>
      <c r="D201" s="1014">
        <v>2117</v>
      </c>
      <c r="E201" s="1014" t="s">
        <v>4695</v>
      </c>
      <c r="F201" s="1015">
        <v>2010</v>
      </c>
      <c r="G201" s="1014" t="s">
        <v>4696</v>
      </c>
      <c r="H201" s="1016" t="s">
        <v>4581</v>
      </c>
      <c r="I201" s="1014" t="s">
        <v>4582</v>
      </c>
      <c r="J201" s="1017">
        <v>3110970000539</v>
      </c>
      <c r="K201" s="1018" t="s">
        <v>4811</v>
      </c>
      <c r="L201" s="1018" t="s">
        <v>4455</v>
      </c>
      <c r="M201" s="1018" t="s">
        <v>4441</v>
      </c>
      <c r="N201" s="1014" t="s">
        <v>634</v>
      </c>
      <c r="O201" s="1019">
        <v>2</v>
      </c>
      <c r="P201" s="1019">
        <v>0</v>
      </c>
      <c r="Q201" s="1019">
        <v>0</v>
      </c>
      <c r="R201" s="1019">
        <v>0</v>
      </c>
      <c r="S201" s="1019">
        <v>0</v>
      </c>
      <c r="T201" s="1019"/>
      <c r="U201" s="1019">
        <v>1007</v>
      </c>
      <c r="V201" s="1019" t="s">
        <v>4586</v>
      </c>
      <c r="W201" s="1020">
        <v>4809200</v>
      </c>
      <c r="X201" s="1021">
        <v>9618400</v>
      </c>
      <c r="Y201" s="1019" t="s">
        <v>4567</v>
      </c>
    </row>
    <row r="202" spans="1:25">
      <c r="A202" s="1014">
        <f t="shared" si="3"/>
        <v>196</v>
      </c>
      <c r="B202" s="1014">
        <v>2100</v>
      </c>
      <c r="C202" s="1014" t="s">
        <v>4565</v>
      </c>
      <c r="D202" s="1014">
        <v>2117</v>
      </c>
      <c r="E202" s="1014" t="s">
        <v>4695</v>
      </c>
      <c r="F202" s="1015">
        <v>2010</v>
      </c>
      <c r="G202" s="1014" t="s">
        <v>4696</v>
      </c>
      <c r="H202" s="1016" t="s">
        <v>4581</v>
      </c>
      <c r="I202" s="1014" t="s">
        <v>4582</v>
      </c>
      <c r="J202" s="1017">
        <v>3110970000553</v>
      </c>
      <c r="K202" s="1018" t="s">
        <v>4812</v>
      </c>
      <c r="L202" s="1018" t="s">
        <v>4455</v>
      </c>
      <c r="M202" s="1018" t="s">
        <v>4441</v>
      </c>
      <c r="N202" s="1014" t="s">
        <v>634</v>
      </c>
      <c r="O202" s="1019">
        <v>2</v>
      </c>
      <c r="P202" s="1019">
        <v>0</v>
      </c>
      <c r="Q202" s="1019">
        <v>0</v>
      </c>
      <c r="R202" s="1019">
        <v>0</v>
      </c>
      <c r="S202" s="1019">
        <v>0</v>
      </c>
      <c r="T202" s="1019"/>
      <c r="U202" s="1019">
        <v>1007</v>
      </c>
      <c r="V202" s="1019" t="s">
        <v>4586</v>
      </c>
      <c r="W202" s="1020">
        <v>944570</v>
      </c>
      <c r="X202" s="1021">
        <v>1889140</v>
      </c>
      <c r="Y202" s="1019" t="s">
        <v>4567</v>
      </c>
    </row>
    <row r="203" spans="1:25">
      <c r="A203" s="1014">
        <f t="shared" si="3"/>
        <v>197</v>
      </c>
      <c r="B203" s="1014">
        <v>2100</v>
      </c>
      <c r="C203" s="1014" t="s">
        <v>4565</v>
      </c>
      <c r="D203" s="1014">
        <v>2117</v>
      </c>
      <c r="E203" s="1014" t="s">
        <v>4695</v>
      </c>
      <c r="F203" s="1015">
        <v>2010</v>
      </c>
      <c r="G203" s="1014" t="s">
        <v>4696</v>
      </c>
      <c r="H203" s="1016" t="s">
        <v>4581</v>
      </c>
      <c r="I203" s="1014" t="s">
        <v>4582</v>
      </c>
      <c r="J203" s="1017">
        <v>3110970000575</v>
      </c>
      <c r="K203" s="1018" t="s">
        <v>4813</v>
      </c>
      <c r="L203" s="1018" t="s">
        <v>4455</v>
      </c>
      <c r="M203" s="1018" t="s">
        <v>4441</v>
      </c>
      <c r="N203" s="1014" t="s">
        <v>634</v>
      </c>
      <c r="O203" s="1019">
        <v>2</v>
      </c>
      <c r="P203" s="1019">
        <v>0</v>
      </c>
      <c r="Q203" s="1019">
        <v>0</v>
      </c>
      <c r="R203" s="1019">
        <v>0</v>
      </c>
      <c r="S203" s="1019">
        <v>0</v>
      </c>
      <c r="T203" s="1019"/>
      <c r="U203" s="1019">
        <v>1007</v>
      </c>
      <c r="V203" s="1019" t="s">
        <v>4586</v>
      </c>
      <c r="W203" s="1020">
        <v>13187900</v>
      </c>
      <c r="X203" s="1021">
        <v>26375800</v>
      </c>
      <c r="Y203" s="1019" t="s">
        <v>4567</v>
      </c>
    </row>
    <row r="204" spans="1:25">
      <c r="A204" s="1014">
        <f t="shared" si="3"/>
        <v>198</v>
      </c>
      <c r="B204" s="1014">
        <v>2100</v>
      </c>
      <c r="C204" s="1014" t="s">
        <v>4565</v>
      </c>
      <c r="D204" s="1014">
        <v>2117</v>
      </c>
      <c r="E204" s="1014" t="s">
        <v>4695</v>
      </c>
      <c r="F204" s="1015">
        <v>2010</v>
      </c>
      <c r="G204" s="1014" t="s">
        <v>4696</v>
      </c>
      <c r="H204" s="1016" t="s">
        <v>4581</v>
      </c>
      <c r="I204" s="1014" t="s">
        <v>4582</v>
      </c>
      <c r="J204" s="1017">
        <v>3110970000579</v>
      </c>
      <c r="K204" s="1018" t="s">
        <v>4814</v>
      </c>
      <c r="L204" s="1018" t="s">
        <v>4455</v>
      </c>
      <c r="M204" s="1018" t="s">
        <v>4441</v>
      </c>
      <c r="N204" s="1014" t="s">
        <v>634</v>
      </c>
      <c r="O204" s="1019">
        <v>54</v>
      </c>
      <c r="P204" s="1019">
        <v>0</v>
      </c>
      <c r="Q204" s="1019">
        <v>0</v>
      </c>
      <c r="R204" s="1019">
        <v>0</v>
      </c>
      <c r="S204" s="1019">
        <v>0</v>
      </c>
      <c r="T204" s="1019"/>
      <c r="U204" s="1019">
        <v>1007</v>
      </c>
      <c r="V204" s="1019" t="s">
        <v>4586</v>
      </c>
      <c r="W204" s="1020">
        <v>313500</v>
      </c>
      <c r="X204" s="1021">
        <v>16929000</v>
      </c>
      <c r="Y204" s="1019" t="s">
        <v>4567</v>
      </c>
    </row>
    <row r="205" spans="1:25">
      <c r="A205" s="1014">
        <f t="shared" si="3"/>
        <v>199</v>
      </c>
      <c r="B205" s="1014">
        <v>2100</v>
      </c>
      <c r="C205" s="1014" t="s">
        <v>4565</v>
      </c>
      <c r="D205" s="1014">
        <v>2117</v>
      </c>
      <c r="E205" s="1014" t="s">
        <v>4695</v>
      </c>
      <c r="F205" s="1015">
        <v>2010</v>
      </c>
      <c r="G205" s="1014" t="s">
        <v>4696</v>
      </c>
      <c r="H205" s="1016" t="s">
        <v>4581</v>
      </c>
      <c r="I205" s="1014" t="s">
        <v>4582</v>
      </c>
      <c r="J205" s="1017">
        <v>3110970000583</v>
      </c>
      <c r="K205" s="1018" t="s">
        <v>4815</v>
      </c>
      <c r="L205" s="1018" t="s">
        <v>4455</v>
      </c>
      <c r="M205" s="1018" t="s">
        <v>4441</v>
      </c>
      <c r="N205" s="1014" t="s">
        <v>634</v>
      </c>
      <c r="O205" s="1019">
        <v>3</v>
      </c>
      <c r="P205" s="1019">
        <v>0</v>
      </c>
      <c r="Q205" s="1019">
        <v>0</v>
      </c>
      <c r="R205" s="1019">
        <v>0</v>
      </c>
      <c r="S205" s="1019">
        <v>0</v>
      </c>
      <c r="T205" s="1019"/>
      <c r="U205" s="1019">
        <v>1007</v>
      </c>
      <c r="V205" s="1019" t="s">
        <v>4586</v>
      </c>
      <c r="W205" s="1020">
        <v>574200</v>
      </c>
      <c r="X205" s="1021">
        <v>1722600</v>
      </c>
      <c r="Y205" s="1019" t="s">
        <v>4567</v>
      </c>
    </row>
    <row r="206" spans="1:25">
      <c r="A206" s="1014">
        <f t="shared" si="3"/>
        <v>200</v>
      </c>
      <c r="B206" s="1014">
        <v>2100</v>
      </c>
      <c r="C206" s="1014" t="s">
        <v>4565</v>
      </c>
      <c r="D206" s="1014">
        <v>2117</v>
      </c>
      <c r="E206" s="1014" t="s">
        <v>4695</v>
      </c>
      <c r="F206" s="1015">
        <v>2010</v>
      </c>
      <c r="G206" s="1014" t="s">
        <v>4696</v>
      </c>
      <c r="H206" s="1016" t="s">
        <v>4581</v>
      </c>
      <c r="I206" s="1014" t="s">
        <v>4582</v>
      </c>
      <c r="J206" s="1017">
        <v>3110970000586</v>
      </c>
      <c r="K206" s="1018" t="s">
        <v>4816</v>
      </c>
      <c r="L206" s="1018" t="s">
        <v>4455</v>
      </c>
      <c r="M206" s="1018" t="s">
        <v>4441</v>
      </c>
      <c r="N206" s="1014" t="s">
        <v>634</v>
      </c>
      <c r="O206" s="1019">
        <v>3</v>
      </c>
      <c r="P206" s="1019">
        <v>0</v>
      </c>
      <c r="Q206" s="1019">
        <v>0</v>
      </c>
      <c r="R206" s="1019">
        <v>0</v>
      </c>
      <c r="S206" s="1019">
        <v>0</v>
      </c>
      <c r="T206" s="1019"/>
      <c r="U206" s="1019">
        <v>1007</v>
      </c>
      <c r="V206" s="1019" t="s">
        <v>4586</v>
      </c>
      <c r="W206" s="1020">
        <v>1647800</v>
      </c>
      <c r="X206" s="1021">
        <v>4943400</v>
      </c>
      <c r="Y206" s="1019" t="s">
        <v>4567</v>
      </c>
    </row>
    <row r="207" spans="1:25">
      <c r="A207" s="1014">
        <f t="shared" si="3"/>
        <v>201</v>
      </c>
      <c r="B207" s="1014">
        <v>2100</v>
      </c>
      <c r="C207" s="1014" t="s">
        <v>4565</v>
      </c>
      <c r="D207" s="1014">
        <v>2117</v>
      </c>
      <c r="E207" s="1014" t="s">
        <v>4695</v>
      </c>
      <c r="F207" s="1015">
        <v>2010</v>
      </c>
      <c r="G207" s="1014" t="s">
        <v>4696</v>
      </c>
      <c r="H207" s="1016" t="s">
        <v>4581</v>
      </c>
      <c r="I207" s="1014" t="s">
        <v>4582</v>
      </c>
      <c r="J207" s="1017">
        <v>3110970000597</v>
      </c>
      <c r="K207" s="1018" t="s">
        <v>4817</v>
      </c>
      <c r="L207" s="1018" t="s">
        <v>4455</v>
      </c>
      <c r="M207" s="1018" t="s">
        <v>4441</v>
      </c>
      <c r="N207" s="1014" t="s">
        <v>634</v>
      </c>
      <c r="O207" s="1019">
        <v>3</v>
      </c>
      <c r="P207" s="1019">
        <v>0</v>
      </c>
      <c r="Q207" s="1019">
        <v>0</v>
      </c>
      <c r="R207" s="1019">
        <v>0</v>
      </c>
      <c r="S207" s="1019">
        <v>0</v>
      </c>
      <c r="T207" s="1019"/>
      <c r="U207" s="1019">
        <v>1007</v>
      </c>
      <c r="V207" s="1019" t="s">
        <v>4586</v>
      </c>
      <c r="W207" s="1020">
        <v>944900</v>
      </c>
      <c r="X207" s="1021">
        <v>2834700</v>
      </c>
      <c r="Y207" s="1019" t="s">
        <v>4567</v>
      </c>
    </row>
    <row r="208" spans="1:25">
      <c r="A208" s="1014">
        <f t="shared" si="3"/>
        <v>202</v>
      </c>
      <c r="B208" s="1014">
        <v>2100</v>
      </c>
      <c r="C208" s="1014" t="s">
        <v>4565</v>
      </c>
      <c r="D208" s="1014">
        <v>2117</v>
      </c>
      <c r="E208" s="1014" t="s">
        <v>4695</v>
      </c>
      <c r="F208" s="1015">
        <v>2010</v>
      </c>
      <c r="G208" s="1014" t="s">
        <v>4696</v>
      </c>
      <c r="H208" s="1016" t="s">
        <v>4581</v>
      </c>
      <c r="I208" s="1014" t="s">
        <v>4582</v>
      </c>
      <c r="J208" s="1017">
        <v>3110970000609</v>
      </c>
      <c r="K208" s="1018" t="s">
        <v>4818</v>
      </c>
      <c r="L208" s="1018" t="s">
        <v>4455</v>
      </c>
      <c r="M208" s="1018" t="s">
        <v>4441</v>
      </c>
      <c r="N208" s="1014" t="s">
        <v>634</v>
      </c>
      <c r="O208" s="1019">
        <v>3</v>
      </c>
      <c r="P208" s="1019">
        <v>0</v>
      </c>
      <c r="Q208" s="1019">
        <v>0</v>
      </c>
      <c r="R208" s="1019">
        <v>0</v>
      </c>
      <c r="S208" s="1019">
        <v>0</v>
      </c>
      <c r="T208" s="1019"/>
      <c r="U208" s="1019">
        <v>1007</v>
      </c>
      <c r="V208" s="1019" t="s">
        <v>4586</v>
      </c>
      <c r="W208" s="1020">
        <v>1553200</v>
      </c>
      <c r="X208" s="1021">
        <v>4659600</v>
      </c>
      <c r="Y208" s="1019" t="s">
        <v>4567</v>
      </c>
    </row>
    <row r="209" spans="1:25">
      <c r="A209" s="1014">
        <f t="shared" si="3"/>
        <v>203</v>
      </c>
      <c r="B209" s="1014">
        <v>2100</v>
      </c>
      <c r="C209" s="1014" t="s">
        <v>4565</v>
      </c>
      <c r="D209" s="1014">
        <v>2117</v>
      </c>
      <c r="E209" s="1014" t="s">
        <v>4695</v>
      </c>
      <c r="F209" s="1015">
        <v>2010</v>
      </c>
      <c r="G209" s="1014" t="s">
        <v>4696</v>
      </c>
      <c r="H209" s="1016" t="s">
        <v>4581</v>
      </c>
      <c r="I209" s="1014" t="s">
        <v>4582</v>
      </c>
      <c r="J209" s="1017">
        <v>3110970000644</v>
      </c>
      <c r="K209" s="1018" t="s">
        <v>4819</v>
      </c>
      <c r="L209" s="1018" t="s">
        <v>4455</v>
      </c>
      <c r="M209" s="1018" t="s">
        <v>4441</v>
      </c>
      <c r="N209" s="1014" t="s">
        <v>634</v>
      </c>
      <c r="O209" s="1019">
        <v>4</v>
      </c>
      <c r="P209" s="1019">
        <v>0</v>
      </c>
      <c r="Q209" s="1019">
        <v>0</v>
      </c>
      <c r="R209" s="1019">
        <v>0</v>
      </c>
      <c r="S209" s="1019">
        <v>0</v>
      </c>
      <c r="T209" s="1019"/>
      <c r="U209" s="1019">
        <v>1007</v>
      </c>
      <c r="V209" s="1019" t="s">
        <v>4586</v>
      </c>
      <c r="W209" s="1020">
        <v>499400</v>
      </c>
      <c r="X209" s="1021">
        <v>1997600</v>
      </c>
      <c r="Y209" s="1019" t="s">
        <v>4567</v>
      </c>
    </row>
    <row r="210" spans="1:25">
      <c r="A210" s="1014">
        <f t="shared" si="3"/>
        <v>204</v>
      </c>
      <c r="B210" s="1014">
        <v>2100</v>
      </c>
      <c r="C210" s="1014" t="s">
        <v>4565</v>
      </c>
      <c r="D210" s="1014">
        <v>2117</v>
      </c>
      <c r="E210" s="1014" t="s">
        <v>4695</v>
      </c>
      <c r="F210" s="1015">
        <v>2010</v>
      </c>
      <c r="G210" s="1014" t="s">
        <v>4696</v>
      </c>
      <c r="H210" s="1016" t="s">
        <v>4581</v>
      </c>
      <c r="I210" s="1014" t="s">
        <v>4582</v>
      </c>
      <c r="J210" s="1017">
        <v>3110000000217</v>
      </c>
      <c r="K210" s="1018" t="s">
        <v>4774</v>
      </c>
      <c r="L210" s="1018" t="s">
        <v>4455</v>
      </c>
      <c r="M210" s="1018" t="s">
        <v>4441</v>
      </c>
      <c r="N210" s="1014" t="s">
        <v>634</v>
      </c>
      <c r="O210" s="1019">
        <v>3</v>
      </c>
      <c r="P210" s="1019">
        <v>0</v>
      </c>
      <c r="Q210" s="1019">
        <v>0</v>
      </c>
      <c r="R210" s="1019">
        <v>0</v>
      </c>
      <c r="S210" s="1019">
        <v>0</v>
      </c>
      <c r="T210" s="1019"/>
      <c r="U210" s="1019">
        <v>1007</v>
      </c>
      <c r="V210" s="1019" t="s">
        <v>4586</v>
      </c>
      <c r="W210" s="1020">
        <v>764500</v>
      </c>
      <c r="X210" s="1021">
        <v>2293500</v>
      </c>
      <c r="Y210" s="1019" t="s">
        <v>4567</v>
      </c>
    </row>
    <row r="211" spans="1:25">
      <c r="A211" s="1014">
        <f t="shared" si="3"/>
        <v>205</v>
      </c>
      <c r="B211" s="1014">
        <v>2100</v>
      </c>
      <c r="C211" s="1014" t="s">
        <v>4565</v>
      </c>
      <c r="D211" s="1014">
        <v>2117</v>
      </c>
      <c r="E211" s="1014" t="s">
        <v>4695</v>
      </c>
      <c r="F211" s="1015">
        <v>2010</v>
      </c>
      <c r="G211" s="1014" t="s">
        <v>4696</v>
      </c>
      <c r="H211" s="1016" t="s">
        <v>4581</v>
      </c>
      <c r="I211" s="1014" t="s">
        <v>4582</v>
      </c>
      <c r="J211" s="1017">
        <v>3110370000001</v>
      </c>
      <c r="K211" s="1018" t="s">
        <v>4778</v>
      </c>
      <c r="L211" s="1018" t="s">
        <v>4455</v>
      </c>
      <c r="M211" s="1018" t="s">
        <v>4441</v>
      </c>
      <c r="N211" s="1014" t="s">
        <v>634</v>
      </c>
      <c r="O211" s="1019">
        <v>2</v>
      </c>
      <c r="P211" s="1019">
        <v>0</v>
      </c>
      <c r="Q211" s="1019">
        <v>0</v>
      </c>
      <c r="R211" s="1019">
        <v>0</v>
      </c>
      <c r="S211" s="1019">
        <v>0</v>
      </c>
      <c r="T211" s="1019"/>
      <c r="U211" s="1019">
        <v>1007</v>
      </c>
      <c r="V211" s="1019" t="s">
        <v>4586</v>
      </c>
      <c r="W211" s="1020">
        <v>2167000</v>
      </c>
      <c r="X211" s="1021">
        <v>4334000</v>
      </c>
      <c r="Y211" s="1019" t="s">
        <v>4567</v>
      </c>
    </row>
    <row r="212" spans="1:25">
      <c r="A212" s="1014">
        <f t="shared" si="3"/>
        <v>206</v>
      </c>
      <c r="B212" s="1014">
        <v>2100</v>
      </c>
      <c r="C212" s="1014" t="s">
        <v>4565</v>
      </c>
      <c r="D212" s="1014">
        <v>2117</v>
      </c>
      <c r="E212" s="1014" t="s">
        <v>4695</v>
      </c>
      <c r="F212" s="1015">
        <v>2010</v>
      </c>
      <c r="G212" s="1014" t="s">
        <v>4696</v>
      </c>
      <c r="H212" s="1016" t="s">
        <v>4581</v>
      </c>
      <c r="I212" s="1014" t="s">
        <v>4582</v>
      </c>
      <c r="J212" s="1017">
        <v>2815370000001</v>
      </c>
      <c r="K212" s="1018" t="s">
        <v>4734</v>
      </c>
      <c r="L212" s="1018" t="s">
        <v>4697</v>
      </c>
      <c r="M212" s="1018" t="s">
        <v>4441</v>
      </c>
      <c r="N212" s="1014" t="s">
        <v>634</v>
      </c>
      <c r="O212" s="1019">
        <v>2</v>
      </c>
      <c r="P212" s="1019">
        <v>0</v>
      </c>
      <c r="Q212" s="1019">
        <v>0</v>
      </c>
      <c r="R212" s="1019">
        <v>0</v>
      </c>
      <c r="S212" s="1019">
        <v>0</v>
      </c>
      <c r="T212" s="1019"/>
      <c r="U212" s="1019">
        <v>1007</v>
      </c>
      <c r="V212" s="1019" t="s">
        <v>4586</v>
      </c>
      <c r="W212" s="1020">
        <v>1265000</v>
      </c>
      <c r="X212" s="1021">
        <v>2530000</v>
      </c>
      <c r="Y212" s="1019" t="s">
        <v>4567</v>
      </c>
    </row>
    <row r="213" spans="1:25">
      <c r="A213" s="1014">
        <f t="shared" si="3"/>
        <v>207</v>
      </c>
      <c r="B213" s="1014">
        <v>2100</v>
      </c>
      <c r="C213" s="1014" t="s">
        <v>4565</v>
      </c>
      <c r="D213" s="1014">
        <v>2117</v>
      </c>
      <c r="E213" s="1014" t="s">
        <v>4695</v>
      </c>
      <c r="F213" s="1015">
        <v>2010</v>
      </c>
      <c r="G213" s="1014" t="s">
        <v>4696</v>
      </c>
      <c r="H213" s="1016" t="s">
        <v>4581</v>
      </c>
      <c r="I213" s="1014" t="s">
        <v>4582</v>
      </c>
      <c r="J213" s="1017">
        <v>4140000000003</v>
      </c>
      <c r="K213" s="1018" t="s">
        <v>4853</v>
      </c>
      <c r="L213" s="1018" t="s">
        <v>4852</v>
      </c>
      <c r="M213" s="1018" t="s">
        <v>4441</v>
      </c>
      <c r="N213" s="1014" t="s">
        <v>634</v>
      </c>
      <c r="O213" s="1019">
        <v>24</v>
      </c>
      <c r="P213" s="1019">
        <v>0</v>
      </c>
      <c r="Q213" s="1019">
        <v>0</v>
      </c>
      <c r="R213" s="1019">
        <v>0</v>
      </c>
      <c r="S213" s="1019">
        <v>0</v>
      </c>
      <c r="T213" s="1019"/>
      <c r="U213" s="1019">
        <v>1007</v>
      </c>
      <c r="V213" s="1019" t="s">
        <v>4586</v>
      </c>
      <c r="W213" s="1020">
        <v>526350</v>
      </c>
      <c r="X213" s="1021">
        <v>12632400</v>
      </c>
      <c r="Y213" s="1019" t="s">
        <v>4567</v>
      </c>
    </row>
    <row r="214" spans="1:25">
      <c r="A214" s="1014">
        <f t="shared" si="3"/>
        <v>208</v>
      </c>
      <c r="B214" s="1014">
        <v>2100</v>
      </c>
      <c r="C214" s="1014" t="s">
        <v>4565</v>
      </c>
      <c r="D214" s="1014">
        <v>2117</v>
      </c>
      <c r="E214" s="1014" t="s">
        <v>4695</v>
      </c>
      <c r="F214" s="1015">
        <v>2010</v>
      </c>
      <c r="G214" s="1014" t="s">
        <v>4696</v>
      </c>
      <c r="H214" s="1016" t="s">
        <v>4581</v>
      </c>
      <c r="I214" s="1014" t="s">
        <v>4582</v>
      </c>
      <c r="J214" s="1017">
        <v>3110000000100</v>
      </c>
      <c r="K214" s="1018" t="s">
        <v>4773</v>
      </c>
      <c r="L214" s="1018" t="s">
        <v>4455</v>
      </c>
      <c r="M214" s="1018" t="s">
        <v>4703</v>
      </c>
      <c r="N214" s="1014" t="s">
        <v>634</v>
      </c>
      <c r="O214" s="1019">
        <v>22</v>
      </c>
      <c r="P214" s="1019">
        <v>0</v>
      </c>
      <c r="Q214" s="1019">
        <v>0</v>
      </c>
      <c r="R214" s="1019">
        <v>0</v>
      </c>
      <c r="S214" s="1019">
        <v>0</v>
      </c>
      <c r="T214" s="1019"/>
      <c r="U214" s="1019">
        <v>1007</v>
      </c>
      <c r="V214" s="1019" t="s">
        <v>4586</v>
      </c>
      <c r="W214" s="1020">
        <v>1633005</v>
      </c>
      <c r="X214" s="1021">
        <v>35926110</v>
      </c>
      <c r="Y214" s="1019" t="s">
        <v>4567</v>
      </c>
    </row>
    <row r="215" spans="1:25">
      <c r="A215" s="1014">
        <f t="shared" si="3"/>
        <v>209</v>
      </c>
      <c r="B215" s="1014">
        <v>2100</v>
      </c>
      <c r="C215" s="1014" t="s">
        <v>4565</v>
      </c>
      <c r="D215" s="1014">
        <v>2117</v>
      </c>
      <c r="E215" s="1014" t="s">
        <v>4695</v>
      </c>
      <c r="F215" s="1015">
        <v>2010</v>
      </c>
      <c r="G215" s="1014" t="s">
        <v>4696</v>
      </c>
      <c r="H215" s="1016" t="s">
        <v>4581</v>
      </c>
      <c r="I215" s="1014" t="s">
        <v>4582</v>
      </c>
      <c r="J215" s="1017">
        <v>3110000000054</v>
      </c>
      <c r="K215" s="1018" t="s">
        <v>4770</v>
      </c>
      <c r="L215" s="1018" t="s">
        <v>4455</v>
      </c>
      <c r="M215" s="1018" t="s">
        <v>4441</v>
      </c>
      <c r="N215" s="1014" t="s">
        <v>634</v>
      </c>
      <c r="O215" s="1019">
        <v>2</v>
      </c>
      <c r="P215" s="1019">
        <v>0</v>
      </c>
      <c r="Q215" s="1019">
        <v>0</v>
      </c>
      <c r="R215" s="1019">
        <v>0</v>
      </c>
      <c r="S215" s="1019">
        <v>0</v>
      </c>
      <c r="T215" s="1019"/>
      <c r="U215" s="1019">
        <v>1007</v>
      </c>
      <c r="V215" s="1019" t="s">
        <v>4586</v>
      </c>
      <c r="W215" s="1020">
        <v>3366733</v>
      </c>
      <c r="X215" s="1021">
        <v>6733466</v>
      </c>
      <c r="Y215" s="1019" t="s">
        <v>4567</v>
      </c>
    </row>
    <row r="216" spans="1:25">
      <c r="A216" s="1014">
        <f t="shared" si="3"/>
        <v>210</v>
      </c>
      <c r="B216" s="1014">
        <v>2100</v>
      </c>
      <c r="C216" s="1014" t="s">
        <v>4565</v>
      </c>
      <c r="D216" s="1014">
        <v>2117</v>
      </c>
      <c r="E216" s="1014" t="s">
        <v>4695</v>
      </c>
      <c r="F216" s="1015">
        <v>2010</v>
      </c>
      <c r="G216" s="1014" t="s">
        <v>4696</v>
      </c>
      <c r="H216" s="1016" t="s">
        <v>4581</v>
      </c>
      <c r="I216" s="1014" t="s">
        <v>4582</v>
      </c>
      <c r="J216" s="1017">
        <v>3110000000057</v>
      </c>
      <c r="K216" s="1018" t="s">
        <v>4771</v>
      </c>
      <c r="L216" s="1018" t="s">
        <v>4455</v>
      </c>
      <c r="M216" s="1018" t="s">
        <v>4441</v>
      </c>
      <c r="N216" s="1014" t="s">
        <v>634</v>
      </c>
      <c r="O216" s="1019">
        <v>2</v>
      </c>
      <c r="P216" s="1019">
        <v>0</v>
      </c>
      <c r="Q216" s="1019">
        <v>0</v>
      </c>
      <c r="R216" s="1019">
        <v>0</v>
      </c>
      <c r="S216" s="1019">
        <v>0</v>
      </c>
      <c r="T216" s="1019"/>
      <c r="U216" s="1019">
        <v>1007</v>
      </c>
      <c r="V216" s="1019" t="s">
        <v>4586</v>
      </c>
      <c r="W216" s="1020">
        <v>3079466</v>
      </c>
      <c r="X216" s="1021">
        <v>6158932</v>
      </c>
      <c r="Y216" s="1019" t="s">
        <v>4567</v>
      </c>
    </row>
    <row r="217" spans="1:25">
      <c r="A217" s="1014">
        <f t="shared" si="3"/>
        <v>211</v>
      </c>
      <c r="B217" s="1014">
        <v>2100</v>
      </c>
      <c r="C217" s="1014" t="s">
        <v>4565</v>
      </c>
      <c r="D217" s="1014">
        <v>2117</v>
      </c>
      <c r="E217" s="1014" t="s">
        <v>4695</v>
      </c>
      <c r="F217" s="1015">
        <v>2010</v>
      </c>
      <c r="G217" s="1014" t="s">
        <v>4696</v>
      </c>
      <c r="H217" s="1016" t="s">
        <v>4581</v>
      </c>
      <c r="I217" s="1014" t="s">
        <v>4582</v>
      </c>
      <c r="J217" s="1017">
        <v>3110000000058</v>
      </c>
      <c r="K217" s="1018" t="s">
        <v>4772</v>
      </c>
      <c r="L217" s="1018" t="s">
        <v>4455</v>
      </c>
      <c r="M217" s="1018" t="s">
        <v>4441</v>
      </c>
      <c r="N217" s="1014" t="s">
        <v>634</v>
      </c>
      <c r="O217" s="1019">
        <v>2</v>
      </c>
      <c r="P217" s="1019">
        <v>0</v>
      </c>
      <c r="Q217" s="1019">
        <v>0</v>
      </c>
      <c r="R217" s="1019">
        <v>0</v>
      </c>
      <c r="S217" s="1019">
        <v>0</v>
      </c>
      <c r="T217" s="1019"/>
      <c r="U217" s="1019">
        <v>1007</v>
      </c>
      <c r="V217" s="1019" t="s">
        <v>4586</v>
      </c>
      <c r="W217" s="1020">
        <v>2431000</v>
      </c>
      <c r="X217" s="1021">
        <v>4862000</v>
      </c>
      <c r="Y217" s="1019" t="s">
        <v>4567</v>
      </c>
    </row>
    <row r="218" spans="1:25">
      <c r="A218" s="1014">
        <f t="shared" si="3"/>
        <v>212</v>
      </c>
      <c r="B218" s="1014">
        <v>2100</v>
      </c>
      <c r="C218" s="1014" t="s">
        <v>4565</v>
      </c>
      <c r="D218" s="1014">
        <v>2117</v>
      </c>
      <c r="E218" s="1014" t="s">
        <v>4695</v>
      </c>
      <c r="F218" s="1015">
        <v>2010</v>
      </c>
      <c r="G218" s="1014" t="s">
        <v>4696</v>
      </c>
      <c r="H218" s="1016" t="s">
        <v>4581</v>
      </c>
      <c r="I218" s="1014" t="s">
        <v>4582</v>
      </c>
      <c r="J218" s="1017">
        <v>3110120000351</v>
      </c>
      <c r="K218" s="1018" t="s">
        <v>4777</v>
      </c>
      <c r="L218" s="1018" t="s">
        <v>4455</v>
      </c>
      <c r="M218" s="1018" t="s">
        <v>4441</v>
      </c>
      <c r="N218" s="1014" t="s">
        <v>634</v>
      </c>
      <c r="O218" s="1019">
        <v>1</v>
      </c>
      <c r="P218" s="1019">
        <v>0</v>
      </c>
      <c r="Q218" s="1019">
        <v>0</v>
      </c>
      <c r="R218" s="1019">
        <v>0</v>
      </c>
      <c r="S218" s="1019">
        <v>0</v>
      </c>
      <c r="T218" s="1019"/>
      <c r="U218" s="1019">
        <v>1007</v>
      </c>
      <c r="V218" s="1019" t="s">
        <v>4586</v>
      </c>
      <c r="W218" s="1020">
        <v>47630000</v>
      </c>
      <c r="X218" s="1021">
        <v>47630000</v>
      </c>
      <c r="Y218" s="1019" t="s">
        <v>4567</v>
      </c>
    </row>
    <row r="219" spans="1:25">
      <c r="A219" s="1014">
        <f t="shared" si="3"/>
        <v>213</v>
      </c>
      <c r="B219" s="1014">
        <v>2100</v>
      </c>
      <c r="C219" s="1014" t="s">
        <v>4565</v>
      </c>
      <c r="D219" s="1014">
        <v>2117</v>
      </c>
      <c r="E219" s="1014" t="s">
        <v>4695</v>
      </c>
      <c r="F219" s="1015">
        <v>2010</v>
      </c>
      <c r="G219" s="1014" t="s">
        <v>4696</v>
      </c>
      <c r="H219" s="1016" t="s">
        <v>4581</v>
      </c>
      <c r="I219" s="1014" t="s">
        <v>4582</v>
      </c>
      <c r="J219" s="1017">
        <v>3110120000119</v>
      </c>
      <c r="K219" s="1018" t="s">
        <v>4775</v>
      </c>
      <c r="L219" s="1018" t="s">
        <v>4455</v>
      </c>
      <c r="M219" s="1018" t="s">
        <v>4441</v>
      </c>
      <c r="N219" s="1014" t="s">
        <v>634</v>
      </c>
      <c r="O219" s="1019">
        <v>29</v>
      </c>
      <c r="P219" s="1019">
        <v>0</v>
      </c>
      <c r="Q219" s="1019">
        <v>0</v>
      </c>
      <c r="R219" s="1019">
        <v>0</v>
      </c>
      <c r="S219" s="1019">
        <v>0</v>
      </c>
      <c r="T219" s="1019"/>
      <c r="U219" s="1019">
        <v>1007</v>
      </c>
      <c r="V219" s="1019" t="s">
        <v>4586</v>
      </c>
      <c r="W219" s="1020">
        <v>511500</v>
      </c>
      <c r="X219" s="1021">
        <v>14833500</v>
      </c>
      <c r="Y219" s="1019" t="s">
        <v>4567</v>
      </c>
    </row>
    <row r="220" spans="1:25">
      <c r="A220" s="1014">
        <f t="shared" si="3"/>
        <v>214</v>
      </c>
      <c r="B220" s="1014">
        <v>2100</v>
      </c>
      <c r="C220" s="1014" t="s">
        <v>4565</v>
      </c>
      <c r="D220" s="1014">
        <v>2117</v>
      </c>
      <c r="E220" s="1014" t="s">
        <v>4695</v>
      </c>
      <c r="F220" s="1015">
        <v>2010</v>
      </c>
      <c r="G220" s="1014" t="s">
        <v>4696</v>
      </c>
      <c r="H220" s="1016" t="s">
        <v>4581</v>
      </c>
      <c r="I220" s="1014" t="s">
        <v>4582</v>
      </c>
      <c r="J220" s="1017">
        <v>3110120000121</v>
      </c>
      <c r="K220" s="1018" t="s">
        <v>4776</v>
      </c>
      <c r="L220" s="1018" t="s">
        <v>4455</v>
      </c>
      <c r="M220" s="1018" t="s">
        <v>4441</v>
      </c>
      <c r="N220" s="1014" t="s">
        <v>634</v>
      </c>
      <c r="O220" s="1019">
        <v>1</v>
      </c>
      <c r="P220" s="1019">
        <v>0</v>
      </c>
      <c r="Q220" s="1019">
        <v>0</v>
      </c>
      <c r="R220" s="1019">
        <v>0</v>
      </c>
      <c r="S220" s="1019">
        <v>0</v>
      </c>
      <c r="T220" s="1019"/>
      <c r="U220" s="1019">
        <v>1007</v>
      </c>
      <c r="V220" s="1019" t="s">
        <v>4586</v>
      </c>
      <c r="W220" s="1020">
        <v>32450000</v>
      </c>
      <c r="X220" s="1021">
        <v>32450000</v>
      </c>
      <c r="Y220" s="1019" t="s">
        <v>4567</v>
      </c>
    </row>
    <row r="221" spans="1:25">
      <c r="A221" s="1014">
        <f t="shared" si="3"/>
        <v>215</v>
      </c>
      <c r="B221" s="1014">
        <v>2100</v>
      </c>
      <c r="C221" s="1014" t="s">
        <v>4565</v>
      </c>
      <c r="D221" s="1014">
        <v>2117</v>
      </c>
      <c r="E221" s="1014" t="s">
        <v>4695</v>
      </c>
      <c r="F221" s="1015">
        <v>2010</v>
      </c>
      <c r="G221" s="1014" t="s">
        <v>4696</v>
      </c>
      <c r="H221" s="1016" t="s">
        <v>4581</v>
      </c>
      <c r="I221" s="1014" t="s">
        <v>4582</v>
      </c>
      <c r="J221" s="1017">
        <v>9999970022742</v>
      </c>
      <c r="K221" s="1018" t="s">
        <v>4930</v>
      </c>
      <c r="L221" s="1018" t="s">
        <v>4451</v>
      </c>
      <c r="M221" s="1018" t="s">
        <v>725</v>
      </c>
      <c r="N221" s="1014" t="s">
        <v>634</v>
      </c>
      <c r="O221" s="1019">
        <v>1</v>
      </c>
      <c r="P221" s="1019">
        <v>0</v>
      </c>
      <c r="Q221" s="1019">
        <v>0</v>
      </c>
      <c r="R221" s="1019">
        <v>0</v>
      </c>
      <c r="S221" s="1019">
        <v>0</v>
      </c>
      <c r="T221" s="1019"/>
      <c r="U221" s="1019">
        <v>1007</v>
      </c>
      <c r="V221" s="1019" t="s">
        <v>4586</v>
      </c>
      <c r="W221" s="1020">
        <v>39050000</v>
      </c>
      <c r="X221" s="1021">
        <v>39050000</v>
      </c>
      <c r="Y221" s="1019" t="s">
        <v>4567</v>
      </c>
    </row>
    <row r="222" spans="1:25">
      <c r="A222" s="1014">
        <f t="shared" si="3"/>
        <v>216</v>
      </c>
      <c r="B222" s="1014">
        <v>2100</v>
      </c>
      <c r="C222" s="1014" t="s">
        <v>4565</v>
      </c>
      <c r="D222" s="1014">
        <v>2117</v>
      </c>
      <c r="E222" s="1014" t="s">
        <v>4695</v>
      </c>
      <c r="F222" s="1015">
        <v>2010</v>
      </c>
      <c r="G222" s="1014" t="s">
        <v>4696</v>
      </c>
      <c r="H222" s="1016" t="s">
        <v>4581</v>
      </c>
      <c r="I222" s="1014" t="s">
        <v>4582</v>
      </c>
      <c r="J222" s="1017">
        <v>4410970000369</v>
      </c>
      <c r="K222" s="1018" t="s">
        <v>4857</v>
      </c>
      <c r="L222" s="1018" t="s">
        <v>4699</v>
      </c>
      <c r="M222" s="1018" t="s">
        <v>4441</v>
      </c>
      <c r="N222" s="1014" t="s">
        <v>634</v>
      </c>
      <c r="O222" s="1019">
        <v>40</v>
      </c>
      <c r="P222" s="1019">
        <v>0</v>
      </c>
      <c r="Q222" s="1019">
        <v>0</v>
      </c>
      <c r="R222" s="1019">
        <v>0</v>
      </c>
      <c r="S222" s="1019">
        <v>0</v>
      </c>
      <c r="T222" s="1019"/>
      <c r="U222" s="1019">
        <v>1007</v>
      </c>
      <c r="V222" s="1019" t="s">
        <v>4586</v>
      </c>
      <c r="W222" s="1020">
        <v>737000</v>
      </c>
      <c r="X222" s="1021">
        <v>29480000</v>
      </c>
      <c r="Y222" s="1019" t="s">
        <v>4567</v>
      </c>
    </row>
    <row r="223" spans="1:25">
      <c r="A223" s="1014">
        <f t="shared" si="3"/>
        <v>217</v>
      </c>
      <c r="B223" s="1014">
        <v>2100</v>
      </c>
      <c r="C223" s="1014" t="s">
        <v>4565</v>
      </c>
      <c r="D223" s="1014">
        <v>2117</v>
      </c>
      <c r="E223" s="1014" t="s">
        <v>4695</v>
      </c>
      <c r="F223" s="1015">
        <v>2010</v>
      </c>
      <c r="G223" s="1014" t="s">
        <v>4696</v>
      </c>
      <c r="H223" s="1016" t="s">
        <v>4581</v>
      </c>
      <c r="I223" s="1014" t="s">
        <v>4582</v>
      </c>
      <c r="J223" s="1017">
        <v>4410970000383</v>
      </c>
      <c r="K223" s="1018" t="s">
        <v>4858</v>
      </c>
      <c r="L223" s="1018" t="s">
        <v>4699</v>
      </c>
      <c r="M223" s="1018" t="s">
        <v>725</v>
      </c>
      <c r="N223" s="1014" t="s">
        <v>634</v>
      </c>
      <c r="O223" s="1019">
        <v>16</v>
      </c>
      <c r="P223" s="1019">
        <v>0</v>
      </c>
      <c r="Q223" s="1019">
        <v>0</v>
      </c>
      <c r="R223" s="1019">
        <v>0</v>
      </c>
      <c r="S223" s="1019">
        <v>0</v>
      </c>
      <c r="T223" s="1019"/>
      <c r="U223" s="1019">
        <v>1007</v>
      </c>
      <c r="V223" s="1019" t="s">
        <v>4586</v>
      </c>
      <c r="W223" s="1020">
        <v>10103518</v>
      </c>
      <c r="X223" s="1021">
        <v>161656295</v>
      </c>
      <c r="Y223" s="1019" t="s">
        <v>4567</v>
      </c>
    </row>
    <row r="224" spans="1:25">
      <c r="A224" s="1014">
        <f t="shared" si="3"/>
        <v>218</v>
      </c>
      <c r="B224" s="1014">
        <v>2100</v>
      </c>
      <c r="C224" s="1014" t="s">
        <v>4565</v>
      </c>
      <c r="D224" s="1014">
        <v>2117</v>
      </c>
      <c r="E224" s="1014" t="s">
        <v>4695</v>
      </c>
      <c r="F224" s="1015">
        <v>2010</v>
      </c>
      <c r="G224" s="1014" t="s">
        <v>4696</v>
      </c>
      <c r="H224" s="1016" t="s">
        <v>4581</v>
      </c>
      <c r="I224" s="1014" t="s">
        <v>4582</v>
      </c>
      <c r="J224" s="1017">
        <v>4410970000050</v>
      </c>
      <c r="K224" s="1018" t="s">
        <v>4854</v>
      </c>
      <c r="L224" s="1018" t="s">
        <v>4699</v>
      </c>
      <c r="M224" s="1018" t="s">
        <v>4441</v>
      </c>
      <c r="N224" s="1014" t="s">
        <v>634</v>
      </c>
      <c r="O224" s="1019">
        <v>49</v>
      </c>
      <c r="P224" s="1019">
        <v>0</v>
      </c>
      <c r="Q224" s="1019">
        <v>0</v>
      </c>
      <c r="R224" s="1019">
        <v>0</v>
      </c>
      <c r="S224" s="1019">
        <v>0</v>
      </c>
      <c r="T224" s="1019"/>
      <c r="U224" s="1019">
        <v>1007</v>
      </c>
      <c r="V224" s="1019" t="s">
        <v>4586</v>
      </c>
      <c r="W224" s="1020">
        <v>2911410</v>
      </c>
      <c r="X224" s="1021">
        <v>142659090</v>
      </c>
      <c r="Y224" s="1019" t="s">
        <v>4567</v>
      </c>
    </row>
    <row r="225" spans="1:25">
      <c r="A225" s="1014">
        <f t="shared" si="3"/>
        <v>219</v>
      </c>
      <c r="B225" s="1014">
        <v>2100</v>
      </c>
      <c r="C225" s="1014" t="s">
        <v>4565</v>
      </c>
      <c r="D225" s="1014">
        <v>2117</v>
      </c>
      <c r="E225" s="1014" t="s">
        <v>4695</v>
      </c>
      <c r="F225" s="1015">
        <v>2010</v>
      </c>
      <c r="G225" s="1014" t="s">
        <v>4696</v>
      </c>
      <c r="H225" s="1016" t="s">
        <v>4581</v>
      </c>
      <c r="I225" s="1014" t="s">
        <v>4582</v>
      </c>
      <c r="J225" s="1017">
        <v>4410970000105</v>
      </c>
      <c r="K225" s="1018" t="s">
        <v>4855</v>
      </c>
      <c r="L225" s="1018" t="s">
        <v>4699</v>
      </c>
      <c r="M225" s="1018" t="s">
        <v>4441</v>
      </c>
      <c r="N225" s="1014" t="s">
        <v>634</v>
      </c>
      <c r="O225" s="1019">
        <v>162</v>
      </c>
      <c r="P225" s="1019">
        <v>0</v>
      </c>
      <c r="Q225" s="1019">
        <v>0</v>
      </c>
      <c r="R225" s="1019">
        <v>0</v>
      </c>
      <c r="S225" s="1019">
        <v>0</v>
      </c>
      <c r="T225" s="1019"/>
      <c r="U225" s="1019">
        <v>1007</v>
      </c>
      <c r="V225" s="1019" t="s">
        <v>4586</v>
      </c>
      <c r="W225" s="1020">
        <v>289036</v>
      </c>
      <c r="X225" s="1021">
        <v>46823808</v>
      </c>
      <c r="Y225" s="1019" t="s">
        <v>4567</v>
      </c>
    </row>
    <row r="226" spans="1:25">
      <c r="A226" s="1014">
        <f t="shared" si="3"/>
        <v>220</v>
      </c>
      <c r="B226" s="1014">
        <v>2100</v>
      </c>
      <c r="C226" s="1014" t="s">
        <v>4565</v>
      </c>
      <c r="D226" s="1014">
        <v>2117</v>
      </c>
      <c r="E226" s="1014" t="s">
        <v>4695</v>
      </c>
      <c r="F226" s="1015">
        <v>2010</v>
      </c>
      <c r="G226" s="1014" t="s">
        <v>4696</v>
      </c>
      <c r="H226" s="1016" t="s">
        <v>4581</v>
      </c>
      <c r="I226" s="1014" t="s">
        <v>4582</v>
      </c>
      <c r="J226" s="1017">
        <v>4410970000333</v>
      </c>
      <c r="K226" s="1018" t="s">
        <v>4856</v>
      </c>
      <c r="L226" s="1018" t="s">
        <v>4699</v>
      </c>
      <c r="M226" s="1018" t="s">
        <v>4441</v>
      </c>
      <c r="N226" s="1014" t="s">
        <v>634</v>
      </c>
      <c r="O226" s="1019">
        <v>140</v>
      </c>
      <c r="P226" s="1019">
        <v>0</v>
      </c>
      <c r="Q226" s="1019">
        <v>0</v>
      </c>
      <c r="R226" s="1019">
        <v>0</v>
      </c>
      <c r="S226" s="1019">
        <v>0</v>
      </c>
      <c r="T226" s="1019"/>
      <c r="U226" s="1019">
        <v>1007</v>
      </c>
      <c r="V226" s="1019" t="s">
        <v>4586</v>
      </c>
      <c r="W226" s="1020">
        <v>1757800</v>
      </c>
      <c r="X226" s="1021">
        <v>246092000</v>
      </c>
      <c r="Y226" s="1019" t="s">
        <v>4567</v>
      </c>
    </row>
    <row r="227" spans="1:25">
      <c r="A227" s="1014">
        <f t="shared" si="3"/>
        <v>221</v>
      </c>
      <c r="B227" s="1014">
        <v>2100</v>
      </c>
      <c r="C227" s="1014" t="s">
        <v>4565</v>
      </c>
      <c r="D227" s="1014">
        <v>2117</v>
      </c>
      <c r="E227" s="1014" t="s">
        <v>4695</v>
      </c>
      <c r="F227" s="1015">
        <v>2010</v>
      </c>
      <c r="G227" s="1014" t="s">
        <v>4696</v>
      </c>
      <c r="H227" s="1016" t="s">
        <v>4581</v>
      </c>
      <c r="I227" s="1014" t="s">
        <v>4582</v>
      </c>
      <c r="J227" s="1017">
        <v>5306300001150</v>
      </c>
      <c r="K227" s="1018" t="s">
        <v>5824</v>
      </c>
      <c r="L227" s="1018" t="s">
        <v>4702</v>
      </c>
      <c r="M227" s="1018" t="s">
        <v>4441</v>
      </c>
      <c r="N227" s="1014" t="s">
        <v>634</v>
      </c>
      <c r="O227" s="1019">
        <v>40</v>
      </c>
      <c r="P227" s="1019">
        <v>0</v>
      </c>
      <c r="Q227" s="1019">
        <v>0</v>
      </c>
      <c r="R227" s="1019">
        <v>0</v>
      </c>
      <c r="S227" s="1019">
        <v>0</v>
      </c>
      <c r="T227" s="1019"/>
      <c r="U227" s="1019">
        <v>1007</v>
      </c>
      <c r="V227" s="1019" t="s">
        <v>4586</v>
      </c>
      <c r="W227" s="1020">
        <v>38500</v>
      </c>
      <c r="X227" s="1021">
        <v>1540000</v>
      </c>
      <c r="Y227" s="1019" t="s">
        <v>4567</v>
      </c>
    </row>
    <row r="228" spans="1:25">
      <c r="A228" s="1014">
        <f t="shared" si="3"/>
        <v>222</v>
      </c>
      <c r="B228" s="1014">
        <v>2100</v>
      </c>
      <c r="C228" s="1014" t="s">
        <v>4565</v>
      </c>
      <c r="D228" s="1014">
        <v>2117</v>
      </c>
      <c r="E228" s="1014" t="s">
        <v>4695</v>
      </c>
      <c r="F228" s="1015">
        <v>2010</v>
      </c>
      <c r="G228" s="1014" t="s">
        <v>4696</v>
      </c>
      <c r="H228" s="1016" t="s">
        <v>4581</v>
      </c>
      <c r="I228" s="1014" t="s">
        <v>4582</v>
      </c>
      <c r="J228" s="1017">
        <v>2940300000533</v>
      </c>
      <c r="K228" s="1018" t="s">
        <v>5825</v>
      </c>
      <c r="L228" s="1018" t="s">
        <v>4464</v>
      </c>
      <c r="M228" s="1018" t="s">
        <v>4441</v>
      </c>
      <c r="N228" s="1014" t="s">
        <v>634</v>
      </c>
      <c r="O228" s="1019">
        <v>4</v>
      </c>
      <c r="P228" s="1019">
        <v>0</v>
      </c>
      <c r="Q228" s="1019">
        <v>0</v>
      </c>
      <c r="R228" s="1019">
        <v>0</v>
      </c>
      <c r="S228" s="1019">
        <v>0</v>
      </c>
      <c r="T228" s="1019"/>
      <c r="U228" s="1019">
        <v>1007</v>
      </c>
      <c r="V228" s="1019" t="s">
        <v>4586</v>
      </c>
      <c r="W228" s="1020">
        <v>5747500</v>
      </c>
      <c r="X228" s="1021">
        <v>22990000</v>
      </c>
      <c r="Y228" s="1019" t="s">
        <v>4567</v>
      </c>
    </row>
    <row r="229" spans="1:25">
      <c r="A229" s="1014">
        <f t="shared" si="3"/>
        <v>223</v>
      </c>
      <c r="B229" s="1014">
        <v>2100</v>
      </c>
      <c r="C229" s="1014" t="s">
        <v>4565</v>
      </c>
      <c r="D229" s="1014">
        <v>2117</v>
      </c>
      <c r="E229" s="1014" t="s">
        <v>4695</v>
      </c>
      <c r="F229" s="1015">
        <v>2010</v>
      </c>
      <c r="G229" s="1014" t="s">
        <v>4696</v>
      </c>
      <c r="H229" s="1016" t="s">
        <v>4581</v>
      </c>
      <c r="I229" s="1014" t="s">
        <v>4582</v>
      </c>
      <c r="J229" s="1017">
        <v>3830300000177</v>
      </c>
      <c r="K229" s="1018" t="s">
        <v>5826</v>
      </c>
      <c r="L229" s="1018" t="s">
        <v>5827</v>
      </c>
      <c r="M229" s="1018" t="s">
        <v>725</v>
      </c>
      <c r="N229" s="1014" t="s">
        <v>634</v>
      </c>
      <c r="O229" s="1019">
        <v>4</v>
      </c>
      <c r="P229" s="1019">
        <v>0</v>
      </c>
      <c r="Q229" s="1019">
        <v>0</v>
      </c>
      <c r="R229" s="1019">
        <v>0</v>
      </c>
      <c r="S229" s="1019">
        <v>0</v>
      </c>
      <c r="T229" s="1019"/>
      <c r="U229" s="1019">
        <v>1007</v>
      </c>
      <c r="V229" s="1019" t="s">
        <v>4586</v>
      </c>
      <c r="W229" s="1020">
        <v>4702500</v>
      </c>
      <c r="X229" s="1021">
        <v>18810000</v>
      </c>
      <c r="Y229" s="1019" t="s">
        <v>4567</v>
      </c>
    </row>
    <row r="230" spans="1:25">
      <c r="A230" s="1014">
        <f t="shared" si="3"/>
        <v>224</v>
      </c>
      <c r="B230" s="1014">
        <v>2100</v>
      </c>
      <c r="C230" s="1014" t="s">
        <v>4565</v>
      </c>
      <c r="D230" s="1014">
        <v>2117</v>
      </c>
      <c r="E230" s="1014" t="s">
        <v>4695</v>
      </c>
      <c r="F230" s="1015">
        <v>2010</v>
      </c>
      <c r="G230" s="1014" t="s">
        <v>4696</v>
      </c>
      <c r="H230" s="1016" t="s">
        <v>4581</v>
      </c>
      <c r="I230" s="1014" t="s">
        <v>4582</v>
      </c>
      <c r="J230" s="1017">
        <v>2815300007277</v>
      </c>
      <c r="K230" s="1018" t="s">
        <v>5828</v>
      </c>
      <c r="L230" s="1018" t="s">
        <v>4697</v>
      </c>
      <c r="M230" s="1018" t="s">
        <v>4441</v>
      </c>
      <c r="N230" s="1014" t="s">
        <v>634</v>
      </c>
      <c r="O230" s="1019">
        <v>4</v>
      </c>
      <c r="P230" s="1019">
        <v>0</v>
      </c>
      <c r="Q230" s="1019">
        <v>0</v>
      </c>
      <c r="R230" s="1019">
        <v>0</v>
      </c>
      <c r="S230" s="1019">
        <v>0</v>
      </c>
      <c r="T230" s="1019"/>
      <c r="U230" s="1019">
        <v>1007</v>
      </c>
      <c r="V230" s="1019" t="s">
        <v>4586</v>
      </c>
      <c r="W230" s="1020">
        <v>4702500</v>
      </c>
      <c r="X230" s="1021">
        <v>18810000</v>
      </c>
      <c r="Y230" s="1019" t="s">
        <v>4567</v>
      </c>
    </row>
    <row r="231" spans="1:25">
      <c r="A231" s="1014">
        <f t="shared" si="3"/>
        <v>225</v>
      </c>
      <c r="B231" s="1014">
        <v>2100</v>
      </c>
      <c r="C231" s="1014" t="s">
        <v>4565</v>
      </c>
      <c r="D231" s="1014">
        <v>2117</v>
      </c>
      <c r="E231" s="1014" t="s">
        <v>4695</v>
      </c>
      <c r="F231" s="1015">
        <v>2010</v>
      </c>
      <c r="G231" s="1014" t="s">
        <v>4696</v>
      </c>
      <c r="H231" s="1016" t="s">
        <v>4581</v>
      </c>
      <c r="I231" s="1014" t="s">
        <v>4582</v>
      </c>
      <c r="J231" s="1017">
        <v>5925970000615</v>
      </c>
      <c r="K231" s="1018" t="s">
        <v>5193</v>
      </c>
      <c r="L231" s="1018" t="s">
        <v>5194</v>
      </c>
      <c r="M231" s="1018" t="s">
        <v>725</v>
      </c>
      <c r="N231" s="1014" t="s">
        <v>634</v>
      </c>
      <c r="O231" s="1019">
        <v>1</v>
      </c>
      <c r="P231" s="1019">
        <v>0</v>
      </c>
      <c r="Q231" s="1019">
        <v>0</v>
      </c>
      <c r="R231" s="1019">
        <v>0</v>
      </c>
      <c r="S231" s="1019">
        <v>0</v>
      </c>
      <c r="T231" s="1019"/>
      <c r="U231" s="1019">
        <v>1007</v>
      </c>
      <c r="V231" s="1019" t="s">
        <v>4586</v>
      </c>
      <c r="W231" s="1020">
        <v>308357500</v>
      </c>
      <c r="X231" s="1021">
        <v>308357500</v>
      </c>
      <c r="Y231" s="1019" t="s">
        <v>4567</v>
      </c>
    </row>
    <row r="232" spans="1:25">
      <c r="A232" s="1014">
        <f t="shared" si="3"/>
        <v>226</v>
      </c>
      <c r="B232" s="1014">
        <v>2100</v>
      </c>
      <c r="C232" s="1014" t="s">
        <v>4565</v>
      </c>
      <c r="D232" s="1014">
        <v>2117</v>
      </c>
      <c r="E232" s="1014" t="s">
        <v>4695</v>
      </c>
      <c r="F232" s="1015">
        <v>2010</v>
      </c>
      <c r="G232" s="1014" t="s">
        <v>4696</v>
      </c>
      <c r="H232" s="1016" t="s">
        <v>4581</v>
      </c>
      <c r="I232" s="1014" t="s">
        <v>4582</v>
      </c>
      <c r="J232" s="1017">
        <v>3830300000193</v>
      </c>
      <c r="K232" s="1018" t="s">
        <v>5829</v>
      </c>
      <c r="L232" s="1018" t="s">
        <v>5827</v>
      </c>
      <c r="M232" s="1018" t="s">
        <v>4441</v>
      </c>
      <c r="N232" s="1014" t="s">
        <v>634</v>
      </c>
      <c r="O232" s="1019">
        <v>4</v>
      </c>
      <c r="P232" s="1019">
        <v>0</v>
      </c>
      <c r="Q232" s="1019">
        <v>0</v>
      </c>
      <c r="R232" s="1019">
        <v>0</v>
      </c>
      <c r="S232" s="1019">
        <v>0</v>
      </c>
      <c r="T232" s="1019"/>
      <c r="U232" s="1019">
        <v>1007</v>
      </c>
      <c r="V232" s="1019" t="s">
        <v>4586</v>
      </c>
      <c r="W232" s="1020">
        <v>2299000</v>
      </c>
      <c r="X232" s="1021">
        <v>9196000</v>
      </c>
      <c r="Y232" s="1019" t="s">
        <v>4567</v>
      </c>
    </row>
    <row r="233" spans="1:25">
      <c r="A233" s="1014">
        <f t="shared" si="3"/>
        <v>227</v>
      </c>
      <c r="B233" s="1014">
        <v>2100</v>
      </c>
      <c r="C233" s="1014" t="s">
        <v>4565</v>
      </c>
      <c r="D233" s="1014">
        <v>2117</v>
      </c>
      <c r="E233" s="1014" t="s">
        <v>4695</v>
      </c>
      <c r="F233" s="1015">
        <v>2010</v>
      </c>
      <c r="G233" s="1014" t="s">
        <v>4696</v>
      </c>
      <c r="H233" s="1016" t="s">
        <v>4581</v>
      </c>
      <c r="I233" s="1014" t="s">
        <v>4582</v>
      </c>
      <c r="J233" s="1017">
        <v>6850970000331</v>
      </c>
      <c r="K233" s="1018" t="s">
        <v>4922</v>
      </c>
      <c r="L233" s="1018" t="s">
        <v>4459</v>
      </c>
      <c r="M233" s="1018" t="s">
        <v>656</v>
      </c>
      <c r="N233" s="1014" t="s">
        <v>634</v>
      </c>
      <c r="O233" s="1019">
        <v>80</v>
      </c>
      <c r="P233" s="1019">
        <v>0</v>
      </c>
      <c r="Q233" s="1019">
        <v>0</v>
      </c>
      <c r="R233" s="1019">
        <v>0</v>
      </c>
      <c r="S233" s="1019">
        <v>0</v>
      </c>
      <c r="T233" s="1019"/>
      <c r="U233" s="1019">
        <v>1007</v>
      </c>
      <c r="V233" s="1019" t="s">
        <v>4586</v>
      </c>
      <c r="W233" s="1020">
        <v>223300</v>
      </c>
      <c r="X233" s="1021">
        <v>17864000</v>
      </c>
      <c r="Y233" s="1019" t="s">
        <v>4567</v>
      </c>
    </row>
    <row r="234" spans="1:25">
      <c r="A234" s="1014">
        <f t="shared" si="3"/>
        <v>228</v>
      </c>
      <c r="B234" s="1014">
        <v>2100</v>
      </c>
      <c r="C234" s="1014" t="s">
        <v>4565</v>
      </c>
      <c r="D234" s="1014">
        <v>2117</v>
      </c>
      <c r="E234" s="1014" t="s">
        <v>4695</v>
      </c>
      <c r="F234" s="1015">
        <v>2010</v>
      </c>
      <c r="G234" s="1014" t="s">
        <v>4696</v>
      </c>
      <c r="H234" s="1016" t="s">
        <v>4581</v>
      </c>
      <c r="I234" s="1014" t="s">
        <v>4582</v>
      </c>
      <c r="J234" s="1017">
        <v>6850970000726</v>
      </c>
      <c r="K234" s="1018" t="s">
        <v>4924</v>
      </c>
      <c r="L234" s="1018" t="s">
        <v>4459</v>
      </c>
      <c r="M234" s="1018" t="s">
        <v>4591</v>
      </c>
      <c r="N234" s="1014" t="s">
        <v>634</v>
      </c>
      <c r="O234" s="1019">
        <v>8</v>
      </c>
      <c r="P234" s="1019">
        <v>0</v>
      </c>
      <c r="Q234" s="1019">
        <v>0</v>
      </c>
      <c r="R234" s="1019">
        <v>0</v>
      </c>
      <c r="S234" s="1019">
        <v>0</v>
      </c>
      <c r="T234" s="1019"/>
      <c r="U234" s="1019">
        <v>1007</v>
      </c>
      <c r="V234" s="1019" t="s">
        <v>4586</v>
      </c>
      <c r="W234" s="1020">
        <v>1460938</v>
      </c>
      <c r="X234" s="1021">
        <v>11687500</v>
      </c>
      <c r="Y234" s="1019" t="s">
        <v>4567</v>
      </c>
    </row>
    <row r="235" spans="1:25">
      <c r="A235" s="1014">
        <f t="shared" si="3"/>
        <v>229</v>
      </c>
      <c r="B235" s="1014">
        <v>2100</v>
      </c>
      <c r="C235" s="1014" t="s">
        <v>4565</v>
      </c>
      <c r="D235" s="1014">
        <v>2117</v>
      </c>
      <c r="E235" s="1014" t="s">
        <v>4695</v>
      </c>
      <c r="F235" s="1015">
        <v>2010</v>
      </c>
      <c r="G235" s="1014" t="s">
        <v>4696</v>
      </c>
      <c r="H235" s="1016" t="s">
        <v>4581</v>
      </c>
      <c r="I235" s="1014" t="s">
        <v>4582</v>
      </c>
      <c r="J235" s="1017">
        <v>6850970000232</v>
      </c>
      <c r="K235" s="1018" t="s">
        <v>4921</v>
      </c>
      <c r="L235" s="1018" t="s">
        <v>4459</v>
      </c>
      <c r="M235" s="1018" t="s">
        <v>4447</v>
      </c>
      <c r="N235" s="1014" t="s">
        <v>634</v>
      </c>
      <c r="O235" s="1019">
        <v>425</v>
      </c>
      <c r="P235" s="1019">
        <v>0</v>
      </c>
      <c r="Q235" s="1019">
        <v>0</v>
      </c>
      <c r="R235" s="1019">
        <v>0</v>
      </c>
      <c r="S235" s="1019">
        <v>0</v>
      </c>
      <c r="T235" s="1019"/>
      <c r="U235" s="1019">
        <v>1007</v>
      </c>
      <c r="V235" s="1019" t="s">
        <v>4586</v>
      </c>
      <c r="W235" s="1020">
        <v>187000</v>
      </c>
      <c r="X235" s="1021">
        <v>79475000</v>
      </c>
      <c r="Y235" s="1019" t="s">
        <v>4567</v>
      </c>
    </row>
    <row r="236" spans="1:25">
      <c r="A236" s="1014">
        <f t="shared" si="3"/>
        <v>230</v>
      </c>
      <c r="B236" s="1014">
        <v>2100</v>
      </c>
      <c r="C236" s="1014" t="s">
        <v>4565</v>
      </c>
      <c r="D236" s="1014">
        <v>2117</v>
      </c>
      <c r="E236" s="1014" t="s">
        <v>4695</v>
      </c>
      <c r="F236" s="1015">
        <v>2010</v>
      </c>
      <c r="G236" s="1014" t="s">
        <v>4696</v>
      </c>
      <c r="H236" s="1016" t="s">
        <v>4581</v>
      </c>
      <c r="I236" s="1014" t="s">
        <v>4582</v>
      </c>
      <c r="J236" s="1017">
        <v>6850970000420</v>
      </c>
      <c r="K236" s="1018" t="s">
        <v>4923</v>
      </c>
      <c r="L236" s="1018" t="s">
        <v>4459</v>
      </c>
      <c r="M236" s="1018" t="s">
        <v>4447</v>
      </c>
      <c r="N236" s="1014" t="s">
        <v>634</v>
      </c>
      <c r="O236" s="1019">
        <v>425</v>
      </c>
      <c r="P236" s="1019">
        <v>0</v>
      </c>
      <c r="Q236" s="1019">
        <v>0</v>
      </c>
      <c r="R236" s="1019">
        <v>0</v>
      </c>
      <c r="S236" s="1019">
        <v>0</v>
      </c>
      <c r="T236" s="1019"/>
      <c r="U236" s="1019">
        <v>1007</v>
      </c>
      <c r="V236" s="1019" t="s">
        <v>4586</v>
      </c>
      <c r="W236" s="1020">
        <v>107800</v>
      </c>
      <c r="X236" s="1021">
        <v>45815000</v>
      </c>
      <c r="Y236" s="1019" t="s">
        <v>4567</v>
      </c>
    </row>
    <row r="237" spans="1:25">
      <c r="A237" s="1014">
        <f t="shared" si="3"/>
        <v>231</v>
      </c>
      <c r="B237" s="1014">
        <v>2100</v>
      </c>
      <c r="C237" s="1014" t="s">
        <v>4565</v>
      </c>
      <c r="D237" s="1014">
        <v>2117</v>
      </c>
      <c r="E237" s="1014" t="s">
        <v>4695</v>
      </c>
      <c r="F237" s="1015">
        <v>2010</v>
      </c>
      <c r="G237" s="1014" t="s">
        <v>4696</v>
      </c>
      <c r="H237" s="1016" t="s">
        <v>4581</v>
      </c>
      <c r="I237" s="1014" t="s">
        <v>4582</v>
      </c>
      <c r="J237" s="1017">
        <v>3830300000191</v>
      </c>
      <c r="K237" s="1018" t="s">
        <v>5830</v>
      </c>
      <c r="L237" s="1018" t="s">
        <v>5827</v>
      </c>
      <c r="M237" s="1018" t="s">
        <v>4441</v>
      </c>
      <c r="N237" s="1014" t="s">
        <v>634</v>
      </c>
      <c r="O237" s="1019">
        <v>2</v>
      </c>
      <c r="P237" s="1019">
        <v>0</v>
      </c>
      <c r="Q237" s="1019">
        <v>0</v>
      </c>
      <c r="R237" s="1019">
        <v>0</v>
      </c>
      <c r="S237" s="1019">
        <v>0</v>
      </c>
      <c r="T237" s="1019"/>
      <c r="U237" s="1019">
        <v>1007</v>
      </c>
      <c r="V237" s="1019" t="s">
        <v>4586</v>
      </c>
      <c r="W237" s="1020">
        <v>5172750</v>
      </c>
      <c r="X237" s="1021">
        <v>10345500</v>
      </c>
      <c r="Y237" s="1019" t="s">
        <v>4567</v>
      </c>
    </row>
    <row r="238" spans="1:25">
      <c r="A238" s="1014">
        <f t="shared" si="3"/>
        <v>232</v>
      </c>
      <c r="B238" s="1014">
        <v>2100</v>
      </c>
      <c r="C238" s="1014" t="s">
        <v>4565</v>
      </c>
      <c r="D238" s="1014">
        <v>2117</v>
      </c>
      <c r="E238" s="1014" t="s">
        <v>4695</v>
      </c>
      <c r="F238" s="1015">
        <v>2010</v>
      </c>
      <c r="G238" s="1014" t="s">
        <v>4696</v>
      </c>
      <c r="H238" s="1016" t="s">
        <v>4581</v>
      </c>
      <c r="I238" s="1014" t="s">
        <v>4582</v>
      </c>
      <c r="J238" s="1017">
        <v>5315060000003</v>
      </c>
      <c r="K238" s="1018" t="s">
        <v>4892</v>
      </c>
      <c r="L238" s="1018" t="s">
        <v>4893</v>
      </c>
      <c r="M238" s="1018" t="s">
        <v>4441</v>
      </c>
      <c r="N238" s="1014" t="s">
        <v>634</v>
      </c>
      <c r="O238" s="1019">
        <v>2</v>
      </c>
      <c r="P238" s="1019">
        <v>0</v>
      </c>
      <c r="Q238" s="1019">
        <v>0</v>
      </c>
      <c r="R238" s="1019">
        <v>0</v>
      </c>
      <c r="S238" s="1019">
        <v>0</v>
      </c>
      <c r="T238" s="1019"/>
      <c r="U238" s="1019">
        <v>1007</v>
      </c>
      <c r="V238" s="1019" t="s">
        <v>4586</v>
      </c>
      <c r="W238" s="1020">
        <v>26180000</v>
      </c>
      <c r="X238" s="1021">
        <v>52360000</v>
      </c>
      <c r="Y238" s="1019" t="s">
        <v>4567</v>
      </c>
    </row>
    <row r="239" spans="1:25">
      <c r="A239" s="1014">
        <f t="shared" si="3"/>
        <v>233</v>
      </c>
      <c r="B239" s="1014">
        <v>2100</v>
      </c>
      <c r="C239" s="1014" t="s">
        <v>4565</v>
      </c>
      <c r="D239" s="1014">
        <v>2117</v>
      </c>
      <c r="E239" s="1014" t="s">
        <v>4695</v>
      </c>
      <c r="F239" s="1015">
        <v>2010</v>
      </c>
      <c r="G239" s="1014" t="s">
        <v>4696</v>
      </c>
      <c r="H239" s="1016" t="s">
        <v>4581</v>
      </c>
      <c r="I239" s="1014" t="s">
        <v>4582</v>
      </c>
      <c r="J239" s="1017">
        <v>3910970000006</v>
      </c>
      <c r="K239" s="1018" t="s">
        <v>4844</v>
      </c>
      <c r="L239" s="1018" t="s">
        <v>4698</v>
      </c>
      <c r="M239" s="1018" t="s">
        <v>1861</v>
      </c>
      <c r="N239" s="1014" t="s">
        <v>634</v>
      </c>
      <c r="O239" s="1019">
        <v>80</v>
      </c>
      <c r="P239" s="1019">
        <v>0</v>
      </c>
      <c r="Q239" s="1019">
        <v>0</v>
      </c>
      <c r="R239" s="1019">
        <v>0</v>
      </c>
      <c r="S239" s="1019">
        <v>0</v>
      </c>
      <c r="T239" s="1019"/>
      <c r="U239" s="1019">
        <v>1007</v>
      </c>
      <c r="V239" s="1019" t="s">
        <v>4586</v>
      </c>
      <c r="W239" s="1020">
        <v>2970000</v>
      </c>
      <c r="X239" s="1021">
        <v>237600000</v>
      </c>
      <c r="Y239" s="1019" t="s">
        <v>4567</v>
      </c>
    </row>
    <row r="240" spans="1:25">
      <c r="A240" s="1014">
        <f t="shared" si="3"/>
        <v>234</v>
      </c>
      <c r="B240" s="1014">
        <v>2100</v>
      </c>
      <c r="C240" s="1014" t="s">
        <v>4565</v>
      </c>
      <c r="D240" s="1014">
        <v>2117</v>
      </c>
      <c r="E240" s="1014" t="s">
        <v>4695</v>
      </c>
      <c r="F240" s="1015">
        <v>2010</v>
      </c>
      <c r="G240" s="1014" t="s">
        <v>4696</v>
      </c>
      <c r="H240" s="1016" t="s">
        <v>4581</v>
      </c>
      <c r="I240" s="1014" t="s">
        <v>4582</v>
      </c>
      <c r="J240" s="1017">
        <v>3020970000315</v>
      </c>
      <c r="K240" s="1018" t="s">
        <v>4752</v>
      </c>
      <c r="L240" s="1018" t="s">
        <v>4467</v>
      </c>
      <c r="M240" s="1018" t="s">
        <v>725</v>
      </c>
      <c r="N240" s="1014" t="s">
        <v>634</v>
      </c>
      <c r="O240" s="1019">
        <v>2</v>
      </c>
      <c r="P240" s="1019">
        <v>0</v>
      </c>
      <c r="Q240" s="1019">
        <v>0</v>
      </c>
      <c r="R240" s="1019">
        <v>0</v>
      </c>
      <c r="S240" s="1019">
        <v>0</v>
      </c>
      <c r="T240" s="1019"/>
      <c r="U240" s="1019">
        <v>1007</v>
      </c>
      <c r="V240" s="1019" t="s">
        <v>4586</v>
      </c>
      <c r="W240" s="1020">
        <v>2346667</v>
      </c>
      <c r="X240" s="1021">
        <v>4693333</v>
      </c>
      <c r="Y240" s="1019" t="s">
        <v>4567</v>
      </c>
    </row>
    <row r="241" spans="1:25">
      <c r="A241" s="1014">
        <f t="shared" si="3"/>
        <v>235</v>
      </c>
      <c r="B241" s="1014">
        <v>2100</v>
      </c>
      <c r="C241" s="1014" t="s">
        <v>4565</v>
      </c>
      <c r="D241" s="1014">
        <v>2117</v>
      </c>
      <c r="E241" s="1014" t="s">
        <v>4695</v>
      </c>
      <c r="F241" s="1015">
        <v>2010</v>
      </c>
      <c r="G241" s="1014" t="s">
        <v>4696</v>
      </c>
      <c r="H241" s="1016" t="s">
        <v>4581</v>
      </c>
      <c r="I241" s="1014" t="s">
        <v>4582</v>
      </c>
      <c r="J241" s="1017">
        <v>2940300000531</v>
      </c>
      <c r="K241" s="1018" t="s">
        <v>5831</v>
      </c>
      <c r="L241" s="1018" t="s">
        <v>4464</v>
      </c>
      <c r="M241" s="1018" t="s">
        <v>725</v>
      </c>
      <c r="N241" s="1014" t="s">
        <v>634</v>
      </c>
      <c r="O241" s="1019">
        <v>1</v>
      </c>
      <c r="P241" s="1019">
        <v>0</v>
      </c>
      <c r="Q241" s="1019">
        <v>0</v>
      </c>
      <c r="R241" s="1019">
        <v>0</v>
      </c>
      <c r="S241" s="1019">
        <v>0</v>
      </c>
      <c r="T241" s="1019"/>
      <c r="U241" s="1019">
        <v>1007</v>
      </c>
      <c r="V241" s="1019" t="s">
        <v>4586</v>
      </c>
      <c r="W241" s="1020">
        <v>16445000</v>
      </c>
      <c r="X241" s="1021">
        <v>16445000</v>
      </c>
      <c r="Y241" s="1019" t="s">
        <v>4567</v>
      </c>
    </row>
    <row r="242" spans="1:25">
      <c r="A242" s="1014">
        <f t="shared" si="3"/>
        <v>236</v>
      </c>
      <c r="B242" s="1014">
        <v>2100</v>
      </c>
      <c r="C242" s="1014" t="s">
        <v>4565</v>
      </c>
      <c r="D242" s="1014">
        <v>2117</v>
      </c>
      <c r="E242" s="1014" t="s">
        <v>4695</v>
      </c>
      <c r="F242" s="1015">
        <v>2010</v>
      </c>
      <c r="G242" s="1014" t="s">
        <v>4696</v>
      </c>
      <c r="H242" s="1016" t="s">
        <v>4581</v>
      </c>
      <c r="I242" s="1014" t="s">
        <v>4582</v>
      </c>
      <c r="J242" s="1017">
        <v>3950970000010</v>
      </c>
      <c r="K242" s="1018" t="s">
        <v>4848</v>
      </c>
      <c r="L242" s="1018" t="s">
        <v>4846</v>
      </c>
      <c r="M242" s="1018" t="s">
        <v>4441</v>
      </c>
      <c r="N242" s="1014" t="s">
        <v>634</v>
      </c>
      <c r="O242" s="1019">
        <v>1</v>
      </c>
      <c r="P242" s="1019">
        <v>0</v>
      </c>
      <c r="Q242" s="1019">
        <v>0</v>
      </c>
      <c r="R242" s="1019">
        <v>0</v>
      </c>
      <c r="S242" s="1019">
        <v>0</v>
      </c>
      <c r="T242" s="1019"/>
      <c r="U242" s="1019">
        <v>1007</v>
      </c>
      <c r="V242" s="1019" t="s">
        <v>4586</v>
      </c>
      <c r="W242" s="1020">
        <v>334400000</v>
      </c>
      <c r="X242" s="1021">
        <v>334400000</v>
      </c>
      <c r="Y242" s="1019" t="s">
        <v>4567</v>
      </c>
    </row>
    <row r="243" spans="1:25">
      <c r="A243" s="1014">
        <f t="shared" si="3"/>
        <v>237</v>
      </c>
      <c r="B243" s="1014">
        <v>2100</v>
      </c>
      <c r="C243" s="1014" t="s">
        <v>4565</v>
      </c>
      <c r="D243" s="1014">
        <v>2117</v>
      </c>
      <c r="E243" s="1014" t="s">
        <v>4695</v>
      </c>
      <c r="F243" s="1015">
        <v>2010</v>
      </c>
      <c r="G243" s="1014" t="s">
        <v>4696</v>
      </c>
      <c r="H243" s="1016" t="s">
        <v>4581</v>
      </c>
      <c r="I243" s="1014" t="s">
        <v>4582</v>
      </c>
      <c r="J243" s="1017">
        <v>3950970000011</v>
      </c>
      <c r="K243" s="1018" t="s">
        <v>4849</v>
      </c>
      <c r="L243" s="1018" t="s">
        <v>4846</v>
      </c>
      <c r="M243" s="1018" t="s">
        <v>4441</v>
      </c>
      <c r="N243" s="1014" t="s">
        <v>634</v>
      </c>
      <c r="O243" s="1019">
        <v>1</v>
      </c>
      <c r="P243" s="1019">
        <v>0</v>
      </c>
      <c r="Q243" s="1019">
        <v>0</v>
      </c>
      <c r="R243" s="1019">
        <v>0</v>
      </c>
      <c r="S243" s="1019">
        <v>0</v>
      </c>
      <c r="T243" s="1019"/>
      <c r="U243" s="1019">
        <v>1007</v>
      </c>
      <c r="V243" s="1019" t="s">
        <v>4586</v>
      </c>
      <c r="W243" s="1020">
        <v>101200000</v>
      </c>
      <c r="X243" s="1021">
        <v>101200000</v>
      </c>
      <c r="Y243" s="1019" t="s">
        <v>4567</v>
      </c>
    </row>
    <row r="244" spans="1:25">
      <c r="A244" s="1014">
        <f t="shared" si="3"/>
        <v>238</v>
      </c>
      <c r="B244" s="1014">
        <v>2100</v>
      </c>
      <c r="C244" s="1014" t="s">
        <v>4565</v>
      </c>
      <c r="D244" s="1014">
        <v>2117</v>
      </c>
      <c r="E244" s="1014" t="s">
        <v>4695</v>
      </c>
      <c r="F244" s="1015">
        <v>2010</v>
      </c>
      <c r="G244" s="1014" t="s">
        <v>4696</v>
      </c>
      <c r="H244" s="1016" t="s">
        <v>4581</v>
      </c>
      <c r="I244" s="1014" t="s">
        <v>4582</v>
      </c>
      <c r="J244" s="1017">
        <v>3950970000012</v>
      </c>
      <c r="K244" s="1018" t="s">
        <v>4850</v>
      </c>
      <c r="L244" s="1018" t="s">
        <v>4846</v>
      </c>
      <c r="M244" s="1018" t="s">
        <v>4441</v>
      </c>
      <c r="N244" s="1014" t="s">
        <v>634</v>
      </c>
      <c r="O244" s="1019">
        <v>1</v>
      </c>
      <c r="P244" s="1019">
        <v>0</v>
      </c>
      <c r="Q244" s="1019">
        <v>0</v>
      </c>
      <c r="R244" s="1019">
        <v>0</v>
      </c>
      <c r="S244" s="1019">
        <v>0</v>
      </c>
      <c r="T244" s="1019"/>
      <c r="U244" s="1019">
        <v>1007</v>
      </c>
      <c r="V244" s="1019" t="s">
        <v>4586</v>
      </c>
      <c r="W244" s="1020">
        <v>78100000</v>
      </c>
      <c r="X244" s="1021">
        <v>78100000</v>
      </c>
      <c r="Y244" s="1019" t="s">
        <v>4567</v>
      </c>
    </row>
    <row r="245" spans="1:25">
      <c r="A245" s="1014">
        <f t="shared" si="3"/>
        <v>239</v>
      </c>
      <c r="B245" s="1014">
        <v>2100</v>
      </c>
      <c r="C245" s="1014" t="s">
        <v>4565</v>
      </c>
      <c r="D245" s="1014">
        <v>2117</v>
      </c>
      <c r="E245" s="1014" t="s">
        <v>4695</v>
      </c>
      <c r="F245" s="1015">
        <v>2010</v>
      </c>
      <c r="G245" s="1014" t="s">
        <v>4696</v>
      </c>
      <c r="H245" s="1016" t="s">
        <v>4581</v>
      </c>
      <c r="I245" s="1014" t="s">
        <v>4582</v>
      </c>
      <c r="J245" s="1017">
        <v>2940300000535</v>
      </c>
      <c r="K245" s="1018" t="s">
        <v>5832</v>
      </c>
      <c r="L245" s="1018" t="s">
        <v>4464</v>
      </c>
      <c r="M245" s="1018" t="s">
        <v>4441</v>
      </c>
      <c r="N245" s="1014" t="s">
        <v>634</v>
      </c>
      <c r="O245" s="1019">
        <v>4</v>
      </c>
      <c r="P245" s="1019">
        <v>0</v>
      </c>
      <c r="Q245" s="1019">
        <v>0</v>
      </c>
      <c r="R245" s="1019">
        <v>0</v>
      </c>
      <c r="S245" s="1019">
        <v>0</v>
      </c>
      <c r="T245" s="1019"/>
      <c r="U245" s="1019">
        <v>1007</v>
      </c>
      <c r="V245" s="1019" t="s">
        <v>4586</v>
      </c>
      <c r="W245" s="1020">
        <v>2194500</v>
      </c>
      <c r="X245" s="1021">
        <v>8778000</v>
      </c>
      <c r="Y245" s="1019" t="s">
        <v>4567</v>
      </c>
    </row>
    <row r="246" spans="1:25">
      <c r="A246" s="1014">
        <f t="shared" si="3"/>
        <v>240</v>
      </c>
      <c r="B246" s="1014">
        <v>2100</v>
      </c>
      <c r="C246" s="1014" t="s">
        <v>4565</v>
      </c>
      <c r="D246" s="1014">
        <v>2117</v>
      </c>
      <c r="E246" s="1014" t="s">
        <v>4695</v>
      </c>
      <c r="F246" s="1015">
        <v>2010</v>
      </c>
      <c r="G246" s="1014" t="s">
        <v>4696</v>
      </c>
      <c r="H246" s="1016" t="s">
        <v>4581</v>
      </c>
      <c r="I246" s="1014" t="s">
        <v>4582</v>
      </c>
      <c r="J246" s="1017">
        <v>2940300000532</v>
      </c>
      <c r="K246" s="1018" t="s">
        <v>5833</v>
      </c>
      <c r="L246" s="1018" t="s">
        <v>4464</v>
      </c>
      <c r="M246" s="1018" t="s">
        <v>725</v>
      </c>
      <c r="N246" s="1014" t="s">
        <v>634</v>
      </c>
      <c r="O246" s="1019">
        <v>2</v>
      </c>
      <c r="P246" s="1019">
        <v>0</v>
      </c>
      <c r="Q246" s="1019">
        <v>0</v>
      </c>
      <c r="R246" s="1019">
        <v>0</v>
      </c>
      <c r="S246" s="1019">
        <v>0</v>
      </c>
      <c r="T246" s="1019"/>
      <c r="U246" s="1019">
        <v>1007</v>
      </c>
      <c r="V246" s="1019" t="s">
        <v>4586</v>
      </c>
      <c r="W246" s="1020">
        <v>16720000</v>
      </c>
      <c r="X246" s="1021">
        <v>33440000</v>
      </c>
      <c r="Y246" s="1019" t="s">
        <v>4567</v>
      </c>
    </row>
    <row r="247" spans="1:25">
      <c r="A247" s="1014">
        <f t="shared" si="3"/>
        <v>241</v>
      </c>
      <c r="B247" s="1014">
        <v>2100</v>
      </c>
      <c r="C247" s="1014" t="s">
        <v>4565</v>
      </c>
      <c r="D247" s="1014">
        <v>2117</v>
      </c>
      <c r="E247" s="1014" t="s">
        <v>4695</v>
      </c>
      <c r="F247" s="1015">
        <v>2010</v>
      </c>
      <c r="G247" s="1014" t="s">
        <v>4696</v>
      </c>
      <c r="H247" s="1016" t="s">
        <v>4581</v>
      </c>
      <c r="I247" s="1014" t="s">
        <v>4582</v>
      </c>
      <c r="J247" s="1017">
        <v>4710370000015</v>
      </c>
      <c r="K247" s="1018" t="s">
        <v>4860</v>
      </c>
      <c r="L247" s="1018" t="s">
        <v>4443</v>
      </c>
      <c r="M247" s="1018" t="s">
        <v>4441</v>
      </c>
      <c r="N247" s="1014" t="s">
        <v>634</v>
      </c>
      <c r="O247" s="1019">
        <v>2</v>
      </c>
      <c r="P247" s="1019">
        <v>0</v>
      </c>
      <c r="Q247" s="1019">
        <v>0</v>
      </c>
      <c r="R247" s="1019">
        <v>0</v>
      </c>
      <c r="S247" s="1019">
        <v>0</v>
      </c>
      <c r="T247" s="1019"/>
      <c r="U247" s="1019">
        <v>1007</v>
      </c>
      <c r="V247" s="1019" t="s">
        <v>4586</v>
      </c>
      <c r="W247" s="1020">
        <v>6248000</v>
      </c>
      <c r="X247" s="1021">
        <v>12496000</v>
      </c>
      <c r="Y247" s="1019" t="s">
        <v>4567</v>
      </c>
    </row>
    <row r="248" spans="1:25">
      <c r="A248" s="1014">
        <f t="shared" si="3"/>
        <v>242</v>
      </c>
      <c r="B248" s="1014">
        <v>2100</v>
      </c>
      <c r="C248" s="1014" t="s">
        <v>4565</v>
      </c>
      <c r="D248" s="1014">
        <v>2117</v>
      </c>
      <c r="E248" s="1014" t="s">
        <v>4695</v>
      </c>
      <c r="F248" s="1015">
        <v>2010</v>
      </c>
      <c r="G248" s="1014" t="s">
        <v>4696</v>
      </c>
      <c r="H248" s="1016" t="s">
        <v>4581</v>
      </c>
      <c r="I248" s="1014" t="s">
        <v>4582</v>
      </c>
      <c r="J248" s="1017">
        <v>4730970000107</v>
      </c>
      <c r="K248" s="1018" t="s">
        <v>4878</v>
      </c>
      <c r="L248" s="1018" t="s">
        <v>4700</v>
      </c>
      <c r="M248" s="1018" t="s">
        <v>4441</v>
      </c>
      <c r="N248" s="1014" t="s">
        <v>634</v>
      </c>
      <c r="O248" s="1019">
        <v>4</v>
      </c>
      <c r="P248" s="1019">
        <v>0</v>
      </c>
      <c r="Q248" s="1019">
        <v>0</v>
      </c>
      <c r="R248" s="1019">
        <v>0</v>
      </c>
      <c r="S248" s="1019">
        <v>0</v>
      </c>
      <c r="T248" s="1019"/>
      <c r="U248" s="1019">
        <v>1007</v>
      </c>
      <c r="V248" s="1019" t="s">
        <v>4586</v>
      </c>
      <c r="W248" s="1020">
        <v>4356000</v>
      </c>
      <c r="X248" s="1021">
        <v>17424000</v>
      </c>
      <c r="Y248" s="1019" t="s">
        <v>4567</v>
      </c>
    </row>
    <row r="249" spans="1:25">
      <c r="A249" s="1014">
        <f t="shared" si="3"/>
        <v>243</v>
      </c>
      <c r="B249" s="1014">
        <v>2100</v>
      </c>
      <c r="C249" s="1014" t="s">
        <v>4565</v>
      </c>
      <c r="D249" s="1014">
        <v>2117</v>
      </c>
      <c r="E249" s="1014" t="s">
        <v>4695</v>
      </c>
      <c r="F249" s="1015">
        <v>2010</v>
      </c>
      <c r="G249" s="1014" t="s">
        <v>4696</v>
      </c>
      <c r="H249" s="1016" t="s">
        <v>4581</v>
      </c>
      <c r="I249" s="1014" t="s">
        <v>4582</v>
      </c>
      <c r="J249" s="1017">
        <v>4730970000108</v>
      </c>
      <c r="K249" s="1018" t="s">
        <v>4879</v>
      </c>
      <c r="L249" s="1018" t="s">
        <v>4700</v>
      </c>
      <c r="M249" s="1018" t="s">
        <v>4441</v>
      </c>
      <c r="N249" s="1014" t="s">
        <v>634</v>
      </c>
      <c r="O249" s="1019">
        <v>4</v>
      </c>
      <c r="P249" s="1019">
        <v>0</v>
      </c>
      <c r="Q249" s="1019">
        <v>0</v>
      </c>
      <c r="R249" s="1019">
        <v>0</v>
      </c>
      <c r="S249" s="1019">
        <v>0</v>
      </c>
      <c r="T249" s="1019"/>
      <c r="U249" s="1019">
        <v>1007</v>
      </c>
      <c r="V249" s="1019" t="s">
        <v>4586</v>
      </c>
      <c r="W249" s="1020">
        <v>4356000</v>
      </c>
      <c r="X249" s="1021">
        <v>17424000</v>
      </c>
      <c r="Y249" s="1019" t="s">
        <v>4567</v>
      </c>
    </row>
    <row r="250" spans="1:25">
      <c r="A250" s="1014">
        <f t="shared" si="3"/>
        <v>244</v>
      </c>
      <c r="B250" s="1014">
        <v>2100</v>
      </c>
      <c r="C250" s="1014" t="s">
        <v>4565</v>
      </c>
      <c r="D250" s="1014">
        <v>2117</v>
      </c>
      <c r="E250" s="1014" t="s">
        <v>4695</v>
      </c>
      <c r="F250" s="1015">
        <v>2010</v>
      </c>
      <c r="G250" s="1014" t="s">
        <v>4696</v>
      </c>
      <c r="H250" s="1016" t="s">
        <v>4581</v>
      </c>
      <c r="I250" s="1014" t="s">
        <v>4582</v>
      </c>
      <c r="J250" s="1017">
        <v>4730970000110</v>
      </c>
      <c r="K250" s="1018" t="s">
        <v>4880</v>
      </c>
      <c r="L250" s="1018" t="s">
        <v>4700</v>
      </c>
      <c r="M250" s="1018" t="s">
        <v>4441</v>
      </c>
      <c r="N250" s="1014" t="s">
        <v>634</v>
      </c>
      <c r="O250" s="1019">
        <v>5</v>
      </c>
      <c r="P250" s="1019">
        <v>0</v>
      </c>
      <c r="Q250" s="1019">
        <v>0</v>
      </c>
      <c r="R250" s="1019">
        <v>0</v>
      </c>
      <c r="S250" s="1019">
        <v>0</v>
      </c>
      <c r="T250" s="1019"/>
      <c r="U250" s="1019">
        <v>1007</v>
      </c>
      <c r="V250" s="1019" t="s">
        <v>4586</v>
      </c>
      <c r="W250" s="1020">
        <v>4356000</v>
      </c>
      <c r="X250" s="1021">
        <v>21780000</v>
      </c>
      <c r="Y250" s="1019" t="s">
        <v>4567</v>
      </c>
    </row>
    <row r="251" spans="1:25">
      <c r="A251" s="1014">
        <f t="shared" si="3"/>
        <v>245</v>
      </c>
      <c r="B251" s="1014">
        <v>2100</v>
      </c>
      <c r="C251" s="1014" t="s">
        <v>4565</v>
      </c>
      <c r="D251" s="1014">
        <v>2117</v>
      </c>
      <c r="E251" s="1014" t="s">
        <v>4695</v>
      </c>
      <c r="F251" s="1015">
        <v>2010</v>
      </c>
      <c r="G251" s="1014" t="s">
        <v>4696</v>
      </c>
      <c r="H251" s="1016" t="s">
        <v>4581</v>
      </c>
      <c r="I251" s="1014" t="s">
        <v>4582</v>
      </c>
      <c r="J251" s="1017">
        <v>4730970000111</v>
      </c>
      <c r="K251" s="1018" t="s">
        <v>4881</v>
      </c>
      <c r="L251" s="1018" t="s">
        <v>4700</v>
      </c>
      <c r="M251" s="1018" t="s">
        <v>4441</v>
      </c>
      <c r="N251" s="1014" t="s">
        <v>634</v>
      </c>
      <c r="O251" s="1019">
        <v>8</v>
      </c>
      <c r="P251" s="1019">
        <v>0</v>
      </c>
      <c r="Q251" s="1019">
        <v>0</v>
      </c>
      <c r="R251" s="1019">
        <v>0</v>
      </c>
      <c r="S251" s="1019">
        <v>0</v>
      </c>
      <c r="T251" s="1019"/>
      <c r="U251" s="1019">
        <v>1007</v>
      </c>
      <c r="V251" s="1019" t="s">
        <v>4586</v>
      </c>
      <c r="W251" s="1020">
        <v>4356000</v>
      </c>
      <c r="X251" s="1021">
        <v>34848000</v>
      </c>
      <c r="Y251" s="1019" t="s">
        <v>4567</v>
      </c>
    </row>
    <row r="252" spans="1:25">
      <c r="A252" s="1014">
        <f t="shared" si="3"/>
        <v>246</v>
      </c>
      <c r="B252" s="1014">
        <v>2100</v>
      </c>
      <c r="C252" s="1014" t="s">
        <v>4565</v>
      </c>
      <c r="D252" s="1014">
        <v>2117</v>
      </c>
      <c r="E252" s="1014" t="s">
        <v>4695</v>
      </c>
      <c r="F252" s="1015">
        <v>2010</v>
      </c>
      <c r="G252" s="1014" t="s">
        <v>4696</v>
      </c>
      <c r="H252" s="1016" t="s">
        <v>4581</v>
      </c>
      <c r="I252" s="1014" t="s">
        <v>4582</v>
      </c>
      <c r="J252" s="1017">
        <v>6115970000018</v>
      </c>
      <c r="K252" s="1018" t="s">
        <v>4918</v>
      </c>
      <c r="L252" s="1018" t="s">
        <v>4589</v>
      </c>
      <c r="M252" s="1018" t="s">
        <v>4441</v>
      </c>
      <c r="N252" s="1014" t="s">
        <v>634</v>
      </c>
      <c r="O252" s="1019">
        <v>76</v>
      </c>
      <c r="P252" s="1019">
        <v>0</v>
      </c>
      <c r="Q252" s="1019">
        <v>0</v>
      </c>
      <c r="R252" s="1019">
        <v>0</v>
      </c>
      <c r="S252" s="1019">
        <v>0</v>
      </c>
      <c r="T252" s="1019"/>
      <c r="U252" s="1019">
        <v>1007</v>
      </c>
      <c r="V252" s="1019" t="s">
        <v>4586</v>
      </c>
      <c r="W252" s="1020">
        <v>1371333</v>
      </c>
      <c r="X252" s="1021">
        <v>104221333</v>
      </c>
      <c r="Y252" s="1019" t="s">
        <v>4567</v>
      </c>
    </row>
    <row r="253" spans="1:25">
      <c r="A253" s="1014">
        <f t="shared" si="3"/>
        <v>247</v>
      </c>
      <c r="B253" s="1014">
        <v>2100</v>
      </c>
      <c r="C253" s="1014" t="s">
        <v>4565</v>
      </c>
      <c r="D253" s="1014">
        <v>2117</v>
      </c>
      <c r="E253" s="1014" t="s">
        <v>4695</v>
      </c>
      <c r="F253" s="1015">
        <v>2010</v>
      </c>
      <c r="G253" s="1014" t="s">
        <v>4696</v>
      </c>
      <c r="H253" s="1016" t="s">
        <v>4581</v>
      </c>
      <c r="I253" s="1014" t="s">
        <v>4582</v>
      </c>
      <c r="J253" s="1017">
        <v>2940970001019</v>
      </c>
      <c r="K253" s="1018" t="s">
        <v>4749</v>
      </c>
      <c r="L253" s="1018" t="s">
        <v>4464</v>
      </c>
      <c r="M253" s="1018" t="s">
        <v>4441</v>
      </c>
      <c r="N253" s="1014" t="s">
        <v>634</v>
      </c>
      <c r="O253" s="1019">
        <v>4</v>
      </c>
      <c r="P253" s="1019">
        <v>0</v>
      </c>
      <c r="Q253" s="1019">
        <v>0</v>
      </c>
      <c r="R253" s="1019">
        <v>0</v>
      </c>
      <c r="S253" s="1019">
        <v>0</v>
      </c>
      <c r="T253" s="1019"/>
      <c r="U253" s="1019">
        <v>1007</v>
      </c>
      <c r="V253" s="1019" t="s">
        <v>4586</v>
      </c>
      <c r="W253" s="1020">
        <v>385000</v>
      </c>
      <c r="X253" s="1021">
        <v>1540000</v>
      </c>
      <c r="Y253" s="1019" t="s">
        <v>4567</v>
      </c>
    </row>
    <row r="254" spans="1:25">
      <c r="A254" s="1014">
        <f t="shared" si="3"/>
        <v>248</v>
      </c>
      <c r="B254" s="1014">
        <v>2100</v>
      </c>
      <c r="C254" s="1014" t="s">
        <v>4565</v>
      </c>
      <c r="D254" s="1014">
        <v>2117</v>
      </c>
      <c r="E254" s="1014" t="s">
        <v>4695</v>
      </c>
      <c r="F254" s="1015">
        <v>2010</v>
      </c>
      <c r="G254" s="1014" t="s">
        <v>4696</v>
      </c>
      <c r="H254" s="1016" t="s">
        <v>4581</v>
      </c>
      <c r="I254" s="1014" t="s">
        <v>4582</v>
      </c>
      <c r="J254" s="1017">
        <v>2940970000545</v>
      </c>
      <c r="K254" s="1018" t="s">
        <v>4747</v>
      </c>
      <c r="L254" s="1018" t="s">
        <v>4464</v>
      </c>
      <c r="M254" s="1018" t="s">
        <v>4441</v>
      </c>
      <c r="N254" s="1014" t="s">
        <v>634</v>
      </c>
      <c r="O254" s="1019">
        <v>8</v>
      </c>
      <c r="P254" s="1019">
        <v>0</v>
      </c>
      <c r="Q254" s="1019">
        <v>0</v>
      </c>
      <c r="R254" s="1019">
        <v>0</v>
      </c>
      <c r="S254" s="1019">
        <v>0</v>
      </c>
      <c r="T254" s="1019"/>
      <c r="U254" s="1019">
        <v>1007</v>
      </c>
      <c r="V254" s="1019" t="s">
        <v>4586</v>
      </c>
      <c r="W254" s="1020">
        <v>660000</v>
      </c>
      <c r="X254" s="1021">
        <v>5280000</v>
      </c>
      <c r="Y254" s="1019" t="s">
        <v>4567</v>
      </c>
    </row>
    <row r="255" spans="1:25">
      <c r="A255" s="1014">
        <f t="shared" si="3"/>
        <v>249</v>
      </c>
      <c r="B255" s="1014">
        <v>2100</v>
      </c>
      <c r="C255" s="1014" t="s">
        <v>4565</v>
      </c>
      <c r="D255" s="1014">
        <v>2117</v>
      </c>
      <c r="E255" s="1014" t="s">
        <v>4695</v>
      </c>
      <c r="F255" s="1015">
        <v>2010</v>
      </c>
      <c r="G255" s="1014" t="s">
        <v>4696</v>
      </c>
      <c r="H255" s="1016" t="s">
        <v>4581</v>
      </c>
      <c r="I255" s="1014" t="s">
        <v>4582</v>
      </c>
      <c r="J255" s="1017">
        <v>2940970000821</v>
      </c>
      <c r="K255" s="1018" t="s">
        <v>4748</v>
      </c>
      <c r="L255" s="1018" t="s">
        <v>4464</v>
      </c>
      <c r="M255" s="1018" t="s">
        <v>4441</v>
      </c>
      <c r="N255" s="1014" t="s">
        <v>634</v>
      </c>
      <c r="O255" s="1019">
        <v>4</v>
      </c>
      <c r="P255" s="1019">
        <v>0</v>
      </c>
      <c r="Q255" s="1019">
        <v>0</v>
      </c>
      <c r="R255" s="1019">
        <v>0</v>
      </c>
      <c r="S255" s="1019">
        <v>0</v>
      </c>
      <c r="T255" s="1019"/>
      <c r="U255" s="1019">
        <v>1007</v>
      </c>
      <c r="V255" s="1019" t="s">
        <v>4586</v>
      </c>
      <c r="W255" s="1020">
        <v>770000</v>
      </c>
      <c r="X255" s="1021">
        <v>3080000</v>
      </c>
      <c r="Y255" s="1019" t="s">
        <v>4567</v>
      </c>
    </row>
    <row r="256" spans="1:25">
      <c r="A256" s="1014">
        <f t="shared" si="3"/>
        <v>250</v>
      </c>
      <c r="B256" s="1014">
        <v>2100</v>
      </c>
      <c r="C256" s="1014" t="s">
        <v>4565</v>
      </c>
      <c r="D256" s="1014">
        <v>2117</v>
      </c>
      <c r="E256" s="1014" t="s">
        <v>4695</v>
      </c>
      <c r="F256" s="1015">
        <v>2010</v>
      </c>
      <c r="G256" s="1014" t="s">
        <v>4696</v>
      </c>
      <c r="H256" s="1016" t="s">
        <v>4581</v>
      </c>
      <c r="I256" s="1014" t="s">
        <v>4582</v>
      </c>
      <c r="J256" s="1017">
        <v>2940970000116</v>
      </c>
      <c r="K256" s="1018" t="s">
        <v>5117</v>
      </c>
      <c r="L256" s="1018" t="s">
        <v>4464</v>
      </c>
      <c r="M256" s="1018" t="s">
        <v>4441</v>
      </c>
      <c r="N256" s="1014" t="s">
        <v>634</v>
      </c>
      <c r="O256" s="1019">
        <v>1</v>
      </c>
      <c r="P256" s="1019">
        <v>0</v>
      </c>
      <c r="Q256" s="1019">
        <v>0</v>
      </c>
      <c r="R256" s="1019">
        <v>0</v>
      </c>
      <c r="S256" s="1019">
        <v>0</v>
      </c>
      <c r="T256" s="1019"/>
      <c r="U256" s="1019">
        <v>1007</v>
      </c>
      <c r="V256" s="1019" t="s">
        <v>4586</v>
      </c>
      <c r="W256" s="1020">
        <v>7111500</v>
      </c>
      <c r="X256" s="1021">
        <v>7111500</v>
      </c>
      <c r="Y256" s="1019" t="s">
        <v>4567</v>
      </c>
    </row>
    <row r="257" spans="1:25">
      <c r="A257" s="1014">
        <f t="shared" si="3"/>
        <v>251</v>
      </c>
      <c r="B257" s="1014">
        <v>2100</v>
      </c>
      <c r="C257" s="1014" t="s">
        <v>4565</v>
      </c>
      <c r="D257" s="1014">
        <v>2117</v>
      </c>
      <c r="E257" s="1014" t="s">
        <v>4695</v>
      </c>
      <c r="F257" s="1015">
        <v>2010</v>
      </c>
      <c r="G257" s="1014" t="s">
        <v>4696</v>
      </c>
      <c r="H257" s="1016" t="s">
        <v>4581</v>
      </c>
      <c r="I257" s="1014" t="s">
        <v>4582</v>
      </c>
      <c r="J257" s="1017">
        <v>2940970000129</v>
      </c>
      <c r="K257" s="1018" t="s">
        <v>4746</v>
      </c>
      <c r="L257" s="1018" t="s">
        <v>4464</v>
      </c>
      <c r="M257" s="1018" t="s">
        <v>4441</v>
      </c>
      <c r="N257" s="1014" t="s">
        <v>634</v>
      </c>
      <c r="O257" s="1019">
        <v>4</v>
      </c>
      <c r="P257" s="1019">
        <v>0</v>
      </c>
      <c r="Q257" s="1019">
        <v>0</v>
      </c>
      <c r="R257" s="1019">
        <v>0</v>
      </c>
      <c r="S257" s="1019">
        <v>0</v>
      </c>
      <c r="T257" s="1019"/>
      <c r="U257" s="1019">
        <v>1007</v>
      </c>
      <c r="V257" s="1019" t="s">
        <v>4586</v>
      </c>
      <c r="W257" s="1020">
        <v>4980050</v>
      </c>
      <c r="X257" s="1021">
        <v>19920201</v>
      </c>
      <c r="Y257" s="1019" t="s">
        <v>4567</v>
      </c>
    </row>
    <row r="258" spans="1:25">
      <c r="A258" s="1014">
        <f t="shared" si="3"/>
        <v>252</v>
      </c>
      <c r="B258" s="1014">
        <v>2100</v>
      </c>
      <c r="C258" s="1014" t="s">
        <v>4565</v>
      </c>
      <c r="D258" s="1014">
        <v>2117</v>
      </c>
      <c r="E258" s="1014" t="s">
        <v>4695</v>
      </c>
      <c r="F258" s="1015">
        <v>2010</v>
      </c>
      <c r="G258" s="1014" t="s">
        <v>4696</v>
      </c>
      <c r="H258" s="1016" t="s">
        <v>4581</v>
      </c>
      <c r="I258" s="1014" t="s">
        <v>4582</v>
      </c>
      <c r="J258" s="1017">
        <v>2940970001119</v>
      </c>
      <c r="K258" s="1018" t="s">
        <v>5116</v>
      </c>
      <c r="L258" s="1018" t="s">
        <v>4464</v>
      </c>
      <c r="M258" s="1018" t="s">
        <v>4441</v>
      </c>
      <c r="N258" s="1014" t="s">
        <v>634</v>
      </c>
      <c r="O258" s="1019">
        <v>1</v>
      </c>
      <c r="P258" s="1019">
        <v>0</v>
      </c>
      <c r="Q258" s="1019">
        <v>0</v>
      </c>
      <c r="R258" s="1019">
        <v>0</v>
      </c>
      <c r="S258" s="1019">
        <v>0</v>
      </c>
      <c r="T258" s="1019"/>
      <c r="U258" s="1019">
        <v>1007</v>
      </c>
      <c r="V258" s="1019" t="s">
        <v>4586</v>
      </c>
      <c r="W258" s="1020">
        <v>10912000</v>
      </c>
      <c r="X258" s="1021">
        <v>10912000</v>
      </c>
      <c r="Y258" s="1019" t="s">
        <v>4567</v>
      </c>
    </row>
    <row r="259" spans="1:25">
      <c r="A259" s="1014">
        <f t="shared" si="3"/>
        <v>253</v>
      </c>
      <c r="B259" s="1014">
        <v>2100</v>
      </c>
      <c r="C259" s="1014" t="s">
        <v>4565</v>
      </c>
      <c r="D259" s="1014">
        <v>2117</v>
      </c>
      <c r="E259" s="1014" t="s">
        <v>4695</v>
      </c>
      <c r="F259" s="1015">
        <v>2010</v>
      </c>
      <c r="G259" s="1014" t="s">
        <v>4696</v>
      </c>
      <c r="H259" s="1016" t="s">
        <v>4581</v>
      </c>
      <c r="I259" s="1014" t="s">
        <v>4582</v>
      </c>
      <c r="J259" s="1017">
        <v>2940970000626</v>
      </c>
      <c r="K259" s="1018" t="s">
        <v>5160</v>
      </c>
      <c r="L259" s="1018" t="s">
        <v>4464</v>
      </c>
      <c r="M259" s="1018" t="s">
        <v>4441</v>
      </c>
      <c r="N259" s="1014" t="s">
        <v>634</v>
      </c>
      <c r="O259" s="1019">
        <v>2</v>
      </c>
      <c r="P259" s="1019">
        <v>0</v>
      </c>
      <c r="Q259" s="1019">
        <v>0</v>
      </c>
      <c r="R259" s="1019">
        <v>0</v>
      </c>
      <c r="S259" s="1019">
        <v>0</v>
      </c>
      <c r="T259" s="1019"/>
      <c r="U259" s="1019">
        <v>1007</v>
      </c>
      <c r="V259" s="1019" t="s">
        <v>4586</v>
      </c>
      <c r="W259" s="1020">
        <v>1947000</v>
      </c>
      <c r="X259" s="1021">
        <v>3894000</v>
      </c>
      <c r="Y259" s="1019" t="s">
        <v>4567</v>
      </c>
    </row>
    <row r="260" spans="1:25">
      <c r="A260" s="1014">
        <f t="shared" si="3"/>
        <v>254</v>
      </c>
      <c r="B260" s="1014">
        <v>2100</v>
      </c>
      <c r="C260" s="1014" t="s">
        <v>4565</v>
      </c>
      <c r="D260" s="1014">
        <v>2117</v>
      </c>
      <c r="E260" s="1014" t="s">
        <v>4695</v>
      </c>
      <c r="F260" s="1015">
        <v>2010</v>
      </c>
      <c r="G260" s="1014" t="s">
        <v>4696</v>
      </c>
      <c r="H260" s="1016" t="s">
        <v>4581</v>
      </c>
      <c r="I260" s="1014" t="s">
        <v>4582</v>
      </c>
      <c r="J260" s="1017">
        <v>2940970001247</v>
      </c>
      <c r="K260" s="1018" t="s">
        <v>5115</v>
      </c>
      <c r="L260" s="1018" t="s">
        <v>4464</v>
      </c>
      <c r="M260" s="1018" t="s">
        <v>4441</v>
      </c>
      <c r="N260" s="1014" t="s">
        <v>634</v>
      </c>
      <c r="O260" s="1019">
        <v>24</v>
      </c>
      <c r="P260" s="1019">
        <v>0</v>
      </c>
      <c r="Q260" s="1019">
        <v>0</v>
      </c>
      <c r="R260" s="1019">
        <v>0</v>
      </c>
      <c r="S260" s="1019">
        <v>0</v>
      </c>
      <c r="T260" s="1019"/>
      <c r="U260" s="1019">
        <v>1007</v>
      </c>
      <c r="V260" s="1019" t="s">
        <v>4586</v>
      </c>
      <c r="W260" s="1020">
        <v>2909500</v>
      </c>
      <c r="X260" s="1021">
        <v>69828000</v>
      </c>
      <c r="Y260" s="1019" t="s">
        <v>4567</v>
      </c>
    </row>
    <row r="261" spans="1:25">
      <c r="A261" s="1014">
        <f t="shared" si="3"/>
        <v>255</v>
      </c>
      <c r="B261" s="1014">
        <v>2100</v>
      </c>
      <c r="C261" s="1014" t="s">
        <v>4565</v>
      </c>
      <c r="D261" s="1014">
        <v>2117</v>
      </c>
      <c r="E261" s="1014" t="s">
        <v>4695</v>
      </c>
      <c r="F261" s="1015">
        <v>2010</v>
      </c>
      <c r="G261" s="1014" t="s">
        <v>4696</v>
      </c>
      <c r="H261" s="1016" t="s">
        <v>4581</v>
      </c>
      <c r="I261" s="1014" t="s">
        <v>4582</v>
      </c>
      <c r="J261" s="1017">
        <v>2815300007276</v>
      </c>
      <c r="K261" s="1018" t="s">
        <v>5834</v>
      </c>
      <c r="L261" s="1018" t="s">
        <v>4697</v>
      </c>
      <c r="M261" s="1018" t="s">
        <v>4441</v>
      </c>
      <c r="N261" s="1014" t="s">
        <v>634</v>
      </c>
      <c r="O261" s="1019">
        <v>10</v>
      </c>
      <c r="P261" s="1019">
        <v>0</v>
      </c>
      <c r="Q261" s="1019">
        <v>0</v>
      </c>
      <c r="R261" s="1019">
        <v>0</v>
      </c>
      <c r="S261" s="1019">
        <v>0</v>
      </c>
      <c r="T261" s="1019"/>
      <c r="U261" s="1019">
        <v>1007</v>
      </c>
      <c r="V261" s="1019" t="s">
        <v>4586</v>
      </c>
      <c r="W261" s="1020">
        <v>352000</v>
      </c>
      <c r="X261" s="1021">
        <v>3520000</v>
      </c>
      <c r="Y261" s="1019" t="s">
        <v>4567</v>
      </c>
    </row>
    <row r="262" spans="1:25">
      <c r="A262" s="1014">
        <f t="shared" si="3"/>
        <v>256</v>
      </c>
      <c r="B262" s="1014">
        <v>2100</v>
      </c>
      <c r="C262" s="1014" t="s">
        <v>4565</v>
      </c>
      <c r="D262" s="1014">
        <v>2117</v>
      </c>
      <c r="E262" s="1014" t="s">
        <v>4695</v>
      </c>
      <c r="F262" s="1015">
        <v>2010</v>
      </c>
      <c r="G262" s="1014" t="s">
        <v>4696</v>
      </c>
      <c r="H262" s="1016" t="s">
        <v>4581</v>
      </c>
      <c r="I262" s="1014" t="s">
        <v>4582</v>
      </c>
      <c r="J262" s="1017">
        <v>2815300007275</v>
      </c>
      <c r="K262" s="1018" t="s">
        <v>5835</v>
      </c>
      <c r="L262" s="1018" t="s">
        <v>4697</v>
      </c>
      <c r="M262" s="1018" t="s">
        <v>4441</v>
      </c>
      <c r="N262" s="1014" t="s">
        <v>634</v>
      </c>
      <c r="O262" s="1019">
        <v>10</v>
      </c>
      <c r="P262" s="1019">
        <v>0</v>
      </c>
      <c r="Q262" s="1019">
        <v>0</v>
      </c>
      <c r="R262" s="1019">
        <v>0</v>
      </c>
      <c r="S262" s="1019">
        <v>0</v>
      </c>
      <c r="T262" s="1019"/>
      <c r="U262" s="1019">
        <v>1007</v>
      </c>
      <c r="V262" s="1019" t="s">
        <v>4586</v>
      </c>
      <c r="W262" s="1020">
        <v>418000</v>
      </c>
      <c r="X262" s="1021">
        <v>4180000</v>
      </c>
      <c r="Y262" s="1019" t="s">
        <v>4567</v>
      </c>
    </row>
    <row r="263" spans="1:25">
      <c r="A263" s="1014">
        <f t="shared" si="3"/>
        <v>257</v>
      </c>
      <c r="B263" s="1014">
        <v>2100</v>
      </c>
      <c r="C263" s="1014" t="s">
        <v>4565</v>
      </c>
      <c r="D263" s="1014">
        <v>2117</v>
      </c>
      <c r="E263" s="1014" t="s">
        <v>4695</v>
      </c>
      <c r="F263" s="1015">
        <v>2010</v>
      </c>
      <c r="G263" s="1014" t="s">
        <v>4696</v>
      </c>
      <c r="H263" s="1016" t="s">
        <v>4581</v>
      </c>
      <c r="I263" s="1014" t="s">
        <v>4582</v>
      </c>
      <c r="J263" s="1017">
        <v>4710370000014</v>
      </c>
      <c r="K263" s="1018" t="s">
        <v>4859</v>
      </c>
      <c r="L263" s="1018" t="s">
        <v>4443</v>
      </c>
      <c r="M263" s="1018" t="s">
        <v>4441</v>
      </c>
      <c r="N263" s="1014" t="s">
        <v>634</v>
      </c>
      <c r="O263" s="1019">
        <v>2</v>
      </c>
      <c r="P263" s="1019">
        <v>0</v>
      </c>
      <c r="Q263" s="1019">
        <v>0</v>
      </c>
      <c r="R263" s="1019">
        <v>0</v>
      </c>
      <c r="S263" s="1019">
        <v>0</v>
      </c>
      <c r="T263" s="1019"/>
      <c r="U263" s="1019">
        <v>1007</v>
      </c>
      <c r="V263" s="1019" t="s">
        <v>4586</v>
      </c>
      <c r="W263" s="1020">
        <v>6325000</v>
      </c>
      <c r="X263" s="1021">
        <v>12650000</v>
      </c>
      <c r="Y263" s="1019" t="s">
        <v>4567</v>
      </c>
    </row>
    <row r="264" spans="1:25">
      <c r="A264" s="1014">
        <f t="shared" si="3"/>
        <v>258</v>
      </c>
      <c r="B264" s="1014">
        <v>2100</v>
      </c>
      <c r="C264" s="1014" t="s">
        <v>4565</v>
      </c>
      <c r="D264" s="1014">
        <v>2117</v>
      </c>
      <c r="E264" s="1014" t="s">
        <v>4695</v>
      </c>
      <c r="F264" s="1015">
        <v>2010</v>
      </c>
      <c r="G264" s="1014" t="s">
        <v>4696</v>
      </c>
      <c r="H264" s="1016" t="s">
        <v>4581</v>
      </c>
      <c r="I264" s="1014" t="s">
        <v>4582</v>
      </c>
      <c r="J264" s="1017">
        <v>4720970000014</v>
      </c>
      <c r="K264" s="1018" t="s">
        <v>4863</v>
      </c>
      <c r="L264" s="1018" t="s">
        <v>4590</v>
      </c>
      <c r="M264" s="1018" t="s">
        <v>4441</v>
      </c>
      <c r="N264" s="1014" t="s">
        <v>634</v>
      </c>
      <c r="O264" s="1019">
        <v>6</v>
      </c>
      <c r="P264" s="1019">
        <v>0</v>
      </c>
      <c r="Q264" s="1019">
        <v>0</v>
      </c>
      <c r="R264" s="1019">
        <v>0</v>
      </c>
      <c r="S264" s="1019">
        <v>0</v>
      </c>
      <c r="T264" s="1019"/>
      <c r="U264" s="1019">
        <v>1007</v>
      </c>
      <c r="V264" s="1019" t="s">
        <v>4586</v>
      </c>
      <c r="W264" s="1020">
        <v>2332000</v>
      </c>
      <c r="X264" s="1021">
        <v>13992000</v>
      </c>
      <c r="Y264" s="1019" t="s">
        <v>4567</v>
      </c>
    </row>
    <row r="265" spans="1:25">
      <c r="A265" s="1014">
        <f t="shared" ref="A265:A328" si="4">A264+1</f>
        <v>259</v>
      </c>
      <c r="B265" s="1014">
        <v>2100</v>
      </c>
      <c r="C265" s="1014" t="s">
        <v>4565</v>
      </c>
      <c r="D265" s="1014">
        <v>2117</v>
      </c>
      <c r="E265" s="1014" t="s">
        <v>4695</v>
      </c>
      <c r="F265" s="1015">
        <v>2010</v>
      </c>
      <c r="G265" s="1014" t="s">
        <v>4696</v>
      </c>
      <c r="H265" s="1016" t="s">
        <v>4581</v>
      </c>
      <c r="I265" s="1014" t="s">
        <v>4582</v>
      </c>
      <c r="J265" s="1017">
        <v>4720970000530</v>
      </c>
      <c r="K265" s="1018" t="s">
        <v>4871</v>
      </c>
      <c r="L265" s="1018" t="s">
        <v>4590</v>
      </c>
      <c r="M265" s="1018" t="s">
        <v>4441</v>
      </c>
      <c r="N265" s="1014" t="s">
        <v>634</v>
      </c>
      <c r="O265" s="1019">
        <v>3</v>
      </c>
      <c r="P265" s="1019">
        <v>0</v>
      </c>
      <c r="Q265" s="1019">
        <v>0</v>
      </c>
      <c r="R265" s="1019">
        <v>0</v>
      </c>
      <c r="S265" s="1019">
        <v>0</v>
      </c>
      <c r="T265" s="1019"/>
      <c r="U265" s="1019">
        <v>1007</v>
      </c>
      <c r="V265" s="1019" t="s">
        <v>4586</v>
      </c>
      <c r="W265" s="1020">
        <v>2200000</v>
      </c>
      <c r="X265" s="1021">
        <v>6600000</v>
      </c>
      <c r="Y265" s="1019" t="s">
        <v>4567</v>
      </c>
    </row>
    <row r="266" spans="1:25">
      <c r="A266" s="1014">
        <f t="shared" si="4"/>
        <v>260</v>
      </c>
      <c r="B266" s="1014">
        <v>2100</v>
      </c>
      <c r="C266" s="1014" t="s">
        <v>4565</v>
      </c>
      <c r="D266" s="1014">
        <v>2117</v>
      </c>
      <c r="E266" s="1014" t="s">
        <v>4695</v>
      </c>
      <c r="F266" s="1015">
        <v>2010</v>
      </c>
      <c r="G266" s="1014" t="s">
        <v>4696</v>
      </c>
      <c r="H266" s="1016" t="s">
        <v>4581</v>
      </c>
      <c r="I266" s="1014" t="s">
        <v>4582</v>
      </c>
      <c r="J266" s="1017">
        <v>2940000000182</v>
      </c>
      <c r="K266" s="1018" t="s">
        <v>5118</v>
      </c>
      <c r="L266" s="1018" t="s">
        <v>4464</v>
      </c>
      <c r="M266" s="1018" t="s">
        <v>4441</v>
      </c>
      <c r="N266" s="1014" t="s">
        <v>634</v>
      </c>
      <c r="O266" s="1019">
        <v>2</v>
      </c>
      <c r="P266" s="1019">
        <v>0</v>
      </c>
      <c r="Q266" s="1019">
        <v>0</v>
      </c>
      <c r="R266" s="1019">
        <v>0</v>
      </c>
      <c r="S266" s="1019">
        <v>0</v>
      </c>
      <c r="T266" s="1019"/>
      <c r="U266" s="1019">
        <v>1007</v>
      </c>
      <c r="V266" s="1019" t="s">
        <v>4586</v>
      </c>
      <c r="W266" s="1020">
        <v>4361500</v>
      </c>
      <c r="X266" s="1021">
        <v>8723000</v>
      </c>
      <c r="Y266" s="1019" t="s">
        <v>4567</v>
      </c>
    </row>
    <row r="267" spans="1:25">
      <c r="A267" s="1014">
        <f t="shared" si="4"/>
        <v>261</v>
      </c>
      <c r="B267" s="1014">
        <v>2100</v>
      </c>
      <c r="C267" s="1014" t="s">
        <v>4565</v>
      </c>
      <c r="D267" s="1014">
        <v>2117</v>
      </c>
      <c r="E267" s="1014" t="s">
        <v>4695</v>
      </c>
      <c r="F267" s="1015">
        <v>2010</v>
      </c>
      <c r="G267" s="1014" t="s">
        <v>4696</v>
      </c>
      <c r="H267" s="1016" t="s">
        <v>4581</v>
      </c>
      <c r="I267" s="1014" t="s">
        <v>4582</v>
      </c>
      <c r="J267" s="1017">
        <v>5330970002877</v>
      </c>
      <c r="K267" s="1018" t="s">
        <v>5836</v>
      </c>
      <c r="L267" s="1018" t="s">
        <v>4449</v>
      </c>
      <c r="M267" s="1018" t="s">
        <v>4453</v>
      </c>
      <c r="N267" s="1014" t="s">
        <v>634</v>
      </c>
      <c r="O267" s="1019">
        <v>1</v>
      </c>
      <c r="P267" s="1019">
        <v>0</v>
      </c>
      <c r="Q267" s="1019">
        <v>0</v>
      </c>
      <c r="R267" s="1019">
        <v>0</v>
      </c>
      <c r="S267" s="1019">
        <v>0</v>
      </c>
      <c r="T267" s="1019"/>
      <c r="U267" s="1019">
        <v>1007</v>
      </c>
      <c r="V267" s="1019" t="s">
        <v>4586</v>
      </c>
      <c r="W267" s="1020">
        <v>3582810</v>
      </c>
      <c r="X267" s="1021">
        <v>3582810</v>
      </c>
      <c r="Y267" s="1019" t="s">
        <v>4567</v>
      </c>
    </row>
    <row r="268" spans="1:25">
      <c r="A268" s="1014">
        <f t="shared" si="4"/>
        <v>262</v>
      </c>
      <c r="B268" s="1014">
        <v>2100</v>
      </c>
      <c r="C268" s="1014" t="s">
        <v>4565</v>
      </c>
      <c r="D268" s="1014">
        <v>2117</v>
      </c>
      <c r="E268" s="1014" t="s">
        <v>4695</v>
      </c>
      <c r="F268" s="1015">
        <v>2010</v>
      </c>
      <c r="G268" s="1014" t="s">
        <v>4696</v>
      </c>
      <c r="H268" s="1016" t="s">
        <v>4581</v>
      </c>
      <c r="I268" s="1014" t="s">
        <v>4582</v>
      </c>
      <c r="J268" s="1017">
        <v>5330970000076</v>
      </c>
      <c r="K268" s="1018" t="s">
        <v>4896</v>
      </c>
      <c r="L268" s="1018" t="s">
        <v>4449</v>
      </c>
      <c r="M268" s="1018" t="s">
        <v>4441</v>
      </c>
      <c r="N268" s="1014" t="s">
        <v>634</v>
      </c>
      <c r="O268" s="1019">
        <v>5</v>
      </c>
      <c r="P268" s="1019">
        <v>0</v>
      </c>
      <c r="Q268" s="1019">
        <v>0</v>
      </c>
      <c r="R268" s="1019">
        <v>0</v>
      </c>
      <c r="S268" s="1019">
        <v>0</v>
      </c>
      <c r="T268" s="1019"/>
      <c r="U268" s="1019">
        <v>1007</v>
      </c>
      <c r="V268" s="1019" t="s">
        <v>4586</v>
      </c>
      <c r="W268" s="1020">
        <v>1760000</v>
      </c>
      <c r="X268" s="1021">
        <v>8800000</v>
      </c>
      <c r="Y268" s="1019" t="s">
        <v>4567</v>
      </c>
    </row>
    <row r="269" spans="1:25">
      <c r="A269" s="1014">
        <f t="shared" si="4"/>
        <v>263</v>
      </c>
      <c r="B269" s="1014">
        <v>2100</v>
      </c>
      <c r="C269" s="1014" t="s">
        <v>4565</v>
      </c>
      <c r="D269" s="1014">
        <v>2117</v>
      </c>
      <c r="E269" s="1014" t="s">
        <v>4695</v>
      </c>
      <c r="F269" s="1015">
        <v>2010</v>
      </c>
      <c r="G269" s="1014" t="s">
        <v>4696</v>
      </c>
      <c r="H269" s="1016" t="s">
        <v>4581</v>
      </c>
      <c r="I269" s="1014" t="s">
        <v>4582</v>
      </c>
      <c r="J269" s="1017">
        <v>5330370000002</v>
      </c>
      <c r="K269" s="1018" t="s">
        <v>4894</v>
      </c>
      <c r="L269" s="1018" t="s">
        <v>4449</v>
      </c>
      <c r="M269" s="1018" t="s">
        <v>4441</v>
      </c>
      <c r="N269" s="1014" t="s">
        <v>634</v>
      </c>
      <c r="O269" s="1019">
        <v>2</v>
      </c>
      <c r="P269" s="1019">
        <v>0</v>
      </c>
      <c r="Q269" s="1019">
        <v>0</v>
      </c>
      <c r="R269" s="1019">
        <v>0</v>
      </c>
      <c r="S269" s="1019">
        <v>0</v>
      </c>
      <c r="T269" s="1019"/>
      <c r="U269" s="1019">
        <v>1007</v>
      </c>
      <c r="V269" s="1019" t="s">
        <v>4586</v>
      </c>
      <c r="W269" s="1020">
        <v>137500</v>
      </c>
      <c r="X269" s="1021">
        <v>275000</v>
      </c>
      <c r="Y269" s="1019" t="s">
        <v>4567</v>
      </c>
    </row>
    <row r="270" spans="1:25">
      <c r="A270" s="1014">
        <f t="shared" si="4"/>
        <v>264</v>
      </c>
      <c r="B270" s="1014">
        <v>2100</v>
      </c>
      <c r="C270" s="1014" t="s">
        <v>4565</v>
      </c>
      <c r="D270" s="1014">
        <v>2117</v>
      </c>
      <c r="E270" s="1014" t="s">
        <v>4695</v>
      </c>
      <c r="F270" s="1015">
        <v>2010</v>
      </c>
      <c r="G270" s="1014" t="s">
        <v>4696</v>
      </c>
      <c r="H270" s="1016" t="s">
        <v>4581</v>
      </c>
      <c r="I270" s="1014" t="s">
        <v>4582</v>
      </c>
      <c r="J270" s="1017">
        <v>5330370000074</v>
      </c>
      <c r="K270" s="1018" t="s">
        <v>4895</v>
      </c>
      <c r="L270" s="1018" t="s">
        <v>4449</v>
      </c>
      <c r="M270" s="1018" t="s">
        <v>4441</v>
      </c>
      <c r="N270" s="1014" t="s">
        <v>634</v>
      </c>
      <c r="O270" s="1019">
        <v>4</v>
      </c>
      <c r="P270" s="1019">
        <v>0</v>
      </c>
      <c r="Q270" s="1019">
        <v>0</v>
      </c>
      <c r="R270" s="1019">
        <v>0</v>
      </c>
      <c r="S270" s="1019">
        <v>0</v>
      </c>
      <c r="T270" s="1019"/>
      <c r="U270" s="1019">
        <v>1007</v>
      </c>
      <c r="V270" s="1019" t="s">
        <v>4586</v>
      </c>
      <c r="W270" s="1020">
        <v>137500</v>
      </c>
      <c r="X270" s="1021">
        <v>550000</v>
      </c>
      <c r="Y270" s="1019" t="s">
        <v>4567</v>
      </c>
    </row>
    <row r="271" spans="1:25">
      <c r="A271" s="1014">
        <f t="shared" si="4"/>
        <v>265</v>
      </c>
      <c r="B271" s="1014">
        <v>2100</v>
      </c>
      <c r="C271" s="1014" t="s">
        <v>4565</v>
      </c>
      <c r="D271" s="1014">
        <v>2117</v>
      </c>
      <c r="E271" s="1014" t="s">
        <v>4695</v>
      </c>
      <c r="F271" s="1015">
        <v>2010</v>
      </c>
      <c r="G271" s="1014" t="s">
        <v>4696</v>
      </c>
      <c r="H271" s="1016" t="s">
        <v>4581</v>
      </c>
      <c r="I271" s="1014" t="s">
        <v>4582</v>
      </c>
      <c r="J271" s="1017">
        <v>6830970000017</v>
      </c>
      <c r="K271" s="1018" t="s">
        <v>4919</v>
      </c>
      <c r="L271" s="1018" t="s">
        <v>4920</v>
      </c>
      <c r="M271" s="1018" t="s">
        <v>4713</v>
      </c>
      <c r="N271" s="1014" t="s">
        <v>634</v>
      </c>
      <c r="O271" s="1019">
        <v>5</v>
      </c>
      <c r="P271" s="1019">
        <v>0</v>
      </c>
      <c r="Q271" s="1019">
        <v>0</v>
      </c>
      <c r="R271" s="1019">
        <v>0</v>
      </c>
      <c r="S271" s="1019">
        <v>0</v>
      </c>
      <c r="T271" s="1019"/>
      <c r="U271" s="1019">
        <v>1007</v>
      </c>
      <c r="V271" s="1019" t="s">
        <v>4586</v>
      </c>
      <c r="W271" s="1020">
        <v>11990000</v>
      </c>
      <c r="X271" s="1021">
        <v>59950000</v>
      </c>
      <c r="Y271" s="1019" t="s">
        <v>4567</v>
      </c>
    </row>
    <row r="272" spans="1:25">
      <c r="A272" s="1014">
        <f t="shared" si="4"/>
        <v>266</v>
      </c>
      <c r="B272" s="1014">
        <v>2100</v>
      </c>
      <c r="C272" s="1014" t="s">
        <v>4565</v>
      </c>
      <c r="D272" s="1014">
        <v>2117</v>
      </c>
      <c r="E272" s="1014" t="s">
        <v>4695</v>
      </c>
      <c r="F272" s="1015">
        <v>2010</v>
      </c>
      <c r="G272" s="1014" t="s">
        <v>4696</v>
      </c>
      <c r="H272" s="1016" t="s">
        <v>4581</v>
      </c>
      <c r="I272" s="1014" t="s">
        <v>4582</v>
      </c>
      <c r="J272" s="1017">
        <v>4730060000012</v>
      </c>
      <c r="K272" s="1018" t="s">
        <v>4877</v>
      </c>
      <c r="L272" s="1018" t="s">
        <v>4700</v>
      </c>
      <c r="M272" s="1018" t="s">
        <v>4441</v>
      </c>
      <c r="N272" s="1014" t="s">
        <v>634</v>
      </c>
      <c r="O272" s="1019">
        <v>3</v>
      </c>
      <c r="P272" s="1019">
        <v>0</v>
      </c>
      <c r="Q272" s="1019">
        <v>0</v>
      </c>
      <c r="R272" s="1019">
        <v>0</v>
      </c>
      <c r="S272" s="1019">
        <v>0</v>
      </c>
      <c r="T272" s="1019"/>
      <c r="U272" s="1019">
        <v>1007</v>
      </c>
      <c r="V272" s="1019" t="s">
        <v>4586</v>
      </c>
      <c r="W272" s="1020">
        <v>10367500</v>
      </c>
      <c r="X272" s="1021">
        <v>31102500</v>
      </c>
      <c r="Y272" s="1019" t="s">
        <v>4567</v>
      </c>
    </row>
    <row r="273" spans="1:25">
      <c r="A273" s="1014">
        <f t="shared" si="4"/>
        <v>267</v>
      </c>
      <c r="B273" s="1014">
        <v>2100</v>
      </c>
      <c r="C273" s="1014" t="s">
        <v>4565</v>
      </c>
      <c r="D273" s="1014">
        <v>2117</v>
      </c>
      <c r="E273" s="1014" t="s">
        <v>4695</v>
      </c>
      <c r="F273" s="1015">
        <v>2010</v>
      </c>
      <c r="G273" s="1014" t="s">
        <v>4696</v>
      </c>
      <c r="H273" s="1016" t="s">
        <v>4581</v>
      </c>
      <c r="I273" s="1014" t="s">
        <v>4582</v>
      </c>
      <c r="J273" s="1017">
        <v>4720300000063</v>
      </c>
      <c r="K273" s="1018" t="s">
        <v>5837</v>
      </c>
      <c r="L273" s="1018" t="s">
        <v>4590</v>
      </c>
      <c r="M273" s="1018" t="s">
        <v>4441</v>
      </c>
      <c r="N273" s="1014" t="s">
        <v>634</v>
      </c>
      <c r="O273" s="1019">
        <v>4</v>
      </c>
      <c r="P273" s="1019">
        <v>0</v>
      </c>
      <c r="Q273" s="1019">
        <v>0</v>
      </c>
      <c r="R273" s="1019">
        <v>0</v>
      </c>
      <c r="S273" s="1019">
        <v>0</v>
      </c>
      <c r="T273" s="1019"/>
      <c r="U273" s="1019">
        <v>1007</v>
      </c>
      <c r="V273" s="1019" t="s">
        <v>4586</v>
      </c>
      <c r="W273" s="1020">
        <v>1540000</v>
      </c>
      <c r="X273" s="1021">
        <v>6160000</v>
      </c>
      <c r="Y273" s="1019" t="s">
        <v>4567</v>
      </c>
    </row>
    <row r="274" spans="1:25">
      <c r="A274" s="1014">
        <f t="shared" si="4"/>
        <v>268</v>
      </c>
      <c r="B274" s="1014">
        <v>2100</v>
      </c>
      <c r="C274" s="1014" t="s">
        <v>4565</v>
      </c>
      <c r="D274" s="1014">
        <v>2117</v>
      </c>
      <c r="E274" s="1014" t="s">
        <v>4695</v>
      </c>
      <c r="F274" s="1015">
        <v>2010</v>
      </c>
      <c r="G274" s="1014" t="s">
        <v>4696</v>
      </c>
      <c r="H274" s="1016" t="s">
        <v>4581</v>
      </c>
      <c r="I274" s="1014" t="s">
        <v>4582</v>
      </c>
      <c r="J274" s="1017">
        <v>4720300000065</v>
      </c>
      <c r="K274" s="1018" t="s">
        <v>5838</v>
      </c>
      <c r="L274" s="1018" t="s">
        <v>4590</v>
      </c>
      <c r="M274" s="1018" t="s">
        <v>4441</v>
      </c>
      <c r="N274" s="1014" t="s">
        <v>634</v>
      </c>
      <c r="O274" s="1019">
        <v>6</v>
      </c>
      <c r="P274" s="1019">
        <v>0</v>
      </c>
      <c r="Q274" s="1019">
        <v>0</v>
      </c>
      <c r="R274" s="1019">
        <v>0</v>
      </c>
      <c r="S274" s="1019">
        <v>0</v>
      </c>
      <c r="T274" s="1019"/>
      <c r="U274" s="1019">
        <v>1007</v>
      </c>
      <c r="V274" s="1019" t="s">
        <v>4586</v>
      </c>
      <c r="W274" s="1020">
        <v>1254000</v>
      </c>
      <c r="X274" s="1021">
        <v>7524000</v>
      </c>
      <c r="Y274" s="1019" t="s">
        <v>4567</v>
      </c>
    </row>
    <row r="275" spans="1:25">
      <c r="A275" s="1014">
        <f t="shared" si="4"/>
        <v>269</v>
      </c>
      <c r="B275" s="1014">
        <v>2100</v>
      </c>
      <c r="C275" s="1014" t="s">
        <v>4565</v>
      </c>
      <c r="D275" s="1014">
        <v>2117</v>
      </c>
      <c r="E275" s="1014" t="s">
        <v>4695</v>
      </c>
      <c r="F275" s="1015">
        <v>2010</v>
      </c>
      <c r="G275" s="1014" t="s">
        <v>4696</v>
      </c>
      <c r="H275" s="1016" t="s">
        <v>4581</v>
      </c>
      <c r="I275" s="1014" t="s">
        <v>4582</v>
      </c>
      <c r="J275" s="1017">
        <v>4720300000064</v>
      </c>
      <c r="K275" s="1018" t="s">
        <v>5839</v>
      </c>
      <c r="L275" s="1018" t="s">
        <v>4590</v>
      </c>
      <c r="M275" s="1018" t="s">
        <v>4441</v>
      </c>
      <c r="N275" s="1014" t="s">
        <v>634</v>
      </c>
      <c r="O275" s="1019">
        <v>2</v>
      </c>
      <c r="P275" s="1019">
        <v>0</v>
      </c>
      <c r="Q275" s="1019">
        <v>0</v>
      </c>
      <c r="R275" s="1019">
        <v>0</v>
      </c>
      <c r="S275" s="1019">
        <v>0</v>
      </c>
      <c r="T275" s="1019"/>
      <c r="U275" s="1019">
        <v>1007</v>
      </c>
      <c r="V275" s="1019" t="s">
        <v>4586</v>
      </c>
      <c r="W275" s="1020">
        <v>1760000</v>
      </c>
      <c r="X275" s="1021">
        <v>3520000</v>
      </c>
      <c r="Y275" s="1019" t="s">
        <v>4567</v>
      </c>
    </row>
    <row r="276" spans="1:25">
      <c r="A276" s="1014">
        <f t="shared" si="4"/>
        <v>270</v>
      </c>
      <c r="B276" s="1014">
        <v>2100</v>
      </c>
      <c r="C276" s="1014" t="s">
        <v>4565</v>
      </c>
      <c r="D276" s="1014">
        <v>2117</v>
      </c>
      <c r="E276" s="1014" t="s">
        <v>4695</v>
      </c>
      <c r="F276" s="1015">
        <v>2010</v>
      </c>
      <c r="G276" s="1014" t="s">
        <v>4696</v>
      </c>
      <c r="H276" s="1016" t="s">
        <v>4581</v>
      </c>
      <c r="I276" s="1014" t="s">
        <v>4582</v>
      </c>
      <c r="J276" s="1017">
        <v>4720300000062</v>
      </c>
      <c r="K276" s="1018" t="s">
        <v>5840</v>
      </c>
      <c r="L276" s="1018" t="s">
        <v>4590</v>
      </c>
      <c r="M276" s="1018" t="s">
        <v>4441</v>
      </c>
      <c r="N276" s="1014" t="s">
        <v>634</v>
      </c>
      <c r="O276" s="1019">
        <v>2</v>
      </c>
      <c r="P276" s="1019">
        <v>0</v>
      </c>
      <c r="Q276" s="1019">
        <v>0</v>
      </c>
      <c r="R276" s="1019">
        <v>0</v>
      </c>
      <c r="S276" s="1019">
        <v>0</v>
      </c>
      <c r="T276" s="1019"/>
      <c r="U276" s="1019">
        <v>1007</v>
      </c>
      <c r="V276" s="1019" t="s">
        <v>4586</v>
      </c>
      <c r="W276" s="1020">
        <v>1562000</v>
      </c>
      <c r="X276" s="1021">
        <v>3124000</v>
      </c>
      <c r="Y276" s="1019" t="s">
        <v>4567</v>
      </c>
    </row>
    <row r="277" spans="1:25">
      <c r="A277" s="1014">
        <f t="shared" si="4"/>
        <v>271</v>
      </c>
      <c r="B277" s="1014">
        <v>2100</v>
      </c>
      <c r="C277" s="1014" t="s">
        <v>4565</v>
      </c>
      <c r="D277" s="1014">
        <v>2117</v>
      </c>
      <c r="E277" s="1014" t="s">
        <v>4695</v>
      </c>
      <c r="F277" s="1015">
        <v>2010</v>
      </c>
      <c r="G277" s="1014" t="s">
        <v>4696</v>
      </c>
      <c r="H277" s="1016" t="s">
        <v>4581</v>
      </c>
      <c r="I277" s="1014" t="s">
        <v>4582</v>
      </c>
      <c r="J277" s="1017">
        <v>4720300000058</v>
      </c>
      <c r="K277" s="1018" t="s">
        <v>5841</v>
      </c>
      <c r="L277" s="1018" t="s">
        <v>4590</v>
      </c>
      <c r="M277" s="1018" t="s">
        <v>4441</v>
      </c>
      <c r="N277" s="1014" t="s">
        <v>634</v>
      </c>
      <c r="O277" s="1019">
        <v>2</v>
      </c>
      <c r="P277" s="1019">
        <v>0</v>
      </c>
      <c r="Q277" s="1019">
        <v>0</v>
      </c>
      <c r="R277" s="1019">
        <v>0</v>
      </c>
      <c r="S277" s="1019">
        <v>0</v>
      </c>
      <c r="T277" s="1019"/>
      <c r="U277" s="1019">
        <v>1007</v>
      </c>
      <c r="V277" s="1019" t="s">
        <v>4586</v>
      </c>
      <c r="W277" s="1020">
        <v>2607000</v>
      </c>
      <c r="X277" s="1021">
        <v>5214000</v>
      </c>
      <c r="Y277" s="1019" t="s">
        <v>4567</v>
      </c>
    </row>
    <row r="278" spans="1:25">
      <c r="A278" s="1014">
        <f t="shared" si="4"/>
        <v>272</v>
      </c>
      <c r="B278" s="1014">
        <v>2100</v>
      </c>
      <c r="C278" s="1014" t="s">
        <v>4565</v>
      </c>
      <c r="D278" s="1014">
        <v>2117</v>
      </c>
      <c r="E278" s="1014" t="s">
        <v>4695</v>
      </c>
      <c r="F278" s="1015">
        <v>2010</v>
      </c>
      <c r="G278" s="1014" t="s">
        <v>4696</v>
      </c>
      <c r="H278" s="1016" t="s">
        <v>4581</v>
      </c>
      <c r="I278" s="1014" t="s">
        <v>4582</v>
      </c>
      <c r="J278" s="1017">
        <v>4720300000059</v>
      </c>
      <c r="K278" s="1018" t="s">
        <v>5842</v>
      </c>
      <c r="L278" s="1018" t="s">
        <v>4590</v>
      </c>
      <c r="M278" s="1018" t="s">
        <v>4441</v>
      </c>
      <c r="N278" s="1014" t="s">
        <v>634</v>
      </c>
      <c r="O278" s="1019">
        <v>2</v>
      </c>
      <c r="P278" s="1019">
        <v>0</v>
      </c>
      <c r="Q278" s="1019">
        <v>0</v>
      </c>
      <c r="R278" s="1019">
        <v>0</v>
      </c>
      <c r="S278" s="1019">
        <v>0</v>
      </c>
      <c r="T278" s="1019"/>
      <c r="U278" s="1019">
        <v>1007</v>
      </c>
      <c r="V278" s="1019" t="s">
        <v>4586</v>
      </c>
      <c r="W278" s="1020">
        <v>3239500</v>
      </c>
      <c r="X278" s="1021">
        <v>6479000</v>
      </c>
      <c r="Y278" s="1019" t="s">
        <v>4567</v>
      </c>
    </row>
    <row r="279" spans="1:25">
      <c r="A279" s="1014">
        <f t="shared" si="4"/>
        <v>273</v>
      </c>
      <c r="B279" s="1014">
        <v>2100</v>
      </c>
      <c r="C279" s="1014" t="s">
        <v>4565</v>
      </c>
      <c r="D279" s="1014">
        <v>2117</v>
      </c>
      <c r="E279" s="1014" t="s">
        <v>4695</v>
      </c>
      <c r="F279" s="1015">
        <v>2010</v>
      </c>
      <c r="G279" s="1014" t="s">
        <v>4696</v>
      </c>
      <c r="H279" s="1016" t="s">
        <v>4581</v>
      </c>
      <c r="I279" s="1014" t="s">
        <v>4582</v>
      </c>
      <c r="J279" s="1017">
        <v>4720300000060</v>
      </c>
      <c r="K279" s="1018" t="s">
        <v>5843</v>
      </c>
      <c r="L279" s="1018" t="s">
        <v>4590</v>
      </c>
      <c r="M279" s="1018" t="s">
        <v>4441</v>
      </c>
      <c r="N279" s="1014" t="s">
        <v>634</v>
      </c>
      <c r="O279" s="1019">
        <v>2</v>
      </c>
      <c r="P279" s="1019">
        <v>0</v>
      </c>
      <c r="Q279" s="1019">
        <v>0</v>
      </c>
      <c r="R279" s="1019">
        <v>0</v>
      </c>
      <c r="S279" s="1019">
        <v>0</v>
      </c>
      <c r="T279" s="1019"/>
      <c r="U279" s="1019">
        <v>1007</v>
      </c>
      <c r="V279" s="1019" t="s">
        <v>4586</v>
      </c>
      <c r="W279" s="1020">
        <v>3344000</v>
      </c>
      <c r="X279" s="1021">
        <v>6688000</v>
      </c>
      <c r="Y279" s="1019" t="s">
        <v>4567</v>
      </c>
    </row>
    <row r="280" spans="1:25">
      <c r="A280" s="1014">
        <f t="shared" si="4"/>
        <v>274</v>
      </c>
      <c r="B280" s="1014">
        <v>2100</v>
      </c>
      <c r="C280" s="1014" t="s">
        <v>4565</v>
      </c>
      <c r="D280" s="1014">
        <v>2117</v>
      </c>
      <c r="E280" s="1014" t="s">
        <v>4695</v>
      </c>
      <c r="F280" s="1015">
        <v>2010</v>
      </c>
      <c r="G280" s="1014" t="s">
        <v>4696</v>
      </c>
      <c r="H280" s="1016" t="s">
        <v>4581</v>
      </c>
      <c r="I280" s="1014" t="s">
        <v>4582</v>
      </c>
      <c r="J280" s="1017">
        <v>4720300000061</v>
      </c>
      <c r="K280" s="1018" t="s">
        <v>5844</v>
      </c>
      <c r="L280" s="1018" t="s">
        <v>4590</v>
      </c>
      <c r="M280" s="1018" t="s">
        <v>4441</v>
      </c>
      <c r="N280" s="1014" t="s">
        <v>634</v>
      </c>
      <c r="O280" s="1019">
        <v>2</v>
      </c>
      <c r="P280" s="1019">
        <v>0</v>
      </c>
      <c r="Q280" s="1019">
        <v>0</v>
      </c>
      <c r="R280" s="1019">
        <v>0</v>
      </c>
      <c r="S280" s="1019">
        <v>0</v>
      </c>
      <c r="T280" s="1019"/>
      <c r="U280" s="1019">
        <v>1007</v>
      </c>
      <c r="V280" s="1019" t="s">
        <v>4586</v>
      </c>
      <c r="W280" s="1020">
        <v>1562000</v>
      </c>
      <c r="X280" s="1021">
        <v>3124000</v>
      </c>
      <c r="Y280" s="1019" t="s">
        <v>4567</v>
      </c>
    </row>
    <row r="281" spans="1:25">
      <c r="A281" s="1014">
        <f t="shared" si="4"/>
        <v>275</v>
      </c>
      <c r="B281" s="1014">
        <v>2100</v>
      </c>
      <c r="C281" s="1014" t="s">
        <v>4565</v>
      </c>
      <c r="D281" s="1014">
        <v>2117</v>
      </c>
      <c r="E281" s="1014" t="s">
        <v>4695</v>
      </c>
      <c r="F281" s="1015">
        <v>2010</v>
      </c>
      <c r="G281" s="1014" t="s">
        <v>4696</v>
      </c>
      <c r="H281" s="1016" t="s">
        <v>4581</v>
      </c>
      <c r="I281" s="1014" t="s">
        <v>4582</v>
      </c>
      <c r="J281" s="1017">
        <v>3830300000180</v>
      </c>
      <c r="K281" s="1018" t="s">
        <v>5845</v>
      </c>
      <c r="L281" s="1018" t="s">
        <v>5827</v>
      </c>
      <c r="M281" s="1018" t="s">
        <v>4441</v>
      </c>
      <c r="N281" s="1014" t="s">
        <v>634</v>
      </c>
      <c r="O281" s="1019">
        <v>2</v>
      </c>
      <c r="P281" s="1019">
        <v>0</v>
      </c>
      <c r="Q281" s="1019">
        <v>0</v>
      </c>
      <c r="R281" s="1019">
        <v>0</v>
      </c>
      <c r="S281" s="1019">
        <v>0</v>
      </c>
      <c r="T281" s="1019"/>
      <c r="U281" s="1019">
        <v>1007</v>
      </c>
      <c r="V281" s="1019" t="s">
        <v>4586</v>
      </c>
      <c r="W281" s="1020">
        <v>1306250</v>
      </c>
      <c r="X281" s="1021">
        <v>2612500</v>
      </c>
      <c r="Y281" s="1019" t="s">
        <v>4567</v>
      </c>
    </row>
    <row r="282" spans="1:25">
      <c r="A282" s="1014">
        <f t="shared" si="4"/>
        <v>276</v>
      </c>
      <c r="B282" s="1014">
        <v>2100</v>
      </c>
      <c r="C282" s="1014" t="s">
        <v>4565</v>
      </c>
      <c r="D282" s="1014">
        <v>2117</v>
      </c>
      <c r="E282" s="1014" t="s">
        <v>4695</v>
      </c>
      <c r="F282" s="1015">
        <v>2010</v>
      </c>
      <c r="G282" s="1014" t="s">
        <v>4696</v>
      </c>
      <c r="H282" s="1016" t="s">
        <v>4581</v>
      </c>
      <c r="I282" s="1014" t="s">
        <v>4582</v>
      </c>
      <c r="J282" s="1017">
        <v>3830300000181</v>
      </c>
      <c r="K282" s="1018" t="s">
        <v>5846</v>
      </c>
      <c r="L282" s="1018" t="s">
        <v>5827</v>
      </c>
      <c r="M282" s="1018" t="s">
        <v>4441</v>
      </c>
      <c r="N282" s="1014" t="s">
        <v>634</v>
      </c>
      <c r="O282" s="1019">
        <v>2</v>
      </c>
      <c r="P282" s="1019">
        <v>0</v>
      </c>
      <c r="Q282" s="1019">
        <v>0</v>
      </c>
      <c r="R282" s="1019">
        <v>0</v>
      </c>
      <c r="S282" s="1019">
        <v>0</v>
      </c>
      <c r="T282" s="1019"/>
      <c r="U282" s="1019">
        <v>1007</v>
      </c>
      <c r="V282" s="1019" t="s">
        <v>4586</v>
      </c>
      <c r="W282" s="1020">
        <v>1306250</v>
      </c>
      <c r="X282" s="1021">
        <v>2612500</v>
      </c>
      <c r="Y282" s="1019" t="s">
        <v>4567</v>
      </c>
    </row>
    <row r="283" spans="1:25">
      <c r="A283" s="1014">
        <f t="shared" si="4"/>
        <v>277</v>
      </c>
      <c r="B283" s="1014">
        <v>2100</v>
      </c>
      <c r="C283" s="1014" t="s">
        <v>4565</v>
      </c>
      <c r="D283" s="1014">
        <v>2117</v>
      </c>
      <c r="E283" s="1014" t="s">
        <v>4695</v>
      </c>
      <c r="F283" s="1015">
        <v>2010</v>
      </c>
      <c r="G283" s="1014" t="s">
        <v>4696</v>
      </c>
      <c r="H283" s="1016" t="s">
        <v>4581</v>
      </c>
      <c r="I283" s="1014" t="s">
        <v>4582</v>
      </c>
      <c r="J283" s="1017">
        <v>3830300000182</v>
      </c>
      <c r="K283" s="1018" t="s">
        <v>5847</v>
      </c>
      <c r="L283" s="1018" t="s">
        <v>5827</v>
      </c>
      <c r="M283" s="1018" t="s">
        <v>4441</v>
      </c>
      <c r="N283" s="1014" t="s">
        <v>634</v>
      </c>
      <c r="O283" s="1019">
        <v>2</v>
      </c>
      <c r="P283" s="1019">
        <v>0</v>
      </c>
      <c r="Q283" s="1019">
        <v>0</v>
      </c>
      <c r="R283" s="1019">
        <v>0</v>
      </c>
      <c r="S283" s="1019">
        <v>0</v>
      </c>
      <c r="T283" s="1019"/>
      <c r="U283" s="1019">
        <v>1007</v>
      </c>
      <c r="V283" s="1019" t="s">
        <v>4586</v>
      </c>
      <c r="W283" s="1020">
        <v>935000</v>
      </c>
      <c r="X283" s="1021">
        <v>1870000</v>
      </c>
      <c r="Y283" s="1019" t="s">
        <v>4567</v>
      </c>
    </row>
    <row r="284" spans="1:25">
      <c r="A284" s="1014">
        <f t="shared" si="4"/>
        <v>278</v>
      </c>
      <c r="B284" s="1014">
        <v>2100</v>
      </c>
      <c r="C284" s="1014" t="s">
        <v>4565</v>
      </c>
      <c r="D284" s="1014">
        <v>2117</v>
      </c>
      <c r="E284" s="1014" t="s">
        <v>4695</v>
      </c>
      <c r="F284" s="1015">
        <v>2010</v>
      </c>
      <c r="G284" s="1014" t="s">
        <v>4696</v>
      </c>
      <c r="H284" s="1016" t="s">
        <v>4581</v>
      </c>
      <c r="I284" s="1014" t="s">
        <v>4582</v>
      </c>
      <c r="J284" s="1017">
        <v>3830300000183</v>
      </c>
      <c r="K284" s="1018" t="s">
        <v>5848</v>
      </c>
      <c r="L284" s="1018" t="s">
        <v>5827</v>
      </c>
      <c r="M284" s="1018" t="s">
        <v>4441</v>
      </c>
      <c r="N284" s="1014" t="s">
        <v>634</v>
      </c>
      <c r="O284" s="1019">
        <v>2</v>
      </c>
      <c r="P284" s="1019">
        <v>0</v>
      </c>
      <c r="Q284" s="1019">
        <v>0</v>
      </c>
      <c r="R284" s="1019">
        <v>0</v>
      </c>
      <c r="S284" s="1019">
        <v>0</v>
      </c>
      <c r="T284" s="1019"/>
      <c r="U284" s="1019">
        <v>1007</v>
      </c>
      <c r="V284" s="1019" t="s">
        <v>4586</v>
      </c>
      <c r="W284" s="1020">
        <v>935000</v>
      </c>
      <c r="X284" s="1021">
        <v>1870000</v>
      </c>
      <c r="Y284" s="1019" t="s">
        <v>4567</v>
      </c>
    </row>
    <row r="285" spans="1:25">
      <c r="A285" s="1014">
        <f t="shared" si="4"/>
        <v>279</v>
      </c>
      <c r="B285" s="1014">
        <v>2100</v>
      </c>
      <c r="C285" s="1014" t="s">
        <v>4565</v>
      </c>
      <c r="D285" s="1014">
        <v>2117</v>
      </c>
      <c r="E285" s="1014" t="s">
        <v>4695</v>
      </c>
      <c r="F285" s="1015">
        <v>2010</v>
      </c>
      <c r="G285" s="1014" t="s">
        <v>4696</v>
      </c>
      <c r="H285" s="1016" t="s">
        <v>4581</v>
      </c>
      <c r="I285" s="1014" t="s">
        <v>4582</v>
      </c>
      <c r="J285" s="1017">
        <v>4720970000028</v>
      </c>
      <c r="K285" s="1018" t="s">
        <v>5849</v>
      </c>
      <c r="L285" s="1018" t="s">
        <v>4590</v>
      </c>
      <c r="M285" s="1018" t="s">
        <v>4448</v>
      </c>
      <c r="N285" s="1014" t="s">
        <v>634</v>
      </c>
      <c r="O285" s="1019">
        <v>1</v>
      </c>
      <c r="P285" s="1019">
        <v>0</v>
      </c>
      <c r="Q285" s="1019">
        <v>0</v>
      </c>
      <c r="R285" s="1019">
        <v>0</v>
      </c>
      <c r="S285" s="1019">
        <v>0</v>
      </c>
      <c r="T285" s="1019"/>
      <c r="U285" s="1019">
        <v>1007</v>
      </c>
      <c r="V285" s="1019" t="s">
        <v>4586</v>
      </c>
      <c r="W285" s="1020">
        <v>12335015</v>
      </c>
      <c r="X285" s="1021">
        <v>12335015</v>
      </c>
      <c r="Y285" s="1019" t="s">
        <v>4567</v>
      </c>
    </row>
    <row r="286" spans="1:25">
      <c r="A286" s="1014">
        <f t="shared" si="4"/>
        <v>280</v>
      </c>
      <c r="B286" s="1014">
        <v>2100</v>
      </c>
      <c r="C286" s="1014" t="s">
        <v>4565</v>
      </c>
      <c r="D286" s="1014">
        <v>2117</v>
      </c>
      <c r="E286" s="1014" t="s">
        <v>4695</v>
      </c>
      <c r="F286" s="1015">
        <v>2010</v>
      </c>
      <c r="G286" s="1014" t="s">
        <v>4696</v>
      </c>
      <c r="H286" s="1016" t="s">
        <v>4581</v>
      </c>
      <c r="I286" s="1014" t="s">
        <v>4582</v>
      </c>
      <c r="J286" s="1017">
        <v>4710970000301</v>
      </c>
      <c r="K286" s="1018" t="s">
        <v>5850</v>
      </c>
      <c r="L286" s="1018" t="s">
        <v>4443</v>
      </c>
      <c r="M286" s="1018" t="s">
        <v>4448</v>
      </c>
      <c r="N286" s="1014" t="s">
        <v>634</v>
      </c>
      <c r="O286" s="1019">
        <v>1</v>
      </c>
      <c r="P286" s="1019">
        <v>0</v>
      </c>
      <c r="Q286" s="1019">
        <v>0</v>
      </c>
      <c r="R286" s="1019">
        <v>0</v>
      </c>
      <c r="S286" s="1019">
        <v>0</v>
      </c>
      <c r="T286" s="1019"/>
      <c r="U286" s="1019">
        <v>1007</v>
      </c>
      <c r="V286" s="1019" t="s">
        <v>4586</v>
      </c>
      <c r="W286" s="1020">
        <v>5899300</v>
      </c>
      <c r="X286" s="1021">
        <v>5899300</v>
      </c>
      <c r="Y286" s="1019" t="s">
        <v>4567</v>
      </c>
    </row>
    <row r="287" spans="1:25">
      <c r="A287" s="1014">
        <f t="shared" si="4"/>
        <v>281</v>
      </c>
      <c r="B287" s="1014">
        <v>2100</v>
      </c>
      <c r="C287" s="1014" t="s">
        <v>4565</v>
      </c>
      <c r="D287" s="1014">
        <v>2117</v>
      </c>
      <c r="E287" s="1014" t="s">
        <v>4695</v>
      </c>
      <c r="F287" s="1015">
        <v>2010</v>
      </c>
      <c r="G287" s="1014" t="s">
        <v>4696</v>
      </c>
      <c r="H287" s="1016" t="s">
        <v>4581</v>
      </c>
      <c r="I287" s="1014" t="s">
        <v>4582</v>
      </c>
      <c r="J287" s="1017">
        <v>4710970000302</v>
      </c>
      <c r="K287" s="1018" t="s">
        <v>5851</v>
      </c>
      <c r="L287" s="1018" t="s">
        <v>4443</v>
      </c>
      <c r="M287" s="1018" t="s">
        <v>4448</v>
      </c>
      <c r="N287" s="1014" t="s">
        <v>634</v>
      </c>
      <c r="O287" s="1019">
        <v>1</v>
      </c>
      <c r="P287" s="1019">
        <v>0</v>
      </c>
      <c r="Q287" s="1019">
        <v>0</v>
      </c>
      <c r="R287" s="1019">
        <v>0</v>
      </c>
      <c r="S287" s="1019">
        <v>0</v>
      </c>
      <c r="T287" s="1019"/>
      <c r="U287" s="1019">
        <v>1007</v>
      </c>
      <c r="V287" s="1019" t="s">
        <v>4586</v>
      </c>
      <c r="W287" s="1020">
        <v>9224380</v>
      </c>
      <c r="X287" s="1021">
        <v>9224380</v>
      </c>
      <c r="Y287" s="1019" t="s">
        <v>4567</v>
      </c>
    </row>
    <row r="288" spans="1:25">
      <c r="A288" s="1014">
        <f t="shared" si="4"/>
        <v>282</v>
      </c>
      <c r="B288" s="1014">
        <v>2100</v>
      </c>
      <c r="C288" s="1014" t="s">
        <v>4565</v>
      </c>
      <c r="D288" s="1014">
        <v>2117</v>
      </c>
      <c r="E288" s="1014" t="s">
        <v>4695</v>
      </c>
      <c r="F288" s="1015">
        <v>2010</v>
      </c>
      <c r="G288" s="1014" t="s">
        <v>4696</v>
      </c>
      <c r="H288" s="1016" t="s">
        <v>4581</v>
      </c>
      <c r="I288" s="1014" t="s">
        <v>4582</v>
      </c>
      <c r="J288" s="1017">
        <v>5331370000008</v>
      </c>
      <c r="K288" s="1018" t="s">
        <v>4910</v>
      </c>
      <c r="L288" s="1018" t="s">
        <v>4468</v>
      </c>
      <c r="M288" s="1018" t="s">
        <v>4441</v>
      </c>
      <c r="N288" s="1014" t="s">
        <v>634</v>
      </c>
      <c r="O288" s="1019">
        <v>2</v>
      </c>
      <c r="P288" s="1019">
        <v>0</v>
      </c>
      <c r="Q288" s="1019">
        <v>0</v>
      </c>
      <c r="R288" s="1019">
        <v>0</v>
      </c>
      <c r="S288" s="1019">
        <v>0</v>
      </c>
      <c r="T288" s="1019"/>
      <c r="U288" s="1019">
        <v>1007</v>
      </c>
      <c r="V288" s="1019" t="s">
        <v>4586</v>
      </c>
      <c r="W288" s="1020">
        <v>2530000</v>
      </c>
      <c r="X288" s="1021">
        <v>5060000</v>
      </c>
      <c r="Y288" s="1019" t="s">
        <v>4567</v>
      </c>
    </row>
    <row r="289" spans="1:25">
      <c r="A289" s="1014">
        <f t="shared" si="4"/>
        <v>283</v>
      </c>
      <c r="B289" s="1014">
        <v>2100</v>
      </c>
      <c r="C289" s="1014" t="s">
        <v>4565</v>
      </c>
      <c r="D289" s="1014">
        <v>2117</v>
      </c>
      <c r="E289" s="1014" t="s">
        <v>4695</v>
      </c>
      <c r="F289" s="1015">
        <v>2010</v>
      </c>
      <c r="G289" s="1014" t="s">
        <v>4696</v>
      </c>
      <c r="H289" s="1016" t="s">
        <v>5185</v>
      </c>
      <c r="I289" s="1014" t="s">
        <v>5186</v>
      </c>
      <c r="J289" s="1017">
        <v>4050042</v>
      </c>
      <c r="K289" s="1018" t="s">
        <v>5189</v>
      </c>
      <c r="L289" s="1018" t="s">
        <v>5188</v>
      </c>
      <c r="M289" s="1018" t="s">
        <v>725</v>
      </c>
      <c r="N289" s="1014" t="s">
        <v>634</v>
      </c>
      <c r="O289" s="1019">
        <v>4</v>
      </c>
      <c r="P289" s="1019">
        <v>0</v>
      </c>
      <c r="Q289" s="1019">
        <v>0</v>
      </c>
      <c r="R289" s="1019">
        <v>0</v>
      </c>
      <c r="S289" s="1019">
        <v>0</v>
      </c>
      <c r="T289" s="1019"/>
      <c r="U289" s="1019">
        <v>1007</v>
      </c>
      <c r="V289" s="1019" t="s">
        <v>4586</v>
      </c>
      <c r="W289" s="1020">
        <v>56551000</v>
      </c>
      <c r="X289" s="1021">
        <v>226204000</v>
      </c>
      <c r="Y289" s="1019" t="s">
        <v>4567</v>
      </c>
    </row>
    <row r="290" spans="1:25">
      <c r="A290" s="1014">
        <f t="shared" si="4"/>
        <v>284</v>
      </c>
      <c r="B290" s="1014">
        <v>2100</v>
      </c>
      <c r="C290" s="1014" t="s">
        <v>4565</v>
      </c>
      <c r="D290" s="1014">
        <v>2117</v>
      </c>
      <c r="E290" s="1014" t="s">
        <v>4695</v>
      </c>
      <c r="F290" s="1015">
        <v>2010</v>
      </c>
      <c r="G290" s="1014" t="s">
        <v>4696</v>
      </c>
      <c r="H290" s="1016" t="s">
        <v>5185</v>
      </c>
      <c r="I290" s="1014" t="s">
        <v>5186</v>
      </c>
      <c r="J290" s="1017">
        <v>4050043</v>
      </c>
      <c r="K290" s="1018" t="s">
        <v>5190</v>
      </c>
      <c r="L290" s="1018" t="s">
        <v>5188</v>
      </c>
      <c r="M290" s="1018" t="s">
        <v>725</v>
      </c>
      <c r="N290" s="1014" t="s">
        <v>634</v>
      </c>
      <c r="O290" s="1019">
        <v>2</v>
      </c>
      <c r="P290" s="1019">
        <v>0</v>
      </c>
      <c r="Q290" s="1019">
        <v>0</v>
      </c>
      <c r="R290" s="1019">
        <v>0</v>
      </c>
      <c r="S290" s="1019">
        <v>0</v>
      </c>
      <c r="T290" s="1019"/>
      <c r="U290" s="1019">
        <v>1007</v>
      </c>
      <c r="V290" s="1019" t="s">
        <v>4586</v>
      </c>
      <c r="W290" s="1020">
        <v>34584000</v>
      </c>
      <c r="X290" s="1021">
        <v>69168000</v>
      </c>
      <c r="Y290" s="1019" t="s">
        <v>4567</v>
      </c>
    </row>
    <row r="291" spans="1:25">
      <c r="A291" s="1014">
        <f t="shared" si="4"/>
        <v>285</v>
      </c>
      <c r="B291" s="1014">
        <v>2100</v>
      </c>
      <c r="C291" s="1014" t="s">
        <v>4565</v>
      </c>
      <c r="D291" s="1014">
        <v>2117</v>
      </c>
      <c r="E291" s="1014" t="s">
        <v>4695</v>
      </c>
      <c r="F291" s="1015">
        <v>2010</v>
      </c>
      <c r="G291" s="1014" t="s">
        <v>4696</v>
      </c>
      <c r="H291" s="1016" t="s">
        <v>5185</v>
      </c>
      <c r="I291" s="1014" t="s">
        <v>5186</v>
      </c>
      <c r="J291" s="1017">
        <v>4050041</v>
      </c>
      <c r="K291" s="1018" t="s">
        <v>5187</v>
      </c>
      <c r="L291" s="1018" t="s">
        <v>5188</v>
      </c>
      <c r="M291" s="1018" t="s">
        <v>725</v>
      </c>
      <c r="N291" s="1014" t="s">
        <v>634</v>
      </c>
      <c r="O291" s="1019">
        <v>4</v>
      </c>
      <c r="P291" s="1019">
        <v>0</v>
      </c>
      <c r="Q291" s="1019">
        <v>0</v>
      </c>
      <c r="R291" s="1019">
        <v>0</v>
      </c>
      <c r="S291" s="1019">
        <v>0</v>
      </c>
      <c r="T291" s="1019"/>
      <c r="U291" s="1019">
        <v>1007</v>
      </c>
      <c r="V291" s="1019" t="s">
        <v>4586</v>
      </c>
      <c r="W291" s="1020">
        <v>41701000</v>
      </c>
      <c r="X291" s="1021">
        <v>166804000</v>
      </c>
      <c r="Y291" s="1019" t="s">
        <v>4567</v>
      </c>
    </row>
    <row r="292" spans="1:25">
      <c r="A292" s="1014">
        <f t="shared" si="4"/>
        <v>286</v>
      </c>
      <c r="B292" s="1014">
        <v>2100</v>
      </c>
      <c r="C292" s="1014" t="s">
        <v>4565</v>
      </c>
      <c r="D292" s="1014">
        <v>2117</v>
      </c>
      <c r="E292" s="1014" t="s">
        <v>4695</v>
      </c>
      <c r="F292" s="1015">
        <v>2010</v>
      </c>
      <c r="G292" s="1014" t="s">
        <v>4696</v>
      </c>
      <c r="H292" s="1016" t="s">
        <v>4581</v>
      </c>
      <c r="I292" s="1014" t="s">
        <v>4582</v>
      </c>
      <c r="J292" s="1017">
        <v>4710970000305</v>
      </c>
      <c r="K292" s="1018" t="s">
        <v>4861</v>
      </c>
      <c r="L292" s="1018" t="s">
        <v>4443</v>
      </c>
      <c r="M292" s="1018" t="s">
        <v>4441</v>
      </c>
      <c r="N292" s="1014" t="s">
        <v>634</v>
      </c>
      <c r="O292" s="1019">
        <v>1</v>
      </c>
      <c r="P292" s="1019">
        <v>0</v>
      </c>
      <c r="Q292" s="1019">
        <v>0</v>
      </c>
      <c r="R292" s="1019">
        <v>0</v>
      </c>
      <c r="S292" s="1019">
        <v>0</v>
      </c>
      <c r="T292" s="1019"/>
      <c r="U292" s="1019">
        <v>1007</v>
      </c>
      <c r="V292" s="1019" t="s">
        <v>4586</v>
      </c>
      <c r="W292" s="1020">
        <v>84012500</v>
      </c>
      <c r="X292" s="1021">
        <v>84012500</v>
      </c>
      <c r="Y292" s="1019" t="s">
        <v>4567</v>
      </c>
    </row>
    <row r="293" spans="1:25">
      <c r="A293" s="1014">
        <f t="shared" si="4"/>
        <v>287</v>
      </c>
      <c r="B293" s="1014">
        <v>2100</v>
      </c>
      <c r="C293" s="1014" t="s">
        <v>4565</v>
      </c>
      <c r="D293" s="1014">
        <v>2117</v>
      </c>
      <c r="E293" s="1014" t="s">
        <v>4695</v>
      </c>
      <c r="F293" s="1015">
        <v>2010</v>
      </c>
      <c r="G293" s="1014" t="s">
        <v>4696</v>
      </c>
      <c r="H293" s="1016" t="s">
        <v>4581</v>
      </c>
      <c r="I293" s="1014" t="s">
        <v>4582</v>
      </c>
      <c r="J293" s="1017">
        <v>4720970000562</v>
      </c>
      <c r="K293" s="1018" t="s">
        <v>4872</v>
      </c>
      <c r="L293" s="1018" t="s">
        <v>4590</v>
      </c>
      <c r="M293" s="1018" t="s">
        <v>4441</v>
      </c>
      <c r="N293" s="1014" t="s">
        <v>634</v>
      </c>
      <c r="O293" s="1019">
        <v>1</v>
      </c>
      <c r="P293" s="1019">
        <v>0</v>
      </c>
      <c r="Q293" s="1019">
        <v>0</v>
      </c>
      <c r="R293" s="1019">
        <v>0</v>
      </c>
      <c r="S293" s="1019">
        <v>0</v>
      </c>
      <c r="T293" s="1019"/>
      <c r="U293" s="1019">
        <v>1007</v>
      </c>
      <c r="V293" s="1019" t="s">
        <v>4586</v>
      </c>
      <c r="W293" s="1020">
        <v>1375000</v>
      </c>
      <c r="X293" s="1021">
        <v>1375000</v>
      </c>
      <c r="Y293" s="1019" t="s">
        <v>4567</v>
      </c>
    </row>
    <row r="294" spans="1:25">
      <c r="A294" s="1014">
        <f t="shared" si="4"/>
        <v>288</v>
      </c>
      <c r="B294" s="1014">
        <v>2100</v>
      </c>
      <c r="C294" s="1014" t="s">
        <v>4565</v>
      </c>
      <c r="D294" s="1014">
        <v>2117</v>
      </c>
      <c r="E294" s="1014" t="s">
        <v>4695</v>
      </c>
      <c r="F294" s="1015">
        <v>2010</v>
      </c>
      <c r="G294" s="1014" t="s">
        <v>4696</v>
      </c>
      <c r="H294" s="1016" t="s">
        <v>4581</v>
      </c>
      <c r="I294" s="1014" t="s">
        <v>4582</v>
      </c>
      <c r="J294" s="1017">
        <v>4720970000563</v>
      </c>
      <c r="K294" s="1018" t="s">
        <v>4873</v>
      </c>
      <c r="L294" s="1018" t="s">
        <v>4590</v>
      </c>
      <c r="M294" s="1018" t="s">
        <v>4441</v>
      </c>
      <c r="N294" s="1014" t="s">
        <v>634</v>
      </c>
      <c r="O294" s="1019">
        <v>1</v>
      </c>
      <c r="P294" s="1019">
        <v>0</v>
      </c>
      <c r="Q294" s="1019">
        <v>0</v>
      </c>
      <c r="R294" s="1019">
        <v>0</v>
      </c>
      <c r="S294" s="1019">
        <v>0</v>
      </c>
      <c r="T294" s="1019"/>
      <c r="U294" s="1019">
        <v>1007</v>
      </c>
      <c r="V294" s="1019" t="s">
        <v>4586</v>
      </c>
      <c r="W294" s="1020">
        <v>1925000</v>
      </c>
      <c r="X294" s="1021">
        <v>1925000</v>
      </c>
      <c r="Y294" s="1019" t="s">
        <v>4567</v>
      </c>
    </row>
    <row r="295" spans="1:25">
      <c r="A295" s="1014">
        <f t="shared" si="4"/>
        <v>289</v>
      </c>
      <c r="B295" s="1014">
        <v>2100</v>
      </c>
      <c r="C295" s="1014" t="s">
        <v>4565</v>
      </c>
      <c r="D295" s="1014">
        <v>2117</v>
      </c>
      <c r="E295" s="1014" t="s">
        <v>4695</v>
      </c>
      <c r="F295" s="1015">
        <v>2010</v>
      </c>
      <c r="G295" s="1014" t="s">
        <v>4696</v>
      </c>
      <c r="H295" s="1016" t="s">
        <v>4581</v>
      </c>
      <c r="I295" s="1014" t="s">
        <v>4582</v>
      </c>
      <c r="J295" s="1017">
        <v>4720970000564</v>
      </c>
      <c r="K295" s="1018" t="s">
        <v>4874</v>
      </c>
      <c r="L295" s="1018" t="s">
        <v>4590</v>
      </c>
      <c r="M295" s="1018" t="s">
        <v>4441</v>
      </c>
      <c r="N295" s="1014" t="s">
        <v>634</v>
      </c>
      <c r="O295" s="1019">
        <v>1</v>
      </c>
      <c r="P295" s="1019">
        <v>0</v>
      </c>
      <c r="Q295" s="1019">
        <v>0</v>
      </c>
      <c r="R295" s="1019">
        <v>0</v>
      </c>
      <c r="S295" s="1019">
        <v>0</v>
      </c>
      <c r="T295" s="1019"/>
      <c r="U295" s="1019">
        <v>1007</v>
      </c>
      <c r="V295" s="1019" t="s">
        <v>4586</v>
      </c>
      <c r="W295" s="1020">
        <v>2145000</v>
      </c>
      <c r="X295" s="1021">
        <v>2145000</v>
      </c>
      <c r="Y295" s="1019" t="s">
        <v>4567</v>
      </c>
    </row>
    <row r="296" spans="1:25">
      <c r="A296" s="1014">
        <f t="shared" si="4"/>
        <v>290</v>
      </c>
      <c r="B296" s="1014">
        <v>2100</v>
      </c>
      <c r="C296" s="1014" t="s">
        <v>4565</v>
      </c>
      <c r="D296" s="1014">
        <v>2117</v>
      </c>
      <c r="E296" s="1014" t="s">
        <v>4695</v>
      </c>
      <c r="F296" s="1015">
        <v>2010</v>
      </c>
      <c r="G296" s="1014" t="s">
        <v>4696</v>
      </c>
      <c r="H296" s="1016" t="s">
        <v>4581</v>
      </c>
      <c r="I296" s="1014" t="s">
        <v>4582</v>
      </c>
      <c r="J296" s="1017">
        <v>4720970000565</v>
      </c>
      <c r="K296" s="1018" t="s">
        <v>4875</v>
      </c>
      <c r="L296" s="1018" t="s">
        <v>4590</v>
      </c>
      <c r="M296" s="1018" t="s">
        <v>4441</v>
      </c>
      <c r="N296" s="1014" t="s">
        <v>634</v>
      </c>
      <c r="O296" s="1019">
        <v>2</v>
      </c>
      <c r="P296" s="1019">
        <v>0</v>
      </c>
      <c r="Q296" s="1019">
        <v>0</v>
      </c>
      <c r="R296" s="1019">
        <v>0</v>
      </c>
      <c r="S296" s="1019">
        <v>0</v>
      </c>
      <c r="T296" s="1019"/>
      <c r="U296" s="1019">
        <v>1007</v>
      </c>
      <c r="V296" s="1019" t="s">
        <v>4586</v>
      </c>
      <c r="W296" s="1020">
        <v>2382600</v>
      </c>
      <c r="X296" s="1021">
        <v>4765200</v>
      </c>
      <c r="Y296" s="1019" t="s">
        <v>4567</v>
      </c>
    </row>
    <row r="297" spans="1:25">
      <c r="A297" s="1014">
        <f t="shared" si="4"/>
        <v>291</v>
      </c>
      <c r="B297" s="1014">
        <v>2100</v>
      </c>
      <c r="C297" s="1014" t="s">
        <v>4565</v>
      </c>
      <c r="D297" s="1014">
        <v>2117</v>
      </c>
      <c r="E297" s="1014" t="s">
        <v>4695</v>
      </c>
      <c r="F297" s="1015">
        <v>2010</v>
      </c>
      <c r="G297" s="1014" t="s">
        <v>4696</v>
      </c>
      <c r="H297" s="1016" t="s">
        <v>4581</v>
      </c>
      <c r="I297" s="1014" t="s">
        <v>4582</v>
      </c>
      <c r="J297" s="1017">
        <v>4720970000567</v>
      </c>
      <c r="K297" s="1018" t="s">
        <v>4876</v>
      </c>
      <c r="L297" s="1018" t="s">
        <v>4590</v>
      </c>
      <c r="M297" s="1018" t="s">
        <v>4441</v>
      </c>
      <c r="N297" s="1014" t="s">
        <v>634</v>
      </c>
      <c r="O297" s="1019">
        <v>1</v>
      </c>
      <c r="P297" s="1019">
        <v>0</v>
      </c>
      <c r="Q297" s="1019">
        <v>0</v>
      </c>
      <c r="R297" s="1019">
        <v>0</v>
      </c>
      <c r="S297" s="1019">
        <v>0</v>
      </c>
      <c r="T297" s="1019"/>
      <c r="U297" s="1019">
        <v>1007</v>
      </c>
      <c r="V297" s="1019" t="s">
        <v>4586</v>
      </c>
      <c r="W297" s="1020">
        <v>2722500</v>
      </c>
      <c r="X297" s="1021">
        <v>2722500</v>
      </c>
      <c r="Y297" s="1019" t="s">
        <v>4567</v>
      </c>
    </row>
    <row r="298" spans="1:25">
      <c r="A298" s="1014">
        <f t="shared" si="4"/>
        <v>292</v>
      </c>
      <c r="B298" s="1014">
        <v>2100</v>
      </c>
      <c r="C298" s="1014" t="s">
        <v>4565</v>
      </c>
      <c r="D298" s="1014">
        <v>2117</v>
      </c>
      <c r="E298" s="1014" t="s">
        <v>4695</v>
      </c>
      <c r="F298" s="1015">
        <v>2010</v>
      </c>
      <c r="G298" s="1014" t="s">
        <v>4696</v>
      </c>
      <c r="H298" s="1016" t="s">
        <v>4581</v>
      </c>
      <c r="I298" s="1014" t="s">
        <v>4582</v>
      </c>
      <c r="J298" s="1017">
        <v>4720970000500</v>
      </c>
      <c r="K298" s="1018" t="s">
        <v>4864</v>
      </c>
      <c r="L298" s="1018" t="s">
        <v>4590</v>
      </c>
      <c r="M298" s="1018" t="s">
        <v>4441</v>
      </c>
      <c r="N298" s="1014" t="s">
        <v>634</v>
      </c>
      <c r="O298" s="1019">
        <v>1</v>
      </c>
      <c r="P298" s="1019">
        <v>0</v>
      </c>
      <c r="Q298" s="1019">
        <v>0</v>
      </c>
      <c r="R298" s="1019">
        <v>0</v>
      </c>
      <c r="S298" s="1019">
        <v>0</v>
      </c>
      <c r="T298" s="1019"/>
      <c r="U298" s="1019">
        <v>1007</v>
      </c>
      <c r="V298" s="1019" t="s">
        <v>4586</v>
      </c>
      <c r="W298" s="1020">
        <v>1364000</v>
      </c>
      <c r="X298" s="1021">
        <v>1364000</v>
      </c>
      <c r="Y298" s="1019" t="s">
        <v>4567</v>
      </c>
    </row>
    <row r="299" spans="1:25">
      <c r="A299" s="1014">
        <f t="shared" si="4"/>
        <v>293</v>
      </c>
      <c r="B299" s="1014">
        <v>2100</v>
      </c>
      <c r="C299" s="1014" t="s">
        <v>4565</v>
      </c>
      <c r="D299" s="1014">
        <v>2117</v>
      </c>
      <c r="E299" s="1014" t="s">
        <v>4695</v>
      </c>
      <c r="F299" s="1015">
        <v>2010</v>
      </c>
      <c r="G299" s="1014" t="s">
        <v>4696</v>
      </c>
      <c r="H299" s="1016" t="s">
        <v>4581</v>
      </c>
      <c r="I299" s="1014" t="s">
        <v>4582</v>
      </c>
      <c r="J299" s="1017">
        <v>4720970000501</v>
      </c>
      <c r="K299" s="1018" t="s">
        <v>4865</v>
      </c>
      <c r="L299" s="1018" t="s">
        <v>4590</v>
      </c>
      <c r="M299" s="1018" t="s">
        <v>4441</v>
      </c>
      <c r="N299" s="1014" t="s">
        <v>634</v>
      </c>
      <c r="O299" s="1019">
        <v>1</v>
      </c>
      <c r="P299" s="1019">
        <v>0</v>
      </c>
      <c r="Q299" s="1019">
        <v>0</v>
      </c>
      <c r="R299" s="1019">
        <v>0</v>
      </c>
      <c r="S299" s="1019">
        <v>0</v>
      </c>
      <c r="T299" s="1019"/>
      <c r="U299" s="1019">
        <v>1007</v>
      </c>
      <c r="V299" s="1019" t="s">
        <v>4586</v>
      </c>
      <c r="W299" s="1020">
        <v>1980000</v>
      </c>
      <c r="X299" s="1021">
        <v>1980000</v>
      </c>
      <c r="Y299" s="1019" t="s">
        <v>4567</v>
      </c>
    </row>
    <row r="300" spans="1:25">
      <c r="A300" s="1014">
        <f t="shared" si="4"/>
        <v>294</v>
      </c>
      <c r="B300" s="1014">
        <v>2100</v>
      </c>
      <c r="C300" s="1014" t="s">
        <v>4565</v>
      </c>
      <c r="D300" s="1014">
        <v>2117</v>
      </c>
      <c r="E300" s="1014" t="s">
        <v>4695</v>
      </c>
      <c r="F300" s="1015">
        <v>2010</v>
      </c>
      <c r="G300" s="1014" t="s">
        <v>4696</v>
      </c>
      <c r="H300" s="1016" t="s">
        <v>4581</v>
      </c>
      <c r="I300" s="1014" t="s">
        <v>4582</v>
      </c>
      <c r="J300" s="1017">
        <v>4720970000502</v>
      </c>
      <c r="K300" s="1018" t="s">
        <v>4866</v>
      </c>
      <c r="L300" s="1018" t="s">
        <v>4590</v>
      </c>
      <c r="M300" s="1018" t="s">
        <v>4441</v>
      </c>
      <c r="N300" s="1014" t="s">
        <v>634</v>
      </c>
      <c r="O300" s="1019">
        <v>1</v>
      </c>
      <c r="P300" s="1019">
        <v>0</v>
      </c>
      <c r="Q300" s="1019">
        <v>0</v>
      </c>
      <c r="R300" s="1019">
        <v>0</v>
      </c>
      <c r="S300" s="1019">
        <v>0</v>
      </c>
      <c r="T300" s="1019"/>
      <c r="U300" s="1019">
        <v>1007</v>
      </c>
      <c r="V300" s="1019" t="s">
        <v>4586</v>
      </c>
      <c r="W300" s="1020">
        <v>2200000</v>
      </c>
      <c r="X300" s="1021">
        <v>2200000</v>
      </c>
      <c r="Y300" s="1019" t="s">
        <v>4567</v>
      </c>
    </row>
    <row r="301" spans="1:25">
      <c r="A301" s="1014">
        <f t="shared" si="4"/>
        <v>295</v>
      </c>
      <c r="B301" s="1014">
        <v>2100</v>
      </c>
      <c r="C301" s="1014" t="s">
        <v>4565</v>
      </c>
      <c r="D301" s="1014">
        <v>2117</v>
      </c>
      <c r="E301" s="1014" t="s">
        <v>4695</v>
      </c>
      <c r="F301" s="1015">
        <v>2010</v>
      </c>
      <c r="G301" s="1014" t="s">
        <v>4696</v>
      </c>
      <c r="H301" s="1016" t="s">
        <v>4581</v>
      </c>
      <c r="I301" s="1014" t="s">
        <v>4582</v>
      </c>
      <c r="J301" s="1017">
        <v>4720970000503</v>
      </c>
      <c r="K301" s="1018" t="s">
        <v>4867</v>
      </c>
      <c r="L301" s="1018" t="s">
        <v>4590</v>
      </c>
      <c r="M301" s="1018" t="s">
        <v>4441</v>
      </c>
      <c r="N301" s="1014" t="s">
        <v>634</v>
      </c>
      <c r="O301" s="1019">
        <v>2</v>
      </c>
      <c r="P301" s="1019">
        <v>0</v>
      </c>
      <c r="Q301" s="1019">
        <v>0</v>
      </c>
      <c r="R301" s="1019">
        <v>0</v>
      </c>
      <c r="S301" s="1019">
        <v>0</v>
      </c>
      <c r="T301" s="1019"/>
      <c r="U301" s="1019">
        <v>1007</v>
      </c>
      <c r="V301" s="1019" t="s">
        <v>4586</v>
      </c>
      <c r="W301" s="1020">
        <v>2420000</v>
      </c>
      <c r="X301" s="1021">
        <v>4840000</v>
      </c>
      <c r="Y301" s="1019" t="s">
        <v>4567</v>
      </c>
    </row>
    <row r="302" spans="1:25">
      <c r="A302" s="1014">
        <f t="shared" si="4"/>
        <v>296</v>
      </c>
      <c r="B302" s="1014">
        <v>2100</v>
      </c>
      <c r="C302" s="1014" t="s">
        <v>4565</v>
      </c>
      <c r="D302" s="1014">
        <v>2117</v>
      </c>
      <c r="E302" s="1014" t="s">
        <v>4695</v>
      </c>
      <c r="F302" s="1015">
        <v>2010</v>
      </c>
      <c r="G302" s="1014" t="s">
        <v>4696</v>
      </c>
      <c r="H302" s="1016" t="s">
        <v>4581</v>
      </c>
      <c r="I302" s="1014" t="s">
        <v>4582</v>
      </c>
      <c r="J302" s="1017">
        <v>4720970000504</v>
      </c>
      <c r="K302" s="1018" t="s">
        <v>4868</v>
      </c>
      <c r="L302" s="1018" t="s">
        <v>4590</v>
      </c>
      <c r="M302" s="1018" t="s">
        <v>4441</v>
      </c>
      <c r="N302" s="1014" t="s">
        <v>634</v>
      </c>
      <c r="O302" s="1019">
        <v>1</v>
      </c>
      <c r="P302" s="1019">
        <v>0</v>
      </c>
      <c r="Q302" s="1019">
        <v>0</v>
      </c>
      <c r="R302" s="1019">
        <v>0</v>
      </c>
      <c r="S302" s="1019">
        <v>0</v>
      </c>
      <c r="T302" s="1019"/>
      <c r="U302" s="1019">
        <v>1007</v>
      </c>
      <c r="V302" s="1019" t="s">
        <v>4586</v>
      </c>
      <c r="W302" s="1020">
        <v>2750000</v>
      </c>
      <c r="X302" s="1021">
        <v>2750000</v>
      </c>
      <c r="Y302" s="1019" t="s">
        <v>4567</v>
      </c>
    </row>
    <row r="303" spans="1:25">
      <c r="A303" s="1014">
        <f t="shared" si="4"/>
        <v>297</v>
      </c>
      <c r="B303" s="1014">
        <v>2100</v>
      </c>
      <c r="C303" s="1014" t="s">
        <v>4565</v>
      </c>
      <c r="D303" s="1014">
        <v>2117</v>
      </c>
      <c r="E303" s="1014" t="s">
        <v>4695</v>
      </c>
      <c r="F303" s="1015">
        <v>2010</v>
      </c>
      <c r="G303" s="1014" t="s">
        <v>4696</v>
      </c>
      <c r="H303" s="1016" t="s">
        <v>4581</v>
      </c>
      <c r="I303" s="1014" t="s">
        <v>4582</v>
      </c>
      <c r="J303" s="1017">
        <v>4720970000505</v>
      </c>
      <c r="K303" s="1018" t="s">
        <v>4869</v>
      </c>
      <c r="L303" s="1018" t="s">
        <v>4590</v>
      </c>
      <c r="M303" s="1018" t="s">
        <v>4441</v>
      </c>
      <c r="N303" s="1014" t="s">
        <v>634</v>
      </c>
      <c r="O303" s="1019">
        <v>2</v>
      </c>
      <c r="P303" s="1019">
        <v>0</v>
      </c>
      <c r="Q303" s="1019">
        <v>0</v>
      </c>
      <c r="R303" s="1019">
        <v>0</v>
      </c>
      <c r="S303" s="1019">
        <v>0</v>
      </c>
      <c r="T303" s="1019"/>
      <c r="U303" s="1019">
        <v>1007</v>
      </c>
      <c r="V303" s="1019" t="s">
        <v>4586</v>
      </c>
      <c r="W303" s="1020">
        <v>3300000</v>
      </c>
      <c r="X303" s="1021">
        <v>6600000</v>
      </c>
      <c r="Y303" s="1019" t="s">
        <v>4567</v>
      </c>
    </row>
    <row r="304" spans="1:25">
      <c r="A304" s="1014">
        <f t="shared" si="4"/>
        <v>298</v>
      </c>
      <c r="B304" s="1014">
        <v>2100</v>
      </c>
      <c r="C304" s="1014" t="s">
        <v>4565</v>
      </c>
      <c r="D304" s="1014">
        <v>2117</v>
      </c>
      <c r="E304" s="1014" t="s">
        <v>4695</v>
      </c>
      <c r="F304" s="1015">
        <v>2010</v>
      </c>
      <c r="G304" s="1014" t="s">
        <v>4696</v>
      </c>
      <c r="H304" s="1016" t="s">
        <v>4581</v>
      </c>
      <c r="I304" s="1014" t="s">
        <v>4582</v>
      </c>
      <c r="J304" s="1017">
        <v>4720970000506</v>
      </c>
      <c r="K304" s="1018" t="s">
        <v>4870</v>
      </c>
      <c r="L304" s="1018" t="s">
        <v>4590</v>
      </c>
      <c r="M304" s="1018" t="s">
        <v>4441</v>
      </c>
      <c r="N304" s="1014" t="s">
        <v>634</v>
      </c>
      <c r="O304" s="1019">
        <v>2</v>
      </c>
      <c r="P304" s="1019">
        <v>0</v>
      </c>
      <c r="Q304" s="1019">
        <v>0</v>
      </c>
      <c r="R304" s="1019">
        <v>0</v>
      </c>
      <c r="S304" s="1019">
        <v>0</v>
      </c>
      <c r="T304" s="1019"/>
      <c r="U304" s="1019">
        <v>1007</v>
      </c>
      <c r="V304" s="1019" t="s">
        <v>4586</v>
      </c>
      <c r="W304" s="1020">
        <v>3741100</v>
      </c>
      <c r="X304" s="1021">
        <v>7482200</v>
      </c>
      <c r="Y304" s="1019" t="s">
        <v>4567</v>
      </c>
    </row>
    <row r="305" spans="1:25">
      <c r="A305" s="1014">
        <f t="shared" si="4"/>
        <v>299</v>
      </c>
      <c r="B305" s="1014">
        <v>2100</v>
      </c>
      <c r="C305" s="1014" t="s">
        <v>4565</v>
      </c>
      <c r="D305" s="1014">
        <v>2117</v>
      </c>
      <c r="E305" s="1014" t="s">
        <v>4695</v>
      </c>
      <c r="F305" s="1015">
        <v>2010</v>
      </c>
      <c r="G305" s="1014" t="s">
        <v>4696</v>
      </c>
      <c r="H305" s="1016" t="s">
        <v>4581</v>
      </c>
      <c r="I305" s="1014" t="s">
        <v>4582</v>
      </c>
      <c r="J305" s="1017">
        <v>4810010000007</v>
      </c>
      <c r="K305" s="1018" t="s">
        <v>4885</v>
      </c>
      <c r="L305" s="1018" t="s">
        <v>4701</v>
      </c>
      <c r="M305" s="1018" t="s">
        <v>725</v>
      </c>
      <c r="N305" s="1014" t="s">
        <v>634</v>
      </c>
      <c r="O305" s="1019">
        <v>8</v>
      </c>
      <c r="P305" s="1019">
        <v>0</v>
      </c>
      <c r="Q305" s="1019">
        <v>0</v>
      </c>
      <c r="R305" s="1019">
        <v>0</v>
      </c>
      <c r="S305" s="1019">
        <v>0</v>
      </c>
      <c r="T305" s="1019"/>
      <c r="U305" s="1019">
        <v>1007</v>
      </c>
      <c r="V305" s="1019" t="s">
        <v>4586</v>
      </c>
      <c r="W305" s="1020">
        <v>10232640</v>
      </c>
      <c r="X305" s="1021">
        <v>81861120</v>
      </c>
      <c r="Y305" s="1019" t="s">
        <v>4567</v>
      </c>
    </row>
    <row r="306" spans="1:25">
      <c r="A306" s="1014">
        <f t="shared" si="4"/>
        <v>300</v>
      </c>
      <c r="B306" s="1014">
        <v>2100</v>
      </c>
      <c r="C306" s="1014" t="s">
        <v>4565</v>
      </c>
      <c r="D306" s="1014">
        <v>2117</v>
      </c>
      <c r="E306" s="1014" t="s">
        <v>4695</v>
      </c>
      <c r="F306" s="1015">
        <v>2010</v>
      </c>
      <c r="G306" s="1014" t="s">
        <v>4696</v>
      </c>
      <c r="H306" s="1016" t="s">
        <v>4581</v>
      </c>
      <c r="I306" s="1014" t="s">
        <v>4582</v>
      </c>
      <c r="J306" s="1017">
        <v>4810010000008</v>
      </c>
      <c r="K306" s="1018" t="s">
        <v>4886</v>
      </c>
      <c r="L306" s="1018" t="s">
        <v>4701</v>
      </c>
      <c r="M306" s="1018" t="s">
        <v>725</v>
      </c>
      <c r="N306" s="1014" t="s">
        <v>634</v>
      </c>
      <c r="O306" s="1019">
        <v>7</v>
      </c>
      <c r="P306" s="1019">
        <v>0</v>
      </c>
      <c r="Q306" s="1019">
        <v>0</v>
      </c>
      <c r="R306" s="1019">
        <v>0</v>
      </c>
      <c r="S306" s="1019">
        <v>0</v>
      </c>
      <c r="T306" s="1019"/>
      <c r="U306" s="1019">
        <v>1007</v>
      </c>
      <c r="V306" s="1019" t="s">
        <v>4586</v>
      </c>
      <c r="W306" s="1020">
        <v>14562240</v>
      </c>
      <c r="X306" s="1021">
        <v>101935680</v>
      </c>
      <c r="Y306" s="1019" t="s">
        <v>4567</v>
      </c>
    </row>
    <row r="307" spans="1:25">
      <c r="A307" s="1014">
        <f t="shared" si="4"/>
        <v>301</v>
      </c>
      <c r="B307" s="1014">
        <v>2100</v>
      </c>
      <c r="C307" s="1014" t="s">
        <v>4565</v>
      </c>
      <c r="D307" s="1014">
        <v>2117</v>
      </c>
      <c r="E307" s="1014" t="s">
        <v>4695</v>
      </c>
      <c r="F307" s="1015">
        <v>2010</v>
      </c>
      <c r="G307" s="1014" t="s">
        <v>4696</v>
      </c>
      <c r="H307" s="1016" t="s">
        <v>4581</v>
      </c>
      <c r="I307" s="1014" t="s">
        <v>4582</v>
      </c>
      <c r="J307" s="1017">
        <v>4810010000009</v>
      </c>
      <c r="K307" s="1018" t="s">
        <v>4887</v>
      </c>
      <c r="L307" s="1018" t="s">
        <v>4701</v>
      </c>
      <c r="M307" s="1018" t="s">
        <v>725</v>
      </c>
      <c r="N307" s="1014" t="s">
        <v>634</v>
      </c>
      <c r="O307" s="1019">
        <v>2</v>
      </c>
      <c r="P307" s="1019">
        <v>0</v>
      </c>
      <c r="Q307" s="1019">
        <v>0</v>
      </c>
      <c r="R307" s="1019">
        <v>0</v>
      </c>
      <c r="S307" s="1019">
        <v>0</v>
      </c>
      <c r="T307" s="1019"/>
      <c r="U307" s="1019">
        <v>1007</v>
      </c>
      <c r="V307" s="1019" t="s">
        <v>4586</v>
      </c>
      <c r="W307" s="1020">
        <v>20042880</v>
      </c>
      <c r="X307" s="1021">
        <v>40085760</v>
      </c>
      <c r="Y307" s="1019" t="s">
        <v>4567</v>
      </c>
    </row>
    <row r="308" spans="1:25">
      <c r="A308" s="1014">
        <f t="shared" si="4"/>
        <v>302</v>
      </c>
      <c r="B308" s="1014">
        <v>2100</v>
      </c>
      <c r="C308" s="1014" t="s">
        <v>4565</v>
      </c>
      <c r="D308" s="1014">
        <v>2117</v>
      </c>
      <c r="E308" s="1014" t="s">
        <v>4695</v>
      </c>
      <c r="F308" s="1015">
        <v>2010</v>
      </c>
      <c r="G308" s="1014" t="s">
        <v>4696</v>
      </c>
      <c r="H308" s="1016" t="s">
        <v>4581</v>
      </c>
      <c r="I308" s="1014" t="s">
        <v>4582</v>
      </c>
      <c r="J308" s="1017">
        <v>5365970000615</v>
      </c>
      <c r="K308" s="1018" t="s">
        <v>4916</v>
      </c>
      <c r="L308" s="1018" t="s">
        <v>4458</v>
      </c>
      <c r="M308" s="1018" t="s">
        <v>4441</v>
      </c>
      <c r="N308" s="1014" t="s">
        <v>634</v>
      </c>
      <c r="O308" s="1019">
        <v>6</v>
      </c>
      <c r="P308" s="1019">
        <v>0</v>
      </c>
      <c r="Q308" s="1019">
        <v>0</v>
      </c>
      <c r="R308" s="1019">
        <v>0</v>
      </c>
      <c r="S308" s="1019">
        <v>0</v>
      </c>
      <c r="T308" s="1019"/>
      <c r="U308" s="1019">
        <v>1007</v>
      </c>
      <c r="V308" s="1019" t="s">
        <v>4586</v>
      </c>
      <c r="W308" s="1020">
        <v>176000</v>
      </c>
      <c r="X308" s="1021">
        <v>1056000</v>
      </c>
      <c r="Y308" s="1019" t="s">
        <v>4567</v>
      </c>
    </row>
    <row r="309" spans="1:25">
      <c r="A309" s="1014">
        <f t="shared" si="4"/>
        <v>303</v>
      </c>
      <c r="B309" s="1014">
        <v>2100</v>
      </c>
      <c r="C309" s="1014" t="s">
        <v>4565</v>
      </c>
      <c r="D309" s="1014">
        <v>2117</v>
      </c>
      <c r="E309" s="1014" t="s">
        <v>4695</v>
      </c>
      <c r="F309" s="1015">
        <v>2010</v>
      </c>
      <c r="G309" s="1014" t="s">
        <v>4696</v>
      </c>
      <c r="H309" s="1016" t="s">
        <v>4581</v>
      </c>
      <c r="I309" s="1014" t="s">
        <v>4582</v>
      </c>
      <c r="J309" s="1017">
        <v>5365970000650</v>
      </c>
      <c r="K309" s="1018" t="s">
        <v>4917</v>
      </c>
      <c r="L309" s="1018" t="s">
        <v>4458</v>
      </c>
      <c r="M309" s="1018" t="s">
        <v>4441</v>
      </c>
      <c r="N309" s="1014" t="s">
        <v>634</v>
      </c>
      <c r="O309" s="1019">
        <v>4</v>
      </c>
      <c r="P309" s="1019">
        <v>0</v>
      </c>
      <c r="Q309" s="1019">
        <v>0</v>
      </c>
      <c r="R309" s="1019">
        <v>0</v>
      </c>
      <c r="S309" s="1019">
        <v>0</v>
      </c>
      <c r="T309" s="1019"/>
      <c r="U309" s="1019">
        <v>1007</v>
      </c>
      <c r="V309" s="1019" t="s">
        <v>4586</v>
      </c>
      <c r="W309" s="1020">
        <v>295900</v>
      </c>
      <c r="X309" s="1021">
        <v>1183600</v>
      </c>
      <c r="Y309" s="1019" t="s">
        <v>4567</v>
      </c>
    </row>
    <row r="310" spans="1:25">
      <c r="A310" s="1014">
        <f t="shared" si="4"/>
        <v>304</v>
      </c>
      <c r="B310" s="1014">
        <v>2100</v>
      </c>
      <c r="C310" s="1014" t="s">
        <v>4565</v>
      </c>
      <c r="D310" s="1014">
        <v>2117</v>
      </c>
      <c r="E310" s="1014" t="s">
        <v>4695</v>
      </c>
      <c r="F310" s="1015">
        <v>2010</v>
      </c>
      <c r="G310" s="1014" t="s">
        <v>4696</v>
      </c>
      <c r="H310" s="1016" t="s">
        <v>4581</v>
      </c>
      <c r="I310" s="1014" t="s">
        <v>4582</v>
      </c>
      <c r="J310" s="1017">
        <v>5365970000091</v>
      </c>
      <c r="K310" s="1018" t="s">
        <v>4915</v>
      </c>
      <c r="L310" s="1018" t="s">
        <v>4458</v>
      </c>
      <c r="M310" s="1018" t="s">
        <v>4441</v>
      </c>
      <c r="N310" s="1014" t="s">
        <v>634</v>
      </c>
      <c r="O310" s="1019">
        <v>4</v>
      </c>
      <c r="P310" s="1019">
        <v>0</v>
      </c>
      <c r="Q310" s="1019">
        <v>0</v>
      </c>
      <c r="R310" s="1019">
        <v>0</v>
      </c>
      <c r="S310" s="1019">
        <v>0</v>
      </c>
      <c r="T310" s="1019"/>
      <c r="U310" s="1019">
        <v>1007</v>
      </c>
      <c r="V310" s="1019" t="s">
        <v>4586</v>
      </c>
      <c r="W310" s="1020">
        <v>270600</v>
      </c>
      <c r="X310" s="1021">
        <v>1082400</v>
      </c>
      <c r="Y310" s="1019" t="s">
        <v>4567</v>
      </c>
    </row>
    <row r="311" spans="1:25">
      <c r="A311" s="1014">
        <f t="shared" si="4"/>
        <v>305</v>
      </c>
      <c r="B311" s="1014">
        <v>2100</v>
      </c>
      <c r="C311" s="1014" t="s">
        <v>4565</v>
      </c>
      <c r="D311" s="1014">
        <v>2117</v>
      </c>
      <c r="E311" s="1014" t="s">
        <v>4695</v>
      </c>
      <c r="F311" s="1015">
        <v>2010</v>
      </c>
      <c r="G311" s="1014" t="s">
        <v>4696</v>
      </c>
      <c r="H311" s="1016" t="s">
        <v>4581</v>
      </c>
      <c r="I311" s="1014" t="s">
        <v>4582</v>
      </c>
      <c r="J311" s="1017">
        <v>5330970002856</v>
      </c>
      <c r="K311" s="1018" t="s">
        <v>5191</v>
      </c>
      <c r="L311" s="1018" t="s">
        <v>4449</v>
      </c>
      <c r="M311" s="1018" t="s">
        <v>4441</v>
      </c>
      <c r="N311" s="1014" t="s">
        <v>634</v>
      </c>
      <c r="O311" s="1019">
        <v>1</v>
      </c>
      <c r="P311" s="1019">
        <v>0</v>
      </c>
      <c r="Q311" s="1019">
        <v>0</v>
      </c>
      <c r="R311" s="1019">
        <v>0</v>
      </c>
      <c r="S311" s="1019">
        <v>0</v>
      </c>
      <c r="T311" s="1019"/>
      <c r="U311" s="1019">
        <v>1007</v>
      </c>
      <c r="V311" s="1019" t="s">
        <v>4586</v>
      </c>
      <c r="W311" s="1020">
        <v>104500000</v>
      </c>
      <c r="X311" s="1021">
        <v>104500000</v>
      </c>
      <c r="Y311" s="1019" t="s">
        <v>4567</v>
      </c>
    </row>
    <row r="312" spans="1:25">
      <c r="A312" s="1014">
        <f t="shared" si="4"/>
        <v>306</v>
      </c>
      <c r="B312" s="1014">
        <v>2100</v>
      </c>
      <c r="C312" s="1014" t="s">
        <v>4565</v>
      </c>
      <c r="D312" s="1014">
        <v>2117</v>
      </c>
      <c r="E312" s="1014" t="s">
        <v>4695</v>
      </c>
      <c r="F312" s="1015">
        <v>2010</v>
      </c>
      <c r="G312" s="1014" t="s">
        <v>4696</v>
      </c>
      <c r="H312" s="1016" t="s">
        <v>4581</v>
      </c>
      <c r="I312" s="1014" t="s">
        <v>4582</v>
      </c>
      <c r="J312" s="1017">
        <v>3830300000195</v>
      </c>
      <c r="K312" s="1018" t="s">
        <v>5852</v>
      </c>
      <c r="L312" s="1018" t="s">
        <v>5827</v>
      </c>
      <c r="M312" s="1018" t="s">
        <v>4441</v>
      </c>
      <c r="N312" s="1014" t="s">
        <v>634</v>
      </c>
      <c r="O312" s="1019">
        <v>2</v>
      </c>
      <c r="P312" s="1019">
        <v>0</v>
      </c>
      <c r="Q312" s="1019">
        <v>0</v>
      </c>
      <c r="R312" s="1019">
        <v>0</v>
      </c>
      <c r="S312" s="1019">
        <v>0</v>
      </c>
      <c r="T312" s="1019"/>
      <c r="U312" s="1019">
        <v>1007</v>
      </c>
      <c r="V312" s="1019" t="s">
        <v>4586</v>
      </c>
      <c r="W312" s="1020">
        <v>522500</v>
      </c>
      <c r="X312" s="1021">
        <v>1045000</v>
      </c>
      <c r="Y312" s="1019" t="s">
        <v>4567</v>
      </c>
    </row>
    <row r="313" spans="1:25">
      <c r="A313" s="1014">
        <f t="shared" si="4"/>
        <v>307</v>
      </c>
      <c r="B313" s="1014">
        <v>2100</v>
      </c>
      <c r="C313" s="1014" t="s">
        <v>4565</v>
      </c>
      <c r="D313" s="1014">
        <v>2117</v>
      </c>
      <c r="E313" s="1014" t="s">
        <v>4695</v>
      </c>
      <c r="F313" s="1015">
        <v>2010</v>
      </c>
      <c r="G313" s="1014" t="s">
        <v>4696</v>
      </c>
      <c r="H313" s="1016" t="s">
        <v>4581</v>
      </c>
      <c r="I313" s="1014" t="s">
        <v>4582</v>
      </c>
      <c r="J313" s="1017">
        <v>3830300000194</v>
      </c>
      <c r="K313" s="1018" t="s">
        <v>5853</v>
      </c>
      <c r="L313" s="1018" t="s">
        <v>5827</v>
      </c>
      <c r="M313" s="1018" t="s">
        <v>4441</v>
      </c>
      <c r="N313" s="1014" t="s">
        <v>634</v>
      </c>
      <c r="O313" s="1019">
        <v>2</v>
      </c>
      <c r="P313" s="1019">
        <v>0</v>
      </c>
      <c r="Q313" s="1019">
        <v>0</v>
      </c>
      <c r="R313" s="1019">
        <v>0</v>
      </c>
      <c r="S313" s="1019">
        <v>0</v>
      </c>
      <c r="T313" s="1019"/>
      <c r="U313" s="1019">
        <v>1007</v>
      </c>
      <c r="V313" s="1019" t="s">
        <v>4586</v>
      </c>
      <c r="W313" s="1020">
        <v>522500</v>
      </c>
      <c r="X313" s="1021">
        <v>1045000</v>
      </c>
      <c r="Y313" s="1019" t="s">
        <v>4567</v>
      </c>
    </row>
    <row r="314" spans="1:25">
      <c r="A314" s="1014">
        <f t="shared" si="4"/>
        <v>308</v>
      </c>
      <c r="B314" s="1014">
        <v>2100</v>
      </c>
      <c r="C314" s="1014" t="s">
        <v>4565</v>
      </c>
      <c r="D314" s="1014">
        <v>2117</v>
      </c>
      <c r="E314" s="1014" t="s">
        <v>4695</v>
      </c>
      <c r="F314" s="1015">
        <v>2010</v>
      </c>
      <c r="G314" s="1014" t="s">
        <v>4696</v>
      </c>
      <c r="H314" s="1016" t="s">
        <v>4581</v>
      </c>
      <c r="I314" s="1014" t="s">
        <v>4582</v>
      </c>
      <c r="J314" s="1017">
        <v>6105970000067</v>
      </c>
      <c r="K314" s="1018" t="s">
        <v>5195</v>
      </c>
      <c r="L314" s="1018" t="s">
        <v>5196</v>
      </c>
      <c r="M314" s="1018" t="s">
        <v>4703</v>
      </c>
      <c r="N314" s="1014" t="s">
        <v>634</v>
      </c>
      <c r="O314" s="1019">
        <v>1</v>
      </c>
      <c r="P314" s="1019">
        <v>0</v>
      </c>
      <c r="Q314" s="1019">
        <v>0</v>
      </c>
      <c r="R314" s="1019">
        <v>0</v>
      </c>
      <c r="S314" s="1019">
        <v>0</v>
      </c>
      <c r="T314" s="1019"/>
      <c r="U314" s="1019">
        <v>1007</v>
      </c>
      <c r="V314" s="1019" t="s">
        <v>4586</v>
      </c>
      <c r="W314" s="1020">
        <v>1760000</v>
      </c>
      <c r="X314" s="1021">
        <v>1760000</v>
      </c>
      <c r="Y314" s="1019" t="s">
        <v>4567</v>
      </c>
    </row>
    <row r="315" spans="1:25">
      <c r="A315" s="1014">
        <f t="shared" si="4"/>
        <v>309</v>
      </c>
      <c r="B315" s="1014">
        <v>2100</v>
      </c>
      <c r="C315" s="1014" t="s">
        <v>4565</v>
      </c>
      <c r="D315" s="1014">
        <v>2117</v>
      </c>
      <c r="E315" s="1014" t="s">
        <v>4695</v>
      </c>
      <c r="F315" s="1015">
        <v>2010</v>
      </c>
      <c r="G315" s="1014" t="s">
        <v>4696</v>
      </c>
      <c r="H315" s="1016" t="s">
        <v>4581</v>
      </c>
      <c r="I315" s="1014" t="s">
        <v>4582</v>
      </c>
      <c r="J315" s="1017">
        <v>3020370000002</v>
      </c>
      <c r="K315" s="1018" t="s">
        <v>4750</v>
      </c>
      <c r="L315" s="1018" t="s">
        <v>4467</v>
      </c>
      <c r="M315" s="1018" t="s">
        <v>4441</v>
      </c>
      <c r="N315" s="1014" t="s">
        <v>634</v>
      </c>
      <c r="O315" s="1019">
        <v>2</v>
      </c>
      <c r="P315" s="1019">
        <v>0</v>
      </c>
      <c r="Q315" s="1019">
        <v>0</v>
      </c>
      <c r="R315" s="1019">
        <v>0</v>
      </c>
      <c r="S315" s="1019">
        <v>0</v>
      </c>
      <c r="T315" s="1019"/>
      <c r="U315" s="1019">
        <v>1007</v>
      </c>
      <c r="V315" s="1019" t="s">
        <v>4586</v>
      </c>
      <c r="W315" s="1020">
        <v>3102000</v>
      </c>
      <c r="X315" s="1021">
        <v>6204000</v>
      </c>
      <c r="Y315" s="1019" t="s">
        <v>4567</v>
      </c>
    </row>
    <row r="316" spans="1:25">
      <c r="A316" s="1014">
        <f t="shared" si="4"/>
        <v>310</v>
      </c>
      <c r="B316" s="1014">
        <v>2100</v>
      </c>
      <c r="C316" s="1014" t="s">
        <v>4565</v>
      </c>
      <c r="D316" s="1014">
        <v>2117</v>
      </c>
      <c r="E316" s="1014" t="s">
        <v>4695</v>
      </c>
      <c r="F316" s="1015">
        <v>2010</v>
      </c>
      <c r="G316" s="1014" t="s">
        <v>4696</v>
      </c>
      <c r="H316" s="1016" t="s">
        <v>4581</v>
      </c>
      <c r="I316" s="1014" t="s">
        <v>4582</v>
      </c>
      <c r="J316" s="1017">
        <v>5331370000005</v>
      </c>
      <c r="K316" s="1018" t="s">
        <v>4909</v>
      </c>
      <c r="L316" s="1018" t="s">
        <v>4468</v>
      </c>
      <c r="M316" s="1018" t="s">
        <v>4441</v>
      </c>
      <c r="N316" s="1014" t="s">
        <v>634</v>
      </c>
      <c r="O316" s="1019">
        <v>3</v>
      </c>
      <c r="P316" s="1019">
        <v>0</v>
      </c>
      <c r="Q316" s="1019">
        <v>0</v>
      </c>
      <c r="R316" s="1019">
        <v>0</v>
      </c>
      <c r="S316" s="1019">
        <v>0</v>
      </c>
      <c r="T316" s="1019"/>
      <c r="U316" s="1019">
        <v>1007</v>
      </c>
      <c r="V316" s="1019" t="s">
        <v>4586</v>
      </c>
      <c r="W316" s="1020">
        <v>38500</v>
      </c>
      <c r="X316" s="1021">
        <v>115500</v>
      </c>
      <c r="Y316" s="1019" t="s">
        <v>4567</v>
      </c>
    </row>
    <row r="317" spans="1:25">
      <c r="A317" s="1014">
        <f t="shared" si="4"/>
        <v>311</v>
      </c>
      <c r="B317" s="1014">
        <v>2100</v>
      </c>
      <c r="C317" s="1014" t="s">
        <v>4565</v>
      </c>
      <c r="D317" s="1014">
        <v>2117</v>
      </c>
      <c r="E317" s="1014" t="s">
        <v>4695</v>
      </c>
      <c r="F317" s="1015">
        <v>2010</v>
      </c>
      <c r="G317" s="1014" t="s">
        <v>4696</v>
      </c>
      <c r="H317" s="1016" t="s">
        <v>4581</v>
      </c>
      <c r="I317" s="1014" t="s">
        <v>4582</v>
      </c>
      <c r="J317" s="1017">
        <v>5331370000004</v>
      </c>
      <c r="K317" s="1018" t="s">
        <v>4908</v>
      </c>
      <c r="L317" s="1018" t="s">
        <v>4468</v>
      </c>
      <c r="M317" s="1018" t="s">
        <v>4441</v>
      </c>
      <c r="N317" s="1014" t="s">
        <v>634</v>
      </c>
      <c r="O317" s="1019">
        <v>3</v>
      </c>
      <c r="P317" s="1019">
        <v>0</v>
      </c>
      <c r="Q317" s="1019">
        <v>0</v>
      </c>
      <c r="R317" s="1019">
        <v>0</v>
      </c>
      <c r="S317" s="1019">
        <v>0</v>
      </c>
      <c r="T317" s="1019"/>
      <c r="U317" s="1019">
        <v>1007</v>
      </c>
      <c r="V317" s="1019" t="s">
        <v>4586</v>
      </c>
      <c r="W317" s="1020">
        <v>38500</v>
      </c>
      <c r="X317" s="1021">
        <v>115500</v>
      </c>
      <c r="Y317" s="1019" t="s">
        <v>4567</v>
      </c>
    </row>
    <row r="318" spans="1:25">
      <c r="A318" s="1014">
        <f t="shared" si="4"/>
        <v>312</v>
      </c>
      <c r="B318" s="1014">
        <v>2100</v>
      </c>
      <c r="C318" s="1014" t="s">
        <v>4565</v>
      </c>
      <c r="D318" s="1014">
        <v>2117</v>
      </c>
      <c r="E318" s="1014" t="s">
        <v>4695</v>
      </c>
      <c r="F318" s="1015">
        <v>2010</v>
      </c>
      <c r="G318" s="1014" t="s">
        <v>4696</v>
      </c>
      <c r="H318" s="1016" t="s">
        <v>4581</v>
      </c>
      <c r="I318" s="1014" t="s">
        <v>4582</v>
      </c>
      <c r="J318" s="1017">
        <v>5331370000003</v>
      </c>
      <c r="K318" s="1018" t="s">
        <v>4907</v>
      </c>
      <c r="L318" s="1018" t="s">
        <v>4468</v>
      </c>
      <c r="M318" s="1018" t="s">
        <v>4441</v>
      </c>
      <c r="N318" s="1014" t="s">
        <v>634</v>
      </c>
      <c r="O318" s="1019">
        <v>6</v>
      </c>
      <c r="P318" s="1019">
        <v>0</v>
      </c>
      <c r="Q318" s="1019">
        <v>0</v>
      </c>
      <c r="R318" s="1019">
        <v>0</v>
      </c>
      <c r="S318" s="1019">
        <v>0</v>
      </c>
      <c r="T318" s="1019"/>
      <c r="U318" s="1019">
        <v>1007</v>
      </c>
      <c r="V318" s="1019" t="s">
        <v>4586</v>
      </c>
      <c r="W318" s="1020">
        <v>38500</v>
      </c>
      <c r="X318" s="1021">
        <v>231000</v>
      </c>
      <c r="Y318" s="1019" t="s">
        <v>4567</v>
      </c>
    </row>
    <row r="319" spans="1:25">
      <c r="A319" s="1014">
        <f t="shared" si="4"/>
        <v>313</v>
      </c>
      <c r="B319" s="1014">
        <v>2100</v>
      </c>
      <c r="C319" s="1014" t="s">
        <v>4565</v>
      </c>
      <c r="D319" s="1014">
        <v>2117</v>
      </c>
      <c r="E319" s="1014" t="s">
        <v>4695</v>
      </c>
      <c r="F319" s="1015">
        <v>2010</v>
      </c>
      <c r="G319" s="1014" t="s">
        <v>4696</v>
      </c>
      <c r="H319" s="1016" t="s">
        <v>4581</v>
      </c>
      <c r="I319" s="1014" t="s">
        <v>4582</v>
      </c>
      <c r="J319" s="1017">
        <v>5331060000000</v>
      </c>
      <c r="K319" s="1018" t="s">
        <v>4904</v>
      </c>
      <c r="L319" s="1018" t="s">
        <v>4468</v>
      </c>
      <c r="M319" s="1018" t="s">
        <v>4441</v>
      </c>
      <c r="N319" s="1014" t="s">
        <v>634</v>
      </c>
      <c r="O319" s="1019">
        <v>5</v>
      </c>
      <c r="P319" s="1019">
        <v>0</v>
      </c>
      <c r="Q319" s="1019">
        <v>0</v>
      </c>
      <c r="R319" s="1019">
        <v>0</v>
      </c>
      <c r="S319" s="1019">
        <v>0</v>
      </c>
      <c r="T319" s="1019"/>
      <c r="U319" s="1019">
        <v>1007</v>
      </c>
      <c r="V319" s="1019" t="s">
        <v>4586</v>
      </c>
      <c r="W319" s="1020">
        <v>605000</v>
      </c>
      <c r="X319" s="1021">
        <v>3025000</v>
      </c>
      <c r="Y319" s="1019" t="s">
        <v>4567</v>
      </c>
    </row>
    <row r="320" spans="1:25">
      <c r="A320" s="1014">
        <f t="shared" si="4"/>
        <v>314</v>
      </c>
      <c r="B320" s="1014">
        <v>2100</v>
      </c>
      <c r="C320" s="1014" t="s">
        <v>4565</v>
      </c>
      <c r="D320" s="1014">
        <v>2117</v>
      </c>
      <c r="E320" s="1014" t="s">
        <v>4695</v>
      </c>
      <c r="F320" s="1015">
        <v>2010</v>
      </c>
      <c r="G320" s="1014" t="s">
        <v>4696</v>
      </c>
      <c r="H320" s="1016" t="s">
        <v>4581</v>
      </c>
      <c r="I320" s="1014" t="s">
        <v>4582</v>
      </c>
      <c r="J320" s="1017">
        <v>5331060000005</v>
      </c>
      <c r="K320" s="1018" t="s">
        <v>4905</v>
      </c>
      <c r="L320" s="1018" t="s">
        <v>4468</v>
      </c>
      <c r="M320" s="1018" t="s">
        <v>4441</v>
      </c>
      <c r="N320" s="1014" t="s">
        <v>634</v>
      </c>
      <c r="O320" s="1019">
        <v>5</v>
      </c>
      <c r="P320" s="1019">
        <v>0</v>
      </c>
      <c r="Q320" s="1019">
        <v>0</v>
      </c>
      <c r="R320" s="1019">
        <v>0</v>
      </c>
      <c r="S320" s="1019">
        <v>0</v>
      </c>
      <c r="T320" s="1019"/>
      <c r="U320" s="1019">
        <v>1007</v>
      </c>
      <c r="V320" s="1019" t="s">
        <v>4586</v>
      </c>
      <c r="W320" s="1020">
        <v>605000</v>
      </c>
      <c r="X320" s="1021">
        <v>3025000</v>
      </c>
      <c r="Y320" s="1019" t="s">
        <v>4567</v>
      </c>
    </row>
    <row r="321" spans="1:25">
      <c r="A321" s="1014">
        <f t="shared" si="4"/>
        <v>315</v>
      </c>
      <c r="B321" s="1014">
        <v>2100</v>
      </c>
      <c r="C321" s="1014" t="s">
        <v>4565</v>
      </c>
      <c r="D321" s="1014">
        <v>2117</v>
      </c>
      <c r="E321" s="1014" t="s">
        <v>4695</v>
      </c>
      <c r="F321" s="1015">
        <v>2010</v>
      </c>
      <c r="G321" s="1014" t="s">
        <v>4696</v>
      </c>
      <c r="H321" s="1016" t="s">
        <v>4581</v>
      </c>
      <c r="I321" s="1014" t="s">
        <v>4582</v>
      </c>
      <c r="J321" s="1017">
        <v>5331060000006</v>
      </c>
      <c r="K321" s="1018" t="s">
        <v>4906</v>
      </c>
      <c r="L321" s="1018" t="s">
        <v>4468</v>
      </c>
      <c r="M321" s="1018" t="s">
        <v>725</v>
      </c>
      <c r="N321" s="1014" t="s">
        <v>634</v>
      </c>
      <c r="O321" s="1019">
        <v>5</v>
      </c>
      <c r="P321" s="1019">
        <v>0</v>
      </c>
      <c r="Q321" s="1019">
        <v>0</v>
      </c>
      <c r="R321" s="1019">
        <v>0</v>
      </c>
      <c r="S321" s="1019">
        <v>0</v>
      </c>
      <c r="T321" s="1019"/>
      <c r="U321" s="1019">
        <v>1007</v>
      </c>
      <c r="V321" s="1019" t="s">
        <v>4586</v>
      </c>
      <c r="W321" s="1020">
        <v>605000</v>
      </c>
      <c r="X321" s="1021">
        <v>3025000</v>
      </c>
      <c r="Y321" s="1019" t="s">
        <v>4567</v>
      </c>
    </row>
    <row r="322" spans="1:25">
      <c r="A322" s="1014">
        <f t="shared" si="4"/>
        <v>316</v>
      </c>
      <c r="B322" s="1014">
        <v>2100</v>
      </c>
      <c r="C322" s="1014" t="s">
        <v>4565</v>
      </c>
      <c r="D322" s="1014">
        <v>2117</v>
      </c>
      <c r="E322" s="1014" t="s">
        <v>4695</v>
      </c>
      <c r="F322" s="1015">
        <v>2010</v>
      </c>
      <c r="G322" s="1014" t="s">
        <v>4696</v>
      </c>
      <c r="H322" s="1016" t="s">
        <v>4581</v>
      </c>
      <c r="I322" s="1014" t="s">
        <v>4582</v>
      </c>
      <c r="J322" s="1017">
        <v>5331300002183</v>
      </c>
      <c r="K322" s="1018" t="s">
        <v>5854</v>
      </c>
      <c r="L322" s="1018" t="s">
        <v>4468</v>
      </c>
      <c r="M322" s="1018" t="s">
        <v>4441</v>
      </c>
      <c r="N322" s="1014" t="s">
        <v>634</v>
      </c>
      <c r="O322" s="1019">
        <v>6</v>
      </c>
      <c r="P322" s="1019">
        <v>0</v>
      </c>
      <c r="Q322" s="1019">
        <v>0</v>
      </c>
      <c r="R322" s="1019">
        <v>0</v>
      </c>
      <c r="S322" s="1019">
        <v>0</v>
      </c>
      <c r="T322" s="1019"/>
      <c r="U322" s="1019">
        <v>1007</v>
      </c>
      <c r="V322" s="1019" t="s">
        <v>4586</v>
      </c>
      <c r="W322" s="1020">
        <v>49500</v>
      </c>
      <c r="X322" s="1021">
        <v>297000</v>
      </c>
      <c r="Y322" s="1019" t="s">
        <v>4567</v>
      </c>
    </row>
    <row r="323" spans="1:25">
      <c r="A323" s="1014">
        <f t="shared" si="4"/>
        <v>317</v>
      </c>
      <c r="B323" s="1014">
        <v>2100</v>
      </c>
      <c r="C323" s="1014" t="s">
        <v>4565</v>
      </c>
      <c r="D323" s="1014">
        <v>2117</v>
      </c>
      <c r="E323" s="1014" t="s">
        <v>4695</v>
      </c>
      <c r="F323" s="1015">
        <v>2010</v>
      </c>
      <c r="G323" s="1014" t="s">
        <v>4696</v>
      </c>
      <c r="H323" s="1016" t="s">
        <v>4581</v>
      </c>
      <c r="I323" s="1014" t="s">
        <v>4582</v>
      </c>
      <c r="J323" s="1017">
        <v>5331300002182</v>
      </c>
      <c r="K323" s="1018" t="s">
        <v>5855</v>
      </c>
      <c r="L323" s="1018" t="s">
        <v>4468</v>
      </c>
      <c r="M323" s="1018" t="s">
        <v>4441</v>
      </c>
      <c r="N323" s="1014" t="s">
        <v>634</v>
      </c>
      <c r="O323" s="1019">
        <v>6</v>
      </c>
      <c r="P323" s="1019">
        <v>0</v>
      </c>
      <c r="Q323" s="1019">
        <v>0</v>
      </c>
      <c r="R323" s="1019">
        <v>0</v>
      </c>
      <c r="S323" s="1019">
        <v>0</v>
      </c>
      <c r="T323" s="1019"/>
      <c r="U323" s="1019">
        <v>1007</v>
      </c>
      <c r="V323" s="1019" t="s">
        <v>4586</v>
      </c>
      <c r="W323" s="1020">
        <v>49500</v>
      </c>
      <c r="X323" s="1021">
        <v>297000</v>
      </c>
      <c r="Y323" s="1019" t="s">
        <v>4567</v>
      </c>
    </row>
    <row r="324" spans="1:25">
      <c r="A324" s="1014">
        <f t="shared" si="4"/>
        <v>318</v>
      </c>
      <c r="B324" s="1014">
        <v>2100</v>
      </c>
      <c r="C324" s="1014" t="s">
        <v>4565</v>
      </c>
      <c r="D324" s="1014">
        <v>2117</v>
      </c>
      <c r="E324" s="1014" t="s">
        <v>4695</v>
      </c>
      <c r="F324" s="1015">
        <v>2010</v>
      </c>
      <c r="G324" s="1014" t="s">
        <v>4696</v>
      </c>
      <c r="H324" s="1016" t="s">
        <v>4581</v>
      </c>
      <c r="I324" s="1014" t="s">
        <v>4582</v>
      </c>
      <c r="J324" s="1017">
        <v>5331970000274</v>
      </c>
      <c r="K324" s="1018" t="s">
        <v>5856</v>
      </c>
      <c r="L324" s="1018" t="s">
        <v>4468</v>
      </c>
      <c r="M324" s="1018" t="s">
        <v>1861</v>
      </c>
      <c r="N324" s="1014" t="s">
        <v>634</v>
      </c>
      <c r="O324" s="1019">
        <v>4</v>
      </c>
      <c r="P324" s="1019">
        <v>0</v>
      </c>
      <c r="Q324" s="1019">
        <v>0</v>
      </c>
      <c r="R324" s="1019">
        <v>0</v>
      </c>
      <c r="S324" s="1019">
        <v>0</v>
      </c>
      <c r="T324" s="1019"/>
      <c r="U324" s="1019">
        <v>1007</v>
      </c>
      <c r="V324" s="1019" t="s">
        <v>4586</v>
      </c>
      <c r="W324" s="1020">
        <v>220220</v>
      </c>
      <c r="X324" s="1021">
        <v>880880</v>
      </c>
      <c r="Y324" s="1019" t="s">
        <v>4567</v>
      </c>
    </row>
    <row r="325" spans="1:25">
      <c r="A325" s="1014">
        <f t="shared" si="4"/>
        <v>319</v>
      </c>
      <c r="B325" s="1014">
        <v>2100</v>
      </c>
      <c r="C325" s="1014" t="s">
        <v>4565</v>
      </c>
      <c r="D325" s="1014">
        <v>2117</v>
      </c>
      <c r="E325" s="1014" t="s">
        <v>4695</v>
      </c>
      <c r="F325" s="1015">
        <v>2010</v>
      </c>
      <c r="G325" s="1014" t="s">
        <v>4696</v>
      </c>
      <c r="H325" s="1016" t="s">
        <v>4581</v>
      </c>
      <c r="I325" s="1014" t="s">
        <v>4582</v>
      </c>
      <c r="J325" s="1017">
        <v>5331970000514</v>
      </c>
      <c r="K325" s="1018" t="s">
        <v>4911</v>
      </c>
      <c r="L325" s="1018" t="s">
        <v>4468</v>
      </c>
      <c r="M325" s="1018" t="s">
        <v>4441</v>
      </c>
      <c r="N325" s="1014" t="s">
        <v>634</v>
      </c>
      <c r="O325" s="1019">
        <v>3</v>
      </c>
      <c r="P325" s="1019">
        <v>0</v>
      </c>
      <c r="Q325" s="1019">
        <v>0</v>
      </c>
      <c r="R325" s="1019">
        <v>0</v>
      </c>
      <c r="S325" s="1019">
        <v>0</v>
      </c>
      <c r="T325" s="1019"/>
      <c r="U325" s="1019">
        <v>1007</v>
      </c>
      <c r="V325" s="1019" t="s">
        <v>4586</v>
      </c>
      <c r="W325" s="1020">
        <v>330000</v>
      </c>
      <c r="X325" s="1021">
        <v>990000</v>
      </c>
      <c r="Y325" s="1019" t="s">
        <v>4567</v>
      </c>
    </row>
    <row r="326" spans="1:25">
      <c r="A326" s="1014">
        <f t="shared" si="4"/>
        <v>320</v>
      </c>
      <c r="B326" s="1014">
        <v>2100</v>
      </c>
      <c r="C326" s="1014" t="s">
        <v>4565</v>
      </c>
      <c r="D326" s="1014">
        <v>2117</v>
      </c>
      <c r="E326" s="1014" t="s">
        <v>4695</v>
      </c>
      <c r="F326" s="1015">
        <v>2010</v>
      </c>
      <c r="G326" s="1014" t="s">
        <v>4696</v>
      </c>
      <c r="H326" s="1016" t="s">
        <v>4581</v>
      </c>
      <c r="I326" s="1014" t="s">
        <v>4582</v>
      </c>
      <c r="J326" s="1017">
        <v>5331970000516</v>
      </c>
      <c r="K326" s="1018" t="s">
        <v>4912</v>
      </c>
      <c r="L326" s="1018" t="s">
        <v>4468</v>
      </c>
      <c r="M326" s="1018" t="s">
        <v>4441</v>
      </c>
      <c r="N326" s="1014" t="s">
        <v>634</v>
      </c>
      <c r="O326" s="1019">
        <v>3</v>
      </c>
      <c r="P326" s="1019">
        <v>0</v>
      </c>
      <c r="Q326" s="1019">
        <v>0</v>
      </c>
      <c r="R326" s="1019">
        <v>0</v>
      </c>
      <c r="S326" s="1019">
        <v>0</v>
      </c>
      <c r="T326" s="1019"/>
      <c r="U326" s="1019">
        <v>1007</v>
      </c>
      <c r="V326" s="1019" t="s">
        <v>4586</v>
      </c>
      <c r="W326" s="1020">
        <v>410167</v>
      </c>
      <c r="X326" s="1021">
        <v>1230500</v>
      </c>
      <c r="Y326" s="1019" t="s">
        <v>4567</v>
      </c>
    </row>
    <row r="327" spans="1:25">
      <c r="A327" s="1014">
        <f t="shared" si="4"/>
        <v>321</v>
      </c>
      <c r="B327" s="1014">
        <v>2100</v>
      </c>
      <c r="C327" s="1014" t="s">
        <v>4565</v>
      </c>
      <c r="D327" s="1014">
        <v>2117</v>
      </c>
      <c r="E327" s="1014" t="s">
        <v>4695</v>
      </c>
      <c r="F327" s="1015">
        <v>2010</v>
      </c>
      <c r="G327" s="1014" t="s">
        <v>4696</v>
      </c>
      <c r="H327" s="1016" t="s">
        <v>4581</v>
      </c>
      <c r="I327" s="1014" t="s">
        <v>4582</v>
      </c>
      <c r="J327" s="1017">
        <v>5330970003161</v>
      </c>
      <c r="K327" s="1018" t="s">
        <v>5857</v>
      </c>
      <c r="L327" s="1018" t="s">
        <v>4449</v>
      </c>
      <c r="M327" s="1018" t="s">
        <v>4453</v>
      </c>
      <c r="N327" s="1014" t="s">
        <v>634</v>
      </c>
      <c r="O327" s="1019">
        <v>1</v>
      </c>
      <c r="P327" s="1019">
        <v>0</v>
      </c>
      <c r="Q327" s="1019">
        <v>0</v>
      </c>
      <c r="R327" s="1019">
        <v>0</v>
      </c>
      <c r="S327" s="1019">
        <v>0</v>
      </c>
      <c r="T327" s="1019"/>
      <c r="U327" s="1019">
        <v>1007</v>
      </c>
      <c r="V327" s="1019" t="s">
        <v>4586</v>
      </c>
      <c r="W327" s="1020">
        <v>1100000</v>
      </c>
      <c r="X327" s="1021">
        <v>1100000</v>
      </c>
      <c r="Y327" s="1019" t="s">
        <v>4567</v>
      </c>
    </row>
    <row r="328" spans="1:25">
      <c r="A328" s="1014">
        <f t="shared" si="4"/>
        <v>322</v>
      </c>
      <c r="B328" s="1014">
        <v>2100</v>
      </c>
      <c r="C328" s="1014" t="s">
        <v>4565</v>
      </c>
      <c r="D328" s="1014">
        <v>2117</v>
      </c>
      <c r="E328" s="1014" t="s">
        <v>4695</v>
      </c>
      <c r="F328" s="1015">
        <v>2010</v>
      </c>
      <c r="G328" s="1014" t="s">
        <v>4696</v>
      </c>
      <c r="H328" s="1016" t="s">
        <v>4581</v>
      </c>
      <c r="I328" s="1014" t="s">
        <v>4582</v>
      </c>
      <c r="J328" s="1017">
        <v>5330970003163</v>
      </c>
      <c r="K328" s="1018" t="s">
        <v>5858</v>
      </c>
      <c r="L328" s="1018" t="s">
        <v>4449</v>
      </c>
      <c r="M328" s="1018" t="s">
        <v>4453</v>
      </c>
      <c r="N328" s="1014" t="s">
        <v>634</v>
      </c>
      <c r="O328" s="1019">
        <v>6</v>
      </c>
      <c r="P328" s="1019">
        <v>0</v>
      </c>
      <c r="Q328" s="1019">
        <v>0</v>
      </c>
      <c r="R328" s="1019">
        <v>0</v>
      </c>
      <c r="S328" s="1019">
        <v>0</v>
      </c>
      <c r="T328" s="1019"/>
      <c r="U328" s="1019">
        <v>1007</v>
      </c>
      <c r="V328" s="1019" t="s">
        <v>4586</v>
      </c>
      <c r="W328" s="1020">
        <v>1651650</v>
      </c>
      <c r="X328" s="1021">
        <v>9909900</v>
      </c>
      <c r="Y328" s="1019" t="s">
        <v>4567</v>
      </c>
    </row>
    <row r="329" spans="1:25">
      <c r="A329" s="1014">
        <f t="shared" ref="A329:A392" si="5">A328+1</f>
        <v>323</v>
      </c>
      <c r="B329" s="1014">
        <v>2100</v>
      </c>
      <c r="C329" s="1014" t="s">
        <v>4565</v>
      </c>
      <c r="D329" s="1014">
        <v>2117</v>
      </c>
      <c r="E329" s="1014" t="s">
        <v>4695</v>
      </c>
      <c r="F329" s="1015">
        <v>2010</v>
      </c>
      <c r="G329" s="1014" t="s">
        <v>4696</v>
      </c>
      <c r="H329" s="1016" t="s">
        <v>4581</v>
      </c>
      <c r="I329" s="1014" t="s">
        <v>4582</v>
      </c>
      <c r="J329" s="1017">
        <v>5330970001029</v>
      </c>
      <c r="K329" s="1018" t="s">
        <v>5859</v>
      </c>
      <c r="L329" s="1018" t="s">
        <v>4449</v>
      </c>
      <c r="M329" s="1018" t="s">
        <v>5860</v>
      </c>
      <c r="N329" s="1014" t="s">
        <v>634</v>
      </c>
      <c r="O329" s="1019">
        <v>6</v>
      </c>
      <c r="P329" s="1019">
        <v>0</v>
      </c>
      <c r="Q329" s="1019">
        <v>0</v>
      </c>
      <c r="R329" s="1019">
        <v>0</v>
      </c>
      <c r="S329" s="1019">
        <v>0</v>
      </c>
      <c r="T329" s="1019"/>
      <c r="U329" s="1019">
        <v>1007</v>
      </c>
      <c r="V329" s="1019" t="s">
        <v>4586</v>
      </c>
      <c r="W329" s="1020">
        <v>592900</v>
      </c>
      <c r="X329" s="1021">
        <v>3557400</v>
      </c>
      <c r="Y329" s="1019" t="s">
        <v>4567</v>
      </c>
    </row>
    <row r="330" spans="1:25">
      <c r="A330" s="1014">
        <f t="shared" si="5"/>
        <v>324</v>
      </c>
      <c r="B330" s="1014">
        <v>2100</v>
      </c>
      <c r="C330" s="1014" t="s">
        <v>4565</v>
      </c>
      <c r="D330" s="1014">
        <v>2117</v>
      </c>
      <c r="E330" s="1014" t="s">
        <v>4695</v>
      </c>
      <c r="F330" s="1015">
        <v>2010</v>
      </c>
      <c r="G330" s="1014" t="s">
        <v>4696</v>
      </c>
      <c r="H330" s="1016" t="s">
        <v>4581</v>
      </c>
      <c r="I330" s="1014" t="s">
        <v>4582</v>
      </c>
      <c r="J330" s="1017">
        <v>5330970000276</v>
      </c>
      <c r="K330" s="1018" t="s">
        <v>5861</v>
      </c>
      <c r="L330" s="1018" t="s">
        <v>4449</v>
      </c>
      <c r="M330" s="1018" t="s">
        <v>4453</v>
      </c>
      <c r="N330" s="1014" t="s">
        <v>634</v>
      </c>
      <c r="O330" s="1019">
        <v>2</v>
      </c>
      <c r="P330" s="1019">
        <v>0</v>
      </c>
      <c r="Q330" s="1019">
        <v>0</v>
      </c>
      <c r="R330" s="1019">
        <v>0</v>
      </c>
      <c r="S330" s="1019">
        <v>0</v>
      </c>
      <c r="T330" s="1019"/>
      <c r="U330" s="1019">
        <v>1007</v>
      </c>
      <c r="V330" s="1019" t="s">
        <v>4586</v>
      </c>
      <c r="W330" s="1020">
        <v>1101100</v>
      </c>
      <c r="X330" s="1021">
        <v>2202200</v>
      </c>
      <c r="Y330" s="1019" t="s">
        <v>4567</v>
      </c>
    </row>
    <row r="331" spans="1:25">
      <c r="A331" s="1014">
        <f t="shared" si="5"/>
        <v>325</v>
      </c>
      <c r="B331" s="1014">
        <v>2100</v>
      </c>
      <c r="C331" s="1014" t="s">
        <v>4565</v>
      </c>
      <c r="D331" s="1014">
        <v>2117</v>
      </c>
      <c r="E331" s="1014" t="s">
        <v>4695</v>
      </c>
      <c r="F331" s="1015">
        <v>2010</v>
      </c>
      <c r="G331" s="1014" t="s">
        <v>4696</v>
      </c>
      <c r="H331" s="1016" t="s">
        <v>4581</v>
      </c>
      <c r="I331" s="1014" t="s">
        <v>4582</v>
      </c>
      <c r="J331" s="1017">
        <v>5330970001031</v>
      </c>
      <c r="K331" s="1018" t="s">
        <v>5862</v>
      </c>
      <c r="L331" s="1018" t="s">
        <v>4449</v>
      </c>
      <c r="M331" s="1018" t="s">
        <v>4453</v>
      </c>
      <c r="N331" s="1014" t="s">
        <v>634</v>
      </c>
      <c r="O331" s="1019">
        <v>11</v>
      </c>
      <c r="P331" s="1019">
        <v>0</v>
      </c>
      <c r="Q331" s="1019">
        <v>0</v>
      </c>
      <c r="R331" s="1019">
        <v>0</v>
      </c>
      <c r="S331" s="1019">
        <v>0</v>
      </c>
      <c r="T331" s="1019"/>
      <c r="U331" s="1019">
        <v>1007</v>
      </c>
      <c r="V331" s="1019" t="s">
        <v>4586</v>
      </c>
      <c r="W331" s="1020">
        <v>411800</v>
      </c>
      <c r="X331" s="1021">
        <v>4529800</v>
      </c>
      <c r="Y331" s="1019" t="s">
        <v>4567</v>
      </c>
    </row>
    <row r="332" spans="1:25">
      <c r="A332" s="1014">
        <f t="shared" si="5"/>
        <v>326</v>
      </c>
      <c r="B332" s="1014">
        <v>2100</v>
      </c>
      <c r="C332" s="1014" t="s">
        <v>4565</v>
      </c>
      <c r="D332" s="1014">
        <v>2117</v>
      </c>
      <c r="E332" s="1014" t="s">
        <v>4695</v>
      </c>
      <c r="F332" s="1015">
        <v>2010</v>
      </c>
      <c r="G332" s="1014" t="s">
        <v>4696</v>
      </c>
      <c r="H332" s="1016" t="s">
        <v>4581</v>
      </c>
      <c r="I332" s="1014" t="s">
        <v>4582</v>
      </c>
      <c r="J332" s="1017">
        <v>5330970000236</v>
      </c>
      <c r="K332" s="1018" t="s">
        <v>5863</v>
      </c>
      <c r="L332" s="1018" t="s">
        <v>4449</v>
      </c>
      <c r="M332" s="1018" t="s">
        <v>4453</v>
      </c>
      <c r="N332" s="1014" t="s">
        <v>634</v>
      </c>
      <c r="O332" s="1019">
        <v>3</v>
      </c>
      <c r="P332" s="1019">
        <v>0</v>
      </c>
      <c r="Q332" s="1019">
        <v>0</v>
      </c>
      <c r="R332" s="1019">
        <v>0</v>
      </c>
      <c r="S332" s="1019">
        <v>0</v>
      </c>
      <c r="T332" s="1019"/>
      <c r="U332" s="1019">
        <v>1007</v>
      </c>
      <c r="V332" s="1019" t="s">
        <v>4586</v>
      </c>
      <c r="W332" s="1020">
        <v>804650</v>
      </c>
      <c r="X332" s="1021">
        <v>2413950</v>
      </c>
      <c r="Y332" s="1019" t="s">
        <v>4567</v>
      </c>
    </row>
    <row r="333" spans="1:25">
      <c r="A333" s="1014">
        <f t="shared" si="5"/>
        <v>327</v>
      </c>
      <c r="B333" s="1014">
        <v>2100</v>
      </c>
      <c r="C333" s="1014" t="s">
        <v>4565</v>
      </c>
      <c r="D333" s="1014">
        <v>2117</v>
      </c>
      <c r="E333" s="1014" t="s">
        <v>4695</v>
      </c>
      <c r="F333" s="1015">
        <v>2010</v>
      </c>
      <c r="G333" s="1014" t="s">
        <v>4696</v>
      </c>
      <c r="H333" s="1016" t="s">
        <v>4581</v>
      </c>
      <c r="I333" s="1014" t="s">
        <v>4582</v>
      </c>
      <c r="J333" s="1017">
        <v>5330970000296</v>
      </c>
      <c r="K333" s="1018" t="s">
        <v>5864</v>
      </c>
      <c r="L333" s="1018" t="s">
        <v>4449</v>
      </c>
      <c r="M333" s="1018" t="s">
        <v>4453</v>
      </c>
      <c r="N333" s="1014" t="s">
        <v>634</v>
      </c>
      <c r="O333" s="1019">
        <v>13</v>
      </c>
      <c r="P333" s="1019">
        <v>0</v>
      </c>
      <c r="Q333" s="1019">
        <v>0</v>
      </c>
      <c r="R333" s="1019">
        <v>0</v>
      </c>
      <c r="S333" s="1019">
        <v>0</v>
      </c>
      <c r="T333" s="1019"/>
      <c r="U333" s="1019">
        <v>1007</v>
      </c>
      <c r="V333" s="1019" t="s">
        <v>4586</v>
      </c>
      <c r="W333" s="1020">
        <v>646969</v>
      </c>
      <c r="X333" s="1021">
        <v>8410600</v>
      </c>
      <c r="Y333" s="1019" t="s">
        <v>4567</v>
      </c>
    </row>
    <row r="334" spans="1:25">
      <c r="A334" s="1014">
        <f t="shared" si="5"/>
        <v>328</v>
      </c>
      <c r="B334" s="1014">
        <v>2100</v>
      </c>
      <c r="C334" s="1014" t="s">
        <v>4565</v>
      </c>
      <c r="D334" s="1014">
        <v>2117</v>
      </c>
      <c r="E334" s="1014" t="s">
        <v>4695</v>
      </c>
      <c r="F334" s="1015">
        <v>2010</v>
      </c>
      <c r="G334" s="1014" t="s">
        <v>4696</v>
      </c>
      <c r="H334" s="1016" t="s">
        <v>4581</v>
      </c>
      <c r="I334" s="1014" t="s">
        <v>4582</v>
      </c>
      <c r="J334" s="1017">
        <v>5330970002745</v>
      </c>
      <c r="K334" s="1018" t="s">
        <v>5865</v>
      </c>
      <c r="L334" s="1018" t="s">
        <v>4449</v>
      </c>
      <c r="M334" s="1018" t="s">
        <v>4453</v>
      </c>
      <c r="N334" s="1014" t="s">
        <v>634</v>
      </c>
      <c r="O334" s="1019">
        <v>8</v>
      </c>
      <c r="P334" s="1019">
        <v>0</v>
      </c>
      <c r="Q334" s="1019">
        <v>0</v>
      </c>
      <c r="R334" s="1019">
        <v>0</v>
      </c>
      <c r="S334" s="1019">
        <v>0</v>
      </c>
      <c r="T334" s="1019"/>
      <c r="U334" s="1019">
        <v>1007</v>
      </c>
      <c r="V334" s="1019" t="s">
        <v>4586</v>
      </c>
      <c r="W334" s="1020">
        <v>211750</v>
      </c>
      <c r="X334" s="1021">
        <v>1694000</v>
      </c>
      <c r="Y334" s="1019" t="s">
        <v>4567</v>
      </c>
    </row>
    <row r="335" spans="1:25">
      <c r="A335" s="1014">
        <f t="shared" si="5"/>
        <v>329</v>
      </c>
      <c r="B335" s="1014">
        <v>2100</v>
      </c>
      <c r="C335" s="1014" t="s">
        <v>4565</v>
      </c>
      <c r="D335" s="1014">
        <v>2117</v>
      </c>
      <c r="E335" s="1014" t="s">
        <v>4695</v>
      </c>
      <c r="F335" s="1015">
        <v>2010</v>
      </c>
      <c r="G335" s="1014" t="s">
        <v>4696</v>
      </c>
      <c r="H335" s="1016" t="s">
        <v>4581</v>
      </c>
      <c r="I335" s="1014" t="s">
        <v>4582</v>
      </c>
      <c r="J335" s="1017">
        <v>4710970000433</v>
      </c>
      <c r="K335" s="1018" t="s">
        <v>4862</v>
      </c>
      <c r="L335" s="1018" t="s">
        <v>4443</v>
      </c>
      <c r="M335" s="1018" t="s">
        <v>4441</v>
      </c>
      <c r="N335" s="1014" t="s">
        <v>634</v>
      </c>
      <c r="O335" s="1019">
        <v>29</v>
      </c>
      <c r="P335" s="1019">
        <v>0</v>
      </c>
      <c r="Q335" s="1019">
        <v>0</v>
      </c>
      <c r="R335" s="1019">
        <v>0</v>
      </c>
      <c r="S335" s="1019">
        <v>0</v>
      </c>
      <c r="T335" s="1019"/>
      <c r="U335" s="1019">
        <v>1007</v>
      </c>
      <c r="V335" s="1019" t="s">
        <v>4586</v>
      </c>
      <c r="W335" s="1020">
        <v>3932001</v>
      </c>
      <c r="X335" s="1021">
        <v>114028018</v>
      </c>
      <c r="Y335" s="1019" t="s">
        <v>4567</v>
      </c>
    </row>
    <row r="336" spans="1:25">
      <c r="A336" s="1014">
        <f t="shared" si="5"/>
        <v>330</v>
      </c>
      <c r="B336" s="1014">
        <v>2100</v>
      </c>
      <c r="C336" s="1014" t="s">
        <v>4565</v>
      </c>
      <c r="D336" s="1014">
        <v>2117</v>
      </c>
      <c r="E336" s="1014" t="s">
        <v>4695</v>
      </c>
      <c r="F336" s="1015">
        <v>2010</v>
      </c>
      <c r="G336" s="1014" t="s">
        <v>4696</v>
      </c>
      <c r="H336" s="1016" t="s">
        <v>4581</v>
      </c>
      <c r="I336" s="1014" t="s">
        <v>4582</v>
      </c>
      <c r="J336" s="1017">
        <v>4730970000718</v>
      </c>
      <c r="K336" s="1018" t="s">
        <v>4883</v>
      </c>
      <c r="L336" s="1018" t="s">
        <v>4700</v>
      </c>
      <c r="M336" s="1018" t="s">
        <v>4441</v>
      </c>
      <c r="N336" s="1014" t="s">
        <v>634</v>
      </c>
      <c r="O336" s="1019">
        <v>4</v>
      </c>
      <c r="P336" s="1019">
        <v>0</v>
      </c>
      <c r="Q336" s="1019">
        <v>0</v>
      </c>
      <c r="R336" s="1019">
        <v>0</v>
      </c>
      <c r="S336" s="1019">
        <v>0</v>
      </c>
      <c r="T336" s="1019"/>
      <c r="U336" s="1019">
        <v>1007</v>
      </c>
      <c r="V336" s="1019" t="s">
        <v>4586</v>
      </c>
      <c r="W336" s="1020">
        <v>5244140</v>
      </c>
      <c r="X336" s="1021">
        <v>20976560</v>
      </c>
      <c r="Y336" s="1019" t="s">
        <v>4567</v>
      </c>
    </row>
    <row r="337" spans="1:25">
      <c r="A337" s="1014">
        <f t="shared" si="5"/>
        <v>331</v>
      </c>
      <c r="B337" s="1014">
        <v>2100</v>
      </c>
      <c r="C337" s="1014" t="s">
        <v>4565</v>
      </c>
      <c r="D337" s="1014">
        <v>2117</v>
      </c>
      <c r="E337" s="1014" t="s">
        <v>4695</v>
      </c>
      <c r="F337" s="1015">
        <v>2010</v>
      </c>
      <c r="G337" s="1014" t="s">
        <v>4696</v>
      </c>
      <c r="H337" s="1016" t="s">
        <v>4581</v>
      </c>
      <c r="I337" s="1014" t="s">
        <v>4582</v>
      </c>
      <c r="J337" s="1017">
        <v>9545970000003</v>
      </c>
      <c r="K337" s="1018" t="s">
        <v>4927</v>
      </c>
      <c r="L337" s="1018" t="s">
        <v>4731</v>
      </c>
      <c r="M337" s="1018" t="s">
        <v>4453</v>
      </c>
      <c r="N337" s="1014" t="s">
        <v>634</v>
      </c>
      <c r="O337" s="1019">
        <v>340</v>
      </c>
      <c r="P337" s="1019">
        <v>0</v>
      </c>
      <c r="Q337" s="1019">
        <v>0</v>
      </c>
      <c r="R337" s="1019">
        <v>0</v>
      </c>
      <c r="S337" s="1019">
        <v>0</v>
      </c>
      <c r="T337" s="1019"/>
      <c r="U337" s="1019">
        <v>1007</v>
      </c>
      <c r="V337" s="1019" t="s">
        <v>4586</v>
      </c>
      <c r="W337" s="1020">
        <v>388300</v>
      </c>
      <c r="X337" s="1021">
        <v>132022000</v>
      </c>
      <c r="Y337" s="1019" t="s">
        <v>4567</v>
      </c>
    </row>
    <row r="338" spans="1:25">
      <c r="A338" s="1014">
        <f t="shared" si="5"/>
        <v>332</v>
      </c>
      <c r="B338" s="1014">
        <v>2100</v>
      </c>
      <c r="C338" s="1014" t="s">
        <v>4565</v>
      </c>
      <c r="D338" s="1014">
        <v>2117</v>
      </c>
      <c r="E338" s="1014" t="s">
        <v>4695</v>
      </c>
      <c r="F338" s="1015">
        <v>2010</v>
      </c>
      <c r="G338" s="1014" t="s">
        <v>4696</v>
      </c>
      <c r="H338" s="1016" t="s">
        <v>4581</v>
      </c>
      <c r="I338" s="1014" t="s">
        <v>4582</v>
      </c>
      <c r="J338" s="1017">
        <v>4730970000519</v>
      </c>
      <c r="K338" s="1018" t="s">
        <v>4882</v>
      </c>
      <c r="L338" s="1018" t="s">
        <v>4700</v>
      </c>
      <c r="M338" s="1018" t="s">
        <v>4441</v>
      </c>
      <c r="N338" s="1014" t="s">
        <v>634</v>
      </c>
      <c r="O338" s="1019">
        <v>1</v>
      </c>
      <c r="P338" s="1019">
        <v>0</v>
      </c>
      <c r="Q338" s="1019">
        <v>0</v>
      </c>
      <c r="R338" s="1019">
        <v>0</v>
      </c>
      <c r="S338" s="1019">
        <v>0</v>
      </c>
      <c r="T338" s="1019"/>
      <c r="U338" s="1019">
        <v>1007</v>
      </c>
      <c r="V338" s="1019" t="s">
        <v>4586</v>
      </c>
      <c r="W338" s="1020">
        <v>27500</v>
      </c>
      <c r="X338" s="1021">
        <v>27500</v>
      </c>
      <c r="Y338" s="1019" t="s">
        <v>4567</v>
      </c>
    </row>
    <row r="339" spans="1:25">
      <c r="A339" s="1014">
        <f t="shared" si="5"/>
        <v>333</v>
      </c>
      <c r="B339" s="1014">
        <v>2100</v>
      </c>
      <c r="C339" s="1014" t="s">
        <v>4565</v>
      </c>
      <c r="D339" s="1014">
        <v>2117</v>
      </c>
      <c r="E339" s="1014" t="s">
        <v>4695</v>
      </c>
      <c r="F339" s="1015">
        <v>2010</v>
      </c>
      <c r="G339" s="1014" t="s">
        <v>4696</v>
      </c>
      <c r="H339" s="1016" t="s">
        <v>4581</v>
      </c>
      <c r="I339" s="1014" t="s">
        <v>4582</v>
      </c>
      <c r="J339" s="1017">
        <v>5330970001003</v>
      </c>
      <c r="K339" s="1018" t="s">
        <v>4901</v>
      </c>
      <c r="L339" s="1018" t="s">
        <v>4449</v>
      </c>
      <c r="M339" s="1018" t="s">
        <v>4441</v>
      </c>
      <c r="N339" s="1014" t="s">
        <v>634</v>
      </c>
      <c r="O339" s="1022">
        <v>3</v>
      </c>
      <c r="P339" s="1019">
        <v>0</v>
      </c>
      <c r="Q339" s="1019">
        <v>0</v>
      </c>
      <c r="R339" s="1019">
        <v>0</v>
      </c>
      <c r="S339" s="1019">
        <v>0</v>
      </c>
      <c r="T339" s="1019"/>
      <c r="U339" s="1019">
        <v>1007</v>
      </c>
      <c r="V339" s="1019" t="s">
        <v>4586</v>
      </c>
      <c r="W339" s="1020">
        <v>451000</v>
      </c>
      <c r="X339" s="1021">
        <v>1353000</v>
      </c>
      <c r="Y339" s="1019" t="s">
        <v>4567</v>
      </c>
    </row>
    <row r="340" spans="1:25">
      <c r="A340" s="1014">
        <f t="shared" si="5"/>
        <v>334</v>
      </c>
      <c r="B340" s="1014">
        <v>2100</v>
      </c>
      <c r="C340" s="1014" t="s">
        <v>4565</v>
      </c>
      <c r="D340" s="1014">
        <v>2117</v>
      </c>
      <c r="E340" s="1014" t="s">
        <v>4695</v>
      </c>
      <c r="F340" s="1015">
        <v>2010</v>
      </c>
      <c r="G340" s="1014" t="s">
        <v>4696</v>
      </c>
      <c r="H340" s="1016" t="s">
        <v>4581</v>
      </c>
      <c r="I340" s="1014" t="s">
        <v>4582</v>
      </c>
      <c r="J340" s="1017">
        <v>5330970001005</v>
      </c>
      <c r="K340" s="1018" t="s">
        <v>4902</v>
      </c>
      <c r="L340" s="1018" t="s">
        <v>4449</v>
      </c>
      <c r="M340" s="1018" t="s">
        <v>4441</v>
      </c>
      <c r="N340" s="1014" t="s">
        <v>634</v>
      </c>
      <c r="O340" s="1024">
        <v>4</v>
      </c>
      <c r="P340" s="1019">
        <v>0</v>
      </c>
      <c r="Q340" s="1019">
        <v>0</v>
      </c>
      <c r="R340" s="1019">
        <v>0</v>
      </c>
      <c r="S340" s="1019">
        <v>0</v>
      </c>
      <c r="T340" s="1019"/>
      <c r="U340" s="1019">
        <v>1007</v>
      </c>
      <c r="V340" s="1019" t="s">
        <v>4586</v>
      </c>
      <c r="W340" s="1020">
        <v>561000</v>
      </c>
      <c r="X340" s="1021">
        <v>2244000</v>
      </c>
      <c r="Y340" s="1019" t="s">
        <v>4567</v>
      </c>
    </row>
    <row r="341" spans="1:25">
      <c r="A341" s="1014">
        <f t="shared" si="5"/>
        <v>335</v>
      </c>
      <c r="B341" s="1014">
        <v>2100</v>
      </c>
      <c r="C341" s="1014" t="s">
        <v>4565</v>
      </c>
      <c r="D341" s="1014">
        <v>2117</v>
      </c>
      <c r="E341" s="1014" t="s">
        <v>4695</v>
      </c>
      <c r="F341" s="1015">
        <v>2010</v>
      </c>
      <c r="G341" s="1014" t="s">
        <v>4696</v>
      </c>
      <c r="H341" s="1016" t="s">
        <v>4581</v>
      </c>
      <c r="I341" s="1014" t="s">
        <v>4582</v>
      </c>
      <c r="J341" s="1017">
        <v>5330970000481</v>
      </c>
      <c r="K341" s="1018" t="s">
        <v>4897</v>
      </c>
      <c r="L341" s="1018" t="s">
        <v>4449</v>
      </c>
      <c r="M341" s="1018" t="s">
        <v>4441</v>
      </c>
      <c r="N341" s="1014" t="s">
        <v>634</v>
      </c>
      <c r="O341" s="1019">
        <v>4</v>
      </c>
      <c r="P341" s="1019">
        <v>0</v>
      </c>
      <c r="Q341" s="1019">
        <v>0</v>
      </c>
      <c r="R341" s="1019">
        <v>0</v>
      </c>
      <c r="S341" s="1019">
        <v>0</v>
      </c>
      <c r="T341" s="1019"/>
      <c r="U341" s="1019">
        <v>1007</v>
      </c>
      <c r="V341" s="1019" t="s">
        <v>4586</v>
      </c>
      <c r="W341" s="1020">
        <v>2869900</v>
      </c>
      <c r="X341" s="1021">
        <v>11479600</v>
      </c>
      <c r="Y341" s="1019" t="s">
        <v>4567</v>
      </c>
    </row>
    <row r="342" spans="1:25">
      <c r="A342" s="1014">
        <f t="shared" si="5"/>
        <v>336</v>
      </c>
      <c r="B342" s="1014">
        <v>2100</v>
      </c>
      <c r="C342" s="1014" t="s">
        <v>4565</v>
      </c>
      <c r="D342" s="1014">
        <v>2117</v>
      </c>
      <c r="E342" s="1014" t="s">
        <v>4695</v>
      </c>
      <c r="F342" s="1015">
        <v>2010</v>
      </c>
      <c r="G342" s="1014" t="s">
        <v>4696</v>
      </c>
      <c r="H342" s="1016" t="s">
        <v>4581</v>
      </c>
      <c r="I342" s="1014" t="s">
        <v>4582</v>
      </c>
      <c r="J342" s="1017">
        <v>3110970001260</v>
      </c>
      <c r="K342" s="1018" t="s">
        <v>5866</v>
      </c>
      <c r="L342" s="1018" t="s">
        <v>4455</v>
      </c>
      <c r="M342" s="1018" t="s">
        <v>4441</v>
      </c>
      <c r="N342" s="1014" t="s">
        <v>634</v>
      </c>
      <c r="O342" s="1019">
        <v>5</v>
      </c>
      <c r="P342" s="1019">
        <v>0</v>
      </c>
      <c r="Q342" s="1019">
        <v>0</v>
      </c>
      <c r="R342" s="1019">
        <v>0</v>
      </c>
      <c r="S342" s="1019">
        <v>0</v>
      </c>
      <c r="T342" s="1019"/>
      <c r="U342" s="1019">
        <v>1007</v>
      </c>
      <c r="V342" s="1019" t="s">
        <v>4586</v>
      </c>
      <c r="W342" s="1020">
        <v>60984</v>
      </c>
      <c r="X342" s="1021">
        <v>304920</v>
      </c>
      <c r="Y342" s="1019" t="s">
        <v>4567</v>
      </c>
    </row>
    <row r="343" spans="1:25">
      <c r="A343" s="1014">
        <f t="shared" si="5"/>
        <v>337</v>
      </c>
      <c r="B343" s="1014">
        <v>2100</v>
      </c>
      <c r="C343" s="1014" t="s">
        <v>4565</v>
      </c>
      <c r="D343" s="1014">
        <v>2117</v>
      </c>
      <c r="E343" s="1014" t="s">
        <v>4695</v>
      </c>
      <c r="F343" s="1015">
        <v>2010</v>
      </c>
      <c r="G343" s="1014" t="s">
        <v>4696</v>
      </c>
      <c r="H343" s="1016" t="s">
        <v>4581</v>
      </c>
      <c r="I343" s="1014" t="s">
        <v>4582</v>
      </c>
      <c r="J343" s="1017">
        <v>5330970003410</v>
      </c>
      <c r="K343" s="1018" t="s">
        <v>5867</v>
      </c>
      <c r="L343" s="1018" t="s">
        <v>4449</v>
      </c>
      <c r="M343" s="1018" t="s">
        <v>4441</v>
      </c>
      <c r="N343" s="1014" t="s">
        <v>634</v>
      </c>
      <c r="O343" s="1019">
        <v>8</v>
      </c>
      <c r="P343" s="1019">
        <v>0</v>
      </c>
      <c r="Q343" s="1019">
        <v>0</v>
      </c>
      <c r="R343" s="1019">
        <v>0</v>
      </c>
      <c r="S343" s="1019">
        <v>0</v>
      </c>
      <c r="T343" s="1019"/>
      <c r="U343" s="1019">
        <v>1007</v>
      </c>
      <c r="V343" s="1019" t="s">
        <v>4586</v>
      </c>
      <c r="W343" s="1020">
        <v>89782</v>
      </c>
      <c r="X343" s="1021">
        <v>718256</v>
      </c>
      <c r="Y343" s="1019" t="s">
        <v>4567</v>
      </c>
    </row>
    <row r="344" spans="1:25">
      <c r="A344" s="1014">
        <f t="shared" si="5"/>
        <v>338</v>
      </c>
      <c r="B344" s="1014">
        <v>2100</v>
      </c>
      <c r="C344" s="1014" t="s">
        <v>4565</v>
      </c>
      <c r="D344" s="1014">
        <v>2117</v>
      </c>
      <c r="E344" s="1014" t="s">
        <v>4695</v>
      </c>
      <c r="F344" s="1015">
        <v>2010</v>
      </c>
      <c r="G344" s="1014" t="s">
        <v>4696</v>
      </c>
      <c r="H344" s="1016" t="s">
        <v>4581</v>
      </c>
      <c r="I344" s="1014" t="s">
        <v>4582</v>
      </c>
      <c r="J344" s="1017">
        <v>5330970003165</v>
      </c>
      <c r="K344" s="1018" t="s">
        <v>5868</v>
      </c>
      <c r="L344" s="1018" t="s">
        <v>4449</v>
      </c>
      <c r="M344" s="1018" t="s">
        <v>4441</v>
      </c>
      <c r="N344" s="1014" t="s">
        <v>634</v>
      </c>
      <c r="O344" s="1019">
        <v>5</v>
      </c>
      <c r="P344" s="1019">
        <v>0</v>
      </c>
      <c r="Q344" s="1019">
        <v>0</v>
      </c>
      <c r="R344" s="1019">
        <v>0</v>
      </c>
      <c r="S344" s="1019">
        <v>0</v>
      </c>
      <c r="T344" s="1019"/>
      <c r="U344" s="1019">
        <v>1007</v>
      </c>
      <c r="V344" s="1019" t="s">
        <v>4586</v>
      </c>
      <c r="W344" s="1020">
        <v>66066</v>
      </c>
      <c r="X344" s="1021">
        <v>330330</v>
      </c>
      <c r="Y344" s="1019" t="s">
        <v>4567</v>
      </c>
    </row>
    <row r="345" spans="1:25">
      <c r="A345" s="1014">
        <f t="shared" si="5"/>
        <v>339</v>
      </c>
      <c r="B345" s="1014">
        <v>2100</v>
      </c>
      <c r="C345" s="1014" t="s">
        <v>4565</v>
      </c>
      <c r="D345" s="1014">
        <v>2117</v>
      </c>
      <c r="E345" s="1014" t="s">
        <v>4695</v>
      </c>
      <c r="F345" s="1015">
        <v>2010</v>
      </c>
      <c r="G345" s="1014" t="s">
        <v>4696</v>
      </c>
      <c r="H345" s="1016" t="s">
        <v>4581</v>
      </c>
      <c r="I345" s="1014" t="s">
        <v>4582</v>
      </c>
      <c r="J345" s="1017">
        <v>3830300000189</v>
      </c>
      <c r="K345" s="1018" t="s">
        <v>5869</v>
      </c>
      <c r="L345" s="1018" t="s">
        <v>5827</v>
      </c>
      <c r="M345" s="1018" t="s">
        <v>4441</v>
      </c>
      <c r="N345" s="1014" t="s">
        <v>634</v>
      </c>
      <c r="O345" s="1019">
        <v>2</v>
      </c>
      <c r="P345" s="1019">
        <v>0</v>
      </c>
      <c r="Q345" s="1019">
        <v>0</v>
      </c>
      <c r="R345" s="1019">
        <v>0</v>
      </c>
      <c r="S345" s="1019">
        <v>0</v>
      </c>
      <c r="T345" s="1019"/>
      <c r="U345" s="1019">
        <v>1007</v>
      </c>
      <c r="V345" s="1019" t="s">
        <v>4586</v>
      </c>
      <c r="W345" s="1020">
        <v>9927500</v>
      </c>
      <c r="X345" s="1021">
        <v>19855000</v>
      </c>
      <c r="Y345" s="1019" t="s">
        <v>4567</v>
      </c>
    </row>
    <row r="346" spans="1:25">
      <c r="A346" s="1014">
        <f t="shared" si="5"/>
        <v>340</v>
      </c>
      <c r="B346" s="1014">
        <v>2100</v>
      </c>
      <c r="C346" s="1014" t="s">
        <v>4565</v>
      </c>
      <c r="D346" s="1014">
        <v>2117</v>
      </c>
      <c r="E346" s="1014" t="s">
        <v>4695</v>
      </c>
      <c r="F346" s="1015">
        <v>2010</v>
      </c>
      <c r="G346" s="1014" t="s">
        <v>4696</v>
      </c>
      <c r="H346" s="1016" t="s">
        <v>4581</v>
      </c>
      <c r="I346" s="1014" t="s">
        <v>4582</v>
      </c>
      <c r="J346" s="1017">
        <v>2815370000143</v>
      </c>
      <c r="K346" s="1018" t="s">
        <v>4735</v>
      </c>
      <c r="L346" s="1018" t="s">
        <v>4697</v>
      </c>
      <c r="M346" s="1018" t="s">
        <v>4441</v>
      </c>
      <c r="N346" s="1014" t="s">
        <v>634</v>
      </c>
      <c r="O346" s="1019">
        <v>3</v>
      </c>
      <c r="P346" s="1019">
        <v>0</v>
      </c>
      <c r="Q346" s="1019">
        <v>0</v>
      </c>
      <c r="R346" s="1019">
        <v>0</v>
      </c>
      <c r="S346" s="1019">
        <v>0</v>
      </c>
      <c r="T346" s="1019"/>
      <c r="U346" s="1019">
        <v>1007</v>
      </c>
      <c r="V346" s="1019" t="s">
        <v>4586</v>
      </c>
      <c r="W346" s="1020">
        <v>2062500</v>
      </c>
      <c r="X346" s="1021">
        <v>6187500</v>
      </c>
      <c r="Y346" s="1019" t="s">
        <v>4567</v>
      </c>
    </row>
    <row r="347" spans="1:25">
      <c r="A347" s="1014">
        <f t="shared" si="5"/>
        <v>341</v>
      </c>
      <c r="B347" s="1014">
        <v>2100</v>
      </c>
      <c r="C347" s="1014" t="s">
        <v>4565</v>
      </c>
      <c r="D347" s="1014">
        <v>2117</v>
      </c>
      <c r="E347" s="1014" t="s">
        <v>4695</v>
      </c>
      <c r="F347" s="1015">
        <v>2010</v>
      </c>
      <c r="G347" s="1014" t="s">
        <v>4696</v>
      </c>
      <c r="H347" s="1016" t="s">
        <v>4581</v>
      </c>
      <c r="I347" s="1014" t="s">
        <v>4582</v>
      </c>
      <c r="J347" s="1017">
        <v>5330970002970</v>
      </c>
      <c r="K347" s="1018" t="s">
        <v>5870</v>
      </c>
      <c r="L347" s="1018" t="s">
        <v>4449</v>
      </c>
      <c r="M347" s="1018" t="s">
        <v>4441</v>
      </c>
      <c r="N347" s="1014" t="s">
        <v>634</v>
      </c>
      <c r="O347" s="1019">
        <v>7</v>
      </c>
      <c r="P347" s="1019">
        <v>0</v>
      </c>
      <c r="Q347" s="1019">
        <v>0</v>
      </c>
      <c r="R347" s="1019">
        <v>0</v>
      </c>
      <c r="S347" s="1019">
        <v>0</v>
      </c>
      <c r="T347" s="1019"/>
      <c r="U347" s="1019">
        <v>1007</v>
      </c>
      <c r="V347" s="1019" t="s">
        <v>4586</v>
      </c>
      <c r="W347" s="1020">
        <v>48279</v>
      </c>
      <c r="X347" s="1021">
        <v>337953</v>
      </c>
      <c r="Y347" s="1019" t="s">
        <v>4567</v>
      </c>
    </row>
    <row r="348" spans="1:25">
      <c r="A348" s="1014">
        <f t="shared" si="5"/>
        <v>342</v>
      </c>
      <c r="B348" s="1014">
        <v>2100</v>
      </c>
      <c r="C348" s="1014" t="s">
        <v>4565</v>
      </c>
      <c r="D348" s="1014">
        <v>2117</v>
      </c>
      <c r="E348" s="1014" t="s">
        <v>4695</v>
      </c>
      <c r="F348" s="1015">
        <v>2010</v>
      </c>
      <c r="G348" s="1014" t="s">
        <v>4696</v>
      </c>
      <c r="H348" s="1016" t="s">
        <v>4581</v>
      </c>
      <c r="I348" s="1014" t="s">
        <v>4582</v>
      </c>
      <c r="J348" s="1017">
        <v>5330970000751</v>
      </c>
      <c r="K348" s="1018" t="s">
        <v>4899</v>
      </c>
      <c r="L348" s="1018" t="s">
        <v>4449</v>
      </c>
      <c r="M348" s="1018" t="s">
        <v>4441</v>
      </c>
      <c r="N348" s="1014" t="s">
        <v>634</v>
      </c>
      <c r="O348" s="1019">
        <v>2</v>
      </c>
      <c r="P348" s="1019">
        <v>0</v>
      </c>
      <c r="Q348" s="1019">
        <v>0</v>
      </c>
      <c r="R348" s="1019">
        <v>0</v>
      </c>
      <c r="S348" s="1019">
        <v>0</v>
      </c>
      <c r="T348" s="1019"/>
      <c r="U348" s="1019">
        <v>1007</v>
      </c>
      <c r="V348" s="1019" t="s">
        <v>4586</v>
      </c>
      <c r="W348" s="1020">
        <v>982667</v>
      </c>
      <c r="X348" s="1021">
        <v>1965333</v>
      </c>
      <c r="Y348" s="1019" t="s">
        <v>4567</v>
      </c>
    </row>
    <row r="349" spans="1:25">
      <c r="A349" s="1014">
        <f t="shared" si="5"/>
        <v>343</v>
      </c>
      <c r="B349" s="1014">
        <v>2100</v>
      </c>
      <c r="C349" s="1014" t="s">
        <v>4565</v>
      </c>
      <c r="D349" s="1014">
        <v>2117</v>
      </c>
      <c r="E349" s="1014" t="s">
        <v>4695</v>
      </c>
      <c r="F349" s="1015">
        <v>2010</v>
      </c>
      <c r="G349" s="1014" t="s">
        <v>4696</v>
      </c>
      <c r="H349" s="1016" t="s">
        <v>4581</v>
      </c>
      <c r="I349" s="1014" t="s">
        <v>4582</v>
      </c>
      <c r="J349" s="1017">
        <v>5330970000750</v>
      </c>
      <c r="K349" s="1018" t="s">
        <v>4898</v>
      </c>
      <c r="L349" s="1018" t="s">
        <v>4449</v>
      </c>
      <c r="M349" s="1018" t="s">
        <v>4441</v>
      </c>
      <c r="N349" s="1014" t="s">
        <v>634</v>
      </c>
      <c r="O349" s="1024">
        <v>8</v>
      </c>
      <c r="P349" s="1019">
        <v>0</v>
      </c>
      <c r="Q349" s="1019">
        <v>0</v>
      </c>
      <c r="R349" s="1019">
        <v>0</v>
      </c>
      <c r="S349" s="1019">
        <v>0</v>
      </c>
      <c r="T349" s="1019"/>
      <c r="U349" s="1019">
        <v>1007</v>
      </c>
      <c r="V349" s="1019" t="s">
        <v>4586</v>
      </c>
      <c r="W349" s="1020">
        <v>214500</v>
      </c>
      <c r="X349" s="1021">
        <v>1716000</v>
      </c>
      <c r="Y349" s="1019" t="s">
        <v>4567</v>
      </c>
    </row>
    <row r="350" spans="1:25">
      <c r="A350" s="1014">
        <f t="shared" si="5"/>
        <v>344</v>
      </c>
      <c r="B350" s="1014">
        <v>2100</v>
      </c>
      <c r="C350" s="1014" t="s">
        <v>4565</v>
      </c>
      <c r="D350" s="1014">
        <v>2117</v>
      </c>
      <c r="E350" s="1014" t="s">
        <v>4695</v>
      </c>
      <c r="F350" s="1015">
        <v>2010</v>
      </c>
      <c r="G350" s="1014" t="s">
        <v>4696</v>
      </c>
      <c r="H350" s="1016" t="s">
        <v>4581</v>
      </c>
      <c r="I350" s="1014" t="s">
        <v>4582</v>
      </c>
      <c r="J350" s="1017">
        <v>5330970000778</v>
      </c>
      <c r="K350" s="1018" t="s">
        <v>4900</v>
      </c>
      <c r="L350" s="1018" t="s">
        <v>4449</v>
      </c>
      <c r="M350" s="1018" t="s">
        <v>4441</v>
      </c>
      <c r="N350" s="1014" t="s">
        <v>634</v>
      </c>
      <c r="O350" s="1019">
        <v>10</v>
      </c>
      <c r="P350" s="1019">
        <v>0</v>
      </c>
      <c r="Q350" s="1019">
        <v>0</v>
      </c>
      <c r="R350" s="1019">
        <v>0</v>
      </c>
      <c r="S350" s="1019">
        <v>0</v>
      </c>
      <c r="T350" s="1019"/>
      <c r="U350" s="1019">
        <v>1007</v>
      </c>
      <c r="V350" s="1019" t="s">
        <v>4586</v>
      </c>
      <c r="W350" s="1020">
        <v>940500</v>
      </c>
      <c r="X350" s="1021">
        <v>9405000</v>
      </c>
      <c r="Y350" s="1019" t="s">
        <v>4567</v>
      </c>
    </row>
    <row r="351" spans="1:25">
      <c r="A351" s="1014">
        <f t="shared" si="5"/>
        <v>345</v>
      </c>
      <c r="B351" s="1014">
        <v>2100</v>
      </c>
      <c r="C351" s="1014" t="s">
        <v>4565</v>
      </c>
      <c r="D351" s="1014">
        <v>2117</v>
      </c>
      <c r="E351" s="1014" t="s">
        <v>4695</v>
      </c>
      <c r="F351" s="1015">
        <v>2010</v>
      </c>
      <c r="G351" s="1014" t="s">
        <v>4696</v>
      </c>
      <c r="H351" s="1016" t="s">
        <v>4581</v>
      </c>
      <c r="I351" s="1014" t="s">
        <v>4582</v>
      </c>
      <c r="J351" s="1017">
        <v>5330970002974</v>
      </c>
      <c r="K351" s="1018" t="s">
        <v>5871</v>
      </c>
      <c r="L351" s="1018" t="s">
        <v>4449</v>
      </c>
      <c r="M351" s="1018" t="s">
        <v>4441</v>
      </c>
      <c r="N351" s="1014" t="s">
        <v>634</v>
      </c>
      <c r="O351" s="1019">
        <v>5</v>
      </c>
      <c r="P351" s="1019">
        <v>0</v>
      </c>
      <c r="Q351" s="1019">
        <v>0</v>
      </c>
      <c r="R351" s="1019">
        <v>0</v>
      </c>
      <c r="S351" s="1019">
        <v>0</v>
      </c>
      <c r="T351" s="1019"/>
      <c r="U351" s="1019">
        <v>1007</v>
      </c>
      <c r="V351" s="1019" t="s">
        <v>4586</v>
      </c>
      <c r="W351" s="1020">
        <v>838530</v>
      </c>
      <c r="X351" s="1021">
        <v>4192650</v>
      </c>
      <c r="Y351" s="1019" t="s">
        <v>4567</v>
      </c>
    </row>
    <row r="352" spans="1:25">
      <c r="A352" s="1014">
        <f t="shared" si="5"/>
        <v>346</v>
      </c>
      <c r="B352" s="1014">
        <v>2100</v>
      </c>
      <c r="C352" s="1014" t="s">
        <v>4565</v>
      </c>
      <c r="D352" s="1014">
        <v>2117</v>
      </c>
      <c r="E352" s="1014" t="s">
        <v>4695</v>
      </c>
      <c r="F352" s="1015">
        <v>2010</v>
      </c>
      <c r="G352" s="1014" t="s">
        <v>4696</v>
      </c>
      <c r="H352" s="1016" t="s">
        <v>4581</v>
      </c>
      <c r="I352" s="1014" t="s">
        <v>4582</v>
      </c>
      <c r="J352" s="1017">
        <v>3830300000188</v>
      </c>
      <c r="K352" s="1018" t="s">
        <v>5872</v>
      </c>
      <c r="L352" s="1018" t="s">
        <v>5827</v>
      </c>
      <c r="M352" s="1018" t="s">
        <v>4441</v>
      </c>
      <c r="N352" s="1014" t="s">
        <v>634</v>
      </c>
      <c r="O352" s="1019">
        <v>2</v>
      </c>
      <c r="P352" s="1019">
        <v>0</v>
      </c>
      <c r="Q352" s="1019">
        <v>0</v>
      </c>
      <c r="R352" s="1019">
        <v>0</v>
      </c>
      <c r="S352" s="1019">
        <v>0</v>
      </c>
      <c r="T352" s="1019"/>
      <c r="U352" s="1019">
        <v>1007</v>
      </c>
      <c r="V352" s="1019" t="s">
        <v>4586</v>
      </c>
      <c r="W352" s="1020">
        <v>940500</v>
      </c>
      <c r="X352" s="1021">
        <v>1881000</v>
      </c>
      <c r="Y352" s="1019" t="s">
        <v>4567</v>
      </c>
    </row>
    <row r="353" spans="1:25">
      <c r="A353" s="1014">
        <f t="shared" si="5"/>
        <v>347</v>
      </c>
      <c r="B353" s="1014">
        <v>2100</v>
      </c>
      <c r="C353" s="1014" t="s">
        <v>4565</v>
      </c>
      <c r="D353" s="1014">
        <v>2117</v>
      </c>
      <c r="E353" s="1014" t="s">
        <v>4695</v>
      </c>
      <c r="F353" s="1015">
        <v>2010</v>
      </c>
      <c r="G353" s="1014" t="s">
        <v>4696</v>
      </c>
      <c r="H353" s="1016" t="s">
        <v>4581</v>
      </c>
      <c r="I353" s="1014" t="s">
        <v>4582</v>
      </c>
      <c r="J353" s="1017">
        <v>3830300000179</v>
      </c>
      <c r="K353" s="1018" t="s">
        <v>5873</v>
      </c>
      <c r="L353" s="1018" t="s">
        <v>5827</v>
      </c>
      <c r="M353" s="1018" t="s">
        <v>4441</v>
      </c>
      <c r="N353" s="1014" t="s">
        <v>634</v>
      </c>
      <c r="O353" s="1019">
        <v>2</v>
      </c>
      <c r="P353" s="1019">
        <v>0</v>
      </c>
      <c r="Q353" s="1019">
        <v>0</v>
      </c>
      <c r="R353" s="1019">
        <v>0</v>
      </c>
      <c r="S353" s="1019">
        <v>0</v>
      </c>
      <c r="T353" s="1019"/>
      <c r="U353" s="1019">
        <v>1007</v>
      </c>
      <c r="V353" s="1019" t="s">
        <v>4586</v>
      </c>
      <c r="W353" s="1020">
        <v>4441250</v>
      </c>
      <c r="X353" s="1021">
        <v>8882500</v>
      </c>
      <c r="Y353" s="1019" t="s">
        <v>4567</v>
      </c>
    </row>
    <row r="354" spans="1:25">
      <c r="A354" s="1014">
        <f t="shared" si="5"/>
        <v>348</v>
      </c>
      <c r="B354" s="1014">
        <v>2100</v>
      </c>
      <c r="C354" s="1014" t="s">
        <v>4565</v>
      </c>
      <c r="D354" s="1014">
        <v>2117</v>
      </c>
      <c r="E354" s="1014" t="s">
        <v>4695</v>
      </c>
      <c r="F354" s="1015">
        <v>2010</v>
      </c>
      <c r="G354" s="1014" t="s">
        <v>4696</v>
      </c>
      <c r="H354" s="1016" t="s">
        <v>4581</v>
      </c>
      <c r="I354" s="1014" t="s">
        <v>4582</v>
      </c>
      <c r="J354" s="1017">
        <v>3830300000184</v>
      </c>
      <c r="K354" s="1018" t="s">
        <v>5874</v>
      </c>
      <c r="L354" s="1018" t="s">
        <v>5827</v>
      </c>
      <c r="M354" s="1018" t="s">
        <v>4441</v>
      </c>
      <c r="N354" s="1014" t="s">
        <v>634</v>
      </c>
      <c r="O354" s="1019">
        <v>6</v>
      </c>
      <c r="P354" s="1019">
        <v>0</v>
      </c>
      <c r="Q354" s="1019">
        <v>0</v>
      </c>
      <c r="R354" s="1019">
        <v>0</v>
      </c>
      <c r="S354" s="1019">
        <v>0</v>
      </c>
      <c r="T354" s="1019"/>
      <c r="U354" s="1019">
        <v>1007</v>
      </c>
      <c r="V354" s="1019" t="s">
        <v>4586</v>
      </c>
      <c r="W354" s="1020">
        <v>2873750</v>
      </c>
      <c r="X354" s="1021">
        <v>17242500</v>
      </c>
      <c r="Y354" s="1019" t="s">
        <v>4567</v>
      </c>
    </row>
    <row r="355" spans="1:25">
      <c r="A355" s="1014">
        <f t="shared" si="5"/>
        <v>349</v>
      </c>
      <c r="B355" s="1014">
        <v>2100</v>
      </c>
      <c r="C355" s="1014" t="s">
        <v>4565</v>
      </c>
      <c r="D355" s="1014">
        <v>2117</v>
      </c>
      <c r="E355" s="1014" t="s">
        <v>4695</v>
      </c>
      <c r="F355" s="1015">
        <v>2010</v>
      </c>
      <c r="G355" s="1014" t="s">
        <v>4696</v>
      </c>
      <c r="H355" s="1016" t="s">
        <v>4581</v>
      </c>
      <c r="I355" s="1014" t="s">
        <v>4582</v>
      </c>
      <c r="J355" s="1017">
        <v>3830300000185</v>
      </c>
      <c r="K355" s="1018" t="s">
        <v>5875</v>
      </c>
      <c r="L355" s="1018" t="s">
        <v>5827</v>
      </c>
      <c r="M355" s="1018" t="s">
        <v>4441</v>
      </c>
      <c r="N355" s="1014" t="s">
        <v>634</v>
      </c>
      <c r="O355" s="1019">
        <v>6</v>
      </c>
      <c r="P355" s="1019">
        <v>0</v>
      </c>
      <c r="Q355" s="1019">
        <v>0</v>
      </c>
      <c r="R355" s="1019">
        <v>0</v>
      </c>
      <c r="S355" s="1019">
        <v>0</v>
      </c>
      <c r="T355" s="1019"/>
      <c r="U355" s="1019">
        <v>1007</v>
      </c>
      <c r="V355" s="1019" t="s">
        <v>4586</v>
      </c>
      <c r="W355" s="1020">
        <v>2873750</v>
      </c>
      <c r="X355" s="1021">
        <v>17242500</v>
      </c>
      <c r="Y355" s="1019" t="s">
        <v>4567</v>
      </c>
    </row>
    <row r="356" spans="1:25">
      <c r="A356" s="1014">
        <f t="shared" si="5"/>
        <v>350</v>
      </c>
      <c r="B356" s="1014">
        <v>2100</v>
      </c>
      <c r="C356" s="1014" t="s">
        <v>4565</v>
      </c>
      <c r="D356" s="1014">
        <v>2117</v>
      </c>
      <c r="E356" s="1014" t="s">
        <v>4695</v>
      </c>
      <c r="F356" s="1015">
        <v>2010</v>
      </c>
      <c r="G356" s="1014" t="s">
        <v>4696</v>
      </c>
      <c r="H356" s="1016" t="s">
        <v>4581</v>
      </c>
      <c r="I356" s="1014" t="s">
        <v>4582</v>
      </c>
      <c r="J356" s="1017">
        <v>2815300007280</v>
      </c>
      <c r="K356" s="1018" t="s">
        <v>5876</v>
      </c>
      <c r="L356" s="1018" t="s">
        <v>4697</v>
      </c>
      <c r="M356" s="1018" t="s">
        <v>4441</v>
      </c>
      <c r="N356" s="1014" t="s">
        <v>634</v>
      </c>
      <c r="O356" s="1019">
        <v>12</v>
      </c>
      <c r="P356" s="1019">
        <v>0</v>
      </c>
      <c r="Q356" s="1019">
        <v>0</v>
      </c>
      <c r="R356" s="1019">
        <v>0</v>
      </c>
      <c r="S356" s="1019">
        <v>0</v>
      </c>
      <c r="T356" s="1019"/>
      <c r="U356" s="1019">
        <v>1007</v>
      </c>
      <c r="V356" s="1019" t="s">
        <v>4586</v>
      </c>
      <c r="W356" s="1020">
        <v>418000</v>
      </c>
      <c r="X356" s="1021">
        <v>5016000</v>
      </c>
      <c r="Y356" s="1019" t="s">
        <v>4567</v>
      </c>
    </row>
    <row r="357" spans="1:25">
      <c r="A357" s="1014">
        <f t="shared" si="5"/>
        <v>351</v>
      </c>
      <c r="B357" s="1014">
        <v>2100</v>
      </c>
      <c r="C357" s="1014" t="s">
        <v>4565</v>
      </c>
      <c r="D357" s="1014">
        <v>2117</v>
      </c>
      <c r="E357" s="1014" t="s">
        <v>4695</v>
      </c>
      <c r="F357" s="1015">
        <v>2010</v>
      </c>
      <c r="G357" s="1014" t="s">
        <v>4696</v>
      </c>
      <c r="H357" s="1016" t="s">
        <v>4581</v>
      </c>
      <c r="I357" s="1014" t="s">
        <v>4582</v>
      </c>
      <c r="J357" s="1017">
        <v>2815300007279</v>
      </c>
      <c r="K357" s="1018" t="s">
        <v>5877</v>
      </c>
      <c r="L357" s="1018" t="s">
        <v>4697</v>
      </c>
      <c r="M357" s="1018" t="s">
        <v>4441</v>
      </c>
      <c r="N357" s="1014" t="s">
        <v>634</v>
      </c>
      <c r="O357" s="1019">
        <v>12</v>
      </c>
      <c r="P357" s="1019">
        <v>0</v>
      </c>
      <c r="Q357" s="1019">
        <v>0</v>
      </c>
      <c r="R357" s="1019">
        <v>0</v>
      </c>
      <c r="S357" s="1019">
        <v>0</v>
      </c>
      <c r="T357" s="1019"/>
      <c r="U357" s="1019">
        <v>1007</v>
      </c>
      <c r="V357" s="1019" t="s">
        <v>4586</v>
      </c>
      <c r="W357" s="1020">
        <v>418000</v>
      </c>
      <c r="X357" s="1021">
        <v>5016000</v>
      </c>
      <c r="Y357" s="1019" t="s">
        <v>4567</v>
      </c>
    </row>
    <row r="358" spans="1:25">
      <c r="A358" s="1014">
        <f t="shared" si="5"/>
        <v>352</v>
      </c>
      <c r="B358" s="1014">
        <v>2100</v>
      </c>
      <c r="C358" s="1014" t="s">
        <v>4565</v>
      </c>
      <c r="D358" s="1014">
        <v>2117</v>
      </c>
      <c r="E358" s="1014" t="s">
        <v>4695</v>
      </c>
      <c r="F358" s="1015">
        <v>2010</v>
      </c>
      <c r="G358" s="1014" t="s">
        <v>4696</v>
      </c>
      <c r="H358" s="1016" t="s">
        <v>4581</v>
      </c>
      <c r="I358" s="1014" t="s">
        <v>4582</v>
      </c>
      <c r="J358" s="1017">
        <v>3020970000392</v>
      </c>
      <c r="K358" s="1018" t="s">
        <v>4754</v>
      </c>
      <c r="L358" s="1018" t="s">
        <v>4467</v>
      </c>
      <c r="M358" s="1018" t="s">
        <v>1861</v>
      </c>
      <c r="N358" s="1014" t="s">
        <v>634</v>
      </c>
      <c r="O358" s="1019">
        <v>1</v>
      </c>
      <c r="P358" s="1019">
        <v>0</v>
      </c>
      <c r="Q358" s="1019">
        <v>0</v>
      </c>
      <c r="R358" s="1019">
        <v>0</v>
      </c>
      <c r="S358" s="1019">
        <v>0</v>
      </c>
      <c r="T358" s="1019"/>
      <c r="U358" s="1019">
        <v>1007</v>
      </c>
      <c r="V358" s="1019" t="s">
        <v>4586</v>
      </c>
      <c r="W358" s="1020">
        <v>6473500</v>
      </c>
      <c r="X358" s="1021">
        <v>6473500</v>
      </c>
      <c r="Y358" s="1019" t="s">
        <v>4567</v>
      </c>
    </row>
    <row r="359" spans="1:25">
      <c r="A359" s="1014">
        <f t="shared" si="5"/>
        <v>353</v>
      </c>
      <c r="B359" s="1014">
        <v>2100</v>
      </c>
      <c r="C359" s="1014" t="s">
        <v>4565</v>
      </c>
      <c r="D359" s="1014">
        <v>2117</v>
      </c>
      <c r="E359" s="1014" t="s">
        <v>4695</v>
      </c>
      <c r="F359" s="1015">
        <v>2010</v>
      </c>
      <c r="G359" s="1014" t="s">
        <v>4696</v>
      </c>
      <c r="H359" s="1016" t="s">
        <v>4581</v>
      </c>
      <c r="I359" s="1014" t="s">
        <v>4582</v>
      </c>
      <c r="J359" s="1017">
        <v>3020970000393</v>
      </c>
      <c r="K359" s="1018" t="s">
        <v>4755</v>
      </c>
      <c r="L359" s="1018" t="s">
        <v>4467</v>
      </c>
      <c r="M359" s="1018" t="s">
        <v>1861</v>
      </c>
      <c r="N359" s="1014" t="s">
        <v>634</v>
      </c>
      <c r="O359" s="1019">
        <v>11</v>
      </c>
      <c r="P359" s="1019">
        <v>0</v>
      </c>
      <c r="Q359" s="1019">
        <v>0</v>
      </c>
      <c r="R359" s="1019">
        <v>0</v>
      </c>
      <c r="S359" s="1019">
        <v>0</v>
      </c>
      <c r="T359" s="1019"/>
      <c r="U359" s="1019">
        <v>1007</v>
      </c>
      <c r="V359" s="1019" t="s">
        <v>4586</v>
      </c>
      <c r="W359" s="1020">
        <v>6880500</v>
      </c>
      <c r="X359" s="1021">
        <v>75685500</v>
      </c>
      <c r="Y359" s="1019" t="s">
        <v>4567</v>
      </c>
    </row>
    <row r="360" spans="1:25">
      <c r="A360" s="1014">
        <f t="shared" si="5"/>
        <v>354</v>
      </c>
      <c r="B360" s="1014">
        <v>2100</v>
      </c>
      <c r="C360" s="1014" t="s">
        <v>4565</v>
      </c>
      <c r="D360" s="1014">
        <v>2117</v>
      </c>
      <c r="E360" s="1014" t="s">
        <v>4695</v>
      </c>
      <c r="F360" s="1015">
        <v>2010</v>
      </c>
      <c r="G360" s="1014" t="s">
        <v>4696</v>
      </c>
      <c r="H360" s="1016" t="s">
        <v>4581</v>
      </c>
      <c r="I360" s="1014" t="s">
        <v>4582</v>
      </c>
      <c r="J360" s="1017">
        <v>3020970000049</v>
      </c>
      <c r="K360" s="1018" t="s">
        <v>4751</v>
      </c>
      <c r="L360" s="1018" t="s">
        <v>4467</v>
      </c>
      <c r="M360" s="1018" t="s">
        <v>4441</v>
      </c>
      <c r="N360" s="1014" t="s">
        <v>634</v>
      </c>
      <c r="O360" s="1019">
        <v>2</v>
      </c>
      <c r="P360" s="1019">
        <v>0</v>
      </c>
      <c r="Q360" s="1019">
        <v>0</v>
      </c>
      <c r="R360" s="1019">
        <v>0</v>
      </c>
      <c r="S360" s="1019">
        <v>0</v>
      </c>
      <c r="T360" s="1019"/>
      <c r="U360" s="1019">
        <v>1007</v>
      </c>
      <c r="V360" s="1019" t="s">
        <v>4586</v>
      </c>
      <c r="W360" s="1020">
        <v>11550000</v>
      </c>
      <c r="X360" s="1021">
        <v>23100000</v>
      </c>
      <c r="Y360" s="1019" t="s">
        <v>4567</v>
      </c>
    </row>
    <row r="361" spans="1:25">
      <c r="A361" s="1014">
        <f t="shared" si="5"/>
        <v>355</v>
      </c>
      <c r="B361" s="1014">
        <v>2100</v>
      </c>
      <c r="C361" s="1014" t="s">
        <v>4565</v>
      </c>
      <c r="D361" s="1014">
        <v>2117</v>
      </c>
      <c r="E361" s="1014" t="s">
        <v>4695</v>
      </c>
      <c r="F361" s="1015">
        <v>2010</v>
      </c>
      <c r="G361" s="1014" t="s">
        <v>4696</v>
      </c>
      <c r="H361" s="1016" t="s">
        <v>4581</v>
      </c>
      <c r="I361" s="1014" t="s">
        <v>4582</v>
      </c>
      <c r="J361" s="1017">
        <v>3020970000350</v>
      </c>
      <c r="K361" s="1018" t="s">
        <v>4753</v>
      </c>
      <c r="L361" s="1018" t="s">
        <v>4467</v>
      </c>
      <c r="M361" s="1018" t="s">
        <v>4441</v>
      </c>
      <c r="N361" s="1014" t="s">
        <v>634</v>
      </c>
      <c r="O361" s="1019">
        <v>11</v>
      </c>
      <c r="P361" s="1019">
        <v>0</v>
      </c>
      <c r="Q361" s="1019">
        <v>0</v>
      </c>
      <c r="R361" s="1019">
        <v>0</v>
      </c>
      <c r="S361" s="1019">
        <v>0</v>
      </c>
      <c r="T361" s="1019"/>
      <c r="U361" s="1019">
        <v>1007</v>
      </c>
      <c r="V361" s="1019" t="s">
        <v>4586</v>
      </c>
      <c r="W361" s="1020">
        <v>2750000</v>
      </c>
      <c r="X361" s="1021">
        <v>30250000</v>
      </c>
      <c r="Y361" s="1019" t="s">
        <v>4567</v>
      </c>
    </row>
    <row r="362" spans="1:25">
      <c r="A362" s="1014">
        <f t="shared" si="5"/>
        <v>356</v>
      </c>
      <c r="B362" s="1014">
        <v>2100</v>
      </c>
      <c r="C362" s="1014" t="s">
        <v>4565</v>
      </c>
      <c r="D362" s="1014">
        <v>2117</v>
      </c>
      <c r="E362" s="1014" t="s">
        <v>4695</v>
      </c>
      <c r="F362" s="1015">
        <v>2010</v>
      </c>
      <c r="G362" s="1014" t="s">
        <v>4696</v>
      </c>
      <c r="H362" s="1016" t="s">
        <v>4581</v>
      </c>
      <c r="I362" s="1014" t="s">
        <v>4582</v>
      </c>
      <c r="J362" s="1017">
        <v>5365970000147</v>
      </c>
      <c r="K362" s="1018" t="s">
        <v>5122</v>
      </c>
      <c r="L362" s="1018" t="s">
        <v>4458</v>
      </c>
      <c r="M362" s="1018" t="s">
        <v>4441</v>
      </c>
      <c r="N362" s="1014" t="s">
        <v>634</v>
      </c>
      <c r="O362" s="1019">
        <v>3</v>
      </c>
      <c r="P362" s="1019">
        <v>0</v>
      </c>
      <c r="Q362" s="1019">
        <v>0</v>
      </c>
      <c r="R362" s="1019">
        <v>0</v>
      </c>
      <c r="S362" s="1019">
        <v>0</v>
      </c>
      <c r="T362" s="1019"/>
      <c r="U362" s="1019">
        <v>1007</v>
      </c>
      <c r="V362" s="1019" t="s">
        <v>4586</v>
      </c>
      <c r="W362" s="1020">
        <v>6110500</v>
      </c>
      <c r="X362" s="1021">
        <v>18331500</v>
      </c>
      <c r="Y362" s="1019" t="s">
        <v>4567</v>
      </c>
    </row>
    <row r="363" spans="1:25">
      <c r="A363" s="1014">
        <f t="shared" si="5"/>
        <v>357</v>
      </c>
      <c r="B363" s="1014">
        <v>2100</v>
      </c>
      <c r="C363" s="1014" t="s">
        <v>4565</v>
      </c>
      <c r="D363" s="1014">
        <v>2117</v>
      </c>
      <c r="E363" s="1014" t="s">
        <v>4695</v>
      </c>
      <c r="F363" s="1015">
        <v>2010</v>
      </c>
      <c r="G363" s="1014" t="s">
        <v>4696</v>
      </c>
      <c r="H363" s="1016" t="s">
        <v>4581</v>
      </c>
      <c r="I363" s="1014" t="s">
        <v>4582</v>
      </c>
      <c r="J363" s="1017">
        <v>5365970000608</v>
      </c>
      <c r="K363" s="1018" t="s">
        <v>5192</v>
      </c>
      <c r="L363" s="1018" t="s">
        <v>4458</v>
      </c>
      <c r="M363" s="1018" t="s">
        <v>4441</v>
      </c>
      <c r="N363" s="1014" t="s">
        <v>634</v>
      </c>
      <c r="O363" s="1019">
        <v>3</v>
      </c>
      <c r="P363" s="1019">
        <v>0</v>
      </c>
      <c r="Q363" s="1019">
        <v>0</v>
      </c>
      <c r="R363" s="1019">
        <v>0</v>
      </c>
      <c r="S363" s="1019">
        <v>0</v>
      </c>
      <c r="T363" s="1019"/>
      <c r="U363" s="1019">
        <v>1007</v>
      </c>
      <c r="V363" s="1019" t="s">
        <v>4586</v>
      </c>
      <c r="W363" s="1020">
        <v>52690000</v>
      </c>
      <c r="X363" s="1021">
        <v>158070000</v>
      </c>
      <c r="Y363" s="1019" t="s">
        <v>4567</v>
      </c>
    </row>
    <row r="364" spans="1:25">
      <c r="A364" s="1014">
        <f t="shared" si="5"/>
        <v>358</v>
      </c>
      <c r="B364" s="1014">
        <v>2100</v>
      </c>
      <c r="C364" s="1014" t="s">
        <v>4565</v>
      </c>
      <c r="D364" s="1014">
        <v>2117</v>
      </c>
      <c r="E364" s="1014" t="s">
        <v>4695</v>
      </c>
      <c r="F364" s="1015">
        <v>2010</v>
      </c>
      <c r="G364" s="1014" t="s">
        <v>4696</v>
      </c>
      <c r="H364" s="1016" t="s">
        <v>4581</v>
      </c>
      <c r="I364" s="1014" t="s">
        <v>4582</v>
      </c>
      <c r="J364" s="1017">
        <v>2825970000281</v>
      </c>
      <c r="K364" s="1018" t="s">
        <v>5123</v>
      </c>
      <c r="L364" s="1018" t="s">
        <v>4736</v>
      </c>
      <c r="M364" s="1018" t="s">
        <v>4441</v>
      </c>
      <c r="N364" s="1014" t="s">
        <v>634</v>
      </c>
      <c r="O364" s="1019">
        <v>1</v>
      </c>
      <c r="P364" s="1019">
        <v>0</v>
      </c>
      <c r="Q364" s="1019">
        <v>0</v>
      </c>
      <c r="R364" s="1019">
        <v>0</v>
      </c>
      <c r="S364" s="1019">
        <v>0</v>
      </c>
      <c r="T364" s="1019"/>
      <c r="U364" s="1019">
        <v>1007</v>
      </c>
      <c r="V364" s="1019" t="s">
        <v>4586</v>
      </c>
      <c r="W364" s="1020">
        <v>5791500</v>
      </c>
      <c r="X364" s="1021">
        <v>5791500</v>
      </c>
      <c r="Y364" s="1019" t="s">
        <v>4567</v>
      </c>
    </row>
    <row r="365" spans="1:25">
      <c r="A365" s="1014">
        <f t="shared" si="5"/>
        <v>359</v>
      </c>
      <c r="B365" s="1014">
        <v>2100</v>
      </c>
      <c r="C365" s="1014" t="s">
        <v>4565</v>
      </c>
      <c r="D365" s="1014">
        <v>2117</v>
      </c>
      <c r="E365" s="1014" t="s">
        <v>4695</v>
      </c>
      <c r="F365" s="1015">
        <v>2010</v>
      </c>
      <c r="G365" s="1014" t="s">
        <v>4696</v>
      </c>
      <c r="H365" s="1016" t="s">
        <v>4581</v>
      </c>
      <c r="I365" s="1014" t="s">
        <v>4582</v>
      </c>
      <c r="J365" s="1017">
        <v>2825970000282</v>
      </c>
      <c r="K365" s="1018" t="s">
        <v>5124</v>
      </c>
      <c r="L365" s="1018" t="s">
        <v>4736</v>
      </c>
      <c r="M365" s="1018" t="s">
        <v>4441</v>
      </c>
      <c r="N365" s="1014" t="s">
        <v>634</v>
      </c>
      <c r="O365" s="1019">
        <v>1</v>
      </c>
      <c r="P365" s="1019">
        <v>0</v>
      </c>
      <c r="Q365" s="1019">
        <v>0</v>
      </c>
      <c r="R365" s="1019">
        <v>0</v>
      </c>
      <c r="S365" s="1019">
        <v>0</v>
      </c>
      <c r="T365" s="1019"/>
      <c r="U365" s="1019">
        <v>1007</v>
      </c>
      <c r="V365" s="1019" t="s">
        <v>4586</v>
      </c>
      <c r="W365" s="1020">
        <v>6238100</v>
      </c>
      <c r="X365" s="1021">
        <v>6238100</v>
      </c>
      <c r="Y365" s="1019" t="s">
        <v>4567</v>
      </c>
    </row>
    <row r="366" spans="1:25">
      <c r="A366" s="1014">
        <f t="shared" si="5"/>
        <v>360</v>
      </c>
      <c r="B366" s="1014">
        <v>2100</v>
      </c>
      <c r="C366" s="1014" t="s">
        <v>4565</v>
      </c>
      <c r="D366" s="1014">
        <v>2117</v>
      </c>
      <c r="E366" s="1014" t="s">
        <v>4695</v>
      </c>
      <c r="F366" s="1015">
        <v>2010</v>
      </c>
      <c r="G366" s="1014" t="s">
        <v>4696</v>
      </c>
      <c r="H366" s="1016" t="s">
        <v>4581</v>
      </c>
      <c r="I366" s="1014" t="s">
        <v>4582</v>
      </c>
      <c r="J366" s="1017">
        <v>2825970000285</v>
      </c>
      <c r="K366" s="1018" t="s">
        <v>5125</v>
      </c>
      <c r="L366" s="1018" t="s">
        <v>4736</v>
      </c>
      <c r="M366" s="1018" t="s">
        <v>4441</v>
      </c>
      <c r="N366" s="1014" t="s">
        <v>634</v>
      </c>
      <c r="O366" s="1019">
        <v>1</v>
      </c>
      <c r="P366" s="1019">
        <v>0</v>
      </c>
      <c r="Q366" s="1019">
        <v>0</v>
      </c>
      <c r="R366" s="1019">
        <v>0</v>
      </c>
      <c r="S366" s="1019">
        <v>0</v>
      </c>
      <c r="T366" s="1019"/>
      <c r="U366" s="1019">
        <v>1007</v>
      </c>
      <c r="V366" s="1019" t="s">
        <v>4586</v>
      </c>
      <c r="W366" s="1020">
        <v>5978500</v>
      </c>
      <c r="X366" s="1021">
        <v>5978500</v>
      </c>
      <c r="Y366" s="1019" t="s">
        <v>4567</v>
      </c>
    </row>
    <row r="367" spans="1:25">
      <c r="A367" s="1014">
        <f t="shared" si="5"/>
        <v>361</v>
      </c>
      <c r="B367" s="1014">
        <v>2100</v>
      </c>
      <c r="C367" s="1014" t="s">
        <v>4565</v>
      </c>
      <c r="D367" s="1014">
        <v>2117</v>
      </c>
      <c r="E367" s="1014" t="s">
        <v>4695</v>
      </c>
      <c r="F367" s="1015">
        <v>2010</v>
      </c>
      <c r="G367" s="1014" t="s">
        <v>4696</v>
      </c>
      <c r="H367" s="1016" t="s">
        <v>4581</v>
      </c>
      <c r="I367" s="1014" t="s">
        <v>4582</v>
      </c>
      <c r="J367" s="1017">
        <v>2825970000286</v>
      </c>
      <c r="K367" s="1018" t="s">
        <v>5126</v>
      </c>
      <c r="L367" s="1018" t="s">
        <v>4736</v>
      </c>
      <c r="M367" s="1018" t="s">
        <v>4441</v>
      </c>
      <c r="N367" s="1014" t="s">
        <v>634</v>
      </c>
      <c r="O367" s="1019">
        <v>1</v>
      </c>
      <c r="P367" s="1019">
        <v>0</v>
      </c>
      <c r="Q367" s="1019">
        <v>0</v>
      </c>
      <c r="R367" s="1019">
        <v>0</v>
      </c>
      <c r="S367" s="1019">
        <v>0</v>
      </c>
      <c r="T367" s="1019"/>
      <c r="U367" s="1019">
        <v>1007</v>
      </c>
      <c r="V367" s="1019" t="s">
        <v>4586</v>
      </c>
      <c r="W367" s="1020">
        <v>6439400</v>
      </c>
      <c r="X367" s="1021">
        <v>6439400</v>
      </c>
      <c r="Y367" s="1019" t="s">
        <v>4567</v>
      </c>
    </row>
    <row r="368" spans="1:25">
      <c r="A368" s="1014">
        <f t="shared" si="5"/>
        <v>362</v>
      </c>
      <c r="B368" s="1014">
        <v>2100</v>
      </c>
      <c r="C368" s="1014" t="s">
        <v>4565</v>
      </c>
      <c r="D368" s="1014">
        <v>2117</v>
      </c>
      <c r="E368" s="1014" t="s">
        <v>4695</v>
      </c>
      <c r="F368" s="1015">
        <v>2010</v>
      </c>
      <c r="G368" s="1014" t="s">
        <v>4696</v>
      </c>
      <c r="H368" s="1016" t="s">
        <v>4581</v>
      </c>
      <c r="I368" s="1014" t="s">
        <v>4582</v>
      </c>
      <c r="J368" s="1017">
        <v>2825970000289</v>
      </c>
      <c r="K368" s="1018" t="s">
        <v>5127</v>
      </c>
      <c r="L368" s="1018" t="s">
        <v>4736</v>
      </c>
      <c r="M368" s="1018" t="s">
        <v>4441</v>
      </c>
      <c r="N368" s="1014" t="s">
        <v>634</v>
      </c>
      <c r="O368" s="1019">
        <v>2</v>
      </c>
      <c r="P368" s="1019">
        <v>0</v>
      </c>
      <c r="Q368" s="1019">
        <v>0</v>
      </c>
      <c r="R368" s="1019">
        <v>0</v>
      </c>
      <c r="S368" s="1019">
        <v>0</v>
      </c>
      <c r="T368" s="1019"/>
      <c r="U368" s="1019">
        <v>1007</v>
      </c>
      <c r="V368" s="1019" t="s">
        <v>4586</v>
      </c>
      <c r="W368" s="1020">
        <v>6245800</v>
      </c>
      <c r="X368" s="1021">
        <v>12491600</v>
      </c>
      <c r="Y368" s="1019" t="s">
        <v>4567</v>
      </c>
    </row>
    <row r="369" spans="1:25">
      <c r="A369" s="1014">
        <f t="shared" si="5"/>
        <v>363</v>
      </c>
      <c r="B369" s="1014">
        <v>2100</v>
      </c>
      <c r="C369" s="1014" t="s">
        <v>4565</v>
      </c>
      <c r="D369" s="1014">
        <v>2117</v>
      </c>
      <c r="E369" s="1014" t="s">
        <v>4695</v>
      </c>
      <c r="F369" s="1015">
        <v>2010</v>
      </c>
      <c r="G369" s="1014" t="s">
        <v>4696</v>
      </c>
      <c r="H369" s="1016" t="s">
        <v>4581</v>
      </c>
      <c r="I369" s="1014" t="s">
        <v>4582</v>
      </c>
      <c r="J369" s="1017">
        <v>2825970000290</v>
      </c>
      <c r="K369" s="1018" t="s">
        <v>5128</v>
      </c>
      <c r="L369" s="1018" t="s">
        <v>4736</v>
      </c>
      <c r="M369" s="1018" t="s">
        <v>4441</v>
      </c>
      <c r="N369" s="1014" t="s">
        <v>634</v>
      </c>
      <c r="O369" s="1019">
        <v>2</v>
      </c>
      <c r="P369" s="1019">
        <v>0</v>
      </c>
      <c r="Q369" s="1019">
        <v>0</v>
      </c>
      <c r="R369" s="1019">
        <v>0</v>
      </c>
      <c r="S369" s="1019">
        <v>0</v>
      </c>
      <c r="T369" s="1019"/>
      <c r="U369" s="1019">
        <v>1007</v>
      </c>
      <c r="V369" s="1019" t="s">
        <v>4586</v>
      </c>
      <c r="W369" s="1020">
        <v>6728700</v>
      </c>
      <c r="X369" s="1021">
        <v>13457400</v>
      </c>
      <c r="Y369" s="1019" t="s">
        <v>4567</v>
      </c>
    </row>
    <row r="370" spans="1:25">
      <c r="A370" s="1014">
        <f t="shared" si="5"/>
        <v>364</v>
      </c>
      <c r="B370" s="1014">
        <v>2100</v>
      </c>
      <c r="C370" s="1014" t="s">
        <v>4565</v>
      </c>
      <c r="D370" s="1014">
        <v>2117</v>
      </c>
      <c r="E370" s="1014" t="s">
        <v>4695</v>
      </c>
      <c r="F370" s="1015">
        <v>2010</v>
      </c>
      <c r="G370" s="1014" t="s">
        <v>4696</v>
      </c>
      <c r="H370" s="1016" t="s">
        <v>4581</v>
      </c>
      <c r="I370" s="1014" t="s">
        <v>4582</v>
      </c>
      <c r="J370" s="1017">
        <v>2825970000308</v>
      </c>
      <c r="K370" s="1018" t="s">
        <v>5129</v>
      </c>
      <c r="L370" s="1018" t="s">
        <v>4736</v>
      </c>
      <c r="M370" s="1018" t="s">
        <v>4441</v>
      </c>
      <c r="N370" s="1014" t="s">
        <v>634</v>
      </c>
      <c r="O370" s="1019">
        <v>1</v>
      </c>
      <c r="P370" s="1019">
        <v>0</v>
      </c>
      <c r="Q370" s="1019">
        <v>0</v>
      </c>
      <c r="R370" s="1019">
        <v>0</v>
      </c>
      <c r="S370" s="1019">
        <v>0</v>
      </c>
      <c r="T370" s="1019"/>
      <c r="U370" s="1019">
        <v>1007</v>
      </c>
      <c r="V370" s="1019" t="s">
        <v>4586</v>
      </c>
      <c r="W370" s="1020">
        <v>3274700</v>
      </c>
      <c r="X370" s="1021">
        <v>3274700</v>
      </c>
      <c r="Y370" s="1019" t="s">
        <v>4567</v>
      </c>
    </row>
    <row r="371" spans="1:25">
      <c r="A371" s="1014">
        <f t="shared" si="5"/>
        <v>365</v>
      </c>
      <c r="B371" s="1014">
        <v>2100</v>
      </c>
      <c r="C371" s="1014" t="s">
        <v>4565</v>
      </c>
      <c r="D371" s="1014">
        <v>2117</v>
      </c>
      <c r="E371" s="1014" t="s">
        <v>4695</v>
      </c>
      <c r="F371" s="1015">
        <v>2010</v>
      </c>
      <c r="G371" s="1014" t="s">
        <v>4696</v>
      </c>
      <c r="H371" s="1016" t="s">
        <v>4581</v>
      </c>
      <c r="I371" s="1014" t="s">
        <v>4582</v>
      </c>
      <c r="J371" s="1017">
        <v>2825970000309</v>
      </c>
      <c r="K371" s="1018" t="s">
        <v>5130</v>
      </c>
      <c r="L371" s="1018" t="s">
        <v>4736</v>
      </c>
      <c r="M371" s="1018" t="s">
        <v>4441</v>
      </c>
      <c r="N371" s="1014" t="s">
        <v>634</v>
      </c>
      <c r="O371" s="1019">
        <v>1</v>
      </c>
      <c r="P371" s="1019">
        <v>0</v>
      </c>
      <c r="Q371" s="1019">
        <v>0</v>
      </c>
      <c r="R371" s="1019">
        <v>0</v>
      </c>
      <c r="S371" s="1019">
        <v>0</v>
      </c>
      <c r="T371" s="1019"/>
      <c r="U371" s="1019">
        <v>1007</v>
      </c>
      <c r="V371" s="1019" t="s">
        <v>4586</v>
      </c>
      <c r="W371" s="1020">
        <v>3527700</v>
      </c>
      <c r="X371" s="1021">
        <v>3527700</v>
      </c>
      <c r="Y371" s="1019" t="s">
        <v>4567</v>
      </c>
    </row>
    <row r="372" spans="1:25">
      <c r="A372" s="1014">
        <f t="shared" si="5"/>
        <v>366</v>
      </c>
      <c r="B372" s="1014">
        <v>2100</v>
      </c>
      <c r="C372" s="1014" t="s">
        <v>4565</v>
      </c>
      <c r="D372" s="1014">
        <v>2117</v>
      </c>
      <c r="E372" s="1014" t="s">
        <v>4695</v>
      </c>
      <c r="F372" s="1015">
        <v>2010</v>
      </c>
      <c r="G372" s="1014" t="s">
        <v>4696</v>
      </c>
      <c r="H372" s="1016" t="s">
        <v>4581</v>
      </c>
      <c r="I372" s="1014" t="s">
        <v>4582</v>
      </c>
      <c r="J372" s="1017">
        <v>2825970000310</v>
      </c>
      <c r="K372" s="1018" t="s">
        <v>5131</v>
      </c>
      <c r="L372" s="1018" t="s">
        <v>4736</v>
      </c>
      <c r="M372" s="1018" t="s">
        <v>4441</v>
      </c>
      <c r="N372" s="1014" t="s">
        <v>634</v>
      </c>
      <c r="O372" s="1019">
        <v>1</v>
      </c>
      <c r="P372" s="1019">
        <v>0</v>
      </c>
      <c r="Q372" s="1019">
        <v>0</v>
      </c>
      <c r="R372" s="1019">
        <v>0</v>
      </c>
      <c r="S372" s="1019">
        <v>0</v>
      </c>
      <c r="T372" s="1019"/>
      <c r="U372" s="1019">
        <v>1007</v>
      </c>
      <c r="V372" s="1019" t="s">
        <v>4586</v>
      </c>
      <c r="W372" s="1020">
        <v>3281300</v>
      </c>
      <c r="X372" s="1021">
        <v>3281300</v>
      </c>
      <c r="Y372" s="1019" t="s">
        <v>4567</v>
      </c>
    </row>
    <row r="373" spans="1:25">
      <c r="A373" s="1014">
        <f t="shared" si="5"/>
        <v>367</v>
      </c>
      <c r="B373" s="1014">
        <v>2100</v>
      </c>
      <c r="C373" s="1014" t="s">
        <v>4565</v>
      </c>
      <c r="D373" s="1014">
        <v>2117</v>
      </c>
      <c r="E373" s="1014" t="s">
        <v>4695</v>
      </c>
      <c r="F373" s="1015">
        <v>2010</v>
      </c>
      <c r="G373" s="1014" t="s">
        <v>4696</v>
      </c>
      <c r="H373" s="1016" t="s">
        <v>4581</v>
      </c>
      <c r="I373" s="1014" t="s">
        <v>4582</v>
      </c>
      <c r="J373" s="1017">
        <v>2825970000311</v>
      </c>
      <c r="K373" s="1018" t="s">
        <v>5132</v>
      </c>
      <c r="L373" s="1018" t="s">
        <v>4736</v>
      </c>
      <c r="M373" s="1018" t="s">
        <v>4441</v>
      </c>
      <c r="N373" s="1014" t="s">
        <v>634</v>
      </c>
      <c r="O373" s="1024">
        <v>1</v>
      </c>
      <c r="P373" s="1019">
        <v>0</v>
      </c>
      <c r="Q373" s="1019">
        <v>0</v>
      </c>
      <c r="R373" s="1019">
        <v>0</v>
      </c>
      <c r="S373" s="1019">
        <v>0</v>
      </c>
      <c r="T373" s="1019"/>
      <c r="U373" s="1019">
        <v>1007</v>
      </c>
      <c r="V373" s="1019" t="s">
        <v>4586</v>
      </c>
      <c r="W373" s="1020">
        <v>3534300</v>
      </c>
      <c r="X373" s="1021">
        <v>3534300</v>
      </c>
      <c r="Y373" s="1019" t="s">
        <v>4567</v>
      </c>
    </row>
    <row r="374" spans="1:25">
      <c r="A374" s="1014">
        <f t="shared" si="5"/>
        <v>368</v>
      </c>
      <c r="B374" s="1014">
        <v>2100</v>
      </c>
      <c r="C374" s="1014" t="s">
        <v>4565</v>
      </c>
      <c r="D374" s="1014">
        <v>2117</v>
      </c>
      <c r="E374" s="1014" t="s">
        <v>4695</v>
      </c>
      <c r="F374" s="1015">
        <v>2010</v>
      </c>
      <c r="G374" s="1014" t="s">
        <v>4696</v>
      </c>
      <c r="H374" s="1016" t="s">
        <v>4581</v>
      </c>
      <c r="I374" s="1014" t="s">
        <v>4582</v>
      </c>
      <c r="J374" s="1017">
        <v>2825970000312</v>
      </c>
      <c r="K374" s="1018" t="s">
        <v>5133</v>
      </c>
      <c r="L374" s="1018" t="s">
        <v>4736</v>
      </c>
      <c r="M374" s="1018" t="s">
        <v>4441</v>
      </c>
      <c r="N374" s="1014" t="s">
        <v>634</v>
      </c>
      <c r="O374" s="1024">
        <v>2</v>
      </c>
      <c r="P374" s="1019">
        <v>0</v>
      </c>
      <c r="Q374" s="1019">
        <v>0</v>
      </c>
      <c r="R374" s="1019">
        <v>0</v>
      </c>
      <c r="S374" s="1019">
        <v>0</v>
      </c>
      <c r="T374" s="1019"/>
      <c r="U374" s="1019">
        <v>1007</v>
      </c>
      <c r="V374" s="1019" t="s">
        <v>4586</v>
      </c>
      <c r="W374" s="1020">
        <v>3281300</v>
      </c>
      <c r="X374" s="1021">
        <v>6562600</v>
      </c>
      <c r="Y374" s="1019" t="s">
        <v>4567</v>
      </c>
    </row>
    <row r="375" spans="1:25">
      <c r="A375" s="1014">
        <f t="shared" si="5"/>
        <v>369</v>
      </c>
      <c r="B375" s="1014">
        <v>2100</v>
      </c>
      <c r="C375" s="1014" t="s">
        <v>4565</v>
      </c>
      <c r="D375" s="1014">
        <v>2117</v>
      </c>
      <c r="E375" s="1014" t="s">
        <v>4695</v>
      </c>
      <c r="F375" s="1015">
        <v>2010</v>
      </c>
      <c r="G375" s="1014" t="s">
        <v>4696</v>
      </c>
      <c r="H375" s="1016" t="s">
        <v>4581</v>
      </c>
      <c r="I375" s="1014" t="s">
        <v>4582</v>
      </c>
      <c r="J375" s="1017">
        <v>2825970000313</v>
      </c>
      <c r="K375" s="1018" t="s">
        <v>5134</v>
      </c>
      <c r="L375" s="1018" t="s">
        <v>4736</v>
      </c>
      <c r="M375" s="1018" t="s">
        <v>4441</v>
      </c>
      <c r="N375" s="1014" t="s">
        <v>634</v>
      </c>
      <c r="O375" s="1019">
        <v>1</v>
      </c>
      <c r="P375" s="1019">
        <v>0</v>
      </c>
      <c r="Q375" s="1019">
        <v>0</v>
      </c>
      <c r="R375" s="1019">
        <v>0</v>
      </c>
      <c r="S375" s="1019">
        <v>0</v>
      </c>
      <c r="T375" s="1019"/>
      <c r="U375" s="1019">
        <v>1007</v>
      </c>
      <c r="V375" s="1019" t="s">
        <v>4586</v>
      </c>
      <c r="W375" s="1020">
        <v>3534300</v>
      </c>
      <c r="X375" s="1021">
        <v>3534300</v>
      </c>
      <c r="Y375" s="1019" t="s">
        <v>4567</v>
      </c>
    </row>
    <row r="376" spans="1:25">
      <c r="A376" s="1014">
        <f t="shared" si="5"/>
        <v>370</v>
      </c>
      <c r="B376" s="1014">
        <v>2100</v>
      </c>
      <c r="C376" s="1014" t="s">
        <v>4565</v>
      </c>
      <c r="D376" s="1014">
        <v>2117</v>
      </c>
      <c r="E376" s="1014" t="s">
        <v>4695</v>
      </c>
      <c r="F376" s="1015">
        <v>2010</v>
      </c>
      <c r="G376" s="1014" t="s">
        <v>4696</v>
      </c>
      <c r="H376" s="1016" t="s">
        <v>4581</v>
      </c>
      <c r="I376" s="1014" t="s">
        <v>4582</v>
      </c>
      <c r="J376" s="1017">
        <v>2825970000314</v>
      </c>
      <c r="K376" s="1018" t="s">
        <v>5135</v>
      </c>
      <c r="L376" s="1018" t="s">
        <v>4736</v>
      </c>
      <c r="M376" s="1018" t="s">
        <v>4441</v>
      </c>
      <c r="N376" s="1014" t="s">
        <v>634</v>
      </c>
      <c r="O376" s="1019">
        <v>2</v>
      </c>
      <c r="P376" s="1019">
        <v>0</v>
      </c>
      <c r="Q376" s="1019">
        <v>0</v>
      </c>
      <c r="R376" s="1019">
        <v>0</v>
      </c>
      <c r="S376" s="1019">
        <v>0</v>
      </c>
      <c r="T376" s="1019"/>
      <c r="U376" s="1019">
        <v>1007</v>
      </c>
      <c r="V376" s="1019" t="s">
        <v>4586</v>
      </c>
      <c r="W376" s="1020">
        <v>3577200</v>
      </c>
      <c r="X376" s="1021">
        <v>7154400</v>
      </c>
      <c r="Y376" s="1019" t="s">
        <v>4567</v>
      </c>
    </row>
    <row r="377" spans="1:25">
      <c r="A377" s="1014">
        <f t="shared" si="5"/>
        <v>371</v>
      </c>
      <c r="B377" s="1014">
        <v>2100</v>
      </c>
      <c r="C377" s="1014" t="s">
        <v>4565</v>
      </c>
      <c r="D377" s="1014">
        <v>2117</v>
      </c>
      <c r="E377" s="1014" t="s">
        <v>4695</v>
      </c>
      <c r="F377" s="1015">
        <v>2010</v>
      </c>
      <c r="G377" s="1014" t="s">
        <v>4696</v>
      </c>
      <c r="H377" s="1016" t="s">
        <v>4581</v>
      </c>
      <c r="I377" s="1014" t="s">
        <v>4582</v>
      </c>
      <c r="J377" s="1017">
        <v>2825970000315</v>
      </c>
      <c r="K377" s="1018" t="s">
        <v>5136</v>
      </c>
      <c r="L377" s="1018" t="s">
        <v>4736</v>
      </c>
      <c r="M377" s="1018" t="s">
        <v>4441</v>
      </c>
      <c r="N377" s="1014" t="s">
        <v>634</v>
      </c>
      <c r="O377" s="1019">
        <v>1</v>
      </c>
      <c r="P377" s="1019">
        <v>0</v>
      </c>
      <c r="Q377" s="1019">
        <v>0</v>
      </c>
      <c r="R377" s="1019">
        <v>0</v>
      </c>
      <c r="S377" s="1019">
        <v>0</v>
      </c>
      <c r="T377" s="1019"/>
      <c r="U377" s="1019">
        <v>1007</v>
      </c>
      <c r="V377" s="1019" t="s">
        <v>4586</v>
      </c>
      <c r="W377" s="1020">
        <v>3845600</v>
      </c>
      <c r="X377" s="1021">
        <v>3845600</v>
      </c>
      <c r="Y377" s="1019" t="s">
        <v>4567</v>
      </c>
    </row>
    <row r="378" spans="1:25">
      <c r="A378" s="1014">
        <f t="shared" si="5"/>
        <v>372</v>
      </c>
      <c r="B378" s="1014">
        <v>2100</v>
      </c>
      <c r="C378" s="1014" t="s">
        <v>4565</v>
      </c>
      <c r="D378" s="1014">
        <v>2117</v>
      </c>
      <c r="E378" s="1014" t="s">
        <v>4695</v>
      </c>
      <c r="F378" s="1015">
        <v>2010</v>
      </c>
      <c r="G378" s="1014" t="s">
        <v>4696</v>
      </c>
      <c r="H378" s="1016" t="s">
        <v>4581</v>
      </c>
      <c r="I378" s="1014" t="s">
        <v>4582</v>
      </c>
      <c r="J378" s="1017">
        <v>2825970000316</v>
      </c>
      <c r="K378" s="1018" t="s">
        <v>5137</v>
      </c>
      <c r="L378" s="1018" t="s">
        <v>4736</v>
      </c>
      <c r="M378" s="1018" t="s">
        <v>4441</v>
      </c>
      <c r="N378" s="1014" t="s">
        <v>634</v>
      </c>
      <c r="O378" s="1019">
        <v>2</v>
      </c>
      <c r="P378" s="1019">
        <v>0</v>
      </c>
      <c r="Q378" s="1019">
        <v>0</v>
      </c>
      <c r="R378" s="1019">
        <v>0</v>
      </c>
      <c r="S378" s="1019">
        <v>0</v>
      </c>
      <c r="T378" s="1019"/>
      <c r="U378" s="1019">
        <v>1007</v>
      </c>
      <c r="V378" s="1019" t="s">
        <v>4586</v>
      </c>
      <c r="W378" s="1020">
        <v>3938000</v>
      </c>
      <c r="X378" s="1021">
        <v>7876000</v>
      </c>
      <c r="Y378" s="1019" t="s">
        <v>4567</v>
      </c>
    </row>
    <row r="379" spans="1:25">
      <c r="A379" s="1014">
        <f t="shared" si="5"/>
        <v>373</v>
      </c>
      <c r="B379" s="1014">
        <v>2100</v>
      </c>
      <c r="C379" s="1014" t="s">
        <v>4565</v>
      </c>
      <c r="D379" s="1014">
        <v>2117</v>
      </c>
      <c r="E379" s="1014" t="s">
        <v>4695</v>
      </c>
      <c r="F379" s="1015">
        <v>2010</v>
      </c>
      <c r="G379" s="1014" t="s">
        <v>4696</v>
      </c>
      <c r="H379" s="1016" t="s">
        <v>4581</v>
      </c>
      <c r="I379" s="1014" t="s">
        <v>4582</v>
      </c>
      <c r="J379" s="1017">
        <v>2825970000317</v>
      </c>
      <c r="K379" s="1018" t="s">
        <v>5138</v>
      </c>
      <c r="L379" s="1018" t="s">
        <v>4736</v>
      </c>
      <c r="M379" s="1018" t="s">
        <v>4441</v>
      </c>
      <c r="N379" s="1014" t="s">
        <v>634</v>
      </c>
      <c r="O379" s="1019">
        <v>2</v>
      </c>
      <c r="P379" s="1019">
        <v>0</v>
      </c>
      <c r="Q379" s="1019">
        <v>0</v>
      </c>
      <c r="R379" s="1019">
        <v>0</v>
      </c>
      <c r="S379" s="1019">
        <v>0</v>
      </c>
      <c r="T379" s="1019"/>
      <c r="U379" s="1019">
        <v>1007</v>
      </c>
      <c r="V379" s="1019" t="s">
        <v>4586</v>
      </c>
      <c r="W379" s="1020">
        <v>4257000</v>
      </c>
      <c r="X379" s="1021">
        <v>8514000</v>
      </c>
      <c r="Y379" s="1019" t="s">
        <v>4567</v>
      </c>
    </row>
    <row r="380" spans="1:25">
      <c r="A380" s="1014">
        <f t="shared" si="5"/>
        <v>374</v>
      </c>
      <c r="B380" s="1014">
        <v>2100</v>
      </c>
      <c r="C380" s="1014" t="s">
        <v>4565</v>
      </c>
      <c r="D380" s="1014">
        <v>2117</v>
      </c>
      <c r="E380" s="1014" t="s">
        <v>4695</v>
      </c>
      <c r="F380" s="1015">
        <v>2010</v>
      </c>
      <c r="G380" s="1014" t="s">
        <v>4696</v>
      </c>
      <c r="H380" s="1016" t="s">
        <v>4581</v>
      </c>
      <c r="I380" s="1014" t="s">
        <v>4582</v>
      </c>
      <c r="J380" s="1017">
        <v>2825970000318</v>
      </c>
      <c r="K380" s="1018" t="s">
        <v>5139</v>
      </c>
      <c r="L380" s="1018" t="s">
        <v>4736</v>
      </c>
      <c r="M380" s="1018" t="s">
        <v>4441</v>
      </c>
      <c r="N380" s="1014" t="s">
        <v>634</v>
      </c>
      <c r="O380" s="1019">
        <v>1</v>
      </c>
      <c r="P380" s="1019">
        <v>0</v>
      </c>
      <c r="Q380" s="1019">
        <v>0</v>
      </c>
      <c r="R380" s="1019">
        <v>0</v>
      </c>
      <c r="S380" s="1019">
        <v>0</v>
      </c>
      <c r="T380" s="1019"/>
      <c r="U380" s="1019">
        <v>1007</v>
      </c>
      <c r="V380" s="1019" t="s">
        <v>4586</v>
      </c>
      <c r="W380" s="1020">
        <v>3994100</v>
      </c>
      <c r="X380" s="1021">
        <v>3994100</v>
      </c>
      <c r="Y380" s="1019" t="s">
        <v>4567</v>
      </c>
    </row>
    <row r="381" spans="1:25">
      <c r="A381" s="1014">
        <f t="shared" si="5"/>
        <v>375</v>
      </c>
      <c r="B381" s="1014">
        <v>2100</v>
      </c>
      <c r="C381" s="1014" t="s">
        <v>4565</v>
      </c>
      <c r="D381" s="1014">
        <v>2117</v>
      </c>
      <c r="E381" s="1014" t="s">
        <v>4695</v>
      </c>
      <c r="F381" s="1015">
        <v>2010</v>
      </c>
      <c r="G381" s="1014" t="s">
        <v>4696</v>
      </c>
      <c r="H381" s="1016" t="s">
        <v>4581</v>
      </c>
      <c r="I381" s="1014" t="s">
        <v>4582</v>
      </c>
      <c r="J381" s="1017">
        <v>2825970000319</v>
      </c>
      <c r="K381" s="1018" t="s">
        <v>5140</v>
      </c>
      <c r="L381" s="1018" t="s">
        <v>4736</v>
      </c>
      <c r="M381" s="1018" t="s">
        <v>4441</v>
      </c>
      <c r="N381" s="1014" t="s">
        <v>634</v>
      </c>
      <c r="O381" s="1024">
        <v>1</v>
      </c>
      <c r="P381" s="1019">
        <v>0</v>
      </c>
      <c r="Q381" s="1019">
        <v>0</v>
      </c>
      <c r="R381" s="1019">
        <v>0</v>
      </c>
      <c r="S381" s="1019">
        <v>0</v>
      </c>
      <c r="T381" s="1019"/>
      <c r="U381" s="1019">
        <v>1007</v>
      </c>
      <c r="V381" s="1019" t="s">
        <v>4586</v>
      </c>
      <c r="W381" s="1020">
        <v>4302100</v>
      </c>
      <c r="X381" s="1021">
        <v>4302100</v>
      </c>
      <c r="Y381" s="1019" t="s">
        <v>4567</v>
      </c>
    </row>
    <row r="382" spans="1:25">
      <c r="A382" s="1014">
        <f t="shared" si="5"/>
        <v>376</v>
      </c>
      <c r="B382" s="1014">
        <v>2100</v>
      </c>
      <c r="C382" s="1014" t="s">
        <v>4565</v>
      </c>
      <c r="D382" s="1014">
        <v>2117</v>
      </c>
      <c r="E382" s="1014" t="s">
        <v>4695</v>
      </c>
      <c r="F382" s="1015">
        <v>2010</v>
      </c>
      <c r="G382" s="1014" t="s">
        <v>4696</v>
      </c>
      <c r="H382" s="1016" t="s">
        <v>4581</v>
      </c>
      <c r="I382" s="1014" t="s">
        <v>4582</v>
      </c>
      <c r="J382" s="1017">
        <v>2825970000320</v>
      </c>
      <c r="K382" s="1018" t="s">
        <v>5141</v>
      </c>
      <c r="L382" s="1018" t="s">
        <v>4736</v>
      </c>
      <c r="M382" s="1018" t="s">
        <v>4441</v>
      </c>
      <c r="N382" s="1014" t="s">
        <v>634</v>
      </c>
      <c r="O382" s="1024">
        <v>2</v>
      </c>
      <c r="P382" s="1019">
        <v>0</v>
      </c>
      <c r="Q382" s="1019">
        <v>0</v>
      </c>
      <c r="R382" s="1019">
        <v>0</v>
      </c>
      <c r="S382" s="1019">
        <v>0</v>
      </c>
      <c r="T382" s="1019"/>
      <c r="U382" s="1019">
        <v>1007</v>
      </c>
      <c r="V382" s="1019" t="s">
        <v>4586</v>
      </c>
      <c r="W382" s="1020">
        <v>3994100</v>
      </c>
      <c r="X382" s="1021">
        <v>7988200</v>
      </c>
      <c r="Y382" s="1019" t="s">
        <v>4567</v>
      </c>
    </row>
    <row r="383" spans="1:25">
      <c r="A383" s="1014">
        <f t="shared" si="5"/>
        <v>377</v>
      </c>
      <c r="B383" s="1014">
        <v>2100</v>
      </c>
      <c r="C383" s="1014" t="s">
        <v>4565</v>
      </c>
      <c r="D383" s="1014">
        <v>2117</v>
      </c>
      <c r="E383" s="1014" t="s">
        <v>4695</v>
      </c>
      <c r="F383" s="1015">
        <v>2010</v>
      </c>
      <c r="G383" s="1014" t="s">
        <v>4696</v>
      </c>
      <c r="H383" s="1016" t="s">
        <v>4581</v>
      </c>
      <c r="I383" s="1014" t="s">
        <v>4582</v>
      </c>
      <c r="J383" s="1017">
        <v>2825970000321</v>
      </c>
      <c r="K383" s="1018" t="s">
        <v>5142</v>
      </c>
      <c r="L383" s="1018" t="s">
        <v>4736</v>
      </c>
      <c r="M383" s="1018" t="s">
        <v>4441</v>
      </c>
      <c r="N383" s="1014" t="s">
        <v>634</v>
      </c>
      <c r="O383" s="1019">
        <v>4</v>
      </c>
      <c r="P383" s="1019">
        <v>0</v>
      </c>
      <c r="Q383" s="1019">
        <v>0</v>
      </c>
      <c r="R383" s="1019">
        <v>0</v>
      </c>
      <c r="S383" s="1019">
        <v>0</v>
      </c>
      <c r="T383" s="1019"/>
      <c r="U383" s="1019">
        <v>1007</v>
      </c>
      <c r="V383" s="1019" t="s">
        <v>4586</v>
      </c>
      <c r="W383" s="1020">
        <v>4302100</v>
      </c>
      <c r="X383" s="1021">
        <v>17208400</v>
      </c>
      <c r="Y383" s="1019" t="s">
        <v>4567</v>
      </c>
    </row>
    <row r="384" spans="1:25">
      <c r="A384" s="1014">
        <f t="shared" si="5"/>
        <v>378</v>
      </c>
      <c r="B384" s="1014">
        <v>2100</v>
      </c>
      <c r="C384" s="1014" t="s">
        <v>4565</v>
      </c>
      <c r="D384" s="1014">
        <v>2117</v>
      </c>
      <c r="E384" s="1014" t="s">
        <v>4695</v>
      </c>
      <c r="F384" s="1015">
        <v>2010</v>
      </c>
      <c r="G384" s="1014" t="s">
        <v>4696</v>
      </c>
      <c r="H384" s="1016" t="s">
        <v>4581</v>
      </c>
      <c r="I384" s="1014" t="s">
        <v>4582</v>
      </c>
      <c r="J384" s="1017">
        <v>2825970000322</v>
      </c>
      <c r="K384" s="1018" t="s">
        <v>5143</v>
      </c>
      <c r="L384" s="1018" t="s">
        <v>4736</v>
      </c>
      <c r="M384" s="1018" t="s">
        <v>4441</v>
      </c>
      <c r="N384" s="1014" t="s">
        <v>634</v>
      </c>
      <c r="O384" s="1019">
        <v>2</v>
      </c>
      <c r="P384" s="1019">
        <v>0</v>
      </c>
      <c r="Q384" s="1019">
        <v>0</v>
      </c>
      <c r="R384" s="1019">
        <v>0</v>
      </c>
      <c r="S384" s="1019">
        <v>0</v>
      </c>
      <c r="T384" s="1019"/>
      <c r="U384" s="1019">
        <v>1007</v>
      </c>
      <c r="V384" s="1019" t="s">
        <v>4586</v>
      </c>
      <c r="W384" s="1020">
        <v>4092000</v>
      </c>
      <c r="X384" s="1021">
        <v>8184000</v>
      </c>
      <c r="Y384" s="1019" t="s">
        <v>4567</v>
      </c>
    </row>
    <row r="385" spans="1:25">
      <c r="A385" s="1014">
        <f t="shared" si="5"/>
        <v>379</v>
      </c>
      <c r="B385" s="1014">
        <v>2100</v>
      </c>
      <c r="C385" s="1014" t="s">
        <v>4565</v>
      </c>
      <c r="D385" s="1014">
        <v>2117</v>
      </c>
      <c r="E385" s="1014" t="s">
        <v>4695</v>
      </c>
      <c r="F385" s="1015">
        <v>2010</v>
      </c>
      <c r="G385" s="1014" t="s">
        <v>4696</v>
      </c>
      <c r="H385" s="1016" t="s">
        <v>4581</v>
      </c>
      <c r="I385" s="1014" t="s">
        <v>4582</v>
      </c>
      <c r="J385" s="1017">
        <v>2825970000323</v>
      </c>
      <c r="K385" s="1018" t="s">
        <v>5144</v>
      </c>
      <c r="L385" s="1018" t="s">
        <v>4736</v>
      </c>
      <c r="M385" s="1018" t="s">
        <v>4441</v>
      </c>
      <c r="N385" s="1014" t="s">
        <v>634</v>
      </c>
      <c r="O385" s="1019">
        <v>1</v>
      </c>
      <c r="P385" s="1019">
        <v>0</v>
      </c>
      <c r="Q385" s="1019">
        <v>0</v>
      </c>
      <c r="R385" s="1019">
        <v>0</v>
      </c>
      <c r="S385" s="1019">
        <v>0</v>
      </c>
      <c r="T385" s="1019"/>
      <c r="U385" s="1019">
        <v>1007</v>
      </c>
      <c r="V385" s="1019" t="s">
        <v>4586</v>
      </c>
      <c r="W385" s="1020">
        <v>4407700</v>
      </c>
      <c r="X385" s="1021">
        <v>4407700</v>
      </c>
      <c r="Y385" s="1019" t="s">
        <v>4567</v>
      </c>
    </row>
    <row r="386" spans="1:25">
      <c r="A386" s="1014">
        <f t="shared" si="5"/>
        <v>380</v>
      </c>
      <c r="B386" s="1014">
        <v>2100</v>
      </c>
      <c r="C386" s="1014" t="s">
        <v>4565</v>
      </c>
      <c r="D386" s="1014">
        <v>2117</v>
      </c>
      <c r="E386" s="1014" t="s">
        <v>4695</v>
      </c>
      <c r="F386" s="1015">
        <v>2010</v>
      </c>
      <c r="G386" s="1014" t="s">
        <v>4696</v>
      </c>
      <c r="H386" s="1016" t="s">
        <v>4581</v>
      </c>
      <c r="I386" s="1014" t="s">
        <v>4582</v>
      </c>
      <c r="J386" s="1017">
        <v>2825970000324</v>
      </c>
      <c r="K386" s="1018" t="s">
        <v>5145</v>
      </c>
      <c r="L386" s="1018" t="s">
        <v>4736</v>
      </c>
      <c r="M386" s="1018" t="s">
        <v>4441</v>
      </c>
      <c r="N386" s="1014" t="s">
        <v>634</v>
      </c>
      <c r="O386" s="1019">
        <v>2</v>
      </c>
      <c r="P386" s="1019">
        <v>0</v>
      </c>
      <c r="Q386" s="1019">
        <v>0</v>
      </c>
      <c r="R386" s="1019">
        <v>0</v>
      </c>
      <c r="S386" s="1019">
        <v>0</v>
      </c>
      <c r="T386" s="1019"/>
      <c r="U386" s="1019">
        <v>1007</v>
      </c>
      <c r="V386" s="1019" t="s">
        <v>4586</v>
      </c>
      <c r="W386" s="1020">
        <v>4484700</v>
      </c>
      <c r="X386" s="1021">
        <v>8969400</v>
      </c>
      <c r="Y386" s="1019" t="s">
        <v>4567</v>
      </c>
    </row>
    <row r="387" spans="1:25">
      <c r="A387" s="1014">
        <f t="shared" si="5"/>
        <v>381</v>
      </c>
      <c r="B387" s="1014">
        <v>2100</v>
      </c>
      <c r="C387" s="1014" t="s">
        <v>4565</v>
      </c>
      <c r="D387" s="1014">
        <v>2117</v>
      </c>
      <c r="E387" s="1014" t="s">
        <v>4695</v>
      </c>
      <c r="F387" s="1015">
        <v>2010</v>
      </c>
      <c r="G387" s="1014" t="s">
        <v>4696</v>
      </c>
      <c r="H387" s="1016" t="s">
        <v>4581</v>
      </c>
      <c r="I387" s="1014" t="s">
        <v>4582</v>
      </c>
      <c r="J387" s="1017">
        <v>2825970000325</v>
      </c>
      <c r="K387" s="1018" t="s">
        <v>5146</v>
      </c>
      <c r="L387" s="1018" t="s">
        <v>4736</v>
      </c>
      <c r="M387" s="1018" t="s">
        <v>4441</v>
      </c>
      <c r="N387" s="1014" t="s">
        <v>634</v>
      </c>
      <c r="O387" s="1019">
        <v>4</v>
      </c>
      <c r="P387" s="1019">
        <v>0</v>
      </c>
      <c r="Q387" s="1019">
        <v>0</v>
      </c>
      <c r="R387" s="1019">
        <v>0</v>
      </c>
      <c r="S387" s="1019">
        <v>0</v>
      </c>
      <c r="T387" s="1019"/>
      <c r="U387" s="1019">
        <v>1007</v>
      </c>
      <c r="V387" s="1019" t="s">
        <v>4586</v>
      </c>
      <c r="W387" s="1020">
        <v>4827900</v>
      </c>
      <c r="X387" s="1021">
        <v>19311600</v>
      </c>
      <c r="Y387" s="1019" t="s">
        <v>4567</v>
      </c>
    </row>
    <row r="388" spans="1:25">
      <c r="A388" s="1014">
        <f t="shared" si="5"/>
        <v>382</v>
      </c>
      <c r="B388" s="1014">
        <v>2100</v>
      </c>
      <c r="C388" s="1014" t="s">
        <v>4565</v>
      </c>
      <c r="D388" s="1014">
        <v>2117</v>
      </c>
      <c r="E388" s="1014" t="s">
        <v>4695</v>
      </c>
      <c r="F388" s="1015">
        <v>2010</v>
      </c>
      <c r="G388" s="1014" t="s">
        <v>4696</v>
      </c>
      <c r="H388" s="1016" t="s">
        <v>4581</v>
      </c>
      <c r="I388" s="1014" t="s">
        <v>4582</v>
      </c>
      <c r="J388" s="1017">
        <v>2825970000326</v>
      </c>
      <c r="K388" s="1018" t="s">
        <v>5147</v>
      </c>
      <c r="L388" s="1018" t="s">
        <v>4736</v>
      </c>
      <c r="M388" s="1018" t="s">
        <v>4441</v>
      </c>
      <c r="N388" s="1014" t="s">
        <v>634</v>
      </c>
      <c r="O388" s="1019">
        <v>1</v>
      </c>
      <c r="P388" s="1019">
        <v>0</v>
      </c>
      <c r="Q388" s="1019">
        <v>0</v>
      </c>
      <c r="R388" s="1019">
        <v>0</v>
      </c>
      <c r="S388" s="1019">
        <v>0</v>
      </c>
      <c r="T388" s="1019"/>
      <c r="U388" s="1019">
        <v>1007</v>
      </c>
      <c r="V388" s="1019" t="s">
        <v>4586</v>
      </c>
      <c r="W388" s="1020">
        <v>4609000</v>
      </c>
      <c r="X388" s="1021">
        <v>4609000</v>
      </c>
      <c r="Y388" s="1019" t="s">
        <v>4567</v>
      </c>
    </row>
    <row r="389" spans="1:25">
      <c r="A389" s="1014">
        <f t="shared" si="5"/>
        <v>383</v>
      </c>
      <c r="B389" s="1014">
        <v>2100</v>
      </c>
      <c r="C389" s="1014" t="s">
        <v>4565</v>
      </c>
      <c r="D389" s="1014">
        <v>2117</v>
      </c>
      <c r="E389" s="1014" t="s">
        <v>4695</v>
      </c>
      <c r="F389" s="1015">
        <v>2010</v>
      </c>
      <c r="G389" s="1014" t="s">
        <v>4696</v>
      </c>
      <c r="H389" s="1016" t="s">
        <v>4581</v>
      </c>
      <c r="I389" s="1014" t="s">
        <v>4582</v>
      </c>
      <c r="J389" s="1017">
        <v>2825970000327</v>
      </c>
      <c r="K389" s="1018" t="s">
        <v>5148</v>
      </c>
      <c r="L389" s="1018" t="s">
        <v>4736</v>
      </c>
      <c r="M389" s="1018" t="s">
        <v>4441</v>
      </c>
      <c r="N389" s="1014" t="s">
        <v>634</v>
      </c>
      <c r="O389" s="1019">
        <v>1</v>
      </c>
      <c r="P389" s="1019">
        <v>0</v>
      </c>
      <c r="Q389" s="1019">
        <v>0</v>
      </c>
      <c r="R389" s="1019">
        <v>0</v>
      </c>
      <c r="S389" s="1019">
        <v>0</v>
      </c>
      <c r="T389" s="1019"/>
      <c r="U389" s="1019">
        <v>1007</v>
      </c>
      <c r="V389" s="1019" t="s">
        <v>4586</v>
      </c>
      <c r="W389" s="1020">
        <v>4968700</v>
      </c>
      <c r="X389" s="1021">
        <v>4968700</v>
      </c>
      <c r="Y389" s="1019" t="s">
        <v>4567</v>
      </c>
    </row>
    <row r="390" spans="1:25">
      <c r="A390" s="1014">
        <f t="shared" si="5"/>
        <v>384</v>
      </c>
      <c r="B390" s="1014">
        <v>2100</v>
      </c>
      <c r="C390" s="1014" t="s">
        <v>4565</v>
      </c>
      <c r="D390" s="1014">
        <v>2117</v>
      </c>
      <c r="E390" s="1014" t="s">
        <v>4695</v>
      </c>
      <c r="F390" s="1015">
        <v>2010</v>
      </c>
      <c r="G390" s="1014" t="s">
        <v>4696</v>
      </c>
      <c r="H390" s="1016" t="s">
        <v>4581</v>
      </c>
      <c r="I390" s="1014" t="s">
        <v>4582</v>
      </c>
      <c r="J390" s="1017">
        <v>2825970000330</v>
      </c>
      <c r="K390" s="1018" t="s">
        <v>5149</v>
      </c>
      <c r="L390" s="1018" t="s">
        <v>4736</v>
      </c>
      <c r="M390" s="1018" t="s">
        <v>4441</v>
      </c>
      <c r="N390" s="1014" t="s">
        <v>634</v>
      </c>
      <c r="O390" s="1019">
        <v>1</v>
      </c>
      <c r="P390" s="1019">
        <v>0</v>
      </c>
      <c r="Q390" s="1019">
        <v>0</v>
      </c>
      <c r="R390" s="1019">
        <v>0</v>
      </c>
      <c r="S390" s="1019">
        <v>0</v>
      </c>
      <c r="T390" s="1019"/>
      <c r="U390" s="1019">
        <v>1007</v>
      </c>
      <c r="V390" s="1019" t="s">
        <v>4586</v>
      </c>
      <c r="W390" s="1020">
        <v>5205200</v>
      </c>
      <c r="X390" s="1021">
        <v>5205200</v>
      </c>
      <c r="Y390" s="1019" t="s">
        <v>4567</v>
      </c>
    </row>
    <row r="391" spans="1:25">
      <c r="A391" s="1014">
        <f t="shared" si="5"/>
        <v>385</v>
      </c>
      <c r="B391" s="1014">
        <v>2100</v>
      </c>
      <c r="C391" s="1014" t="s">
        <v>4565</v>
      </c>
      <c r="D391" s="1014">
        <v>2117</v>
      </c>
      <c r="E391" s="1014" t="s">
        <v>4695</v>
      </c>
      <c r="F391" s="1015">
        <v>2010</v>
      </c>
      <c r="G391" s="1014" t="s">
        <v>4696</v>
      </c>
      <c r="H391" s="1016" t="s">
        <v>4581</v>
      </c>
      <c r="I391" s="1014" t="s">
        <v>4582</v>
      </c>
      <c r="J391" s="1017">
        <v>2825970000331</v>
      </c>
      <c r="K391" s="1018" t="s">
        <v>5150</v>
      </c>
      <c r="L391" s="1018" t="s">
        <v>4736</v>
      </c>
      <c r="M391" s="1018" t="s">
        <v>4441</v>
      </c>
      <c r="N391" s="1014" t="s">
        <v>634</v>
      </c>
      <c r="O391" s="1019">
        <v>2</v>
      </c>
      <c r="P391" s="1019">
        <v>0</v>
      </c>
      <c r="Q391" s="1019">
        <v>0</v>
      </c>
      <c r="R391" s="1019">
        <v>0</v>
      </c>
      <c r="S391" s="1019">
        <v>0</v>
      </c>
      <c r="T391" s="1019"/>
      <c r="U391" s="1019">
        <v>1007</v>
      </c>
      <c r="V391" s="1019" t="s">
        <v>4586</v>
      </c>
      <c r="W391" s="1020">
        <v>5610000</v>
      </c>
      <c r="X391" s="1021">
        <v>11220000</v>
      </c>
      <c r="Y391" s="1019" t="s">
        <v>4567</v>
      </c>
    </row>
    <row r="392" spans="1:25">
      <c r="A392" s="1014">
        <f t="shared" si="5"/>
        <v>386</v>
      </c>
      <c r="B392" s="1014">
        <v>2100</v>
      </c>
      <c r="C392" s="1014" t="s">
        <v>4565</v>
      </c>
      <c r="D392" s="1014">
        <v>2117</v>
      </c>
      <c r="E392" s="1014" t="s">
        <v>4695</v>
      </c>
      <c r="F392" s="1015">
        <v>2010</v>
      </c>
      <c r="G392" s="1014" t="s">
        <v>4696</v>
      </c>
      <c r="H392" s="1016" t="s">
        <v>4581</v>
      </c>
      <c r="I392" s="1014" t="s">
        <v>4582</v>
      </c>
      <c r="J392" s="1017">
        <v>9999970023272</v>
      </c>
      <c r="K392" s="1018" t="s">
        <v>4931</v>
      </c>
      <c r="L392" s="1018" t="s">
        <v>4451</v>
      </c>
      <c r="M392" s="1018" t="s">
        <v>4441</v>
      </c>
      <c r="N392" s="1014" t="s">
        <v>634</v>
      </c>
      <c r="O392" s="1019">
        <v>4</v>
      </c>
      <c r="P392" s="1019">
        <v>0</v>
      </c>
      <c r="Q392" s="1019">
        <v>0</v>
      </c>
      <c r="R392" s="1019">
        <v>0</v>
      </c>
      <c r="S392" s="1019">
        <v>0</v>
      </c>
      <c r="T392" s="1019"/>
      <c r="U392" s="1019">
        <v>1007</v>
      </c>
      <c r="V392" s="1019" t="s">
        <v>4586</v>
      </c>
      <c r="W392" s="1020">
        <v>404800</v>
      </c>
      <c r="X392" s="1021">
        <v>1619200</v>
      </c>
      <c r="Y392" s="1019" t="s">
        <v>4567</v>
      </c>
    </row>
    <row r="393" spans="1:25">
      <c r="A393" s="1014">
        <f t="shared" ref="A393:A456" si="6">A392+1</f>
        <v>387</v>
      </c>
      <c r="B393" s="1014">
        <v>2100</v>
      </c>
      <c r="C393" s="1014" t="s">
        <v>4565</v>
      </c>
      <c r="D393" s="1014">
        <v>2117</v>
      </c>
      <c r="E393" s="1014" t="s">
        <v>4695</v>
      </c>
      <c r="F393" s="1015">
        <v>2010</v>
      </c>
      <c r="G393" s="1014" t="s">
        <v>4696</v>
      </c>
      <c r="H393" s="1016" t="s">
        <v>4581</v>
      </c>
      <c r="I393" s="1014" t="s">
        <v>4582</v>
      </c>
      <c r="J393" s="1017">
        <v>2910970000039</v>
      </c>
      <c r="K393" s="1018" t="s">
        <v>4743</v>
      </c>
      <c r="L393" s="1018" t="s">
        <v>4742</v>
      </c>
      <c r="M393" s="1018" t="s">
        <v>4441</v>
      </c>
      <c r="N393" s="1014" t="s">
        <v>634</v>
      </c>
      <c r="O393" s="1019">
        <v>52</v>
      </c>
      <c r="P393" s="1019">
        <v>0</v>
      </c>
      <c r="Q393" s="1019">
        <v>0</v>
      </c>
      <c r="R393" s="1019">
        <v>0</v>
      </c>
      <c r="S393" s="1019">
        <v>0</v>
      </c>
      <c r="T393" s="1019"/>
      <c r="U393" s="1019">
        <v>1007</v>
      </c>
      <c r="V393" s="1019" t="s">
        <v>4586</v>
      </c>
      <c r="W393" s="1020">
        <v>3210500</v>
      </c>
      <c r="X393" s="1021">
        <v>166946000</v>
      </c>
      <c r="Y393" s="1019" t="s">
        <v>4567</v>
      </c>
    </row>
    <row r="394" spans="1:25">
      <c r="A394" s="1014">
        <f t="shared" si="6"/>
        <v>388</v>
      </c>
      <c r="B394" s="1014">
        <v>2100</v>
      </c>
      <c r="C394" s="1014" t="s">
        <v>4565</v>
      </c>
      <c r="D394" s="1014">
        <v>2117</v>
      </c>
      <c r="E394" s="1014" t="s">
        <v>4695</v>
      </c>
      <c r="F394" s="1015">
        <v>2010</v>
      </c>
      <c r="G394" s="1014" t="s">
        <v>4696</v>
      </c>
      <c r="H394" s="1016" t="s">
        <v>4581</v>
      </c>
      <c r="I394" s="1014" t="s">
        <v>4582</v>
      </c>
      <c r="J394" s="1017">
        <v>3460970000043</v>
      </c>
      <c r="K394" s="1018" t="s">
        <v>5878</v>
      </c>
      <c r="L394" s="1018" t="s">
        <v>5756</v>
      </c>
      <c r="M394" s="1018" t="s">
        <v>4441</v>
      </c>
      <c r="N394" s="1014" t="s">
        <v>634</v>
      </c>
      <c r="O394" s="1019">
        <v>110</v>
      </c>
      <c r="P394" s="1019">
        <v>0</v>
      </c>
      <c r="Q394" s="1019">
        <v>0</v>
      </c>
      <c r="R394" s="1019">
        <v>0</v>
      </c>
      <c r="S394" s="1019">
        <v>0</v>
      </c>
      <c r="T394" s="1019"/>
      <c r="U394" s="1019">
        <v>1007</v>
      </c>
      <c r="V394" s="1019" t="s">
        <v>4586</v>
      </c>
      <c r="W394" s="1020">
        <v>25200</v>
      </c>
      <c r="X394" s="1021">
        <v>2772000</v>
      </c>
      <c r="Y394" s="1019" t="s">
        <v>4567</v>
      </c>
    </row>
    <row r="395" spans="1:25">
      <c r="A395" s="1014">
        <f t="shared" si="6"/>
        <v>389</v>
      </c>
      <c r="B395" s="1014">
        <v>2100</v>
      </c>
      <c r="C395" s="1014" t="s">
        <v>4565</v>
      </c>
      <c r="D395" s="1014">
        <v>2117</v>
      </c>
      <c r="E395" s="1014" t="s">
        <v>4695</v>
      </c>
      <c r="F395" s="1015">
        <v>2010</v>
      </c>
      <c r="G395" s="1014" t="s">
        <v>4696</v>
      </c>
      <c r="H395" s="1016" t="s">
        <v>4581</v>
      </c>
      <c r="I395" s="1014" t="s">
        <v>4582</v>
      </c>
      <c r="J395" s="1017">
        <v>6130970000209</v>
      </c>
      <c r="K395" s="1018" t="s">
        <v>4933</v>
      </c>
      <c r="L395" s="1018" t="s">
        <v>4584</v>
      </c>
      <c r="M395" s="1018" t="s">
        <v>4441</v>
      </c>
      <c r="N395" s="1014" t="s">
        <v>634</v>
      </c>
      <c r="O395" s="1019">
        <v>24</v>
      </c>
      <c r="P395" s="1019">
        <v>0</v>
      </c>
      <c r="Q395" s="1019">
        <v>0</v>
      </c>
      <c r="R395" s="1019">
        <v>0</v>
      </c>
      <c r="S395" s="1019">
        <v>0</v>
      </c>
      <c r="T395" s="1019"/>
      <c r="U395" s="1019">
        <v>1007</v>
      </c>
      <c r="V395" s="1019" t="s">
        <v>4586</v>
      </c>
      <c r="W395" s="1020">
        <v>4290000</v>
      </c>
      <c r="X395" s="1021">
        <v>102960000</v>
      </c>
      <c r="Y395" s="1019" t="s">
        <v>4567</v>
      </c>
    </row>
    <row r="396" spans="1:25">
      <c r="A396" s="1014">
        <f t="shared" si="6"/>
        <v>390</v>
      </c>
      <c r="B396" s="1014">
        <v>2100</v>
      </c>
      <c r="C396" s="1014" t="s">
        <v>4565</v>
      </c>
      <c r="D396" s="1014">
        <v>2117</v>
      </c>
      <c r="E396" s="1014" t="s">
        <v>4695</v>
      </c>
      <c r="F396" s="1015">
        <v>2010</v>
      </c>
      <c r="G396" s="1014" t="s">
        <v>4696</v>
      </c>
      <c r="H396" s="1016" t="s">
        <v>4581</v>
      </c>
      <c r="I396" s="1014" t="s">
        <v>4582</v>
      </c>
      <c r="J396" s="1017">
        <v>2910970000040</v>
      </c>
      <c r="K396" s="1018" t="s">
        <v>4744</v>
      </c>
      <c r="L396" s="1018" t="s">
        <v>4742</v>
      </c>
      <c r="M396" s="1018" t="s">
        <v>4441</v>
      </c>
      <c r="N396" s="1014" t="s">
        <v>634</v>
      </c>
      <c r="O396" s="1019">
        <v>8</v>
      </c>
      <c r="P396" s="1019">
        <v>0</v>
      </c>
      <c r="Q396" s="1019">
        <v>0</v>
      </c>
      <c r="R396" s="1019">
        <v>0</v>
      </c>
      <c r="S396" s="1019">
        <v>0</v>
      </c>
      <c r="T396" s="1019"/>
      <c r="U396" s="1019">
        <v>1007</v>
      </c>
      <c r="V396" s="1019" t="s">
        <v>4586</v>
      </c>
      <c r="W396" s="1020">
        <v>1777700</v>
      </c>
      <c r="X396" s="1021">
        <v>14221600</v>
      </c>
      <c r="Y396" s="1019" t="s">
        <v>4567</v>
      </c>
    </row>
    <row r="397" spans="1:25">
      <c r="A397" s="1014">
        <f t="shared" si="6"/>
        <v>391</v>
      </c>
      <c r="B397" s="1014">
        <v>2100</v>
      </c>
      <c r="C397" s="1014" t="s">
        <v>4565</v>
      </c>
      <c r="D397" s="1014">
        <v>2117</v>
      </c>
      <c r="E397" s="1014" t="s">
        <v>4695</v>
      </c>
      <c r="F397" s="1015">
        <v>2010</v>
      </c>
      <c r="G397" s="1014" t="s">
        <v>4696</v>
      </c>
      <c r="H397" s="1016" t="s">
        <v>4581</v>
      </c>
      <c r="I397" s="1014" t="s">
        <v>4582</v>
      </c>
      <c r="J397" s="1017">
        <v>4720970000520</v>
      </c>
      <c r="K397" s="1018" t="s">
        <v>5879</v>
      </c>
      <c r="L397" s="1018" t="s">
        <v>4590</v>
      </c>
      <c r="M397" s="1018" t="s">
        <v>4441</v>
      </c>
      <c r="N397" s="1014" t="s">
        <v>634</v>
      </c>
      <c r="O397" s="1024">
        <v>12</v>
      </c>
      <c r="P397" s="1019">
        <v>0</v>
      </c>
      <c r="Q397" s="1019">
        <v>0</v>
      </c>
      <c r="R397" s="1019">
        <v>0</v>
      </c>
      <c r="S397" s="1019">
        <v>0</v>
      </c>
      <c r="T397" s="1019"/>
      <c r="U397" s="1019">
        <v>1007</v>
      </c>
      <c r="V397" s="1019" t="s">
        <v>4586</v>
      </c>
      <c r="W397" s="1020">
        <v>21450</v>
      </c>
      <c r="X397" s="1021">
        <v>257400</v>
      </c>
      <c r="Y397" s="1019" t="s">
        <v>4567</v>
      </c>
    </row>
    <row r="398" spans="1:25">
      <c r="A398" s="1014">
        <f t="shared" si="6"/>
        <v>392</v>
      </c>
      <c r="B398" s="1014">
        <v>2100</v>
      </c>
      <c r="C398" s="1014" t="s">
        <v>4565</v>
      </c>
      <c r="D398" s="1014">
        <v>2117</v>
      </c>
      <c r="E398" s="1014" t="s">
        <v>4695</v>
      </c>
      <c r="F398" s="1015">
        <v>2010</v>
      </c>
      <c r="G398" s="1014" t="s">
        <v>4696</v>
      </c>
      <c r="H398" s="1016" t="s">
        <v>5185</v>
      </c>
      <c r="I398" s="1014" t="s">
        <v>5186</v>
      </c>
      <c r="J398" s="1017">
        <v>4191517</v>
      </c>
      <c r="K398" s="1018" t="s">
        <v>5880</v>
      </c>
      <c r="L398" s="1018" t="s">
        <v>5595</v>
      </c>
      <c r="M398" s="1018" t="s">
        <v>4441</v>
      </c>
      <c r="N398" s="1014" t="s">
        <v>634</v>
      </c>
      <c r="O398" s="1024">
        <v>30</v>
      </c>
      <c r="P398" s="1019">
        <v>0</v>
      </c>
      <c r="Q398" s="1019">
        <v>0</v>
      </c>
      <c r="R398" s="1019">
        <v>0</v>
      </c>
      <c r="S398" s="1019">
        <v>0</v>
      </c>
      <c r="T398" s="1019"/>
      <c r="U398" s="1019">
        <v>1007</v>
      </c>
      <c r="V398" s="1019" t="s">
        <v>4586</v>
      </c>
      <c r="W398" s="1020">
        <v>21890</v>
      </c>
      <c r="X398" s="1021">
        <v>656700</v>
      </c>
      <c r="Y398" s="1019" t="s">
        <v>4567</v>
      </c>
    </row>
    <row r="399" spans="1:25">
      <c r="A399" s="1014">
        <f t="shared" si="6"/>
        <v>393</v>
      </c>
      <c r="B399" s="1014">
        <v>2100</v>
      </c>
      <c r="C399" s="1014" t="s">
        <v>4565</v>
      </c>
      <c r="D399" s="1014">
        <v>2117</v>
      </c>
      <c r="E399" s="1014" t="s">
        <v>4695</v>
      </c>
      <c r="F399" s="1015">
        <v>2010</v>
      </c>
      <c r="G399" s="1014" t="s">
        <v>4696</v>
      </c>
      <c r="H399" s="1016" t="s">
        <v>4581</v>
      </c>
      <c r="I399" s="1014" t="s">
        <v>4582</v>
      </c>
      <c r="J399" s="1017">
        <v>8010970000040</v>
      </c>
      <c r="K399" s="1018" t="s">
        <v>5881</v>
      </c>
      <c r="L399" s="1018" t="s">
        <v>5773</v>
      </c>
      <c r="M399" s="1018" t="s">
        <v>1011</v>
      </c>
      <c r="N399" s="1014" t="s">
        <v>634</v>
      </c>
      <c r="O399" s="1019">
        <v>17</v>
      </c>
      <c r="P399" s="1019">
        <v>0</v>
      </c>
      <c r="Q399" s="1019">
        <v>0</v>
      </c>
      <c r="R399" s="1019">
        <v>0</v>
      </c>
      <c r="S399" s="1019">
        <v>0</v>
      </c>
      <c r="T399" s="1019"/>
      <c r="U399" s="1019">
        <v>1007</v>
      </c>
      <c r="V399" s="1019" t="s">
        <v>4586</v>
      </c>
      <c r="W399" s="1020">
        <v>36300</v>
      </c>
      <c r="X399" s="1021">
        <v>617100</v>
      </c>
      <c r="Y399" s="1019" t="s">
        <v>4567</v>
      </c>
    </row>
    <row r="400" spans="1:25">
      <c r="A400" s="1014">
        <f t="shared" si="6"/>
        <v>394</v>
      </c>
      <c r="B400" s="1014">
        <v>2100</v>
      </c>
      <c r="C400" s="1014" t="s">
        <v>4565</v>
      </c>
      <c r="D400" s="1014">
        <v>2117</v>
      </c>
      <c r="E400" s="1014" t="s">
        <v>4695</v>
      </c>
      <c r="F400" s="1015">
        <v>2010</v>
      </c>
      <c r="G400" s="1014" t="s">
        <v>4696</v>
      </c>
      <c r="H400" s="1016" t="s">
        <v>4581</v>
      </c>
      <c r="I400" s="1014" t="s">
        <v>4582</v>
      </c>
      <c r="J400" s="1017">
        <v>8030970000112</v>
      </c>
      <c r="K400" s="1018" t="s">
        <v>4925</v>
      </c>
      <c r="L400" s="1018" t="s">
        <v>4450</v>
      </c>
      <c r="M400" s="1018" t="s">
        <v>4441</v>
      </c>
      <c r="N400" s="1014" t="s">
        <v>634</v>
      </c>
      <c r="O400" s="1019">
        <v>2</v>
      </c>
      <c r="P400" s="1019">
        <v>0</v>
      </c>
      <c r="Q400" s="1019">
        <v>0</v>
      </c>
      <c r="R400" s="1019">
        <v>0</v>
      </c>
      <c r="S400" s="1019">
        <v>0</v>
      </c>
      <c r="T400" s="1019"/>
      <c r="U400" s="1019">
        <v>1007</v>
      </c>
      <c r="V400" s="1019" t="s">
        <v>4586</v>
      </c>
      <c r="W400" s="1020">
        <v>8587700</v>
      </c>
      <c r="X400" s="1021">
        <v>17175400</v>
      </c>
      <c r="Y400" s="1019" t="s">
        <v>4567</v>
      </c>
    </row>
    <row r="401" spans="1:25">
      <c r="A401" s="1014">
        <f t="shared" si="6"/>
        <v>395</v>
      </c>
      <c r="B401" s="1014">
        <v>2100</v>
      </c>
      <c r="C401" s="1014" t="s">
        <v>4565</v>
      </c>
      <c r="D401" s="1014">
        <v>2117</v>
      </c>
      <c r="E401" s="1014" t="s">
        <v>4695</v>
      </c>
      <c r="F401" s="1015">
        <v>2010</v>
      </c>
      <c r="G401" s="1014" t="s">
        <v>4696</v>
      </c>
      <c r="H401" s="1016" t="s">
        <v>4581</v>
      </c>
      <c r="I401" s="1014" t="s">
        <v>4582</v>
      </c>
      <c r="J401" s="1017">
        <v>8030970000123</v>
      </c>
      <c r="K401" s="1018" t="s">
        <v>4926</v>
      </c>
      <c r="L401" s="1018" t="s">
        <v>4450</v>
      </c>
      <c r="M401" s="1018" t="s">
        <v>4441</v>
      </c>
      <c r="N401" s="1014" t="s">
        <v>634</v>
      </c>
      <c r="O401" s="1019">
        <v>2</v>
      </c>
      <c r="P401" s="1019">
        <v>0</v>
      </c>
      <c r="Q401" s="1019">
        <v>0</v>
      </c>
      <c r="R401" s="1019">
        <v>0</v>
      </c>
      <c r="S401" s="1019">
        <v>0</v>
      </c>
      <c r="T401" s="1019"/>
      <c r="U401" s="1019">
        <v>1007</v>
      </c>
      <c r="V401" s="1019" t="s">
        <v>4586</v>
      </c>
      <c r="W401" s="1020">
        <v>469700</v>
      </c>
      <c r="X401" s="1021">
        <v>939400</v>
      </c>
      <c r="Y401" s="1019" t="s">
        <v>4567</v>
      </c>
    </row>
    <row r="402" spans="1:25">
      <c r="A402" s="1014">
        <f t="shared" si="6"/>
        <v>396</v>
      </c>
      <c r="B402" s="1014">
        <v>2100</v>
      </c>
      <c r="C402" s="1014" t="s">
        <v>4565</v>
      </c>
      <c r="D402" s="1014">
        <v>2117</v>
      </c>
      <c r="E402" s="1014" t="s">
        <v>4695</v>
      </c>
      <c r="F402" s="1015">
        <v>2010</v>
      </c>
      <c r="G402" s="1014" t="s">
        <v>4696</v>
      </c>
      <c r="H402" s="1016" t="s">
        <v>5185</v>
      </c>
      <c r="I402" s="1014" t="s">
        <v>5186</v>
      </c>
      <c r="J402" s="1017">
        <v>4190578</v>
      </c>
      <c r="K402" s="1018" t="s">
        <v>5882</v>
      </c>
      <c r="L402" s="1018" t="s">
        <v>5595</v>
      </c>
      <c r="M402" s="1018" t="s">
        <v>4441</v>
      </c>
      <c r="N402" s="1014" t="s">
        <v>634</v>
      </c>
      <c r="O402" s="1019">
        <v>35</v>
      </c>
      <c r="P402" s="1019">
        <v>0</v>
      </c>
      <c r="Q402" s="1019">
        <v>0</v>
      </c>
      <c r="R402" s="1019">
        <v>0</v>
      </c>
      <c r="S402" s="1019">
        <v>0</v>
      </c>
      <c r="T402" s="1019"/>
      <c r="U402" s="1019">
        <v>1007</v>
      </c>
      <c r="V402" s="1019" t="s">
        <v>4586</v>
      </c>
      <c r="W402" s="1020">
        <v>104280</v>
      </c>
      <c r="X402" s="1021">
        <v>3649800</v>
      </c>
      <c r="Y402" s="1019" t="s">
        <v>4567</v>
      </c>
    </row>
    <row r="403" spans="1:25">
      <c r="A403" s="1014">
        <f t="shared" si="6"/>
        <v>397</v>
      </c>
      <c r="B403" s="1014">
        <v>2100</v>
      </c>
      <c r="C403" s="1014" t="s">
        <v>4565</v>
      </c>
      <c r="D403" s="1014">
        <v>2117</v>
      </c>
      <c r="E403" s="1014" t="s">
        <v>4695</v>
      </c>
      <c r="F403" s="1015">
        <v>2010</v>
      </c>
      <c r="G403" s="1014" t="s">
        <v>4696</v>
      </c>
      <c r="H403" s="1016" t="s">
        <v>4581</v>
      </c>
      <c r="I403" s="1014" t="s">
        <v>4582</v>
      </c>
      <c r="J403" s="1017">
        <v>9999970002122</v>
      </c>
      <c r="K403" s="1018" t="s">
        <v>5883</v>
      </c>
      <c r="L403" s="1018" t="s">
        <v>4451</v>
      </c>
      <c r="M403" s="1018" t="s">
        <v>4441</v>
      </c>
      <c r="N403" s="1014" t="s">
        <v>634</v>
      </c>
      <c r="O403" s="1019">
        <v>20</v>
      </c>
      <c r="P403" s="1019">
        <v>0</v>
      </c>
      <c r="Q403" s="1019">
        <v>0</v>
      </c>
      <c r="R403" s="1019">
        <v>0</v>
      </c>
      <c r="S403" s="1019">
        <v>0</v>
      </c>
      <c r="T403" s="1019"/>
      <c r="U403" s="1019">
        <v>1007</v>
      </c>
      <c r="V403" s="1019" t="s">
        <v>4586</v>
      </c>
      <c r="W403" s="1020">
        <v>216150</v>
      </c>
      <c r="X403" s="1021">
        <v>4323000</v>
      </c>
      <c r="Y403" s="1019" t="s">
        <v>4567</v>
      </c>
    </row>
    <row r="404" spans="1:25">
      <c r="A404" s="1014">
        <f t="shared" si="6"/>
        <v>398</v>
      </c>
      <c r="B404" s="1014">
        <v>2100</v>
      </c>
      <c r="C404" s="1014" t="s">
        <v>4565</v>
      </c>
      <c r="D404" s="1014">
        <v>2117</v>
      </c>
      <c r="E404" s="1014" t="s">
        <v>4695</v>
      </c>
      <c r="F404" s="1015">
        <v>2010</v>
      </c>
      <c r="G404" s="1014" t="s">
        <v>4696</v>
      </c>
      <c r="H404" s="1016" t="s">
        <v>4581</v>
      </c>
      <c r="I404" s="1014" t="s">
        <v>4582</v>
      </c>
      <c r="J404" s="1017">
        <v>9999970002124</v>
      </c>
      <c r="K404" s="1018" t="s">
        <v>5884</v>
      </c>
      <c r="L404" s="1018" t="s">
        <v>4451</v>
      </c>
      <c r="M404" s="1018" t="s">
        <v>4448</v>
      </c>
      <c r="N404" s="1014" t="s">
        <v>634</v>
      </c>
      <c r="O404" s="1019">
        <v>4</v>
      </c>
      <c r="P404" s="1019">
        <v>0</v>
      </c>
      <c r="Q404" s="1019">
        <v>0</v>
      </c>
      <c r="R404" s="1019">
        <v>0</v>
      </c>
      <c r="S404" s="1019">
        <v>0</v>
      </c>
      <c r="T404" s="1019"/>
      <c r="U404" s="1019">
        <v>1007</v>
      </c>
      <c r="V404" s="1019" t="s">
        <v>4586</v>
      </c>
      <c r="W404" s="1020">
        <v>44550</v>
      </c>
      <c r="X404" s="1021">
        <v>178200</v>
      </c>
      <c r="Y404" s="1019" t="s">
        <v>4567</v>
      </c>
    </row>
    <row r="405" spans="1:25">
      <c r="A405" s="1014">
        <f t="shared" si="6"/>
        <v>399</v>
      </c>
      <c r="B405" s="1014">
        <v>2100</v>
      </c>
      <c r="C405" s="1014" t="s">
        <v>4565</v>
      </c>
      <c r="D405" s="1014">
        <v>2117</v>
      </c>
      <c r="E405" s="1014" t="s">
        <v>4695</v>
      </c>
      <c r="F405" s="1015">
        <v>2010</v>
      </c>
      <c r="G405" s="1014" t="s">
        <v>4696</v>
      </c>
      <c r="H405" s="1016" t="s">
        <v>4581</v>
      </c>
      <c r="I405" s="1014" t="s">
        <v>4582</v>
      </c>
      <c r="J405" s="1017">
        <v>3030970000158</v>
      </c>
      <c r="K405" s="1018" t="s">
        <v>4766</v>
      </c>
      <c r="L405" s="1018" t="s">
        <v>4465</v>
      </c>
      <c r="M405" s="1018" t="s">
        <v>4441</v>
      </c>
      <c r="N405" s="1014" t="s">
        <v>634</v>
      </c>
      <c r="O405" s="1024">
        <v>2</v>
      </c>
      <c r="P405" s="1019">
        <v>0</v>
      </c>
      <c r="Q405" s="1019">
        <v>0</v>
      </c>
      <c r="R405" s="1019">
        <v>0</v>
      </c>
      <c r="S405" s="1019">
        <v>0</v>
      </c>
      <c r="T405" s="1019"/>
      <c r="U405" s="1019">
        <v>1007</v>
      </c>
      <c r="V405" s="1019" t="s">
        <v>4586</v>
      </c>
      <c r="W405" s="1020">
        <v>220000</v>
      </c>
      <c r="X405" s="1021">
        <v>440000</v>
      </c>
      <c r="Y405" s="1019" t="s">
        <v>4567</v>
      </c>
    </row>
    <row r="406" spans="1:25">
      <c r="A406" s="1014">
        <f t="shared" si="6"/>
        <v>400</v>
      </c>
      <c r="B406" s="1014">
        <v>2100</v>
      </c>
      <c r="C406" s="1014" t="s">
        <v>4565</v>
      </c>
      <c r="D406" s="1014">
        <v>2117</v>
      </c>
      <c r="E406" s="1014" t="s">
        <v>4695</v>
      </c>
      <c r="F406" s="1015">
        <v>2010</v>
      </c>
      <c r="G406" s="1014" t="s">
        <v>4696</v>
      </c>
      <c r="H406" s="1016" t="s">
        <v>4581</v>
      </c>
      <c r="I406" s="1014" t="s">
        <v>4582</v>
      </c>
      <c r="J406" s="1017">
        <v>3030970000020</v>
      </c>
      <c r="K406" s="1018" t="s">
        <v>4758</v>
      </c>
      <c r="L406" s="1018" t="s">
        <v>4465</v>
      </c>
      <c r="M406" s="1018" t="s">
        <v>4441</v>
      </c>
      <c r="N406" s="1014" t="s">
        <v>634</v>
      </c>
      <c r="O406" s="1024">
        <v>5</v>
      </c>
      <c r="P406" s="1019">
        <v>0</v>
      </c>
      <c r="Q406" s="1019">
        <v>0</v>
      </c>
      <c r="R406" s="1019">
        <v>0</v>
      </c>
      <c r="S406" s="1019">
        <v>0</v>
      </c>
      <c r="T406" s="1019"/>
      <c r="U406" s="1019">
        <v>1007</v>
      </c>
      <c r="V406" s="1019" t="s">
        <v>4586</v>
      </c>
      <c r="W406" s="1020">
        <v>38181</v>
      </c>
      <c r="X406" s="1021">
        <v>190905</v>
      </c>
      <c r="Y406" s="1019" t="s">
        <v>4567</v>
      </c>
    </row>
    <row r="407" spans="1:25">
      <c r="A407" s="1014">
        <f t="shared" si="6"/>
        <v>401</v>
      </c>
      <c r="B407" s="1014">
        <v>2100</v>
      </c>
      <c r="C407" s="1014" t="s">
        <v>4565</v>
      </c>
      <c r="D407" s="1014">
        <v>2117</v>
      </c>
      <c r="E407" s="1014" t="s">
        <v>4695</v>
      </c>
      <c r="F407" s="1015">
        <v>2010</v>
      </c>
      <c r="G407" s="1014" t="s">
        <v>4696</v>
      </c>
      <c r="H407" s="1016" t="s">
        <v>4581</v>
      </c>
      <c r="I407" s="1014" t="s">
        <v>4582</v>
      </c>
      <c r="J407" s="1017">
        <v>3030970000021</v>
      </c>
      <c r="K407" s="1018" t="s">
        <v>4759</v>
      </c>
      <c r="L407" s="1018" t="s">
        <v>4465</v>
      </c>
      <c r="M407" s="1018" t="s">
        <v>4441</v>
      </c>
      <c r="N407" s="1014" t="s">
        <v>634</v>
      </c>
      <c r="O407" s="1019">
        <v>2</v>
      </c>
      <c r="P407" s="1019">
        <v>0</v>
      </c>
      <c r="Q407" s="1019">
        <v>0</v>
      </c>
      <c r="R407" s="1019">
        <v>0</v>
      </c>
      <c r="S407" s="1019">
        <v>0</v>
      </c>
      <c r="T407" s="1019"/>
      <c r="U407" s="1019">
        <v>1007</v>
      </c>
      <c r="V407" s="1019" t="s">
        <v>4586</v>
      </c>
      <c r="W407" s="1020">
        <v>38181</v>
      </c>
      <c r="X407" s="1021">
        <v>76362</v>
      </c>
      <c r="Y407" s="1019" t="s">
        <v>4567</v>
      </c>
    </row>
    <row r="408" spans="1:25">
      <c r="A408" s="1014">
        <f t="shared" si="6"/>
        <v>402</v>
      </c>
      <c r="B408" s="1014">
        <v>2100</v>
      </c>
      <c r="C408" s="1014" t="s">
        <v>4565</v>
      </c>
      <c r="D408" s="1014">
        <v>2117</v>
      </c>
      <c r="E408" s="1014" t="s">
        <v>4695</v>
      </c>
      <c r="F408" s="1015">
        <v>2010</v>
      </c>
      <c r="G408" s="1014" t="s">
        <v>4696</v>
      </c>
      <c r="H408" s="1016" t="s">
        <v>4581</v>
      </c>
      <c r="I408" s="1014" t="s">
        <v>4582</v>
      </c>
      <c r="J408" s="1017">
        <v>3030970000024</v>
      </c>
      <c r="K408" s="1018" t="s">
        <v>4760</v>
      </c>
      <c r="L408" s="1018" t="s">
        <v>4465</v>
      </c>
      <c r="M408" s="1018" t="s">
        <v>4441</v>
      </c>
      <c r="N408" s="1014" t="s">
        <v>634</v>
      </c>
      <c r="O408" s="1019">
        <v>2</v>
      </c>
      <c r="P408" s="1019">
        <v>0</v>
      </c>
      <c r="Q408" s="1019">
        <v>0</v>
      </c>
      <c r="R408" s="1019">
        <v>0</v>
      </c>
      <c r="S408" s="1019">
        <v>0</v>
      </c>
      <c r="T408" s="1019"/>
      <c r="U408" s="1019">
        <v>1007</v>
      </c>
      <c r="V408" s="1019" t="s">
        <v>4586</v>
      </c>
      <c r="W408" s="1020">
        <v>42097</v>
      </c>
      <c r="X408" s="1021">
        <v>84194</v>
      </c>
      <c r="Y408" s="1019" t="s">
        <v>4567</v>
      </c>
    </row>
    <row r="409" spans="1:25">
      <c r="A409" s="1014">
        <f t="shared" si="6"/>
        <v>403</v>
      </c>
      <c r="B409" s="1014">
        <v>2100</v>
      </c>
      <c r="C409" s="1014" t="s">
        <v>4565</v>
      </c>
      <c r="D409" s="1014">
        <v>2117</v>
      </c>
      <c r="E409" s="1014" t="s">
        <v>4695</v>
      </c>
      <c r="F409" s="1015">
        <v>2010</v>
      </c>
      <c r="G409" s="1014" t="s">
        <v>4696</v>
      </c>
      <c r="H409" s="1016" t="s">
        <v>4581</v>
      </c>
      <c r="I409" s="1014" t="s">
        <v>4582</v>
      </c>
      <c r="J409" s="1017">
        <v>3030970000025</v>
      </c>
      <c r="K409" s="1018" t="s">
        <v>4761</v>
      </c>
      <c r="L409" s="1018" t="s">
        <v>4465</v>
      </c>
      <c r="M409" s="1018" t="s">
        <v>4441</v>
      </c>
      <c r="N409" s="1014" t="s">
        <v>634</v>
      </c>
      <c r="O409" s="1019">
        <v>4</v>
      </c>
      <c r="P409" s="1019">
        <v>0</v>
      </c>
      <c r="Q409" s="1019">
        <v>0</v>
      </c>
      <c r="R409" s="1019">
        <v>0</v>
      </c>
      <c r="S409" s="1019">
        <v>0</v>
      </c>
      <c r="T409" s="1019"/>
      <c r="U409" s="1019">
        <v>1007</v>
      </c>
      <c r="V409" s="1019" t="s">
        <v>4586</v>
      </c>
      <c r="W409" s="1020">
        <v>44055</v>
      </c>
      <c r="X409" s="1021">
        <v>176220</v>
      </c>
      <c r="Y409" s="1019" t="s">
        <v>4567</v>
      </c>
    </row>
    <row r="410" spans="1:25">
      <c r="A410" s="1014">
        <f t="shared" si="6"/>
        <v>404</v>
      </c>
      <c r="B410" s="1014">
        <v>2100</v>
      </c>
      <c r="C410" s="1014" t="s">
        <v>4565</v>
      </c>
      <c r="D410" s="1014">
        <v>2117</v>
      </c>
      <c r="E410" s="1014" t="s">
        <v>4695</v>
      </c>
      <c r="F410" s="1015">
        <v>2010</v>
      </c>
      <c r="G410" s="1014" t="s">
        <v>4696</v>
      </c>
      <c r="H410" s="1016" t="s">
        <v>4581</v>
      </c>
      <c r="I410" s="1014" t="s">
        <v>4582</v>
      </c>
      <c r="J410" s="1017">
        <v>3030970000029</v>
      </c>
      <c r="K410" s="1018" t="s">
        <v>4762</v>
      </c>
      <c r="L410" s="1018" t="s">
        <v>4465</v>
      </c>
      <c r="M410" s="1018" t="s">
        <v>4441</v>
      </c>
      <c r="N410" s="1014" t="s">
        <v>634</v>
      </c>
      <c r="O410" s="1019">
        <v>3</v>
      </c>
      <c r="P410" s="1019">
        <v>0</v>
      </c>
      <c r="Q410" s="1019">
        <v>0</v>
      </c>
      <c r="R410" s="1019">
        <v>0</v>
      </c>
      <c r="S410" s="1019">
        <v>0</v>
      </c>
      <c r="T410" s="1019"/>
      <c r="U410" s="1019">
        <v>1007</v>
      </c>
      <c r="V410" s="1019" t="s">
        <v>4586</v>
      </c>
      <c r="W410" s="1020">
        <v>48950</v>
      </c>
      <c r="X410" s="1021">
        <v>146850</v>
      </c>
      <c r="Y410" s="1019" t="s">
        <v>4567</v>
      </c>
    </row>
    <row r="411" spans="1:25">
      <c r="A411" s="1014">
        <f t="shared" si="6"/>
        <v>405</v>
      </c>
      <c r="B411" s="1014">
        <v>2100</v>
      </c>
      <c r="C411" s="1014" t="s">
        <v>4565</v>
      </c>
      <c r="D411" s="1014">
        <v>2117</v>
      </c>
      <c r="E411" s="1014" t="s">
        <v>4695</v>
      </c>
      <c r="F411" s="1015">
        <v>2010</v>
      </c>
      <c r="G411" s="1014" t="s">
        <v>4696</v>
      </c>
      <c r="H411" s="1016" t="s">
        <v>4581</v>
      </c>
      <c r="I411" s="1014" t="s">
        <v>4582</v>
      </c>
      <c r="J411" s="1017">
        <v>3030970000030</v>
      </c>
      <c r="K411" s="1018" t="s">
        <v>4763</v>
      </c>
      <c r="L411" s="1018" t="s">
        <v>4465</v>
      </c>
      <c r="M411" s="1018" t="s">
        <v>4441</v>
      </c>
      <c r="N411" s="1014" t="s">
        <v>634</v>
      </c>
      <c r="O411" s="1019">
        <v>7</v>
      </c>
      <c r="P411" s="1019">
        <v>0</v>
      </c>
      <c r="Q411" s="1019">
        <v>0</v>
      </c>
      <c r="R411" s="1019">
        <v>0</v>
      </c>
      <c r="S411" s="1019">
        <v>0</v>
      </c>
      <c r="T411" s="1019"/>
      <c r="U411" s="1019">
        <v>1007</v>
      </c>
      <c r="V411" s="1019" t="s">
        <v>4586</v>
      </c>
      <c r="W411" s="1020">
        <v>144892</v>
      </c>
      <c r="X411" s="1021">
        <v>1014244</v>
      </c>
      <c r="Y411" s="1019" t="s">
        <v>4567</v>
      </c>
    </row>
    <row r="412" spans="1:25">
      <c r="A412" s="1014">
        <f t="shared" si="6"/>
        <v>406</v>
      </c>
      <c r="B412" s="1014">
        <v>2100</v>
      </c>
      <c r="C412" s="1014" t="s">
        <v>4565</v>
      </c>
      <c r="D412" s="1014">
        <v>2117</v>
      </c>
      <c r="E412" s="1014" t="s">
        <v>4695</v>
      </c>
      <c r="F412" s="1015">
        <v>2010</v>
      </c>
      <c r="G412" s="1014" t="s">
        <v>4696</v>
      </c>
      <c r="H412" s="1016" t="s">
        <v>4581</v>
      </c>
      <c r="I412" s="1014" t="s">
        <v>4582</v>
      </c>
      <c r="J412" s="1017">
        <v>3030970000031</v>
      </c>
      <c r="K412" s="1018" t="s">
        <v>4764</v>
      </c>
      <c r="L412" s="1018" t="s">
        <v>4465</v>
      </c>
      <c r="M412" s="1018" t="s">
        <v>4441</v>
      </c>
      <c r="N412" s="1014" t="s">
        <v>634</v>
      </c>
      <c r="O412" s="1019">
        <v>7</v>
      </c>
      <c r="P412" s="1019">
        <v>0</v>
      </c>
      <c r="Q412" s="1019">
        <v>0</v>
      </c>
      <c r="R412" s="1019">
        <v>0</v>
      </c>
      <c r="S412" s="1019">
        <v>0</v>
      </c>
      <c r="T412" s="1019"/>
      <c r="U412" s="1019">
        <v>1007</v>
      </c>
      <c r="V412" s="1019" t="s">
        <v>4586</v>
      </c>
      <c r="W412" s="1020">
        <v>144892</v>
      </c>
      <c r="X412" s="1021">
        <v>1014244</v>
      </c>
      <c r="Y412" s="1019" t="s">
        <v>4567</v>
      </c>
    </row>
    <row r="413" spans="1:25">
      <c r="A413" s="1014">
        <f t="shared" si="6"/>
        <v>407</v>
      </c>
      <c r="B413" s="1014">
        <v>2100</v>
      </c>
      <c r="C413" s="1014" t="s">
        <v>4565</v>
      </c>
      <c r="D413" s="1014">
        <v>2117</v>
      </c>
      <c r="E413" s="1014" t="s">
        <v>4695</v>
      </c>
      <c r="F413" s="1015">
        <v>2010</v>
      </c>
      <c r="G413" s="1014" t="s">
        <v>4696</v>
      </c>
      <c r="H413" s="1016" t="s">
        <v>4581</v>
      </c>
      <c r="I413" s="1014" t="s">
        <v>4582</v>
      </c>
      <c r="J413" s="1017">
        <v>3030970000032</v>
      </c>
      <c r="K413" s="1018" t="s">
        <v>4765</v>
      </c>
      <c r="L413" s="1018" t="s">
        <v>4465</v>
      </c>
      <c r="M413" s="1018" t="s">
        <v>4441</v>
      </c>
      <c r="N413" s="1014" t="s">
        <v>634</v>
      </c>
      <c r="O413" s="1019">
        <v>3</v>
      </c>
      <c r="P413" s="1019">
        <v>0</v>
      </c>
      <c r="Q413" s="1019">
        <v>0</v>
      </c>
      <c r="R413" s="1019">
        <v>0</v>
      </c>
      <c r="S413" s="1019">
        <v>0</v>
      </c>
      <c r="T413" s="1019"/>
      <c r="U413" s="1019">
        <v>1007</v>
      </c>
      <c r="V413" s="1019" t="s">
        <v>4586</v>
      </c>
      <c r="W413" s="1020">
        <v>144892</v>
      </c>
      <c r="X413" s="1021">
        <v>434676</v>
      </c>
      <c r="Y413" s="1019" t="s">
        <v>4567</v>
      </c>
    </row>
    <row r="414" spans="1:25">
      <c r="A414" s="1014">
        <f t="shared" si="6"/>
        <v>408</v>
      </c>
      <c r="B414" s="1014">
        <v>2100</v>
      </c>
      <c r="C414" s="1014" t="s">
        <v>4565</v>
      </c>
      <c r="D414" s="1014">
        <v>2117</v>
      </c>
      <c r="E414" s="1014" t="s">
        <v>4695</v>
      </c>
      <c r="F414" s="1015">
        <v>2010</v>
      </c>
      <c r="G414" s="1014" t="s">
        <v>4696</v>
      </c>
      <c r="H414" s="1016" t="s">
        <v>4581</v>
      </c>
      <c r="I414" s="1014" t="s">
        <v>4582</v>
      </c>
      <c r="J414" s="1017">
        <v>3030970000259</v>
      </c>
      <c r="K414" s="1018" t="s">
        <v>4768</v>
      </c>
      <c r="L414" s="1018" t="s">
        <v>4465</v>
      </c>
      <c r="M414" s="1018" t="s">
        <v>4441</v>
      </c>
      <c r="N414" s="1014" t="s">
        <v>634</v>
      </c>
      <c r="O414" s="1019">
        <v>6</v>
      </c>
      <c r="P414" s="1019">
        <v>0</v>
      </c>
      <c r="Q414" s="1019">
        <v>0</v>
      </c>
      <c r="R414" s="1019">
        <v>0</v>
      </c>
      <c r="S414" s="1019">
        <v>0</v>
      </c>
      <c r="T414" s="1019"/>
      <c r="U414" s="1019">
        <v>1007</v>
      </c>
      <c r="V414" s="1019" t="s">
        <v>4586</v>
      </c>
      <c r="W414" s="1020">
        <v>329868</v>
      </c>
      <c r="X414" s="1021">
        <v>1979208</v>
      </c>
      <c r="Y414" s="1019" t="s">
        <v>4567</v>
      </c>
    </row>
    <row r="415" spans="1:25">
      <c r="A415" s="1014">
        <f t="shared" si="6"/>
        <v>409</v>
      </c>
      <c r="B415" s="1014">
        <v>2100</v>
      </c>
      <c r="C415" s="1014" t="s">
        <v>4565</v>
      </c>
      <c r="D415" s="1014">
        <v>2117</v>
      </c>
      <c r="E415" s="1014" t="s">
        <v>4695</v>
      </c>
      <c r="F415" s="1015">
        <v>2010</v>
      </c>
      <c r="G415" s="1014" t="s">
        <v>4696</v>
      </c>
      <c r="H415" s="1016" t="s">
        <v>4581</v>
      </c>
      <c r="I415" s="1014" t="s">
        <v>4582</v>
      </c>
      <c r="J415" s="1017">
        <v>3030970000159</v>
      </c>
      <c r="K415" s="1018" t="s">
        <v>4767</v>
      </c>
      <c r="L415" s="1018" t="s">
        <v>4465</v>
      </c>
      <c r="M415" s="1018" t="s">
        <v>4441</v>
      </c>
      <c r="N415" s="1014" t="s">
        <v>634</v>
      </c>
      <c r="O415" s="1019">
        <v>4</v>
      </c>
      <c r="P415" s="1019">
        <v>0</v>
      </c>
      <c r="Q415" s="1019">
        <v>0</v>
      </c>
      <c r="R415" s="1019">
        <v>0</v>
      </c>
      <c r="S415" s="1019">
        <v>0</v>
      </c>
      <c r="T415" s="1019"/>
      <c r="U415" s="1019">
        <v>1007</v>
      </c>
      <c r="V415" s="1019" t="s">
        <v>4586</v>
      </c>
      <c r="W415" s="1020">
        <v>110000</v>
      </c>
      <c r="X415" s="1021">
        <v>440000</v>
      </c>
      <c r="Y415" s="1019" t="s">
        <v>4567</v>
      </c>
    </row>
    <row r="416" spans="1:25">
      <c r="A416" s="1014">
        <f t="shared" si="6"/>
        <v>410</v>
      </c>
      <c r="B416" s="1014">
        <v>2100</v>
      </c>
      <c r="C416" s="1014" t="s">
        <v>4565</v>
      </c>
      <c r="D416" s="1014">
        <v>2117</v>
      </c>
      <c r="E416" s="1014" t="s">
        <v>4695</v>
      </c>
      <c r="F416" s="1015">
        <v>2010</v>
      </c>
      <c r="G416" s="1014" t="s">
        <v>4696</v>
      </c>
      <c r="H416" s="1016" t="s">
        <v>4581</v>
      </c>
      <c r="I416" s="1014" t="s">
        <v>4582</v>
      </c>
      <c r="J416" s="1017">
        <v>4820970000764</v>
      </c>
      <c r="K416" s="1018" t="s">
        <v>4891</v>
      </c>
      <c r="L416" s="1018" t="s">
        <v>4466</v>
      </c>
      <c r="M416" s="1018" t="s">
        <v>725</v>
      </c>
      <c r="N416" s="1014" t="s">
        <v>634</v>
      </c>
      <c r="O416" s="1019">
        <v>6</v>
      </c>
      <c r="P416" s="1019">
        <v>0</v>
      </c>
      <c r="Q416" s="1019">
        <v>0</v>
      </c>
      <c r="R416" s="1019">
        <v>0</v>
      </c>
      <c r="S416" s="1019">
        <v>0</v>
      </c>
      <c r="T416" s="1019"/>
      <c r="U416" s="1019">
        <v>1007</v>
      </c>
      <c r="V416" s="1019" t="s">
        <v>4586</v>
      </c>
      <c r="W416" s="1020">
        <v>9350000</v>
      </c>
      <c r="X416" s="1021">
        <v>56100000</v>
      </c>
      <c r="Y416" s="1019" t="s">
        <v>4567</v>
      </c>
    </row>
    <row r="417" spans="1:25">
      <c r="A417" s="1014">
        <f t="shared" si="6"/>
        <v>411</v>
      </c>
      <c r="B417" s="1014">
        <v>2100</v>
      </c>
      <c r="C417" s="1014" t="s">
        <v>4565</v>
      </c>
      <c r="D417" s="1014">
        <v>2117</v>
      </c>
      <c r="E417" s="1014" t="s">
        <v>4695</v>
      </c>
      <c r="F417" s="1015">
        <v>2010</v>
      </c>
      <c r="G417" s="1014" t="s">
        <v>4696</v>
      </c>
      <c r="H417" s="1016" t="s">
        <v>4581</v>
      </c>
      <c r="I417" s="1014" t="s">
        <v>4582</v>
      </c>
      <c r="J417" s="1017">
        <v>4810970000473</v>
      </c>
      <c r="K417" s="1018" t="s">
        <v>4888</v>
      </c>
      <c r="L417" s="1018" t="s">
        <v>4701</v>
      </c>
      <c r="M417" s="1018" t="s">
        <v>725</v>
      </c>
      <c r="N417" s="1014" t="s">
        <v>634</v>
      </c>
      <c r="O417" s="1019">
        <v>1</v>
      </c>
      <c r="P417" s="1019">
        <v>0</v>
      </c>
      <c r="Q417" s="1019">
        <v>0</v>
      </c>
      <c r="R417" s="1019">
        <v>0</v>
      </c>
      <c r="S417" s="1019">
        <v>0</v>
      </c>
      <c r="T417" s="1019"/>
      <c r="U417" s="1019">
        <v>1007</v>
      </c>
      <c r="V417" s="1019" t="s">
        <v>4586</v>
      </c>
      <c r="W417" s="1020">
        <v>20900000</v>
      </c>
      <c r="X417" s="1021">
        <v>20900000</v>
      </c>
      <c r="Y417" s="1019" t="s">
        <v>4567</v>
      </c>
    </row>
    <row r="418" spans="1:25">
      <c r="A418" s="1014">
        <f t="shared" si="6"/>
        <v>412</v>
      </c>
      <c r="B418" s="1014">
        <v>2100</v>
      </c>
      <c r="C418" s="1014" t="s">
        <v>4565</v>
      </c>
      <c r="D418" s="1014">
        <v>2117</v>
      </c>
      <c r="E418" s="1014" t="s">
        <v>4695</v>
      </c>
      <c r="F418" s="1015">
        <v>2010</v>
      </c>
      <c r="G418" s="1014" t="s">
        <v>4696</v>
      </c>
      <c r="H418" s="1016" t="s">
        <v>4581</v>
      </c>
      <c r="I418" s="1014" t="s">
        <v>4582</v>
      </c>
      <c r="J418" s="1017">
        <v>4820970000049</v>
      </c>
      <c r="K418" s="1018" t="s">
        <v>4889</v>
      </c>
      <c r="L418" s="1018" t="s">
        <v>4466</v>
      </c>
      <c r="M418" s="1018" t="s">
        <v>4441</v>
      </c>
      <c r="N418" s="1014" t="s">
        <v>634</v>
      </c>
      <c r="O418" s="1024">
        <v>7</v>
      </c>
      <c r="P418" s="1019">
        <v>0</v>
      </c>
      <c r="Q418" s="1019">
        <v>0</v>
      </c>
      <c r="R418" s="1019">
        <v>0</v>
      </c>
      <c r="S418" s="1019">
        <v>0</v>
      </c>
      <c r="T418" s="1019"/>
      <c r="U418" s="1019">
        <v>1007</v>
      </c>
      <c r="V418" s="1019" t="s">
        <v>4586</v>
      </c>
      <c r="W418" s="1020">
        <v>1254880</v>
      </c>
      <c r="X418" s="1021">
        <v>8784160</v>
      </c>
      <c r="Y418" s="1019" t="s">
        <v>4567</v>
      </c>
    </row>
    <row r="419" spans="1:25">
      <c r="A419" s="1014">
        <f t="shared" si="6"/>
        <v>413</v>
      </c>
      <c r="B419" s="1014">
        <v>2100</v>
      </c>
      <c r="C419" s="1014" t="s">
        <v>4565</v>
      </c>
      <c r="D419" s="1014">
        <v>2117</v>
      </c>
      <c r="E419" s="1014" t="s">
        <v>4695</v>
      </c>
      <c r="F419" s="1015">
        <v>2010</v>
      </c>
      <c r="G419" s="1014" t="s">
        <v>4696</v>
      </c>
      <c r="H419" s="1016" t="s">
        <v>4581</v>
      </c>
      <c r="I419" s="1014" t="s">
        <v>4582</v>
      </c>
      <c r="J419" s="1017">
        <v>4820970000171</v>
      </c>
      <c r="K419" s="1018" t="s">
        <v>4890</v>
      </c>
      <c r="L419" s="1018" t="s">
        <v>4466</v>
      </c>
      <c r="M419" s="1018" t="s">
        <v>4441</v>
      </c>
      <c r="N419" s="1014" t="s">
        <v>634</v>
      </c>
      <c r="O419" s="1024">
        <v>1</v>
      </c>
      <c r="P419" s="1019">
        <v>0</v>
      </c>
      <c r="Q419" s="1019">
        <v>0</v>
      </c>
      <c r="R419" s="1019">
        <v>0</v>
      </c>
      <c r="S419" s="1019">
        <v>0</v>
      </c>
      <c r="T419" s="1019"/>
      <c r="U419" s="1019">
        <v>1007</v>
      </c>
      <c r="V419" s="1019" t="s">
        <v>4586</v>
      </c>
      <c r="W419" s="1020">
        <v>9900000</v>
      </c>
      <c r="X419" s="1021">
        <v>9900000</v>
      </c>
      <c r="Y419" s="1019" t="s">
        <v>4567</v>
      </c>
    </row>
    <row r="420" spans="1:25">
      <c r="A420" s="1014">
        <f t="shared" si="6"/>
        <v>414</v>
      </c>
      <c r="B420" s="1014">
        <v>2100</v>
      </c>
      <c r="C420" s="1014" t="s">
        <v>4565</v>
      </c>
      <c r="D420" s="1014">
        <v>2117</v>
      </c>
      <c r="E420" s="1014" t="s">
        <v>4695</v>
      </c>
      <c r="F420" s="1015">
        <v>2010</v>
      </c>
      <c r="G420" s="1014" t="s">
        <v>4696</v>
      </c>
      <c r="H420" s="1016" t="s">
        <v>4581</v>
      </c>
      <c r="I420" s="1014" t="s">
        <v>4582</v>
      </c>
      <c r="J420" s="1017">
        <v>3030120000040</v>
      </c>
      <c r="K420" s="1018" t="s">
        <v>4756</v>
      </c>
      <c r="L420" s="1018" t="s">
        <v>4465</v>
      </c>
      <c r="M420" s="1018" t="s">
        <v>4441</v>
      </c>
      <c r="N420" s="1014" t="s">
        <v>634</v>
      </c>
      <c r="O420" s="1019">
        <v>1</v>
      </c>
      <c r="P420" s="1019">
        <v>0</v>
      </c>
      <c r="Q420" s="1019">
        <v>0</v>
      </c>
      <c r="R420" s="1019">
        <v>0</v>
      </c>
      <c r="S420" s="1019">
        <v>0</v>
      </c>
      <c r="T420" s="1019"/>
      <c r="U420" s="1019">
        <v>1007</v>
      </c>
      <c r="V420" s="1019" t="s">
        <v>4586</v>
      </c>
      <c r="W420" s="1020">
        <v>1540000</v>
      </c>
      <c r="X420" s="1021">
        <v>1540000</v>
      </c>
      <c r="Y420" s="1019" t="s">
        <v>4567</v>
      </c>
    </row>
    <row r="421" spans="1:25">
      <c r="A421" s="1014">
        <f t="shared" si="6"/>
        <v>415</v>
      </c>
      <c r="B421" s="1014">
        <v>2100</v>
      </c>
      <c r="C421" s="1014" t="s">
        <v>4565</v>
      </c>
      <c r="D421" s="1014">
        <v>2117</v>
      </c>
      <c r="E421" s="1014" t="s">
        <v>4695</v>
      </c>
      <c r="F421" s="1015">
        <v>2010</v>
      </c>
      <c r="G421" s="1014" t="s">
        <v>4696</v>
      </c>
      <c r="H421" s="1016" t="s">
        <v>4581</v>
      </c>
      <c r="I421" s="1014" t="s">
        <v>4582</v>
      </c>
      <c r="J421" s="1017">
        <v>3030120000053</v>
      </c>
      <c r="K421" s="1018" t="s">
        <v>4757</v>
      </c>
      <c r="L421" s="1018" t="s">
        <v>4465</v>
      </c>
      <c r="M421" s="1018" t="s">
        <v>4441</v>
      </c>
      <c r="N421" s="1014" t="s">
        <v>634</v>
      </c>
      <c r="O421" s="1019">
        <v>4</v>
      </c>
      <c r="P421" s="1019">
        <v>0</v>
      </c>
      <c r="Q421" s="1019">
        <v>0</v>
      </c>
      <c r="R421" s="1019">
        <v>0</v>
      </c>
      <c r="S421" s="1019">
        <v>0</v>
      </c>
      <c r="T421" s="1019"/>
      <c r="U421" s="1019">
        <v>1007</v>
      </c>
      <c r="V421" s="1019" t="s">
        <v>4586</v>
      </c>
      <c r="W421" s="1020">
        <v>303160</v>
      </c>
      <c r="X421" s="1021">
        <v>1212640</v>
      </c>
      <c r="Y421" s="1019" t="s">
        <v>4567</v>
      </c>
    </row>
    <row r="422" spans="1:25">
      <c r="A422" s="1014">
        <f t="shared" si="6"/>
        <v>416</v>
      </c>
      <c r="B422" s="1014">
        <v>2100</v>
      </c>
      <c r="C422" s="1014" t="s">
        <v>4565</v>
      </c>
      <c r="D422" s="1014">
        <v>2117</v>
      </c>
      <c r="E422" s="1014" t="s">
        <v>4695</v>
      </c>
      <c r="F422" s="1015">
        <v>2010</v>
      </c>
      <c r="G422" s="1014" t="s">
        <v>4696</v>
      </c>
      <c r="H422" s="1016" t="s">
        <v>5185</v>
      </c>
      <c r="I422" s="1014" t="s">
        <v>5186</v>
      </c>
      <c r="J422" s="1017">
        <v>8020007</v>
      </c>
      <c r="K422" s="1018" t="s">
        <v>5079</v>
      </c>
      <c r="L422" s="1018" t="s">
        <v>5197</v>
      </c>
      <c r="M422" s="1018" t="s">
        <v>5080</v>
      </c>
      <c r="N422" s="1014" t="s">
        <v>634</v>
      </c>
      <c r="O422" s="1019">
        <v>19215.611000000001</v>
      </c>
      <c r="P422" s="1019">
        <v>0</v>
      </c>
      <c r="Q422" s="1019">
        <v>0</v>
      </c>
      <c r="R422" s="1019">
        <v>0</v>
      </c>
      <c r="S422" s="1019">
        <v>0</v>
      </c>
      <c r="T422" s="1019"/>
      <c r="U422" s="1019">
        <v>4000</v>
      </c>
      <c r="V422" s="1019" t="s">
        <v>5081</v>
      </c>
      <c r="W422" s="1020">
        <v>744693</v>
      </c>
      <c r="X422" s="1021">
        <v>14309732737</v>
      </c>
      <c r="Y422" s="1019" t="s">
        <v>4567</v>
      </c>
    </row>
    <row r="423" spans="1:25">
      <c r="A423" s="1014">
        <f t="shared" si="6"/>
        <v>417</v>
      </c>
      <c r="B423" s="1014">
        <v>2100</v>
      </c>
      <c r="C423" s="1014" t="s">
        <v>4565</v>
      </c>
      <c r="D423" s="1014">
        <v>2117</v>
      </c>
      <c r="E423" s="1014" t="s">
        <v>4695</v>
      </c>
      <c r="F423" s="1015">
        <v>2010</v>
      </c>
      <c r="G423" s="1014" t="s">
        <v>4696</v>
      </c>
      <c r="H423" s="1016" t="s">
        <v>5185</v>
      </c>
      <c r="I423" s="1014" t="s">
        <v>5186</v>
      </c>
      <c r="J423" s="1017">
        <v>8010001</v>
      </c>
      <c r="K423" s="1018" t="s">
        <v>4592</v>
      </c>
      <c r="L423" s="1018" t="s">
        <v>5198</v>
      </c>
      <c r="M423" s="1018" t="s">
        <v>4447</v>
      </c>
      <c r="N423" s="1014" t="s">
        <v>634</v>
      </c>
      <c r="O423" s="1019">
        <v>613378</v>
      </c>
      <c r="P423" s="1019">
        <v>0</v>
      </c>
      <c r="Q423" s="1019">
        <v>0</v>
      </c>
      <c r="R423" s="1019">
        <v>0</v>
      </c>
      <c r="S423" s="1019">
        <v>0</v>
      </c>
      <c r="T423" s="1019"/>
      <c r="U423" s="1019">
        <v>4001</v>
      </c>
      <c r="V423" s="1019" t="s">
        <v>4593</v>
      </c>
      <c r="W423" s="1020">
        <v>7250</v>
      </c>
      <c r="X423" s="1021">
        <v>4446886724</v>
      </c>
      <c r="Y423" s="1019" t="s">
        <v>4567</v>
      </c>
    </row>
    <row r="424" spans="1:25">
      <c r="A424" s="1014">
        <f t="shared" si="6"/>
        <v>418</v>
      </c>
      <c r="B424" s="1014">
        <v>2100</v>
      </c>
      <c r="C424" s="1014" t="s">
        <v>4565</v>
      </c>
      <c r="D424" s="1014">
        <v>2117</v>
      </c>
      <c r="E424" s="1014" t="s">
        <v>4695</v>
      </c>
      <c r="F424" s="1015">
        <v>2010</v>
      </c>
      <c r="G424" s="1014" t="s">
        <v>4696</v>
      </c>
      <c r="H424" s="1016" t="s">
        <v>5185</v>
      </c>
      <c r="I424" s="1014" t="s">
        <v>5186</v>
      </c>
      <c r="J424" s="1017">
        <v>8050034</v>
      </c>
      <c r="K424" s="1018" t="s">
        <v>5201</v>
      </c>
      <c r="L424" s="1018" t="s">
        <v>5200</v>
      </c>
      <c r="M424" s="1018" t="s">
        <v>656</v>
      </c>
      <c r="N424" s="1014" t="s">
        <v>634</v>
      </c>
      <c r="O424" s="1019">
        <v>140</v>
      </c>
      <c r="P424" s="1019">
        <v>0</v>
      </c>
      <c r="Q424" s="1019">
        <v>0</v>
      </c>
      <c r="R424" s="1019">
        <v>0</v>
      </c>
      <c r="S424" s="1019">
        <v>0</v>
      </c>
      <c r="T424" s="1019"/>
      <c r="U424" s="1019">
        <v>4004</v>
      </c>
      <c r="V424" s="1019" t="s">
        <v>4594</v>
      </c>
      <c r="W424" s="1020">
        <v>70810</v>
      </c>
      <c r="X424" s="1021">
        <v>9913440</v>
      </c>
      <c r="Y424" s="1019" t="s">
        <v>4567</v>
      </c>
    </row>
    <row r="425" spans="1:25">
      <c r="A425" s="1014">
        <f t="shared" si="6"/>
        <v>419</v>
      </c>
      <c r="B425" s="1014">
        <v>2100</v>
      </c>
      <c r="C425" s="1014" t="s">
        <v>4565</v>
      </c>
      <c r="D425" s="1014">
        <v>2117</v>
      </c>
      <c r="E425" s="1014" t="s">
        <v>4695</v>
      </c>
      <c r="F425" s="1015">
        <v>2010</v>
      </c>
      <c r="G425" s="1014" t="s">
        <v>4696</v>
      </c>
      <c r="H425" s="1016" t="s">
        <v>5185</v>
      </c>
      <c r="I425" s="1014" t="s">
        <v>5186</v>
      </c>
      <c r="J425" s="1017">
        <v>8050428</v>
      </c>
      <c r="K425" s="1018" t="s">
        <v>4947</v>
      </c>
      <c r="L425" s="1018" t="s">
        <v>5200</v>
      </c>
      <c r="M425" s="1018" t="s">
        <v>656</v>
      </c>
      <c r="N425" s="1014" t="s">
        <v>634</v>
      </c>
      <c r="O425" s="1019">
        <v>72</v>
      </c>
      <c r="P425" s="1019">
        <v>0</v>
      </c>
      <c r="Q425" s="1019">
        <v>0</v>
      </c>
      <c r="R425" s="1019">
        <v>0</v>
      </c>
      <c r="S425" s="1019">
        <v>0</v>
      </c>
      <c r="T425" s="1019"/>
      <c r="U425" s="1019">
        <v>4004</v>
      </c>
      <c r="V425" s="1019" t="s">
        <v>4594</v>
      </c>
      <c r="W425" s="1020">
        <v>67980</v>
      </c>
      <c r="X425" s="1021">
        <v>4894560</v>
      </c>
      <c r="Y425" s="1019" t="s">
        <v>4567</v>
      </c>
    </row>
    <row r="426" spans="1:25">
      <c r="A426" s="1014">
        <f t="shared" si="6"/>
        <v>420</v>
      </c>
      <c r="B426" s="1014">
        <v>2100</v>
      </c>
      <c r="C426" s="1014" t="s">
        <v>4565</v>
      </c>
      <c r="D426" s="1014">
        <v>2117</v>
      </c>
      <c r="E426" s="1014" t="s">
        <v>4695</v>
      </c>
      <c r="F426" s="1015">
        <v>2010</v>
      </c>
      <c r="G426" s="1014" t="s">
        <v>4696</v>
      </c>
      <c r="H426" s="1016" t="s">
        <v>5185</v>
      </c>
      <c r="I426" s="1014" t="s">
        <v>5186</v>
      </c>
      <c r="J426" s="1017">
        <v>8050041</v>
      </c>
      <c r="K426" s="1018" t="s">
        <v>5202</v>
      </c>
      <c r="L426" s="1018" t="s">
        <v>5200</v>
      </c>
      <c r="M426" s="1018" t="s">
        <v>656</v>
      </c>
      <c r="N426" s="1014" t="s">
        <v>634</v>
      </c>
      <c r="O426" s="1024">
        <v>90</v>
      </c>
      <c r="P426" s="1019">
        <v>0</v>
      </c>
      <c r="Q426" s="1019">
        <v>0</v>
      </c>
      <c r="R426" s="1019">
        <v>0</v>
      </c>
      <c r="S426" s="1019">
        <v>0</v>
      </c>
      <c r="T426" s="1019"/>
      <c r="U426" s="1019">
        <v>4004</v>
      </c>
      <c r="V426" s="1019" t="s">
        <v>4594</v>
      </c>
      <c r="W426" s="1020">
        <v>680900</v>
      </c>
      <c r="X426" s="1021">
        <v>61281000</v>
      </c>
      <c r="Y426" s="1019" t="s">
        <v>4567</v>
      </c>
    </row>
    <row r="427" spans="1:25">
      <c r="A427" s="1014">
        <f t="shared" si="6"/>
        <v>421</v>
      </c>
      <c r="B427" s="1014">
        <v>2100</v>
      </c>
      <c r="C427" s="1014" t="s">
        <v>4565</v>
      </c>
      <c r="D427" s="1014">
        <v>2117</v>
      </c>
      <c r="E427" s="1014" t="s">
        <v>4695</v>
      </c>
      <c r="F427" s="1015">
        <v>2010</v>
      </c>
      <c r="G427" s="1014" t="s">
        <v>4696</v>
      </c>
      <c r="H427" s="1016" t="s">
        <v>5185</v>
      </c>
      <c r="I427" s="1014" t="s">
        <v>5186</v>
      </c>
      <c r="J427" s="1017">
        <v>8050042</v>
      </c>
      <c r="K427" s="1018" t="s">
        <v>5203</v>
      </c>
      <c r="L427" s="1018" t="s">
        <v>5200</v>
      </c>
      <c r="M427" s="1018" t="s">
        <v>656</v>
      </c>
      <c r="N427" s="1014" t="s">
        <v>634</v>
      </c>
      <c r="O427" s="1024">
        <v>225</v>
      </c>
      <c r="P427" s="1019">
        <v>0</v>
      </c>
      <c r="Q427" s="1019">
        <v>0</v>
      </c>
      <c r="R427" s="1019">
        <v>0</v>
      </c>
      <c r="S427" s="1019">
        <v>0</v>
      </c>
      <c r="T427" s="1019"/>
      <c r="U427" s="1019">
        <v>4004</v>
      </c>
      <c r="V427" s="1019" t="s">
        <v>4594</v>
      </c>
      <c r="W427" s="1020">
        <v>1051999</v>
      </c>
      <c r="X427" s="1021">
        <v>236699692</v>
      </c>
      <c r="Y427" s="1019" t="s">
        <v>4567</v>
      </c>
    </row>
    <row r="428" spans="1:25">
      <c r="A428" s="1014">
        <f t="shared" si="6"/>
        <v>422</v>
      </c>
      <c r="B428" s="1014">
        <v>2100</v>
      </c>
      <c r="C428" s="1014" t="s">
        <v>4565</v>
      </c>
      <c r="D428" s="1014">
        <v>2117</v>
      </c>
      <c r="E428" s="1014" t="s">
        <v>4695</v>
      </c>
      <c r="F428" s="1015">
        <v>2010</v>
      </c>
      <c r="G428" s="1014" t="s">
        <v>4696</v>
      </c>
      <c r="H428" s="1016" t="s">
        <v>5185</v>
      </c>
      <c r="I428" s="1014" t="s">
        <v>5186</v>
      </c>
      <c r="J428" s="1017">
        <v>8050419</v>
      </c>
      <c r="K428" s="1018" t="s">
        <v>4954</v>
      </c>
      <c r="L428" s="1018" t="s">
        <v>5200</v>
      </c>
      <c r="M428" s="1018" t="s">
        <v>4447</v>
      </c>
      <c r="N428" s="1014" t="s">
        <v>634</v>
      </c>
      <c r="O428" s="1019">
        <v>59</v>
      </c>
      <c r="P428" s="1019">
        <v>0</v>
      </c>
      <c r="Q428" s="1019">
        <v>0</v>
      </c>
      <c r="R428" s="1019">
        <v>0</v>
      </c>
      <c r="S428" s="1019">
        <v>0</v>
      </c>
      <c r="T428" s="1019"/>
      <c r="U428" s="1019">
        <v>4004</v>
      </c>
      <c r="V428" s="1019" t="s">
        <v>4594</v>
      </c>
      <c r="W428" s="1020">
        <v>174900</v>
      </c>
      <c r="X428" s="1021">
        <v>10319100</v>
      </c>
      <c r="Y428" s="1019" t="s">
        <v>4567</v>
      </c>
    </row>
    <row r="429" spans="1:25">
      <c r="A429" s="1014">
        <f t="shared" si="6"/>
        <v>423</v>
      </c>
      <c r="B429" s="1014">
        <v>2100</v>
      </c>
      <c r="C429" s="1014" t="s">
        <v>4565</v>
      </c>
      <c r="D429" s="1014">
        <v>2117</v>
      </c>
      <c r="E429" s="1014" t="s">
        <v>4695</v>
      </c>
      <c r="F429" s="1015">
        <v>2010</v>
      </c>
      <c r="G429" s="1014" t="s">
        <v>4696</v>
      </c>
      <c r="H429" s="1016" t="s">
        <v>5185</v>
      </c>
      <c r="I429" s="1014" t="s">
        <v>5186</v>
      </c>
      <c r="J429" s="1017">
        <v>8050053</v>
      </c>
      <c r="K429" s="1018" t="s">
        <v>5204</v>
      </c>
      <c r="L429" s="1018" t="s">
        <v>5200</v>
      </c>
      <c r="M429" s="1018" t="s">
        <v>4447</v>
      </c>
      <c r="N429" s="1014" t="s">
        <v>634</v>
      </c>
      <c r="O429" s="1019">
        <v>200</v>
      </c>
      <c r="P429" s="1019">
        <v>0</v>
      </c>
      <c r="Q429" s="1019">
        <v>0</v>
      </c>
      <c r="R429" s="1019">
        <v>0</v>
      </c>
      <c r="S429" s="1019">
        <v>0</v>
      </c>
      <c r="T429" s="1019"/>
      <c r="U429" s="1019">
        <v>4004</v>
      </c>
      <c r="V429" s="1019" t="s">
        <v>4594</v>
      </c>
      <c r="W429" s="1020">
        <v>31900</v>
      </c>
      <c r="X429" s="1021">
        <v>6380000</v>
      </c>
      <c r="Y429" s="1019" t="s">
        <v>4567</v>
      </c>
    </row>
    <row r="430" spans="1:25">
      <c r="A430" s="1014">
        <f t="shared" si="6"/>
        <v>424</v>
      </c>
      <c r="B430" s="1014">
        <v>2100</v>
      </c>
      <c r="C430" s="1014" t="s">
        <v>4565</v>
      </c>
      <c r="D430" s="1014">
        <v>2117</v>
      </c>
      <c r="E430" s="1014" t="s">
        <v>4695</v>
      </c>
      <c r="F430" s="1015">
        <v>2010</v>
      </c>
      <c r="G430" s="1014" t="s">
        <v>4696</v>
      </c>
      <c r="H430" s="1016" t="s">
        <v>5185</v>
      </c>
      <c r="I430" s="1014" t="s">
        <v>5186</v>
      </c>
      <c r="J430" s="1017">
        <v>8050068</v>
      </c>
      <c r="K430" s="1018" t="s">
        <v>5205</v>
      </c>
      <c r="L430" s="1018" t="s">
        <v>5200</v>
      </c>
      <c r="M430" s="1018" t="s">
        <v>4447</v>
      </c>
      <c r="N430" s="1014" t="s">
        <v>634</v>
      </c>
      <c r="O430" s="1019">
        <v>416</v>
      </c>
      <c r="P430" s="1019">
        <v>0</v>
      </c>
      <c r="Q430" s="1019">
        <v>0</v>
      </c>
      <c r="R430" s="1019">
        <v>0</v>
      </c>
      <c r="S430" s="1019">
        <v>0</v>
      </c>
      <c r="T430" s="1019"/>
      <c r="U430" s="1019">
        <v>4004</v>
      </c>
      <c r="V430" s="1019" t="s">
        <v>4594</v>
      </c>
      <c r="W430" s="1020">
        <v>100206</v>
      </c>
      <c r="X430" s="1021">
        <v>41685708</v>
      </c>
      <c r="Y430" s="1019" t="s">
        <v>4567</v>
      </c>
    </row>
    <row r="431" spans="1:25">
      <c r="A431" s="1014">
        <f t="shared" si="6"/>
        <v>425</v>
      </c>
      <c r="B431" s="1014">
        <v>2100</v>
      </c>
      <c r="C431" s="1014" t="s">
        <v>4565</v>
      </c>
      <c r="D431" s="1014">
        <v>2117</v>
      </c>
      <c r="E431" s="1014" t="s">
        <v>4695</v>
      </c>
      <c r="F431" s="1015">
        <v>2010</v>
      </c>
      <c r="G431" s="1014" t="s">
        <v>4696</v>
      </c>
      <c r="H431" s="1016" t="s">
        <v>5185</v>
      </c>
      <c r="I431" s="1014" t="s">
        <v>5186</v>
      </c>
      <c r="J431" s="1017">
        <v>8050078</v>
      </c>
      <c r="K431" s="1018" t="s">
        <v>5206</v>
      </c>
      <c r="L431" s="1018" t="s">
        <v>5200</v>
      </c>
      <c r="M431" s="1018" t="s">
        <v>4447</v>
      </c>
      <c r="N431" s="1014" t="s">
        <v>634</v>
      </c>
      <c r="O431" s="1019">
        <v>166</v>
      </c>
      <c r="P431" s="1019">
        <v>0</v>
      </c>
      <c r="Q431" s="1019">
        <v>0</v>
      </c>
      <c r="R431" s="1019">
        <v>0</v>
      </c>
      <c r="S431" s="1019">
        <v>0</v>
      </c>
      <c r="T431" s="1019"/>
      <c r="U431" s="1019">
        <v>4004</v>
      </c>
      <c r="V431" s="1019" t="s">
        <v>4594</v>
      </c>
      <c r="W431" s="1020">
        <v>48784</v>
      </c>
      <c r="X431" s="1021">
        <v>8098124</v>
      </c>
      <c r="Y431" s="1019" t="s">
        <v>4567</v>
      </c>
    </row>
    <row r="432" spans="1:25">
      <c r="A432" s="1014">
        <f t="shared" si="6"/>
        <v>426</v>
      </c>
      <c r="B432" s="1014">
        <v>2100</v>
      </c>
      <c r="C432" s="1014" t="s">
        <v>4565</v>
      </c>
      <c r="D432" s="1014">
        <v>2117</v>
      </c>
      <c r="E432" s="1014" t="s">
        <v>4695</v>
      </c>
      <c r="F432" s="1015">
        <v>2010</v>
      </c>
      <c r="G432" s="1014" t="s">
        <v>4696</v>
      </c>
      <c r="H432" s="1016" t="s">
        <v>5185</v>
      </c>
      <c r="I432" s="1014" t="s">
        <v>5186</v>
      </c>
      <c r="J432" s="1017">
        <v>8050089</v>
      </c>
      <c r="K432" s="1018" t="s">
        <v>5207</v>
      </c>
      <c r="L432" s="1018" t="s">
        <v>5200</v>
      </c>
      <c r="M432" s="1018" t="s">
        <v>4447</v>
      </c>
      <c r="N432" s="1014" t="s">
        <v>634</v>
      </c>
      <c r="O432" s="1019">
        <v>209</v>
      </c>
      <c r="P432" s="1019">
        <v>0</v>
      </c>
      <c r="Q432" s="1019">
        <v>0</v>
      </c>
      <c r="R432" s="1019">
        <v>0</v>
      </c>
      <c r="S432" s="1019">
        <v>0</v>
      </c>
      <c r="T432" s="1019"/>
      <c r="U432" s="1019">
        <v>4004</v>
      </c>
      <c r="V432" s="1019" t="s">
        <v>4594</v>
      </c>
      <c r="W432" s="1020">
        <v>29096</v>
      </c>
      <c r="X432" s="1021">
        <v>6081100</v>
      </c>
      <c r="Y432" s="1019" t="s">
        <v>4567</v>
      </c>
    </row>
    <row r="433" spans="1:25">
      <c r="A433" s="1014">
        <f t="shared" si="6"/>
        <v>427</v>
      </c>
      <c r="B433" s="1014">
        <v>2100</v>
      </c>
      <c r="C433" s="1014" t="s">
        <v>4565</v>
      </c>
      <c r="D433" s="1014">
        <v>2117</v>
      </c>
      <c r="E433" s="1014" t="s">
        <v>4695</v>
      </c>
      <c r="F433" s="1015">
        <v>2010</v>
      </c>
      <c r="G433" s="1014" t="s">
        <v>4696</v>
      </c>
      <c r="H433" s="1016" t="s">
        <v>5185</v>
      </c>
      <c r="I433" s="1014" t="s">
        <v>5186</v>
      </c>
      <c r="J433" s="1017">
        <v>8050410</v>
      </c>
      <c r="K433" s="1018" t="s">
        <v>5221</v>
      </c>
      <c r="L433" s="1018" t="s">
        <v>5200</v>
      </c>
      <c r="M433" s="1018" t="s">
        <v>4447</v>
      </c>
      <c r="N433" s="1014" t="s">
        <v>634</v>
      </c>
      <c r="O433" s="1024">
        <v>209</v>
      </c>
      <c r="P433" s="1019">
        <v>0</v>
      </c>
      <c r="Q433" s="1019">
        <v>0</v>
      </c>
      <c r="R433" s="1019">
        <v>0</v>
      </c>
      <c r="S433" s="1019">
        <v>0</v>
      </c>
      <c r="T433" s="1019"/>
      <c r="U433" s="1019">
        <v>4004</v>
      </c>
      <c r="V433" s="1019" t="s">
        <v>4594</v>
      </c>
      <c r="W433" s="1020">
        <v>43061</v>
      </c>
      <c r="X433" s="1021">
        <v>8999666</v>
      </c>
      <c r="Y433" s="1019" t="s">
        <v>4567</v>
      </c>
    </row>
    <row r="434" spans="1:25">
      <c r="A434" s="1014">
        <f t="shared" si="6"/>
        <v>428</v>
      </c>
      <c r="B434" s="1014">
        <v>2100</v>
      </c>
      <c r="C434" s="1014" t="s">
        <v>4565</v>
      </c>
      <c r="D434" s="1014">
        <v>2117</v>
      </c>
      <c r="E434" s="1014" t="s">
        <v>4695</v>
      </c>
      <c r="F434" s="1015">
        <v>2010</v>
      </c>
      <c r="G434" s="1014" t="s">
        <v>4696</v>
      </c>
      <c r="H434" s="1016" t="s">
        <v>5185</v>
      </c>
      <c r="I434" s="1014" t="s">
        <v>5186</v>
      </c>
      <c r="J434" s="1017">
        <v>8050097</v>
      </c>
      <c r="K434" s="1018" t="s">
        <v>5208</v>
      </c>
      <c r="L434" s="1018" t="s">
        <v>5200</v>
      </c>
      <c r="M434" s="1018" t="s">
        <v>4447</v>
      </c>
      <c r="N434" s="1014" t="s">
        <v>634</v>
      </c>
      <c r="O434" s="1019">
        <v>418</v>
      </c>
      <c r="P434" s="1019">
        <v>0</v>
      </c>
      <c r="Q434" s="1019">
        <v>0</v>
      </c>
      <c r="R434" s="1019">
        <v>0</v>
      </c>
      <c r="S434" s="1019">
        <v>0</v>
      </c>
      <c r="T434" s="1019"/>
      <c r="U434" s="1019">
        <v>4004</v>
      </c>
      <c r="V434" s="1019" t="s">
        <v>4594</v>
      </c>
      <c r="W434" s="1020">
        <v>41910</v>
      </c>
      <c r="X434" s="1021">
        <v>17518380</v>
      </c>
      <c r="Y434" s="1019" t="s">
        <v>4567</v>
      </c>
    </row>
    <row r="435" spans="1:25">
      <c r="A435" s="1014">
        <f t="shared" si="6"/>
        <v>429</v>
      </c>
      <c r="B435" s="1014">
        <v>2100</v>
      </c>
      <c r="C435" s="1014" t="s">
        <v>4565</v>
      </c>
      <c r="D435" s="1014">
        <v>2117</v>
      </c>
      <c r="E435" s="1014" t="s">
        <v>4695</v>
      </c>
      <c r="F435" s="1015">
        <v>2010</v>
      </c>
      <c r="G435" s="1014" t="s">
        <v>4696</v>
      </c>
      <c r="H435" s="1016" t="s">
        <v>5185</v>
      </c>
      <c r="I435" s="1014" t="s">
        <v>5186</v>
      </c>
      <c r="J435" s="1017">
        <v>8050493</v>
      </c>
      <c r="K435" s="1018" t="s">
        <v>5223</v>
      </c>
      <c r="L435" s="1018" t="s">
        <v>5200</v>
      </c>
      <c r="M435" s="1018" t="s">
        <v>4447</v>
      </c>
      <c r="N435" s="1014" t="s">
        <v>634</v>
      </c>
      <c r="O435" s="1019">
        <v>209</v>
      </c>
      <c r="P435" s="1019">
        <v>0</v>
      </c>
      <c r="Q435" s="1019">
        <v>0</v>
      </c>
      <c r="R435" s="1019">
        <v>0</v>
      </c>
      <c r="S435" s="1019">
        <v>0</v>
      </c>
      <c r="T435" s="1019"/>
      <c r="U435" s="1019">
        <v>4004</v>
      </c>
      <c r="V435" s="1019" t="s">
        <v>4594</v>
      </c>
      <c r="W435" s="1020">
        <v>40260</v>
      </c>
      <c r="X435" s="1021">
        <v>8414340</v>
      </c>
      <c r="Y435" s="1019" t="s">
        <v>4567</v>
      </c>
    </row>
    <row r="436" spans="1:25">
      <c r="A436" s="1014">
        <f t="shared" si="6"/>
        <v>430</v>
      </c>
      <c r="B436" s="1014">
        <v>2100</v>
      </c>
      <c r="C436" s="1014" t="s">
        <v>4565</v>
      </c>
      <c r="D436" s="1014">
        <v>2117</v>
      </c>
      <c r="E436" s="1014" t="s">
        <v>4695</v>
      </c>
      <c r="F436" s="1015">
        <v>2010</v>
      </c>
      <c r="G436" s="1014" t="s">
        <v>4696</v>
      </c>
      <c r="H436" s="1016" t="s">
        <v>5185</v>
      </c>
      <c r="I436" s="1014" t="s">
        <v>5186</v>
      </c>
      <c r="J436" s="1017">
        <v>8050276</v>
      </c>
      <c r="K436" s="1018" t="s">
        <v>5219</v>
      </c>
      <c r="L436" s="1018" t="s">
        <v>5200</v>
      </c>
      <c r="M436" s="1018" t="s">
        <v>4447</v>
      </c>
      <c r="N436" s="1014" t="s">
        <v>634</v>
      </c>
      <c r="O436" s="1019">
        <v>200</v>
      </c>
      <c r="P436" s="1019">
        <v>0</v>
      </c>
      <c r="Q436" s="1019">
        <v>0</v>
      </c>
      <c r="R436" s="1019">
        <v>0</v>
      </c>
      <c r="S436" s="1019">
        <v>0</v>
      </c>
      <c r="T436" s="1019"/>
      <c r="U436" s="1019">
        <v>4004</v>
      </c>
      <c r="V436" s="1019" t="s">
        <v>4594</v>
      </c>
      <c r="W436" s="1020">
        <v>297000</v>
      </c>
      <c r="X436" s="1021">
        <v>59400000</v>
      </c>
      <c r="Y436" s="1019" t="s">
        <v>4567</v>
      </c>
    </row>
    <row r="437" spans="1:25">
      <c r="A437" s="1014">
        <f t="shared" si="6"/>
        <v>431</v>
      </c>
      <c r="B437" s="1014">
        <v>2100</v>
      </c>
      <c r="C437" s="1014" t="s">
        <v>4565</v>
      </c>
      <c r="D437" s="1014">
        <v>2117</v>
      </c>
      <c r="E437" s="1014" t="s">
        <v>4695</v>
      </c>
      <c r="F437" s="1015">
        <v>2010</v>
      </c>
      <c r="G437" s="1014" t="s">
        <v>4696</v>
      </c>
      <c r="H437" s="1016" t="s">
        <v>5185</v>
      </c>
      <c r="I437" s="1014" t="s">
        <v>5186</v>
      </c>
      <c r="J437" s="1017">
        <v>8050174</v>
      </c>
      <c r="K437" s="1018" t="s">
        <v>5218</v>
      </c>
      <c r="L437" s="1018" t="s">
        <v>5200</v>
      </c>
      <c r="M437" s="1018" t="s">
        <v>4447</v>
      </c>
      <c r="N437" s="1014" t="s">
        <v>634</v>
      </c>
      <c r="O437" s="1019">
        <v>208</v>
      </c>
      <c r="P437" s="1019">
        <v>0</v>
      </c>
      <c r="Q437" s="1019">
        <v>0</v>
      </c>
      <c r="R437" s="1019">
        <v>0</v>
      </c>
      <c r="S437" s="1019">
        <v>0</v>
      </c>
      <c r="T437" s="1019"/>
      <c r="U437" s="1019">
        <v>4004</v>
      </c>
      <c r="V437" s="1019" t="s">
        <v>4594</v>
      </c>
      <c r="W437" s="1020">
        <v>47170</v>
      </c>
      <c r="X437" s="1021">
        <v>9811374</v>
      </c>
      <c r="Y437" s="1019" t="s">
        <v>4567</v>
      </c>
    </row>
    <row r="438" spans="1:25">
      <c r="A438" s="1014">
        <f t="shared" si="6"/>
        <v>432</v>
      </c>
      <c r="B438" s="1014">
        <v>2100</v>
      </c>
      <c r="C438" s="1014" t="s">
        <v>4565</v>
      </c>
      <c r="D438" s="1014">
        <v>2117</v>
      </c>
      <c r="E438" s="1014" t="s">
        <v>4695</v>
      </c>
      <c r="F438" s="1015">
        <v>2010</v>
      </c>
      <c r="G438" s="1014" t="s">
        <v>4696</v>
      </c>
      <c r="H438" s="1016" t="s">
        <v>5185</v>
      </c>
      <c r="I438" s="1014" t="s">
        <v>5186</v>
      </c>
      <c r="J438" s="1017">
        <v>8050130</v>
      </c>
      <c r="K438" s="1018" t="s">
        <v>5209</v>
      </c>
      <c r="L438" s="1018" t="s">
        <v>5200</v>
      </c>
      <c r="M438" s="1018" t="s">
        <v>4447</v>
      </c>
      <c r="N438" s="1014" t="s">
        <v>634</v>
      </c>
      <c r="O438" s="1019">
        <v>208</v>
      </c>
      <c r="P438" s="1019">
        <v>0</v>
      </c>
      <c r="Q438" s="1019">
        <v>0</v>
      </c>
      <c r="R438" s="1019">
        <v>0</v>
      </c>
      <c r="S438" s="1019">
        <v>0</v>
      </c>
      <c r="T438" s="1019"/>
      <c r="U438" s="1019">
        <v>4004</v>
      </c>
      <c r="V438" s="1019" t="s">
        <v>4594</v>
      </c>
      <c r="W438" s="1020">
        <v>292600</v>
      </c>
      <c r="X438" s="1021">
        <v>60860800</v>
      </c>
      <c r="Y438" s="1019" t="s">
        <v>4567</v>
      </c>
    </row>
    <row r="439" spans="1:25">
      <c r="A439" s="1014">
        <f t="shared" si="6"/>
        <v>433</v>
      </c>
      <c r="B439" s="1014">
        <v>2100</v>
      </c>
      <c r="C439" s="1014" t="s">
        <v>4565</v>
      </c>
      <c r="D439" s="1014">
        <v>2117</v>
      </c>
      <c r="E439" s="1014" t="s">
        <v>4695</v>
      </c>
      <c r="F439" s="1015">
        <v>2010</v>
      </c>
      <c r="G439" s="1014" t="s">
        <v>4696</v>
      </c>
      <c r="H439" s="1016" t="s">
        <v>5185</v>
      </c>
      <c r="I439" s="1014" t="s">
        <v>5186</v>
      </c>
      <c r="J439" s="1017">
        <v>8050131</v>
      </c>
      <c r="K439" s="1018" t="s">
        <v>5210</v>
      </c>
      <c r="L439" s="1018" t="s">
        <v>5200</v>
      </c>
      <c r="M439" s="1018" t="s">
        <v>4447</v>
      </c>
      <c r="N439" s="1014" t="s">
        <v>634</v>
      </c>
      <c r="O439" s="1024">
        <v>208</v>
      </c>
      <c r="P439" s="1019">
        <v>0</v>
      </c>
      <c r="Q439" s="1019">
        <v>0</v>
      </c>
      <c r="R439" s="1019">
        <v>0</v>
      </c>
      <c r="S439" s="1019">
        <v>0</v>
      </c>
      <c r="T439" s="1019"/>
      <c r="U439" s="1019">
        <v>4004</v>
      </c>
      <c r="V439" s="1019" t="s">
        <v>4594</v>
      </c>
      <c r="W439" s="1020">
        <v>295900</v>
      </c>
      <c r="X439" s="1021">
        <v>61547200</v>
      </c>
      <c r="Y439" s="1019" t="s">
        <v>4567</v>
      </c>
    </row>
    <row r="440" spans="1:25">
      <c r="A440" s="1014">
        <f t="shared" si="6"/>
        <v>434</v>
      </c>
      <c r="B440" s="1014">
        <v>2100</v>
      </c>
      <c r="C440" s="1014" t="s">
        <v>4565</v>
      </c>
      <c r="D440" s="1014">
        <v>2117</v>
      </c>
      <c r="E440" s="1014" t="s">
        <v>4695</v>
      </c>
      <c r="F440" s="1015">
        <v>2010</v>
      </c>
      <c r="G440" s="1014" t="s">
        <v>4696</v>
      </c>
      <c r="H440" s="1016" t="s">
        <v>5185</v>
      </c>
      <c r="I440" s="1014" t="s">
        <v>5186</v>
      </c>
      <c r="J440" s="1017">
        <v>8050132</v>
      </c>
      <c r="K440" s="1018" t="s">
        <v>4950</v>
      </c>
      <c r="L440" s="1018" t="s">
        <v>5200</v>
      </c>
      <c r="M440" s="1018" t="s">
        <v>4447</v>
      </c>
      <c r="N440" s="1014" t="s">
        <v>634</v>
      </c>
      <c r="O440" s="1019">
        <v>624</v>
      </c>
      <c r="P440" s="1019">
        <v>0</v>
      </c>
      <c r="Q440" s="1019">
        <v>0</v>
      </c>
      <c r="R440" s="1019">
        <v>0</v>
      </c>
      <c r="S440" s="1019">
        <v>0</v>
      </c>
      <c r="T440" s="1019"/>
      <c r="U440" s="1019">
        <v>4004</v>
      </c>
      <c r="V440" s="1019" t="s">
        <v>4594</v>
      </c>
      <c r="W440" s="1020">
        <v>328295</v>
      </c>
      <c r="X440" s="1021">
        <v>204856080</v>
      </c>
      <c r="Y440" s="1019" t="s">
        <v>4567</v>
      </c>
    </row>
    <row r="441" spans="1:25">
      <c r="A441" s="1014">
        <f t="shared" si="6"/>
        <v>435</v>
      </c>
      <c r="B441" s="1014">
        <v>2100</v>
      </c>
      <c r="C441" s="1014" t="s">
        <v>4565</v>
      </c>
      <c r="D441" s="1014">
        <v>2117</v>
      </c>
      <c r="E441" s="1014" t="s">
        <v>4695</v>
      </c>
      <c r="F441" s="1015">
        <v>2010</v>
      </c>
      <c r="G441" s="1014" t="s">
        <v>4696</v>
      </c>
      <c r="H441" s="1016" t="s">
        <v>5185</v>
      </c>
      <c r="I441" s="1014" t="s">
        <v>5186</v>
      </c>
      <c r="J441" s="1017">
        <v>8050133</v>
      </c>
      <c r="K441" s="1018" t="s">
        <v>5211</v>
      </c>
      <c r="L441" s="1018" t="s">
        <v>5200</v>
      </c>
      <c r="M441" s="1018" t="s">
        <v>4447</v>
      </c>
      <c r="N441" s="1014" t="s">
        <v>634</v>
      </c>
      <c r="O441" s="1024">
        <v>60</v>
      </c>
      <c r="P441" s="1019">
        <v>0</v>
      </c>
      <c r="Q441" s="1019">
        <v>0</v>
      </c>
      <c r="R441" s="1019">
        <v>0</v>
      </c>
      <c r="S441" s="1019">
        <v>0</v>
      </c>
      <c r="T441" s="1019"/>
      <c r="U441" s="1019">
        <v>4004</v>
      </c>
      <c r="V441" s="1019" t="s">
        <v>4594</v>
      </c>
      <c r="W441" s="1020">
        <v>111925</v>
      </c>
      <c r="X441" s="1021">
        <v>6715500</v>
      </c>
      <c r="Y441" s="1019" t="s">
        <v>4567</v>
      </c>
    </row>
    <row r="442" spans="1:25">
      <c r="A442" s="1014">
        <f t="shared" si="6"/>
        <v>436</v>
      </c>
      <c r="B442" s="1014">
        <v>2100</v>
      </c>
      <c r="C442" s="1014" t="s">
        <v>4565</v>
      </c>
      <c r="D442" s="1014">
        <v>2117</v>
      </c>
      <c r="E442" s="1014" t="s">
        <v>4695</v>
      </c>
      <c r="F442" s="1015">
        <v>2010</v>
      </c>
      <c r="G442" s="1014" t="s">
        <v>4696</v>
      </c>
      <c r="H442" s="1016" t="s">
        <v>5185</v>
      </c>
      <c r="I442" s="1014" t="s">
        <v>5186</v>
      </c>
      <c r="J442" s="1017">
        <v>8050389</v>
      </c>
      <c r="K442" s="1018" t="s">
        <v>5220</v>
      </c>
      <c r="L442" s="1018" t="s">
        <v>5200</v>
      </c>
      <c r="M442" s="1018" t="s">
        <v>4447</v>
      </c>
      <c r="N442" s="1014" t="s">
        <v>634</v>
      </c>
      <c r="O442" s="1019">
        <v>320</v>
      </c>
      <c r="P442" s="1019">
        <v>0</v>
      </c>
      <c r="Q442" s="1019">
        <v>0</v>
      </c>
      <c r="R442" s="1019">
        <v>0</v>
      </c>
      <c r="S442" s="1019">
        <v>0</v>
      </c>
      <c r="T442" s="1019"/>
      <c r="U442" s="1019">
        <v>4004</v>
      </c>
      <c r="V442" s="1019" t="s">
        <v>4594</v>
      </c>
      <c r="W442" s="1020">
        <v>472856</v>
      </c>
      <c r="X442" s="1021">
        <v>151313860</v>
      </c>
      <c r="Y442" s="1019" t="s">
        <v>4567</v>
      </c>
    </row>
    <row r="443" spans="1:25">
      <c r="A443" s="1014">
        <f t="shared" si="6"/>
        <v>437</v>
      </c>
      <c r="B443" s="1014">
        <v>2100</v>
      </c>
      <c r="C443" s="1014" t="s">
        <v>4565</v>
      </c>
      <c r="D443" s="1014">
        <v>2117</v>
      </c>
      <c r="E443" s="1014" t="s">
        <v>4695</v>
      </c>
      <c r="F443" s="1015">
        <v>2010</v>
      </c>
      <c r="G443" s="1014" t="s">
        <v>4696</v>
      </c>
      <c r="H443" s="1016" t="s">
        <v>5185</v>
      </c>
      <c r="I443" s="1014" t="s">
        <v>5186</v>
      </c>
      <c r="J443" s="1017">
        <v>8050479</v>
      </c>
      <c r="K443" s="1018" t="s">
        <v>4955</v>
      </c>
      <c r="L443" s="1018" t="s">
        <v>5200</v>
      </c>
      <c r="M443" s="1018" t="s">
        <v>5222</v>
      </c>
      <c r="N443" s="1014" t="s">
        <v>634</v>
      </c>
      <c r="O443" s="1019">
        <v>7</v>
      </c>
      <c r="P443" s="1019">
        <v>0</v>
      </c>
      <c r="Q443" s="1019">
        <v>0</v>
      </c>
      <c r="R443" s="1019">
        <v>0</v>
      </c>
      <c r="S443" s="1019">
        <v>0</v>
      </c>
      <c r="T443" s="1019"/>
      <c r="U443" s="1019">
        <v>4004</v>
      </c>
      <c r="V443" s="1019" t="s">
        <v>4594</v>
      </c>
      <c r="W443" s="1020">
        <v>4856500</v>
      </c>
      <c r="X443" s="1021">
        <v>33995500</v>
      </c>
      <c r="Y443" s="1019" t="s">
        <v>4567</v>
      </c>
    </row>
    <row r="444" spans="1:25">
      <c r="A444" s="1014">
        <f t="shared" si="6"/>
        <v>438</v>
      </c>
      <c r="B444" s="1014">
        <v>2100</v>
      </c>
      <c r="C444" s="1014" t="s">
        <v>4565</v>
      </c>
      <c r="D444" s="1014">
        <v>2117</v>
      </c>
      <c r="E444" s="1014" t="s">
        <v>4695</v>
      </c>
      <c r="F444" s="1015">
        <v>2010</v>
      </c>
      <c r="G444" s="1014" t="s">
        <v>4696</v>
      </c>
      <c r="H444" s="1016" t="s">
        <v>5185</v>
      </c>
      <c r="I444" s="1014" t="s">
        <v>5186</v>
      </c>
      <c r="J444" s="1017">
        <v>8050140</v>
      </c>
      <c r="K444" s="1018" t="s">
        <v>4934</v>
      </c>
      <c r="L444" s="1018" t="s">
        <v>5200</v>
      </c>
      <c r="M444" s="1018" t="s">
        <v>4447</v>
      </c>
      <c r="N444" s="1014" t="s">
        <v>634</v>
      </c>
      <c r="O444" s="1024">
        <v>209</v>
      </c>
      <c r="P444" s="1019">
        <v>0</v>
      </c>
      <c r="Q444" s="1019">
        <v>0</v>
      </c>
      <c r="R444" s="1019">
        <v>0</v>
      </c>
      <c r="S444" s="1019">
        <v>0</v>
      </c>
      <c r="T444" s="1019"/>
      <c r="U444" s="1019">
        <v>4004</v>
      </c>
      <c r="V444" s="1019" t="s">
        <v>4594</v>
      </c>
      <c r="W444" s="1020">
        <v>472450</v>
      </c>
      <c r="X444" s="1021">
        <v>98742050</v>
      </c>
      <c r="Y444" s="1019" t="s">
        <v>4567</v>
      </c>
    </row>
    <row r="445" spans="1:25">
      <c r="A445" s="1014">
        <f t="shared" si="6"/>
        <v>439</v>
      </c>
      <c r="B445" s="1014">
        <v>2100</v>
      </c>
      <c r="C445" s="1014" t="s">
        <v>4565</v>
      </c>
      <c r="D445" s="1014">
        <v>2117</v>
      </c>
      <c r="E445" s="1014" t="s">
        <v>4695</v>
      </c>
      <c r="F445" s="1015">
        <v>2010</v>
      </c>
      <c r="G445" s="1014" t="s">
        <v>4696</v>
      </c>
      <c r="H445" s="1016" t="s">
        <v>5185</v>
      </c>
      <c r="I445" s="1014" t="s">
        <v>5186</v>
      </c>
      <c r="J445" s="1017">
        <v>8050144</v>
      </c>
      <c r="K445" s="1018" t="s">
        <v>5212</v>
      </c>
      <c r="L445" s="1018" t="s">
        <v>5200</v>
      </c>
      <c r="M445" s="1018" t="s">
        <v>4447</v>
      </c>
      <c r="N445" s="1014" t="s">
        <v>634</v>
      </c>
      <c r="O445" s="1024">
        <v>418</v>
      </c>
      <c r="P445" s="1019">
        <v>0</v>
      </c>
      <c r="Q445" s="1019">
        <v>0</v>
      </c>
      <c r="R445" s="1019">
        <v>0</v>
      </c>
      <c r="S445" s="1019">
        <v>0</v>
      </c>
      <c r="T445" s="1019"/>
      <c r="U445" s="1019">
        <v>4004</v>
      </c>
      <c r="V445" s="1019" t="s">
        <v>4594</v>
      </c>
      <c r="W445" s="1019">
        <v>38060</v>
      </c>
      <c r="X445" s="1021">
        <v>15909080</v>
      </c>
      <c r="Y445" s="1019" t="s">
        <v>4567</v>
      </c>
    </row>
    <row r="446" spans="1:25">
      <c r="A446" s="1014">
        <f t="shared" si="6"/>
        <v>440</v>
      </c>
      <c r="B446" s="1014">
        <v>2100</v>
      </c>
      <c r="C446" s="1014" t="s">
        <v>4565</v>
      </c>
      <c r="D446" s="1014">
        <v>2117</v>
      </c>
      <c r="E446" s="1014" t="s">
        <v>4695</v>
      </c>
      <c r="F446" s="1015">
        <v>2010</v>
      </c>
      <c r="G446" s="1014" t="s">
        <v>4696</v>
      </c>
      <c r="H446" s="1016" t="s">
        <v>5185</v>
      </c>
      <c r="I446" s="1014" t="s">
        <v>5186</v>
      </c>
      <c r="J446" s="1017">
        <v>8050145</v>
      </c>
      <c r="K446" s="1018" t="s">
        <v>5213</v>
      </c>
      <c r="L446" s="1018" t="s">
        <v>5200</v>
      </c>
      <c r="M446" s="1018" t="s">
        <v>4447</v>
      </c>
      <c r="N446" s="1014" t="s">
        <v>634</v>
      </c>
      <c r="O446" s="1019">
        <v>209</v>
      </c>
      <c r="P446" s="1019">
        <v>0</v>
      </c>
      <c r="Q446" s="1019">
        <v>0</v>
      </c>
      <c r="R446" s="1019">
        <v>0</v>
      </c>
      <c r="S446" s="1019">
        <v>0</v>
      </c>
      <c r="T446" s="1019"/>
      <c r="U446" s="1019">
        <v>4004</v>
      </c>
      <c r="V446" s="1019" t="s">
        <v>4594</v>
      </c>
      <c r="W446" s="1020">
        <v>39517</v>
      </c>
      <c r="X446" s="1021">
        <v>8259157</v>
      </c>
      <c r="Y446" s="1019" t="s">
        <v>4567</v>
      </c>
    </row>
    <row r="447" spans="1:25">
      <c r="A447" s="1014">
        <f t="shared" si="6"/>
        <v>441</v>
      </c>
      <c r="B447" s="1014">
        <v>2100</v>
      </c>
      <c r="C447" s="1014" t="s">
        <v>4565</v>
      </c>
      <c r="D447" s="1014">
        <v>2117</v>
      </c>
      <c r="E447" s="1014" t="s">
        <v>4695</v>
      </c>
      <c r="F447" s="1015">
        <v>2010</v>
      </c>
      <c r="G447" s="1014" t="s">
        <v>4696</v>
      </c>
      <c r="H447" s="1016" t="s">
        <v>5185</v>
      </c>
      <c r="I447" s="1014" t="s">
        <v>5186</v>
      </c>
      <c r="J447" s="1017">
        <v>8050146</v>
      </c>
      <c r="K447" s="1018" t="s">
        <v>5214</v>
      </c>
      <c r="L447" s="1018" t="s">
        <v>5200</v>
      </c>
      <c r="M447" s="1018" t="s">
        <v>4447</v>
      </c>
      <c r="N447" s="1014" t="s">
        <v>634</v>
      </c>
      <c r="O447" s="1019">
        <v>418</v>
      </c>
      <c r="P447" s="1019">
        <v>0</v>
      </c>
      <c r="Q447" s="1019">
        <v>0</v>
      </c>
      <c r="R447" s="1019">
        <v>0</v>
      </c>
      <c r="S447" s="1019">
        <v>0</v>
      </c>
      <c r="T447" s="1019"/>
      <c r="U447" s="1019">
        <v>4004</v>
      </c>
      <c r="V447" s="1019" t="s">
        <v>4594</v>
      </c>
      <c r="W447" s="1020">
        <v>33220</v>
      </c>
      <c r="X447" s="1021">
        <v>13885960</v>
      </c>
      <c r="Y447" s="1019" t="s">
        <v>4567</v>
      </c>
    </row>
    <row r="448" spans="1:25">
      <c r="A448" s="1014">
        <f t="shared" si="6"/>
        <v>442</v>
      </c>
      <c r="B448" s="1014">
        <v>2100</v>
      </c>
      <c r="C448" s="1014" t="s">
        <v>4565</v>
      </c>
      <c r="D448" s="1014">
        <v>2117</v>
      </c>
      <c r="E448" s="1014" t="s">
        <v>4695</v>
      </c>
      <c r="F448" s="1015">
        <v>2010</v>
      </c>
      <c r="G448" s="1014" t="s">
        <v>4696</v>
      </c>
      <c r="H448" s="1016" t="s">
        <v>5185</v>
      </c>
      <c r="I448" s="1014" t="s">
        <v>5186</v>
      </c>
      <c r="J448" s="1017">
        <v>8050148</v>
      </c>
      <c r="K448" s="1018" t="s">
        <v>5215</v>
      </c>
      <c r="L448" s="1018" t="s">
        <v>5200</v>
      </c>
      <c r="M448" s="1018" t="s">
        <v>4447</v>
      </c>
      <c r="N448" s="1014" t="s">
        <v>634</v>
      </c>
      <c r="O448" s="1019">
        <v>5</v>
      </c>
      <c r="P448" s="1019">
        <v>0</v>
      </c>
      <c r="Q448" s="1019">
        <v>0</v>
      </c>
      <c r="R448" s="1019">
        <v>0</v>
      </c>
      <c r="S448" s="1019">
        <v>0</v>
      </c>
      <c r="T448" s="1019"/>
      <c r="U448" s="1019">
        <v>4004</v>
      </c>
      <c r="V448" s="1019" t="s">
        <v>4594</v>
      </c>
      <c r="W448" s="1020">
        <v>495495</v>
      </c>
      <c r="X448" s="1021">
        <v>2477475</v>
      </c>
      <c r="Y448" s="1019" t="s">
        <v>4567</v>
      </c>
    </row>
    <row r="449" spans="1:25">
      <c r="A449" s="1014">
        <f t="shared" si="6"/>
        <v>443</v>
      </c>
      <c r="B449" s="1014">
        <v>2100</v>
      </c>
      <c r="C449" s="1014" t="s">
        <v>4565</v>
      </c>
      <c r="D449" s="1014">
        <v>2117</v>
      </c>
      <c r="E449" s="1014" t="s">
        <v>4695</v>
      </c>
      <c r="F449" s="1015">
        <v>2010</v>
      </c>
      <c r="G449" s="1014" t="s">
        <v>4696</v>
      </c>
      <c r="H449" s="1016" t="s">
        <v>5185</v>
      </c>
      <c r="I449" s="1014" t="s">
        <v>5186</v>
      </c>
      <c r="J449" s="1017">
        <v>8050151</v>
      </c>
      <c r="K449" s="1018" t="s">
        <v>5216</v>
      </c>
      <c r="L449" s="1018" t="s">
        <v>5200</v>
      </c>
      <c r="M449" s="1018" t="s">
        <v>4447</v>
      </c>
      <c r="N449" s="1014" t="s">
        <v>634</v>
      </c>
      <c r="O449" s="1019">
        <v>208</v>
      </c>
      <c r="P449" s="1019">
        <v>0</v>
      </c>
      <c r="Q449" s="1019">
        <v>0</v>
      </c>
      <c r="R449" s="1019">
        <v>0</v>
      </c>
      <c r="S449" s="1019">
        <v>0</v>
      </c>
      <c r="T449" s="1019"/>
      <c r="U449" s="1019">
        <v>4004</v>
      </c>
      <c r="V449" s="1019" t="s">
        <v>4594</v>
      </c>
      <c r="W449" s="1020">
        <v>51920</v>
      </c>
      <c r="X449" s="1021">
        <v>10799360</v>
      </c>
      <c r="Y449" s="1019" t="s">
        <v>4567</v>
      </c>
    </row>
    <row r="450" spans="1:25">
      <c r="A450" s="1014">
        <f t="shared" si="6"/>
        <v>444</v>
      </c>
      <c r="B450" s="1014">
        <v>2100</v>
      </c>
      <c r="C450" s="1014" t="s">
        <v>4565</v>
      </c>
      <c r="D450" s="1014">
        <v>2117</v>
      </c>
      <c r="E450" s="1014" t="s">
        <v>4695</v>
      </c>
      <c r="F450" s="1015">
        <v>2010</v>
      </c>
      <c r="G450" s="1014" t="s">
        <v>4696</v>
      </c>
      <c r="H450" s="1016" t="s">
        <v>5185</v>
      </c>
      <c r="I450" s="1014" t="s">
        <v>5186</v>
      </c>
      <c r="J450" s="1017">
        <v>8050158</v>
      </c>
      <c r="K450" s="1018" t="s">
        <v>5217</v>
      </c>
      <c r="L450" s="1018" t="s">
        <v>5200</v>
      </c>
      <c r="M450" s="1018" t="s">
        <v>4447</v>
      </c>
      <c r="N450" s="1014" t="s">
        <v>634</v>
      </c>
      <c r="O450" s="1019">
        <v>209</v>
      </c>
      <c r="P450" s="1019">
        <v>0</v>
      </c>
      <c r="Q450" s="1019">
        <v>0</v>
      </c>
      <c r="R450" s="1019">
        <v>0</v>
      </c>
      <c r="S450" s="1019">
        <v>0</v>
      </c>
      <c r="T450" s="1019"/>
      <c r="U450" s="1019">
        <v>4004</v>
      </c>
      <c r="V450" s="1019" t="s">
        <v>4594</v>
      </c>
      <c r="W450" s="1020">
        <v>34100</v>
      </c>
      <c r="X450" s="1021">
        <v>7126900</v>
      </c>
      <c r="Y450" s="1019" t="s">
        <v>4567</v>
      </c>
    </row>
    <row r="451" spans="1:25">
      <c r="A451" s="1014">
        <f t="shared" si="6"/>
        <v>445</v>
      </c>
      <c r="B451" s="1014">
        <v>2100</v>
      </c>
      <c r="C451" s="1014" t="s">
        <v>4565</v>
      </c>
      <c r="D451" s="1014">
        <v>2117</v>
      </c>
      <c r="E451" s="1014" t="s">
        <v>4695</v>
      </c>
      <c r="F451" s="1015">
        <v>2010</v>
      </c>
      <c r="G451" s="1014" t="s">
        <v>4696</v>
      </c>
      <c r="H451" s="1016" t="s">
        <v>5185</v>
      </c>
      <c r="I451" s="1014" t="s">
        <v>5186</v>
      </c>
      <c r="J451" s="1017">
        <v>8050027</v>
      </c>
      <c r="K451" s="1018" t="s">
        <v>5199</v>
      </c>
      <c r="L451" s="1018" t="s">
        <v>5200</v>
      </c>
      <c r="M451" s="1018" t="s">
        <v>4447</v>
      </c>
      <c r="N451" s="1014" t="s">
        <v>634</v>
      </c>
      <c r="O451" s="1019">
        <v>418</v>
      </c>
      <c r="P451" s="1019">
        <v>0</v>
      </c>
      <c r="Q451" s="1019">
        <v>0</v>
      </c>
      <c r="R451" s="1019">
        <v>0</v>
      </c>
      <c r="S451" s="1019">
        <v>0</v>
      </c>
      <c r="T451" s="1019"/>
      <c r="U451" s="1019">
        <v>4004</v>
      </c>
      <c r="V451" s="1019" t="s">
        <v>4594</v>
      </c>
      <c r="W451" s="1020">
        <v>32631</v>
      </c>
      <c r="X451" s="1021">
        <v>13639758</v>
      </c>
      <c r="Y451" s="1019" t="s">
        <v>4567</v>
      </c>
    </row>
    <row r="452" spans="1:25">
      <c r="A452" s="1014">
        <f t="shared" si="6"/>
        <v>446</v>
      </c>
      <c r="B452" s="1014">
        <v>2100</v>
      </c>
      <c r="C452" s="1014" t="s">
        <v>4565</v>
      </c>
      <c r="D452" s="1014">
        <v>2117</v>
      </c>
      <c r="E452" s="1014" t="s">
        <v>4695</v>
      </c>
      <c r="F452" s="1015">
        <v>2010</v>
      </c>
      <c r="G452" s="1014" t="s">
        <v>4696</v>
      </c>
      <c r="H452" s="1016" t="s">
        <v>4581</v>
      </c>
      <c r="I452" s="1014" t="s">
        <v>4582</v>
      </c>
      <c r="J452" s="1017">
        <v>6850970000000</v>
      </c>
      <c r="K452" s="1018" t="s">
        <v>5232</v>
      </c>
      <c r="L452" s="1018" t="s">
        <v>4459</v>
      </c>
      <c r="M452" s="1018" t="s">
        <v>1815</v>
      </c>
      <c r="N452" s="1014" t="s">
        <v>634</v>
      </c>
      <c r="O452" s="1024">
        <v>6</v>
      </c>
      <c r="P452" s="1019">
        <v>0</v>
      </c>
      <c r="Q452" s="1019">
        <v>0</v>
      </c>
      <c r="R452" s="1019">
        <v>0</v>
      </c>
      <c r="S452" s="1019">
        <v>0</v>
      </c>
      <c r="T452" s="1019"/>
      <c r="U452" s="1019">
        <v>4005</v>
      </c>
      <c r="V452" s="1019" t="s">
        <v>4566</v>
      </c>
      <c r="W452" s="1020">
        <v>805200</v>
      </c>
      <c r="X452" s="1021">
        <v>4831200</v>
      </c>
      <c r="Y452" s="1019" t="s">
        <v>4567</v>
      </c>
    </row>
    <row r="453" spans="1:25">
      <c r="A453" s="1014">
        <f t="shared" si="6"/>
        <v>447</v>
      </c>
      <c r="B453" s="1014">
        <v>2100</v>
      </c>
      <c r="C453" s="1014" t="s">
        <v>4565</v>
      </c>
      <c r="D453" s="1014">
        <v>2117</v>
      </c>
      <c r="E453" s="1014" t="s">
        <v>4695</v>
      </c>
      <c r="F453" s="1015">
        <v>2010</v>
      </c>
      <c r="G453" s="1014" t="s">
        <v>4696</v>
      </c>
      <c r="H453" s="1016" t="s">
        <v>4581</v>
      </c>
      <c r="I453" s="1014" t="s">
        <v>4582</v>
      </c>
      <c r="J453" s="1017">
        <v>6850970000802</v>
      </c>
      <c r="K453" s="1018" t="s">
        <v>5257</v>
      </c>
      <c r="L453" s="1018" t="s">
        <v>4459</v>
      </c>
      <c r="M453" s="1018" t="s">
        <v>4929</v>
      </c>
      <c r="N453" s="1014" t="s">
        <v>634</v>
      </c>
      <c r="O453" s="1019">
        <v>5</v>
      </c>
      <c r="P453" s="1019">
        <v>0</v>
      </c>
      <c r="Q453" s="1019">
        <v>0</v>
      </c>
      <c r="R453" s="1019">
        <v>0</v>
      </c>
      <c r="S453" s="1019">
        <v>0</v>
      </c>
      <c r="T453" s="1019"/>
      <c r="U453" s="1019">
        <v>4005</v>
      </c>
      <c r="V453" s="1019" t="s">
        <v>4566</v>
      </c>
      <c r="W453" s="1020">
        <v>936100</v>
      </c>
      <c r="X453" s="1021">
        <v>4680500</v>
      </c>
      <c r="Y453" s="1019" t="s">
        <v>4567</v>
      </c>
    </row>
    <row r="454" spans="1:25">
      <c r="A454" s="1014">
        <f t="shared" si="6"/>
        <v>448</v>
      </c>
      <c r="B454" s="1014">
        <v>2100</v>
      </c>
      <c r="C454" s="1014" t="s">
        <v>4565</v>
      </c>
      <c r="D454" s="1014">
        <v>2117</v>
      </c>
      <c r="E454" s="1014" t="s">
        <v>4695</v>
      </c>
      <c r="F454" s="1015">
        <v>2010</v>
      </c>
      <c r="G454" s="1014" t="s">
        <v>4696</v>
      </c>
      <c r="H454" s="1016" t="s">
        <v>4581</v>
      </c>
      <c r="I454" s="1014" t="s">
        <v>4582</v>
      </c>
      <c r="J454" s="1017">
        <v>6850970000007</v>
      </c>
      <c r="K454" s="1018" t="s">
        <v>4941</v>
      </c>
      <c r="L454" s="1018" t="s">
        <v>4459</v>
      </c>
      <c r="M454" s="1018" t="s">
        <v>4591</v>
      </c>
      <c r="N454" s="1014" t="s">
        <v>634</v>
      </c>
      <c r="O454" s="1019">
        <v>40</v>
      </c>
      <c r="P454" s="1019">
        <v>0</v>
      </c>
      <c r="Q454" s="1019">
        <v>0</v>
      </c>
      <c r="R454" s="1019">
        <v>0</v>
      </c>
      <c r="S454" s="1019">
        <v>0</v>
      </c>
      <c r="T454" s="1019"/>
      <c r="U454" s="1019">
        <v>4005</v>
      </c>
      <c r="V454" s="1019" t="s">
        <v>4566</v>
      </c>
      <c r="W454" s="1020">
        <v>533500</v>
      </c>
      <c r="X454" s="1021">
        <v>21340000</v>
      </c>
      <c r="Y454" s="1019" t="s">
        <v>4567</v>
      </c>
    </row>
    <row r="455" spans="1:25">
      <c r="A455" s="1014">
        <f t="shared" si="6"/>
        <v>449</v>
      </c>
      <c r="B455" s="1014">
        <v>2100</v>
      </c>
      <c r="C455" s="1014" t="s">
        <v>4565</v>
      </c>
      <c r="D455" s="1014">
        <v>2117</v>
      </c>
      <c r="E455" s="1014" t="s">
        <v>4695</v>
      </c>
      <c r="F455" s="1015">
        <v>2010</v>
      </c>
      <c r="G455" s="1014" t="s">
        <v>4696</v>
      </c>
      <c r="H455" s="1016" t="s">
        <v>4581</v>
      </c>
      <c r="I455" s="1014" t="s">
        <v>4582</v>
      </c>
      <c r="J455" s="1017">
        <v>6850970000012</v>
      </c>
      <c r="K455" s="1018" t="s">
        <v>4938</v>
      </c>
      <c r="L455" s="1018" t="s">
        <v>4459</v>
      </c>
      <c r="M455" s="1018" t="s">
        <v>656</v>
      </c>
      <c r="N455" s="1014" t="s">
        <v>634</v>
      </c>
      <c r="O455" s="1019">
        <v>1700</v>
      </c>
      <c r="P455" s="1019">
        <v>0</v>
      </c>
      <c r="Q455" s="1019">
        <v>0</v>
      </c>
      <c r="R455" s="1019">
        <v>0</v>
      </c>
      <c r="S455" s="1019">
        <v>0</v>
      </c>
      <c r="T455" s="1019"/>
      <c r="U455" s="1019">
        <v>4005</v>
      </c>
      <c r="V455" s="1019" t="s">
        <v>4566</v>
      </c>
      <c r="W455" s="1020">
        <v>15400</v>
      </c>
      <c r="X455" s="1021">
        <v>26179499</v>
      </c>
      <c r="Y455" s="1019" t="s">
        <v>4567</v>
      </c>
    </row>
    <row r="456" spans="1:25">
      <c r="A456" s="1014">
        <f t="shared" si="6"/>
        <v>450</v>
      </c>
      <c r="B456" s="1014">
        <v>2100</v>
      </c>
      <c r="C456" s="1014" t="s">
        <v>4565</v>
      </c>
      <c r="D456" s="1014">
        <v>2117</v>
      </c>
      <c r="E456" s="1014" t="s">
        <v>4695</v>
      </c>
      <c r="F456" s="1015">
        <v>2010</v>
      </c>
      <c r="G456" s="1014" t="s">
        <v>4696</v>
      </c>
      <c r="H456" s="1016" t="s">
        <v>4581</v>
      </c>
      <c r="I456" s="1014" t="s">
        <v>4582</v>
      </c>
      <c r="J456" s="1017">
        <v>6810970000143</v>
      </c>
      <c r="K456" s="1018" t="s">
        <v>4957</v>
      </c>
      <c r="L456" s="1018" t="s">
        <v>5227</v>
      </c>
      <c r="M456" s="1018" t="s">
        <v>656</v>
      </c>
      <c r="N456" s="1014" t="s">
        <v>634</v>
      </c>
      <c r="O456" s="1019">
        <v>3484</v>
      </c>
      <c r="P456" s="1019">
        <v>0</v>
      </c>
      <c r="Q456" s="1019">
        <v>0</v>
      </c>
      <c r="R456" s="1019">
        <v>0</v>
      </c>
      <c r="S456" s="1019">
        <v>0</v>
      </c>
      <c r="T456" s="1019"/>
      <c r="U456" s="1019">
        <v>4005</v>
      </c>
      <c r="V456" s="1019" t="s">
        <v>4566</v>
      </c>
      <c r="W456" s="1020">
        <v>54340</v>
      </c>
      <c r="X456" s="1021">
        <v>189320560</v>
      </c>
      <c r="Y456" s="1019" t="s">
        <v>4567</v>
      </c>
    </row>
    <row r="457" spans="1:25">
      <c r="A457" s="1014">
        <f t="shared" ref="A457:A506" si="7">A456+1</f>
        <v>451</v>
      </c>
      <c r="B457" s="1014">
        <v>2100</v>
      </c>
      <c r="C457" s="1014" t="s">
        <v>4565</v>
      </c>
      <c r="D457" s="1014">
        <v>2117</v>
      </c>
      <c r="E457" s="1014" t="s">
        <v>4695</v>
      </c>
      <c r="F457" s="1015">
        <v>2010</v>
      </c>
      <c r="G457" s="1014" t="s">
        <v>4696</v>
      </c>
      <c r="H457" s="1016" t="s">
        <v>4581</v>
      </c>
      <c r="I457" s="1014" t="s">
        <v>4582</v>
      </c>
      <c r="J457" s="1017">
        <v>6850970000023</v>
      </c>
      <c r="K457" s="1018" t="s">
        <v>5233</v>
      </c>
      <c r="L457" s="1018" t="s">
        <v>4459</v>
      </c>
      <c r="M457" s="1018" t="s">
        <v>725</v>
      </c>
      <c r="N457" s="1014" t="s">
        <v>634</v>
      </c>
      <c r="O457" s="1019">
        <v>6</v>
      </c>
      <c r="P457" s="1019">
        <v>0</v>
      </c>
      <c r="Q457" s="1019">
        <v>0</v>
      </c>
      <c r="R457" s="1019">
        <v>0</v>
      </c>
      <c r="S457" s="1019">
        <v>0</v>
      </c>
      <c r="T457" s="1019"/>
      <c r="U457" s="1019">
        <v>4005</v>
      </c>
      <c r="V457" s="1019" t="s">
        <v>4566</v>
      </c>
      <c r="W457" s="1020">
        <v>4620000</v>
      </c>
      <c r="X457" s="1021">
        <v>27720000</v>
      </c>
      <c r="Y457" s="1019" t="s">
        <v>4567</v>
      </c>
    </row>
    <row r="458" spans="1:25">
      <c r="A458" s="1014">
        <f t="shared" si="7"/>
        <v>452</v>
      </c>
      <c r="B458" s="1014">
        <v>2100</v>
      </c>
      <c r="C458" s="1014" t="s">
        <v>4565</v>
      </c>
      <c r="D458" s="1014">
        <v>2117</v>
      </c>
      <c r="E458" s="1014" t="s">
        <v>4695</v>
      </c>
      <c r="F458" s="1015">
        <v>2010</v>
      </c>
      <c r="G458" s="1014" t="s">
        <v>4696</v>
      </c>
      <c r="H458" s="1016" t="s">
        <v>4581</v>
      </c>
      <c r="I458" s="1014" t="s">
        <v>4582</v>
      </c>
      <c r="J458" s="1017">
        <v>6850970000033</v>
      </c>
      <c r="K458" s="1018" t="s">
        <v>5234</v>
      </c>
      <c r="L458" s="1018" t="s">
        <v>4459</v>
      </c>
      <c r="M458" s="1018" t="s">
        <v>4929</v>
      </c>
      <c r="N458" s="1014" t="s">
        <v>634</v>
      </c>
      <c r="O458" s="1019">
        <v>5</v>
      </c>
      <c r="P458" s="1019">
        <v>0</v>
      </c>
      <c r="Q458" s="1019">
        <v>0</v>
      </c>
      <c r="R458" s="1019">
        <v>0</v>
      </c>
      <c r="S458" s="1019">
        <v>0</v>
      </c>
      <c r="T458" s="1019"/>
      <c r="U458" s="1019">
        <v>4005</v>
      </c>
      <c r="V458" s="1019" t="s">
        <v>4566</v>
      </c>
      <c r="W458" s="1020">
        <v>449900</v>
      </c>
      <c r="X458" s="1021">
        <v>2249500</v>
      </c>
      <c r="Y458" s="1019" t="s">
        <v>4567</v>
      </c>
    </row>
    <row r="459" spans="1:25">
      <c r="A459" s="1014">
        <f t="shared" si="7"/>
        <v>453</v>
      </c>
      <c r="B459" s="1014">
        <v>2100</v>
      </c>
      <c r="C459" s="1014" t="s">
        <v>4565</v>
      </c>
      <c r="D459" s="1014">
        <v>2117</v>
      </c>
      <c r="E459" s="1014" t="s">
        <v>4695</v>
      </c>
      <c r="F459" s="1015">
        <v>2010</v>
      </c>
      <c r="G459" s="1014" t="s">
        <v>4696</v>
      </c>
      <c r="H459" s="1016" t="s">
        <v>4581</v>
      </c>
      <c r="I459" s="1014" t="s">
        <v>4582</v>
      </c>
      <c r="J459" s="1017">
        <v>6850970000035</v>
      </c>
      <c r="K459" s="1018" t="s">
        <v>5235</v>
      </c>
      <c r="L459" s="1018" t="s">
        <v>4459</v>
      </c>
      <c r="M459" s="1018" t="s">
        <v>4929</v>
      </c>
      <c r="N459" s="1014" t="s">
        <v>634</v>
      </c>
      <c r="O459" s="1019">
        <v>5</v>
      </c>
      <c r="P459" s="1019">
        <v>0</v>
      </c>
      <c r="Q459" s="1019">
        <v>0</v>
      </c>
      <c r="R459" s="1019">
        <v>0</v>
      </c>
      <c r="S459" s="1019">
        <v>0</v>
      </c>
      <c r="T459" s="1019"/>
      <c r="U459" s="1019">
        <v>4005</v>
      </c>
      <c r="V459" s="1019" t="s">
        <v>4566</v>
      </c>
      <c r="W459" s="1020">
        <v>449900</v>
      </c>
      <c r="X459" s="1021">
        <v>2249500</v>
      </c>
      <c r="Y459" s="1019" t="s">
        <v>4567</v>
      </c>
    </row>
    <row r="460" spans="1:25">
      <c r="A460" s="1014">
        <f t="shared" si="7"/>
        <v>454</v>
      </c>
      <c r="B460" s="1014">
        <v>2100</v>
      </c>
      <c r="C460" s="1014" t="s">
        <v>4565</v>
      </c>
      <c r="D460" s="1014">
        <v>2117</v>
      </c>
      <c r="E460" s="1014" t="s">
        <v>4695</v>
      </c>
      <c r="F460" s="1015">
        <v>2010</v>
      </c>
      <c r="G460" s="1014" t="s">
        <v>4696</v>
      </c>
      <c r="H460" s="1016" t="s">
        <v>4581</v>
      </c>
      <c r="I460" s="1014" t="s">
        <v>4582</v>
      </c>
      <c r="J460" s="1017">
        <v>6850970000036</v>
      </c>
      <c r="K460" s="1018" t="s">
        <v>5236</v>
      </c>
      <c r="L460" s="1018" t="s">
        <v>4459</v>
      </c>
      <c r="M460" s="1018" t="s">
        <v>4929</v>
      </c>
      <c r="N460" s="1014" t="s">
        <v>634</v>
      </c>
      <c r="O460" s="1019">
        <v>6</v>
      </c>
      <c r="P460" s="1019">
        <v>0</v>
      </c>
      <c r="Q460" s="1019">
        <v>0</v>
      </c>
      <c r="R460" s="1019">
        <v>0</v>
      </c>
      <c r="S460" s="1019">
        <v>0</v>
      </c>
      <c r="T460" s="1019"/>
      <c r="U460" s="1019">
        <v>4005</v>
      </c>
      <c r="V460" s="1019" t="s">
        <v>4566</v>
      </c>
      <c r="W460" s="1020">
        <v>2003100</v>
      </c>
      <c r="X460" s="1021">
        <v>12018600</v>
      </c>
      <c r="Y460" s="1019" t="s">
        <v>4567</v>
      </c>
    </row>
    <row r="461" spans="1:25">
      <c r="A461" s="1014">
        <f t="shared" si="7"/>
        <v>455</v>
      </c>
      <c r="B461" s="1014">
        <v>2100</v>
      </c>
      <c r="C461" s="1014" t="s">
        <v>4565</v>
      </c>
      <c r="D461" s="1014">
        <v>2117</v>
      </c>
      <c r="E461" s="1014" t="s">
        <v>4695</v>
      </c>
      <c r="F461" s="1015">
        <v>2010</v>
      </c>
      <c r="G461" s="1014" t="s">
        <v>4696</v>
      </c>
      <c r="H461" s="1016" t="s">
        <v>4581</v>
      </c>
      <c r="I461" s="1014" t="s">
        <v>4582</v>
      </c>
      <c r="J461" s="1017">
        <v>6850970000038</v>
      </c>
      <c r="K461" s="1018" t="s">
        <v>5237</v>
      </c>
      <c r="L461" s="1018" t="s">
        <v>4459</v>
      </c>
      <c r="M461" s="1018" t="s">
        <v>4929</v>
      </c>
      <c r="N461" s="1014" t="s">
        <v>634</v>
      </c>
      <c r="O461" s="1019">
        <v>5</v>
      </c>
      <c r="P461" s="1019">
        <v>0</v>
      </c>
      <c r="Q461" s="1019">
        <v>0</v>
      </c>
      <c r="R461" s="1019">
        <v>0</v>
      </c>
      <c r="S461" s="1019">
        <v>0</v>
      </c>
      <c r="T461" s="1019"/>
      <c r="U461" s="1019">
        <v>4005</v>
      </c>
      <c r="V461" s="1019" t="s">
        <v>4566</v>
      </c>
      <c r="W461" s="1020">
        <v>449900</v>
      </c>
      <c r="X461" s="1021">
        <v>2249500</v>
      </c>
      <c r="Y461" s="1019" t="s">
        <v>4567</v>
      </c>
    </row>
    <row r="462" spans="1:25">
      <c r="A462" s="1014">
        <f t="shared" si="7"/>
        <v>456</v>
      </c>
      <c r="B462" s="1014">
        <v>2100</v>
      </c>
      <c r="C462" s="1014" t="s">
        <v>4565</v>
      </c>
      <c r="D462" s="1014">
        <v>2117</v>
      </c>
      <c r="E462" s="1014" t="s">
        <v>4695</v>
      </c>
      <c r="F462" s="1015">
        <v>2010</v>
      </c>
      <c r="G462" s="1014" t="s">
        <v>4696</v>
      </c>
      <c r="H462" s="1016" t="s">
        <v>4581</v>
      </c>
      <c r="I462" s="1014" t="s">
        <v>4582</v>
      </c>
      <c r="J462" s="1017">
        <v>6850970000786</v>
      </c>
      <c r="K462" s="1018" t="s">
        <v>5252</v>
      </c>
      <c r="L462" s="1018" t="s">
        <v>4459</v>
      </c>
      <c r="M462" s="1018" t="s">
        <v>4929</v>
      </c>
      <c r="N462" s="1014" t="s">
        <v>634</v>
      </c>
      <c r="O462" s="1019">
        <v>2</v>
      </c>
      <c r="P462" s="1019">
        <v>0</v>
      </c>
      <c r="Q462" s="1019">
        <v>0</v>
      </c>
      <c r="R462" s="1019">
        <v>0</v>
      </c>
      <c r="S462" s="1019">
        <v>0</v>
      </c>
      <c r="T462" s="1019"/>
      <c r="U462" s="1019">
        <v>4005</v>
      </c>
      <c r="V462" s="1019" t="s">
        <v>4566</v>
      </c>
      <c r="W462" s="1020">
        <v>28820000</v>
      </c>
      <c r="X462" s="1021">
        <v>57640000</v>
      </c>
      <c r="Y462" s="1019" t="s">
        <v>4567</v>
      </c>
    </row>
    <row r="463" spans="1:25">
      <c r="A463" s="1014">
        <f t="shared" si="7"/>
        <v>457</v>
      </c>
      <c r="B463" s="1014">
        <v>2100</v>
      </c>
      <c r="C463" s="1014" t="s">
        <v>4565</v>
      </c>
      <c r="D463" s="1014">
        <v>2117</v>
      </c>
      <c r="E463" s="1014" t="s">
        <v>4695</v>
      </c>
      <c r="F463" s="1015">
        <v>2010</v>
      </c>
      <c r="G463" s="1014" t="s">
        <v>4696</v>
      </c>
      <c r="H463" s="1016" t="s">
        <v>4581</v>
      </c>
      <c r="I463" s="1014" t="s">
        <v>4582</v>
      </c>
      <c r="J463" s="1017">
        <v>6850970000044</v>
      </c>
      <c r="K463" s="1018" t="s">
        <v>4936</v>
      </c>
      <c r="L463" s="1018" t="s">
        <v>4459</v>
      </c>
      <c r="M463" s="1018" t="s">
        <v>656</v>
      </c>
      <c r="N463" s="1014" t="s">
        <v>634</v>
      </c>
      <c r="O463" s="1019">
        <v>8060</v>
      </c>
      <c r="P463" s="1019">
        <v>0</v>
      </c>
      <c r="Q463" s="1019">
        <v>0</v>
      </c>
      <c r="R463" s="1019">
        <v>0</v>
      </c>
      <c r="S463" s="1019">
        <v>0</v>
      </c>
      <c r="T463" s="1019"/>
      <c r="U463" s="1019">
        <v>4005</v>
      </c>
      <c r="V463" s="1019" t="s">
        <v>4566</v>
      </c>
      <c r="W463" s="1020">
        <v>10780</v>
      </c>
      <c r="X463" s="1021">
        <v>86886800</v>
      </c>
      <c r="Y463" s="1019" t="s">
        <v>4567</v>
      </c>
    </row>
    <row r="464" spans="1:25">
      <c r="A464" s="1014">
        <f t="shared" si="7"/>
        <v>458</v>
      </c>
      <c r="B464" s="1014">
        <v>2100</v>
      </c>
      <c r="C464" s="1014" t="s">
        <v>4565</v>
      </c>
      <c r="D464" s="1014">
        <v>2117</v>
      </c>
      <c r="E464" s="1014" t="s">
        <v>4695</v>
      </c>
      <c r="F464" s="1015">
        <v>2010</v>
      </c>
      <c r="G464" s="1014" t="s">
        <v>4696</v>
      </c>
      <c r="H464" s="1016" t="s">
        <v>4581</v>
      </c>
      <c r="I464" s="1014" t="s">
        <v>4582</v>
      </c>
      <c r="J464" s="1017">
        <v>6810970000426</v>
      </c>
      <c r="K464" s="1018" t="s">
        <v>4958</v>
      </c>
      <c r="L464" s="1018" t="s">
        <v>5227</v>
      </c>
      <c r="M464" s="1018" t="s">
        <v>656</v>
      </c>
      <c r="N464" s="1014" t="s">
        <v>634</v>
      </c>
      <c r="O464" s="1019">
        <v>2900</v>
      </c>
      <c r="P464" s="1019">
        <v>0</v>
      </c>
      <c r="Q464" s="1019">
        <v>0</v>
      </c>
      <c r="R464" s="1019">
        <v>0</v>
      </c>
      <c r="S464" s="1019">
        <v>0</v>
      </c>
      <c r="T464" s="1019"/>
      <c r="U464" s="1019">
        <v>4005</v>
      </c>
      <c r="V464" s="1019" t="s">
        <v>4566</v>
      </c>
      <c r="W464" s="1020">
        <v>17160</v>
      </c>
      <c r="X464" s="1021">
        <v>49764000</v>
      </c>
      <c r="Y464" s="1019" t="s">
        <v>4567</v>
      </c>
    </row>
    <row r="465" spans="1:25">
      <c r="A465" s="1014">
        <f t="shared" si="7"/>
        <v>459</v>
      </c>
      <c r="B465" s="1014">
        <v>2100</v>
      </c>
      <c r="C465" s="1014" t="s">
        <v>4565</v>
      </c>
      <c r="D465" s="1014">
        <v>2117</v>
      </c>
      <c r="E465" s="1014" t="s">
        <v>4695</v>
      </c>
      <c r="F465" s="1015">
        <v>2010</v>
      </c>
      <c r="G465" s="1014" t="s">
        <v>4696</v>
      </c>
      <c r="H465" s="1016" t="s">
        <v>4581</v>
      </c>
      <c r="I465" s="1014" t="s">
        <v>4582</v>
      </c>
      <c r="J465" s="1017">
        <v>6850970000047</v>
      </c>
      <c r="K465" s="1018" t="s">
        <v>4942</v>
      </c>
      <c r="L465" s="1018" t="s">
        <v>4459</v>
      </c>
      <c r="M465" s="1018" t="s">
        <v>4591</v>
      </c>
      <c r="N465" s="1014" t="s">
        <v>634</v>
      </c>
      <c r="O465" s="1019">
        <v>27</v>
      </c>
      <c r="P465" s="1019">
        <v>0</v>
      </c>
      <c r="Q465" s="1019">
        <v>0</v>
      </c>
      <c r="R465" s="1019">
        <v>0</v>
      </c>
      <c r="S465" s="1019">
        <v>0</v>
      </c>
      <c r="T465" s="1019"/>
      <c r="U465" s="1019">
        <v>4005</v>
      </c>
      <c r="V465" s="1019" t="s">
        <v>4566</v>
      </c>
      <c r="W465" s="1020">
        <v>576400</v>
      </c>
      <c r="X465" s="1021">
        <v>15562800</v>
      </c>
      <c r="Y465" s="1019" t="s">
        <v>4567</v>
      </c>
    </row>
    <row r="466" spans="1:25">
      <c r="A466" s="1014">
        <f t="shared" si="7"/>
        <v>460</v>
      </c>
      <c r="B466" s="1014">
        <v>2100</v>
      </c>
      <c r="C466" s="1014" t="s">
        <v>4565</v>
      </c>
      <c r="D466" s="1014">
        <v>2117</v>
      </c>
      <c r="E466" s="1014" t="s">
        <v>4695</v>
      </c>
      <c r="F466" s="1015">
        <v>2010</v>
      </c>
      <c r="G466" s="1014" t="s">
        <v>4696</v>
      </c>
      <c r="H466" s="1016" t="s">
        <v>4581</v>
      </c>
      <c r="I466" s="1014" t="s">
        <v>4582</v>
      </c>
      <c r="J466" s="1017">
        <v>6850970000050</v>
      </c>
      <c r="K466" s="1018" t="s">
        <v>5238</v>
      </c>
      <c r="L466" s="1018" t="s">
        <v>4459</v>
      </c>
      <c r="M466" s="1018" t="s">
        <v>4929</v>
      </c>
      <c r="N466" s="1014" t="s">
        <v>634</v>
      </c>
      <c r="O466" s="1019">
        <v>24</v>
      </c>
      <c r="P466" s="1019">
        <v>0</v>
      </c>
      <c r="Q466" s="1019">
        <v>0</v>
      </c>
      <c r="R466" s="1019">
        <v>0</v>
      </c>
      <c r="S466" s="1019">
        <v>0</v>
      </c>
      <c r="T466" s="1019"/>
      <c r="U466" s="1019">
        <v>4005</v>
      </c>
      <c r="V466" s="1019" t="s">
        <v>4566</v>
      </c>
      <c r="W466" s="1020">
        <v>4268000</v>
      </c>
      <c r="X466" s="1021">
        <v>102432000</v>
      </c>
      <c r="Y466" s="1019" t="s">
        <v>4567</v>
      </c>
    </row>
    <row r="467" spans="1:25">
      <c r="A467" s="1014">
        <f t="shared" si="7"/>
        <v>461</v>
      </c>
      <c r="B467" s="1014">
        <v>2100</v>
      </c>
      <c r="C467" s="1014" t="s">
        <v>4565</v>
      </c>
      <c r="D467" s="1014">
        <v>2117</v>
      </c>
      <c r="E467" s="1014" t="s">
        <v>4695</v>
      </c>
      <c r="F467" s="1015">
        <v>2010</v>
      </c>
      <c r="G467" s="1014" t="s">
        <v>4696</v>
      </c>
      <c r="H467" s="1016" t="s">
        <v>4581</v>
      </c>
      <c r="I467" s="1014" t="s">
        <v>4582</v>
      </c>
      <c r="J467" s="1017">
        <v>6850970000803</v>
      </c>
      <c r="K467" s="1018" t="s">
        <v>5258</v>
      </c>
      <c r="L467" s="1018" t="s">
        <v>4459</v>
      </c>
      <c r="M467" s="1018" t="s">
        <v>4929</v>
      </c>
      <c r="N467" s="1014" t="s">
        <v>634</v>
      </c>
      <c r="O467" s="1019">
        <v>23</v>
      </c>
      <c r="P467" s="1019">
        <v>0</v>
      </c>
      <c r="Q467" s="1019">
        <v>0</v>
      </c>
      <c r="R467" s="1019">
        <v>0</v>
      </c>
      <c r="S467" s="1019">
        <v>0</v>
      </c>
      <c r="T467" s="1019"/>
      <c r="U467" s="1019">
        <v>4005</v>
      </c>
      <c r="V467" s="1019" t="s">
        <v>4566</v>
      </c>
      <c r="W467" s="1020">
        <v>1524600</v>
      </c>
      <c r="X467" s="1021">
        <v>35065800</v>
      </c>
      <c r="Y467" s="1019" t="s">
        <v>4567</v>
      </c>
    </row>
    <row r="468" spans="1:25">
      <c r="A468" s="1014">
        <f t="shared" si="7"/>
        <v>462</v>
      </c>
      <c r="B468" s="1014">
        <v>2100</v>
      </c>
      <c r="C468" s="1014" t="s">
        <v>4565</v>
      </c>
      <c r="D468" s="1014">
        <v>2117</v>
      </c>
      <c r="E468" s="1014" t="s">
        <v>4695</v>
      </c>
      <c r="F468" s="1015">
        <v>2010</v>
      </c>
      <c r="G468" s="1014" t="s">
        <v>4696</v>
      </c>
      <c r="H468" s="1016" t="s">
        <v>4581</v>
      </c>
      <c r="I468" s="1014" t="s">
        <v>4582</v>
      </c>
      <c r="J468" s="1017">
        <v>6850970000071</v>
      </c>
      <c r="K468" s="1018" t="s">
        <v>4944</v>
      </c>
      <c r="L468" s="1018" t="s">
        <v>4459</v>
      </c>
      <c r="M468" s="1018" t="s">
        <v>4591</v>
      </c>
      <c r="N468" s="1014" t="s">
        <v>634</v>
      </c>
      <c r="O468" s="1019">
        <v>3</v>
      </c>
      <c r="P468" s="1019">
        <v>0</v>
      </c>
      <c r="Q468" s="1019">
        <v>0</v>
      </c>
      <c r="R468" s="1019">
        <v>0</v>
      </c>
      <c r="S468" s="1019">
        <v>0</v>
      </c>
      <c r="T468" s="1019"/>
      <c r="U468" s="1019">
        <v>4005</v>
      </c>
      <c r="V468" s="1019" t="s">
        <v>4566</v>
      </c>
      <c r="W468" s="1020">
        <v>511500</v>
      </c>
      <c r="X468" s="1021">
        <v>1534500</v>
      </c>
      <c r="Y468" s="1019" t="s">
        <v>4567</v>
      </c>
    </row>
    <row r="469" spans="1:25">
      <c r="A469" s="1014">
        <f t="shared" si="7"/>
        <v>463</v>
      </c>
      <c r="B469" s="1014">
        <v>2100</v>
      </c>
      <c r="C469" s="1014" t="s">
        <v>4565</v>
      </c>
      <c r="D469" s="1014">
        <v>2117</v>
      </c>
      <c r="E469" s="1014" t="s">
        <v>4695</v>
      </c>
      <c r="F469" s="1015">
        <v>2010</v>
      </c>
      <c r="G469" s="1014" t="s">
        <v>4696</v>
      </c>
      <c r="H469" s="1016" t="s">
        <v>4581</v>
      </c>
      <c r="I469" s="1014" t="s">
        <v>4582</v>
      </c>
      <c r="J469" s="1017">
        <v>6850970000787</v>
      </c>
      <c r="K469" s="1018" t="s">
        <v>5253</v>
      </c>
      <c r="L469" s="1018" t="s">
        <v>4459</v>
      </c>
      <c r="M469" s="1018" t="s">
        <v>5222</v>
      </c>
      <c r="N469" s="1014" t="s">
        <v>634</v>
      </c>
      <c r="O469" s="1019">
        <v>1</v>
      </c>
      <c r="P469" s="1019">
        <v>0</v>
      </c>
      <c r="Q469" s="1019">
        <v>0</v>
      </c>
      <c r="R469" s="1019">
        <v>0</v>
      </c>
      <c r="S469" s="1019">
        <v>0</v>
      </c>
      <c r="T469" s="1019"/>
      <c r="U469" s="1019">
        <v>4005</v>
      </c>
      <c r="V469" s="1019" t="s">
        <v>4566</v>
      </c>
      <c r="W469" s="1020">
        <v>15400000</v>
      </c>
      <c r="X469" s="1021">
        <v>15400000</v>
      </c>
      <c r="Y469" s="1019" t="s">
        <v>4567</v>
      </c>
    </row>
    <row r="470" spans="1:25">
      <c r="A470" s="1014">
        <f t="shared" si="7"/>
        <v>464</v>
      </c>
      <c r="B470" s="1014">
        <v>2100</v>
      </c>
      <c r="C470" s="1014" t="s">
        <v>4565</v>
      </c>
      <c r="D470" s="1014">
        <v>2117</v>
      </c>
      <c r="E470" s="1014" t="s">
        <v>4695</v>
      </c>
      <c r="F470" s="1015">
        <v>2010</v>
      </c>
      <c r="G470" s="1014" t="s">
        <v>4696</v>
      </c>
      <c r="H470" s="1016" t="s">
        <v>4581</v>
      </c>
      <c r="I470" s="1014" t="s">
        <v>4582</v>
      </c>
      <c r="J470" s="1017">
        <v>6850970000077</v>
      </c>
      <c r="K470" s="1018" t="s">
        <v>4948</v>
      </c>
      <c r="L470" s="1018" t="s">
        <v>4459</v>
      </c>
      <c r="M470" s="1018" t="s">
        <v>656</v>
      </c>
      <c r="N470" s="1014" t="s">
        <v>634</v>
      </c>
      <c r="O470" s="1019">
        <v>1825</v>
      </c>
      <c r="P470" s="1019">
        <v>0</v>
      </c>
      <c r="Q470" s="1019">
        <v>0</v>
      </c>
      <c r="R470" s="1019">
        <v>0</v>
      </c>
      <c r="S470" s="1019">
        <v>0</v>
      </c>
      <c r="T470" s="1019"/>
      <c r="U470" s="1019">
        <v>4005</v>
      </c>
      <c r="V470" s="1019" t="s">
        <v>4566</v>
      </c>
      <c r="W470" s="1020">
        <v>63020</v>
      </c>
      <c r="X470" s="1021">
        <v>115010751</v>
      </c>
      <c r="Y470" s="1019" t="s">
        <v>4567</v>
      </c>
    </row>
    <row r="471" spans="1:25">
      <c r="A471" s="1014">
        <f t="shared" si="7"/>
        <v>465</v>
      </c>
      <c r="B471" s="1014">
        <v>2100</v>
      </c>
      <c r="C471" s="1014" t="s">
        <v>4565</v>
      </c>
      <c r="D471" s="1014">
        <v>2117</v>
      </c>
      <c r="E471" s="1014" t="s">
        <v>4695</v>
      </c>
      <c r="F471" s="1015">
        <v>2010</v>
      </c>
      <c r="G471" s="1014" t="s">
        <v>4696</v>
      </c>
      <c r="H471" s="1016" t="s">
        <v>4581</v>
      </c>
      <c r="I471" s="1014" t="s">
        <v>4582</v>
      </c>
      <c r="J471" s="1017">
        <v>6850970000677</v>
      </c>
      <c r="K471" s="1018" t="s">
        <v>4951</v>
      </c>
      <c r="L471" s="1018" t="s">
        <v>4459</v>
      </c>
      <c r="M471" s="1018" t="s">
        <v>4929</v>
      </c>
      <c r="N471" s="1014" t="s">
        <v>634</v>
      </c>
      <c r="O471" s="1019">
        <v>2</v>
      </c>
      <c r="P471" s="1019">
        <v>0</v>
      </c>
      <c r="Q471" s="1019">
        <v>0</v>
      </c>
      <c r="R471" s="1019">
        <v>0</v>
      </c>
      <c r="S471" s="1019">
        <v>0</v>
      </c>
      <c r="T471" s="1019"/>
      <c r="U471" s="1019">
        <v>4005</v>
      </c>
      <c r="V471" s="1019" t="s">
        <v>4566</v>
      </c>
      <c r="W471" s="1020">
        <v>1014200</v>
      </c>
      <c r="X471" s="1021">
        <v>2028400</v>
      </c>
      <c r="Y471" s="1019" t="s">
        <v>4567</v>
      </c>
    </row>
    <row r="472" spans="1:25">
      <c r="A472" s="1014">
        <f t="shared" si="7"/>
        <v>466</v>
      </c>
      <c r="B472" s="1014">
        <v>2100</v>
      </c>
      <c r="C472" s="1014" t="s">
        <v>4565</v>
      </c>
      <c r="D472" s="1014">
        <v>2117</v>
      </c>
      <c r="E472" s="1014" t="s">
        <v>4695</v>
      </c>
      <c r="F472" s="1015">
        <v>2010</v>
      </c>
      <c r="G472" s="1014" t="s">
        <v>4696</v>
      </c>
      <c r="H472" s="1016" t="s">
        <v>4581</v>
      </c>
      <c r="I472" s="1014" t="s">
        <v>4582</v>
      </c>
      <c r="J472" s="1017">
        <v>6850970000788</v>
      </c>
      <c r="K472" s="1018" t="s">
        <v>5254</v>
      </c>
      <c r="L472" s="1018" t="s">
        <v>4459</v>
      </c>
      <c r="M472" s="1018" t="s">
        <v>4929</v>
      </c>
      <c r="N472" s="1014" t="s">
        <v>634</v>
      </c>
      <c r="O472" s="1019">
        <v>2</v>
      </c>
      <c r="P472" s="1019">
        <v>0</v>
      </c>
      <c r="Q472" s="1019">
        <v>0</v>
      </c>
      <c r="R472" s="1019">
        <v>0</v>
      </c>
      <c r="S472" s="1019">
        <v>0</v>
      </c>
      <c r="T472" s="1019"/>
      <c r="U472" s="1019">
        <v>4005</v>
      </c>
      <c r="V472" s="1019" t="s">
        <v>4566</v>
      </c>
      <c r="W472" s="1020">
        <v>28787000</v>
      </c>
      <c r="X472" s="1021">
        <v>57574000</v>
      </c>
      <c r="Y472" s="1019" t="s">
        <v>4567</v>
      </c>
    </row>
    <row r="473" spans="1:25">
      <c r="A473" s="1014">
        <f t="shared" si="7"/>
        <v>467</v>
      </c>
      <c r="B473" s="1014">
        <v>2100</v>
      </c>
      <c r="C473" s="1014" t="s">
        <v>4565</v>
      </c>
      <c r="D473" s="1014">
        <v>2117</v>
      </c>
      <c r="E473" s="1014" t="s">
        <v>4695</v>
      </c>
      <c r="F473" s="1015">
        <v>2010</v>
      </c>
      <c r="G473" s="1014" t="s">
        <v>4696</v>
      </c>
      <c r="H473" s="1016" t="s">
        <v>4581</v>
      </c>
      <c r="I473" s="1014" t="s">
        <v>4582</v>
      </c>
      <c r="J473" s="1017">
        <v>6850970000083</v>
      </c>
      <c r="K473" s="1018" t="s">
        <v>4940</v>
      </c>
      <c r="L473" s="1018" t="s">
        <v>4459</v>
      </c>
      <c r="M473" s="1018" t="s">
        <v>4591</v>
      </c>
      <c r="N473" s="1014" t="s">
        <v>634</v>
      </c>
      <c r="O473" s="1019">
        <v>2</v>
      </c>
      <c r="P473" s="1019">
        <v>0</v>
      </c>
      <c r="Q473" s="1019">
        <v>0</v>
      </c>
      <c r="R473" s="1019">
        <v>0</v>
      </c>
      <c r="S473" s="1019">
        <v>0</v>
      </c>
      <c r="T473" s="1019"/>
      <c r="U473" s="1019">
        <v>4005</v>
      </c>
      <c r="V473" s="1019" t="s">
        <v>4566</v>
      </c>
      <c r="W473" s="1020">
        <v>587400</v>
      </c>
      <c r="X473" s="1021">
        <v>1174800</v>
      </c>
      <c r="Y473" s="1019" t="s">
        <v>4567</v>
      </c>
    </row>
    <row r="474" spans="1:25">
      <c r="A474" s="1014">
        <f t="shared" si="7"/>
        <v>468</v>
      </c>
      <c r="B474" s="1014">
        <v>2100</v>
      </c>
      <c r="C474" s="1014" t="s">
        <v>4565</v>
      </c>
      <c r="D474" s="1014">
        <v>2117</v>
      </c>
      <c r="E474" s="1014" t="s">
        <v>4695</v>
      </c>
      <c r="F474" s="1015">
        <v>2010</v>
      </c>
      <c r="G474" s="1014" t="s">
        <v>4696</v>
      </c>
      <c r="H474" s="1016" t="s">
        <v>4581</v>
      </c>
      <c r="I474" s="1014" t="s">
        <v>4582</v>
      </c>
      <c r="J474" s="1017">
        <v>6850970000096</v>
      </c>
      <c r="K474" s="1018" t="s">
        <v>4945</v>
      </c>
      <c r="L474" s="1018" t="s">
        <v>4459</v>
      </c>
      <c r="M474" s="1018" t="s">
        <v>4929</v>
      </c>
      <c r="N474" s="1014" t="s">
        <v>634</v>
      </c>
      <c r="O474" s="1019">
        <v>7</v>
      </c>
      <c r="P474" s="1019">
        <v>0</v>
      </c>
      <c r="Q474" s="1019">
        <v>0</v>
      </c>
      <c r="R474" s="1019">
        <v>0</v>
      </c>
      <c r="S474" s="1019">
        <v>0</v>
      </c>
      <c r="T474" s="1019"/>
      <c r="U474" s="1019">
        <v>4005</v>
      </c>
      <c r="V474" s="1019" t="s">
        <v>4566</v>
      </c>
      <c r="W474" s="1020">
        <v>500500</v>
      </c>
      <c r="X474" s="1021">
        <v>3503500</v>
      </c>
      <c r="Y474" s="1019" t="s">
        <v>4567</v>
      </c>
    </row>
    <row r="475" spans="1:25">
      <c r="A475" s="1014">
        <f t="shared" si="7"/>
        <v>469</v>
      </c>
      <c r="B475" s="1014">
        <v>2100</v>
      </c>
      <c r="C475" s="1014" t="s">
        <v>4565</v>
      </c>
      <c r="D475" s="1014">
        <v>2117</v>
      </c>
      <c r="E475" s="1014" t="s">
        <v>4695</v>
      </c>
      <c r="F475" s="1015">
        <v>2010</v>
      </c>
      <c r="G475" s="1014" t="s">
        <v>4696</v>
      </c>
      <c r="H475" s="1016" t="s">
        <v>4581</v>
      </c>
      <c r="I475" s="1014" t="s">
        <v>4582</v>
      </c>
      <c r="J475" s="1017">
        <v>6850970000106</v>
      </c>
      <c r="K475" s="1018" t="s">
        <v>5239</v>
      </c>
      <c r="L475" s="1018" t="s">
        <v>4459</v>
      </c>
      <c r="M475" s="1018" t="s">
        <v>4447</v>
      </c>
      <c r="N475" s="1014" t="s">
        <v>634</v>
      </c>
      <c r="O475" s="1019">
        <v>3</v>
      </c>
      <c r="P475" s="1019">
        <v>0</v>
      </c>
      <c r="Q475" s="1019">
        <v>0</v>
      </c>
      <c r="R475" s="1019">
        <v>0</v>
      </c>
      <c r="S475" s="1019">
        <v>0</v>
      </c>
      <c r="T475" s="1019"/>
      <c r="U475" s="1019">
        <v>4005</v>
      </c>
      <c r="V475" s="1019" t="s">
        <v>4566</v>
      </c>
      <c r="W475" s="1020">
        <v>812900</v>
      </c>
      <c r="X475" s="1021">
        <v>2438700</v>
      </c>
      <c r="Y475" s="1019" t="s">
        <v>4567</v>
      </c>
    </row>
    <row r="476" spans="1:25">
      <c r="A476" s="1014">
        <f t="shared" si="7"/>
        <v>470</v>
      </c>
      <c r="B476" s="1014">
        <v>2100</v>
      </c>
      <c r="C476" s="1014" t="s">
        <v>4565</v>
      </c>
      <c r="D476" s="1014">
        <v>2117</v>
      </c>
      <c r="E476" s="1014" t="s">
        <v>4695</v>
      </c>
      <c r="F476" s="1015">
        <v>2010</v>
      </c>
      <c r="G476" s="1014" t="s">
        <v>4696</v>
      </c>
      <c r="H476" s="1016" t="s">
        <v>4581</v>
      </c>
      <c r="I476" s="1014" t="s">
        <v>4582</v>
      </c>
      <c r="J476" s="1017">
        <v>6850970000107</v>
      </c>
      <c r="K476" s="1018" t="s">
        <v>4937</v>
      </c>
      <c r="L476" s="1018" t="s">
        <v>4459</v>
      </c>
      <c r="M476" s="1018" t="s">
        <v>656</v>
      </c>
      <c r="N476" s="1014" t="s">
        <v>634</v>
      </c>
      <c r="O476" s="1024">
        <v>14365</v>
      </c>
      <c r="P476" s="1019">
        <v>0</v>
      </c>
      <c r="Q476" s="1019">
        <v>0</v>
      </c>
      <c r="R476" s="1019">
        <v>0</v>
      </c>
      <c r="S476" s="1019">
        <v>0</v>
      </c>
      <c r="T476" s="1019"/>
      <c r="U476" s="1019">
        <v>4005</v>
      </c>
      <c r="V476" s="1019" t="s">
        <v>4566</v>
      </c>
      <c r="W476" s="1020">
        <v>8861</v>
      </c>
      <c r="X476" s="1021">
        <v>127285789</v>
      </c>
      <c r="Y476" s="1019" t="s">
        <v>4567</v>
      </c>
    </row>
    <row r="477" spans="1:25">
      <c r="A477" s="1014">
        <f t="shared" si="7"/>
        <v>471</v>
      </c>
      <c r="B477" s="1014">
        <v>2100</v>
      </c>
      <c r="C477" s="1014" t="s">
        <v>4565</v>
      </c>
      <c r="D477" s="1014">
        <v>2117</v>
      </c>
      <c r="E477" s="1014" t="s">
        <v>4695</v>
      </c>
      <c r="F477" s="1015">
        <v>2010</v>
      </c>
      <c r="G477" s="1014" t="s">
        <v>4696</v>
      </c>
      <c r="H477" s="1016" t="s">
        <v>4581</v>
      </c>
      <c r="I477" s="1014" t="s">
        <v>4582</v>
      </c>
      <c r="J477" s="1017">
        <v>6850970000210</v>
      </c>
      <c r="K477" s="1018" t="s">
        <v>5247</v>
      </c>
      <c r="L477" s="1018" t="s">
        <v>4459</v>
      </c>
      <c r="M477" s="1018" t="s">
        <v>4441</v>
      </c>
      <c r="N477" s="1014" t="s">
        <v>634</v>
      </c>
      <c r="O477" s="1024">
        <v>6</v>
      </c>
      <c r="P477" s="1019">
        <v>0</v>
      </c>
      <c r="Q477" s="1019">
        <v>0</v>
      </c>
      <c r="R477" s="1019">
        <v>0</v>
      </c>
      <c r="S477" s="1019">
        <v>0</v>
      </c>
      <c r="T477" s="1019"/>
      <c r="U477" s="1019">
        <v>4005</v>
      </c>
      <c r="V477" s="1019" t="s">
        <v>4566</v>
      </c>
      <c r="W477" s="1020">
        <v>2667500</v>
      </c>
      <c r="X477" s="1021">
        <v>16005000</v>
      </c>
      <c r="Y477" s="1019" t="s">
        <v>4567</v>
      </c>
    </row>
    <row r="478" spans="1:25">
      <c r="A478" s="1014">
        <f t="shared" si="7"/>
        <v>472</v>
      </c>
      <c r="B478" s="1014">
        <v>2100</v>
      </c>
      <c r="C478" s="1014" t="s">
        <v>4565</v>
      </c>
      <c r="D478" s="1014">
        <v>2117</v>
      </c>
      <c r="E478" s="1014" t="s">
        <v>4695</v>
      </c>
      <c r="F478" s="1015">
        <v>2010</v>
      </c>
      <c r="G478" s="1014" t="s">
        <v>4696</v>
      </c>
      <c r="H478" s="1016" t="s">
        <v>4581</v>
      </c>
      <c r="I478" s="1014" t="s">
        <v>4582</v>
      </c>
      <c r="J478" s="1017">
        <v>6850970000117</v>
      </c>
      <c r="K478" s="1018" t="s">
        <v>5082</v>
      </c>
      <c r="L478" s="1018" t="s">
        <v>4459</v>
      </c>
      <c r="M478" s="1018" t="s">
        <v>5080</v>
      </c>
      <c r="N478" s="1014" t="s">
        <v>634</v>
      </c>
      <c r="O478" s="1019">
        <v>1654.127</v>
      </c>
      <c r="P478" s="1019">
        <v>0</v>
      </c>
      <c r="Q478" s="1019">
        <v>0</v>
      </c>
      <c r="R478" s="1019">
        <v>0</v>
      </c>
      <c r="S478" s="1019">
        <v>0</v>
      </c>
      <c r="T478" s="1019"/>
      <c r="U478" s="1019">
        <v>4005</v>
      </c>
      <c r="V478" s="1019" t="s">
        <v>4566</v>
      </c>
      <c r="W478" s="1020">
        <v>741400</v>
      </c>
      <c r="X478" s="1021">
        <v>1226369759</v>
      </c>
      <c r="Y478" s="1019" t="s">
        <v>4567</v>
      </c>
    </row>
    <row r="479" spans="1:25">
      <c r="A479" s="1014">
        <f t="shared" si="7"/>
        <v>473</v>
      </c>
      <c r="B479" s="1014">
        <v>2100</v>
      </c>
      <c r="C479" s="1014" t="s">
        <v>4565</v>
      </c>
      <c r="D479" s="1014">
        <v>2117</v>
      </c>
      <c r="E479" s="1014" t="s">
        <v>4695</v>
      </c>
      <c r="F479" s="1015">
        <v>2010</v>
      </c>
      <c r="G479" s="1014" t="s">
        <v>4696</v>
      </c>
      <c r="H479" s="1016" t="s">
        <v>4581</v>
      </c>
      <c r="I479" s="1014" t="s">
        <v>4582</v>
      </c>
      <c r="J479" s="1017">
        <v>6850970000678</v>
      </c>
      <c r="K479" s="1018" t="s">
        <v>5249</v>
      </c>
      <c r="L479" s="1018" t="s">
        <v>4459</v>
      </c>
      <c r="M479" s="1018" t="s">
        <v>4929</v>
      </c>
      <c r="N479" s="1014" t="s">
        <v>634</v>
      </c>
      <c r="O479" s="1019">
        <v>6</v>
      </c>
      <c r="P479" s="1019">
        <v>0</v>
      </c>
      <c r="Q479" s="1019">
        <v>0</v>
      </c>
      <c r="R479" s="1019">
        <v>0</v>
      </c>
      <c r="S479" s="1019">
        <v>0</v>
      </c>
      <c r="T479" s="1019"/>
      <c r="U479" s="1019">
        <v>4005</v>
      </c>
      <c r="V479" s="1019" t="s">
        <v>4566</v>
      </c>
      <c r="W479" s="1020">
        <v>591250</v>
      </c>
      <c r="X479" s="1021">
        <v>3547500</v>
      </c>
      <c r="Y479" s="1019" t="s">
        <v>4567</v>
      </c>
    </row>
    <row r="480" spans="1:25">
      <c r="A480" s="1014">
        <f t="shared" si="7"/>
        <v>474</v>
      </c>
      <c r="B480" s="1014">
        <v>2100</v>
      </c>
      <c r="C480" s="1014" t="s">
        <v>4565</v>
      </c>
      <c r="D480" s="1014">
        <v>2117</v>
      </c>
      <c r="E480" s="1014" t="s">
        <v>4695</v>
      </c>
      <c r="F480" s="1015">
        <v>2010</v>
      </c>
      <c r="G480" s="1014" t="s">
        <v>4696</v>
      </c>
      <c r="H480" s="1016" t="s">
        <v>4581</v>
      </c>
      <c r="I480" s="1014" t="s">
        <v>4582</v>
      </c>
      <c r="J480" s="1017">
        <v>6850970000121</v>
      </c>
      <c r="K480" s="1018" t="s">
        <v>4943</v>
      </c>
      <c r="L480" s="1018" t="s">
        <v>4459</v>
      </c>
      <c r="M480" s="1018" t="s">
        <v>4929</v>
      </c>
      <c r="N480" s="1014" t="s">
        <v>634</v>
      </c>
      <c r="O480" s="1019">
        <v>34</v>
      </c>
      <c r="P480" s="1019">
        <v>0</v>
      </c>
      <c r="Q480" s="1019">
        <v>0</v>
      </c>
      <c r="R480" s="1019">
        <v>0</v>
      </c>
      <c r="S480" s="1019">
        <v>0</v>
      </c>
      <c r="T480" s="1019"/>
      <c r="U480" s="1019">
        <v>4005</v>
      </c>
      <c r="V480" s="1019" t="s">
        <v>4566</v>
      </c>
      <c r="W480" s="1020">
        <v>467500</v>
      </c>
      <c r="X480" s="1021">
        <v>15895000</v>
      </c>
      <c r="Y480" s="1019" t="s">
        <v>4567</v>
      </c>
    </row>
    <row r="481" spans="1:25">
      <c r="A481" s="1014">
        <f t="shared" si="7"/>
        <v>475</v>
      </c>
      <c r="B481" s="1014">
        <v>2100</v>
      </c>
      <c r="C481" s="1014" t="s">
        <v>4565</v>
      </c>
      <c r="D481" s="1014">
        <v>2117</v>
      </c>
      <c r="E481" s="1014" t="s">
        <v>4695</v>
      </c>
      <c r="F481" s="1015">
        <v>2010</v>
      </c>
      <c r="G481" s="1014" t="s">
        <v>4696</v>
      </c>
      <c r="H481" s="1016" t="s">
        <v>4581</v>
      </c>
      <c r="I481" s="1014" t="s">
        <v>4582</v>
      </c>
      <c r="J481" s="1017">
        <v>6850970000650</v>
      </c>
      <c r="K481" s="1018" t="s">
        <v>4956</v>
      </c>
      <c r="L481" s="1018" t="s">
        <v>4459</v>
      </c>
      <c r="M481" s="1018" t="s">
        <v>656</v>
      </c>
      <c r="N481" s="1014" t="s">
        <v>634</v>
      </c>
      <c r="O481" s="1019">
        <v>2250</v>
      </c>
      <c r="P481" s="1019">
        <v>0</v>
      </c>
      <c r="Q481" s="1019">
        <v>0</v>
      </c>
      <c r="R481" s="1019">
        <v>0</v>
      </c>
      <c r="S481" s="1019">
        <v>0</v>
      </c>
      <c r="T481" s="1019"/>
      <c r="U481" s="1019">
        <v>4005</v>
      </c>
      <c r="V481" s="1019" t="s">
        <v>4566</v>
      </c>
      <c r="W481" s="1020">
        <v>10890</v>
      </c>
      <c r="X481" s="1021">
        <v>24502500</v>
      </c>
      <c r="Y481" s="1019" t="s">
        <v>4567</v>
      </c>
    </row>
    <row r="482" spans="1:25">
      <c r="A482" s="1014">
        <f t="shared" si="7"/>
        <v>476</v>
      </c>
      <c r="B482" s="1014">
        <v>2100</v>
      </c>
      <c r="C482" s="1014" t="s">
        <v>4565</v>
      </c>
      <c r="D482" s="1014">
        <v>2117</v>
      </c>
      <c r="E482" s="1014" t="s">
        <v>4695</v>
      </c>
      <c r="F482" s="1015">
        <v>2010</v>
      </c>
      <c r="G482" s="1014" t="s">
        <v>4696</v>
      </c>
      <c r="H482" s="1016" t="s">
        <v>4581</v>
      </c>
      <c r="I482" s="1014" t="s">
        <v>4582</v>
      </c>
      <c r="J482" s="1017">
        <v>6850970000744</v>
      </c>
      <c r="K482" s="1018" t="s">
        <v>5083</v>
      </c>
      <c r="L482" s="1018" t="s">
        <v>4459</v>
      </c>
      <c r="M482" s="1018" t="s">
        <v>656</v>
      </c>
      <c r="N482" s="1014" t="s">
        <v>634</v>
      </c>
      <c r="O482" s="1019">
        <v>160000</v>
      </c>
      <c r="P482" s="1019">
        <v>0</v>
      </c>
      <c r="Q482" s="1019">
        <v>0</v>
      </c>
      <c r="R482" s="1019">
        <v>0</v>
      </c>
      <c r="S482" s="1019">
        <v>0</v>
      </c>
      <c r="T482" s="1019"/>
      <c r="U482" s="1019">
        <v>4005</v>
      </c>
      <c r="V482" s="1019" t="s">
        <v>4566</v>
      </c>
      <c r="W482" s="1020">
        <v>595</v>
      </c>
      <c r="X482" s="1021">
        <v>95200000</v>
      </c>
      <c r="Y482" s="1019" t="s">
        <v>4567</v>
      </c>
    </row>
    <row r="483" spans="1:25">
      <c r="A483" s="1014">
        <f t="shared" si="7"/>
        <v>477</v>
      </c>
      <c r="B483" s="1014">
        <v>2100</v>
      </c>
      <c r="C483" s="1014" t="s">
        <v>4565</v>
      </c>
      <c r="D483" s="1014">
        <v>2117</v>
      </c>
      <c r="E483" s="1014" t="s">
        <v>4695</v>
      </c>
      <c r="F483" s="1015">
        <v>2010</v>
      </c>
      <c r="G483" s="1014" t="s">
        <v>4696</v>
      </c>
      <c r="H483" s="1016" t="s">
        <v>4581</v>
      </c>
      <c r="I483" s="1014" t="s">
        <v>4582</v>
      </c>
      <c r="J483" s="1017">
        <v>6850970000128</v>
      </c>
      <c r="K483" s="1018" t="s">
        <v>5240</v>
      </c>
      <c r="L483" s="1018" t="s">
        <v>4459</v>
      </c>
      <c r="M483" s="1018" t="s">
        <v>4591</v>
      </c>
      <c r="N483" s="1014" t="s">
        <v>634</v>
      </c>
      <c r="O483" s="1019">
        <v>8</v>
      </c>
      <c r="P483" s="1019">
        <v>0</v>
      </c>
      <c r="Q483" s="1019">
        <v>0</v>
      </c>
      <c r="R483" s="1019">
        <v>0</v>
      </c>
      <c r="S483" s="1019">
        <v>0</v>
      </c>
      <c r="T483" s="1019"/>
      <c r="U483" s="1019">
        <v>4005</v>
      </c>
      <c r="V483" s="1019" t="s">
        <v>4566</v>
      </c>
      <c r="W483" s="1020">
        <v>1573000</v>
      </c>
      <c r="X483" s="1021">
        <v>12584000</v>
      </c>
      <c r="Y483" s="1019" t="s">
        <v>4567</v>
      </c>
    </row>
    <row r="484" spans="1:25">
      <c r="A484" s="1014">
        <f t="shared" si="7"/>
        <v>478</v>
      </c>
      <c r="B484" s="1014">
        <v>2100</v>
      </c>
      <c r="C484" s="1014" t="s">
        <v>4565</v>
      </c>
      <c r="D484" s="1014">
        <v>2117</v>
      </c>
      <c r="E484" s="1014" t="s">
        <v>4695</v>
      </c>
      <c r="F484" s="1015">
        <v>2010</v>
      </c>
      <c r="G484" s="1014" t="s">
        <v>4696</v>
      </c>
      <c r="H484" s="1016" t="s">
        <v>4581</v>
      </c>
      <c r="I484" s="1014" t="s">
        <v>4582</v>
      </c>
      <c r="J484" s="1017">
        <v>6850970000129</v>
      </c>
      <c r="K484" s="1018" t="s">
        <v>4949</v>
      </c>
      <c r="L484" s="1018" t="s">
        <v>4459</v>
      </c>
      <c r="M484" s="1018" t="s">
        <v>4591</v>
      </c>
      <c r="N484" s="1014" t="s">
        <v>634</v>
      </c>
      <c r="O484" s="1024">
        <v>5</v>
      </c>
      <c r="P484" s="1019">
        <v>0</v>
      </c>
      <c r="Q484" s="1019">
        <v>0</v>
      </c>
      <c r="R484" s="1019">
        <v>0</v>
      </c>
      <c r="S484" s="1019">
        <v>0</v>
      </c>
      <c r="T484" s="1019"/>
      <c r="U484" s="1019">
        <v>4005</v>
      </c>
      <c r="V484" s="1019" t="s">
        <v>4566</v>
      </c>
      <c r="W484" s="1020">
        <v>1270500</v>
      </c>
      <c r="X484" s="1021">
        <v>6352500</v>
      </c>
      <c r="Y484" s="1019" t="s">
        <v>4567</v>
      </c>
    </row>
    <row r="485" spans="1:25">
      <c r="A485" s="1014">
        <f t="shared" si="7"/>
        <v>479</v>
      </c>
      <c r="B485" s="1014">
        <v>2100</v>
      </c>
      <c r="C485" s="1014" t="s">
        <v>4565</v>
      </c>
      <c r="D485" s="1014">
        <v>2117</v>
      </c>
      <c r="E485" s="1014" t="s">
        <v>4695</v>
      </c>
      <c r="F485" s="1015">
        <v>2010</v>
      </c>
      <c r="G485" s="1014" t="s">
        <v>4696</v>
      </c>
      <c r="H485" s="1016" t="s">
        <v>4581</v>
      </c>
      <c r="I485" s="1014" t="s">
        <v>4582</v>
      </c>
      <c r="J485" s="1017">
        <v>6850970000130</v>
      </c>
      <c r="K485" s="1018" t="s">
        <v>4946</v>
      </c>
      <c r="L485" s="1018" t="s">
        <v>4459</v>
      </c>
      <c r="M485" s="1018" t="s">
        <v>4591</v>
      </c>
      <c r="N485" s="1014" t="s">
        <v>634</v>
      </c>
      <c r="O485" s="1024">
        <v>3</v>
      </c>
      <c r="P485" s="1019">
        <v>0</v>
      </c>
      <c r="Q485" s="1019">
        <v>0</v>
      </c>
      <c r="R485" s="1019">
        <v>0</v>
      </c>
      <c r="S485" s="1019">
        <v>0</v>
      </c>
      <c r="T485" s="1019"/>
      <c r="U485" s="1019">
        <v>4005</v>
      </c>
      <c r="V485" s="1019" t="s">
        <v>4566</v>
      </c>
      <c r="W485" s="1020">
        <v>849200</v>
      </c>
      <c r="X485" s="1021">
        <v>2547600</v>
      </c>
      <c r="Y485" s="1019" t="s">
        <v>4567</v>
      </c>
    </row>
    <row r="486" spans="1:25">
      <c r="A486" s="1014">
        <f t="shared" si="7"/>
        <v>480</v>
      </c>
      <c r="B486" s="1014">
        <v>2100</v>
      </c>
      <c r="C486" s="1014" t="s">
        <v>4565</v>
      </c>
      <c r="D486" s="1014">
        <v>2117</v>
      </c>
      <c r="E486" s="1014" t="s">
        <v>4695</v>
      </c>
      <c r="F486" s="1015">
        <v>2010</v>
      </c>
      <c r="G486" s="1014" t="s">
        <v>4696</v>
      </c>
      <c r="H486" s="1016" t="s">
        <v>4581</v>
      </c>
      <c r="I486" s="1014" t="s">
        <v>4582</v>
      </c>
      <c r="J486" s="1017">
        <v>6850970000131</v>
      </c>
      <c r="K486" s="1018" t="s">
        <v>4935</v>
      </c>
      <c r="L486" s="1018" t="s">
        <v>4459</v>
      </c>
      <c r="M486" s="1018" t="s">
        <v>656</v>
      </c>
      <c r="N486" s="1014" t="s">
        <v>634</v>
      </c>
      <c r="O486" s="1019">
        <v>300</v>
      </c>
      <c r="P486" s="1019">
        <v>0</v>
      </c>
      <c r="Q486" s="1019">
        <v>0</v>
      </c>
      <c r="R486" s="1019">
        <v>0</v>
      </c>
      <c r="S486" s="1019">
        <v>0</v>
      </c>
      <c r="T486" s="1019"/>
      <c r="U486" s="1019">
        <v>4005</v>
      </c>
      <c r="V486" s="1019" t="s">
        <v>4566</v>
      </c>
      <c r="W486" s="1020">
        <v>21727</v>
      </c>
      <c r="X486" s="1021">
        <v>6518136</v>
      </c>
      <c r="Y486" s="1019" t="s">
        <v>4567</v>
      </c>
    </row>
    <row r="487" spans="1:25">
      <c r="A487" s="1014">
        <f t="shared" si="7"/>
        <v>481</v>
      </c>
      <c r="B487" s="1014">
        <v>2100</v>
      </c>
      <c r="C487" s="1014" t="s">
        <v>4565</v>
      </c>
      <c r="D487" s="1014">
        <v>2117</v>
      </c>
      <c r="E487" s="1014" t="s">
        <v>4695</v>
      </c>
      <c r="F487" s="1015">
        <v>2010</v>
      </c>
      <c r="G487" s="1014" t="s">
        <v>4696</v>
      </c>
      <c r="H487" s="1016" t="s">
        <v>4581</v>
      </c>
      <c r="I487" s="1014" t="s">
        <v>4582</v>
      </c>
      <c r="J487" s="1017">
        <v>6850970000133</v>
      </c>
      <c r="K487" s="1018" t="s">
        <v>5241</v>
      </c>
      <c r="L487" s="1018" t="s">
        <v>4459</v>
      </c>
      <c r="M487" s="1018" t="s">
        <v>656</v>
      </c>
      <c r="N487" s="1014" t="s">
        <v>634</v>
      </c>
      <c r="O487" s="1019">
        <v>300</v>
      </c>
      <c r="P487" s="1019">
        <v>0</v>
      </c>
      <c r="Q487" s="1019">
        <v>0</v>
      </c>
      <c r="R487" s="1019">
        <v>0</v>
      </c>
      <c r="S487" s="1019">
        <v>0</v>
      </c>
      <c r="T487" s="1019"/>
      <c r="U487" s="1019">
        <v>4005</v>
      </c>
      <c r="V487" s="1019" t="s">
        <v>4566</v>
      </c>
      <c r="W487" s="1020">
        <v>64900</v>
      </c>
      <c r="X487" s="1021">
        <v>19470000</v>
      </c>
      <c r="Y487" s="1019" t="s">
        <v>4567</v>
      </c>
    </row>
    <row r="488" spans="1:25">
      <c r="A488" s="1014">
        <f t="shared" si="7"/>
        <v>482</v>
      </c>
      <c r="B488" s="1014">
        <v>2100</v>
      </c>
      <c r="C488" s="1014" t="s">
        <v>4565</v>
      </c>
      <c r="D488" s="1014">
        <v>2117</v>
      </c>
      <c r="E488" s="1014" t="s">
        <v>4695</v>
      </c>
      <c r="F488" s="1015">
        <v>2010</v>
      </c>
      <c r="G488" s="1014" t="s">
        <v>4696</v>
      </c>
      <c r="H488" s="1016" t="s">
        <v>4581</v>
      </c>
      <c r="I488" s="1014" t="s">
        <v>4582</v>
      </c>
      <c r="J488" s="1017">
        <v>6850970000727</v>
      </c>
      <c r="K488" s="1018" t="s">
        <v>5251</v>
      </c>
      <c r="L488" s="1018" t="s">
        <v>4459</v>
      </c>
      <c r="M488" s="1018" t="s">
        <v>4591</v>
      </c>
      <c r="N488" s="1014" t="s">
        <v>634</v>
      </c>
      <c r="O488" s="1019">
        <v>3</v>
      </c>
      <c r="P488" s="1019">
        <v>0</v>
      </c>
      <c r="Q488" s="1019">
        <v>0</v>
      </c>
      <c r="R488" s="1019">
        <v>0</v>
      </c>
      <c r="S488" s="1019">
        <v>0</v>
      </c>
      <c r="T488" s="1019"/>
      <c r="U488" s="1019">
        <v>4005</v>
      </c>
      <c r="V488" s="1019" t="s">
        <v>4566</v>
      </c>
      <c r="W488" s="1020">
        <v>1240800</v>
      </c>
      <c r="X488" s="1021">
        <v>3722400</v>
      </c>
      <c r="Y488" s="1019" t="s">
        <v>4567</v>
      </c>
    </row>
    <row r="489" spans="1:25">
      <c r="A489" s="1014">
        <f t="shared" si="7"/>
        <v>483</v>
      </c>
      <c r="B489" s="1014">
        <v>2100</v>
      </c>
      <c r="C489" s="1014" t="s">
        <v>4565</v>
      </c>
      <c r="D489" s="1014">
        <v>2117</v>
      </c>
      <c r="E489" s="1014" t="s">
        <v>4695</v>
      </c>
      <c r="F489" s="1015">
        <v>2010</v>
      </c>
      <c r="G489" s="1014" t="s">
        <v>4696</v>
      </c>
      <c r="H489" s="1016" t="s">
        <v>4581</v>
      </c>
      <c r="I489" s="1014" t="s">
        <v>4582</v>
      </c>
      <c r="J489" s="1017">
        <v>6850970000150</v>
      </c>
      <c r="K489" s="1018" t="s">
        <v>4939</v>
      </c>
      <c r="L489" s="1018" t="s">
        <v>4459</v>
      </c>
      <c r="M489" s="1018" t="s">
        <v>656</v>
      </c>
      <c r="N489" s="1014" t="s">
        <v>634</v>
      </c>
      <c r="O489" s="1019">
        <v>3250</v>
      </c>
      <c r="P489" s="1019">
        <v>0</v>
      </c>
      <c r="Q489" s="1019">
        <v>0</v>
      </c>
      <c r="R489" s="1019">
        <v>0</v>
      </c>
      <c r="S489" s="1019">
        <v>0</v>
      </c>
      <c r="T489" s="1019"/>
      <c r="U489" s="1019">
        <v>4005</v>
      </c>
      <c r="V489" s="1019" t="s">
        <v>4566</v>
      </c>
      <c r="W489" s="1020">
        <v>71549</v>
      </c>
      <c r="X489" s="1021">
        <v>232534552</v>
      </c>
      <c r="Y489" s="1019" t="s">
        <v>4567</v>
      </c>
    </row>
    <row r="490" spans="1:25">
      <c r="A490" s="1014">
        <f t="shared" si="7"/>
        <v>484</v>
      </c>
      <c r="B490" s="1014">
        <v>2100</v>
      </c>
      <c r="C490" s="1014" t="s">
        <v>4565</v>
      </c>
      <c r="D490" s="1014">
        <v>2117</v>
      </c>
      <c r="E490" s="1014" t="s">
        <v>4695</v>
      </c>
      <c r="F490" s="1015">
        <v>2010</v>
      </c>
      <c r="G490" s="1014" t="s">
        <v>4696</v>
      </c>
      <c r="H490" s="1016" t="s">
        <v>4581</v>
      </c>
      <c r="I490" s="1014" t="s">
        <v>4582</v>
      </c>
      <c r="J490" s="1017">
        <v>6850970000165</v>
      </c>
      <c r="K490" s="1018" t="s">
        <v>5242</v>
      </c>
      <c r="L490" s="1018" t="s">
        <v>4459</v>
      </c>
      <c r="M490" s="1018" t="s">
        <v>4447</v>
      </c>
      <c r="N490" s="1014" t="s">
        <v>634</v>
      </c>
      <c r="O490" s="1019">
        <v>2</v>
      </c>
      <c r="P490" s="1019">
        <v>0</v>
      </c>
      <c r="Q490" s="1019">
        <v>0</v>
      </c>
      <c r="R490" s="1019">
        <v>0</v>
      </c>
      <c r="S490" s="1019">
        <v>0</v>
      </c>
      <c r="T490" s="1019"/>
      <c r="U490" s="1019">
        <v>4005</v>
      </c>
      <c r="V490" s="1019" t="s">
        <v>4566</v>
      </c>
      <c r="W490" s="1020">
        <v>1073600</v>
      </c>
      <c r="X490" s="1021">
        <v>2147200</v>
      </c>
      <c r="Y490" s="1019" t="s">
        <v>4567</v>
      </c>
    </row>
    <row r="491" spans="1:25">
      <c r="A491" s="1014">
        <f t="shared" si="7"/>
        <v>485</v>
      </c>
      <c r="B491" s="1014">
        <v>2100</v>
      </c>
      <c r="C491" s="1014" t="s">
        <v>4565</v>
      </c>
      <c r="D491" s="1014">
        <v>2117</v>
      </c>
      <c r="E491" s="1014" t="s">
        <v>4695</v>
      </c>
      <c r="F491" s="1015">
        <v>2010</v>
      </c>
      <c r="G491" s="1014" t="s">
        <v>4696</v>
      </c>
      <c r="H491" s="1016" t="s">
        <v>4581</v>
      </c>
      <c r="I491" s="1014" t="s">
        <v>4582</v>
      </c>
      <c r="J491" s="1017">
        <v>6850970000169</v>
      </c>
      <c r="K491" s="1018" t="s">
        <v>5243</v>
      </c>
      <c r="L491" s="1018" t="s">
        <v>4459</v>
      </c>
      <c r="M491" s="1018" t="s">
        <v>656</v>
      </c>
      <c r="N491" s="1014" t="s">
        <v>634</v>
      </c>
      <c r="O491" s="1024">
        <v>600</v>
      </c>
      <c r="P491" s="1019">
        <v>0</v>
      </c>
      <c r="Q491" s="1019">
        <v>0</v>
      </c>
      <c r="R491" s="1019">
        <v>0</v>
      </c>
      <c r="S491" s="1019">
        <v>0</v>
      </c>
      <c r="T491" s="1019"/>
      <c r="U491" s="1019">
        <v>4005</v>
      </c>
      <c r="V491" s="1019" t="s">
        <v>4566</v>
      </c>
      <c r="W491" s="1020">
        <v>22000</v>
      </c>
      <c r="X491" s="1021">
        <v>13200000</v>
      </c>
      <c r="Y491" s="1019" t="s">
        <v>4567</v>
      </c>
    </row>
    <row r="492" spans="1:25">
      <c r="A492" s="1014">
        <f t="shared" si="7"/>
        <v>486</v>
      </c>
      <c r="B492" s="1014">
        <v>2100</v>
      </c>
      <c r="C492" s="1014" t="s">
        <v>4565</v>
      </c>
      <c r="D492" s="1014">
        <v>2117</v>
      </c>
      <c r="E492" s="1014" t="s">
        <v>4695</v>
      </c>
      <c r="F492" s="1015">
        <v>2010</v>
      </c>
      <c r="G492" s="1014" t="s">
        <v>4696</v>
      </c>
      <c r="H492" s="1016" t="s">
        <v>4581</v>
      </c>
      <c r="I492" s="1014" t="s">
        <v>4582</v>
      </c>
      <c r="J492" s="1017">
        <v>6850970000679</v>
      </c>
      <c r="K492" s="1018" t="s">
        <v>5250</v>
      </c>
      <c r="L492" s="1018" t="s">
        <v>4459</v>
      </c>
      <c r="M492" s="1018" t="s">
        <v>4591</v>
      </c>
      <c r="N492" s="1014" t="s">
        <v>634</v>
      </c>
      <c r="O492" s="1019">
        <v>1</v>
      </c>
      <c r="P492" s="1019">
        <v>0</v>
      </c>
      <c r="Q492" s="1019">
        <v>0</v>
      </c>
      <c r="R492" s="1019">
        <v>0</v>
      </c>
      <c r="S492" s="1019">
        <v>0</v>
      </c>
      <c r="T492" s="1019"/>
      <c r="U492" s="1019">
        <v>4005</v>
      </c>
      <c r="V492" s="1019" t="s">
        <v>4566</v>
      </c>
      <c r="W492" s="1020">
        <v>1392600</v>
      </c>
      <c r="X492" s="1021">
        <v>1392600</v>
      </c>
      <c r="Y492" s="1019" t="s">
        <v>4567</v>
      </c>
    </row>
    <row r="493" spans="1:25">
      <c r="A493" s="1014">
        <f t="shared" si="7"/>
        <v>487</v>
      </c>
      <c r="B493" s="1014">
        <v>2100</v>
      </c>
      <c r="C493" s="1014" t="s">
        <v>4565</v>
      </c>
      <c r="D493" s="1014">
        <v>2117</v>
      </c>
      <c r="E493" s="1014" t="s">
        <v>4695</v>
      </c>
      <c r="F493" s="1015">
        <v>2010</v>
      </c>
      <c r="G493" s="1014" t="s">
        <v>4696</v>
      </c>
      <c r="H493" s="1016" t="s">
        <v>4581</v>
      </c>
      <c r="I493" s="1014" t="s">
        <v>4582</v>
      </c>
      <c r="J493" s="1017">
        <v>6850970000789</v>
      </c>
      <c r="K493" s="1018" t="s">
        <v>5255</v>
      </c>
      <c r="L493" s="1018" t="s">
        <v>4459</v>
      </c>
      <c r="M493" s="1018" t="s">
        <v>4929</v>
      </c>
      <c r="N493" s="1014" t="s">
        <v>634</v>
      </c>
      <c r="O493" s="1019">
        <v>2</v>
      </c>
      <c r="P493" s="1019">
        <v>0</v>
      </c>
      <c r="Q493" s="1019">
        <v>0</v>
      </c>
      <c r="R493" s="1019">
        <v>0</v>
      </c>
      <c r="S493" s="1019">
        <v>0</v>
      </c>
      <c r="T493" s="1019"/>
      <c r="U493" s="1019">
        <v>4005</v>
      </c>
      <c r="V493" s="1019" t="s">
        <v>4566</v>
      </c>
      <c r="W493" s="1020">
        <v>8195000</v>
      </c>
      <c r="X493" s="1021">
        <v>16390000</v>
      </c>
      <c r="Y493" s="1019" t="s">
        <v>4567</v>
      </c>
    </row>
    <row r="494" spans="1:25">
      <c r="A494" s="1014">
        <f t="shared" si="7"/>
        <v>488</v>
      </c>
      <c r="B494" s="1014">
        <v>2100</v>
      </c>
      <c r="C494" s="1014" t="s">
        <v>4565</v>
      </c>
      <c r="D494" s="1014">
        <v>2117</v>
      </c>
      <c r="E494" s="1014" t="s">
        <v>4695</v>
      </c>
      <c r="F494" s="1015">
        <v>2010</v>
      </c>
      <c r="G494" s="1014" t="s">
        <v>4696</v>
      </c>
      <c r="H494" s="1016" t="s">
        <v>4581</v>
      </c>
      <c r="I494" s="1014" t="s">
        <v>4582</v>
      </c>
      <c r="J494" s="1017">
        <v>6850970000790</v>
      </c>
      <c r="K494" s="1018" t="s">
        <v>5256</v>
      </c>
      <c r="L494" s="1018" t="s">
        <v>4459</v>
      </c>
      <c r="M494" s="1018" t="s">
        <v>4929</v>
      </c>
      <c r="N494" s="1014" t="s">
        <v>634</v>
      </c>
      <c r="O494" s="1019">
        <v>2</v>
      </c>
      <c r="P494" s="1019">
        <v>0</v>
      </c>
      <c r="Q494" s="1019">
        <v>0</v>
      </c>
      <c r="R494" s="1019">
        <v>0</v>
      </c>
      <c r="S494" s="1019">
        <v>0</v>
      </c>
      <c r="T494" s="1019"/>
      <c r="U494" s="1019">
        <v>4005</v>
      </c>
      <c r="V494" s="1019" t="s">
        <v>4566</v>
      </c>
      <c r="W494" s="1020">
        <v>8195000</v>
      </c>
      <c r="X494" s="1021">
        <v>16390000</v>
      </c>
      <c r="Y494" s="1019" t="s">
        <v>4567</v>
      </c>
    </row>
    <row r="495" spans="1:25">
      <c r="A495" s="1014">
        <f t="shared" si="7"/>
        <v>489</v>
      </c>
      <c r="B495" s="1014">
        <v>2100</v>
      </c>
      <c r="C495" s="1014" t="s">
        <v>4565</v>
      </c>
      <c r="D495" s="1014">
        <v>2117</v>
      </c>
      <c r="E495" s="1014" t="s">
        <v>4695</v>
      </c>
      <c r="F495" s="1015">
        <v>2010</v>
      </c>
      <c r="G495" s="1014" t="s">
        <v>4696</v>
      </c>
      <c r="H495" s="1016" t="s">
        <v>4581</v>
      </c>
      <c r="I495" s="1014" t="s">
        <v>4582</v>
      </c>
      <c r="J495" s="1017">
        <v>6850970000187</v>
      </c>
      <c r="K495" s="1018" t="s">
        <v>5244</v>
      </c>
      <c r="L495" s="1018" t="s">
        <v>4459</v>
      </c>
      <c r="M495" s="1018" t="s">
        <v>1815</v>
      </c>
      <c r="N495" s="1014" t="s">
        <v>634</v>
      </c>
      <c r="O495" s="1019">
        <v>6</v>
      </c>
      <c r="P495" s="1019">
        <v>0</v>
      </c>
      <c r="Q495" s="1019">
        <v>0</v>
      </c>
      <c r="R495" s="1019">
        <v>0</v>
      </c>
      <c r="S495" s="1019">
        <v>0</v>
      </c>
      <c r="T495" s="1019"/>
      <c r="U495" s="1019">
        <v>4005</v>
      </c>
      <c r="V495" s="1019" t="s">
        <v>4566</v>
      </c>
      <c r="W495" s="1020">
        <v>1001000</v>
      </c>
      <c r="X495" s="1021">
        <v>6006000</v>
      </c>
      <c r="Y495" s="1019" t="s">
        <v>4567</v>
      </c>
    </row>
    <row r="496" spans="1:25">
      <c r="A496" s="1014">
        <f t="shared" si="7"/>
        <v>490</v>
      </c>
      <c r="B496" s="1014">
        <v>2100</v>
      </c>
      <c r="C496" s="1014" t="s">
        <v>4565</v>
      </c>
      <c r="D496" s="1014">
        <v>2117</v>
      </c>
      <c r="E496" s="1014" t="s">
        <v>4695</v>
      </c>
      <c r="F496" s="1015">
        <v>2010</v>
      </c>
      <c r="G496" s="1014" t="s">
        <v>4696</v>
      </c>
      <c r="H496" s="1016" t="s">
        <v>4581</v>
      </c>
      <c r="I496" s="1014" t="s">
        <v>4582</v>
      </c>
      <c r="J496" s="1017">
        <v>6850970000190</v>
      </c>
      <c r="K496" s="1018" t="s">
        <v>5245</v>
      </c>
      <c r="L496" s="1018" t="s">
        <v>4459</v>
      </c>
      <c r="M496" s="1018" t="s">
        <v>656</v>
      </c>
      <c r="N496" s="1014" t="s">
        <v>634</v>
      </c>
      <c r="O496" s="1019">
        <v>350</v>
      </c>
      <c r="P496" s="1019">
        <v>0</v>
      </c>
      <c r="Q496" s="1019">
        <v>0</v>
      </c>
      <c r="R496" s="1019">
        <v>0</v>
      </c>
      <c r="S496" s="1019">
        <v>0</v>
      </c>
      <c r="T496" s="1019"/>
      <c r="U496" s="1019">
        <v>4005</v>
      </c>
      <c r="V496" s="1019" t="s">
        <v>4566</v>
      </c>
      <c r="W496" s="1020">
        <v>25410</v>
      </c>
      <c r="X496" s="1021">
        <v>8893500</v>
      </c>
      <c r="Y496" s="1019" t="s">
        <v>4567</v>
      </c>
    </row>
    <row r="497" spans="1:25">
      <c r="A497" s="1014">
        <f t="shared" si="7"/>
        <v>491</v>
      </c>
      <c r="B497" s="1014">
        <v>2100</v>
      </c>
      <c r="C497" s="1014" t="s">
        <v>4565</v>
      </c>
      <c r="D497" s="1014">
        <v>2117</v>
      </c>
      <c r="E497" s="1014" t="s">
        <v>4695</v>
      </c>
      <c r="F497" s="1015">
        <v>2010</v>
      </c>
      <c r="G497" s="1014" t="s">
        <v>4696</v>
      </c>
      <c r="H497" s="1016" t="s">
        <v>4581</v>
      </c>
      <c r="I497" s="1014" t="s">
        <v>4582</v>
      </c>
      <c r="J497" s="1017">
        <v>6850970000193</v>
      </c>
      <c r="K497" s="1018" t="s">
        <v>5246</v>
      </c>
      <c r="L497" s="1018" t="s">
        <v>4459</v>
      </c>
      <c r="M497" s="1018" t="s">
        <v>656</v>
      </c>
      <c r="N497" s="1014" t="s">
        <v>634</v>
      </c>
      <c r="O497" s="1024">
        <v>63</v>
      </c>
      <c r="P497" s="1019">
        <v>0</v>
      </c>
      <c r="Q497" s="1019">
        <v>0</v>
      </c>
      <c r="R497" s="1019">
        <v>0</v>
      </c>
      <c r="S497" s="1019">
        <v>0</v>
      </c>
      <c r="T497" s="1019"/>
      <c r="U497" s="1019">
        <v>4005</v>
      </c>
      <c r="V497" s="1019" t="s">
        <v>4566</v>
      </c>
      <c r="W497" s="1020">
        <v>22935</v>
      </c>
      <c r="X497" s="1021">
        <v>1444905</v>
      </c>
      <c r="Y497" s="1019" t="s">
        <v>4567</v>
      </c>
    </row>
    <row r="498" spans="1:25">
      <c r="A498" s="1014">
        <f t="shared" si="7"/>
        <v>492</v>
      </c>
      <c r="B498" s="1014">
        <v>2100</v>
      </c>
      <c r="C498" s="1014" t="s">
        <v>4565</v>
      </c>
      <c r="D498" s="1014">
        <v>2117</v>
      </c>
      <c r="E498" s="1014" t="s">
        <v>4695</v>
      </c>
      <c r="F498" s="1015">
        <v>2010</v>
      </c>
      <c r="G498" s="1014" t="s">
        <v>4696</v>
      </c>
      <c r="H498" s="1016" t="s">
        <v>4581</v>
      </c>
      <c r="I498" s="1014" t="s">
        <v>4582</v>
      </c>
      <c r="J498" s="1017">
        <v>6850970000225</v>
      </c>
      <c r="K498" s="1018" t="s">
        <v>5248</v>
      </c>
      <c r="L498" s="1018" t="s">
        <v>4459</v>
      </c>
      <c r="M498" s="1018" t="s">
        <v>4441</v>
      </c>
      <c r="N498" s="1014" t="s">
        <v>634</v>
      </c>
      <c r="O498" s="1019">
        <v>4</v>
      </c>
      <c r="P498" s="1019">
        <v>0</v>
      </c>
      <c r="Q498" s="1019">
        <v>0</v>
      </c>
      <c r="R498" s="1019">
        <v>0</v>
      </c>
      <c r="S498" s="1019">
        <v>0</v>
      </c>
      <c r="T498" s="1019"/>
      <c r="U498" s="1019">
        <v>4005</v>
      </c>
      <c r="V498" s="1019" t="s">
        <v>4566</v>
      </c>
      <c r="W498" s="1020">
        <v>718300</v>
      </c>
      <c r="X498" s="1021">
        <v>2873200</v>
      </c>
      <c r="Y498" s="1019" t="s">
        <v>4567</v>
      </c>
    </row>
    <row r="499" spans="1:25">
      <c r="A499" s="1014">
        <f t="shared" si="7"/>
        <v>493</v>
      </c>
      <c r="B499" s="1014">
        <v>2100</v>
      </c>
      <c r="C499" s="1014" t="s">
        <v>4565</v>
      </c>
      <c r="D499" s="1014">
        <v>2117</v>
      </c>
      <c r="E499" s="1014" t="s">
        <v>4695</v>
      </c>
      <c r="F499" s="1015">
        <v>2010</v>
      </c>
      <c r="G499" s="1014" t="s">
        <v>4696</v>
      </c>
      <c r="H499" s="1016" t="s">
        <v>4581</v>
      </c>
      <c r="I499" s="1014" t="s">
        <v>4582</v>
      </c>
      <c r="J499" s="1017">
        <v>6830970000021</v>
      </c>
      <c r="K499" s="1018" t="s">
        <v>5231</v>
      </c>
      <c r="L499" s="1018" t="s">
        <v>4920</v>
      </c>
      <c r="M499" s="1018" t="s">
        <v>4713</v>
      </c>
      <c r="N499" s="1014" t="s">
        <v>634</v>
      </c>
      <c r="O499" s="1024">
        <v>5</v>
      </c>
      <c r="P499" s="1019">
        <v>0</v>
      </c>
      <c r="Q499" s="1019">
        <v>0</v>
      </c>
      <c r="R499" s="1019">
        <v>0</v>
      </c>
      <c r="S499" s="1019">
        <v>0</v>
      </c>
      <c r="T499" s="1019"/>
      <c r="U499" s="1019">
        <v>4005</v>
      </c>
      <c r="V499" s="1019" t="s">
        <v>4566</v>
      </c>
      <c r="W499" s="1020">
        <v>2970000</v>
      </c>
      <c r="X499" s="1021">
        <v>14850000</v>
      </c>
      <c r="Y499" s="1019" t="s">
        <v>4567</v>
      </c>
    </row>
    <row r="500" spans="1:25">
      <c r="A500" s="1014">
        <f t="shared" si="7"/>
        <v>494</v>
      </c>
      <c r="B500" s="1014">
        <v>2100</v>
      </c>
      <c r="C500" s="1014" t="s">
        <v>4565</v>
      </c>
      <c r="D500" s="1014">
        <v>2117</v>
      </c>
      <c r="E500" s="1014" t="s">
        <v>4695</v>
      </c>
      <c r="F500" s="1015">
        <v>2010</v>
      </c>
      <c r="G500" s="1014" t="s">
        <v>4696</v>
      </c>
      <c r="H500" s="1016" t="s">
        <v>4581</v>
      </c>
      <c r="I500" s="1014" t="s">
        <v>4582</v>
      </c>
      <c r="J500" s="1017">
        <v>3433970000016</v>
      </c>
      <c r="K500" s="1018" t="s">
        <v>5226</v>
      </c>
      <c r="L500" s="1018" t="s">
        <v>5225</v>
      </c>
      <c r="M500" s="1018" t="s">
        <v>4713</v>
      </c>
      <c r="N500" s="1014" t="s">
        <v>634</v>
      </c>
      <c r="O500" s="1019">
        <v>5</v>
      </c>
      <c r="P500" s="1019">
        <v>0</v>
      </c>
      <c r="Q500" s="1019">
        <v>0</v>
      </c>
      <c r="R500" s="1019">
        <v>0</v>
      </c>
      <c r="S500" s="1019">
        <v>0</v>
      </c>
      <c r="T500" s="1019"/>
      <c r="U500" s="1019">
        <v>4005</v>
      </c>
      <c r="V500" s="1019" t="s">
        <v>4566</v>
      </c>
      <c r="W500" s="1020">
        <v>6270000</v>
      </c>
      <c r="X500" s="1021">
        <v>31350000</v>
      </c>
      <c r="Y500" s="1019" t="s">
        <v>4567</v>
      </c>
    </row>
    <row r="501" spans="1:25">
      <c r="A501" s="1014">
        <f t="shared" si="7"/>
        <v>495</v>
      </c>
      <c r="B501" s="1014">
        <v>2100</v>
      </c>
      <c r="C501" s="1014" t="s">
        <v>4565</v>
      </c>
      <c r="D501" s="1014">
        <v>2117</v>
      </c>
      <c r="E501" s="1014" t="s">
        <v>4695</v>
      </c>
      <c r="F501" s="1015">
        <v>2010</v>
      </c>
      <c r="G501" s="1014" t="s">
        <v>4696</v>
      </c>
      <c r="H501" s="1016" t="s">
        <v>4581</v>
      </c>
      <c r="I501" s="1014" t="s">
        <v>4582</v>
      </c>
      <c r="J501" s="1017">
        <v>3433970000015</v>
      </c>
      <c r="K501" s="1018" t="s">
        <v>5224</v>
      </c>
      <c r="L501" s="1018" t="s">
        <v>5225</v>
      </c>
      <c r="M501" s="1018" t="s">
        <v>4713</v>
      </c>
      <c r="N501" s="1014" t="s">
        <v>634</v>
      </c>
      <c r="O501" s="1019">
        <v>6</v>
      </c>
      <c r="P501" s="1019">
        <v>0</v>
      </c>
      <c r="Q501" s="1019">
        <v>0</v>
      </c>
      <c r="R501" s="1019">
        <v>0</v>
      </c>
      <c r="S501" s="1019">
        <v>0</v>
      </c>
      <c r="T501" s="1019"/>
      <c r="U501" s="1019">
        <v>4005</v>
      </c>
      <c r="V501" s="1019" t="s">
        <v>4566</v>
      </c>
      <c r="W501" s="1020">
        <v>5280000</v>
      </c>
      <c r="X501" s="1021">
        <v>31680000</v>
      </c>
      <c r="Y501" s="1019" t="s">
        <v>4567</v>
      </c>
    </row>
    <row r="502" spans="1:25">
      <c r="A502" s="1014">
        <f t="shared" si="7"/>
        <v>496</v>
      </c>
      <c r="B502" s="1014">
        <v>2100</v>
      </c>
      <c r="C502" s="1014" t="s">
        <v>4565</v>
      </c>
      <c r="D502" s="1014">
        <v>2117</v>
      </c>
      <c r="E502" s="1014" t="s">
        <v>4695</v>
      </c>
      <c r="F502" s="1015">
        <v>2010</v>
      </c>
      <c r="G502" s="1014" t="s">
        <v>4696</v>
      </c>
      <c r="H502" s="1016" t="s">
        <v>4581</v>
      </c>
      <c r="I502" s="1014" t="s">
        <v>4582</v>
      </c>
      <c r="J502" s="1017">
        <v>6830970000004</v>
      </c>
      <c r="K502" s="1018" t="s">
        <v>5228</v>
      </c>
      <c r="L502" s="1018" t="s">
        <v>4920</v>
      </c>
      <c r="M502" s="1018" t="s">
        <v>4713</v>
      </c>
      <c r="N502" s="1014" t="s">
        <v>634</v>
      </c>
      <c r="O502" s="1024">
        <v>6</v>
      </c>
      <c r="P502" s="1019">
        <v>0</v>
      </c>
      <c r="Q502" s="1019">
        <v>0</v>
      </c>
      <c r="R502" s="1019">
        <v>0</v>
      </c>
      <c r="S502" s="1019">
        <v>0</v>
      </c>
      <c r="T502" s="1019"/>
      <c r="U502" s="1019">
        <v>4005</v>
      </c>
      <c r="V502" s="1019" t="s">
        <v>4566</v>
      </c>
      <c r="W502" s="1020">
        <v>1375000</v>
      </c>
      <c r="X502" s="1021">
        <v>8250000</v>
      </c>
      <c r="Y502" s="1019" t="s">
        <v>4567</v>
      </c>
    </row>
    <row r="503" spans="1:25">
      <c r="A503" s="1014">
        <f t="shared" si="7"/>
        <v>497</v>
      </c>
      <c r="B503" s="1014">
        <v>2100</v>
      </c>
      <c r="C503" s="1014" t="s">
        <v>4565</v>
      </c>
      <c r="D503" s="1014">
        <v>2117</v>
      </c>
      <c r="E503" s="1014" t="s">
        <v>4695</v>
      </c>
      <c r="F503" s="1015">
        <v>2010</v>
      </c>
      <c r="G503" s="1014" t="s">
        <v>4696</v>
      </c>
      <c r="H503" s="1016" t="s">
        <v>4581</v>
      </c>
      <c r="I503" s="1014" t="s">
        <v>4582</v>
      </c>
      <c r="J503" s="1017">
        <v>6830970000005</v>
      </c>
      <c r="K503" s="1018" t="s">
        <v>5229</v>
      </c>
      <c r="L503" s="1018" t="s">
        <v>4920</v>
      </c>
      <c r="M503" s="1018" t="s">
        <v>4713</v>
      </c>
      <c r="N503" s="1014" t="s">
        <v>634</v>
      </c>
      <c r="O503" s="1024">
        <v>6</v>
      </c>
      <c r="P503" s="1019">
        <v>0</v>
      </c>
      <c r="Q503" s="1019">
        <v>0</v>
      </c>
      <c r="R503" s="1019">
        <v>0</v>
      </c>
      <c r="S503" s="1019">
        <v>0</v>
      </c>
      <c r="T503" s="1019"/>
      <c r="U503" s="1019">
        <v>4005</v>
      </c>
      <c r="V503" s="1019" t="s">
        <v>4566</v>
      </c>
      <c r="W503" s="1019">
        <v>726000</v>
      </c>
      <c r="X503" s="1021">
        <v>4356000</v>
      </c>
      <c r="Y503" s="1019" t="s">
        <v>4567</v>
      </c>
    </row>
    <row r="504" spans="1:25">
      <c r="A504" s="1014">
        <f t="shared" si="7"/>
        <v>498</v>
      </c>
      <c r="B504" s="1014">
        <v>2100</v>
      </c>
      <c r="C504" s="1014" t="s">
        <v>4565</v>
      </c>
      <c r="D504" s="1014">
        <v>2117</v>
      </c>
      <c r="E504" s="1014" t="s">
        <v>4695</v>
      </c>
      <c r="F504" s="1015">
        <v>2010</v>
      </c>
      <c r="G504" s="1014" t="s">
        <v>4696</v>
      </c>
      <c r="H504" s="1016" t="s">
        <v>4581</v>
      </c>
      <c r="I504" s="1014" t="s">
        <v>4582</v>
      </c>
      <c r="J504" s="1017">
        <v>6830970000006</v>
      </c>
      <c r="K504" s="1018" t="s">
        <v>5230</v>
      </c>
      <c r="L504" s="1018" t="s">
        <v>4920</v>
      </c>
      <c r="M504" s="1018" t="s">
        <v>4713</v>
      </c>
      <c r="N504" s="1014" t="s">
        <v>634</v>
      </c>
      <c r="O504" s="1019">
        <v>8</v>
      </c>
      <c r="P504" s="1019">
        <v>0</v>
      </c>
      <c r="Q504" s="1019">
        <v>0</v>
      </c>
      <c r="R504" s="1019">
        <v>0</v>
      </c>
      <c r="S504" s="1019">
        <v>0</v>
      </c>
      <c r="T504" s="1019"/>
      <c r="U504" s="1019">
        <v>4005</v>
      </c>
      <c r="V504" s="1019" t="s">
        <v>4566</v>
      </c>
      <c r="W504" s="1020">
        <v>1375000</v>
      </c>
      <c r="X504" s="1021">
        <v>11000000</v>
      </c>
      <c r="Y504" s="1019" t="s">
        <v>4567</v>
      </c>
    </row>
    <row r="505" spans="1:25">
      <c r="A505" s="1014">
        <f t="shared" si="7"/>
        <v>499</v>
      </c>
      <c r="B505" s="1014">
        <v>2100</v>
      </c>
      <c r="C505" s="1014" t="s">
        <v>4565</v>
      </c>
      <c r="D505" s="1014">
        <v>2117</v>
      </c>
      <c r="E505" s="1014" t="s">
        <v>4695</v>
      </c>
      <c r="F505" s="1015">
        <v>2010</v>
      </c>
      <c r="G505" s="1014" t="s">
        <v>4696</v>
      </c>
      <c r="H505" s="1016" t="s">
        <v>4581</v>
      </c>
      <c r="I505" s="1014" t="s">
        <v>4582</v>
      </c>
      <c r="J505" s="1017">
        <v>9999970023121</v>
      </c>
      <c r="K505" s="1018" t="s">
        <v>5593</v>
      </c>
      <c r="L505" s="1018" t="s">
        <v>4451</v>
      </c>
      <c r="M505" s="1018" t="s">
        <v>4447</v>
      </c>
      <c r="N505" s="1014" t="s">
        <v>634</v>
      </c>
      <c r="O505" s="1019">
        <v>250</v>
      </c>
      <c r="P505" s="1019">
        <v>0</v>
      </c>
      <c r="Q505" s="1019">
        <v>0</v>
      </c>
      <c r="R505" s="1019">
        <v>0</v>
      </c>
      <c r="S505" s="1019">
        <v>0</v>
      </c>
      <c r="T505" s="1019"/>
      <c r="U505" s="1019">
        <v>4005</v>
      </c>
      <c r="V505" s="1019" t="s">
        <v>4566</v>
      </c>
      <c r="W505" s="1020">
        <v>12370</v>
      </c>
      <c r="X505" s="1021">
        <v>3092430</v>
      </c>
      <c r="Y505" s="1019" t="s">
        <v>4567</v>
      </c>
    </row>
    <row r="506" spans="1:25">
      <c r="A506" s="1014">
        <f t="shared" si="7"/>
        <v>500</v>
      </c>
      <c r="B506" s="1014">
        <v>2100</v>
      </c>
      <c r="C506" s="1014" t="s">
        <v>4565</v>
      </c>
      <c r="D506" s="1014">
        <v>2117</v>
      </c>
      <c r="E506" s="1014" t="s">
        <v>4695</v>
      </c>
      <c r="F506" s="1015">
        <v>2010</v>
      </c>
      <c r="G506" s="1014" t="s">
        <v>4696</v>
      </c>
      <c r="H506" s="1016" t="s">
        <v>5185</v>
      </c>
      <c r="I506" s="1014" t="s">
        <v>5186</v>
      </c>
      <c r="J506" s="1017">
        <v>4191002</v>
      </c>
      <c r="K506" s="1018" t="s">
        <v>5594</v>
      </c>
      <c r="L506" s="1018" t="s">
        <v>5595</v>
      </c>
      <c r="M506" s="1018" t="s">
        <v>4447</v>
      </c>
      <c r="N506" s="1014" t="s">
        <v>634</v>
      </c>
      <c r="O506" s="1019">
        <v>800</v>
      </c>
      <c r="P506" s="1019">
        <v>0</v>
      </c>
      <c r="Q506" s="1019">
        <v>0</v>
      </c>
      <c r="R506" s="1019">
        <v>0</v>
      </c>
      <c r="S506" s="1019">
        <v>0</v>
      </c>
      <c r="T506" s="1019"/>
      <c r="U506" s="1019">
        <v>4005</v>
      </c>
      <c r="V506" s="1019" t="s">
        <v>4566</v>
      </c>
      <c r="W506" s="1020">
        <v>11550</v>
      </c>
      <c r="X506" s="1021">
        <v>9240000</v>
      </c>
      <c r="Y506" s="1019" t="s">
        <v>4567</v>
      </c>
    </row>
    <row r="507" spans="1:25">
      <c r="X507" s="1028">
        <f>SUM(X7:X506)</f>
        <v>29012380346</v>
      </c>
    </row>
    <row r="515" spans="23:23">
      <c r="W515" s="1027"/>
    </row>
  </sheetData>
  <autoFilter ref="B6:Y507"/>
  <printOptions horizontalCentered="1"/>
  <pageMargins left="0" right="0" top="0.35433070866141736" bottom="0.35433070866141736" header="0.31496062992125984" footer="0.31496062992125984"/>
  <pageSetup paperSize="9" scale="43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P195"/>
  <sheetViews>
    <sheetView view="pageBreakPreview" topLeftCell="A49" zoomScaleNormal="100" zoomScaleSheetLayoutView="100" workbookViewId="0">
      <selection activeCell="F16" sqref="F16"/>
    </sheetView>
  </sheetViews>
  <sheetFormatPr defaultRowHeight="15"/>
  <cols>
    <col min="1" max="1" width="10.7109375" style="991" customWidth="1"/>
    <col min="2" max="2" width="6.42578125" style="991" customWidth="1"/>
    <col min="3" max="3" width="48.85546875" style="991" customWidth="1"/>
    <col min="4" max="4" width="6.7109375" style="991" customWidth="1"/>
    <col min="5" max="5" width="21.7109375" style="991" customWidth="1"/>
    <col min="6" max="6" width="34.28515625" style="991" customWidth="1"/>
    <col min="7" max="7" width="11.5703125" style="991" customWidth="1"/>
    <col min="8" max="8" width="9" style="991" customWidth="1"/>
    <col min="9" max="9" width="8.42578125" style="991" customWidth="1"/>
    <col min="10" max="10" width="11.42578125" style="992" customWidth="1"/>
    <col min="11" max="11" width="9.42578125" style="991" customWidth="1"/>
    <col min="12" max="12" width="31.140625" style="991" customWidth="1"/>
    <col min="13" max="13" width="11.42578125" style="991" customWidth="1"/>
    <col min="14" max="14" width="20.28515625" style="991" customWidth="1"/>
    <col min="15" max="15" width="20" style="991" customWidth="1"/>
    <col min="16" max="16" width="13" style="991" customWidth="1"/>
    <col min="17" max="17" width="62.140625" style="991" customWidth="1"/>
    <col min="18" max="16384" width="9.140625" style="991"/>
  </cols>
  <sheetData>
    <row r="1" spans="1:16">
      <c r="A1" s="628" t="s">
        <v>4671</v>
      </c>
    </row>
    <row r="2" spans="1:16">
      <c r="A2" s="628" t="s">
        <v>4694</v>
      </c>
    </row>
    <row r="3" spans="1:16">
      <c r="A3" s="628" t="s">
        <v>6111</v>
      </c>
    </row>
    <row r="5" spans="1:16">
      <c r="A5" s="1175" t="s">
        <v>5151</v>
      </c>
      <c r="B5" s="1175"/>
      <c r="C5" s="1175" t="s">
        <v>4672</v>
      </c>
      <c r="D5" s="1175" t="s">
        <v>5155</v>
      </c>
      <c r="E5" s="1175" t="s">
        <v>4673</v>
      </c>
      <c r="F5" s="1175" t="s">
        <v>4674</v>
      </c>
      <c r="G5" s="1175" t="s">
        <v>4675</v>
      </c>
      <c r="H5" s="1175" t="s">
        <v>4676</v>
      </c>
      <c r="I5" s="1175" t="s">
        <v>4518</v>
      </c>
      <c r="J5" s="1176" t="s">
        <v>4658</v>
      </c>
      <c r="K5" s="1175" t="s">
        <v>4677</v>
      </c>
      <c r="L5" s="1175" t="s">
        <v>4678</v>
      </c>
      <c r="M5" s="1175" t="s">
        <v>4477</v>
      </c>
      <c r="N5" s="813" t="s">
        <v>5156</v>
      </c>
      <c r="O5" s="813" t="s">
        <v>5156</v>
      </c>
      <c r="P5" s="1175" t="s">
        <v>4679</v>
      </c>
    </row>
    <row r="6" spans="1:16">
      <c r="A6" s="1175"/>
      <c r="B6" s="1175"/>
      <c r="C6" s="1175"/>
      <c r="D6" s="1175"/>
      <c r="E6" s="1175"/>
      <c r="F6" s="1175"/>
      <c r="G6" s="1175"/>
      <c r="H6" s="1175"/>
      <c r="I6" s="1175"/>
      <c r="J6" s="1176"/>
      <c r="K6" s="1175"/>
      <c r="L6" s="1175"/>
      <c r="M6" s="1175"/>
      <c r="N6" s="813" t="s">
        <v>5157</v>
      </c>
      <c r="O6" s="813" t="s">
        <v>5158</v>
      </c>
      <c r="P6" s="1175"/>
    </row>
    <row r="7" spans="1:16" ht="24.95" customHeight="1">
      <c r="A7" s="1174" t="s">
        <v>5922</v>
      </c>
      <c r="B7" s="1174"/>
      <c r="C7" s="987" t="s">
        <v>5885</v>
      </c>
      <c r="D7" s="987">
        <v>10</v>
      </c>
      <c r="E7" s="987" t="s">
        <v>5923</v>
      </c>
      <c r="F7" s="988" t="s">
        <v>5757</v>
      </c>
      <c r="G7" s="987" t="s">
        <v>5924</v>
      </c>
      <c r="H7" s="987">
        <v>100</v>
      </c>
      <c r="I7" s="987" t="s">
        <v>4441</v>
      </c>
      <c r="J7" s="994">
        <v>18000</v>
      </c>
      <c r="K7" s="987"/>
      <c r="L7" s="987" t="s">
        <v>5886</v>
      </c>
      <c r="M7" s="987" t="s">
        <v>266</v>
      </c>
      <c r="N7" s="989">
        <v>44004</v>
      </c>
      <c r="O7" s="989">
        <v>44004</v>
      </c>
      <c r="P7" s="987" t="s">
        <v>5925</v>
      </c>
    </row>
    <row r="8" spans="1:16" ht="24.95" customHeight="1">
      <c r="A8" s="1174" t="s">
        <v>5922</v>
      </c>
      <c r="B8" s="1174"/>
      <c r="C8" s="987" t="s">
        <v>5885</v>
      </c>
      <c r="D8" s="987">
        <v>20</v>
      </c>
      <c r="E8" s="987" t="s">
        <v>5926</v>
      </c>
      <c r="F8" s="988" t="s">
        <v>5878</v>
      </c>
      <c r="G8" s="987" t="s">
        <v>5927</v>
      </c>
      <c r="H8" s="987">
        <v>100</v>
      </c>
      <c r="I8" s="987" t="s">
        <v>4441</v>
      </c>
      <c r="J8" s="994">
        <v>23000</v>
      </c>
      <c r="K8" s="987"/>
      <c r="L8" s="987" t="s">
        <v>5886</v>
      </c>
      <c r="M8" s="987" t="s">
        <v>266</v>
      </c>
      <c r="N8" s="989">
        <v>44004</v>
      </c>
      <c r="O8" s="989">
        <v>44004</v>
      </c>
      <c r="P8" s="987" t="s">
        <v>5925</v>
      </c>
    </row>
    <row r="9" spans="1:16" ht="24.95" customHeight="1">
      <c r="A9" s="1174" t="s">
        <v>5922</v>
      </c>
      <c r="B9" s="1174"/>
      <c r="C9" s="987" t="s">
        <v>5885</v>
      </c>
      <c r="D9" s="987">
        <v>30</v>
      </c>
      <c r="E9" s="987" t="s">
        <v>5928</v>
      </c>
      <c r="F9" s="988" t="s">
        <v>5887</v>
      </c>
      <c r="G9" s="987" t="s">
        <v>5924</v>
      </c>
      <c r="H9" s="987">
        <v>75</v>
      </c>
      <c r="I9" s="987" t="s">
        <v>4441</v>
      </c>
      <c r="J9" s="994">
        <v>48000</v>
      </c>
      <c r="K9" s="987"/>
      <c r="L9" s="987" t="s">
        <v>5886</v>
      </c>
      <c r="M9" s="987" t="s">
        <v>266</v>
      </c>
      <c r="N9" s="989">
        <v>44004</v>
      </c>
      <c r="O9" s="989">
        <v>44004</v>
      </c>
      <c r="P9" s="987" t="s">
        <v>5925</v>
      </c>
    </row>
    <row r="10" spans="1:16" ht="24.95" customHeight="1">
      <c r="A10" s="1174" t="s">
        <v>5922</v>
      </c>
      <c r="B10" s="1174"/>
      <c r="C10" s="987" t="s">
        <v>5885</v>
      </c>
      <c r="D10" s="987">
        <v>40</v>
      </c>
      <c r="E10" s="987" t="s">
        <v>5929</v>
      </c>
      <c r="F10" s="988" t="s">
        <v>5791</v>
      </c>
      <c r="G10" s="987" t="s">
        <v>5924</v>
      </c>
      <c r="H10" s="987">
        <v>10</v>
      </c>
      <c r="I10" s="987" t="s">
        <v>656</v>
      </c>
      <c r="J10" s="994">
        <v>78000</v>
      </c>
      <c r="K10" s="987"/>
      <c r="L10" s="987" t="s">
        <v>5886</v>
      </c>
      <c r="M10" s="987" t="s">
        <v>266</v>
      </c>
      <c r="N10" s="989">
        <v>44004</v>
      </c>
      <c r="O10" s="989">
        <v>44004</v>
      </c>
      <c r="P10" s="987" t="s">
        <v>5925</v>
      </c>
    </row>
    <row r="11" spans="1:16" ht="24.95" customHeight="1">
      <c r="A11" s="1174" t="s">
        <v>5922</v>
      </c>
      <c r="B11" s="1174"/>
      <c r="C11" s="987" t="s">
        <v>5885</v>
      </c>
      <c r="D11" s="987">
        <v>50</v>
      </c>
      <c r="E11" s="987" t="s">
        <v>5930</v>
      </c>
      <c r="F11" s="988" t="s">
        <v>5772</v>
      </c>
      <c r="G11" s="987" t="s">
        <v>5924</v>
      </c>
      <c r="H11" s="987">
        <v>25</v>
      </c>
      <c r="I11" s="987" t="s">
        <v>656</v>
      </c>
      <c r="J11" s="994">
        <v>78000</v>
      </c>
      <c r="K11" s="987"/>
      <c r="L11" s="987" t="s">
        <v>5886</v>
      </c>
      <c r="M11" s="987" t="s">
        <v>266</v>
      </c>
      <c r="N11" s="989">
        <v>44004</v>
      </c>
      <c r="O11" s="989">
        <v>44004</v>
      </c>
      <c r="P11" s="987" t="s">
        <v>5925</v>
      </c>
    </row>
    <row r="12" spans="1:16" ht="24.95" customHeight="1">
      <c r="A12" s="1174" t="s">
        <v>5922</v>
      </c>
      <c r="B12" s="1174"/>
      <c r="C12" s="987" t="s">
        <v>5885</v>
      </c>
      <c r="D12" s="987">
        <v>60</v>
      </c>
      <c r="E12" s="987" t="s">
        <v>5931</v>
      </c>
      <c r="F12" s="988" t="s">
        <v>5776</v>
      </c>
      <c r="G12" s="987" t="s">
        <v>5924</v>
      </c>
      <c r="H12" s="987">
        <v>40</v>
      </c>
      <c r="I12" s="987" t="s">
        <v>656</v>
      </c>
      <c r="J12" s="994">
        <v>78000</v>
      </c>
      <c r="K12" s="987"/>
      <c r="L12" s="987" t="s">
        <v>5886</v>
      </c>
      <c r="M12" s="987" t="s">
        <v>266</v>
      </c>
      <c r="N12" s="989">
        <v>44004</v>
      </c>
      <c r="O12" s="989">
        <v>44004</v>
      </c>
      <c r="P12" s="987" t="s">
        <v>5925</v>
      </c>
    </row>
    <row r="13" spans="1:16" ht="24.95" customHeight="1">
      <c r="A13" s="1174" t="s">
        <v>5922</v>
      </c>
      <c r="B13" s="1174"/>
      <c r="C13" s="987" t="s">
        <v>5885</v>
      </c>
      <c r="D13" s="987">
        <v>70</v>
      </c>
      <c r="E13" s="987" t="s">
        <v>5932</v>
      </c>
      <c r="F13" s="988" t="s">
        <v>5790</v>
      </c>
      <c r="G13" s="987" t="s">
        <v>5933</v>
      </c>
      <c r="H13" s="987">
        <v>75</v>
      </c>
      <c r="I13" s="987" t="s">
        <v>656</v>
      </c>
      <c r="J13" s="994">
        <v>78000</v>
      </c>
      <c r="K13" s="987"/>
      <c r="L13" s="987" t="s">
        <v>5886</v>
      </c>
      <c r="M13" s="987" t="s">
        <v>266</v>
      </c>
      <c r="N13" s="989">
        <v>44004</v>
      </c>
      <c r="O13" s="989">
        <v>44004</v>
      </c>
      <c r="P13" s="987" t="s">
        <v>5925</v>
      </c>
    </row>
    <row r="14" spans="1:16" ht="24.95" customHeight="1">
      <c r="A14" s="1174" t="s">
        <v>5922</v>
      </c>
      <c r="B14" s="1174"/>
      <c r="C14" s="987" t="s">
        <v>5885</v>
      </c>
      <c r="D14" s="987">
        <v>80</v>
      </c>
      <c r="E14" s="987" t="s">
        <v>5934</v>
      </c>
      <c r="F14" s="988" t="s">
        <v>5774</v>
      </c>
      <c r="G14" s="987" t="s">
        <v>5924</v>
      </c>
      <c r="H14" s="987">
        <v>10</v>
      </c>
      <c r="I14" s="987" t="s">
        <v>656</v>
      </c>
      <c r="J14" s="994">
        <v>78000</v>
      </c>
      <c r="K14" s="987"/>
      <c r="L14" s="987" t="s">
        <v>5886</v>
      </c>
      <c r="M14" s="987" t="s">
        <v>266</v>
      </c>
      <c r="N14" s="989">
        <v>44004</v>
      </c>
      <c r="O14" s="989">
        <v>44004</v>
      </c>
      <c r="P14" s="987" t="s">
        <v>5925</v>
      </c>
    </row>
    <row r="15" spans="1:16" ht="24.95" customHeight="1">
      <c r="A15" s="1174" t="s">
        <v>5922</v>
      </c>
      <c r="B15" s="1174"/>
      <c r="C15" s="987" t="s">
        <v>5885</v>
      </c>
      <c r="D15" s="987">
        <v>90</v>
      </c>
      <c r="E15" s="987" t="s">
        <v>5935</v>
      </c>
      <c r="F15" s="988" t="s">
        <v>5789</v>
      </c>
      <c r="G15" s="987" t="s">
        <v>5924</v>
      </c>
      <c r="H15" s="987">
        <v>10</v>
      </c>
      <c r="I15" s="987" t="s">
        <v>656</v>
      </c>
      <c r="J15" s="994">
        <v>78000</v>
      </c>
      <c r="K15" s="987"/>
      <c r="L15" s="987" t="s">
        <v>5886</v>
      </c>
      <c r="M15" s="987" t="s">
        <v>266</v>
      </c>
      <c r="N15" s="989">
        <v>44004</v>
      </c>
      <c r="O15" s="989">
        <v>44004</v>
      </c>
      <c r="P15" s="987" t="s">
        <v>5925</v>
      </c>
    </row>
    <row r="16" spans="1:16" ht="24.95" customHeight="1">
      <c r="A16" s="1174" t="s">
        <v>5922</v>
      </c>
      <c r="B16" s="1174"/>
      <c r="C16" s="987" t="s">
        <v>5885</v>
      </c>
      <c r="D16" s="987">
        <v>100</v>
      </c>
      <c r="E16" s="987" t="s">
        <v>5936</v>
      </c>
      <c r="F16" s="988" t="s">
        <v>5796</v>
      </c>
      <c r="G16" s="987" t="s">
        <v>5937</v>
      </c>
      <c r="H16" s="987">
        <v>100</v>
      </c>
      <c r="I16" s="987" t="s">
        <v>4441</v>
      </c>
      <c r="J16" s="994">
        <v>15100</v>
      </c>
      <c r="K16" s="987"/>
      <c r="L16" s="987" t="s">
        <v>5886</v>
      </c>
      <c r="M16" s="987" t="s">
        <v>266</v>
      </c>
      <c r="N16" s="989">
        <v>44004</v>
      </c>
      <c r="O16" s="989">
        <v>44004</v>
      </c>
      <c r="P16" s="987" t="s">
        <v>5925</v>
      </c>
    </row>
    <row r="17" spans="1:16" ht="24.95" customHeight="1">
      <c r="A17" s="1174" t="s">
        <v>5922</v>
      </c>
      <c r="B17" s="1174"/>
      <c r="C17" s="987" t="s">
        <v>5885</v>
      </c>
      <c r="D17" s="987">
        <v>110</v>
      </c>
      <c r="E17" s="987" t="s">
        <v>5938</v>
      </c>
      <c r="F17" s="988" t="s">
        <v>5784</v>
      </c>
      <c r="G17" s="987" t="s">
        <v>5924</v>
      </c>
      <c r="H17" s="987">
        <v>150</v>
      </c>
      <c r="I17" s="987" t="s">
        <v>656</v>
      </c>
      <c r="J17" s="994">
        <v>123000</v>
      </c>
      <c r="K17" s="987"/>
      <c r="L17" s="987" t="s">
        <v>5886</v>
      </c>
      <c r="M17" s="987" t="s">
        <v>266</v>
      </c>
      <c r="N17" s="989">
        <v>44004</v>
      </c>
      <c r="O17" s="989">
        <v>44004</v>
      </c>
      <c r="P17" s="987" t="s">
        <v>5925</v>
      </c>
    </row>
    <row r="18" spans="1:16" ht="24.95" customHeight="1">
      <c r="A18" s="1174" t="s">
        <v>5922</v>
      </c>
      <c r="B18" s="1174"/>
      <c r="C18" s="987" t="s">
        <v>5885</v>
      </c>
      <c r="D18" s="987">
        <v>120</v>
      </c>
      <c r="E18" s="987" t="s">
        <v>5939</v>
      </c>
      <c r="F18" s="988" t="s">
        <v>5766</v>
      </c>
      <c r="G18" s="987" t="s">
        <v>5924</v>
      </c>
      <c r="H18" s="987">
        <v>100</v>
      </c>
      <c r="I18" s="987" t="s">
        <v>4441</v>
      </c>
      <c r="J18" s="994">
        <v>76000</v>
      </c>
      <c r="K18" s="987"/>
      <c r="L18" s="987" t="s">
        <v>5886</v>
      </c>
      <c r="M18" s="987" t="s">
        <v>266</v>
      </c>
      <c r="N18" s="989">
        <v>44004</v>
      </c>
      <c r="O18" s="989">
        <v>44004</v>
      </c>
      <c r="P18" s="987" t="s">
        <v>5925</v>
      </c>
    </row>
    <row r="19" spans="1:16" ht="24.95" customHeight="1">
      <c r="A19" s="1174" t="s">
        <v>5922</v>
      </c>
      <c r="B19" s="1174"/>
      <c r="C19" s="987" t="s">
        <v>5885</v>
      </c>
      <c r="D19" s="987">
        <v>130</v>
      </c>
      <c r="E19" s="987" t="s">
        <v>5940</v>
      </c>
      <c r="F19" s="988" t="s">
        <v>5862</v>
      </c>
      <c r="G19" s="987" t="s">
        <v>5933</v>
      </c>
      <c r="H19" s="987">
        <v>10</v>
      </c>
      <c r="I19" s="987" t="s">
        <v>4453</v>
      </c>
      <c r="J19" s="994">
        <v>375000</v>
      </c>
      <c r="K19" s="987"/>
      <c r="L19" s="987" t="s">
        <v>5886</v>
      </c>
      <c r="M19" s="987" t="s">
        <v>266</v>
      </c>
      <c r="N19" s="989">
        <v>44004</v>
      </c>
      <c r="O19" s="989">
        <v>44004</v>
      </c>
      <c r="P19" s="987" t="s">
        <v>5925</v>
      </c>
    </row>
    <row r="20" spans="1:16" ht="24.95" customHeight="1">
      <c r="A20" s="1174" t="s">
        <v>5922</v>
      </c>
      <c r="B20" s="1174"/>
      <c r="C20" s="987" t="s">
        <v>5885</v>
      </c>
      <c r="D20" s="987">
        <v>140</v>
      </c>
      <c r="E20" s="987" t="s">
        <v>5941</v>
      </c>
      <c r="F20" s="988" t="s">
        <v>5864</v>
      </c>
      <c r="G20" s="987" t="s">
        <v>5937</v>
      </c>
      <c r="H20" s="987">
        <v>10</v>
      </c>
      <c r="I20" s="987" t="s">
        <v>4453</v>
      </c>
      <c r="J20" s="994">
        <v>590000</v>
      </c>
      <c r="K20" s="987"/>
      <c r="L20" s="987" t="s">
        <v>5886</v>
      </c>
      <c r="M20" s="987" t="s">
        <v>266</v>
      </c>
      <c r="N20" s="989">
        <v>44004</v>
      </c>
      <c r="O20" s="989">
        <v>44004</v>
      </c>
      <c r="P20" s="987" t="s">
        <v>5925</v>
      </c>
    </row>
    <row r="21" spans="1:16" ht="24.95" customHeight="1">
      <c r="A21" s="1174" t="s">
        <v>5922</v>
      </c>
      <c r="B21" s="1174"/>
      <c r="C21" s="987" t="s">
        <v>5885</v>
      </c>
      <c r="D21" s="987">
        <v>150</v>
      </c>
      <c r="E21" s="987" t="s">
        <v>5942</v>
      </c>
      <c r="F21" s="988" t="s">
        <v>5718</v>
      </c>
      <c r="G21" s="987" t="s">
        <v>5924</v>
      </c>
      <c r="H21" s="987">
        <v>1</v>
      </c>
      <c r="I21" s="987" t="s">
        <v>4441</v>
      </c>
      <c r="J21" s="994">
        <v>105400</v>
      </c>
      <c r="K21" s="987"/>
      <c r="L21" s="987" t="s">
        <v>5886</v>
      </c>
      <c r="M21" s="987" t="s">
        <v>266</v>
      </c>
      <c r="N21" s="989">
        <v>44004</v>
      </c>
      <c r="O21" s="989">
        <v>44004</v>
      </c>
      <c r="P21" s="987" t="s">
        <v>5925</v>
      </c>
    </row>
    <row r="22" spans="1:16" ht="24.95" customHeight="1">
      <c r="A22" s="1174" t="s">
        <v>5922</v>
      </c>
      <c r="B22" s="1174"/>
      <c r="C22" s="987" t="s">
        <v>5885</v>
      </c>
      <c r="D22" s="987">
        <v>160</v>
      </c>
      <c r="E22" s="987" t="s">
        <v>5943</v>
      </c>
      <c r="F22" s="988" t="s">
        <v>5719</v>
      </c>
      <c r="G22" s="987" t="s">
        <v>5924</v>
      </c>
      <c r="H22" s="987">
        <v>1</v>
      </c>
      <c r="I22" s="987" t="s">
        <v>4441</v>
      </c>
      <c r="J22" s="994">
        <v>102500</v>
      </c>
      <c r="K22" s="987"/>
      <c r="L22" s="987" t="s">
        <v>5886</v>
      </c>
      <c r="M22" s="987" t="s">
        <v>266</v>
      </c>
      <c r="N22" s="989">
        <v>44005</v>
      </c>
      <c r="O22" s="989">
        <v>44005</v>
      </c>
      <c r="P22" s="987" t="s">
        <v>5944</v>
      </c>
    </row>
    <row r="23" spans="1:16" ht="24.95" customHeight="1">
      <c r="A23" s="1174" t="s">
        <v>5922</v>
      </c>
      <c r="B23" s="1174"/>
      <c r="C23" s="987" t="s">
        <v>5885</v>
      </c>
      <c r="D23" s="987">
        <v>170</v>
      </c>
      <c r="E23" s="987" t="s">
        <v>5945</v>
      </c>
      <c r="F23" s="988" t="s">
        <v>5720</v>
      </c>
      <c r="G23" s="987" t="s">
        <v>5924</v>
      </c>
      <c r="H23" s="987">
        <v>1</v>
      </c>
      <c r="I23" s="987" t="s">
        <v>4441</v>
      </c>
      <c r="J23" s="994">
        <v>149500</v>
      </c>
      <c r="K23" s="987"/>
      <c r="L23" s="987" t="s">
        <v>5886</v>
      </c>
      <c r="M23" s="987" t="s">
        <v>266</v>
      </c>
      <c r="N23" s="989">
        <v>44005</v>
      </c>
      <c r="O23" s="989">
        <v>44005</v>
      </c>
      <c r="P23" s="987" t="s">
        <v>5944</v>
      </c>
    </row>
    <row r="24" spans="1:16" ht="24.95" customHeight="1">
      <c r="A24" s="1174" t="s">
        <v>5922</v>
      </c>
      <c r="B24" s="1174"/>
      <c r="C24" s="987" t="s">
        <v>5885</v>
      </c>
      <c r="D24" s="987">
        <v>180</v>
      </c>
      <c r="E24" s="987" t="s">
        <v>5946</v>
      </c>
      <c r="F24" s="988" t="s">
        <v>5721</v>
      </c>
      <c r="G24" s="987" t="s">
        <v>5924</v>
      </c>
      <c r="H24" s="987">
        <v>1</v>
      </c>
      <c r="I24" s="987" t="s">
        <v>4441</v>
      </c>
      <c r="J24" s="994">
        <v>269000</v>
      </c>
      <c r="K24" s="987"/>
      <c r="L24" s="987" t="s">
        <v>5886</v>
      </c>
      <c r="M24" s="987" t="s">
        <v>266</v>
      </c>
      <c r="N24" s="989">
        <v>44005</v>
      </c>
      <c r="O24" s="989">
        <v>44005</v>
      </c>
      <c r="P24" s="987" t="s">
        <v>5944</v>
      </c>
    </row>
    <row r="25" spans="1:16" ht="24.95" customHeight="1">
      <c r="A25" s="1174" t="s">
        <v>5922</v>
      </c>
      <c r="B25" s="1174"/>
      <c r="C25" s="987" t="s">
        <v>5885</v>
      </c>
      <c r="D25" s="987">
        <v>190</v>
      </c>
      <c r="E25" s="987" t="s">
        <v>5947</v>
      </c>
      <c r="F25" s="988" t="s">
        <v>5722</v>
      </c>
      <c r="G25" s="987" t="s">
        <v>5924</v>
      </c>
      <c r="H25" s="987">
        <v>1</v>
      </c>
      <c r="I25" s="987" t="s">
        <v>4441</v>
      </c>
      <c r="J25" s="994">
        <v>799000</v>
      </c>
      <c r="K25" s="987"/>
      <c r="L25" s="987" t="s">
        <v>5886</v>
      </c>
      <c r="M25" s="987" t="s">
        <v>266</v>
      </c>
      <c r="N25" s="989">
        <v>44005</v>
      </c>
      <c r="O25" s="989">
        <v>44005</v>
      </c>
      <c r="P25" s="987" t="s">
        <v>5944</v>
      </c>
    </row>
    <row r="26" spans="1:16" ht="24.95" customHeight="1">
      <c r="A26" s="1174" t="s">
        <v>5922</v>
      </c>
      <c r="B26" s="1174"/>
      <c r="C26" s="987" t="s">
        <v>5885</v>
      </c>
      <c r="D26" s="987">
        <v>200</v>
      </c>
      <c r="E26" s="987" t="s">
        <v>5948</v>
      </c>
      <c r="F26" s="988" t="s">
        <v>5723</v>
      </c>
      <c r="G26" s="987" t="s">
        <v>5924</v>
      </c>
      <c r="H26" s="987">
        <v>1</v>
      </c>
      <c r="I26" s="987" t="s">
        <v>4441</v>
      </c>
      <c r="J26" s="994">
        <v>150000</v>
      </c>
      <c r="K26" s="987"/>
      <c r="L26" s="987" t="s">
        <v>5886</v>
      </c>
      <c r="M26" s="987" t="s">
        <v>266</v>
      </c>
      <c r="N26" s="989">
        <v>44005</v>
      </c>
      <c r="O26" s="989">
        <v>44005</v>
      </c>
      <c r="P26" s="987" t="s">
        <v>5944</v>
      </c>
    </row>
    <row r="27" spans="1:16" ht="24.95" customHeight="1">
      <c r="A27" s="1174" t="s">
        <v>5922</v>
      </c>
      <c r="B27" s="1174"/>
      <c r="C27" s="987" t="s">
        <v>5885</v>
      </c>
      <c r="D27" s="987">
        <v>210</v>
      </c>
      <c r="E27" s="987" t="s">
        <v>5949</v>
      </c>
      <c r="F27" s="988" t="s">
        <v>5724</v>
      </c>
      <c r="G27" s="987" t="s">
        <v>5924</v>
      </c>
      <c r="H27" s="987">
        <v>1</v>
      </c>
      <c r="I27" s="987" t="s">
        <v>4441</v>
      </c>
      <c r="J27" s="994">
        <v>2899000</v>
      </c>
      <c r="K27" s="987"/>
      <c r="L27" s="987" t="s">
        <v>5886</v>
      </c>
      <c r="M27" s="987" t="s">
        <v>266</v>
      </c>
      <c r="N27" s="989">
        <v>44005</v>
      </c>
      <c r="O27" s="989">
        <v>44005</v>
      </c>
      <c r="P27" s="987" t="s">
        <v>5944</v>
      </c>
    </row>
    <row r="28" spans="1:16" ht="24.95" customHeight="1">
      <c r="A28" s="1174" t="s">
        <v>5922</v>
      </c>
      <c r="B28" s="1174"/>
      <c r="C28" s="987" t="s">
        <v>5885</v>
      </c>
      <c r="D28" s="987">
        <v>220</v>
      </c>
      <c r="E28" s="987" t="s">
        <v>5950</v>
      </c>
      <c r="F28" s="988" t="s">
        <v>5725</v>
      </c>
      <c r="G28" s="987" t="s">
        <v>5924</v>
      </c>
      <c r="H28" s="987">
        <v>1</v>
      </c>
      <c r="I28" s="987" t="s">
        <v>4441</v>
      </c>
      <c r="J28" s="994">
        <v>2999000</v>
      </c>
      <c r="K28" s="987"/>
      <c r="L28" s="987" t="s">
        <v>5886</v>
      </c>
      <c r="M28" s="987" t="s">
        <v>266</v>
      </c>
      <c r="N28" s="989">
        <v>44005</v>
      </c>
      <c r="O28" s="989">
        <v>44005</v>
      </c>
      <c r="P28" s="987" t="s">
        <v>5944</v>
      </c>
    </row>
    <row r="29" spans="1:16" ht="24.95" customHeight="1">
      <c r="A29" s="1174" t="s">
        <v>5922</v>
      </c>
      <c r="B29" s="1174"/>
      <c r="C29" s="987" t="s">
        <v>5885</v>
      </c>
      <c r="D29" s="987">
        <v>230</v>
      </c>
      <c r="E29" s="987" t="s">
        <v>5951</v>
      </c>
      <c r="F29" s="988" t="s">
        <v>5753</v>
      </c>
      <c r="G29" s="987" t="s">
        <v>5933</v>
      </c>
      <c r="H29" s="987">
        <v>25</v>
      </c>
      <c r="I29" s="987" t="s">
        <v>4441</v>
      </c>
      <c r="J29" s="994">
        <v>28200</v>
      </c>
      <c r="K29" s="987"/>
      <c r="L29" s="987" t="s">
        <v>5886</v>
      </c>
      <c r="M29" s="987" t="s">
        <v>266</v>
      </c>
      <c r="N29" s="989">
        <v>44005</v>
      </c>
      <c r="O29" s="989">
        <v>44005</v>
      </c>
      <c r="P29" s="987" t="s">
        <v>5944</v>
      </c>
    </row>
    <row r="30" spans="1:16" ht="24.95" customHeight="1">
      <c r="A30" s="1174" t="s">
        <v>5922</v>
      </c>
      <c r="B30" s="1174"/>
      <c r="C30" s="987" t="s">
        <v>5885</v>
      </c>
      <c r="D30" s="987">
        <v>240</v>
      </c>
      <c r="E30" s="987" t="s">
        <v>5952</v>
      </c>
      <c r="F30" s="988" t="s">
        <v>5821</v>
      </c>
      <c r="G30" s="987" t="s">
        <v>5924</v>
      </c>
      <c r="H30" s="987">
        <v>75</v>
      </c>
      <c r="I30" s="987" t="s">
        <v>4447</v>
      </c>
      <c r="J30" s="994">
        <v>34000</v>
      </c>
      <c r="K30" s="987"/>
      <c r="L30" s="987" t="s">
        <v>5886</v>
      </c>
      <c r="M30" s="987" t="s">
        <v>266</v>
      </c>
      <c r="N30" s="989">
        <v>44005</v>
      </c>
      <c r="O30" s="989">
        <v>44005</v>
      </c>
      <c r="P30" s="987" t="s">
        <v>5944</v>
      </c>
    </row>
    <row r="31" spans="1:16" ht="24.95" customHeight="1">
      <c r="A31" s="1174" t="s">
        <v>5922</v>
      </c>
      <c r="B31" s="1174"/>
      <c r="C31" s="987" t="s">
        <v>5885</v>
      </c>
      <c r="D31" s="987">
        <v>250</v>
      </c>
      <c r="E31" s="987" t="s">
        <v>5953</v>
      </c>
      <c r="F31" s="988" t="s">
        <v>5798</v>
      </c>
      <c r="G31" s="987" t="s">
        <v>5924</v>
      </c>
      <c r="H31" s="987">
        <v>36</v>
      </c>
      <c r="I31" s="987" t="s">
        <v>5888</v>
      </c>
      <c r="J31" s="994">
        <v>95000</v>
      </c>
      <c r="K31" s="987"/>
      <c r="L31" s="987" t="s">
        <v>5886</v>
      </c>
      <c r="M31" s="987" t="s">
        <v>266</v>
      </c>
      <c r="N31" s="989">
        <v>44005</v>
      </c>
      <c r="O31" s="989">
        <v>44005</v>
      </c>
      <c r="P31" s="987" t="s">
        <v>5944</v>
      </c>
    </row>
    <row r="32" spans="1:16" ht="24.95" customHeight="1">
      <c r="A32" s="1174" t="s">
        <v>5922</v>
      </c>
      <c r="B32" s="1174"/>
      <c r="C32" s="987" t="s">
        <v>5885</v>
      </c>
      <c r="D32" s="987">
        <v>260</v>
      </c>
      <c r="E32" s="987" t="s">
        <v>5954</v>
      </c>
      <c r="F32" s="988" t="s">
        <v>5822</v>
      </c>
      <c r="G32" s="987" t="s">
        <v>5924</v>
      </c>
      <c r="H32" s="987">
        <v>2</v>
      </c>
      <c r="I32" s="987" t="s">
        <v>4441</v>
      </c>
      <c r="J32" s="994">
        <v>1191000</v>
      </c>
      <c r="K32" s="987"/>
      <c r="L32" s="987" t="s">
        <v>5886</v>
      </c>
      <c r="M32" s="987" t="s">
        <v>266</v>
      </c>
      <c r="N32" s="989">
        <v>44005</v>
      </c>
      <c r="O32" s="989">
        <v>44005</v>
      </c>
      <c r="P32" s="987" t="s">
        <v>5944</v>
      </c>
    </row>
    <row r="33" spans="1:16" ht="24.95" customHeight="1">
      <c r="A33" s="1174" t="s">
        <v>5922</v>
      </c>
      <c r="B33" s="1174"/>
      <c r="C33" s="987" t="s">
        <v>5885</v>
      </c>
      <c r="D33" s="987">
        <v>270</v>
      </c>
      <c r="E33" s="987" t="s">
        <v>5955</v>
      </c>
      <c r="F33" s="988" t="s">
        <v>5889</v>
      </c>
      <c r="G33" s="987" t="s">
        <v>5924</v>
      </c>
      <c r="H33" s="987">
        <v>50</v>
      </c>
      <c r="I33" s="987" t="s">
        <v>656</v>
      </c>
      <c r="J33" s="994">
        <v>215000</v>
      </c>
      <c r="K33" s="987"/>
      <c r="L33" s="987" t="s">
        <v>5886</v>
      </c>
      <c r="M33" s="987" t="s">
        <v>266</v>
      </c>
      <c r="N33" s="989">
        <v>44005</v>
      </c>
      <c r="O33" s="989">
        <v>44005</v>
      </c>
      <c r="P33" s="987" t="s">
        <v>5944</v>
      </c>
    </row>
    <row r="34" spans="1:16" ht="24.95" customHeight="1">
      <c r="A34" s="1174" t="s">
        <v>5922</v>
      </c>
      <c r="B34" s="1174"/>
      <c r="C34" s="987" t="s">
        <v>5885</v>
      </c>
      <c r="D34" s="987">
        <v>280</v>
      </c>
      <c r="E34" s="987" t="s">
        <v>5956</v>
      </c>
      <c r="F34" s="988" t="s">
        <v>5765</v>
      </c>
      <c r="G34" s="987" t="s">
        <v>5924</v>
      </c>
      <c r="H34" s="987">
        <v>100</v>
      </c>
      <c r="I34" s="987" t="s">
        <v>656</v>
      </c>
      <c r="J34" s="994">
        <v>48000</v>
      </c>
      <c r="K34" s="987"/>
      <c r="L34" s="987" t="s">
        <v>5886</v>
      </c>
      <c r="M34" s="987" t="s">
        <v>266</v>
      </c>
      <c r="N34" s="989">
        <v>44005</v>
      </c>
      <c r="O34" s="989">
        <v>44005</v>
      </c>
      <c r="P34" s="987" t="s">
        <v>5944</v>
      </c>
    </row>
    <row r="35" spans="1:16" ht="24.95" customHeight="1">
      <c r="A35" s="1174" t="s">
        <v>5922</v>
      </c>
      <c r="B35" s="1174"/>
      <c r="C35" s="987" t="s">
        <v>5885</v>
      </c>
      <c r="D35" s="987">
        <v>290</v>
      </c>
      <c r="E35" s="987" t="s">
        <v>5957</v>
      </c>
      <c r="F35" s="988" t="s">
        <v>5764</v>
      </c>
      <c r="G35" s="987" t="s">
        <v>5924</v>
      </c>
      <c r="H35" s="987">
        <v>75</v>
      </c>
      <c r="I35" s="987" t="s">
        <v>656</v>
      </c>
      <c r="J35" s="994">
        <v>49000</v>
      </c>
      <c r="K35" s="987"/>
      <c r="L35" s="987" t="s">
        <v>5886</v>
      </c>
      <c r="M35" s="987" t="s">
        <v>266</v>
      </c>
      <c r="N35" s="989">
        <v>44005</v>
      </c>
      <c r="O35" s="989">
        <v>44005</v>
      </c>
      <c r="P35" s="987" t="s">
        <v>5944</v>
      </c>
    </row>
    <row r="36" spans="1:16" ht="24.95" customHeight="1">
      <c r="A36" s="1174" t="s">
        <v>5922</v>
      </c>
      <c r="B36" s="1174"/>
      <c r="C36" s="987" t="s">
        <v>5885</v>
      </c>
      <c r="D36" s="987">
        <v>300</v>
      </c>
      <c r="E36" s="987" t="s">
        <v>5958</v>
      </c>
      <c r="F36" s="988" t="s">
        <v>5807</v>
      </c>
      <c r="G36" s="987" t="s">
        <v>5924</v>
      </c>
      <c r="H36" s="987">
        <v>2</v>
      </c>
      <c r="I36" s="987" t="s">
        <v>4441</v>
      </c>
      <c r="J36" s="994">
        <v>251500</v>
      </c>
      <c r="K36" s="987"/>
      <c r="L36" s="987" t="s">
        <v>5886</v>
      </c>
      <c r="M36" s="987" t="s">
        <v>266</v>
      </c>
      <c r="N36" s="989">
        <v>44005</v>
      </c>
      <c r="O36" s="989">
        <v>44005</v>
      </c>
      <c r="P36" s="987" t="s">
        <v>5944</v>
      </c>
    </row>
    <row r="37" spans="1:16" ht="24.95" customHeight="1">
      <c r="A37" s="1174" t="s">
        <v>5922</v>
      </c>
      <c r="B37" s="1174"/>
      <c r="C37" s="987" t="s">
        <v>5885</v>
      </c>
      <c r="D37" s="987">
        <v>310</v>
      </c>
      <c r="E37" s="987" t="s">
        <v>5959</v>
      </c>
      <c r="F37" s="988" t="s">
        <v>5808</v>
      </c>
      <c r="G37" s="987" t="s">
        <v>5924</v>
      </c>
      <c r="H37" s="987">
        <v>2</v>
      </c>
      <c r="I37" s="987" t="s">
        <v>4441</v>
      </c>
      <c r="J37" s="994">
        <v>256000</v>
      </c>
      <c r="K37" s="987"/>
      <c r="L37" s="987" t="s">
        <v>5886</v>
      </c>
      <c r="M37" s="987" t="s">
        <v>266</v>
      </c>
      <c r="N37" s="989">
        <v>44005</v>
      </c>
      <c r="O37" s="989">
        <v>44005</v>
      </c>
      <c r="P37" s="987" t="s">
        <v>5944</v>
      </c>
    </row>
    <row r="38" spans="1:16" ht="24.95" customHeight="1">
      <c r="A38" s="1174" t="s">
        <v>5922</v>
      </c>
      <c r="B38" s="1174"/>
      <c r="C38" s="987" t="s">
        <v>5885</v>
      </c>
      <c r="D38" s="987">
        <v>320</v>
      </c>
      <c r="E38" s="987" t="s">
        <v>5960</v>
      </c>
      <c r="F38" s="988" t="s">
        <v>5890</v>
      </c>
      <c r="G38" s="987" t="s">
        <v>5924</v>
      </c>
      <c r="H38" s="987">
        <v>6</v>
      </c>
      <c r="I38" s="987" t="s">
        <v>4441</v>
      </c>
      <c r="J38" s="994">
        <v>75000</v>
      </c>
      <c r="K38" s="987"/>
      <c r="L38" s="987" t="s">
        <v>5886</v>
      </c>
      <c r="M38" s="987" t="s">
        <v>266</v>
      </c>
      <c r="N38" s="989">
        <v>44005</v>
      </c>
      <c r="O38" s="989">
        <v>44005</v>
      </c>
      <c r="P38" s="987" t="s">
        <v>5944</v>
      </c>
    </row>
    <row r="39" spans="1:16" ht="24.95" customHeight="1">
      <c r="A39" s="1174" t="s">
        <v>5922</v>
      </c>
      <c r="B39" s="1174"/>
      <c r="C39" s="987" t="s">
        <v>5885</v>
      </c>
      <c r="D39" s="987">
        <v>330</v>
      </c>
      <c r="E39" s="987" t="s">
        <v>5961</v>
      </c>
      <c r="F39" s="988" t="s">
        <v>5751</v>
      </c>
      <c r="G39" s="987" t="s">
        <v>5933</v>
      </c>
      <c r="H39" s="987">
        <v>3</v>
      </c>
      <c r="I39" s="987" t="s">
        <v>5888</v>
      </c>
      <c r="J39" s="994">
        <v>1044500</v>
      </c>
      <c r="K39" s="987"/>
      <c r="L39" s="987" t="s">
        <v>5886</v>
      </c>
      <c r="M39" s="987" t="s">
        <v>266</v>
      </c>
      <c r="N39" s="989">
        <v>44005</v>
      </c>
      <c r="O39" s="989">
        <v>44005</v>
      </c>
      <c r="P39" s="987" t="s">
        <v>5944</v>
      </c>
    </row>
    <row r="40" spans="1:16" ht="24.95" customHeight="1">
      <c r="A40" s="1174" t="s">
        <v>5922</v>
      </c>
      <c r="B40" s="1174"/>
      <c r="C40" s="987" t="s">
        <v>5885</v>
      </c>
      <c r="D40" s="987">
        <v>340</v>
      </c>
      <c r="E40" s="987" t="s">
        <v>5962</v>
      </c>
      <c r="F40" s="988" t="s">
        <v>5770</v>
      </c>
      <c r="G40" s="987" t="s">
        <v>5924</v>
      </c>
      <c r="H40" s="987">
        <v>3</v>
      </c>
      <c r="I40" s="987" t="s">
        <v>4441</v>
      </c>
      <c r="J40" s="994">
        <v>129500</v>
      </c>
      <c r="K40" s="987"/>
      <c r="L40" s="987" t="s">
        <v>5886</v>
      </c>
      <c r="M40" s="987" t="s">
        <v>266</v>
      </c>
      <c r="N40" s="989">
        <v>44005</v>
      </c>
      <c r="O40" s="989">
        <v>44005</v>
      </c>
      <c r="P40" s="987" t="s">
        <v>5944</v>
      </c>
    </row>
    <row r="41" spans="1:16" ht="24.95" customHeight="1">
      <c r="A41" s="1174" t="s">
        <v>5922</v>
      </c>
      <c r="B41" s="1174"/>
      <c r="C41" s="987" t="s">
        <v>5885</v>
      </c>
      <c r="D41" s="987">
        <v>350</v>
      </c>
      <c r="E41" s="987" t="s">
        <v>5963</v>
      </c>
      <c r="F41" s="988" t="s">
        <v>5593</v>
      </c>
      <c r="G41" s="987" t="s">
        <v>5924</v>
      </c>
      <c r="H41" s="987">
        <v>50</v>
      </c>
      <c r="I41" s="987" t="s">
        <v>4447</v>
      </c>
      <c r="J41" s="994">
        <v>11766</v>
      </c>
      <c r="K41" s="987"/>
      <c r="L41" s="987" t="s">
        <v>5886</v>
      </c>
      <c r="M41" s="987" t="s">
        <v>266</v>
      </c>
      <c r="N41" s="989">
        <v>44005</v>
      </c>
      <c r="O41" s="989">
        <v>44005</v>
      </c>
      <c r="P41" s="987" t="s">
        <v>5944</v>
      </c>
    </row>
    <row r="42" spans="1:16" ht="24.95" customHeight="1">
      <c r="A42" s="1174" t="s">
        <v>5922</v>
      </c>
      <c r="B42" s="1174"/>
      <c r="C42" s="987" t="s">
        <v>5885</v>
      </c>
      <c r="D42" s="987">
        <v>360</v>
      </c>
      <c r="E42" s="987" t="s">
        <v>5963</v>
      </c>
      <c r="F42" s="988" t="s">
        <v>5593</v>
      </c>
      <c r="G42" s="987" t="s">
        <v>5924</v>
      </c>
      <c r="H42" s="987">
        <v>100</v>
      </c>
      <c r="I42" s="987" t="s">
        <v>4447</v>
      </c>
      <c r="J42" s="994">
        <v>11130</v>
      </c>
      <c r="K42" s="987"/>
      <c r="L42" s="987" t="s">
        <v>5886</v>
      </c>
      <c r="M42" s="987" t="s">
        <v>266</v>
      </c>
      <c r="N42" s="989">
        <v>44005</v>
      </c>
      <c r="O42" s="989">
        <v>44005</v>
      </c>
      <c r="P42" s="987" t="s">
        <v>5944</v>
      </c>
    </row>
    <row r="43" spans="1:16" ht="24.95" customHeight="1">
      <c r="A43" s="1174" t="s">
        <v>5922</v>
      </c>
      <c r="B43" s="1174"/>
      <c r="C43" s="987" t="s">
        <v>5885</v>
      </c>
      <c r="D43" s="987">
        <v>370</v>
      </c>
      <c r="E43" s="987" t="s">
        <v>5964</v>
      </c>
      <c r="F43" s="988" t="s">
        <v>5891</v>
      </c>
      <c r="G43" s="987" t="s">
        <v>5927</v>
      </c>
      <c r="H43" s="987">
        <v>25</v>
      </c>
      <c r="I43" s="987" t="s">
        <v>4441</v>
      </c>
      <c r="J43" s="994">
        <v>356200</v>
      </c>
      <c r="K43" s="987"/>
      <c r="L43" s="987" t="s">
        <v>5886</v>
      </c>
      <c r="M43" s="987" t="s">
        <v>266</v>
      </c>
      <c r="N43" s="989">
        <v>44005</v>
      </c>
      <c r="O43" s="989">
        <v>44005</v>
      </c>
      <c r="P43" s="987" t="s">
        <v>5944</v>
      </c>
    </row>
    <row r="44" spans="1:16" ht="24.95" customHeight="1">
      <c r="A44" s="1174" t="s">
        <v>5965</v>
      </c>
      <c r="B44" s="1174"/>
      <c r="C44" s="987" t="s">
        <v>5965</v>
      </c>
      <c r="D44" s="987">
        <v>10</v>
      </c>
      <c r="E44" s="987" t="s">
        <v>5966</v>
      </c>
      <c r="F44" s="988" t="s">
        <v>5841</v>
      </c>
      <c r="G44" s="987" t="s">
        <v>5927</v>
      </c>
      <c r="H44" s="987">
        <v>2</v>
      </c>
      <c r="I44" s="987" t="s">
        <v>4441</v>
      </c>
      <c r="J44" s="994">
        <v>2370000</v>
      </c>
      <c r="K44" s="987"/>
      <c r="L44" s="987" t="s">
        <v>5892</v>
      </c>
      <c r="M44" s="987" t="s">
        <v>266</v>
      </c>
      <c r="N44" s="989">
        <v>44006</v>
      </c>
      <c r="O44" s="989">
        <v>44006</v>
      </c>
      <c r="P44" s="987" t="s">
        <v>5967</v>
      </c>
    </row>
    <row r="45" spans="1:16" ht="24.95" customHeight="1">
      <c r="A45" s="1174" t="s">
        <v>5965</v>
      </c>
      <c r="B45" s="1174"/>
      <c r="C45" s="987" t="s">
        <v>5965</v>
      </c>
      <c r="D45" s="987">
        <v>20</v>
      </c>
      <c r="E45" s="987" t="s">
        <v>5968</v>
      </c>
      <c r="F45" s="988" t="s">
        <v>5842</v>
      </c>
      <c r="G45" s="987" t="s">
        <v>5927</v>
      </c>
      <c r="H45" s="987">
        <v>2</v>
      </c>
      <c r="I45" s="987" t="s">
        <v>4441</v>
      </c>
      <c r="J45" s="994">
        <v>2945000</v>
      </c>
      <c r="K45" s="987"/>
      <c r="L45" s="987" t="s">
        <v>5892</v>
      </c>
      <c r="M45" s="987" t="s">
        <v>266</v>
      </c>
      <c r="N45" s="989">
        <v>44006</v>
      </c>
      <c r="O45" s="989">
        <v>44006</v>
      </c>
      <c r="P45" s="987" t="s">
        <v>5967</v>
      </c>
    </row>
    <row r="46" spans="1:16" ht="24.95" customHeight="1">
      <c r="A46" s="1174" t="s">
        <v>5965</v>
      </c>
      <c r="B46" s="1174"/>
      <c r="C46" s="987" t="s">
        <v>5965</v>
      </c>
      <c r="D46" s="987">
        <v>30</v>
      </c>
      <c r="E46" s="987" t="s">
        <v>5969</v>
      </c>
      <c r="F46" s="988" t="s">
        <v>5843</v>
      </c>
      <c r="G46" s="987" t="s">
        <v>5927</v>
      </c>
      <c r="H46" s="987">
        <v>2</v>
      </c>
      <c r="I46" s="987" t="s">
        <v>4441</v>
      </c>
      <c r="J46" s="994">
        <v>3040000</v>
      </c>
      <c r="K46" s="987"/>
      <c r="L46" s="987" t="s">
        <v>5892</v>
      </c>
      <c r="M46" s="987" t="s">
        <v>266</v>
      </c>
      <c r="N46" s="989">
        <v>44006</v>
      </c>
      <c r="O46" s="989">
        <v>44006</v>
      </c>
      <c r="P46" s="987" t="s">
        <v>5967</v>
      </c>
    </row>
    <row r="47" spans="1:16" ht="24.95" customHeight="1">
      <c r="A47" s="1174" t="s">
        <v>5965</v>
      </c>
      <c r="B47" s="1174"/>
      <c r="C47" s="987" t="s">
        <v>5965</v>
      </c>
      <c r="D47" s="987">
        <v>40</v>
      </c>
      <c r="E47" s="987" t="s">
        <v>5970</v>
      </c>
      <c r="F47" s="988" t="s">
        <v>5844</v>
      </c>
      <c r="G47" s="987" t="s">
        <v>5927</v>
      </c>
      <c r="H47" s="987">
        <v>2</v>
      </c>
      <c r="I47" s="987" t="s">
        <v>4441</v>
      </c>
      <c r="J47" s="994">
        <v>1420000</v>
      </c>
      <c r="K47" s="987"/>
      <c r="L47" s="987" t="s">
        <v>5892</v>
      </c>
      <c r="M47" s="987" t="s">
        <v>266</v>
      </c>
      <c r="N47" s="989">
        <v>44006</v>
      </c>
      <c r="O47" s="989">
        <v>44006</v>
      </c>
      <c r="P47" s="987" t="s">
        <v>5967</v>
      </c>
    </row>
    <row r="48" spans="1:16" ht="24.95" customHeight="1">
      <c r="A48" s="1174" t="s">
        <v>5965</v>
      </c>
      <c r="B48" s="1174"/>
      <c r="C48" s="987" t="s">
        <v>5965</v>
      </c>
      <c r="D48" s="987">
        <v>50</v>
      </c>
      <c r="E48" s="987" t="s">
        <v>5971</v>
      </c>
      <c r="F48" s="988" t="s">
        <v>5840</v>
      </c>
      <c r="G48" s="987" t="s">
        <v>5927</v>
      </c>
      <c r="H48" s="987">
        <v>2</v>
      </c>
      <c r="I48" s="987" t="s">
        <v>4441</v>
      </c>
      <c r="J48" s="994">
        <v>1420000</v>
      </c>
      <c r="K48" s="987"/>
      <c r="L48" s="987" t="s">
        <v>5892</v>
      </c>
      <c r="M48" s="987" t="s">
        <v>266</v>
      </c>
      <c r="N48" s="989">
        <v>44006</v>
      </c>
      <c r="O48" s="989">
        <v>44006</v>
      </c>
      <c r="P48" s="987" t="s">
        <v>5967</v>
      </c>
    </row>
    <row r="49" spans="1:16" ht="24.95" customHeight="1">
      <c r="A49" s="1174" t="s">
        <v>5965</v>
      </c>
      <c r="B49" s="1174"/>
      <c r="C49" s="987" t="s">
        <v>5965</v>
      </c>
      <c r="D49" s="987">
        <v>60</v>
      </c>
      <c r="E49" s="987" t="s">
        <v>5972</v>
      </c>
      <c r="F49" s="988" t="s">
        <v>5837</v>
      </c>
      <c r="G49" s="987" t="s">
        <v>5927</v>
      </c>
      <c r="H49" s="987">
        <v>4</v>
      </c>
      <c r="I49" s="987" t="s">
        <v>4441</v>
      </c>
      <c r="J49" s="994">
        <v>1400000</v>
      </c>
      <c r="K49" s="987"/>
      <c r="L49" s="987" t="s">
        <v>5892</v>
      </c>
      <c r="M49" s="987" t="s">
        <v>266</v>
      </c>
      <c r="N49" s="989">
        <v>44006</v>
      </c>
      <c r="O49" s="989">
        <v>44006</v>
      </c>
      <c r="P49" s="987" t="s">
        <v>5967</v>
      </c>
    </row>
    <row r="50" spans="1:16" ht="24.95" customHeight="1">
      <c r="A50" s="1174" t="s">
        <v>5965</v>
      </c>
      <c r="B50" s="1174"/>
      <c r="C50" s="987" t="s">
        <v>5965</v>
      </c>
      <c r="D50" s="987">
        <v>70</v>
      </c>
      <c r="E50" s="987" t="s">
        <v>5973</v>
      </c>
      <c r="F50" s="988" t="s">
        <v>5839</v>
      </c>
      <c r="G50" s="987" t="s">
        <v>5927</v>
      </c>
      <c r="H50" s="987">
        <v>2</v>
      </c>
      <c r="I50" s="987" t="s">
        <v>4441</v>
      </c>
      <c r="J50" s="994">
        <v>1600000</v>
      </c>
      <c r="K50" s="987"/>
      <c r="L50" s="987" t="s">
        <v>5892</v>
      </c>
      <c r="M50" s="987" t="s">
        <v>266</v>
      </c>
      <c r="N50" s="989">
        <v>44006</v>
      </c>
      <c r="O50" s="989">
        <v>44006</v>
      </c>
      <c r="P50" s="987" t="s">
        <v>5967</v>
      </c>
    </row>
    <row r="51" spans="1:16" ht="24.95" customHeight="1">
      <c r="A51" s="1174" t="s">
        <v>5965</v>
      </c>
      <c r="B51" s="1174"/>
      <c r="C51" s="987" t="s">
        <v>5965</v>
      </c>
      <c r="D51" s="987">
        <v>80</v>
      </c>
      <c r="E51" s="987" t="s">
        <v>5974</v>
      </c>
      <c r="F51" s="988" t="s">
        <v>5838</v>
      </c>
      <c r="G51" s="987" t="s">
        <v>5927</v>
      </c>
      <c r="H51" s="987">
        <v>6</v>
      </c>
      <c r="I51" s="987" t="s">
        <v>4441</v>
      </c>
      <c r="J51" s="994">
        <v>1140000</v>
      </c>
      <c r="K51" s="987"/>
      <c r="L51" s="987" t="s">
        <v>5892</v>
      </c>
      <c r="M51" s="987" t="s">
        <v>266</v>
      </c>
      <c r="N51" s="989">
        <v>44006</v>
      </c>
      <c r="O51" s="989">
        <v>44006</v>
      </c>
      <c r="P51" s="987" t="s">
        <v>5967</v>
      </c>
    </row>
    <row r="52" spans="1:16" ht="24.95" customHeight="1">
      <c r="A52" s="1174" t="s">
        <v>5965</v>
      </c>
      <c r="B52" s="1174"/>
      <c r="C52" s="987" t="s">
        <v>5965</v>
      </c>
      <c r="D52" s="987">
        <v>90</v>
      </c>
      <c r="E52" s="987" t="s">
        <v>5975</v>
      </c>
      <c r="F52" s="988" t="s">
        <v>5855</v>
      </c>
      <c r="G52" s="987" t="s">
        <v>5927</v>
      </c>
      <c r="H52" s="987">
        <v>6</v>
      </c>
      <c r="I52" s="987" t="s">
        <v>4441</v>
      </c>
      <c r="J52" s="994">
        <v>45000</v>
      </c>
      <c r="K52" s="987"/>
      <c r="L52" s="987" t="s">
        <v>5892</v>
      </c>
      <c r="M52" s="987" t="s">
        <v>266</v>
      </c>
      <c r="N52" s="989">
        <v>44006</v>
      </c>
      <c r="O52" s="989">
        <v>44006</v>
      </c>
      <c r="P52" s="987" t="s">
        <v>5967</v>
      </c>
    </row>
    <row r="53" spans="1:16" ht="24.95" customHeight="1">
      <c r="A53" s="1174" t="s">
        <v>5965</v>
      </c>
      <c r="B53" s="1174"/>
      <c r="C53" s="987" t="s">
        <v>5965</v>
      </c>
      <c r="D53" s="987">
        <v>100</v>
      </c>
      <c r="E53" s="987" t="s">
        <v>5976</v>
      </c>
      <c r="F53" s="988" t="s">
        <v>5854</v>
      </c>
      <c r="G53" s="987" t="s">
        <v>5927</v>
      </c>
      <c r="H53" s="987">
        <v>6</v>
      </c>
      <c r="I53" s="987" t="s">
        <v>4441</v>
      </c>
      <c r="J53" s="994">
        <v>45000</v>
      </c>
      <c r="K53" s="987"/>
      <c r="L53" s="987" t="s">
        <v>5892</v>
      </c>
      <c r="M53" s="987" t="s">
        <v>266</v>
      </c>
      <c r="N53" s="989">
        <v>44006</v>
      </c>
      <c r="O53" s="989">
        <v>44006</v>
      </c>
      <c r="P53" s="987" t="s">
        <v>5967</v>
      </c>
    </row>
    <row r="54" spans="1:16" ht="24.95" customHeight="1">
      <c r="A54" s="1174" t="s">
        <v>5965</v>
      </c>
      <c r="B54" s="1174"/>
      <c r="C54" s="987" t="s">
        <v>5965</v>
      </c>
      <c r="D54" s="987">
        <v>110</v>
      </c>
      <c r="E54" s="987" t="s">
        <v>5977</v>
      </c>
      <c r="F54" s="988" t="s">
        <v>5835</v>
      </c>
      <c r="G54" s="987" t="s">
        <v>5927</v>
      </c>
      <c r="H54" s="987">
        <v>10</v>
      </c>
      <c r="I54" s="987" t="s">
        <v>4441</v>
      </c>
      <c r="J54" s="994">
        <v>380000</v>
      </c>
      <c r="K54" s="987"/>
      <c r="L54" s="987" t="s">
        <v>5892</v>
      </c>
      <c r="M54" s="987" t="s">
        <v>266</v>
      </c>
      <c r="N54" s="989">
        <v>44006</v>
      </c>
      <c r="O54" s="989">
        <v>44006</v>
      </c>
      <c r="P54" s="987" t="s">
        <v>5967</v>
      </c>
    </row>
    <row r="55" spans="1:16" ht="24.95" customHeight="1">
      <c r="A55" s="1174" t="s">
        <v>5965</v>
      </c>
      <c r="B55" s="1174"/>
      <c r="C55" s="987" t="s">
        <v>5965</v>
      </c>
      <c r="D55" s="987">
        <v>120</v>
      </c>
      <c r="E55" s="987" t="s">
        <v>5978</v>
      </c>
      <c r="F55" s="988" t="s">
        <v>5834</v>
      </c>
      <c r="G55" s="987" t="s">
        <v>5927</v>
      </c>
      <c r="H55" s="987">
        <v>10</v>
      </c>
      <c r="I55" s="987" t="s">
        <v>4441</v>
      </c>
      <c r="J55" s="994">
        <v>320000</v>
      </c>
      <c r="K55" s="987"/>
      <c r="L55" s="987" t="s">
        <v>5892</v>
      </c>
      <c r="M55" s="987" t="s">
        <v>266</v>
      </c>
      <c r="N55" s="989">
        <v>44006</v>
      </c>
      <c r="O55" s="989">
        <v>44006</v>
      </c>
      <c r="P55" s="987" t="s">
        <v>5967</v>
      </c>
    </row>
    <row r="56" spans="1:16" ht="24.95" customHeight="1">
      <c r="A56" s="1174" t="s">
        <v>5965</v>
      </c>
      <c r="B56" s="1174"/>
      <c r="C56" s="987" t="s">
        <v>5965</v>
      </c>
      <c r="D56" s="987">
        <v>130</v>
      </c>
      <c r="E56" s="987" t="s">
        <v>5979</v>
      </c>
      <c r="F56" s="988" t="s">
        <v>5824</v>
      </c>
      <c r="G56" s="987" t="s">
        <v>5927</v>
      </c>
      <c r="H56" s="987">
        <v>40</v>
      </c>
      <c r="I56" s="987" t="s">
        <v>4441</v>
      </c>
      <c r="J56" s="994">
        <v>35000</v>
      </c>
      <c r="K56" s="987"/>
      <c r="L56" s="987" t="s">
        <v>5892</v>
      </c>
      <c r="M56" s="987" t="s">
        <v>266</v>
      </c>
      <c r="N56" s="989">
        <v>44006</v>
      </c>
      <c r="O56" s="989">
        <v>44006</v>
      </c>
      <c r="P56" s="987" t="s">
        <v>5967</v>
      </c>
    </row>
    <row r="57" spans="1:16" ht="24.95" customHeight="1">
      <c r="A57" s="1174" t="s">
        <v>5965</v>
      </c>
      <c r="B57" s="1174"/>
      <c r="C57" s="987" t="s">
        <v>5965</v>
      </c>
      <c r="D57" s="987">
        <v>140</v>
      </c>
      <c r="E57" s="987" t="s">
        <v>5980</v>
      </c>
      <c r="F57" s="988" t="s">
        <v>5829</v>
      </c>
      <c r="G57" s="987" t="s">
        <v>5927</v>
      </c>
      <c r="H57" s="987">
        <v>4</v>
      </c>
      <c r="I57" s="987" t="s">
        <v>4441</v>
      </c>
      <c r="J57" s="994">
        <v>2090000</v>
      </c>
      <c r="K57" s="987"/>
      <c r="L57" s="987" t="s">
        <v>5892</v>
      </c>
      <c r="M57" s="987" t="s">
        <v>266</v>
      </c>
      <c r="N57" s="989">
        <v>44006</v>
      </c>
      <c r="O57" s="989">
        <v>44006</v>
      </c>
      <c r="P57" s="987" t="s">
        <v>5967</v>
      </c>
    </row>
    <row r="58" spans="1:16" ht="24.95" customHeight="1">
      <c r="A58" s="1174" t="s">
        <v>5965</v>
      </c>
      <c r="B58" s="1174"/>
      <c r="C58" s="987" t="s">
        <v>5965</v>
      </c>
      <c r="D58" s="987">
        <v>150</v>
      </c>
      <c r="E58" s="987" t="s">
        <v>5981</v>
      </c>
      <c r="F58" s="988" t="s">
        <v>5893</v>
      </c>
      <c r="G58" s="987" t="s">
        <v>5927</v>
      </c>
      <c r="H58" s="987">
        <v>2</v>
      </c>
      <c r="I58" s="987" t="s">
        <v>4441</v>
      </c>
      <c r="J58" s="994">
        <v>475000</v>
      </c>
      <c r="K58" s="987"/>
      <c r="L58" s="987" t="s">
        <v>5892</v>
      </c>
      <c r="M58" s="987" t="s">
        <v>266</v>
      </c>
      <c r="N58" s="989">
        <v>44006</v>
      </c>
      <c r="O58" s="989">
        <v>44006</v>
      </c>
      <c r="P58" s="987" t="s">
        <v>5967</v>
      </c>
    </row>
    <row r="59" spans="1:16" ht="24.95" customHeight="1">
      <c r="A59" s="1174" t="s">
        <v>5965</v>
      </c>
      <c r="B59" s="1174"/>
      <c r="C59" s="987" t="s">
        <v>5965</v>
      </c>
      <c r="D59" s="987">
        <v>160</v>
      </c>
      <c r="E59" s="987" t="s">
        <v>5982</v>
      </c>
      <c r="F59" s="988" t="s">
        <v>5894</v>
      </c>
      <c r="G59" s="987" t="s">
        <v>5927</v>
      </c>
      <c r="H59" s="987">
        <v>2</v>
      </c>
      <c r="I59" s="987" t="s">
        <v>4441</v>
      </c>
      <c r="J59" s="994">
        <v>475000</v>
      </c>
      <c r="K59" s="987"/>
      <c r="L59" s="987" t="s">
        <v>5892</v>
      </c>
      <c r="M59" s="987" t="s">
        <v>266</v>
      </c>
      <c r="N59" s="989">
        <v>44006</v>
      </c>
      <c r="O59" s="989">
        <v>44006</v>
      </c>
      <c r="P59" s="987" t="s">
        <v>5967</v>
      </c>
    </row>
    <row r="60" spans="1:16" ht="24.95" customHeight="1">
      <c r="A60" s="1174" t="s">
        <v>5965</v>
      </c>
      <c r="B60" s="1174"/>
      <c r="C60" s="987" t="s">
        <v>5965</v>
      </c>
      <c r="D60" s="987">
        <v>170</v>
      </c>
      <c r="E60" s="987" t="s">
        <v>5983</v>
      </c>
      <c r="F60" s="988" t="s">
        <v>5895</v>
      </c>
      <c r="G60" s="987" t="s">
        <v>5927</v>
      </c>
      <c r="H60" s="987">
        <v>4</v>
      </c>
      <c r="I60" s="987" t="s">
        <v>725</v>
      </c>
      <c r="J60" s="994">
        <v>4275000</v>
      </c>
      <c r="K60" s="987"/>
      <c r="L60" s="987" t="s">
        <v>5892</v>
      </c>
      <c r="M60" s="987" t="s">
        <v>266</v>
      </c>
      <c r="N60" s="989">
        <v>44006</v>
      </c>
      <c r="O60" s="989">
        <v>44006</v>
      </c>
      <c r="P60" s="987" t="s">
        <v>5967</v>
      </c>
    </row>
    <row r="61" spans="1:16" ht="24.95" customHeight="1">
      <c r="A61" s="1174" t="s">
        <v>5965</v>
      </c>
      <c r="B61" s="1174"/>
      <c r="C61" s="987" t="s">
        <v>5965</v>
      </c>
      <c r="D61" s="987">
        <v>180</v>
      </c>
      <c r="E61" s="987" t="s">
        <v>5984</v>
      </c>
      <c r="F61" s="988" t="s">
        <v>5895</v>
      </c>
      <c r="G61" s="987" t="s">
        <v>5927</v>
      </c>
      <c r="H61" s="987">
        <v>4</v>
      </c>
      <c r="I61" s="987" t="s">
        <v>4441</v>
      </c>
      <c r="J61" s="994">
        <v>4275000</v>
      </c>
      <c r="K61" s="987"/>
      <c r="L61" s="987" t="s">
        <v>5892</v>
      </c>
      <c r="M61" s="987" t="s">
        <v>266</v>
      </c>
      <c r="N61" s="989">
        <v>44006</v>
      </c>
      <c r="O61" s="989">
        <v>44006</v>
      </c>
      <c r="P61" s="987" t="s">
        <v>5967</v>
      </c>
    </row>
    <row r="62" spans="1:16" ht="24.95" customHeight="1">
      <c r="A62" s="1174" t="s">
        <v>5965</v>
      </c>
      <c r="B62" s="1174"/>
      <c r="C62" s="987" t="s">
        <v>5965</v>
      </c>
      <c r="D62" s="987">
        <v>190</v>
      </c>
      <c r="E62" s="987" t="s">
        <v>5985</v>
      </c>
      <c r="F62" s="988" t="s">
        <v>5896</v>
      </c>
      <c r="G62" s="987" t="s">
        <v>5927</v>
      </c>
      <c r="H62" s="987">
        <v>1</v>
      </c>
      <c r="I62" s="987" t="s">
        <v>725</v>
      </c>
      <c r="J62" s="994">
        <v>14950000</v>
      </c>
      <c r="K62" s="987"/>
      <c r="L62" s="987" t="s">
        <v>5892</v>
      </c>
      <c r="M62" s="987" t="s">
        <v>266</v>
      </c>
      <c r="N62" s="989">
        <v>44006</v>
      </c>
      <c r="O62" s="989">
        <v>44006</v>
      </c>
      <c r="P62" s="987" t="s">
        <v>5967</v>
      </c>
    </row>
    <row r="63" spans="1:16" ht="24.95" customHeight="1">
      <c r="A63" s="1174" t="s">
        <v>5965</v>
      </c>
      <c r="B63" s="1174"/>
      <c r="C63" s="987" t="s">
        <v>5965</v>
      </c>
      <c r="D63" s="987">
        <v>200</v>
      </c>
      <c r="E63" s="987" t="s">
        <v>5986</v>
      </c>
      <c r="F63" s="988" t="s">
        <v>5897</v>
      </c>
      <c r="G63" s="987" t="s">
        <v>5927</v>
      </c>
      <c r="H63" s="987">
        <v>2</v>
      </c>
      <c r="I63" s="987" t="s">
        <v>725</v>
      </c>
      <c r="J63" s="994">
        <v>15200000</v>
      </c>
      <c r="K63" s="987"/>
      <c r="L63" s="987" t="s">
        <v>5892</v>
      </c>
      <c r="M63" s="987" t="s">
        <v>266</v>
      </c>
      <c r="N63" s="989">
        <v>44006</v>
      </c>
      <c r="O63" s="989">
        <v>44006</v>
      </c>
      <c r="P63" s="987" t="s">
        <v>5967</v>
      </c>
    </row>
    <row r="64" spans="1:16" ht="24.95" customHeight="1">
      <c r="A64" s="1174" t="s">
        <v>5965</v>
      </c>
      <c r="B64" s="1174"/>
      <c r="C64" s="987" t="s">
        <v>5965</v>
      </c>
      <c r="D64" s="987">
        <v>210</v>
      </c>
      <c r="E64" s="987" t="s">
        <v>5987</v>
      </c>
      <c r="F64" s="988" t="s">
        <v>5898</v>
      </c>
      <c r="G64" s="987" t="s">
        <v>5927</v>
      </c>
      <c r="H64" s="987">
        <v>4</v>
      </c>
      <c r="I64" s="987" t="s">
        <v>4441</v>
      </c>
      <c r="J64" s="994">
        <v>5225000</v>
      </c>
      <c r="K64" s="987"/>
      <c r="L64" s="987" t="s">
        <v>5892</v>
      </c>
      <c r="M64" s="987" t="s">
        <v>266</v>
      </c>
      <c r="N64" s="989">
        <v>44006</v>
      </c>
      <c r="O64" s="989">
        <v>44006</v>
      </c>
      <c r="P64" s="987" t="s">
        <v>5967</v>
      </c>
    </row>
    <row r="65" spans="1:16" ht="24.95" customHeight="1">
      <c r="A65" s="1174" t="s">
        <v>5965</v>
      </c>
      <c r="B65" s="1174"/>
      <c r="C65" s="987" t="s">
        <v>5965</v>
      </c>
      <c r="D65" s="987">
        <v>220</v>
      </c>
      <c r="E65" s="987" t="s">
        <v>5988</v>
      </c>
      <c r="F65" s="988" t="s">
        <v>5832</v>
      </c>
      <c r="G65" s="987" t="s">
        <v>5927</v>
      </c>
      <c r="H65" s="987">
        <v>4</v>
      </c>
      <c r="I65" s="987" t="s">
        <v>4441</v>
      </c>
      <c r="J65" s="994">
        <v>1995000</v>
      </c>
      <c r="K65" s="987"/>
      <c r="L65" s="987" t="s">
        <v>5892</v>
      </c>
      <c r="M65" s="987" t="s">
        <v>266</v>
      </c>
      <c r="N65" s="989">
        <v>44006</v>
      </c>
      <c r="O65" s="989">
        <v>44006</v>
      </c>
      <c r="P65" s="987" t="s">
        <v>5967</v>
      </c>
    </row>
    <row r="66" spans="1:16" ht="24.95" customHeight="1">
      <c r="A66" s="1174" t="s">
        <v>5965</v>
      </c>
      <c r="B66" s="1174"/>
      <c r="C66" s="987" t="s">
        <v>5965</v>
      </c>
      <c r="D66" s="987">
        <v>230</v>
      </c>
      <c r="E66" s="987" t="s">
        <v>5989</v>
      </c>
      <c r="F66" s="988" t="s">
        <v>5873</v>
      </c>
      <c r="G66" s="987" t="s">
        <v>5927</v>
      </c>
      <c r="H66" s="987">
        <v>2</v>
      </c>
      <c r="I66" s="987" t="s">
        <v>4441</v>
      </c>
      <c r="J66" s="994">
        <v>4037500</v>
      </c>
      <c r="K66" s="987"/>
      <c r="L66" s="987" t="s">
        <v>5892</v>
      </c>
      <c r="M66" s="987" t="s">
        <v>266</v>
      </c>
      <c r="N66" s="989">
        <v>44006</v>
      </c>
      <c r="O66" s="989">
        <v>44006</v>
      </c>
      <c r="P66" s="987" t="s">
        <v>5967</v>
      </c>
    </row>
    <row r="67" spans="1:16" ht="24.95" customHeight="1">
      <c r="A67" s="1174" t="s">
        <v>5965</v>
      </c>
      <c r="B67" s="1174"/>
      <c r="C67" s="987" t="s">
        <v>5965</v>
      </c>
      <c r="D67" s="987">
        <v>240</v>
      </c>
      <c r="E67" s="987" t="s">
        <v>5990</v>
      </c>
      <c r="F67" s="988" t="s">
        <v>5845</v>
      </c>
      <c r="G67" s="987" t="s">
        <v>5927</v>
      </c>
      <c r="H67" s="987">
        <v>2</v>
      </c>
      <c r="I67" s="987" t="s">
        <v>4441</v>
      </c>
      <c r="J67" s="994">
        <v>1187500</v>
      </c>
      <c r="K67" s="987"/>
      <c r="L67" s="987" t="s">
        <v>5892</v>
      </c>
      <c r="M67" s="987" t="s">
        <v>266</v>
      </c>
      <c r="N67" s="989">
        <v>44006</v>
      </c>
      <c r="O67" s="989">
        <v>44006</v>
      </c>
      <c r="P67" s="987" t="s">
        <v>5967</v>
      </c>
    </row>
    <row r="68" spans="1:16" ht="24.95" customHeight="1">
      <c r="A68" s="1174" t="s">
        <v>5965</v>
      </c>
      <c r="B68" s="1174"/>
      <c r="C68" s="987" t="s">
        <v>5965</v>
      </c>
      <c r="D68" s="987">
        <v>250</v>
      </c>
      <c r="E68" s="987" t="s">
        <v>5991</v>
      </c>
      <c r="F68" s="988" t="s">
        <v>5846</v>
      </c>
      <c r="G68" s="987" t="s">
        <v>5927</v>
      </c>
      <c r="H68" s="987">
        <v>2</v>
      </c>
      <c r="I68" s="987" t="s">
        <v>4441</v>
      </c>
      <c r="J68" s="994">
        <v>1187500</v>
      </c>
      <c r="K68" s="987"/>
      <c r="L68" s="987" t="s">
        <v>5892</v>
      </c>
      <c r="M68" s="987" t="s">
        <v>266</v>
      </c>
      <c r="N68" s="989">
        <v>44006</v>
      </c>
      <c r="O68" s="989">
        <v>44006</v>
      </c>
      <c r="P68" s="987" t="s">
        <v>5967</v>
      </c>
    </row>
    <row r="69" spans="1:16" ht="24.95" customHeight="1">
      <c r="A69" s="1174" t="s">
        <v>5965</v>
      </c>
      <c r="B69" s="1174"/>
      <c r="C69" s="987" t="s">
        <v>5965</v>
      </c>
      <c r="D69" s="987">
        <v>260</v>
      </c>
      <c r="E69" s="987" t="s">
        <v>5992</v>
      </c>
      <c r="F69" s="988" t="s">
        <v>5847</v>
      </c>
      <c r="G69" s="987" t="s">
        <v>5927</v>
      </c>
      <c r="H69" s="987">
        <v>2</v>
      </c>
      <c r="I69" s="987" t="s">
        <v>4441</v>
      </c>
      <c r="J69" s="994">
        <v>850000</v>
      </c>
      <c r="K69" s="987"/>
      <c r="L69" s="987" t="s">
        <v>5892</v>
      </c>
      <c r="M69" s="987" t="s">
        <v>266</v>
      </c>
      <c r="N69" s="989">
        <v>44006</v>
      </c>
      <c r="O69" s="989">
        <v>44006</v>
      </c>
      <c r="P69" s="987" t="s">
        <v>5967</v>
      </c>
    </row>
    <row r="70" spans="1:16" ht="24.95" customHeight="1">
      <c r="A70" s="1174" t="s">
        <v>5965</v>
      </c>
      <c r="B70" s="1174"/>
      <c r="C70" s="987" t="s">
        <v>5965</v>
      </c>
      <c r="D70" s="987">
        <v>270</v>
      </c>
      <c r="E70" s="987" t="s">
        <v>5993</v>
      </c>
      <c r="F70" s="988" t="s">
        <v>5848</v>
      </c>
      <c r="G70" s="987" t="s">
        <v>5927</v>
      </c>
      <c r="H70" s="987">
        <v>2</v>
      </c>
      <c r="I70" s="987" t="s">
        <v>4441</v>
      </c>
      <c r="J70" s="994">
        <v>850000</v>
      </c>
      <c r="K70" s="987"/>
      <c r="L70" s="987" t="s">
        <v>5892</v>
      </c>
      <c r="M70" s="987" t="s">
        <v>266</v>
      </c>
      <c r="N70" s="989">
        <v>44006</v>
      </c>
      <c r="O70" s="989">
        <v>44006</v>
      </c>
      <c r="P70" s="987" t="s">
        <v>5967</v>
      </c>
    </row>
    <row r="71" spans="1:16" ht="24.95" customHeight="1">
      <c r="A71" s="1174" t="s">
        <v>5965</v>
      </c>
      <c r="B71" s="1174"/>
      <c r="C71" s="987" t="s">
        <v>5965</v>
      </c>
      <c r="D71" s="987">
        <v>280</v>
      </c>
      <c r="E71" s="987" t="s">
        <v>5994</v>
      </c>
      <c r="F71" s="988" t="s">
        <v>5899</v>
      </c>
      <c r="G71" s="987" t="s">
        <v>5927</v>
      </c>
      <c r="H71" s="987">
        <v>6</v>
      </c>
      <c r="I71" s="987" t="s">
        <v>4441</v>
      </c>
      <c r="J71" s="994">
        <v>2612500</v>
      </c>
      <c r="K71" s="987"/>
      <c r="L71" s="987" t="s">
        <v>5892</v>
      </c>
      <c r="M71" s="987" t="s">
        <v>266</v>
      </c>
      <c r="N71" s="989">
        <v>44006</v>
      </c>
      <c r="O71" s="989">
        <v>44006</v>
      </c>
      <c r="P71" s="987" t="s">
        <v>5967</v>
      </c>
    </row>
    <row r="72" spans="1:16" ht="24.95" customHeight="1">
      <c r="A72" s="1174" t="s">
        <v>5965</v>
      </c>
      <c r="B72" s="1174"/>
      <c r="C72" s="987" t="s">
        <v>5965</v>
      </c>
      <c r="D72" s="987">
        <v>290</v>
      </c>
      <c r="E72" s="987" t="s">
        <v>5995</v>
      </c>
      <c r="F72" s="988" t="s">
        <v>5899</v>
      </c>
      <c r="G72" s="987" t="s">
        <v>5927</v>
      </c>
      <c r="H72" s="987">
        <v>6</v>
      </c>
      <c r="I72" s="987" t="s">
        <v>4441</v>
      </c>
      <c r="J72" s="994">
        <v>2612500</v>
      </c>
      <c r="K72" s="987"/>
      <c r="L72" s="987" t="s">
        <v>5892</v>
      </c>
      <c r="M72" s="987" t="s">
        <v>266</v>
      </c>
      <c r="N72" s="989">
        <v>44006</v>
      </c>
      <c r="O72" s="989">
        <v>44006</v>
      </c>
      <c r="P72" s="987" t="s">
        <v>5967</v>
      </c>
    </row>
    <row r="73" spans="1:16" ht="24.95" customHeight="1">
      <c r="A73" s="1174" t="s">
        <v>5965</v>
      </c>
      <c r="B73" s="1174"/>
      <c r="C73" s="987" t="s">
        <v>5965</v>
      </c>
      <c r="D73" s="987">
        <v>300</v>
      </c>
      <c r="E73" s="987" t="s">
        <v>5996</v>
      </c>
      <c r="F73" s="988" t="s">
        <v>5900</v>
      </c>
      <c r="G73" s="987" t="s">
        <v>5927</v>
      </c>
      <c r="H73" s="987">
        <v>12</v>
      </c>
      <c r="I73" s="987" t="s">
        <v>4441</v>
      </c>
      <c r="J73" s="994">
        <v>380000</v>
      </c>
      <c r="K73" s="987"/>
      <c r="L73" s="987" t="s">
        <v>5892</v>
      </c>
      <c r="M73" s="987" t="s">
        <v>266</v>
      </c>
      <c r="N73" s="989">
        <v>44006</v>
      </c>
      <c r="O73" s="989">
        <v>44006</v>
      </c>
      <c r="P73" s="987" t="s">
        <v>5967</v>
      </c>
    </row>
    <row r="74" spans="1:16" ht="24.95" customHeight="1">
      <c r="A74" s="1174" t="s">
        <v>5965</v>
      </c>
      <c r="B74" s="1174"/>
      <c r="C74" s="987" t="s">
        <v>5965</v>
      </c>
      <c r="D74" s="987">
        <v>310</v>
      </c>
      <c r="E74" s="987" t="s">
        <v>5997</v>
      </c>
      <c r="F74" s="988" t="s">
        <v>5900</v>
      </c>
      <c r="G74" s="987" t="s">
        <v>5927</v>
      </c>
      <c r="H74" s="987">
        <v>12</v>
      </c>
      <c r="I74" s="987" t="s">
        <v>4441</v>
      </c>
      <c r="J74" s="994">
        <v>380000</v>
      </c>
      <c r="K74" s="987"/>
      <c r="L74" s="987" t="s">
        <v>5892</v>
      </c>
      <c r="M74" s="987" t="s">
        <v>266</v>
      </c>
      <c r="N74" s="989">
        <v>44006</v>
      </c>
      <c r="O74" s="989">
        <v>44006</v>
      </c>
      <c r="P74" s="987" t="s">
        <v>5967</v>
      </c>
    </row>
    <row r="75" spans="1:16" ht="24.95" customHeight="1">
      <c r="A75" s="1174" t="s">
        <v>5965</v>
      </c>
      <c r="B75" s="1174"/>
      <c r="C75" s="987" t="s">
        <v>5965</v>
      </c>
      <c r="D75" s="987">
        <v>320</v>
      </c>
      <c r="E75" s="987" t="s">
        <v>5998</v>
      </c>
      <c r="F75" s="988" t="s">
        <v>5872</v>
      </c>
      <c r="G75" s="987" t="s">
        <v>5927</v>
      </c>
      <c r="H75" s="987">
        <v>2</v>
      </c>
      <c r="I75" s="987" t="s">
        <v>4441</v>
      </c>
      <c r="J75" s="994">
        <v>855000</v>
      </c>
      <c r="K75" s="987"/>
      <c r="L75" s="987" t="s">
        <v>5892</v>
      </c>
      <c r="M75" s="987" t="s">
        <v>266</v>
      </c>
      <c r="N75" s="989">
        <v>44006</v>
      </c>
      <c r="O75" s="989">
        <v>44006</v>
      </c>
      <c r="P75" s="987" t="s">
        <v>5967</v>
      </c>
    </row>
    <row r="76" spans="1:16" ht="24.95" customHeight="1">
      <c r="A76" s="1174" t="s">
        <v>5965</v>
      </c>
      <c r="B76" s="1174"/>
      <c r="C76" s="987" t="s">
        <v>5965</v>
      </c>
      <c r="D76" s="987">
        <v>330</v>
      </c>
      <c r="E76" s="987" t="s">
        <v>5999</v>
      </c>
      <c r="F76" s="988" t="s">
        <v>5869</v>
      </c>
      <c r="G76" s="987" t="s">
        <v>5927</v>
      </c>
      <c r="H76" s="987">
        <v>2</v>
      </c>
      <c r="I76" s="987" t="s">
        <v>4441</v>
      </c>
      <c r="J76" s="994">
        <v>9025000</v>
      </c>
      <c r="K76" s="987"/>
      <c r="L76" s="987" t="s">
        <v>5892</v>
      </c>
      <c r="M76" s="987" t="s">
        <v>266</v>
      </c>
      <c r="N76" s="989">
        <v>44006</v>
      </c>
      <c r="O76" s="989">
        <v>44006</v>
      </c>
      <c r="P76" s="987" t="s">
        <v>5967</v>
      </c>
    </row>
    <row r="77" spans="1:16" ht="24.95" customHeight="1">
      <c r="A77" s="1174" t="s">
        <v>5965</v>
      </c>
      <c r="B77" s="1174"/>
      <c r="C77" s="987" t="s">
        <v>5965</v>
      </c>
      <c r="D77" s="987">
        <v>340</v>
      </c>
      <c r="E77" s="987" t="s">
        <v>6000</v>
      </c>
      <c r="F77" s="988" t="s">
        <v>5830</v>
      </c>
      <c r="G77" s="987" t="s">
        <v>5927</v>
      </c>
      <c r="H77" s="987">
        <v>2</v>
      </c>
      <c r="I77" s="987" t="s">
        <v>4441</v>
      </c>
      <c r="J77" s="994">
        <v>4702500</v>
      </c>
      <c r="K77" s="987"/>
      <c r="L77" s="987" t="s">
        <v>5892</v>
      </c>
      <c r="M77" s="987" t="s">
        <v>266</v>
      </c>
      <c r="N77" s="989">
        <v>44006</v>
      </c>
      <c r="O77" s="989">
        <v>44006</v>
      </c>
      <c r="P77" s="987" t="s">
        <v>5967</v>
      </c>
    </row>
    <row r="78" spans="1:16" ht="24.95" customHeight="1">
      <c r="A78" s="1174" t="s">
        <v>6001</v>
      </c>
      <c r="B78" s="1174"/>
      <c r="C78" s="987" t="s">
        <v>5901</v>
      </c>
      <c r="D78" s="987">
        <v>10</v>
      </c>
      <c r="E78" s="987" t="s">
        <v>5963</v>
      </c>
      <c r="F78" s="988" t="s">
        <v>5593</v>
      </c>
      <c r="G78" s="987" t="s">
        <v>5924</v>
      </c>
      <c r="H78" s="987">
        <v>100</v>
      </c>
      <c r="I78" s="987" t="s">
        <v>4447</v>
      </c>
      <c r="J78" s="994">
        <v>11100</v>
      </c>
      <c r="K78" s="987"/>
      <c r="L78" s="987" t="s">
        <v>5902</v>
      </c>
      <c r="M78" s="987" t="s">
        <v>266</v>
      </c>
      <c r="N78" s="989">
        <v>44005</v>
      </c>
      <c r="O78" s="989">
        <v>44005</v>
      </c>
      <c r="P78" s="987" t="s">
        <v>6002</v>
      </c>
    </row>
    <row r="79" spans="1:16" ht="24.95" customHeight="1">
      <c r="A79" s="1174" t="s">
        <v>6001</v>
      </c>
      <c r="B79" s="1174"/>
      <c r="C79" s="987" t="s">
        <v>5901</v>
      </c>
      <c r="D79" s="987">
        <v>20</v>
      </c>
      <c r="E79" s="987" t="s">
        <v>6003</v>
      </c>
      <c r="F79" s="988" t="s">
        <v>5594</v>
      </c>
      <c r="G79" s="987" t="s">
        <v>5924</v>
      </c>
      <c r="H79" s="987">
        <v>800</v>
      </c>
      <c r="I79" s="987" t="s">
        <v>4447</v>
      </c>
      <c r="J79" s="994">
        <v>10500</v>
      </c>
      <c r="K79" s="987"/>
      <c r="L79" s="987" t="s">
        <v>5902</v>
      </c>
      <c r="M79" s="987" t="s">
        <v>266</v>
      </c>
      <c r="N79" s="989">
        <v>44005</v>
      </c>
      <c r="O79" s="989">
        <v>44005</v>
      </c>
      <c r="P79" s="987" t="s">
        <v>6002</v>
      </c>
    </row>
    <row r="80" spans="1:16" ht="24.95" customHeight="1">
      <c r="A80" s="1174" t="s">
        <v>6001</v>
      </c>
      <c r="B80" s="1174"/>
      <c r="C80" s="987" t="s">
        <v>5901</v>
      </c>
      <c r="D80" s="987">
        <v>30</v>
      </c>
      <c r="E80" s="987" t="s">
        <v>6004</v>
      </c>
      <c r="F80" s="988" t="s">
        <v>5903</v>
      </c>
      <c r="G80" s="987" t="s">
        <v>5924</v>
      </c>
      <c r="H80" s="987">
        <v>30</v>
      </c>
      <c r="I80" s="987" t="s">
        <v>4453</v>
      </c>
      <c r="J80" s="994">
        <v>9700</v>
      </c>
      <c r="K80" s="987"/>
      <c r="L80" s="987" t="s">
        <v>5902</v>
      </c>
      <c r="M80" s="987" t="s">
        <v>266</v>
      </c>
      <c r="N80" s="989">
        <v>44005</v>
      </c>
      <c r="O80" s="989">
        <v>44005</v>
      </c>
      <c r="P80" s="987" t="s">
        <v>6002</v>
      </c>
    </row>
    <row r="81" spans="1:16" ht="24.95" customHeight="1">
      <c r="A81" s="1174" t="s">
        <v>6001</v>
      </c>
      <c r="B81" s="1174"/>
      <c r="C81" s="987" t="s">
        <v>5901</v>
      </c>
      <c r="D81" s="987">
        <v>40</v>
      </c>
      <c r="E81" s="987" t="s">
        <v>6005</v>
      </c>
      <c r="F81" s="988" t="s">
        <v>5903</v>
      </c>
      <c r="G81" s="987" t="s">
        <v>5933</v>
      </c>
      <c r="H81" s="987">
        <v>20</v>
      </c>
      <c r="I81" s="987" t="s">
        <v>4453</v>
      </c>
      <c r="J81" s="994">
        <v>9700</v>
      </c>
      <c r="K81" s="987"/>
      <c r="L81" s="987" t="s">
        <v>5902</v>
      </c>
      <c r="M81" s="987" t="s">
        <v>266</v>
      </c>
      <c r="N81" s="989">
        <v>44005</v>
      </c>
      <c r="O81" s="989">
        <v>44005</v>
      </c>
      <c r="P81" s="987" t="s">
        <v>6002</v>
      </c>
    </row>
    <row r="82" spans="1:16" ht="24.95" customHeight="1">
      <c r="A82" s="1174" t="s">
        <v>6001</v>
      </c>
      <c r="B82" s="1174"/>
      <c r="C82" s="987" t="s">
        <v>5901</v>
      </c>
      <c r="D82" s="987">
        <v>50</v>
      </c>
      <c r="E82" s="987" t="s">
        <v>6006</v>
      </c>
      <c r="F82" s="988" t="s">
        <v>5903</v>
      </c>
      <c r="G82" s="987" t="s">
        <v>5924</v>
      </c>
      <c r="H82" s="987">
        <v>30</v>
      </c>
      <c r="I82" s="987" t="s">
        <v>4453</v>
      </c>
      <c r="J82" s="994">
        <v>9700</v>
      </c>
      <c r="K82" s="987"/>
      <c r="L82" s="987" t="s">
        <v>5902</v>
      </c>
      <c r="M82" s="987" t="s">
        <v>266</v>
      </c>
      <c r="N82" s="989">
        <v>44005</v>
      </c>
      <c r="O82" s="989">
        <v>44005</v>
      </c>
      <c r="P82" s="987" t="s">
        <v>6002</v>
      </c>
    </row>
    <row r="83" spans="1:16" ht="24.95" customHeight="1">
      <c r="A83" s="1174" t="s">
        <v>6001</v>
      </c>
      <c r="B83" s="1174"/>
      <c r="C83" s="987" t="s">
        <v>5901</v>
      </c>
      <c r="D83" s="987">
        <v>60</v>
      </c>
      <c r="E83" s="987" t="s">
        <v>6007</v>
      </c>
      <c r="F83" s="988" t="s">
        <v>5903</v>
      </c>
      <c r="G83" s="987" t="s">
        <v>5937</v>
      </c>
      <c r="H83" s="987">
        <v>20</v>
      </c>
      <c r="I83" s="987" t="s">
        <v>4453</v>
      </c>
      <c r="J83" s="994">
        <v>9700</v>
      </c>
      <c r="K83" s="987"/>
      <c r="L83" s="987" t="s">
        <v>5902</v>
      </c>
      <c r="M83" s="987" t="s">
        <v>266</v>
      </c>
      <c r="N83" s="989">
        <v>44005</v>
      </c>
      <c r="O83" s="989">
        <v>44005</v>
      </c>
      <c r="P83" s="987" t="s">
        <v>6002</v>
      </c>
    </row>
    <row r="84" spans="1:16" ht="24.95" customHeight="1">
      <c r="A84" s="1174" t="s">
        <v>6001</v>
      </c>
      <c r="B84" s="1174"/>
      <c r="C84" s="987" t="s">
        <v>5901</v>
      </c>
      <c r="D84" s="987">
        <v>70</v>
      </c>
      <c r="E84" s="987" t="s">
        <v>6008</v>
      </c>
      <c r="F84" s="988" t="s">
        <v>5904</v>
      </c>
      <c r="G84" s="987" t="s">
        <v>5924</v>
      </c>
      <c r="H84" s="987">
        <v>1</v>
      </c>
      <c r="I84" s="987" t="s">
        <v>4448</v>
      </c>
      <c r="J84" s="994">
        <v>572000</v>
      </c>
      <c r="K84" s="987"/>
      <c r="L84" s="987" t="s">
        <v>5902</v>
      </c>
      <c r="M84" s="987" t="s">
        <v>266</v>
      </c>
      <c r="N84" s="989">
        <v>44005</v>
      </c>
      <c r="O84" s="989">
        <v>44005</v>
      </c>
      <c r="P84" s="987" t="s">
        <v>6002</v>
      </c>
    </row>
    <row r="85" spans="1:16" ht="24.95" customHeight="1">
      <c r="A85" s="1174" t="s">
        <v>6001</v>
      </c>
      <c r="B85" s="1174"/>
      <c r="C85" s="987" t="s">
        <v>5901</v>
      </c>
      <c r="D85" s="987">
        <v>80</v>
      </c>
      <c r="E85" s="987" t="s">
        <v>6009</v>
      </c>
      <c r="F85" s="988" t="s">
        <v>5905</v>
      </c>
      <c r="G85" s="987" t="s">
        <v>5924</v>
      </c>
      <c r="H85" s="987">
        <v>1</v>
      </c>
      <c r="I85" s="987" t="s">
        <v>4448</v>
      </c>
      <c r="J85" s="994">
        <v>572000</v>
      </c>
      <c r="K85" s="987"/>
      <c r="L85" s="987" t="s">
        <v>5902</v>
      </c>
      <c r="M85" s="987" t="s">
        <v>266</v>
      </c>
      <c r="N85" s="989">
        <v>44005</v>
      </c>
      <c r="O85" s="989">
        <v>44005</v>
      </c>
      <c r="P85" s="987" t="s">
        <v>6002</v>
      </c>
    </row>
    <row r="86" spans="1:16" ht="24.95" customHeight="1">
      <c r="A86" s="1174" t="s">
        <v>6001</v>
      </c>
      <c r="B86" s="1174"/>
      <c r="C86" s="987" t="s">
        <v>5901</v>
      </c>
      <c r="D86" s="987">
        <v>90</v>
      </c>
      <c r="E86" s="987" t="s">
        <v>6010</v>
      </c>
      <c r="F86" s="988" t="s">
        <v>5906</v>
      </c>
      <c r="G86" s="987" t="s">
        <v>5924</v>
      </c>
      <c r="H86" s="987">
        <v>1</v>
      </c>
      <c r="I86" s="987" t="s">
        <v>4448</v>
      </c>
      <c r="J86" s="994">
        <v>572000</v>
      </c>
      <c r="K86" s="987"/>
      <c r="L86" s="987" t="s">
        <v>5902</v>
      </c>
      <c r="M86" s="987" t="s">
        <v>266</v>
      </c>
      <c r="N86" s="989">
        <v>44005</v>
      </c>
      <c r="O86" s="989">
        <v>44005</v>
      </c>
      <c r="P86" s="987" t="s">
        <v>6002</v>
      </c>
    </row>
    <row r="87" spans="1:16" ht="24.95" customHeight="1">
      <c r="A87" s="1174" t="s">
        <v>6001</v>
      </c>
      <c r="B87" s="1174"/>
      <c r="C87" s="987" t="s">
        <v>5901</v>
      </c>
      <c r="D87" s="987">
        <v>100</v>
      </c>
      <c r="E87" s="987" t="s">
        <v>6011</v>
      </c>
      <c r="F87" s="988" t="s">
        <v>5907</v>
      </c>
      <c r="G87" s="987" t="s">
        <v>5933</v>
      </c>
      <c r="H87" s="987">
        <v>2</v>
      </c>
      <c r="I87" s="987" t="s">
        <v>4448</v>
      </c>
      <c r="J87" s="994">
        <v>572000</v>
      </c>
      <c r="K87" s="987"/>
      <c r="L87" s="987" t="s">
        <v>5902</v>
      </c>
      <c r="M87" s="987" t="s">
        <v>266</v>
      </c>
      <c r="N87" s="989">
        <v>44005</v>
      </c>
      <c r="O87" s="989">
        <v>44005</v>
      </c>
      <c r="P87" s="987" t="s">
        <v>6002</v>
      </c>
    </row>
    <row r="88" spans="1:16" ht="24.95" customHeight="1">
      <c r="A88" s="1174" t="s">
        <v>6001</v>
      </c>
      <c r="B88" s="1174"/>
      <c r="C88" s="987" t="s">
        <v>5901</v>
      </c>
      <c r="D88" s="987">
        <v>110</v>
      </c>
      <c r="E88" s="987" t="s">
        <v>6012</v>
      </c>
      <c r="F88" s="988" t="s">
        <v>5746</v>
      </c>
      <c r="G88" s="987" t="s">
        <v>5924</v>
      </c>
      <c r="H88" s="987">
        <v>12</v>
      </c>
      <c r="I88" s="987" t="s">
        <v>4441</v>
      </c>
      <c r="J88" s="994">
        <v>56000</v>
      </c>
      <c r="K88" s="987"/>
      <c r="L88" s="987" t="s">
        <v>5902</v>
      </c>
      <c r="M88" s="987" t="s">
        <v>266</v>
      </c>
      <c r="N88" s="989">
        <v>44005</v>
      </c>
      <c r="O88" s="989">
        <v>44005</v>
      </c>
      <c r="P88" s="987" t="s">
        <v>6002</v>
      </c>
    </row>
    <row r="89" spans="1:16" ht="24.95" customHeight="1">
      <c r="A89" s="1174" t="s">
        <v>6001</v>
      </c>
      <c r="B89" s="1174"/>
      <c r="C89" s="987" t="s">
        <v>5901</v>
      </c>
      <c r="D89" s="987">
        <v>120</v>
      </c>
      <c r="E89" s="987" t="s">
        <v>6013</v>
      </c>
      <c r="F89" s="988" t="s">
        <v>5749</v>
      </c>
      <c r="G89" s="987" t="s">
        <v>5924</v>
      </c>
      <c r="H89" s="987">
        <v>72</v>
      </c>
      <c r="I89" s="987" t="s">
        <v>4441</v>
      </c>
      <c r="J89" s="994">
        <v>6900</v>
      </c>
      <c r="K89" s="987"/>
      <c r="L89" s="987" t="s">
        <v>5902</v>
      </c>
      <c r="M89" s="987" t="s">
        <v>266</v>
      </c>
      <c r="N89" s="989">
        <v>44005</v>
      </c>
      <c r="O89" s="989">
        <v>44005</v>
      </c>
      <c r="P89" s="987" t="s">
        <v>6002</v>
      </c>
    </row>
    <row r="90" spans="1:16" ht="24.95" customHeight="1">
      <c r="A90" s="1174" t="s">
        <v>6001</v>
      </c>
      <c r="B90" s="1174"/>
      <c r="C90" s="987" t="s">
        <v>5901</v>
      </c>
      <c r="D90" s="987">
        <v>130</v>
      </c>
      <c r="E90" s="987" t="s">
        <v>6014</v>
      </c>
      <c r="F90" s="988" t="s">
        <v>5748</v>
      </c>
      <c r="G90" s="987" t="s">
        <v>5924</v>
      </c>
      <c r="H90" s="987">
        <v>3</v>
      </c>
      <c r="I90" s="987" t="s">
        <v>4441</v>
      </c>
      <c r="J90" s="994">
        <v>87500</v>
      </c>
      <c r="K90" s="987"/>
      <c r="L90" s="987" t="s">
        <v>5902</v>
      </c>
      <c r="M90" s="987" t="s">
        <v>266</v>
      </c>
      <c r="N90" s="989">
        <v>44005</v>
      </c>
      <c r="O90" s="989">
        <v>44005</v>
      </c>
      <c r="P90" s="987" t="s">
        <v>6002</v>
      </c>
    </row>
    <row r="91" spans="1:16" ht="24.95" customHeight="1">
      <c r="A91" s="1174" t="s">
        <v>6001</v>
      </c>
      <c r="B91" s="1174"/>
      <c r="C91" s="987" t="s">
        <v>5901</v>
      </c>
      <c r="D91" s="987">
        <v>140</v>
      </c>
      <c r="E91" s="987" t="s">
        <v>6015</v>
      </c>
      <c r="F91" s="988" t="s">
        <v>5747</v>
      </c>
      <c r="G91" s="987" t="s">
        <v>5927</v>
      </c>
      <c r="H91" s="987">
        <v>24</v>
      </c>
      <c r="I91" s="987" t="s">
        <v>4441</v>
      </c>
      <c r="J91" s="994">
        <v>6900</v>
      </c>
      <c r="K91" s="987"/>
      <c r="L91" s="987" t="s">
        <v>5902</v>
      </c>
      <c r="M91" s="987" t="s">
        <v>266</v>
      </c>
      <c r="N91" s="989">
        <v>44005</v>
      </c>
      <c r="O91" s="989">
        <v>44005</v>
      </c>
      <c r="P91" s="987" t="s">
        <v>6002</v>
      </c>
    </row>
    <row r="92" spans="1:16" ht="24.95" customHeight="1">
      <c r="A92" s="1174" t="s">
        <v>6001</v>
      </c>
      <c r="B92" s="1174"/>
      <c r="C92" s="987" t="s">
        <v>5901</v>
      </c>
      <c r="D92" s="987">
        <v>150</v>
      </c>
      <c r="E92" s="987" t="s">
        <v>5923</v>
      </c>
      <c r="F92" s="988" t="s">
        <v>5757</v>
      </c>
      <c r="G92" s="987" t="s">
        <v>5924</v>
      </c>
      <c r="H92" s="987">
        <v>59</v>
      </c>
      <c r="I92" s="987" t="s">
        <v>4441</v>
      </c>
      <c r="J92" s="994">
        <v>17500</v>
      </c>
      <c r="K92" s="987"/>
      <c r="L92" s="987" t="s">
        <v>5902</v>
      </c>
      <c r="M92" s="987" t="s">
        <v>266</v>
      </c>
      <c r="N92" s="989">
        <v>44005</v>
      </c>
      <c r="O92" s="989">
        <v>44005</v>
      </c>
      <c r="P92" s="987" t="s">
        <v>6002</v>
      </c>
    </row>
    <row r="93" spans="1:16" ht="24.95" customHeight="1">
      <c r="A93" s="1174" t="s">
        <v>6001</v>
      </c>
      <c r="B93" s="1174"/>
      <c r="C93" s="987" t="s">
        <v>5901</v>
      </c>
      <c r="D93" s="987">
        <v>160</v>
      </c>
      <c r="E93" s="987" t="s">
        <v>6016</v>
      </c>
      <c r="F93" s="988" t="s">
        <v>5755</v>
      </c>
      <c r="G93" s="987" t="s">
        <v>5924</v>
      </c>
      <c r="H93" s="987">
        <v>35</v>
      </c>
      <c r="I93" s="987" t="s">
        <v>4441</v>
      </c>
      <c r="J93" s="994">
        <v>18000</v>
      </c>
      <c r="K93" s="987"/>
      <c r="L93" s="987" t="s">
        <v>5902</v>
      </c>
      <c r="M93" s="987" t="s">
        <v>266</v>
      </c>
      <c r="N93" s="989">
        <v>44005</v>
      </c>
      <c r="O93" s="989">
        <v>44005</v>
      </c>
      <c r="P93" s="987" t="s">
        <v>6017</v>
      </c>
    </row>
    <row r="94" spans="1:16" ht="24.95" customHeight="1">
      <c r="A94" s="1174" t="s">
        <v>6001</v>
      </c>
      <c r="B94" s="1174"/>
      <c r="C94" s="987" t="s">
        <v>5901</v>
      </c>
      <c r="D94" s="987">
        <v>170</v>
      </c>
      <c r="E94" s="987" t="s">
        <v>5926</v>
      </c>
      <c r="F94" s="988" t="s">
        <v>5878</v>
      </c>
      <c r="G94" s="987" t="s">
        <v>5927</v>
      </c>
      <c r="H94" s="987">
        <v>10</v>
      </c>
      <c r="I94" s="987" t="s">
        <v>4441</v>
      </c>
      <c r="J94" s="994">
        <v>22000</v>
      </c>
      <c r="K94" s="987"/>
      <c r="L94" s="987" t="s">
        <v>5902</v>
      </c>
      <c r="M94" s="987" t="s">
        <v>266</v>
      </c>
      <c r="N94" s="989">
        <v>44005</v>
      </c>
      <c r="O94" s="989">
        <v>44005</v>
      </c>
      <c r="P94" s="987" t="s">
        <v>6017</v>
      </c>
    </row>
    <row r="95" spans="1:16" ht="24.95" customHeight="1">
      <c r="A95" s="1174" t="s">
        <v>6001</v>
      </c>
      <c r="B95" s="1174"/>
      <c r="C95" s="987" t="s">
        <v>5901</v>
      </c>
      <c r="D95" s="987">
        <v>180</v>
      </c>
      <c r="E95" s="987" t="s">
        <v>6018</v>
      </c>
      <c r="F95" s="988" t="s">
        <v>5758</v>
      </c>
      <c r="G95" s="987" t="s">
        <v>5924</v>
      </c>
      <c r="H95" s="987">
        <v>46</v>
      </c>
      <c r="I95" s="987" t="s">
        <v>4441</v>
      </c>
      <c r="J95" s="994">
        <v>22900</v>
      </c>
      <c r="K95" s="987"/>
      <c r="L95" s="987" t="s">
        <v>5902</v>
      </c>
      <c r="M95" s="987" t="s">
        <v>266</v>
      </c>
      <c r="N95" s="989">
        <v>44005</v>
      </c>
      <c r="O95" s="989">
        <v>44005</v>
      </c>
      <c r="P95" s="987" t="s">
        <v>6017</v>
      </c>
    </row>
    <row r="96" spans="1:16" ht="24.95" customHeight="1">
      <c r="A96" s="1174" t="s">
        <v>6001</v>
      </c>
      <c r="B96" s="1174"/>
      <c r="C96" s="987" t="s">
        <v>5901</v>
      </c>
      <c r="D96" s="987">
        <v>190</v>
      </c>
      <c r="E96" s="987" t="s">
        <v>6019</v>
      </c>
      <c r="F96" s="988" t="s">
        <v>5750</v>
      </c>
      <c r="G96" s="987" t="s">
        <v>5924</v>
      </c>
      <c r="H96" s="987">
        <v>76</v>
      </c>
      <c r="I96" s="987" t="s">
        <v>4441</v>
      </c>
      <c r="J96" s="994">
        <v>69800</v>
      </c>
      <c r="K96" s="987"/>
      <c r="L96" s="987" t="s">
        <v>5902</v>
      </c>
      <c r="M96" s="987" t="s">
        <v>266</v>
      </c>
      <c r="N96" s="989">
        <v>44005</v>
      </c>
      <c r="O96" s="989">
        <v>44005</v>
      </c>
      <c r="P96" s="987" t="s">
        <v>6017</v>
      </c>
    </row>
    <row r="97" spans="1:16" ht="24.95" customHeight="1">
      <c r="A97" s="1174" t="s">
        <v>6001</v>
      </c>
      <c r="B97" s="1174"/>
      <c r="C97" s="987" t="s">
        <v>5901</v>
      </c>
      <c r="D97" s="987">
        <v>200</v>
      </c>
      <c r="E97" s="987" t="s">
        <v>5930</v>
      </c>
      <c r="F97" s="988" t="s">
        <v>5772</v>
      </c>
      <c r="G97" s="987" t="s">
        <v>5924</v>
      </c>
      <c r="H97" s="987">
        <v>12</v>
      </c>
      <c r="I97" s="987" t="s">
        <v>656</v>
      </c>
      <c r="J97" s="994">
        <v>77000</v>
      </c>
      <c r="K97" s="987"/>
      <c r="L97" s="987" t="s">
        <v>5902</v>
      </c>
      <c r="M97" s="987" t="s">
        <v>266</v>
      </c>
      <c r="N97" s="989">
        <v>44005</v>
      </c>
      <c r="O97" s="989">
        <v>44005</v>
      </c>
      <c r="P97" s="987" t="s">
        <v>6017</v>
      </c>
    </row>
    <row r="98" spans="1:16" ht="24.95" customHeight="1">
      <c r="A98" s="1174" t="s">
        <v>6001</v>
      </c>
      <c r="B98" s="1174"/>
      <c r="C98" s="987" t="s">
        <v>5901</v>
      </c>
      <c r="D98" s="987">
        <v>210</v>
      </c>
      <c r="E98" s="987" t="s">
        <v>5931</v>
      </c>
      <c r="F98" s="988" t="s">
        <v>5776</v>
      </c>
      <c r="G98" s="987" t="s">
        <v>5924</v>
      </c>
      <c r="H98" s="987">
        <v>24</v>
      </c>
      <c r="I98" s="987" t="s">
        <v>656</v>
      </c>
      <c r="J98" s="994">
        <v>77000</v>
      </c>
      <c r="K98" s="987"/>
      <c r="L98" s="987" t="s">
        <v>5902</v>
      </c>
      <c r="M98" s="987" t="s">
        <v>266</v>
      </c>
      <c r="N98" s="989">
        <v>44005</v>
      </c>
      <c r="O98" s="989">
        <v>44005</v>
      </c>
      <c r="P98" s="987" t="s">
        <v>6017</v>
      </c>
    </row>
    <row r="99" spans="1:16" ht="24.95" customHeight="1">
      <c r="A99" s="1174" t="s">
        <v>6001</v>
      </c>
      <c r="B99" s="1174"/>
      <c r="C99" s="987" t="s">
        <v>5901</v>
      </c>
      <c r="D99" s="987">
        <v>220</v>
      </c>
      <c r="E99" s="987" t="s">
        <v>5932</v>
      </c>
      <c r="F99" s="988" t="s">
        <v>5790</v>
      </c>
      <c r="G99" s="987" t="s">
        <v>5933</v>
      </c>
      <c r="H99" s="987">
        <v>24</v>
      </c>
      <c r="I99" s="987" t="s">
        <v>656</v>
      </c>
      <c r="J99" s="994">
        <v>77000</v>
      </c>
      <c r="K99" s="987"/>
      <c r="L99" s="987" t="s">
        <v>5902</v>
      </c>
      <c r="M99" s="987" t="s">
        <v>266</v>
      </c>
      <c r="N99" s="989">
        <v>44005</v>
      </c>
      <c r="O99" s="989">
        <v>44005</v>
      </c>
      <c r="P99" s="987" t="s">
        <v>6020</v>
      </c>
    </row>
    <row r="100" spans="1:16" ht="24.95" customHeight="1">
      <c r="A100" s="1174" t="s">
        <v>6001</v>
      </c>
      <c r="B100" s="1174"/>
      <c r="C100" s="987" t="s">
        <v>5901</v>
      </c>
      <c r="D100" s="987">
        <v>230</v>
      </c>
      <c r="E100" s="987" t="s">
        <v>6021</v>
      </c>
      <c r="F100" s="988" t="s">
        <v>5775</v>
      </c>
      <c r="G100" s="987" t="s">
        <v>5924</v>
      </c>
      <c r="H100" s="987">
        <v>12</v>
      </c>
      <c r="I100" s="987" t="s">
        <v>656</v>
      </c>
      <c r="J100" s="994">
        <v>82000</v>
      </c>
      <c r="K100" s="987"/>
      <c r="L100" s="987" t="s">
        <v>5902</v>
      </c>
      <c r="M100" s="987" t="s">
        <v>266</v>
      </c>
      <c r="N100" s="989">
        <v>44005</v>
      </c>
      <c r="O100" s="989">
        <v>44005</v>
      </c>
      <c r="P100" s="987" t="s">
        <v>6020</v>
      </c>
    </row>
    <row r="101" spans="1:16" ht="24.95" customHeight="1">
      <c r="A101" s="1174" t="s">
        <v>6001</v>
      </c>
      <c r="B101" s="1174"/>
      <c r="C101" s="987" t="s">
        <v>5901</v>
      </c>
      <c r="D101" s="987">
        <v>240</v>
      </c>
      <c r="E101" s="987" t="s">
        <v>6022</v>
      </c>
      <c r="F101" s="988" t="s">
        <v>5881</v>
      </c>
      <c r="G101" s="987" t="s">
        <v>5933</v>
      </c>
      <c r="H101" s="987">
        <v>17</v>
      </c>
      <c r="I101" s="987" t="s">
        <v>5888</v>
      </c>
      <c r="J101" s="994">
        <v>33000</v>
      </c>
      <c r="K101" s="987"/>
      <c r="L101" s="987" t="s">
        <v>5902</v>
      </c>
      <c r="M101" s="987" t="s">
        <v>266</v>
      </c>
      <c r="N101" s="989">
        <v>44005</v>
      </c>
      <c r="O101" s="989">
        <v>44005</v>
      </c>
      <c r="P101" s="987" t="s">
        <v>6020</v>
      </c>
    </row>
    <row r="102" spans="1:16" ht="24.95" customHeight="1">
      <c r="A102" s="1174" t="s">
        <v>6001</v>
      </c>
      <c r="B102" s="1174"/>
      <c r="C102" s="987" t="s">
        <v>5901</v>
      </c>
      <c r="D102" s="987">
        <v>250</v>
      </c>
      <c r="E102" s="987" t="s">
        <v>6023</v>
      </c>
      <c r="F102" s="988" t="s">
        <v>5806</v>
      </c>
      <c r="G102" s="987" t="s">
        <v>5924</v>
      </c>
      <c r="H102" s="987">
        <v>12</v>
      </c>
      <c r="I102" s="987" t="s">
        <v>5888</v>
      </c>
      <c r="J102" s="994">
        <v>33000</v>
      </c>
      <c r="K102" s="987"/>
      <c r="L102" s="987" t="s">
        <v>5902</v>
      </c>
      <c r="M102" s="987" t="s">
        <v>266</v>
      </c>
      <c r="N102" s="989">
        <v>44005</v>
      </c>
      <c r="O102" s="989">
        <v>44005</v>
      </c>
      <c r="P102" s="987" t="s">
        <v>6020</v>
      </c>
    </row>
    <row r="103" spans="1:16" ht="24.95" customHeight="1">
      <c r="A103" s="1174" t="s">
        <v>6001</v>
      </c>
      <c r="B103" s="1174"/>
      <c r="C103" s="987" t="s">
        <v>5901</v>
      </c>
      <c r="D103" s="987">
        <v>260</v>
      </c>
      <c r="E103" s="987" t="s">
        <v>6024</v>
      </c>
      <c r="F103" s="988" t="s">
        <v>5752</v>
      </c>
      <c r="G103" s="987" t="s">
        <v>5924</v>
      </c>
      <c r="H103" s="987">
        <v>98</v>
      </c>
      <c r="I103" s="987" t="s">
        <v>5888</v>
      </c>
      <c r="J103" s="994">
        <v>100000</v>
      </c>
      <c r="K103" s="987"/>
      <c r="L103" s="987" t="s">
        <v>5902</v>
      </c>
      <c r="M103" s="987" t="s">
        <v>266</v>
      </c>
      <c r="N103" s="989">
        <v>44005</v>
      </c>
      <c r="O103" s="989">
        <v>44005</v>
      </c>
      <c r="P103" s="987" t="s">
        <v>6020</v>
      </c>
    </row>
    <row r="104" spans="1:16" ht="24.95" customHeight="1">
      <c r="A104" s="1174" t="s">
        <v>6001</v>
      </c>
      <c r="B104" s="1174"/>
      <c r="C104" s="987" t="s">
        <v>5901</v>
      </c>
      <c r="D104" s="987">
        <v>270</v>
      </c>
      <c r="E104" s="987" t="s">
        <v>6025</v>
      </c>
      <c r="F104" s="988" t="s">
        <v>5820</v>
      </c>
      <c r="G104" s="987" t="s">
        <v>5924</v>
      </c>
      <c r="H104" s="987">
        <v>12</v>
      </c>
      <c r="I104" s="987" t="s">
        <v>4441</v>
      </c>
      <c r="J104" s="994">
        <v>38700</v>
      </c>
      <c r="K104" s="987"/>
      <c r="L104" s="987" t="s">
        <v>5902</v>
      </c>
      <c r="M104" s="987" t="s">
        <v>266</v>
      </c>
      <c r="N104" s="989">
        <v>44005</v>
      </c>
      <c r="O104" s="989">
        <v>44005</v>
      </c>
      <c r="P104" s="987" t="s">
        <v>6020</v>
      </c>
    </row>
    <row r="105" spans="1:16" ht="24.95" customHeight="1">
      <c r="A105" s="1174" t="s">
        <v>6001</v>
      </c>
      <c r="B105" s="1174"/>
      <c r="C105" s="987" t="s">
        <v>5901</v>
      </c>
      <c r="D105" s="987">
        <v>280</v>
      </c>
      <c r="E105" s="987" t="s">
        <v>6026</v>
      </c>
      <c r="F105" s="988" t="s">
        <v>5759</v>
      </c>
      <c r="G105" s="987" t="s">
        <v>5924</v>
      </c>
      <c r="H105" s="987">
        <v>12</v>
      </c>
      <c r="I105" s="987" t="s">
        <v>4441</v>
      </c>
      <c r="J105" s="994">
        <v>17500</v>
      </c>
      <c r="K105" s="987"/>
      <c r="L105" s="987" t="s">
        <v>5902</v>
      </c>
      <c r="M105" s="987" t="s">
        <v>266</v>
      </c>
      <c r="N105" s="989">
        <v>44005</v>
      </c>
      <c r="O105" s="989">
        <v>44005</v>
      </c>
      <c r="P105" s="987" t="s">
        <v>6020</v>
      </c>
    </row>
    <row r="106" spans="1:16" ht="24.95" customHeight="1">
      <c r="A106" s="1174" t="s">
        <v>6001</v>
      </c>
      <c r="B106" s="1174"/>
      <c r="C106" s="987" t="s">
        <v>5901</v>
      </c>
      <c r="D106" s="987">
        <v>290</v>
      </c>
      <c r="E106" s="987" t="s">
        <v>6027</v>
      </c>
      <c r="F106" s="988" t="s">
        <v>5817</v>
      </c>
      <c r="G106" s="987" t="s">
        <v>5924</v>
      </c>
      <c r="H106" s="987">
        <v>20</v>
      </c>
      <c r="I106" s="987" t="s">
        <v>5888</v>
      </c>
      <c r="J106" s="994">
        <v>880000</v>
      </c>
      <c r="K106" s="987"/>
      <c r="L106" s="987" t="s">
        <v>5902</v>
      </c>
      <c r="M106" s="987" t="s">
        <v>266</v>
      </c>
      <c r="N106" s="989">
        <v>44005</v>
      </c>
      <c r="O106" s="989">
        <v>44005</v>
      </c>
      <c r="P106" s="987" t="s">
        <v>6020</v>
      </c>
    </row>
    <row r="107" spans="1:16" ht="24.95" customHeight="1">
      <c r="A107" s="1174" t="s">
        <v>6001</v>
      </c>
      <c r="B107" s="1174"/>
      <c r="C107" s="987" t="s">
        <v>5901</v>
      </c>
      <c r="D107" s="987">
        <v>300</v>
      </c>
      <c r="E107" s="987" t="s">
        <v>6028</v>
      </c>
      <c r="F107" s="988" t="s">
        <v>5788</v>
      </c>
      <c r="G107" s="987" t="s">
        <v>5924</v>
      </c>
      <c r="H107" s="987">
        <v>46</v>
      </c>
      <c r="I107" s="987" t="s">
        <v>4441</v>
      </c>
      <c r="J107" s="994">
        <v>27000</v>
      </c>
      <c r="K107" s="987"/>
      <c r="L107" s="987" t="s">
        <v>5902</v>
      </c>
      <c r="M107" s="987" t="s">
        <v>266</v>
      </c>
      <c r="N107" s="989">
        <v>44005</v>
      </c>
      <c r="O107" s="989">
        <v>44005</v>
      </c>
      <c r="P107" s="987" t="s">
        <v>6020</v>
      </c>
    </row>
    <row r="108" spans="1:16" ht="24.95" customHeight="1">
      <c r="A108" s="1174" t="s">
        <v>6001</v>
      </c>
      <c r="B108" s="1174"/>
      <c r="C108" s="987" t="s">
        <v>5901</v>
      </c>
      <c r="D108" s="987">
        <v>310</v>
      </c>
      <c r="E108" s="987" t="s">
        <v>6029</v>
      </c>
      <c r="F108" s="988" t="s">
        <v>5823</v>
      </c>
      <c r="G108" s="987" t="s">
        <v>5924</v>
      </c>
      <c r="H108" s="987">
        <v>20</v>
      </c>
      <c r="I108" s="987" t="s">
        <v>4441</v>
      </c>
      <c r="J108" s="994">
        <v>20000</v>
      </c>
      <c r="K108" s="987"/>
      <c r="L108" s="987" t="s">
        <v>5902</v>
      </c>
      <c r="M108" s="987" t="s">
        <v>266</v>
      </c>
      <c r="N108" s="989">
        <v>44005</v>
      </c>
      <c r="O108" s="989">
        <v>44005</v>
      </c>
      <c r="P108" s="987" t="s">
        <v>6020</v>
      </c>
    </row>
    <row r="109" spans="1:16" ht="24.95" customHeight="1">
      <c r="A109" s="1174" t="s">
        <v>6001</v>
      </c>
      <c r="B109" s="1174"/>
      <c r="C109" s="987" t="s">
        <v>5901</v>
      </c>
      <c r="D109" s="987">
        <v>320</v>
      </c>
      <c r="E109" s="987" t="s">
        <v>6030</v>
      </c>
      <c r="F109" s="988" t="s">
        <v>5908</v>
      </c>
      <c r="G109" s="987" t="s">
        <v>5924</v>
      </c>
      <c r="H109" s="987">
        <v>32</v>
      </c>
      <c r="I109" s="987" t="s">
        <v>4448</v>
      </c>
      <c r="J109" s="994">
        <v>770000</v>
      </c>
      <c r="K109" s="987"/>
      <c r="L109" s="987" t="s">
        <v>5902</v>
      </c>
      <c r="M109" s="987" t="s">
        <v>266</v>
      </c>
      <c r="N109" s="989">
        <v>44005</v>
      </c>
      <c r="O109" s="989">
        <v>44005</v>
      </c>
      <c r="P109" s="987" t="s">
        <v>6020</v>
      </c>
    </row>
    <row r="110" spans="1:16" ht="24.95" customHeight="1">
      <c r="A110" s="1174" t="s">
        <v>6001</v>
      </c>
      <c r="B110" s="1174"/>
      <c r="C110" s="987" t="s">
        <v>5901</v>
      </c>
      <c r="D110" s="987">
        <v>330</v>
      </c>
      <c r="E110" s="987" t="s">
        <v>6031</v>
      </c>
      <c r="F110" s="988" t="s">
        <v>5777</v>
      </c>
      <c r="G110" s="987" t="s">
        <v>5933</v>
      </c>
      <c r="H110" s="987">
        <v>44</v>
      </c>
      <c r="I110" s="987" t="s">
        <v>4448</v>
      </c>
      <c r="J110" s="994">
        <v>12000</v>
      </c>
      <c r="K110" s="987"/>
      <c r="L110" s="987" t="s">
        <v>5902</v>
      </c>
      <c r="M110" s="987" t="s">
        <v>266</v>
      </c>
      <c r="N110" s="989">
        <v>44005</v>
      </c>
      <c r="O110" s="989">
        <v>44005</v>
      </c>
      <c r="P110" s="987" t="s">
        <v>6020</v>
      </c>
    </row>
    <row r="111" spans="1:16" ht="24.95" customHeight="1">
      <c r="A111" s="1174" t="s">
        <v>6001</v>
      </c>
      <c r="B111" s="1174"/>
      <c r="C111" s="987" t="s">
        <v>5901</v>
      </c>
      <c r="D111" s="987">
        <v>340</v>
      </c>
      <c r="E111" s="987" t="s">
        <v>6032</v>
      </c>
      <c r="F111" s="988" t="s">
        <v>5785</v>
      </c>
      <c r="G111" s="987" t="s">
        <v>5927</v>
      </c>
      <c r="H111" s="987">
        <v>20</v>
      </c>
      <c r="I111" s="987" t="s">
        <v>4441</v>
      </c>
      <c r="J111" s="994">
        <v>7000</v>
      </c>
      <c r="K111" s="987"/>
      <c r="L111" s="987" t="s">
        <v>5902</v>
      </c>
      <c r="M111" s="987" t="s">
        <v>266</v>
      </c>
      <c r="N111" s="989">
        <v>44005</v>
      </c>
      <c r="O111" s="989">
        <v>44005</v>
      </c>
      <c r="P111" s="987" t="s">
        <v>6020</v>
      </c>
    </row>
    <row r="112" spans="1:16" ht="24.95" customHeight="1">
      <c r="A112" s="1174" t="s">
        <v>6001</v>
      </c>
      <c r="B112" s="1174"/>
      <c r="C112" s="987" t="s">
        <v>5901</v>
      </c>
      <c r="D112" s="987">
        <v>350</v>
      </c>
      <c r="E112" s="987" t="s">
        <v>6033</v>
      </c>
      <c r="F112" s="988" t="s">
        <v>5786</v>
      </c>
      <c r="G112" s="987" t="s">
        <v>5927</v>
      </c>
      <c r="H112" s="987">
        <v>44</v>
      </c>
      <c r="I112" s="987" t="s">
        <v>4441</v>
      </c>
      <c r="J112" s="994">
        <v>18600</v>
      </c>
      <c r="K112" s="987"/>
      <c r="L112" s="987" t="s">
        <v>5902</v>
      </c>
      <c r="M112" s="987" t="s">
        <v>266</v>
      </c>
      <c r="N112" s="989">
        <v>44005</v>
      </c>
      <c r="O112" s="989">
        <v>44005</v>
      </c>
      <c r="P112" s="987" t="s">
        <v>6020</v>
      </c>
    </row>
    <row r="113" spans="1:16" ht="24.95" customHeight="1">
      <c r="A113" s="1174" t="s">
        <v>6001</v>
      </c>
      <c r="B113" s="1174"/>
      <c r="C113" s="987" t="s">
        <v>5901</v>
      </c>
      <c r="D113" s="987">
        <v>360</v>
      </c>
      <c r="E113" s="987" t="s">
        <v>6034</v>
      </c>
      <c r="F113" s="988" t="s">
        <v>5779</v>
      </c>
      <c r="G113" s="987" t="s">
        <v>5924</v>
      </c>
      <c r="H113" s="987">
        <v>30</v>
      </c>
      <c r="I113" s="987" t="s">
        <v>4441</v>
      </c>
      <c r="J113" s="994">
        <v>100000</v>
      </c>
      <c r="K113" s="987"/>
      <c r="L113" s="987" t="s">
        <v>5902</v>
      </c>
      <c r="M113" s="987" t="s">
        <v>266</v>
      </c>
      <c r="N113" s="989">
        <v>44005</v>
      </c>
      <c r="O113" s="989">
        <v>44005</v>
      </c>
      <c r="P113" s="987" t="s">
        <v>6020</v>
      </c>
    </row>
    <row r="114" spans="1:16" ht="24.95" customHeight="1">
      <c r="A114" s="1174" t="s">
        <v>6001</v>
      </c>
      <c r="B114" s="1174"/>
      <c r="C114" s="987" t="s">
        <v>5901</v>
      </c>
      <c r="D114" s="987">
        <v>370</v>
      </c>
      <c r="E114" s="987" t="s">
        <v>6035</v>
      </c>
      <c r="F114" s="988" t="s">
        <v>5780</v>
      </c>
      <c r="G114" s="987" t="s">
        <v>5924</v>
      </c>
      <c r="H114" s="987">
        <v>20</v>
      </c>
      <c r="I114" s="987" t="s">
        <v>4441</v>
      </c>
      <c r="J114" s="994">
        <v>90000</v>
      </c>
      <c r="K114" s="987"/>
      <c r="L114" s="987" t="s">
        <v>5902</v>
      </c>
      <c r="M114" s="987" t="s">
        <v>266</v>
      </c>
      <c r="N114" s="989">
        <v>44005</v>
      </c>
      <c r="O114" s="989">
        <v>44005</v>
      </c>
      <c r="P114" s="987" t="s">
        <v>6020</v>
      </c>
    </row>
    <row r="115" spans="1:16" ht="24.95" customHeight="1">
      <c r="A115" s="1174" t="s">
        <v>6001</v>
      </c>
      <c r="B115" s="1174"/>
      <c r="C115" s="987" t="s">
        <v>5901</v>
      </c>
      <c r="D115" s="987">
        <v>380</v>
      </c>
      <c r="E115" s="987" t="s">
        <v>6036</v>
      </c>
      <c r="F115" s="988" t="s">
        <v>5781</v>
      </c>
      <c r="G115" s="987" t="s">
        <v>5924</v>
      </c>
      <c r="H115" s="987">
        <v>20</v>
      </c>
      <c r="I115" s="987" t="s">
        <v>4441</v>
      </c>
      <c r="J115" s="994">
        <v>40000</v>
      </c>
      <c r="K115" s="987"/>
      <c r="L115" s="987" t="s">
        <v>5902</v>
      </c>
      <c r="M115" s="987" t="s">
        <v>266</v>
      </c>
      <c r="N115" s="989">
        <v>44005</v>
      </c>
      <c r="O115" s="989">
        <v>44005</v>
      </c>
      <c r="P115" s="987" t="s">
        <v>6020</v>
      </c>
    </row>
    <row r="116" spans="1:16" ht="24.95" customHeight="1">
      <c r="A116" s="1174" t="s">
        <v>6001</v>
      </c>
      <c r="B116" s="1174"/>
      <c r="C116" s="987" t="s">
        <v>5901</v>
      </c>
      <c r="D116" s="987">
        <v>390</v>
      </c>
      <c r="E116" s="987" t="s">
        <v>6037</v>
      </c>
      <c r="F116" s="988" t="s">
        <v>5799</v>
      </c>
      <c r="G116" s="987" t="s">
        <v>5924</v>
      </c>
      <c r="H116" s="987">
        <v>68</v>
      </c>
      <c r="I116" s="987" t="s">
        <v>4441</v>
      </c>
      <c r="J116" s="994">
        <v>32800</v>
      </c>
      <c r="K116" s="987"/>
      <c r="L116" s="987" t="s">
        <v>5902</v>
      </c>
      <c r="M116" s="987" t="s">
        <v>266</v>
      </c>
      <c r="N116" s="989">
        <v>44005</v>
      </c>
      <c r="O116" s="989">
        <v>44005</v>
      </c>
      <c r="P116" s="987" t="s">
        <v>6020</v>
      </c>
    </row>
    <row r="117" spans="1:16" ht="24.95" customHeight="1">
      <c r="A117" s="1174" t="s">
        <v>6001</v>
      </c>
      <c r="B117" s="1174"/>
      <c r="C117" s="987" t="s">
        <v>5901</v>
      </c>
      <c r="D117" s="987">
        <v>400</v>
      </c>
      <c r="E117" s="987" t="s">
        <v>6038</v>
      </c>
      <c r="F117" s="988" t="s">
        <v>5879</v>
      </c>
      <c r="G117" s="987" t="s">
        <v>5924</v>
      </c>
      <c r="H117" s="987">
        <v>12</v>
      </c>
      <c r="I117" s="987" t="s">
        <v>4441</v>
      </c>
      <c r="J117" s="994">
        <v>19500</v>
      </c>
      <c r="K117" s="987"/>
      <c r="L117" s="987" t="s">
        <v>5902</v>
      </c>
      <c r="M117" s="987" t="s">
        <v>266</v>
      </c>
      <c r="N117" s="989">
        <v>44005</v>
      </c>
      <c r="O117" s="989">
        <v>44005</v>
      </c>
      <c r="P117" s="987" t="s">
        <v>6020</v>
      </c>
    </row>
    <row r="118" spans="1:16" ht="24.95" customHeight="1">
      <c r="A118" s="1174" t="s">
        <v>6001</v>
      </c>
      <c r="B118" s="1174"/>
      <c r="C118" s="987" t="s">
        <v>5901</v>
      </c>
      <c r="D118" s="987">
        <v>410</v>
      </c>
      <c r="E118" s="987" t="s">
        <v>6039</v>
      </c>
      <c r="F118" s="988" t="s">
        <v>5782</v>
      </c>
      <c r="G118" s="987" t="s">
        <v>5927</v>
      </c>
      <c r="H118" s="987">
        <v>12</v>
      </c>
      <c r="I118" s="987" t="s">
        <v>4441</v>
      </c>
      <c r="J118" s="994">
        <v>23150</v>
      </c>
      <c r="K118" s="987"/>
      <c r="L118" s="987" t="s">
        <v>5902</v>
      </c>
      <c r="M118" s="987" t="s">
        <v>266</v>
      </c>
      <c r="N118" s="989">
        <v>44005</v>
      </c>
      <c r="O118" s="989">
        <v>44005</v>
      </c>
      <c r="P118" s="987" t="s">
        <v>6020</v>
      </c>
    </row>
    <row r="119" spans="1:16" ht="24.95" customHeight="1">
      <c r="A119" s="1174" t="s">
        <v>6001</v>
      </c>
      <c r="B119" s="1174"/>
      <c r="C119" s="987" t="s">
        <v>5901</v>
      </c>
      <c r="D119" s="987">
        <v>420</v>
      </c>
      <c r="E119" s="987" t="s">
        <v>6040</v>
      </c>
      <c r="F119" s="988" t="s">
        <v>5771</v>
      </c>
      <c r="G119" s="987" t="s">
        <v>5924</v>
      </c>
      <c r="H119" s="987">
        <v>12</v>
      </c>
      <c r="I119" s="987" t="s">
        <v>2908</v>
      </c>
      <c r="J119" s="994">
        <v>19500</v>
      </c>
      <c r="K119" s="987"/>
      <c r="L119" s="987" t="s">
        <v>5902</v>
      </c>
      <c r="M119" s="987" t="s">
        <v>266</v>
      </c>
      <c r="N119" s="989">
        <v>44005</v>
      </c>
      <c r="O119" s="989">
        <v>44005</v>
      </c>
      <c r="P119" s="987" t="s">
        <v>6020</v>
      </c>
    </row>
    <row r="120" spans="1:16" ht="24.95" customHeight="1">
      <c r="A120" s="1174" t="s">
        <v>6001</v>
      </c>
      <c r="B120" s="1174"/>
      <c r="C120" s="987" t="s">
        <v>5901</v>
      </c>
      <c r="D120" s="987">
        <v>430</v>
      </c>
      <c r="E120" s="987" t="s">
        <v>6041</v>
      </c>
      <c r="F120" s="988" t="s">
        <v>5795</v>
      </c>
      <c r="G120" s="987" t="s">
        <v>5924</v>
      </c>
      <c r="H120" s="987">
        <v>20</v>
      </c>
      <c r="I120" s="987" t="s">
        <v>4441</v>
      </c>
      <c r="J120" s="994">
        <v>12000</v>
      </c>
      <c r="K120" s="987"/>
      <c r="L120" s="987" t="s">
        <v>5902</v>
      </c>
      <c r="M120" s="987" t="s">
        <v>266</v>
      </c>
      <c r="N120" s="989">
        <v>44005</v>
      </c>
      <c r="O120" s="989">
        <v>44005</v>
      </c>
      <c r="P120" s="987" t="s">
        <v>6020</v>
      </c>
    </row>
    <row r="121" spans="1:16" ht="24.95" customHeight="1">
      <c r="A121" s="1174" t="s">
        <v>6001</v>
      </c>
      <c r="B121" s="1174"/>
      <c r="C121" s="987" t="s">
        <v>5901</v>
      </c>
      <c r="D121" s="987">
        <v>440</v>
      </c>
      <c r="E121" s="987" t="s">
        <v>6042</v>
      </c>
      <c r="F121" s="988" t="s">
        <v>5794</v>
      </c>
      <c r="G121" s="987" t="s">
        <v>5937</v>
      </c>
      <c r="H121" s="987">
        <v>32</v>
      </c>
      <c r="I121" s="987" t="s">
        <v>4441</v>
      </c>
      <c r="J121" s="994">
        <v>11200</v>
      </c>
      <c r="K121" s="987"/>
      <c r="L121" s="987" t="s">
        <v>5902</v>
      </c>
      <c r="M121" s="987" t="s">
        <v>266</v>
      </c>
      <c r="N121" s="989">
        <v>44005</v>
      </c>
      <c r="O121" s="989">
        <v>44005</v>
      </c>
      <c r="P121" s="987" t="s">
        <v>6020</v>
      </c>
    </row>
    <row r="122" spans="1:16" ht="24.95" customHeight="1">
      <c r="A122" s="1174" t="s">
        <v>6001</v>
      </c>
      <c r="B122" s="1174"/>
      <c r="C122" s="987" t="s">
        <v>5901</v>
      </c>
      <c r="D122" s="987">
        <v>450</v>
      </c>
      <c r="E122" s="987" t="s">
        <v>6043</v>
      </c>
      <c r="F122" s="988" t="s">
        <v>5792</v>
      </c>
      <c r="G122" s="987" t="s">
        <v>5924</v>
      </c>
      <c r="H122" s="987">
        <v>16</v>
      </c>
      <c r="I122" s="987" t="s">
        <v>4441</v>
      </c>
      <c r="J122" s="994">
        <v>12100</v>
      </c>
      <c r="K122" s="987"/>
      <c r="L122" s="987" t="s">
        <v>5902</v>
      </c>
      <c r="M122" s="987" t="s">
        <v>266</v>
      </c>
      <c r="N122" s="989">
        <v>44005</v>
      </c>
      <c r="O122" s="989">
        <v>44005</v>
      </c>
      <c r="P122" s="987" t="s">
        <v>6020</v>
      </c>
    </row>
    <row r="123" spans="1:16" ht="24.95" customHeight="1">
      <c r="A123" s="1174" t="s">
        <v>6001</v>
      </c>
      <c r="B123" s="1174"/>
      <c r="C123" s="987" t="s">
        <v>5901</v>
      </c>
      <c r="D123" s="987">
        <v>460</v>
      </c>
      <c r="E123" s="987" t="s">
        <v>5936</v>
      </c>
      <c r="F123" s="988" t="s">
        <v>5796</v>
      </c>
      <c r="G123" s="987" t="s">
        <v>5937</v>
      </c>
      <c r="H123" s="987">
        <v>69</v>
      </c>
      <c r="I123" s="987" t="s">
        <v>4441</v>
      </c>
      <c r="J123" s="994">
        <v>15100</v>
      </c>
      <c r="K123" s="987"/>
      <c r="L123" s="987" t="s">
        <v>5902</v>
      </c>
      <c r="M123" s="987" t="s">
        <v>266</v>
      </c>
      <c r="N123" s="989">
        <v>44005</v>
      </c>
      <c r="O123" s="989">
        <v>44005</v>
      </c>
      <c r="P123" s="987" t="s">
        <v>6017</v>
      </c>
    </row>
    <row r="124" spans="1:16" ht="24.95" customHeight="1">
      <c r="A124" s="1174" t="s">
        <v>6001</v>
      </c>
      <c r="B124" s="1174"/>
      <c r="C124" s="987" t="s">
        <v>5901</v>
      </c>
      <c r="D124" s="987">
        <v>470</v>
      </c>
      <c r="E124" s="987" t="s">
        <v>6044</v>
      </c>
      <c r="F124" s="988" t="s">
        <v>5880</v>
      </c>
      <c r="G124" s="987" t="s">
        <v>5924</v>
      </c>
      <c r="H124" s="987">
        <v>30</v>
      </c>
      <c r="I124" s="987" t="s">
        <v>4441</v>
      </c>
      <c r="J124" s="994">
        <v>19900</v>
      </c>
      <c r="K124" s="987"/>
      <c r="L124" s="987" t="s">
        <v>5902</v>
      </c>
      <c r="M124" s="987" t="s">
        <v>266</v>
      </c>
      <c r="N124" s="989">
        <v>44005</v>
      </c>
      <c r="O124" s="989">
        <v>44005</v>
      </c>
      <c r="P124" s="987" t="s">
        <v>6017</v>
      </c>
    </row>
    <row r="125" spans="1:16" ht="24.95" customHeight="1">
      <c r="A125" s="1174" t="s">
        <v>6001</v>
      </c>
      <c r="B125" s="1174"/>
      <c r="C125" s="987" t="s">
        <v>5901</v>
      </c>
      <c r="D125" s="987">
        <v>480</v>
      </c>
      <c r="E125" s="987" t="s">
        <v>6045</v>
      </c>
      <c r="F125" s="988" t="s">
        <v>5797</v>
      </c>
      <c r="G125" s="987" t="s">
        <v>5924</v>
      </c>
      <c r="H125" s="987">
        <v>35</v>
      </c>
      <c r="I125" s="987" t="s">
        <v>4441</v>
      </c>
      <c r="J125" s="994">
        <v>27500</v>
      </c>
      <c r="K125" s="987"/>
      <c r="L125" s="987" t="s">
        <v>5902</v>
      </c>
      <c r="M125" s="987" t="s">
        <v>266</v>
      </c>
      <c r="N125" s="989">
        <v>44005</v>
      </c>
      <c r="O125" s="989">
        <v>44005</v>
      </c>
      <c r="P125" s="987" t="s">
        <v>6017</v>
      </c>
    </row>
    <row r="126" spans="1:16" ht="24.95" customHeight="1">
      <c r="A126" s="1174" t="s">
        <v>6001</v>
      </c>
      <c r="B126" s="1174"/>
      <c r="C126" s="987" t="s">
        <v>5901</v>
      </c>
      <c r="D126" s="987">
        <v>490</v>
      </c>
      <c r="E126" s="987" t="s">
        <v>6046</v>
      </c>
      <c r="F126" s="988" t="s">
        <v>5909</v>
      </c>
      <c r="G126" s="987" t="s">
        <v>5924</v>
      </c>
      <c r="H126" s="987">
        <v>46</v>
      </c>
      <c r="I126" s="987" t="s">
        <v>4441</v>
      </c>
      <c r="J126" s="994">
        <v>22000</v>
      </c>
      <c r="K126" s="987"/>
      <c r="L126" s="987" t="s">
        <v>5902</v>
      </c>
      <c r="M126" s="987" t="s">
        <v>266</v>
      </c>
      <c r="N126" s="989">
        <v>44005</v>
      </c>
      <c r="O126" s="989">
        <v>44005</v>
      </c>
      <c r="P126" s="987" t="s">
        <v>6017</v>
      </c>
    </row>
    <row r="127" spans="1:16" ht="24.95" customHeight="1">
      <c r="A127" s="1174" t="s">
        <v>6001</v>
      </c>
      <c r="B127" s="1174"/>
      <c r="C127" s="987" t="s">
        <v>5901</v>
      </c>
      <c r="D127" s="987">
        <v>500</v>
      </c>
      <c r="E127" s="987" t="s">
        <v>6047</v>
      </c>
      <c r="F127" s="988" t="s">
        <v>5767</v>
      </c>
      <c r="G127" s="987" t="s">
        <v>5924</v>
      </c>
      <c r="H127" s="987">
        <v>22</v>
      </c>
      <c r="I127" s="987" t="s">
        <v>5888</v>
      </c>
      <c r="J127" s="994">
        <v>41400</v>
      </c>
      <c r="K127" s="987"/>
      <c r="L127" s="987" t="s">
        <v>5902</v>
      </c>
      <c r="M127" s="987" t="s">
        <v>266</v>
      </c>
      <c r="N127" s="989">
        <v>44005</v>
      </c>
      <c r="O127" s="989">
        <v>44005</v>
      </c>
      <c r="P127" s="987" t="s">
        <v>6017</v>
      </c>
    </row>
    <row r="128" spans="1:16" ht="24.95" customHeight="1">
      <c r="A128" s="1174" t="s">
        <v>6001</v>
      </c>
      <c r="B128" s="1174"/>
      <c r="C128" s="987" t="s">
        <v>5901</v>
      </c>
      <c r="D128" s="987">
        <v>510</v>
      </c>
      <c r="E128" s="987" t="s">
        <v>6048</v>
      </c>
      <c r="F128" s="988" t="s">
        <v>5783</v>
      </c>
      <c r="G128" s="987" t="s">
        <v>5924</v>
      </c>
      <c r="H128" s="987">
        <v>22</v>
      </c>
      <c r="I128" s="987" t="s">
        <v>1815</v>
      </c>
      <c r="J128" s="994">
        <v>11000</v>
      </c>
      <c r="K128" s="987"/>
      <c r="L128" s="987" t="s">
        <v>5902</v>
      </c>
      <c r="M128" s="987" t="s">
        <v>266</v>
      </c>
      <c r="N128" s="989">
        <v>44005</v>
      </c>
      <c r="O128" s="989">
        <v>44005</v>
      </c>
      <c r="P128" s="987" t="s">
        <v>6017</v>
      </c>
    </row>
    <row r="129" spans="1:16" ht="24.95" customHeight="1">
      <c r="A129" s="1174" t="s">
        <v>6001</v>
      </c>
      <c r="B129" s="1174"/>
      <c r="C129" s="987" t="s">
        <v>5901</v>
      </c>
      <c r="D129" s="987">
        <v>520</v>
      </c>
      <c r="E129" s="987" t="s">
        <v>6049</v>
      </c>
      <c r="F129" s="988" t="s">
        <v>5803</v>
      </c>
      <c r="G129" s="987" t="s">
        <v>5924</v>
      </c>
      <c r="H129" s="987">
        <v>32</v>
      </c>
      <c r="I129" s="987" t="s">
        <v>4441</v>
      </c>
      <c r="J129" s="994">
        <v>11700</v>
      </c>
      <c r="K129" s="987"/>
      <c r="L129" s="987" t="s">
        <v>5902</v>
      </c>
      <c r="M129" s="987" t="s">
        <v>266</v>
      </c>
      <c r="N129" s="989">
        <v>44005</v>
      </c>
      <c r="O129" s="989">
        <v>44005</v>
      </c>
      <c r="P129" s="987" t="s">
        <v>6017</v>
      </c>
    </row>
    <row r="130" spans="1:16" ht="24.95" customHeight="1">
      <c r="A130" s="1174" t="s">
        <v>6001</v>
      </c>
      <c r="B130" s="1174"/>
      <c r="C130" s="987" t="s">
        <v>5901</v>
      </c>
      <c r="D130" s="987">
        <v>530</v>
      </c>
      <c r="E130" s="987" t="s">
        <v>6050</v>
      </c>
      <c r="F130" s="988" t="s">
        <v>5910</v>
      </c>
      <c r="G130" s="987" t="s">
        <v>5924</v>
      </c>
      <c r="H130" s="987">
        <v>65</v>
      </c>
      <c r="I130" s="987" t="s">
        <v>1815</v>
      </c>
      <c r="J130" s="994">
        <v>150000</v>
      </c>
      <c r="K130" s="987"/>
      <c r="L130" s="987" t="s">
        <v>5902</v>
      </c>
      <c r="M130" s="987" t="s">
        <v>266</v>
      </c>
      <c r="N130" s="989">
        <v>44005</v>
      </c>
      <c r="O130" s="989">
        <v>44005</v>
      </c>
      <c r="P130" s="987" t="s">
        <v>6017</v>
      </c>
    </row>
    <row r="131" spans="1:16" ht="24.95" customHeight="1">
      <c r="A131" s="1174" t="s">
        <v>6001</v>
      </c>
      <c r="B131" s="1174"/>
      <c r="C131" s="987" t="s">
        <v>5901</v>
      </c>
      <c r="D131" s="987">
        <v>540</v>
      </c>
      <c r="E131" s="987" t="s">
        <v>6051</v>
      </c>
      <c r="F131" s="988" t="s">
        <v>5910</v>
      </c>
      <c r="G131" s="987" t="s">
        <v>5933</v>
      </c>
      <c r="H131" s="987">
        <v>10</v>
      </c>
      <c r="I131" s="987" t="s">
        <v>1815</v>
      </c>
      <c r="J131" s="994">
        <v>270000</v>
      </c>
      <c r="K131" s="987"/>
      <c r="L131" s="987" t="s">
        <v>5902</v>
      </c>
      <c r="M131" s="987" t="s">
        <v>266</v>
      </c>
      <c r="N131" s="989">
        <v>44005</v>
      </c>
      <c r="O131" s="989">
        <v>44005</v>
      </c>
      <c r="P131" s="987" t="s">
        <v>6020</v>
      </c>
    </row>
    <row r="132" spans="1:16" ht="24.95" customHeight="1">
      <c r="A132" s="1174" t="s">
        <v>6001</v>
      </c>
      <c r="B132" s="1174"/>
      <c r="C132" s="987" t="s">
        <v>5901</v>
      </c>
      <c r="D132" s="987">
        <v>550</v>
      </c>
      <c r="E132" s="987" t="s">
        <v>6052</v>
      </c>
      <c r="F132" s="988" t="s">
        <v>5910</v>
      </c>
      <c r="G132" s="987" t="s">
        <v>5937</v>
      </c>
      <c r="H132" s="987">
        <v>32</v>
      </c>
      <c r="I132" s="987" t="s">
        <v>1815</v>
      </c>
      <c r="J132" s="994">
        <v>400000</v>
      </c>
      <c r="K132" s="987"/>
      <c r="L132" s="987" t="s">
        <v>5902</v>
      </c>
      <c r="M132" s="987" t="s">
        <v>266</v>
      </c>
      <c r="N132" s="989">
        <v>44005</v>
      </c>
      <c r="O132" s="989">
        <v>44005</v>
      </c>
      <c r="P132" s="987" t="s">
        <v>6020</v>
      </c>
    </row>
    <row r="133" spans="1:16" ht="24.95" customHeight="1">
      <c r="A133" s="1174" t="s">
        <v>6001</v>
      </c>
      <c r="B133" s="1174"/>
      <c r="C133" s="987" t="s">
        <v>5901</v>
      </c>
      <c r="D133" s="987">
        <v>560</v>
      </c>
      <c r="E133" s="987" t="s">
        <v>5938</v>
      </c>
      <c r="F133" s="988" t="s">
        <v>5784</v>
      </c>
      <c r="G133" s="987" t="s">
        <v>5924</v>
      </c>
      <c r="H133" s="987">
        <v>450</v>
      </c>
      <c r="I133" s="987" t="s">
        <v>656</v>
      </c>
      <c r="J133" s="994">
        <v>120100</v>
      </c>
      <c r="K133" s="987"/>
      <c r="L133" s="987" t="s">
        <v>5902</v>
      </c>
      <c r="M133" s="987" t="s">
        <v>266</v>
      </c>
      <c r="N133" s="989">
        <v>44005</v>
      </c>
      <c r="O133" s="989">
        <v>44005</v>
      </c>
      <c r="P133" s="987" t="s">
        <v>6020</v>
      </c>
    </row>
    <row r="134" spans="1:16" ht="24.95" customHeight="1">
      <c r="A134" s="1174" t="s">
        <v>6001</v>
      </c>
      <c r="B134" s="1174"/>
      <c r="C134" s="987" t="s">
        <v>5901</v>
      </c>
      <c r="D134" s="987">
        <v>570</v>
      </c>
      <c r="E134" s="987" t="s">
        <v>6053</v>
      </c>
      <c r="F134" s="988" t="s">
        <v>5761</v>
      </c>
      <c r="G134" s="987" t="s">
        <v>5924</v>
      </c>
      <c r="H134" s="987">
        <v>2</v>
      </c>
      <c r="I134" s="987" t="s">
        <v>725</v>
      </c>
      <c r="J134" s="994">
        <v>1915000</v>
      </c>
      <c r="K134" s="987"/>
      <c r="L134" s="987" t="s">
        <v>5902</v>
      </c>
      <c r="M134" s="987" t="s">
        <v>266</v>
      </c>
      <c r="N134" s="989">
        <v>44005</v>
      </c>
      <c r="O134" s="989">
        <v>44005</v>
      </c>
      <c r="P134" s="987" t="s">
        <v>6020</v>
      </c>
    </row>
    <row r="135" spans="1:16" ht="24.95" customHeight="1">
      <c r="A135" s="1174" t="s">
        <v>6001</v>
      </c>
      <c r="B135" s="1174"/>
      <c r="C135" s="987" t="s">
        <v>5901</v>
      </c>
      <c r="D135" s="987">
        <v>580</v>
      </c>
      <c r="E135" s="987" t="s">
        <v>6054</v>
      </c>
      <c r="F135" s="988" t="s">
        <v>5769</v>
      </c>
      <c r="G135" s="987" t="s">
        <v>5924</v>
      </c>
      <c r="H135" s="987">
        <v>46</v>
      </c>
      <c r="I135" s="987" t="s">
        <v>4441</v>
      </c>
      <c r="J135" s="994">
        <v>18000</v>
      </c>
      <c r="K135" s="987"/>
      <c r="L135" s="987" t="s">
        <v>5902</v>
      </c>
      <c r="M135" s="987" t="s">
        <v>266</v>
      </c>
      <c r="N135" s="989">
        <v>44005</v>
      </c>
      <c r="O135" s="989">
        <v>44005</v>
      </c>
      <c r="P135" s="987" t="s">
        <v>6020</v>
      </c>
    </row>
    <row r="136" spans="1:16" ht="24.95" customHeight="1">
      <c r="A136" s="1174" t="s">
        <v>6001</v>
      </c>
      <c r="B136" s="1174"/>
      <c r="C136" s="987" t="s">
        <v>5901</v>
      </c>
      <c r="D136" s="987">
        <v>590</v>
      </c>
      <c r="E136" s="987" t="s">
        <v>5939</v>
      </c>
      <c r="F136" s="988" t="s">
        <v>5766</v>
      </c>
      <c r="G136" s="987" t="s">
        <v>5924</v>
      </c>
      <c r="H136" s="987">
        <v>12</v>
      </c>
      <c r="I136" s="987" t="s">
        <v>4441</v>
      </c>
      <c r="J136" s="994">
        <v>75000</v>
      </c>
      <c r="K136" s="987"/>
      <c r="L136" s="987" t="s">
        <v>5902</v>
      </c>
      <c r="M136" s="987" t="s">
        <v>266</v>
      </c>
      <c r="N136" s="989">
        <v>44005</v>
      </c>
      <c r="O136" s="989">
        <v>44005</v>
      </c>
      <c r="P136" s="987" t="s">
        <v>6020</v>
      </c>
    </row>
    <row r="137" spans="1:16" ht="24.95" customHeight="1">
      <c r="A137" s="1174" t="s">
        <v>6001</v>
      </c>
      <c r="B137" s="1174"/>
      <c r="C137" s="987" t="s">
        <v>5901</v>
      </c>
      <c r="D137" s="987">
        <v>600</v>
      </c>
      <c r="E137" s="987" t="s">
        <v>6055</v>
      </c>
      <c r="F137" s="988" t="s">
        <v>5754</v>
      </c>
      <c r="G137" s="987" t="s">
        <v>5924</v>
      </c>
      <c r="H137" s="987">
        <v>114</v>
      </c>
      <c r="I137" s="987" t="s">
        <v>4441</v>
      </c>
      <c r="J137" s="994">
        <v>11000</v>
      </c>
      <c r="K137" s="987"/>
      <c r="L137" s="987" t="s">
        <v>5902</v>
      </c>
      <c r="M137" s="987" t="s">
        <v>266</v>
      </c>
      <c r="N137" s="989">
        <v>44005</v>
      </c>
      <c r="O137" s="989">
        <v>44005</v>
      </c>
      <c r="P137" s="987" t="s">
        <v>6020</v>
      </c>
    </row>
    <row r="138" spans="1:16" ht="24.95" customHeight="1">
      <c r="A138" s="1174" t="s">
        <v>6001</v>
      </c>
      <c r="B138" s="1174"/>
      <c r="C138" s="987" t="s">
        <v>5901</v>
      </c>
      <c r="D138" s="987">
        <v>610</v>
      </c>
      <c r="E138" s="987" t="s">
        <v>6056</v>
      </c>
      <c r="F138" s="988" t="s">
        <v>5733</v>
      </c>
      <c r="G138" s="987" t="s">
        <v>5924</v>
      </c>
      <c r="H138" s="987">
        <v>2</v>
      </c>
      <c r="I138" s="987" t="s">
        <v>4441</v>
      </c>
      <c r="J138" s="994">
        <v>24300</v>
      </c>
      <c r="K138" s="987"/>
      <c r="L138" s="987" t="s">
        <v>5902</v>
      </c>
      <c r="M138" s="987" t="s">
        <v>266</v>
      </c>
      <c r="N138" s="989">
        <v>44005</v>
      </c>
      <c r="O138" s="989">
        <v>44005</v>
      </c>
      <c r="P138" s="987" t="s">
        <v>6020</v>
      </c>
    </row>
    <row r="139" spans="1:16" ht="24.95" customHeight="1">
      <c r="A139" s="1174" t="s">
        <v>6001</v>
      </c>
      <c r="B139" s="1174"/>
      <c r="C139" s="987" t="s">
        <v>5901</v>
      </c>
      <c r="D139" s="987">
        <v>620</v>
      </c>
      <c r="E139" s="987" t="s">
        <v>6057</v>
      </c>
      <c r="F139" s="988" t="s">
        <v>5911</v>
      </c>
      <c r="G139" s="987" t="s">
        <v>5937</v>
      </c>
      <c r="H139" s="987">
        <v>5</v>
      </c>
      <c r="I139" s="987" t="s">
        <v>656</v>
      </c>
      <c r="J139" s="994">
        <v>550000</v>
      </c>
      <c r="K139" s="987"/>
      <c r="L139" s="987" t="s">
        <v>5902</v>
      </c>
      <c r="M139" s="987" t="s">
        <v>266</v>
      </c>
      <c r="N139" s="989">
        <v>44005</v>
      </c>
      <c r="O139" s="989">
        <v>44005</v>
      </c>
      <c r="P139" s="987" t="s">
        <v>6020</v>
      </c>
    </row>
    <row r="140" spans="1:16" ht="24.95" customHeight="1">
      <c r="A140" s="1174" t="s">
        <v>6001</v>
      </c>
      <c r="B140" s="1174"/>
      <c r="C140" s="987" t="s">
        <v>5901</v>
      </c>
      <c r="D140" s="987">
        <v>630</v>
      </c>
      <c r="E140" s="987" t="s">
        <v>6058</v>
      </c>
      <c r="F140" s="988" t="s">
        <v>5912</v>
      </c>
      <c r="G140" s="987" t="s">
        <v>5924</v>
      </c>
      <c r="H140" s="987">
        <v>6</v>
      </c>
      <c r="I140" s="987" t="s">
        <v>4448</v>
      </c>
      <c r="J140" s="994">
        <v>1100000</v>
      </c>
      <c r="K140" s="987"/>
      <c r="L140" s="987" t="s">
        <v>5902</v>
      </c>
      <c r="M140" s="987" t="s">
        <v>266</v>
      </c>
      <c r="N140" s="989">
        <v>44005</v>
      </c>
      <c r="O140" s="989">
        <v>44005</v>
      </c>
      <c r="P140" s="987" t="s">
        <v>6020</v>
      </c>
    </row>
    <row r="141" spans="1:16" ht="24.95" customHeight="1">
      <c r="A141" s="1174" t="s">
        <v>6001</v>
      </c>
      <c r="B141" s="1174"/>
      <c r="C141" s="987" t="s">
        <v>5901</v>
      </c>
      <c r="D141" s="987">
        <v>640</v>
      </c>
      <c r="E141" s="987" t="s">
        <v>6059</v>
      </c>
      <c r="F141" s="988" t="s">
        <v>5857</v>
      </c>
      <c r="G141" s="987" t="s">
        <v>5927</v>
      </c>
      <c r="H141" s="987">
        <v>1</v>
      </c>
      <c r="I141" s="987" t="s">
        <v>4453</v>
      </c>
      <c r="J141" s="994">
        <v>1000000</v>
      </c>
      <c r="K141" s="987"/>
      <c r="L141" s="987" t="s">
        <v>5902</v>
      </c>
      <c r="M141" s="987" t="s">
        <v>266</v>
      </c>
      <c r="N141" s="989">
        <v>44005</v>
      </c>
      <c r="O141" s="989">
        <v>44005</v>
      </c>
      <c r="P141" s="987" t="s">
        <v>6020</v>
      </c>
    </row>
    <row r="142" spans="1:16" ht="24.95" customHeight="1">
      <c r="A142" s="1174" t="s">
        <v>6001</v>
      </c>
      <c r="B142" s="1174"/>
      <c r="C142" s="987" t="s">
        <v>5901</v>
      </c>
      <c r="D142" s="987">
        <v>650</v>
      </c>
      <c r="E142" s="987" t="s">
        <v>5940</v>
      </c>
      <c r="F142" s="988" t="s">
        <v>5862</v>
      </c>
      <c r="G142" s="987" t="s">
        <v>5933</v>
      </c>
      <c r="H142" s="987">
        <v>1</v>
      </c>
      <c r="I142" s="987" t="s">
        <v>4453</v>
      </c>
      <c r="J142" s="994">
        <v>368000</v>
      </c>
      <c r="K142" s="987"/>
      <c r="L142" s="987" t="s">
        <v>5902</v>
      </c>
      <c r="M142" s="987" t="s">
        <v>266</v>
      </c>
      <c r="N142" s="989">
        <v>44005</v>
      </c>
      <c r="O142" s="989">
        <v>44005</v>
      </c>
      <c r="P142" s="987" t="s">
        <v>6017</v>
      </c>
    </row>
    <row r="143" spans="1:16" ht="24.95" customHeight="1">
      <c r="A143" s="1174" t="s">
        <v>6001</v>
      </c>
      <c r="B143" s="1174"/>
      <c r="C143" s="987" t="s">
        <v>5901</v>
      </c>
      <c r="D143" s="987">
        <v>660</v>
      </c>
      <c r="E143" s="987" t="s">
        <v>5941</v>
      </c>
      <c r="F143" s="988" t="s">
        <v>5864</v>
      </c>
      <c r="G143" s="987" t="s">
        <v>5937</v>
      </c>
      <c r="H143" s="987">
        <v>3</v>
      </c>
      <c r="I143" s="987" t="s">
        <v>4453</v>
      </c>
      <c r="J143" s="994">
        <v>582000</v>
      </c>
      <c r="K143" s="987"/>
      <c r="L143" s="987" t="s">
        <v>5902</v>
      </c>
      <c r="M143" s="987" t="s">
        <v>266</v>
      </c>
      <c r="N143" s="989">
        <v>44005</v>
      </c>
      <c r="O143" s="989">
        <v>44005</v>
      </c>
      <c r="P143" s="987" t="s">
        <v>6020</v>
      </c>
    </row>
    <row r="144" spans="1:16" ht="24.95" customHeight="1">
      <c r="A144" s="1174" t="s">
        <v>6001</v>
      </c>
      <c r="B144" s="1174"/>
      <c r="C144" s="987" t="s">
        <v>5901</v>
      </c>
      <c r="D144" s="987">
        <v>670</v>
      </c>
      <c r="E144" s="987" t="s">
        <v>6060</v>
      </c>
      <c r="F144" s="988" t="s">
        <v>5709</v>
      </c>
      <c r="G144" s="987" t="s">
        <v>5924</v>
      </c>
      <c r="H144" s="987">
        <v>10</v>
      </c>
      <c r="I144" s="987" t="s">
        <v>4441</v>
      </c>
      <c r="J144" s="994">
        <v>210000</v>
      </c>
      <c r="K144" s="987"/>
      <c r="L144" s="987" t="s">
        <v>5902</v>
      </c>
      <c r="M144" s="987" t="s">
        <v>266</v>
      </c>
      <c r="N144" s="989">
        <v>44005</v>
      </c>
      <c r="O144" s="989">
        <v>44005</v>
      </c>
      <c r="P144" s="987" t="s">
        <v>6020</v>
      </c>
    </row>
    <row r="145" spans="1:16" ht="24.95" customHeight="1">
      <c r="A145" s="1174" t="s">
        <v>6001</v>
      </c>
      <c r="B145" s="1174"/>
      <c r="C145" s="987" t="s">
        <v>5901</v>
      </c>
      <c r="D145" s="987">
        <v>680</v>
      </c>
      <c r="E145" s="987" t="s">
        <v>6061</v>
      </c>
      <c r="F145" s="988" t="s">
        <v>5760</v>
      </c>
      <c r="G145" s="987" t="s">
        <v>5924</v>
      </c>
      <c r="H145" s="987">
        <v>95</v>
      </c>
      <c r="I145" s="987" t="s">
        <v>4441</v>
      </c>
      <c r="J145" s="994">
        <v>21000</v>
      </c>
      <c r="K145" s="987"/>
      <c r="L145" s="987" t="s">
        <v>5902</v>
      </c>
      <c r="M145" s="987" t="s">
        <v>266</v>
      </c>
      <c r="N145" s="989">
        <v>44005</v>
      </c>
      <c r="O145" s="989">
        <v>44005</v>
      </c>
      <c r="P145" s="987" t="s">
        <v>6020</v>
      </c>
    </row>
    <row r="146" spans="1:16" ht="24.95" customHeight="1">
      <c r="A146" s="1174" t="s">
        <v>6001</v>
      </c>
      <c r="B146" s="1174"/>
      <c r="C146" s="987" t="s">
        <v>5901</v>
      </c>
      <c r="D146" s="987">
        <v>690</v>
      </c>
      <c r="E146" s="987" t="s">
        <v>5951</v>
      </c>
      <c r="F146" s="988" t="s">
        <v>5753</v>
      </c>
      <c r="G146" s="987" t="s">
        <v>5933</v>
      </c>
      <c r="H146" s="987">
        <v>42</v>
      </c>
      <c r="I146" s="987" t="s">
        <v>4441</v>
      </c>
      <c r="J146" s="994">
        <v>6500</v>
      </c>
      <c r="K146" s="987"/>
      <c r="L146" s="987" t="s">
        <v>5902</v>
      </c>
      <c r="M146" s="987" t="s">
        <v>266</v>
      </c>
      <c r="N146" s="989">
        <v>44005</v>
      </c>
      <c r="O146" s="989">
        <v>44005</v>
      </c>
      <c r="P146" s="987" t="s">
        <v>6020</v>
      </c>
    </row>
    <row r="147" spans="1:16" ht="24.95" customHeight="1">
      <c r="A147" s="1174" t="s">
        <v>6001</v>
      </c>
      <c r="B147" s="1174"/>
      <c r="C147" s="987" t="s">
        <v>5901</v>
      </c>
      <c r="D147" s="987">
        <v>700</v>
      </c>
      <c r="E147" s="987" t="s">
        <v>6062</v>
      </c>
      <c r="F147" s="988" t="s">
        <v>5818</v>
      </c>
      <c r="G147" s="987" t="s">
        <v>5924</v>
      </c>
      <c r="H147" s="987">
        <v>50</v>
      </c>
      <c r="I147" s="987" t="s">
        <v>1861</v>
      </c>
      <c r="J147" s="994">
        <v>43500</v>
      </c>
      <c r="K147" s="987"/>
      <c r="L147" s="987" t="s">
        <v>5902</v>
      </c>
      <c r="M147" s="987" t="s">
        <v>266</v>
      </c>
      <c r="N147" s="989">
        <v>44005</v>
      </c>
      <c r="O147" s="989">
        <v>44005</v>
      </c>
      <c r="P147" s="987" t="s">
        <v>6020</v>
      </c>
    </row>
    <row r="148" spans="1:16" ht="24.95" customHeight="1">
      <c r="A148" s="1174" t="s">
        <v>6001</v>
      </c>
      <c r="B148" s="1174"/>
      <c r="C148" s="987" t="s">
        <v>5901</v>
      </c>
      <c r="D148" s="987">
        <v>710</v>
      </c>
      <c r="E148" s="987" t="s">
        <v>6063</v>
      </c>
      <c r="F148" s="988" t="s">
        <v>5850</v>
      </c>
      <c r="G148" s="987" t="s">
        <v>5927</v>
      </c>
      <c r="H148" s="987">
        <v>1</v>
      </c>
      <c r="I148" s="987" t="s">
        <v>4448</v>
      </c>
      <c r="J148" s="994">
        <v>5363000</v>
      </c>
      <c r="K148" s="987"/>
      <c r="L148" s="987" t="s">
        <v>5902</v>
      </c>
      <c r="M148" s="987" t="s">
        <v>266</v>
      </c>
      <c r="N148" s="989">
        <v>44005</v>
      </c>
      <c r="O148" s="989">
        <v>44005</v>
      </c>
      <c r="P148" s="987" t="s">
        <v>6020</v>
      </c>
    </row>
    <row r="149" spans="1:16" ht="24.95" customHeight="1">
      <c r="A149" s="1174" t="s">
        <v>6001</v>
      </c>
      <c r="B149" s="1174"/>
      <c r="C149" s="987" t="s">
        <v>5901</v>
      </c>
      <c r="D149" s="987">
        <v>720</v>
      </c>
      <c r="E149" s="987" t="s">
        <v>6064</v>
      </c>
      <c r="F149" s="988" t="s">
        <v>5851</v>
      </c>
      <c r="G149" s="987" t="s">
        <v>5937</v>
      </c>
      <c r="H149" s="987">
        <v>1</v>
      </c>
      <c r="I149" s="987" t="s">
        <v>4448</v>
      </c>
      <c r="J149" s="994">
        <v>8385800</v>
      </c>
      <c r="K149" s="987"/>
      <c r="L149" s="987" t="s">
        <v>5902</v>
      </c>
      <c r="M149" s="987" t="s">
        <v>266</v>
      </c>
      <c r="N149" s="989">
        <v>44005</v>
      </c>
      <c r="O149" s="989">
        <v>44005</v>
      </c>
      <c r="P149" s="987" t="s">
        <v>6020</v>
      </c>
    </row>
    <row r="150" spans="1:16" ht="24.95" customHeight="1">
      <c r="A150" s="1174" t="s">
        <v>6001</v>
      </c>
      <c r="B150" s="1174"/>
      <c r="C150" s="987" t="s">
        <v>5901</v>
      </c>
      <c r="D150" s="987">
        <v>730</v>
      </c>
      <c r="E150" s="987" t="s">
        <v>6065</v>
      </c>
      <c r="F150" s="988" t="s">
        <v>5849</v>
      </c>
      <c r="G150" s="987" t="s">
        <v>5927</v>
      </c>
      <c r="H150" s="987">
        <v>1</v>
      </c>
      <c r="I150" s="987" t="s">
        <v>4448</v>
      </c>
      <c r="J150" s="994">
        <v>11213650</v>
      </c>
      <c r="K150" s="987"/>
      <c r="L150" s="987" t="s">
        <v>5902</v>
      </c>
      <c r="M150" s="987" t="s">
        <v>266</v>
      </c>
      <c r="N150" s="989">
        <v>44005</v>
      </c>
      <c r="O150" s="989">
        <v>44005</v>
      </c>
      <c r="P150" s="987" t="s">
        <v>6020</v>
      </c>
    </row>
    <row r="151" spans="1:16" ht="24.95" customHeight="1">
      <c r="A151" s="1174" t="s">
        <v>6001</v>
      </c>
      <c r="B151" s="1174"/>
      <c r="C151" s="987" t="s">
        <v>5901</v>
      </c>
      <c r="D151" s="987">
        <v>740</v>
      </c>
      <c r="E151" s="987" t="s">
        <v>6066</v>
      </c>
      <c r="F151" s="988" t="s">
        <v>5732</v>
      </c>
      <c r="G151" s="987" t="s">
        <v>5924</v>
      </c>
      <c r="H151" s="987">
        <v>32</v>
      </c>
      <c r="I151" s="987" t="s">
        <v>4441</v>
      </c>
      <c r="J151" s="994">
        <v>37500</v>
      </c>
      <c r="K151" s="987"/>
      <c r="L151" s="987" t="s">
        <v>5902</v>
      </c>
      <c r="M151" s="987" t="s">
        <v>266</v>
      </c>
      <c r="N151" s="989">
        <v>44005</v>
      </c>
      <c r="O151" s="989">
        <v>44005</v>
      </c>
      <c r="P151" s="987" t="s">
        <v>6020</v>
      </c>
    </row>
    <row r="152" spans="1:16" ht="24.95" customHeight="1">
      <c r="A152" s="1174" t="s">
        <v>6001</v>
      </c>
      <c r="B152" s="1174"/>
      <c r="C152" s="987" t="s">
        <v>5901</v>
      </c>
      <c r="D152" s="987">
        <v>750</v>
      </c>
      <c r="E152" s="987" t="s">
        <v>6067</v>
      </c>
      <c r="F152" s="988" t="s">
        <v>5726</v>
      </c>
      <c r="G152" s="987" t="s">
        <v>5937</v>
      </c>
      <c r="H152" s="987">
        <v>68</v>
      </c>
      <c r="I152" s="987" t="s">
        <v>4441</v>
      </c>
      <c r="J152" s="994">
        <v>55000</v>
      </c>
      <c r="K152" s="987"/>
      <c r="L152" s="987" t="s">
        <v>5902</v>
      </c>
      <c r="M152" s="987" t="s">
        <v>266</v>
      </c>
      <c r="N152" s="989">
        <v>44005</v>
      </c>
      <c r="O152" s="989">
        <v>44005</v>
      </c>
      <c r="P152" s="987" t="s">
        <v>6020</v>
      </c>
    </row>
    <row r="153" spans="1:16" ht="24.95" customHeight="1">
      <c r="A153" s="1174" t="s">
        <v>6001</v>
      </c>
      <c r="B153" s="1174"/>
      <c r="C153" s="987" t="s">
        <v>5901</v>
      </c>
      <c r="D153" s="987">
        <v>760</v>
      </c>
      <c r="E153" s="987" t="s">
        <v>6068</v>
      </c>
      <c r="F153" s="988" t="s">
        <v>5913</v>
      </c>
      <c r="G153" s="987" t="s">
        <v>5933</v>
      </c>
      <c r="H153" s="987">
        <v>30</v>
      </c>
      <c r="I153" s="987" t="s">
        <v>1815</v>
      </c>
      <c r="J153" s="994">
        <v>100000</v>
      </c>
      <c r="K153" s="987"/>
      <c r="L153" s="987" t="s">
        <v>5902</v>
      </c>
      <c r="M153" s="987" t="s">
        <v>266</v>
      </c>
      <c r="N153" s="989">
        <v>44005</v>
      </c>
      <c r="O153" s="989">
        <v>44005</v>
      </c>
      <c r="P153" s="987" t="s">
        <v>6020</v>
      </c>
    </row>
    <row r="154" spans="1:16" ht="24.95" customHeight="1">
      <c r="A154" s="1174" t="s">
        <v>6001</v>
      </c>
      <c r="B154" s="1174"/>
      <c r="C154" s="987" t="s">
        <v>5901</v>
      </c>
      <c r="D154" s="987">
        <v>770</v>
      </c>
      <c r="E154" s="987" t="s">
        <v>6069</v>
      </c>
      <c r="F154" s="988" t="s">
        <v>5882</v>
      </c>
      <c r="G154" s="987" t="s">
        <v>5924</v>
      </c>
      <c r="H154" s="987">
        <v>35</v>
      </c>
      <c r="I154" s="987" t="s">
        <v>4441</v>
      </c>
      <c r="J154" s="994">
        <v>94800</v>
      </c>
      <c r="K154" s="987"/>
      <c r="L154" s="987" t="s">
        <v>5902</v>
      </c>
      <c r="M154" s="987" t="s">
        <v>266</v>
      </c>
      <c r="N154" s="989">
        <v>44005</v>
      </c>
      <c r="O154" s="989">
        <v>44005</v>
      </c>
      <c r="P154" s="987" t="s">
        <v>6020</v>
      </c>
    </row>
    <row r="155" spans="1:16" ht="24.95" customHeight="1">
      <c r="A155" s="1174" t="s">
        <v>6001</v>
      </c>
      <c r="B155" s="1174"/>
      <c r="C155" s="987" t="s">
        <v>5901</v>
      </c>
      <c r="D155" s="987">
        <v>780</v>
      </c>
      <c r="E155" s="987" t="s">
        <v>6070</v>
      </c>
      <c r="F155" s="988" t="s">
        <v>5810</v>
      </c>
      <c r="G155" s="987" t="s">
        <v>5924</v>
      </c>
      <c r="H155" s="987">
        <v>34</v>
      </c>
      <c r="I155" s="987" t="s">
        <v>4441</v>
      </c>
      <c r="J155" s="994">
        <v>9700</v>
      </c>
      <c r="K155" s="987"/>
      <c r="L155" s="987" t="s">
        <v>5902</v>
      </c>
      <c r="M155" s="987" t="s">
        <v>266</v>
      </c>
      <c r="N155" s="989">
        <v>44005</v>
      </c>
      <c r="O155" s="989">
        <v>44005</v>
      </c>
      <c r="P155" s="987" t="s">
        <v>6020</v>
      </c>
    </row>
    <row r="156" spans="1:16" ht="24.95" customHeight="1">
      <c r="A156" s="1174" t="s">
        <v>6001</v>
      </c>
      <c r="B156" s="1174"/>
      <c r="C156" s="987" t="s">
        <v>5901</v>
      </c>
      <c r="D156" s="987">
        <v>790</v>
      </c>
      <c r="E156" s="987" t="s">
        <v>6071</v>
      </c>
      <c r="F156" s="988" t="s">
        <v>5811</v>
      </c>
      <c r="G156" s="987" t="s">
        <v>5937</v>
      </c>
      <c r="H156" s="987">
        <v>10</v>
      </c>
      <c r="I156" s="987" t="s">
        <v>4441</v>
      </c>
      <c r="J156" s="994">
        <v>13100</v>
      </c>
      <c r="K156" s="987"/>
      <c r="L156" s="987" t="s">
        <v>5902</v>
      </c>
      <c r="M156" s="987" t="s">
        <v>266</v>
      </c>
      <c r="N156" s="989">
        <v>44005</v>
      </c>
      <c r="O156" s="989">
        <v>44005</v>
      </c>
      <c r="P156" s="987" t="s">
        <v>6020</v>
      </c>
    </row>
    <row r="157" spans="1:16" ht="24.95" customHeight="1">
      <c r="A157" s="1174" t="s">
        <v>6001</v>
      </c>
      <c r="B157" s="1174"/>
      <c r="C157" s="987" t="s">
        <v>5901</v>
      </c>
      <c r="D157" s="987">
        <v>800</v>
      </c>
      <c r="E157" s="987" t="s">
        <v>6072</v>
      </c>
      <c r="F157" s="988" t="s">
        <v>5812</v>
      </c>
      <c r="G157" s="987" t="s">
        <v>5933</v>
      </c>
      <c r="H157" s="987">
        <v>34</v>
      </c>
      <c r="I157" s="987" t="s">
        <v>4441</v>
      </c>
      <c r="J157" s="994">
        <v>16000</v>
      </c>
      <c r="K157" s="987"/>
      <c r="L157" s="987" t="s">
        <v>5902</v>
      </c>
      <c r="M157" s="987" t="s">
        <v>266</v>
      </c>
      <c r="N157" s="989">
        <v>44005</v>
      </c>
      <c r="O157" s="989">
        <v>44005</v>
      </c>
      <c r="P157" s="987" t="s">
        <v>6020</v>
      </c>
    </row>
    <row r="158" spans="1:16" ht="24.95" customHeight="1">
      <c r="A158" s="1174" t="s">
        <v>6001</v>
      </c>
      <c r="B158" s="1174"/>
      <c r="C158" s="987" t="s">
        <v>5901</v>
      </c>
      <c r="D158" s="987">
        <v>810</v>
      </c>
      <c r="E158" s="987" t="s">
        <v>6073</v>
      </c>
      <c r="F158" s="988" t="s">
        <v>5914</v>
      </c>
      <c r="G158" s="987" t="s">
        <v>5937</v>
      </c>
      <c r="H158" s="987">
        <v>50</v>
      </c>
      <c r="I158" s="987" t="s">
        <v>4441</v>
      </c>
      <c r="J158" s="994">
        <v>2300</v>
      </c>
      <c r="K158" s="987"/>
      <c r="L158" s="987" t="s">
        <v>5902</v>
      </c>
      <c r="M158" s="987" t="s">
        <v>266</v>
      </c>
      <c r="N158" s="989">
        <v>44005</v>
      </c>
      <c r="O158" s="989">
        <v>44005</v>
      </c>
      <c r="P158" s="987" t="s">
        <v>6020</v>
      </c>
    </row>
    <row r="159" spans="1:16" ht="24.95" customHeight="1">
      <c r="A159" s="1174" t="s">
        <v>6001</v>
      </c>
      <c r="B159" s="1174"/>
      <c r="C159" s="987" t="s">
        <v>5901</v>
      </c>
      <c r="D159" s="987">
        <v>820</v>
      </c>
      <c r="E159" s="987" t="s">
        <v>6074</v>
      </c>
      <c r="F159" s="988" t="s">
        <v>5915</v>
      </c>
      <c r="G159" s="987" t="s">
        <v>5937</v>
      </c>
      <c r="H159" s="987">
        <v>50</v>
      </c>
      <c r="I159" s="987" t="s">
        <v>4441</v>
      </c>
      <c r="J159" s="994">
        <v>3000</v>
      </c>
      <c r="K159" s="987"/>
      <c r="L159" s="987" t="s">
        <v>5902</v>
      </c>
      <c r="M159" s="987" t="s">
        <v>266</v>
      </c>
      <c r="N159" s="989">
        <v>44005</v>
      </c>
      <c r="O159" s="989">
        <v>44005</v>
      </c>
      <c r="P159" s="987" t="s">
        <v>6020</v>
      </c>
    </row>
    <row r="160" spans="1:16" ht="24.95" customHeight="1">
      <c r="A160" s="1174" t="s">
        <v>6001</v>
      </c>
      <c r="B160" s="1174"/>
      <c r="C160" s="987" t="s">
        <v>5901</v>
      </c>
      <c r="D160" s="987">
        <v>830</v>
      </c>
      <c r="E160" s="987" t="s">
        <v>6075</v>
      </c>
      <c r="F160" s="988" t="s">
        <v>5914</v>
      </c>
      <c r="G160" s="987" t="s">
        <v>5933</v>
      </c>
      <c r="H160" s="987">
        <v>100</v>
      </c>
      <c r="I160" s="987" t="s">
        <v>4441</v>
      </c>
      <c r="J160" s="994">
        <v>2300</v>
      </c>
      <c r="K160" s="987"/>
      <c r="L160" s="987" t="s">
        <v>5902</v>
      </c>
      <c r="M160" s="987" t="s">
        <v>266</v>
      </c>
      <c r="N160" s="989">
        <v>44005</v>
      </c>
      <c r="O160" s="989">
        <v>44005</v>
      </c>
      <c r="P160" s="987" t="s">
        <v>6020</v>
      </c>
    </row>
    <row r="161" spans="1:16" ht="24.95" customHeight="1">
      <c r="A161" s="1174" t="s">
        <v>6001</v>
      </c>
      <c r="B161" s="1174"/>
      <c r="C161" s="987" t="s">
        <v>5901</v>
      </c>
      <c r="D161" s="987">
        <v>840</v>
      </c>
      <c r="E161" s="987" t="s">
        <v>6076</v>
      </c>
      <c r="F161" s="988" t="s">
        <v>5916</v>
      </c>
      <c r="G161" s="987" t="s">
        <v>6077</v>
      </c>
      <c r="H161" s="987">
        <v>100</v>
      </c>
      <c r="I161" s="987" t="s">
        <v>4441</v>
      </c>
      <c r="J161" s="994">
        <v>2300</v>
      </c>
      <c r="K161" s="987"/>
      <c r="L161" s="987" t="s">
        <v>5902</v>
      </c>
      <c r="M161" s="987" t="s">
        <v>266</v>
      </c>
      <c r="N161" s="989">
        <v>44005</v>
      </c>
      <c r="O161" s="989">
        <v>44005</v>
      </c>
      <c r="P161" s="987" t="s">
        <v>6020</v>
      </c>
    </row>
    <row r="162" spans="1:16" ht="24.95" customHeight="1">
      <c r="A162" s="1174" t="s">
        <v>6001</v>
      </c>
      <c r="B162" s="1174"/>
      <c r="C162" s="987" t="s">
        <v>5901</v>
      </c>
      <c r="D162" s="987">
        <v>850</v>
      </c>
      <c r="E162" s="987" t="s">
        <v>6078</v>
      </c>
      <c r="F162" s="988" t="s">
        <v>5914</v>
      </c>
      <c r="G162" s="987" t="s">
        <v>5937</v>
      </c>
      <c r="H162" s="987">
        <v>100</v>
      </c>
      <c r="I162" s="987" t="s">
        <v>4441</v>
      </c>
      <c r="J162" s="994">
        <v>2300</v>
      </c>
      <c r="K162" s="987"/>
      <c r="L162" s="987" t="s">
        <v>5902</v>
      </c>
      <c r="M162" s="987" t="s">
        <v>266</v>
      </c>
      <c r="N162" s="989">
        <v>44005</v>
      </c>
      <c r="O162" s="989">
        <v>44005</v>
      </c>
      <c r="P162" s="987" t="s">
        <v>6020</v>
      </c>
    </row>
    <row r="163" spans="1:16" ht="24.95" customHeight="1">
      <c r="A163" s="1174" t="s">
        <v>6001</v>
      </c>
      <c r="B163" s="1174"/>
      <c r="C163" s="987" t="s">
        <v>5901</v>
      </c>
      <c r="D163" s="987">
        <v>860</v>
      </c>
      <c r="E163" s="987" t="s">
        <v>6079</v>
      </c>
      <c r="F163" s="988" t="s">
        <v>5883</v>
      </c>
      <c r="G163" s="987" t="s">
        <v>5933</v>
      </c>
      <c r="H163" s="987">
        <v>20</v>
      </c>
      <c r="I163" s="987" t="s">
        <v>4441</v>
      </c>
      <c r="J163" s="994">
        <v>196500</v>
      </c>
      <c r="K163" s="987"/>
      <c r="L163" s="987" t="s">
        <v>5902</v>
      </c>
      <c r="M163" s="987" t="s">
        <v>266</v>
      </c>
      <c r="N163" s="989">
        <v>44005</v>
      </c>
      <c r="O163" s="989">
        <v>44005</v>
      </c>
      <c r="P163" s="987" t="s">
        <v>6020</v>
      </c>
    </row>
    <row r="164" spans="1:16" ht="24.95" customHeight="1">
      <c r="A164" s="1174" t="s">
        <v>6001</v>
      </c>
      <c r="B164" s="1174"/>
      <c r="C164" s="987" t="s">
        <v>5901</v>
      </c>
      <c r="D164" s="987">
        <v>870</v>
      </c>
      <c r="E164" s="987" t="s">
        <v>6080</v>
      </c>
      <c r="F164" s="988" t="s">
        <v>5819</v>
      </c>
      <c r="G164" s="987" t="s">
        <v>5937</v>
      </c>
      <c r="H164" s="987">
        <v>17</v>
      </c>
      <c r="I164" s="987" t="s">
        <v>725</v>
      </c>
      <c r="J164" s="994">
        <v>600000</v>
      </c>
      <c r="K164" s="987"/>
      <c r="L164" s="987" t="s">
        <v>5902</v>
      </c>
      <c r="M164" s="987" t="s">
        <v>266</v>
      </c>
      <c r="N164" s="989">
        <v>44005</v>
      </c>
      <c r="O164" s="989">
        <v>44005</v>
      </c>
      <c r="P164" s="987" t="s">
        <v>6020</v>
      </c>
    </row>
    <row r="165" spans="1:16" ht="24.95" customHeight="1">
      <c r="A165" s="1174" t="s">
        <v>6001</v>
      </c>
      <c r="B165" s="1174"/>
      <c r="C165" s="987" t="s">
        <v>5901</v>
      </c>
      <c r="D165" s="987">
        <v>880</v>
      </c>
      <c r="E165" s="987" t="s">
        <v>6081</v>
      </c>
      <c r="F165" s="988" t="s">
        <v>5917</v>
      </c>
      <c r="G165" s="987" t="s">
        <v>5924</v>
      </c>
      <c r="H165" s="987">
        <v>1</v>
      </c>
      <c r="I165" s="987" t="s">
        <v>4453</v>
      </c>
      <c r="J165" s="994">
        <v>3150000</v>
      </c>
      <c r="K165" s="987"/>
      <c r="L165" s="987" t="s">
        <v>5902</v>
      </c>
      <c r="M165" s="987" t="s">
        <v>266</v>
      </c>
      <c r="N165" s="989">
        <v>44005</v>
      </c>
      <c r="O165" s="989">
        <v>44005</v>
      </c>
      <c r="P165" s="987" t="s">
        <v>6020</v>
      </c>
    </row>
    <row r="166" spans="1:16" ht="24.95" customHeight="1">
      <c r="A166" s="1174" t="s">
        <v>6001</v>
      </c>
      <c r="B166" s="1174"/>
      <c r="C166" s="987" t="s">
        <v>5901</v>
      </c>
      <c r="D166" s="987">
        <v>890</v>
      </c>
      <c r="E166" s="987" t="s">
        <v>6082</v>
      </c>
      <c r="F166" s="988" t="s">
        <v>5917</v>
      </c>
      <c r="G166" s="987" t="s">
        <v>5924</v>
      </c>
      <c r="H166" s="987">
        <v>1</v>
      </c>
      <c r="I166" s="987" t="s">
        <v>4453</v>
      </c>
      <c r="J166" s="994">
        <v>6350000</v>
      </c>
      <c r="K166" s="987"/>
      <c r="L166" s="987" t="s">
        <v>5902</v>
      </c>
      <c r="M166" s="987" t="s">
        <v>266</v>
      </c>
      <c r="N166" s="989">
        <v>44005</v>
      </c>
      <c r="O166" s="989">
        <v>44005</v>
      </c>
      <c r="P166" s="987" t="s">
        <v>6020</v>
      </c>
    </row>
    <row r="167" spans="1:16" ht="24.95" customHeight="1">
      <c r="A167" s="1174" t="s">
        <v>6001</v>
      </c>
      <c r="B167" s="1174"/>
      <c r="C167" s="987" t="s">
        <v>5901</v>
      </c>
      <c r="D167" s="987">
        <v>900</v>
      </c>
      <c r="E167" s="987" t="s">
        <v>6083</v>
      </c>
      <c r="F167" s="988" t="s">
        <v>5800</v>
      </c>
      <c r="G167" s="987" t="s">
        <v>5924</v>
      </c>
      <c r="H167" s="987">
        <v>4</v>
      </c>
      <c r="I167" s="987" t="s">
        <v>4441</v>
      </c>
      <c r="J167" s="994">
        <v>195000</v>
      </c>
      <c r="K167" s="987"/>
      <c r="L167" s="987" t="s">
        <v>5902</v>
      </c>
      <c r="M167" s="987" t="s">
        <v>266</v>
      </c>
      <c r="N167" s="989">
        <v>44005</v>
      </c>
      <c r="O167" s="989">
        <v>44005</v>
      </c>
      <c r="P167" s="987" t="s">
        <v>6020</v>
      </c>
    </row>
    <row r="168" spans="1:16" ht="24.95" customHeight="1">
      <c r="A168" s="1174" t="s">
        <v>6001</v>
      </c>
      <c r="B168" s="1174"/>
      <c r="C168" s="987" t="s">
        <v>5901</v>
      </c>
      <c r="D168" s="987">
        <v>910</v>
      </c>
      <c r="E168" s="987" t="s">
        <v>6084</v>
      </c>
      <c r="F168" s="988" t="s">
        <v>5801</v>
      </c>
      <c r="G168" s="987" t="s">
        <v>5937</v>
      </c>
      <c r="H168" s="987">
        <v>4</v>
      </c>
      <c r="I168" s="987" t="s">
        <v>4453</v>
      </c>
      <c r="J168" s="994">
        <v>292500</v>
      </c>
      <c r="K168" s="987"/>
      <c r="L168" s="987" t="s">
        <v>5902</v>
      </c>
      <c r="M168" s="987" t="s">
        <v>266</v>
      </c>
      <c r="N168" s="989">
        <v>44005</v>
      </c>
      <c r="O168" s="989">
        <v>44005</v>
      </c>
      <c r="P168" s="987" t="s">
        <v>6020</v>
      </c>
    </row>
    <row r="169" spans="1:16" ht="24.95" customHeight="1">
      <c r="A169" s="1174" t="s">
        <v>6001</v>
      </c>
      <c r="B169" s="1174"/>
      <c r="C169" s="987" t="s">
        <v>5901</v>
      </c>
      <c r="D169" s="987">
        <v>920</v>
      </c>
      <c r="E169" s="987" t="s">
        <v>5952</v>
      </c>
      <c r="F169" s="988" t="s">
        <v>5821</v>
      </c>
      <c r="G169" s="987" t="s">
        <v>5927</v>
      </c>
      <c r="H169" s="987">
        <v>56</v>
      </c>
      <c r="I169" s="987" t="s">
        <v>4447</v>
      </c>
      <c r="J169" s="994">
        <v>32000</v>
      </c>
      <c r="K169" s="987"/>
      <c r="L169" s="987" t="s">
        <v>5902</v>
      </c>
      <c r="M169" s="987" t="s">
        <v>266</v>
      </c>
      <c r="N169" s="989">
        <v>44005</v>
      </c>
      <c r="O169" s="989">
        <v>44005</v>
      </c>
      <c r="P169" s="987" t="s">
        <v>6020</v>
      </c>
    </row>
    <row r="170" spans="1:16" ht="24.95" customHeight="1">
      <c r="A170" s="1174" t="s">
        <v>6001</v>
      </c>
      <c r="B170" s="1174"/>
      <c r="C170" s="987" t="s">
        <v>5901</v>
      </c>
      <c r="D170" s="987">
        <v>930</v>
      </c>
      <c r="E170" s="987" t="s">
        <v>6085</v>
      </c>
      <c r="F170" s="988" t="s">
        <v>5704</v>
      </c>
      <c r="G170" s="987" t="s">
        <v>5933</v>
      </c>
      <c r="H170" s="987">
        <v>200</v>
      </c>
      <c r="I170" s="987" t="s">
        <v>4441</v>
      </c>
      <c r="J170" s="994">
        <v>1100</v>
      </c>
      <c r="K170" s="987"/>
      <c r="L170" s="987" t="s">
        <v>5902</v>
      </c>
      <c r="M170" s="987" t="s">
        <v>266</v>
      </c>
      <c r="N170" s="989">
        <v>44005</v>
      </c>
      <c r="O170" s="989">
        <v>44005</v>
      </c>
      <c r="P170" s="987" t="s">
        <v>6020</v>
      </c>
    </row>
    <row r="171" spans="1:16" ht="24.95" customHeight="1">
      <c r="A171" s="1174" t="s">
        <v>6001</v>
      </c>
      <c r="B171" s="1174"/>
      <c r="C171" s="987" t="s">
        <v>5901</v>
      </c>
      <c r="D171" s="987">
        <v>940</v>
      </c>
      <c r="E171" s="987" t="s">
        <v>6086</v>
      </c>
      <c r="F171" s="988" t="s">
        <v>5705</v>
      </c>
      <c r="G171" s="987" t="s">
        <v>5937</v>
      </c>
      <c r="H171" s="987">
        <v>200</v>
      </c>
      <c r="I171" s="987" t="s">
        <v>4441</v>
      </c>
      <c r="J171" s="994">
        <v>1100</v>
      </c>
      <c r="K171" s="987"/>
      <c r="L171" s="987" t="s">
        <v>5902</v>
      </c>
      <c r="M171" s="987" t="s">
        <v>266</v>
      </c>
      <c r="N171" s="989">
        <v>44005</v>
      </c>
      <c r="O171" s="989">
        <v>44005</v>
      </c>
      <c r="P171" s="987" t="s">
        <v>6020</v>
      </c>
    </row>
    <row r="172" spans="1:16" ht="24.95" customHeight="1">
      <c r="A172" s="1174" t="s">
        <v>6001</v>
      </c>
      <c r="B172" s="1174"/>
      <c r="C172" s="987" t="s">
        <v>5901</v>
      </c>
      <c r="D172" s="987">
        <v>950</v>
      </c>
      <c r="E172" s="987" t="s">
        <v>6087</v>
      </c>
      <c r="F172" s="988" t="s">
        <v>5706</v>
      </c>
      <c r="G172" s="987" t="s">
        <v>5937</v>
      </c>
      <c r="H172" s="987">
        <v>200</v>
      </c>
      <c r="I172" s="987" t="s">
        <v>4441</v>
      </c>
      <c r="J172" s="994">
        <v>1200</v>
      </c>
      <c r="K172" s="987"/>
      <c r="L172" s="987" t="s">
        <v>5902</v>
      </c>
      <c r="M172" s="987" t="s">
        <v>266</v>
      </c>
      <c r="N172" s="989">
        <v>44005</v>
      </c>
      <c r="O172" s="989">
        <v>44005</v>
      </c>
      <c r="P172" s="987" t="s">
        <v>6020</v>
      </c>
    </row>
    <row r="173" spans="1:16" ht="24.95" customHeight="1">
      <c r="A173" s="1174" t="s">
        <v>6001</v>
      </c>
      <c r="B173" s="1174"/>
      <c r="C173" s="987" t="s">
        <v>5901</v>
      </c>
      <c r="D173" s="987">
        <v>960</v>
      </c>
      <c r="E173" s="987" t="s">
        <v>6088</v>
      </c>
      <c r="F173" s="988" t="s">
        <v>5707</v>
      </c>
      <c r="G173" s="987" t="s">
        <v>6077</v>
      </c>
      <c r="H173" s="987">
        <v>200</v>
      </c>
      <c r="I173" s="987" t="s">
        <v>4441</v>
      </c>
      <c r="J173" s="994">
        <v>1200</v>
      </c>
      <c r="K173" s="987"/>
      <c r="L173" s="987" t="s">
        <v>5902</v>
      </c>
      <c r="M173" s="987" t="s">
        <v>266</v>
      </c>
      <c r="N173" s="989">
        <v>44005</v>
      </c>
      <c r="O173" s="989">
        <v>44005</v>
      </c>
      <c r="P173" s="987" t="s">
        <v>6020</v>
      </c>
    </row>
    <row r="174" spans="1:16" ht="24.95" customHeight="1">
      <c r="A174" s="1174" t="s">
        <v>6001</v>
      </c>
      <c r="B174" s="1174"/>
      <c r="C174" s="987" t="s">
        <v>5901</v>
      </c>
      <c r="D174" s="987">
        <v>970</v>
      </c>
      <c r="E174" s="987" t="s">
        <v>6089</v>
      </c>
      <c r="F174" s="988" t="s">
        <v>5708</v>
      </c>
      <c r="G174" s="987" t="s">
        <v>6077</v>
      </c>
      <c r="H174" s="987">
        <v>100</v>
      </c>
      <c r="I174" s="987" t="s">
        <v>4441</v>
      </c>
      <c r="J174" s="994">
        <v>2400</v>
      </c>
      <c r="K174" s="987"/>
      <c r="L174" s="987" t="s">
        <v>5902</v>
      </c>
      <c r="M174" s="987" t="s">
        <v>266</v>
      </c>
      <c r="N174" s="989">
        <v>44005</v>
      </c>
      <c r="O174" s="989">
        <v>44005</v>
      </c>
      <c r="P174" s="987" t="s">
        <v>6020</v>
      </c>
    </row>
    <row r="175" spans="1:16" ht="24.95" customHeight="1">
      <c r="A175" s="1174" t="s">
        <v>6001</v>
      </c>
      <c r="B175" s="1174"/>
      <c r="C175" s="987" t="s">
        <v>5901</v>
      </c>
      <c r="D175" s="987">
        <v>980</v>
      </c>
      <c r="E175" s="987" t="s">
        <v>6090</v>
      </c>
      <c r="F175" s="988" t="s">
        <v>5703</v>
      </c>
      <c r="G175" s="987" t="s">
        <v>5933</v>
      </c>
      <c r="H175" s="987">
        <v>100</v>
      </c>
      <c r="I175" s="987" t="s">
        <v>4441</v>
      </c>
      <c r="J175" s="994">
        <v>1000</v>
      </c>
      <c r="K175" s="987"/>
      <c r="L175" s="987" t="s">
        <v>5902</v>
      </c>
      <c r="M175" s="987" t="s">
        <v>266</v>
      </c>
      <c r="N175" s="989">
        <v>44005</v>
      </c>
      <c r="O175" s="989">
        <v>44005</v>
      </c>
      <c r="P175" s="987" t="s">
        <v>6020</v>
      </c>
    </row>
    <row r="176" spans="1:16" ht="24.95" customHeight="1">
      <c r="A176" s="1174" t="s">
        <v>6001</v>
      </c>
      <c r="B176" s="1174"/>
      <c r="C176" s="987" t="s">
        <v>5901</v>
      </c>
      <c r="D176" s="987">
        <v>990</v>
      </c>
      <c r="E176" s="987" t="s">
        <v>6091</v>
      </c>
      <c r="F176" s="988" t="s">
        <v>5884</v>
      </c>
      <c r="G176" s="987" t="s">
        <v>5924</v>
      </c>
      <c r="H176" s="987">
        <v>4</v>
      </c>
      <c r="I176" s="987" t="s">
        <v>4448</v>
      </c>
      <c r="J176" s="994">
        <v>40500</v>
      </c>
      <c r="K176" s="987"/>
      <c r="L176" s="987" t="s">
        <v>5902</v>
      </c>
      <c r="M176" s="987" t="s">
        <v>266</v>
      </c>
      <c r="N176" s="989">
        <v>44005</v>
      </c>
      <c r="O176" s="989">
        <v>44005</v>
      </c>
      <c r="P176" s="987" t="s">
        <v>6020</v>
      </c>
    </row>
    <row r="177" spans="1:16" ht="24.95" customHeight="1">
      <c r="A177" s="1174" t="s">
        <v>6001</v>
      </c>
      <c r="B177" s="1174"/>
      <c r="C177" s="987" t="s">
        <v>5901</v>
      </c>
      <c r="D177" s="987">
        <v>1000</v>
      </c>
      <c r="E177" s="987" t="s">
        <v>6092</v>
      </c>
      <c r="F177" s="988" t="s">
        <v>5804</v>
      </c>
      <c r="G177" s="987" t="s">
        <v>5924</v>
      </c>
      <c r="H177" s="987">
        <v>3</v>
      </c>
      <c r="I177" s="987" t="s">
        <v>4453</v>
      </c>
      <c r="J177" s="994">
        <v>190000</v>
      </c>
      <c r="K177" s="987"/>
      <c r="L177" s="987" t="s">
        <v>5902</v>
      </c>
      <c r="M177" s="987" t="s">
        <v>266</v>
      </c>
      <c r="N177" s="989">
        <v>44005</v>
      </c>
      <c r="O177" s="989">
        <v>44005</v>
      </c>
      <c r="P177" s="987" t="s">
        <v>6020</v>
      </c>
    </row>
    <row r="178" spans="1:16" ht="24.95" customHeight="1">
      <c r="A178" s="1174" t="s">
        <v>6001</v>
      </c>
      <c r="B178" s="1174"/>
      <c r="C178" s="987" t="s">
        <v>5901</v>
      </c>
      <c r="D178" s="987">
        <v>1010</v>
      </c>
      <c r="E178" s="987" t="s">
        <v>5953</v>
      </c>
      <c r="F178" s="988" t="s">
        <v>5798</v>
      </c>
      <c r="G178" s="987" t="s">
        <v>5924</v>
      </c>
      <c r="H178" s="987">
        <v>146</v>
      </c>
      <c r="I178" s="987" t="s">
        <v>5888</v>
      </c>
      <c r="J178" s="994">
        <v>93000</v>
      </c>
      <c r="K178" s="987"/>
      <c r="L178" s="987" t="s">
        <v>5902</v>
      </c>
      <c r="M178" s="987" t="s">
        <v>266</v>
      </c>
      <c r="N178" s="989">
        <v>44005</v>
      </c>
      <c r="O178" s="989">
        <v>44005</v>
      </c>
      <c r="P178" s="987" t="s">
        <v>6020</v>
      </c>
    </row>
    <row r="179" spans="1:16" ht="24.95" customHeight="1">
      <c r="A179" s="1174" t="s">
        <v>6093</v>
      </c>
      <c r="B179" s="1174"/>
      <c r="C179" s="987" t="s">
        <v>5918</v>
      </c>
      <c r="D179" s="987">
        <v>10</v>
      </c>
      <c r="E179" s="987" t="s">
        <v>6094</v>
      </c>
      <c r="F179" s="988" t="s">
        <v>5865</v>
      </c>
      <c r="G179" s="987" t="s">
        <v>5927</v>
      </c>
      <c r="H179" s="987">
        <v>8</v>
      </c>
      <c r="I179" s="987" t="s">
        <v>4453</v>
      </c>
      <c r="J179" s="994">
        <v>192500</v>
      </c>
      <c r="K179" s="987"/>
      <c r="L179" s="987" t="s">
        <v>5919</v>
      </c>
      <c r="M179" s="987" t="s">
        <v>266</v>
      </c>
      <c r="N179" s="989">
        <v>44006</v>
      </c>
      <c r="O179" s="989">
        <v>44006</v>
      </c>
      <c r="P179" s="987" t="s">
        <v>6095</v>
      </c>
    </row>
    <row r="180" spans="1:16" ht="24.95" customHeight="1">
      <c r="A180" s="1174" t="s">
        <v>6093</v>
      </c>
      <c r="B180" s="1174"/>
      <c r="C180" s="987" t="s">
        <v>5918</v>
      </c>
      <c r="D180" s="987">
        <v>20</v>
      </c>
      <c r="E180" s="987" t="s">
        <v>6096</v>
      </c>
      <c r="F180" s="988" t="s">
        <v>5858</v>
      </c>
      <c r="G180" s="987" t="s">
        <v>5927</v>
      </c>
      <c r="H180" s="987">
        <v>6</v>
      </c>
      <c r="I180" s="987" t="s">
        <v>4453</v>
      </c>
      <c r="J180" s="994">
        <v>1501500</v>
      </c>
      <c r="K180" s="987"/>
      <c r="L180" s="987" t="s">
        <v>5919</v>
      </c>
      <c r="M180" s="987" t="s">
        <v>266</v>
      </c>
      <c r="N180" s="989">
        <v>44006</v>
      </c>
      <c r="O180" s="989">
        <v>44006</v>
      </c>
      <c r="P180" s="987" t="s">
        <v>6095</v>
      </c>
    </row>
    <row r="181" spans="1:16" ht="24.95" customHeight="1">
      <c r="A181" s="1174" t="s">
        <v>6093</v>
      </c>
      <c r="B181" s="1174"/>
      <c r="C181" s="987" t="s">
        <v>5918</v>
      </c>
      <c r="D181" s="987">
        <v>30</v>
      </c>
      <c r="E181" s="987" t="s">
        <v>6097</v>
      </c>
      <c r="F181" s="988" t="s">
        <v>5920</v>
      </c>
      <c r="G181" s="987" t="s">
        <v>5933</v>
      </c>
      <c r="H181" s="987">
        <v>3</v>
      </c>
      <c r="I181" s="987" t="s">
        <v>4453</v>
      </c>
      <c r="J181" s="994">
        <v>731500</v>
      </c>
      <c r="K181" s="987"/>
      <c r="L181" s="987" t="s">
        <v>5919</v>
      </c>
      <c r="M181" s="987" t="s">
        <v>266</v>
      </c>
      <c r="N181" s="989">
        <v>44006</v>
      </c>
      <c r="O181" s="989">
        <v>44006</v>
      </c>
      <c r="P181" s="987" t="s">
        <v>6095</v>
      </c>
    </row>
    <row r="182" spans="1:16" ht="24.95" customHeight="1">
      <c r="A182" s="1174" t="s">
        <v>6093</v>
      </c>
      <c r="B182" s="1174"/>
      <c r="C182" s="987" t="s">
        <v>5918</v>
      </c>
      <c r="D182" s="987">
        <v>40</v>
      </c>
      <c r="E182" s="987" t="s">
        <v>6098</v>
      </c>
      <c r="F182" s="988" t="s">
        <v>5866</v>
      </c>
      <c r="G182" s="987" t="s">
        <v>5927</v>
      </c>
      <c r="H182" s="987">
        <v>5</v>
      </c>
      <c r="I182" s="987" t="s">
        <v>4441</v>
      </c>
      <c r="J182" s="994">
        <v>55440</v>
      </c>
      <c r="K182" s="987"/>
      <c r="L182" s="987" t="s">
        <v>5919</v>
      </c>
      <c r="M182" s="987" t="s">
        <v>266</v>
      </c>
      <c r="N182" s="989">
        <v>44006</v>
      </c>
      <c r="O182" s="989">
        <v>44006</v>
      </c>
      <c r="P182" s="987" t="s">
        <v>6095</v>
      </c>
    </row>
    <row r="183" spans="1:16" ht="24.95" customHeight="1">
      <c r="A183" s="1174" t="s">
        <v>6093</v>
      </c>
      <c r="B183" s="1174"/>
      <c r="C183" s="987" t="s">
        <v>5918</v>
      </c>
      <c r="D183" s="987">
        <v>50</v>
      </c>
      <c r="E183" s="987" t="s">
        <v>6099</v>
      </c>
      <c r="F183" s="988" t="s">
        <v>5868</v>
      </c>
      <c r="G183" s="987" t="s">
        <v>5927</v>
      </c>
      <c r="H183" s="987">
        <v>5</v>
      </c>
      <c r="I183" s="987" t="s">
        <v>4441</v>
      </c>
      <c r="J183" s="994">
        <v>60060</v>
      </c>
      <c r="K183" s="987"/>
      <c r="L183" s="987" t="s">
        <v>5919</v>
      </c>
      <c r="M183" s="987" t="s">
        <v>266</v>
      </c>
      <c r="N183" s="989">
        <v>44006</v>
      </c>
      <c r="O183" s="989">
        <v>44006</v>
      </c>
      <c r="P183" s="987" t="s">
        <v>6095</v>
      </c>
    </row>
    <row r="184" spans="1:16" ht="24.95" customHeight="1">
      <c r="A184" s="1174" t="s">
        <v>6093</v>
      </c>
      <c r="B184" s="1174"/>
      <c r="C184" s="987" t="s">
        <v>5918</v>
      </c>
      <c r="D184" s="987">
        <v>60</v>
      </c>
      <c r="E184" s="987" t="s">
        <v>6100</v>
      </c>
      <c r="F184" s="988" t="s">
        <v>5870</v>
      </c>
      <c r="G184" s="987" t="s">
        <v>5927</v>
      </c>
      <c r="H184" s="987">
        <v>7</v>
      </c>
      <c r="I184" s="987" t="s">
        <v>4441</v>
      </c>
      <c r="J184" s="994">
        <v>43890</v>
      </c>
      <c r="K184" s="987"/>
      <c r="L184" s="987" t="s">
        <v>5919</v>
      </c>
      <c r="M184" s="987" t="s">
        <v>266</v>
      </c>
      <c r="N184" s="989">
        <v>44006</v>
      </c>
      <c r="O184" s="989">
        <v>44006</v>
      </c>
      <c r="P184" s="987" t="s">
        <v>6095</v>
      </c>
    </row>
    <row r="185" spans="1:16" ht="24.95" customHeight="1">
      <c r="A185" s="1174" t="s">
        <v>6093</v>
      </c>
      <c r="B185" s="1174"/>
      <c r="C185" s="987" t="s">
        <v>5918</v>
      </c>
      <c r="D185" s="987">
        <v>70</v>
      </c>
      <c r="E185" s="987" t="s">
        <v>6101</v>
      </c>
      <c r="F185" s="988" t="s">
        <v>5871</v>
      </c>
      <c r="G185" s="987" t="s">
        <v>5927</v>
      </c>
      <c r="H185" s="987">
        <v>5</v>
      </c>
      <c r="I185" s="987" t="s">
        <v>4441</v>
      </c>
      <c r="J185" s="994">
        <v>762300</v>
      </c>
      <c r="K185" s="987"/>
      <c r="L185" s="987" t="s">
        <v>5919</v>
      </c>
      <c r="M185" s="987" t="s">
        <v>266</v>
      </c>
      <c r="N185" s="989">
        <v>44006</v>
      </c>
      <c r="O185" s="989">
        <v>44006</v>
      </c>
      <c r="P185" s="987" t="s">
        <v>6095</v>
      </c>
    </row>
    <row r="186" spans="1:16" ht="24.95" customHeight="1">
      <c r="A186" s="1174" t="s">
        <v>6093</v>
      </c>
      <c r="B186" s="1174"/>
      <c r="C186" s="987" t="s">
        <v>5918</v>
      </c>
      <c r="D186" s="987">
        <v>80</v>
      </c>
      <c r="E186" s="987" t="s">
        <v>6102</v>
      </c>
      <c r="F186" s="988" t="s">
        <v>5836</v>
      </c>
      <c r="G186" s="987" t="s">
        <v>5927</v>
      </c>
      <c r="H186" s="987">
        <v>1</v>
      </c>
      <c r="I186" s="987" t="s">
        <v>4453</v>
      </c>
      <c r="J186" s="994">
        <v>3257100</v>
      </c>
      <c r="K186" s="987"/>
      <c r="L186" s="987" t="s">
        <v>5919</v>
      </c>
      <c r="M186" s="987" t="s">
        <v>266</v>
      </c>
      <c r="N186" s="989">
        <v>44006</v>
      </c>
      <c r="O186" s="989">
        <v>44006</v>
      </c>
      <c r="P186" s="987" t="s">
        <v>6095</v>
      </c>
    </row>
    <row r="187" spans="1:16" ht="24.95" customHeight="1">
      <c r="A187" s="1174" t="s">
        <v>6093</v>
      </c>
      <c r="B187" s="1174"/>
      <c r="C187" s="987" t="s">
        <v>5918</v>
      </c>
      <c r="D187" s="987">
        <v>90</v>
      </c>
      <c r="E187" s="987" t="s">
        <v>6103</v>
      </c>
      <c r="F187" s="988" t="s">
        <v>5859</v>
      </c>
      <c r="G187" s="987" t="s">
        <v>5927</v>
      </c>
      <c r="H187" s="987">
        <v>6</v>
      </c>
      <c r="I187" s="987" t="s">
        <v>5860</v>
      </c>
      <c r="J187" s="994">
        <v>539000</v>
      </c>
      <c r="K187" s="987"/>
      <c r="L187" s="987" t="s">
        <v>5919</v>
      </c>
      <c r="M187" s="987" t="s">
        <v>266</v>
      </c>
      <c r="N187" s="989">
        <v>44006</v>
      </c>
      <c r="O187" s="989">
        <v>44006</v>
      </c>
      <c r="P187" s="987" t="s">
        <v>6095</v>
      </c>
    </row>
    <row r="188" spans="1:16" ht="24.95" customHeight="1">
      <c r="A188" s="1174" t="s">
        <v>6093</v>
      </c>
      <c r="B188" s="1174"/>
      <c r="C188" s="987" t="s">
        <v>5918</v>
      </c>
      <c r="D188" s="987">
        <v>100</v>
      </c>
      <c r="E188" s="987" t="s">
        <v>6104</v>
      </c>
      <c r="F188" s="988" t="s">
        <v>5861</v>
      </c>
      <c r="G188" s="987" t="s">
        <v>5927</v>
      </c>
      <c r="H188" s="987">
        <v>2</v>
      </c>
      <c r="I188" s="987" t="s">
        <v>4453</v>
      </c>
      <c r="J188" s="994">
        <v>1001000</v>
      </c>
      <c r="K188" s="987"/>
      <c r="L188" s="987" t="s">
        <v>5919</v>
      </c>
      <c r="M188" s="987" t="s">
        <v>266</v>
      </c>
      <c r="N188" s="989">
        <v>44006</v>
      </c>
      <c r="O188" s="989">
        <v>44006</v>
      </c>
      <c r="P188" s="987" t="s">
        <v>6095</v>
      </c>
    </row>
    <row r="189" spans="1:16" ht="24.95" customHeight="1">
      <c r="A189" s="1174" t="s">
        <v>6093</v>
      </c>
      <c r="B189" s="1174"/>
      <c r="C189" s="987" t="s">
        <v>5918</v>
      </c>
      <c r="D189" s="987">
        <v>110</v>
      </c>
      <c r="E189" s="987" t="s">
        <v>6105</v>
      </c>
      <c r="F189" s="988" t="s">
        <v>5921</v>
      </c>
      <c r="G189" s="987" t="s">
        <v>5924</v>
      </c>
      <c r="H189" s="987">
        <v>3</v>
      </c>
      <c r="I189" s="987" t="s">
        <v>4453</v>
      </c>
      <c r="J189" s="994">
        <v>6930000</v>
      </c>
      <c r="K189" s="987"/>
      <c r="L189" s="987" t="s">
        <v>5919</v>
      </c>
      <c r="M189" s="987" t="s">
        <v>266</v>
      </c>
      <c r="N189" s="989">
        <v>44006</v>
      </c>
      <c r="O189" s="989">
        <v>44006</v>
      </c>
      <c r="P189" s="987" t="s">
        <v>6095</v>
      </c>
    </row>
    <row r="190" spans="1:16" ht="24.95" customHeight="1">
      <c r="A190" s="1174" t="s">
        <v>6093</v>
      </c>
      <c r="B190" s="1174"/>
      <c r="C190" s="987" t="s">
        <v>5918</v>
      </c>
      <c r="D190" s="987">
        <v>120</v>
      </c>
      <c r="E190" s="987" t="s">
        <v>6106</v>
      </c>
      <c r="F190" s="988" t="s">
        <v>5867</v>
      </c>
      <c r="G190" s="987" t="s">
        <v>5927</v>
      </c>
      <c r="H190" s="987">
        <v>8</v>
      </c>
      <c r="I190" s="987" t="s">
        <v>4441</v>
      </c>
      <c r="J190" s="994">
        <v>81620</v>
      </c>
      <c r="K190" s="987"/>
      <c r="L190" s="987" t="s">
        <v>5919</v>
      </c>
      <c r="M190" s="987" t="s">
        <v>266</v>
      </c>
      <c r="N190" s="989">
        <v>44006</v>
      </c>
      <c r="O190" s="989">
        <v>44006</v>
      </c>
      <c r="P190" s="987" t="s">
        <v>6095</v>
      </c>
    </row>
    <row r="191" spans="1:16" ht="24.95" customHeight="1">
      <c r="A191" s="1174" t="s">
        <v>6093</v>
      </c>
      <c r="B191" s="1174"/>
      <c r="C191" s="987" t="s">
        <v>5918</v>
      </c>
      <c r="D191" s="987">
        <v>130</v>
      </c>
      <c r="E191" s="987" t="s">
        <v>6107</v>
      </c>
      <c r="F191" s="988" t="s">
        <v>5717</v>
      </c>
      <c r="G191" s="987" t="s">
        <v>5924</v>
      </c>
      <c r="H191" s="987">
        <v>5</v>
      </c>
      <c r="I191" s="987" t="s">
        <v>4441</v>
      </c>
      <c r="J191" s="994">
        <v>103180</v>
      </c>
      <c r="K191" s="987"/>
      <c r="L191" s="987" t="s">
        <v>5919</v>
      </c>
      <c r="M191" s="987" t="s">
        <v>266</v>
      </c>
      <c r="N191" s="989">
        <v>44006</v>
      </c>
      <c r="O191" s="989">
        <v>44006</v>
      </c>
      <c r="P191" s="987" t="s">
        <v>6095</v>
      </c>
    </row>
    <row r="192" spans="1:16" ht="24.95" customHeight="1">
      <c r="A192" s="1174" t="s">
        <v>6093</v>
      </c>
      <c r="B192" s="1174"/>
      <c r="C192" s="987" t="s">
        <v>5918</v>
      </c>
      <c r="D192" s="987">
        <v>140</v>
      </c>
      <c r="E192" s="987" t="s">
        <v>6108</v>
      </c>
      <c r="F192" s="988" t="s">
        <v>5711</v>
      </c>
      <c r="G192" s="987" t="s">
        <v>5924</v>
      </c>
      <c r="H192" s="987">
        <v>3</v>
      </c>
      <c r="I192" s="987" t="s">
        <v>4441</v>
      </c>
      <c r="J192" s="994">
        <v>377300</v>
      </c>
      <c r="K192" s="987"/>
      <c r="L192" s="987" t="s">
        <v>5919</v>
      </c>
      <c r="M192" s="987" t="s">
        <v>266</v>
      </c>
      <c r="N192" s="989">
        <v>44006</v>
      </c>
      <c r="O192" s="989">
        <v>44006</v>
      </c>
      <c r="P192" s="987" t="s">
        <v>6095</v>
      </c>
    </row>
    <row r="193" spans="1:16" ht="24.95" customHeight="1">
      <c r="A193" s="1174" t="s">
        <v>6093</v>
      </c>
      <c r="B193" s="1174"/>
      <c r="C193" s="987" t="s">
        <v>5918</v>
      </c>
      <c r="D193" s="987">
        <v>150</v>
      </c>
      <c r="E193" s="987" t="s">
        <v>6109</v>
      </c>
      <c r="F193" s="988" t="s">
        <v>5712</v>
      </c>
      <c r="G193" s="987" t="s">
        <v>5924</v>
      </c>
      <c r="H193" s="987">
        <v>6</v>
      </c>
      <c r="I193" s="987" t="s">
        <v>4441</v>
      </c>
      <c r="J193" s="994">
        <v>1039500</v>
      </c>
      <c r="K193" s="987"/>
      <c r="L193" s="987" t="s">
        <v>5919</v>
      </c>
      <c r="M193" s="987" t="s">
        <v>266</v>
      </c>
      <c r="N193" s="989">
        <v>44006</v>
      </c>
      <c r="O193" s="989">
        <v>44006</v>
      </c>
      <c r="P193" s="987" t="s">
        <v>6095</v>
      </c>
    </row>
    <row r="194" spans="1:16" ht="24.95" customHeight="1">
      <c r="A194" s="1174" t="s">
        <v>6093</v>
      </c>
      <c r="B194" s="1174"/>
      <c r="C194" s="987" t="s">
        <v>5918</v>
      </c>
      <c r="D194" s="987">
        <v>160</v>
      </c>
      <c r="E194" s="987" t="s">
        <v>6110</v>
      </c>
      <c r="F194" s="988" t="s">
        <v>5856</v>
      </c>
      <c r="G194" s="987" t="s">
        <v>5927</v>
      </c>
      <c r="H194" s="987">
        <v>4</v>
      </c>
      <c r="I194" s="987" t="s">
        <v>1861</v>
      </c>
      <c r="J194" s="994">
        <v>200200</v>
      </c>
      <c r="K194" s="987"/>
      <c r="L194" s="987" t="s">
        <v>5919</v>
      </c>
      <c r="M194" s="987" t="s">
        <v>266</v>
      </c>
      <c r="N194" s="989">
        <v>44006</v>
      </c>
      <c r="O194" s="989">
        <v>44006</v>
      </c>
      <c r="P194" s="987" t="s">
        <v>6095</v>
      </c>
    </row>
    <row r="195" spans="1:16">
      <c r="A195" s="1173"/>
      <c r="B195" s="1173"/>
      <c r="C195" s="985"/>
      <c r="D195" s="985"/>
      <c r="E195" s="990"/>
      <c r="F195" s="985"/>
      <c r="G195" s="985"/>
      <c r="H195" s="985"/>
      <c r="I195" s="985"/>
      <c r="J195" s="993"/>
      <c r="K195" s="985"/>
      <c r="L195" s="985"/>
      <c r="M195" s="985"/>
      <c r="N195" s="985"/>
      <c r="O195" s="985"/>
      <c r="P195" s="985"/>
    </row>
  </sheetData>
  <mergeCells count="202">
    <mergeCell ref="A15:B15"/>
    <mergeCell ref="A16:B16"/>
    <mergeCell ref="A13:B13"/>
    <mergeCell ref="A14:B14"/>
    <mergeCell ref="A11:B11"/>
    <mergeCell ref="A12:B12"/>
    <mergeCell ref="A9:B9"/>
    <mergeCell ref="A10:B10"/>
    <mergeCell ref="P5:P6"/>
    <mergeCell ref="A7:B7"/>
    <mergeCell ref="A8:B8"/>
    <mergeCell ref="H5:H6"/>
    <mergeCell ref="I5:I6"/>
    <mergeCell ref="J5:J6"/>
    <mergeCell ref="K5:K6"/>
    <mergeCell ref="L5:L6"/>
    <mergeCell ref="M5:M6"/>
    <mergeCell ref="A5:B6"/>
    <mergeCell ref="C5:C6"/>
    <mergeCell ref="D5:D6"/>
    <mergeCell ref="E5:E6"/>
    <mergeCell ref="F5:F6"/>
    <mergeCell ref="G5:G6"/>
    <mergeCell ref="A25:B25"/>
    <mergeCell ref="A26:B26"/>
    <mergeCell ref="A23:B23"/>
    <mergeCell ref="A24:B24"/>
    <mergeCell ref="A21:B21"/>
    <mergeCell ref="A22:B22"/>
    <mergeCell ref="A19:B19"/>
    <mergeCell ref="A20:B20"/>
    <mergeCell ref="A17:B17"/>
    <mergeCell ref="A18:B18"/>
    <mergeCell ref="A35:B35"/>
    <mergeCell ref="A36:B36"/>
    <mergeCell ref="A33:B33"/>
    <mergeCell ref="A34:B34"/>
    <mergeCell ref="A31:B31"/>
    <mergeCell ref="A32:B32"/>
    <mergeCell ref="A29:B29"/>
    <mergeCell ref="A30:B30"/>
    <mergeCell ref="A27:B27"/>
    <mergeCell ref="A28:B28"/>
    <mergeCell ref="A45:B45"/>
    <mergeCell ref="A46:B46"/>
    <mergeCell ref="A43:B43"/>
    <mergeCell ref="A44:B44"/>
    <mergeCell ref="A41:B41"/>
    <mergeCell ref="A42:B42"/>
    <mergeCell ref="A39:B39"/>
    <mergeCell ref="A40:B40"/>
    <mergeCell ref="A37:B37"/>
    <mergeCell ref="A38:B38"/>
    <mergeCell ref="A55:B55"/>
    <mergeCell ref="A56:B56"/>
    <mergeCell ref="A53:B53"/>
    <mergeCell ref="A54:B54"/>
    <mergeCell ref="A51:B51"/>
    <mergeCell ref="A52:B52"/>
    <mergeCell ref="A49:B49"/>
    <mergeCell ref="A50:B50"/>
    <mergeCell ref="A47:B47"/>
    <mergeCell ref="A48:B48"/>
    <mergeCell ref="A65:B65"/>
    <mergeCell ref="A66:B66"/>
    <mergeCell ref="A63:B63"/>
    <mergeCell ref="A64:B64"/>
    <mergeCell ref="A61:B61"/>
    <mergeCell ref="A62:B62"/>
    <mergeCell ref="A59:B59"/>
    <mergeCell ref="A60:B60"/>
    <mergeCell ref="A57:B57"/>
    <mergeCell ref="A58:B58"/>
    <mergeCell ref="A75:B75"/>
    <mergeCell ref="A76:B76"/>
    <mergeCell ref="A73:B73"/>
    <mergeCell ref="A74:B74"/>
    <mergeCell ref="A71:B71"/>
    <mergeCell ref="A72:B72"/>
    <mergeCell ref="A69:B69"/>
    <mergeCell ref="A70:B70"/>
    <mergeCell ref="A67:B67"/>
    <mergeCell ref="A68:B68"/>
    <mergeCell ref="A85:B85"/>
    <mergeCell ref="A86:B86"/>
    <mergeCell ref="A83:B83"/>
    <mergeCell ref="A84:B84"/>
    <mergeCell ref="A81:B81"/>
    <mergeCell ref="A82:B82"/>
    <mergeCell ref="A79:B79"/>
    <mergeCell ref="A80:B80"/>
    <mergeCell ref="A77:B77"/>
    <mergeCell ref="A78:B78"/>
    <mergeCell ref="A95:B95"/>
    <mergeCell ref="A96:B96"/>
    <mergeCell ref="A93:B93"/>
    <mergeCell ref="A94:B94"/>
    <mergeCell ref="A91:B91"/>
    <mergeCell ref="A92:B92"/>
    <mergeCell ref="A89:B89"/>
    <mergeCell ref="A90:B90"/>
    <mergeCell ref="A87:B87"/>
    <mergeCell ref="A88:B88"/>
    <mergeCell ref="A105:B105"/>
    <mergeCell ref="A106:B106"/>
    <mergeCell ref="A103:B103"/>
    <mergeCell ref="A104:B104"/>
    <mergeCell ref="A101:B101"/>
    <mergeCell ref="A102:B102"/>
    <mergeCell ref="A99:B99"/>
    <mergeCell ref="A100:B100"/>
    <mergeCell ref="A97:B97"/>
    <mergeCell ref="A98:B98"/>
    <mergeCell ref="A115:B115"/>
    <mergeCell ref="A116:B116"/>
    <mergeCell ref="A113:B113"/>
    <mergeCell ref="A114:B114"/>
    <mergeCell ref="A111:B111"/>
    <mergeCell ref="A112:B112"/>
    <mergeCell ref="A109:B109"/>
    <mergeCell ref="A110:B110"/>
    <mergeCell ref="A107:B107"/>
    <mergeCell ref="A108:B108"/>
    <mergeCell ref="A125:B125"/>
    <mergeCell ref="A126:B126"/>
    <mergeCell ref="A123:B123"/>
    <mergeCell ref="A124:B124"/>
    <mergeCell ref="A121:B121"/>
    <mergeCell ref="A122:B122"/>
    <mergeCell ref="A119:B119"/>
    <mergeCell ref="A120:B120"/>
    <mergeCell ref="A117:B117"/>
    <mergeCell ref="A118:B118"/>
    <mergeCell ref="A135:B135"/>
    <mergeCell ref="A136:B136"/>
    <mergeCell ref="A133:B133"/>
    <mergeCell ref="A134:B134"/>
    <mergeCell ref="A131:B131"/>
    <mergeCell ref="A132:B132"/>
    <mergeCell ref="A129:B129"/>
    <mergeCell ref="A130:B130"/>
    <mergeCell ref="A127:B127"/>
    <mergeCell ref="A128:B128"/>
    <mergeCell ref="A145:B145"/>
    <mergeCell ref="A146:B146"/>
    <mergeCell ref="A143:B143"/>
    <mergeCell ref="A144:B144"/>
    <mergeCell ref="A141:B141"/>
    <mergeCell ref="A142:B142"/>
    <mergeCell ref="A139:B139"/>
    <mergeCell ref="A140:B140"/>
    <mergeCell ref="A137:B137"/>
    <mergeCell ref="A138:B138"/>
    <mergeCell ref="A155:B155"/>
    <mergeCell ref="A156:B156"/>
    <mergeCell ref="A153:B153"/>
    <mergeCell ref="A154:B154"/>
    <mergeCell ref="A151:B151"/>
    <mergeCell ref="A152:B152"/>
    <mergeCell ref="A149:B149"/>
    <mergeCell ref="A150:B150"/>
    <mergeCell ref="A147:B147"/>
    <mergeCell ref="A148:B148"/>
    <mergeCell ref="A165:B165"/>
    <mergeCell ref="A166:B166"/>
    <mergeCell ref="A163:B163"/>
    <mergeCell ref="A164:B164"/>
    <mergeCell ref="A161:B161"/>
    <mergeCell ref="A162:B162"/>
    <mergeCell ref="A159:B159"/>
    <mergeCell ref="A160:B160"/>
    <mergeCell ref="A157:B157"/>
    <mergeCell ref="A158:B158"/>
    <mergeCell ref="A175:B175"/>
    <mergeCell ref="A176:B176"/>
    <mergeCell ref="A173:B173"/>
    <mergeCell ref="A174:B174"/>
    <mergeCell ref="A171:B171"/>
    <mergeCell ref="A172:B172"/>
    <mergeCell ref="A169:B169"/>
    <mergeCell ref="A170:B170"/>
    <mergeCell ref="A167:B167"/>
    <mergeCell ref="A168:B168"/>
    <mergeCell ref="A185:B185"/>
    <mergeCell ref="A186:B186"/>
    <mergeCell ref="A183:B183"/>
    <mergeCell ref="A184:B184"/>
    <mergeCell ref="A181:B181"/>
    <mergeCell ref="A182:B182"/>
    <mergeCell ref="A179:B179"/>
    <mergeCell ref="A180:B180"/>
    <mergeCell ref="A177:B177"/>
    <mergeCell ref="A178:B178"/>
    <mergeCell ref="A195:B195"/>
    <mergeCell ref="A193:B193"/>
    <mergeCell ref="A194:B194"/>
    <mergeCell ref="A191:B191"/>
    <mergeCell ref="A192:B192"/>
    <mergeCell ref="A189:B189"/>
    <mergeCell ref="A190:B190"/>
    <mergeCell ref="A187:B187"/>
    <mergeCell ref="A188:B188"/>
  </mergeCells>
  <printOptions horizontalCentered="1"/>
  <pageMargins left="0.31496062992126" right="0.31496062992126" top="0.55118110236220497" bottom="0.74803149606299202" header="0.31496062992126" footer="0.31496062992126"/>
  <pageSetup paperSize="9" scale="5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7"/>
  <sheetViews>
    <sheetView view="pageBreakPreview" zoomScaleNormal="100" zoomScaleSheetLayoutView="100" workbookViewId="0">
      <selection activeCell="I31" sqref="I31"/>
    </sheetView>
  </sheetViews>
  <sheetFormatPr defaultRowHeight="15"/>
  <cols>
    <col min="1" max="1" width="9" style="991" customWidth="1"/>
    <col min="2" max="2" width="21.85546875" style="991" customWidth="1"/>
    <col min="3" max="3" width="19.5703125" style="991" customWidth="1"/>
    <col min="4" max="4" width="13.85546875" style="991" customWidth="1"/>
    <col min="5" max="5" width="11.140625" style="991" customWidth="1"/>
    <col min="6" max="6" width="11.7109375" style="991" customWidth="1"/>
    <col min="7" max="7" width="27.7109375" style="991" customWidth="1"/>
    <col min="8" max="8" width="20.5703125" style="991" customWidth="1"/>
    <col min="9" max="9" width="34.85546875" style="991" customWidth="1"/>
    <col min="10" max="10" width="8.42578125" style="991" customWidth="1"/>
    <col min="11" max="11" width="18.85546875" style="991" customWidth="1"/>
    <col min="12" max="12" width="15.42578125" style="991" customWidth="1"/>
    <col min="13" max="13" width="9.140625" style="991" customWidth="1"/>
    <col min="14" max="14" width="11.7109375" style="991" customWidth="1"/>
    <col min="15" max="15" width="11.85546875" style="991" customWidth="1"/>
    <col min="16" max="16" width="6" style="991" customWidth="1"/>
    <col min="17" max="17" width="4.7109375" style="991" customWidth="1"/>
    <col min="18" max="18" width="6.5703125" style="991" customWidth="1"/>
    <col min="19" max="19" width="12.85546875" style="991" customWidth="1"/>
    <col min="20" max="16384" width="9.140625" style="991"/>
  </cols>
  <sheetData>
    <row r="1" spans="1:19" ht="18" customHeight="1">
      <c r="A1" s="628" t="s">
        <v>4664</v>
      </c>
      <c r="B1" s="986"/>
      <c r="C1" s="997"/>
      <c r="D1" s="997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</row>
    <row r="2" spans="1:19" ht="18" customHeight="1">
      <c r="A2" s="628" t="s">
        <v>4694</v>
      </c>
      <c r="B2" s="986"/>
      <c r="C2" s="997"/>
      <c r="D2" s="997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</row>
    <row r="3" spans="1:19" ht="18" customHeight="1">
      <c r="A3" s="628" t="s">
        <v>6111</v>
      </c>
      <c r="B3" s="986"/>
      <c r="C3" s="997"/>
      <c r="D3" s="997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</row>
    <row r="4" spans="1:19" ht="21.95" customHeight="1">
      <c r="A4" s="986"/>
      <c r="B4" s="986"/>
      <c r="C4" s="997"/>
      <c r="D4" s="997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</row>
    <row r="5" spans="1:19">
      <c r="A5" s="1177"/>
      <c r="B5" s="1177"/>
      <c r="C5" s="1177"/>
      <c r="D5" s="1177"/>
      <c r="E5" s="1177"/>
      <c r="F5" s="1177"/>
      <c r="G5" s="1177"/>
      <c r="H5" s="1177"/>
      <c r="I5" s="1177"/>
      <c r="J5" s="1177"/>
      <c r="K5" s="1177"/>
      <c r="L5" s="1177"/>
      <c r="M5" s="1177"/>
      <c r="N5" s="1177"/>
      <c r="O5" s="1177"/>
      <c r="P5" s="1177"/>
      <c r="Q5" s="1177"/>
      <c r="R5" s="1177"/>
      <c r="S5" s="1177"/>
    </row>
    <row r="6" spans="1:19" s="1004" customFormat="1" ht="45" customHeight="1">
      <c r="A6" s="882" t="s">
        <v>4649</v>
      </c>
      <c r="B6" s="882" t="s">
        <v>4650</v>
      </c>
      <c r="C6" s="1002" t="s">
        <v>4476</v>
      </c>
      <c r="D6" s="1003" t="s">
        <v>4651</v>
      </c>
      <c r="E6" s="1002" t="s">
        <v>4652</v>
      </c>
      <c r="F6" s="1003" t="s">
        <v>4653</v>
      </c>
      <c r="G6" s="1003" t="s">
        <v>4654</v>
      </c>
      <c r="H6" s="1002" t="s">
        <v>4655</v>
      </c>
      <c r="I6" s="1003" t="s">
        <v>4656</v>
      </c>
      <c r="J6" s="1002" t="s">
        <v>4478</v>
      </c>
      <c r="K6" s="1003" t="s">
        <v>4479</v>
      </c>
      <c r="L6" s="1002" t="s">
        <v>4657</v>
      </c>
      <c r="M6" s="1003" t="s">
        <v>4658</v>
      </c>
      <c r="N6" s="1002" t="s">
        <v>4659</v>
      </c>
      <c r="O6" s="1003" t="s">
        <v>4660</v>
      </c>
      <c r="P6" s="1002" t="s">
        <v>4661</v>
      </c>
      <c r="Q6" s="1003" t="s">
        <v>4662</v>
      </c>
      <c r="R6" s="1002" t="s">
        <v>4474</v>
      </c>
      <c r="S6" s="1003" t="s">
        <v>4663</v>
      </c>
    </row>
    <row r="7" spans="1:19" ht="49.5" customHeight="1">
      <c r="A7" s="988" t="s">
        <v>6118</v>
      </c>
      <c r="B7" s="998">
        <v>43983</v>
      </c>
      <c r="C7" s="998">
        <v>43983</v>
      </c>
      <c r="D7" s="988" t="s">
        <v>6119</v>
      </c>
      <c r="E7" s="987" t="s">
        <v>6116</v>
      </c>
      <c r="F7" s="987" t="s">
        <v>6115</v>
      </c>
      <c r="G7" s="988" t="s">
        <v>6117</v>
      </c>
      <c r="H7" s="988" t="s">
        <v>5154</v>
      </c>
      <c r="I7" s="988" t="s">
        <v>5082</v>
      </c>
      <c r="J7" s="1001">
        <v>-20.5</v>
      </c>
      <c r="K7" s="999">
        <v>43983.515555555554</v>
      </c>
      <c r="L7" s="988" t="s">
        <v>5259</v>
      </c>
      <c r="M7" s="988">
        <v>741400</v>
      </c>
      <c r="N7" s="988">
        <v>15198700</v>
      </c>
      <c r="O7" s="988">
        <v>2102171001</v>
      </c>
      <c r="P7" s="1000"/>
      <c r="Q7" s="1000"/>
      <c r="R7" s="988" t="s">
        <v>5110</v>
      </c>
      <c r="S7" s="988" t="s">
        <v>5153</v>
      </c>
    </row>
  </sheetData>
  <mergeCells count="1">
    <mergeCell ref="A5:S5"/>
  </mergeCells>
  <pageMargins left="0.70866141699999996" right="0" top="0.74803149606299202" bottom="0.74803149606299202" header="0.31496062992126" footer="0.31496062992126"/>
  <pageSetup paperSize="9" scale="50" orientation="landscape" r:id="rId1"/>
  <rowBreaks count="1" manualBreakCount="1">
    <brk id="66" max="20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21"/>
  <sheetViews>
    <sheetView view="pageBreakPreview" zoomScale="80" zoomScaleNormal="40" zoomScaleSheetLayoutView="80" workbookViewId="0">
      <selection activeCell="M40" sqref="M40"/>
    </sheetView>
  </sheetViews>
  <sheetFormatPr defaultColWidth="9.140625" defaultRowHeight="12.75"/>
  <cols>
    <col min="1" max="1" width="12.140625" style="633" customWidth="1"/>
    <col min="2" max="2" width="6.85546875" style="633" customWidth="1"/>
    <col min="3" max="3" width="6" style="633" bestFit="1" customWidth="1"/>
    <col min="4" max="4" width="8.5703125" style="633" customWidth="1"/>
    <col min="5" max="5" width="7" style="633" bestFit="1" customWidth="1"/>
    <col min="6" max="6" width="5.85546875" style="633" customWidth="1"/>
    <col min="7" max="7" width="6.85546875" style="633" customWidth="1"/>
    <col min="8" max="8" width="11.5703125" style="633" customWidth="1"/>
    <col min="9" max="9" width="20.85546875" style="633" customWidth="1"/>
    <col min="10" max="10" width="42" style="633" bestFit="1" customWidth="1"/>
    <col min="11" max="11" width="7" style="633" bestFit="1" customWidth="1"/>
    <col min="12" max="12" width="17" style="633" bestFit="1" customWidth="1"/>
    <col min="13" max="13" width="16.28515625" style="633" customWidth="1"/>
    <col min="14" max="14" width="8.7109375" style="633" customWidth="1"/>
    <col min="15" max="15" width="9" style="633" customWidth="1"/>
    <col min="16" max="16" width="11.85546875" style="633" customWidth="1"/>
    <col min="17" max="17" width="12.140625" style="633" customWidth="1"/>
    <col min="18" max="18" width="5.42578125" style="633" customWidth="1"/>
    <col min="19" max="19" width="6" style="633" bestFit="1" customWidth="1"/>
    <col min="20" max="20" width="7.85546875" style="633" customWidth="1"/>
    <col min="21" max="21" width="10.5703125" style="633" customWidth="1"/>
    <col min="22" max="22" width="6.5703125" style="633" customWidth="1"/>
    <col min="23" max="23" width="12.85546875" style="633" customWidth="1"/>
    <col min="24" max="24" width="6" style="633" bestFit="1" customWidth="1"/>
    <col min="25" max="25" width="8.5703125" style="633" customWidth="1"/>
    <col min="26" max="26" width="11" style="633" bestFit="1" customWidth="1"/>
    <col min="27" max="27" width="8.85546875" style="633" customWidth="1"/>
    <col min="28" max="28" width="11.85546875" style="633" customWidth="1"/>
    <col min="29" max="29" width="11.140625" style="633" customWidth="1"/>
    <col min="30" max="30" width="9.5703125" style="633" customWidth="1"/>
    <col min="31" max="31" width="11.140625" style="633" customWidth="1"/>
    <col min="32" max="16384" width="9.140625" style="633"/>
  </cols>
  <sheetData>
    <row r="1" spans="1:31" s="628" customFormat="1" ht="15">
      <c r="A1" s="628" t="s">
        <v>4408</v>
      </c>
      <c r="E1" s="629"/>
      <c r="F1" s="629"/>
      <c r="G1" s="629"/>
      <c r="H1" s="629"/>
      <c r="I1" s="629"/>
      <c r="J1" s="629"/>
      <c r="K1" s="629"/>
      <c r="L1" s="630"/>
    </row>
    <row r="2" spans="1:31" s="628" customFormat="1" ht="15">
      <c r="A2" s="628" t="s">
        <v>4694</v>
      </c>
      <c r="E2" s="629"/>
      <c r="F2" s="629"/>
      <c r="G2" s="629"/>
      <c r="H2" s="629"/>
      <c r="I2" s="629"/>
      <c r="J2" s="629"/>
      <c r="K2" s="629"/>
      <c r="L2" s="630"/>
    </row>
    <row r="3" spans="1:31" s="628" customFormat="1" ht="15">
      <c r="A3" s="628" t="s">
        <v>6111</v>
      </c>
      <c r="E3" s="629"/>
      <c r="F3" s="629"/>
      <c r="G3" s="629"/>
      <c r="H3" s="629"/>
      <c r="I3" s="629"/>
      <c r="J3" s="629"/>
      <c r="K3" s="629"/>
      <c r="L3" s="630"/>
    </row>
    <row r="4" spans="1:31" s="628" customFormat="1" ht="15">
      <c r="E4" s="629"/>
      <c r="F4" s="629"/>
      <c r="G4" s="629"/>
      <c r="H4" s="629"/>
      <c r="I4" s="629"/>
      <c r="J4" s="629"/>
      <c r="K4" s="629"/>
      <c r="L4" s="630"/>
    </row>
    <row r="5" spans="1:31" ht="63.75">
      <c r="A5" s="631" t="s">
        <v>4409</v>
      </c>
      <c r="B5" s="631" t="s">
        <v>4410</v>
      </c>
      <c r="C5" s="631" t="s">
        <v>4411</v>
      </c>
      <c r="D5" s="631" t="s">
        <v>4412</v>
      </c>
      <c r="E5" s="631" t="s">
        <v>4413</v>
      </c>
      <c r="F5" s="631" t="s">
        <v>4414</v>
      </c>
      <c r="G5" s="631" t="s">
        <v>4415</v>
      </c>
      <c r="H5" s="632" t="s">
        <v>4416</v>
      </c>
      <c r="I5" s="632" t="s">
        <v>4417</v>
      </c>
      <c r="J5" s="632" t="s">
        <v>4418</v>
      </c>
      <c r="K5" s="631" t="s">
        <v>4419</v>
      </c>
      <c r="L5" s="632" t="s">
        <v>4420</v>
      </c>
      <c r="M5" s="632" t="s">
        <v>4421</v>
      </c>
      <c r="N5" s="631" t="s">
        <v>4422</v>
      </c>
      <c r="O5" s="631" t="s">
        <v>4423</v>
      </c>
      <c r="P5" s="632" t="s">
        <v>4424</v>
      </c>
      <c r="Q5" s="632" t="s">
        <v>4425</v>
      </c>
      <c r="R5" s="632" t="s">
        <v>4426</v>
      </c>
      <c r="S5" s="631" t="s">
        <v>4427</v>
      </c>
      <c r="T5" s="631" t="s">
        <v>4428</v>
      </c>
      <c r="U5" s="632" t="s">
        <v>4429</v>
      </c>
      <c r="V5" s="632" t="s">
        <v>4430</v>
      </c>
      <c r="W5" s="632" t="s">
        <v>4431</v>
      </c>
      <c r="X5" s="631" t="s">
        <v>4432</v>
      </c>
      <c r="Y5" s="631" t="s">
        <v>4433</v>
      </c>
      <c r="Z5" s="631" t="s">
        <v>4434</v>
      </c>
      <c r="AA5" s="631" t="s">
        <v>4435</v>
      </c>
      <c r="AB5" s="632" t="s">
        <v>4436</v>
      </c>
      <c r="AC5" s="632" t="s">
        <v>4437</v>
      </c>
      <c r="AD5" s="632" t="s">
        <v>4438</v>
      </c>
      <c r="AE5" s="632" t="s">
        <v>4439</v>
      </c>
    </row>
    <row r="6" spans="1:31" s="785" customFormat="1" ht="21.95" customHeight="1">
      <c r="A6" s="782">
        <v>4000022733</v>
      </c>
      <c r="B6" s="782">
        <v>2</v>
      </c>
      <c r="C6" s="782">
        <v>10</v>
      </c>
      <c r="D6" s="782" t="s">
        <v>4440</v>
      </c>
      <c r="E6" s="782" t="b">
        <v>0</v>
      </c>
      <c r="F6" s="782" t="s">
        <v>629</v>
      </c>
      <c r="G6" s="782" t="s">
        <v>629</v>
      </c>
      <c r="H6" s="783">
        <v>44004</v>
      </c>
      <c r="I6" s="887"/>
      <c r="J6" s="782" t="s">
        <v>6202</v>
      </c>
      <c r="K6" s="784">
        <v>1</v>
      </c>
      <c r="L6" s="934">
        <v>13450000</v>
      </c>
      <c r="M6" s="934">
        <v>13450000</v>
      </c>
      <c r="N6" s="782" t="s">
        <v>4445</v>
      </c>
      <c r="O6" s="782" t="s">
        <v>4442</v>
      </c>
      <c r="P6" s="782">
        <v>0</v>
      </c>
      <c r="Q6" s="782" t="s">
        <v>6203</v>
      </c>
      <c r="R6" s="782">
        <v>2117</v>
      </c>
      <c r="S6" s="782">
        <v>2010</v>
      </c>
      <c r="T6" s="782" t="s">
        <v>5090</v>
      </c>
      <c r="U6" s="782" t="s">
        <v>5091</v>
      </c>
      <c r="V6" s="782" t="s">
        <v>629</v>
      </c>
      <c r="W6" s="782" t="s">
        <v>629</v>
      </c>
      <c r="X6" s="782">
        <v>2100</v>
      </c>
      <c r="Y6" s="784">
        <v>1</v>
      </c>
      <c r="Z6" s="782" t="s">
        <v>5092</v>
      </c>
      <c r="AA6" s="782" t="s">
        <v>629</v>
      </c>
      <c r="AB6" s="782" t="s">
        <v>629</v>
      </c>
      <c r="AC6" s="933"/>
      <c r="AD6" s="782" t="s">
        <v>629</v>
      </c>
      <c r="AE6" s="782" t="s">
        <v>629</v>
      </c>
    </row>
    <row r="7" spans="1:31" s="785" customFormat="1" ht="21.95" customHeight="1">
      <c r="A7" s="1059">
        <v>5000011776</v>
      </c>
      <c r="B7" s="782">
        <v>2</v>
      </c>
      <c r="C7" s="782">
        <v>10</v>
      </c>
      <c r="D7" s="782" t="s">
        <v>4440</v>
      </c>
      <c r="E7" s="782" t="b">
        <v>0</v>
      </c>
      <c r="F7" s="782"/>
      <c r="G7" s="782"/>
      <c r="H7" s="783">
        <v>44015</v>
      </c>
      <c r="I7" s="887">
        <v>4820970000591</v>
      </c>
      <c r="J7" s="782" t="s">
        <v>6204</v>
      </c>
      <c r="K7" s="784">
        <v>3</v>
      </c>
      <c r="L7" s="934">
        <v>32175000</v>
      </c>
      <c r="M7" s="934">
        <v>96525000</v>
      </c>
      <c r="N7" s="782" t="s">
        <v>725</v>
      </c>
      <c r="O7" s="782" t="s">
        <v>4442</v>
      </c>
      <c r="P7" s="782">
        <v>20200615</v>
      </c>
      <c r="Q7" s="782" t="s">
        <v>4466</v>
      </c>
      <c r="R7" s="782">
        <v>2117</v>
      </c>
      <c r="S7" s="782">
        <v>2010</v>
      </c>
      <c r="T7" s="782" t="s">
        <v>5090</v>
      </c>
      <c r="U7" s="782" t="s">
        <v>5091</v>
      </c>
      <c r="V7" s="782"/>
      <c r="W7" s="782"/>
      <c r="X7" s="782">
        <v>2100</v>
      </c>
      <c r="Y7" s="784">
        <v>1</v>
      </c>
      <c r="Z7" s="782" t="s">
        <v>5092</v>
      </c>
      <c r="AA7" s="782"/>
      <c r="AB7" s="782"/>
      <c r="AC7" s="782"/>
      <c r="AD7" s="782"/>
      <c r="AE7" s="782"/>
    </row>
    <row r="8" spans="1:31" s="785" customFormat="1" ht="21.95" customHeight="1">
      <c r="A8" s="786"/>
      <c r="B8" s="787"/>
      <c r="C8" s="787">
        <v>20</v>
      </c>
      <c r="D8" s="787" t="s">
        <v>4440</v>
      </c>
      <c r="E8" s="782" t="b">
        <v>0</v>
      </c>
      <c r="F8" s="787"/>
      <c r="G8" s="787"/>
      <c r="H8" s="783">
        <v>44015</v>
      </c>
      <c r="I8" s="799">
        <v>4820970000047</v>
      </c>
      <c r="J8" s="787" t="s">
        <v>6205</v>
      </c>
      <c r="K8" s="789">
        <v>4</v>
      </c>
      <c r="L8" s="790">
        <v>44550000</v>
      </c>
      <c r="M8" s="790">
        <v>178200000</v>
      </c>
      <c r="N8" s="787" t="s">
        <v>4441</v>
      </c>
      <c r="O8" s="782" t="s">
        <v>4442</v>
      </c>
      <c r="P8" s="787">
        <v>20200615</v>
      </c>
      <c r="Q8" s="787" t="s">
        <v>4466</v>
      </c>
      <c r="R8" s="782">
        <v>2117</v>
      </c>
      <c r="S8" s="782">
        <v>2010</v>
      </c>
      <c r="T8" s="782" t="s">
        <v>5090</v>
      </c>
      <c r="U8" s="787" t="s">
        <v>5091</v>
      </c>
      <c r="V8" s="787"/>
      <c r="W8" s="787"/>
      <c r="X8" s="782">
        <v>2100</v>
      </c>
      <c r="Y8" s="784">
        <v>1</v>
      </c>
      <c r="Z8" s="782" t="s">
        <v>5092</v>
      </c>
      <c r="AA8" s="787"/>
      <c r="AB8" s="787"/>
      <c r="AC8" s="782"/>
      <c r="AD8" s="782"/>
      <c r="AE8" s="782"/>
    </row>
    <row r="9" spans="1:31" s="785" customFormat="1" ht="21.95" customHeight="1">
      <c r="A9" s="786"/>
      <c r="B9" s="787"/>
      <c r="C9" s="787">
        <v>30</v>
      </c>
      <c r="D9" s="787" t="s">
        <v>4440</v>
      </c>
      <c r="E9" s="782" t="b">
        <v>0</v>
      </c>
      <c r="F9" s="787"/>
      <c r="G9" s="787"/>
      <c r="H9" s="783">
        <v>44015</v>
      </c>
      <c r="I9" s="799">
        <v>4820970000649</v>
      </c>
      <c r="J9" s="787" t="s">
        <v>6206</v>
      </c>
      <c r="K9" s="789">
        <v>1</v>
      </c>
      <c r="L9" s="790">
        <v>66825000</v>
      </c>
      <c r="M9" s="790">
        <v>66825000</v>
      </c>
      <c r="N9" s="787" t="s">
        <v>4441</v>
      </c>
      <c r="O9" s="782" t="s">
        <v>4442</v>
      </c>
      <c r="P9" s="787">
        <v>20200615</v>
      </c>
      <c r="Q9" s="787" t="s">
        <v>4466</v>
      </c>
      <c r="R9" s="782">
        <v>2117</v>
      </c>
      <c r="S9" s="782">
        <v>2010</v>
      </c>
      <c r="T9" s="782" t="s">
        <v>5090</v>
      </c>
      <c r="U9" s="787" t="s">
        <v>5091</v>
      </c>
      <c r="V9" s="787"/>
      <c r="W9" s="787"/>
      <c r="X9" s="782">
        <v>2100</v>
      </c>
      <c r="Y9" s="784">
        <v>1</v>
      </c>
      <c r="Z9" s="782" t="s">
        <v>5092</v>
      </c>
      <c r="AA9" s="787"/>
      <c r="AB9" s="787"/>
      <c r="AC9" s="782"/>
      <c r="AD9" s="782"/>
      <c r="AE9" s="782"/>
    </row>
    <row r="10" spans="1:31" s="785" customFormat="1" ht="21.95" customHeight="1">
      <c r="A10" s="1059">
        <v>5000011777</v>
      </c>
      <c r="B10" s="787">
        <v>2</v>
      </c>
      <c r="C10" s="787">
        <v>10</v>
      </c>
      <c r="D10" s="787" t="s">
        <v>4440</v>
      </c>
      <c r="E10" s="782" t="b">
        <v>0</v>
      </c>
      <c r="F10" s="787"/>
      <c r="G10" s="787"/>
      <c r="H10" s="788">
        <v>44015</v>
      </c>
      <c r="I10" s="799">
        <v>2920000000126</v>
      </c>
      <c r="J10" s="787" t="s">
        <v>6207</v>
      </c>
      <c r="K10" s="789">
        <v>4</v>
      </c>
      <c r="L10" s="790">
        <v>48000000</v>
      </c>
      <c r="M10" s="790">
        <v>192000000</v>
      </c>
      <c r="N10" s="787" t="s">
        <v>4441</v>
      </c>
      <c r="O10" s="782" t="s">
        <v>4442</v>
      </c>
      <c r="P10" s="787">
        <v>20200619</v>
      </c>
      <c r="Q10" s="787" t="s">
        <v>6209</v>
      </c>
      <c r="R10" s="782">
        <v>2117</v>
      </c>
      <c r="S10" s="782">
        <v>2010</v>
      </c>
      <c r="T10" s="782" t="s">
        <v>5090</v>
      </c>
      <c r="U10" s="787" t="s">
        <v>5091</v>
      </c>
      <c r="V10" s="787"/>
      <c r="W10" s="787"/>
      <c r="X10" s="782">
        <v>2100</v>
      </c>
      <c r="Y10" s="784">
        <v>1</v>
      </c>
      <c r="Z10" s="782" t="s">
        <v>5092</v>
      </c>
      <c r="AA10" s="787"/>
      <c r="AB10" s="787"/>
      <c r="AC10" s="782"/>
      <c r="AD10" s="782"/>
      <c r="AE10" s="782"/>
    </row>
    <row r="11" spans="1:31" s="785" customFormat="1" ht="21.95" customHeight="1">
      <c r="A11" s="1059"/>
      <c r="B11" s="787"/>
      <c r="C11" s="787">
        <v>20</v>
      </c>
      <c r="D11" s="787" t="s">
        <v>4440</v>
      </c>
      <c r="E11" s="782" t="b">
        <v>0</v>
      </c>
      <c r="F11" s="787"/>
      <c r="G11" s="787"/>
      <c r="H11" s="783">
        <v>44015</v>
      </c>
      <c r="I11" s="799">
        <v>2610000000000</v>
      </c>
      <c r="J11" s="787" t="s">
        <v>6208</v>
      </c>
      <c r="K11" s="789">
        <v>8</v>
      </c>
      <c r="L11" s="790">
        <v>6700000</v>
      </c>
      <c r="M11" s="790">
        <v>53600000</v>
      </c>
      <c r="N11" s="787" t="s">
        <v>725</v>
      </c>
      <c r="O11" s="782" t="s">
        <v>4442</v>
      </c>
      <c r="P11" s="787">
        <v>20200619</v>
      </c>
      <c r="Q11" s="787" t="s">
        <v>4705</v>
      </c>
      <c r="R11" s="782">
        <v>2117</v>
      </c>
      <c r="S11" s="782">
        <v>2010</v>
      </c>
      <c r="T11" s="782" t="s">
        <v>5090</v>
      </c>
      <c r="U11" s="787" t="s">
        <v>5091</v>
      </c>
      <c r="V11" s="787"/>
      <c r="W11" s="787"/>
      <c r="X11" s="782">
        <v>2100</v>
      </c>
      <c r="Y11" s="784">
        <v>1</v>
      </c>
      <c r="Z11" s="782" t="s">
        <v>5092</v>
      </c>
      <c r="AA11" s="787"/>
      <c r="AB11" s="787"/>
      <c r="AC11" s="782"/>
      <c r="AD11" s="782"/>
      <c r="AE11" s="782"/>
    </row>
    <row r="12" spans="1:31" s="785" customFormat="1" ht="21.95" customHeight="1">
      <c r="A12" s="1059">
        <v>5000011781</v>
      </c>
      <c r="B12" s="787">
        <v>2</v>
      </c>
      <c r="C12" s="787">
        <v>10</v>
      </c>
      <c r="D12" s="787" t="s">
        <v>4440</v>
      </c>
      <c r="E12" s="782" t="b">
        <v>0</v>
      </c>
      <c r="F12" s="787"/>
      <c r="G12" s="787"/>
      <c r="H12" s="783">
        <v>44015</v>
      </c>
      <c r="I12" s="799">
        <v>3110970000993</v>
      </c>
      <c r="J12" s="787" t="s">
        <v>6210</v>
      </c>
      <c r="K12" s="789">
        <v>4</v>
      </c>
      <c r="L12" s="790">
        <v>85800000</v>
      </c>
      <c r="M12" s="790">
        <v>343200000</v>
      </c>
      <c r="N12" s="787" t="s">
        <v>4441</v>
      </c>
      <c r="O12" s="782" t="s">
        <v>4442</v>
      </c>
      <c r="P12" s="787">
        <v>20200612</v>
      </c>
      <c r="Q12" s="787" t="s">
        <v>4455</v>
      </c>
      <c r="R12" s="782">
        <v>2117</v>
      </c>
      <c r="S12" s="782">
        <v>2010</v>
      </c>
      <c r="T12" s="782" t="s">
        <v>5090</v>
      </c>
      <c r="U12" s="787" t="s">
        <v>5091</v>
      </c>
      <c r="V12" s="787"/>
      <c r="W12" s="787"/>
      <c r="X12" s="782">
        <v>2100</v>
      </c>
      <c r="Y12" s="784">
        <v>1</v>
      </c>
      <c r="Z12" s="782" t="s">
        <v>5092</v>
      </c>
      <c r="AA12" s="787"/>
      <c r="AB12" s="787"/>
      <c r="AC12" s="782"/>
      <c r="AD12" s="782"/>
      <c r="AE12" s="782"/>
    </row>
    <row r="13" spans="1:31" s="785" customFormat="1" ht="21.95" customHeight="1">
      <c r="A13" s="1059"/>
      <c r="B13" s="787"/>
      <c r="C13" s="787">
        <v>20</v>
      </c>
      <c r="D13" s="787" t="s">
        <v>4440</v>
      </c>
      <c r="E13" s="782" t="b">
        <v>0</v>
      </c>
      <c r="F13" s="787"/>
      <c r="G13" s="787"/>
      <c r="H13" s="783">
        <v>44015</v>
      </c>
      <c r="I13" s="799">
        <v>5331970001087</v>
      </c>
      <c r="J13" s="787" t="s">
        <v>6211</v>
      </c>
      <c r="K13" s="789">
        <v>4</v>
      </c>
      <c r="L13" s="790">
        <v>1824185</v>
      </c>
      <c r="M13" s="790">
        <v>7296740</v>
      </c>
      <c r="N13" s="787" t="s">
        <v>4441</v>
      </c>
      <c r="O13" s="782" t="s">
        <v>4442</v>
      </c>
      <c r="P13" s="787">
        <v>20200612</v>
      </c>
      <c r="Q13" s="787" t="s">
        <v>4468</v>
      </c>
      <c r="R13" s="782">
        <v>2117</v>
      </c>
      <c r="S13" s="782">
        <v>2010</v>
      </c>
      <c r="T13" s="782" t="s">
        <v>5090</v>
      </c>
      <c r="U13" s="787" t="s">
        <v>5091</v>
      </c>
      <c r="V13" s="787"/>
      <c r="W13" s="787"/>
      <c r="X13" s="782">
        <v>2100</v>
      </c>
      <c r="Y13" s="784">
        <v>1</v>
      </c>
      <c r="Z13" s="782" t="s">
        <v>5092</v>
      </c>
      <c r="AA13" s="787"/>
      <c r="AB13" s="787"/>
      <c r="AC13" s="782"/>
      <c r="AD13" s="782"/>
      <c r="AE13" s="782"/>
    </row>
    <row r="14" spans="1:31" s="785" customFormat="1" ht="21.95" customHeight="1">
      <c r="A14" s="1059"/>
      <c r="B14" s="787"/>
      <c r="C14" s="787">
        <v>30</v>
      </c>
      <c r="D14" s="787" t="s">
        <v>4440</v>
      </c>
      <c r="E14" s="782" t="b">
        <v>0</v>
      </c>
      <c r="F14" s="787"/>
      <c r="G14" s="787"/>
      <c r="H14" s="783">
        <v>44015</v>
      </c>
      <c r="I14" s="799">
        <v>5331970000525</v>
      </c>
      <c r="J14" s="787" t="s">
        <v>6212</v>
      </c>
      <c r="K14" s="789">
        <v>4</v>
      </c>
      <c r="L14" s="790">
        <v>1274250</v>
      </c>
      <c r="M14" s="790">
        <v>5097000</v>
      </c>
      <c r="N14" s="787" t="s">
        <v>4441</v>
      </c>
      <c r="O14" s="782" t="s">
        <v>4442</v>
      </c>
      <c r="P14" s="787">
        <v>20200612</v>
      </c>
      <c r="Q14" s="787" t="s">
        <v>4468</v>
      </c>
      <c r="R14" s="782">
        <v>2117</v>
      </c>
      <c r="S14" s="782">
        <v>2010</v>
      </c>
      <c r="T14" s="782" t="s">
        <v>5090</v>
      </c>
      <c r="U14" s="787" t="s">
        <v>5091</v>
      </c>
      <c r="V14" s="787"/>
      <c r="W14" s="787"/>
      <c r="X14" s="782">
        <v>2100</v>
      </c>
      <c r="Y14" s="784">
        <v>1</v>
      </c>
      <c r="Z14" s="782" t="s">
        <v>5092</v>
      </c>
      <c r="AA14" s="787"/>
      <c r="AB14" s="787"/>
      <c r="AC14" s="782"/>
      <c r="AD14" s="782"/>
      <c r="AE14" s="782"/>
    </row>
    <row r="15" spans="1:31" s="785" customFormat="1" ht="21.95" customHeight="1">
      <c r="A15" s="1059"/>
      <c r="B15" s="787"/>
      <c r="C15" s="787">
        <v>40</v>
      </c>
      <c r="D15" s="787" t="s">
        <v>4440</v>
      </c>
      <c r="E15" s="782" t="b">
        <v>0</v>
      </c>
      <c r="F15" s="787"/>
      <c r="G15" s="787"/>
      <c r="H15" s="783">
        <v>44015</v>
      </c>
      <c r="I15" s="799">
        <v>5331970001709</v>
      </c>
      <c r="J15" s="787" t="s">
        <v>6213</v>
      </c>
      <c r="K15" s="789">
        <v>4</v>
      </c>
      <c r="L15" s="790">
        <v>534000</v>
      </c>
      <c r="M15" s="790">
        <v>2136000</v>
      </c>
      <c r="N15" s="787" t="s">
        <v>4441</v>
      </c>
      <c r="O15" s="782" t="s">
        <v>4442</v>
      </c>
      <c r="P15" s="787">
        <v>20200612</v>
      </c>
      <c r="Q15" s="787" t="s">
        <v>4468</v>
      </c>
      <c r="R15" s="782">
        <v>2117</v>
      </c>
      <c r="S15" s="782">
        <v>2010</v>
      </c>
      <c r="T15" s="782" t="s">
        <v>5090</v>
      </c>
      <c r="U15" s="787" t="s">
        <v>5091</v>
      </c>
      <c r="V15" s="787"/>
      <c r="W15" s="787"/>
      <c r="X15" s="782">
        <v>2100</v>
      </c>
      <c r="Y15" s="784">
        <v>1</v>
      </c>
      <c r="Z15" s="782" t="s">
        <v>5092</v>
      </c>
      <c r="AA15" s="787"/>
      <c r="AB15" s="787"/>
      <c r="AC15" s="782"/>
      <c r="AD15" s="782"/>
      <c r="AE15" s="782"/>
    </row>
    <row r="16" spans="1:31" s="785" customFormat="1" ht="21.95" customHeight="1">
      <c r="A16" s="1059"/>
      <c r="B16" s="787"/>
      <c r="C16" s="787">
        <v>50</v>
      </c>
      <c r="D16" s="787" t="s">
        <v>4440</v>
      </c>
      <c r="E16" s="782" t="b">
        <v>0</v>
      </c>
      <c r="F16" s="787"/>
      <c r="G16" s="787"/>
      <c r="H16" s="783">
        <v>44015</v>
      </c>
      <c r="I16" s="799">
        <v>5330970002015</v>
      </c>
      <c r="J16" s="787" t="s">
        <v>6214</v>
      </c>
      <c r="K16" s="789">
        <v>4</v>
      </c>
      <c r="L16" s="790">
        <v>1512000</v>
      </c>
      <c r="M16" s="790">
        <v>6048000</v>
      </c>
      <c r="N16" s="787" t="s">
        <v>4441</v>
      </c>
      <c r="O16" s="782" t="s">
        <v>4442</v>
      </c>
      <c r="P16" s="787">
        <v>20200612</v>
      </c>
      <c r="Q16" s="787" t="s">
        <v>4449</v>
      </c>
      <c r="R16" s="782">
        <v>2117</v>
      </c>
      <c r="S16" s="782">
        <v>2010</v>
      </c>
      <c r="T16" s="782" t="s">
        <v>5090</v>
      </c>
      <c r="U16" s="787" t="s">
        <v>5091</v>
      </c>
      <c r="V16" s="787"/>
      <c r="W16" s="787"/>
      <c r="X16" s="782">
        <v>2100</v>
      </c>
      <c r="Y16" s="784">
        <v>1</v>
      </c>
      <c r="Z16" s="782" t="s">
        <v>5092</v>
      </c>
      <c r="AA16" s="787"/>
      <c r="AB16" s="787"/>
      <c r="AC16" s="782"/>
      <c r="AD16" s="782"/>
      <c r="AE16" s="782"/>
    </row>
    <row r="17" spans="1:31" s="785" customFormat="1" ht="21.95" customHeight="1">
      <c r="A17" s="1059"/>
      <c r="B17" s="787"/>
      <c r="C17" s="787">
        <v>60</v>
      </c>
      <c r="D17" s="787" t="s">
        <v>4440</v>
      </c>
      <c r="E17" s="782" t="b">
        <v>0</v>
      </c>
      <c r="F17" s="787"/>
      <c r="G17" s="787"/>
      <c r="H17" s="783">
        <v>44015</v>
      </c>
      <c r="I17" s="799">
        <v>5310970000362</v>
      </c>
      <c r="J17" s="787" t="s">
        <v>6215</v>
      </c>
      <c r="K17" s="789">
        <v>14</v>
      </c>
      <c r="L17" s="790">
        <v>10000000</v>
      </c>
      <c r="M17" s="790">
        <v>140000000</v>
      </c>
      <c r="N17" s="787" t="s">
        <v>725</v>
      </c>
      <c r="O17" s="782" t="s">
        <v>4442</v>
      </c>
      <c r="P17" s="787">
        <v>20200612</v>
      </c>
      <c r="Q17" s="787" t="s">
        <v>4726</v>
      </c>
      <c r="R17" s="782">
        <v>2117</v>
      </c>
      <c r="S17" s="782">
        <v>2010</v>
      </c>
      <c r="T17" s="782" t="s">
        <v>5090</v>
      </c>
      <c r="U17" s="787" t="s">
        <v>5091</v>
      </c>
      <c r="V17" s="787"/>
      <c r="W17" s="787"/>
      <c r="X17" s="782">
        <v>2100</v>
      </c>
      <c r="Y17" s="784">
        <v>1</v>
      </c>
      <c r="Z17" s="782" t="s">
        <v>5092</v>
      </c>
      <c r="AA17" s="787"/>
      <c r="AB17" s="787"/>
      <c r="AC17" s="782"/>
      <c r="AD17" s="782"/>
      <c r="AE17" s="782"/>
    </row>
    <row r="18" spans="1:31" s="785" customFormat="1" ht="21.95" customHeight="1">
      <c r="A18" s="786">
        <v>5000011782</v>
      </c>
      <c r="B18" s="787">
        <v>2</v>
      </c>
      <c r="C18" s="787">
        <v>10</v>
      </c>
      <c r="D18" s="787" t="s">
        <v>4440</v>
      </c>
      <c r="E18" s="782" t="b">
        <v>0</v>
      </c>
      <c r="F18" s="787"/>
      <c r="G18" s="787"/>
      <c r="H18" s="783">
        <v>44015</v>
      </c>
      <c r="I18" s="799">
        <v>5335970000000</v>
      </c>
      <c r="J18" s="787" t="s">
        <v>6216</v>
      </c>
      <c r="K18" s="789">
        <v>10</v>
      </c>
      <c r="L18" s="790">
        <v>8700000</v>
      </c>
      <c r="M18" s="790">
        <v>87000000</v>
      </c>
      <c r="N18" s="787" t="s">
        <v>4441</v>
      </c>
      <c r="O18" s="782" t="s">
        <v>4442</v>
      </c>
      <c r="P18" s="787">
        <v>20200615</v>
      </c>
      <c r="Q18" s="787" t="s">
        <v>4913</v>
      </c>
      <c r="R18" s="782">
        <v>2117</v>
      </c>
      <c r="S18" s="782">
        <v>2010</v>
      </c>
      <c r="T18" s="782" t="s">
        <v>5090</v>
      </c>
      <c r="U18" s="787" t="s">
        <v>5091</v>
      </c>
      <c r="V18" s="787"/>
      <c r="W18" s="787"/>
      <c r="X18" s="782">
        <v>2100</v>
      </c>
      <c r="Y18" s="784">
        <v>1</v>
      </c>
      <c r="Z18" s="782" t="s">
        <v>5092</v>
      </c>
      <c r="AA18" s="787"/>
      <c r="AB18" s="787"/>
      <c r="AC18" s="782"/>
      <c r="AD18" s="782"/>
      <c r="AE18" s="782"/>
    </row>
    <row r="19" spans="1:31" s="785" customFormat="1" ht="21.95" customHeight="1">
      <c r="A19" s="786"/>
      <c r="B19" s="787"/>
      <c r="C19" s="787"/>
      <c r="D19" s="787"/>
      <c r="E19" s="787"/>
      <c r="F19" s="787"/>
      <c r="G19" s="787"/>
      <c r="H19" s="788"/>
      <c r="I19" s="799"/>
      <c r="J19" s="787"/>
      <c r="K19" s="789"/>
      <c r="L19" s="790"/>
      <c r="M19" s="790"/>
      <c r="N19" s="787"/>
      <c r="O19" s="787"/>
      <c r="P19" s="787"/>
      <c r="Q19" s="787"/>
      <c r="R19" s="787"/>
      <c r="S19" s="787"/>
      <c r="T19" s="787"/>
      <c r="U19" s="787"/>
      <c r="V19" s="787"/>
      <c r="W19" s="787"/>
      <c r="X19" s="787"/>
      <c r="Y19" s="789"/>
      <c r="Z19" s="787"/>
      <c r="AA19" s="787"/>
      <c r="AB19" s="787"/>
      <c r="AC19" s="782"/>
      <c r="AD19" s="782"/>
      <c r="AE19" s="782"/>
    </row>
    <row r="21" spans="1:31" s="697" customFormat="1" ht="18"/>
  </sheetData>
  <printOptions horizontalCentered="1"/>
  <pageMargins left="0.11811023622047245" right="0.11811023622047245" top="0.55118110236220474" bottom="0.35433070866141736" header="0.31496062992125984" footer="0.31496062992125984"/>
  <pageSetup paperSize="9" scale="42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H23"/>
  <sheetViews>
    <sheetView view="pageBreakPreview" zoomScale="90" zoomScaleNormal="110" zoomScaleSheetLayoutView="90" workbookViewId="0">
      <selection activeCell="L15" sqref="L15:M15"/>
    </sheetView>
  </sheetViews>
  <sheetFormatPr defaultRowHeight="15"/>
  <cols>
    <col min="1" max="1" width="8.5703125" style="881" customWidth="1"/>
    <col min="2" max="2" width="0.5703125" style="881" customWidth="1"/>
    <col min="3" max="3" width="3.7109375" style="881" customWidth="1"/>
    <col min="4" max="4" width="1.5703125" style="881" customWidth="1"/>
    <col min="5" max="5" width="2.85546875" style="881" customWidth="1"/>
    <col min="6" max="6" width="0.28515625" style="881" customWidth="1"/>
    <col min="7" max="7" width="12.42578125" style="881" customWidth="1"/>
    <col min="8" max="8" width="7.5703125" style="881" customWidth="1"/>
    <col min="9" max="9" width="3.5703125" style="881" customWidth="1"/>
    <col min="10" max="11" width="7" style="881" customWidth="1"/>
    <col min="12" max="12" width="6.42578125" style="881" customWidth="1"/>
    <col min="13" max="13" width="16.140625" style="881" customWidth="1"/>
    <col min="14" max="14" width="22.7109375" style="881" customWidth="1"/>
    <col min="15" max="15" width="1.140625" style="881" hidden="1" customWidth="1"/>
    <col min="16" max="16" width="23.140625" style="881" customWidth="1"/>
    <col min="17" max="17" width="28.7109375" style="881" customWidth="1"/>
    <col min="18" max="18" width="5.7109375" style="881" customWidth="1"/>
    <col min="19" max="19" width="4.85546875" style="881" customWidth="1"/>
    <col min="20" max="20" width="3.7109375" style="881" customWidth="1"/>
    <col min="21" max="21" width="5.42578125" style="881" customWidth="1"/>
    <col min="22" max="22" width="3.28515625" style="881" customWidth="1"/>
    <col min="23" max="23" width="6" style="881" customWidth="1"/>
    <col min="24" max="24" width="4.5703125" style="881" customWidth="1"/>
    <col min="25" max="25" width="11.5703125" style="881" customWidth="1"/>
    <col min="26" max="26" width="23.28515625" style="881" customWidth="1"/>
    <col min="27" max="27" width="19.7109375" style="881" customWidth="1"/>
    <col min="28" max="28" width="3.5703125" style="881" customWidth="1"/>
    <col min="29" max="29" width="9.140625" style="881" customWidth="1"/>
    <col min="30" max="30" width="0.5703125" style="881" customWidth="1"/>
    <col min="31" max="31" width="6.85546875" style="881" customWidth="1"/>
    <col min="32" max="32" width="1" style="881" customWidth="1"/>
    <col min="33" max="33" width="3.85546875" style="881" customWidth="1"/>
    <col min="34" max="34" width="4.7109375" style="881" customWidth="1"/>
    <col min="35" max="16384" width="9.140625" style="881"/>
  </cols>
  <sheetData>
    <row r="1" spans="1:34" ht="39" customHeight="1">
      <c r="A1" s="1173"/>
      <c r="B1" s="1173"/>
      <c r="C1" s="1173"/>
      <c r="D1" s="1201" t="s">
        <v>4469</v>
      </c>
      <c r="E1" s="1201"/>
      <c r="F1" s="1201"/>
      <c r="G1" s="1201"/>
      <c r="H1" s="1201"/>
      <c r="I1" s="1201"/>
      <c r="J1" s="1201"/>
      <c r="K1" s="1201"/>
      <c r="L1" s="1201"/>
      <c r="M1" s="1201"/>
      <c r="N1" s="1201"/>
      <c r="O1" s="1201"/>
      <c r="P1" s="1201"/>
      <c r="Q1" s="1201"/>
      <c r="R1" s="1201"/>
      <c r="S1" s="1201"/>
      <c r="T1" s="1201"/>
      <c r="U1" s="1201"/>
      <c r="V1" s="1201"/>
      <c r="W1" s="1201"/>
      <c r="X1" s="1201"/>
      <c r="Y1" s="1201"/>
      <c r="Z1" s="1201"/>
      <c r="AA1" s="1201"/>
      <c r="AB1" s="1201"/>
      <c r="AC1" s="1201"/>
      <c r="AD1" s="1201"/>
      <c r="AE1" s="1201"/>
      <c r="AF1" s="1201"/>
    </row>
    <row r="2" spans="1:34" ht="18" customHeight="1">
      <c r="A2" s="1202" t="s">
        <v>4470</v>
      </c>
      <c r="B2" s="1202"/>
      <c r="C2" s="1202"/>
      <c r="D2" s="1202"/>
      <c r="E2" s="1202"/>
      <c r="F2" s="1202"/>
      <c r="G2" s="1202"/>
      <c r="H2" s="1202"/>
      <c r="I2" s="1202"/>
      <c r="J2" s="1202"/>
      <c r="K2" s="1202"/>
      <c r="L2" s="1202"/>
      <c r="M2" s="1202"/>
      <c r="N2" s="1202"/>
      <c r="O2" s="1202"/>
      <c r="P2" s="1202"/>
      <c r="Q2" s="1202"/>
      <c r="R2" s="1202"/>
      <c r="S2" s="1202"/>
      <c r="T2" s="1202"/>
      <c r="U2" s="1202"/>
      <c r="V2" s="1202"/>
      <c r="W2" s="1202"/>
      <c r="X2" s="1202"/>
      <c r="Y2" s="1202"/>
      <c r="Z2" s="1202"/>
      <c r="AA2" s="1202"/>
      <c r="AB2" s="1202"/>
      <c r="AC2" s="1202"/>
      <c r="AD2" s="1202"/>
      <c r="AE2" s="1202"/>
      <c r="AF2" s="1202"/>
      <c r="AG2" s="1202"/>
    </row>
    <row r="3" spans="1:34" ht="18" customHeight="1">
      <c r="A3" s="1173" t="s">
        <v>4471</v>
      </c>
      <c r="B3" s="1173"/>
      <c r="C3" s="1173"/>
      <c r="D3" s="1173"/>
      <c r="E3" s="1173"/>
      <c r="F3" s="1173"/>
      <c r="G3" s="1173"/>
      <c r="H3" s="1173"/>
      <c r="I3" s="1173"/>
      <c r="J3" s="1173"/>
      <c r="K3" s="1173"/>
      <c r="L3" s="1173"/>
      <c r="M3" s="1173"/>
      <c r="N3" s="1173"/>
      <c r="O3" s="1173"/>
      <c r="P3" s="1173"/>
      <c r="Q3" s="1173"/>
      <c r="R3" s="1173"/>
      <c r="S3" s="1173"/>
      <c r="T3" s="1173"/>
      <c r="U3" s="1173"/>
      <c r="V3" s="1173"/>
      <c r="W3" s="1173"/>
      <c r="X3" s="1173"/>
      <c r="Y3" s="1173"/>
      <c r="Z3" s="1173"/>
      <c r="AA3" s="1173"/>
      <c r="AB3" s="1173"/>
      <c r="AC3" s="1173"/>
      <c r="AD3" s="1173"/>
      <c r="AE3" s="1173"/>
      <c r="AF3" s="1173"/>
      <c r="AG3" s="1173"/>
    </row>
    <row r="4" spans="1:34" ht="18" customHeight="1">
      <c r="A4" s="1173" t="s">
        <v>5163</v>
      </c>
      <c r="B4" s="1173"/>
      <c r="C4" s="1173"/>
      <c r="D4" s="1173"/>
      <c r="E4" s="1173" t="s">
        <v>5164</v>
      </c>
      <c r="F4" s="1173"/>
      <c r="G4" s="1195">
        <v>44013.520833333336</v>
      </c>
      <c r="H4" s="1195"/>
      <c r="I4" s="1195"/>
      <c r="J4" s="1195"/>
      <c r="K4" s="1195"/>
      <c r="L4" s="1195"/>
      <c r="M4" s="873"/>
      <c r="N4" s="873"/>
      <c r="O4" s="873"/>
      <c r="P4" s="873"/>
      <c r="Q4" s="873"/>
      <c r="R4" s="873"/>
      <c r="S4" s="873"/>
      <c r="T4" s="873"/>
      <c r="U4" s="873"/>
      <c r="V4" s="873"/>
      <c r="W4" s="873"/>
      <c r="X4" s="873"/>
      <c r="Y4" s="873"/>
      <c r="Z4" s="873"/>
      <c r="AA4" s="873"/>
      <c r="AB4" s="873"/>
      <c r="AC4" s="873"/>
      <c r="AD4" s="873"/>
      <c r="AE4" s="873"/>
      <c r="AF4" s="1173"/>
      <c r="AG4" s="1173"/>
    </row>
    <row r="5" spans="1:34" ht="18" customHeight="1">
      <c r="A5" s="1173" t="s">
        <v>4472</v>
      </c>
      <c r="B5" s="1173"/>
      <c r="C5" s="1173"/>
      <c r="D5" s="1173"/>
      <c r="E5" s="1173" t="s">
        <v>5164</v>
      </c>
      <c r="F5" s="1173"/>
      <c r="G5" s="1173" t="s">
        <v>6112</v>
      </c>
      <c r="H5" s="1173"/>
      <c r="I5" s="1173"/>
      <c r="J5" s="1173"/>
      <c r="K5" s="1173"/>
      <c r="L5" s="1173"/>
      <c r="M5" s="1173"/>
      <c r="N5" s="1173"/>
      <c r="O5" s="1173"/>
      <c r="P5" s="1173"/>
      <c r="Q5" s="1173"/>
      <c r="R5" s="1173"/>
      <c r="S5" s="1173"/>
      <c r="T5" s="1173"/>
      <c r="U5" s="1173"/>
      <c r="V5" s="1173"/>
      <c r="W5" s="1173"/>
      <c r="X5" s="1173"/>
      <c r="Y5" s="1173"/>
      <c r="Z5" s="1173"/>
      <c r="AA5" s="1173"/>
      <c r="AB5" s="1173"/>
      <c r="AC5" s="1173"/>
      <c r="AD5" s="1173"/>
      <c r="AE5" s="1173"/>
      <c r="AF5" s="1173"/>
      <c r="AG5" s="1173"/>
    </row>
    <row r="6" spans="1:34" ht="18" customHeight="1">
      <c r="A6" s="1173" t="s">
        <v>4473</v>
      </c>
      <c r="B6" s="1173"/>
      <c r="C6" s="1173"/>
      <c r="D6" s="1173"/>
      <c r="E6" s="1173" t="s">
        <v>5164</v>
      </c>
      <c r="F6" s="1173"/>
      <c r="G6" s="1173" t="s">
        <v>6113</v>
      </c>
      <c r="H6" s="1173"/>
      <c r="I6" s="1173"/>
      <c r="J6" s="1173"/>
      <c r="K6" s="1173"/>
      <c r="L6" s="1173"/>
      <c r="M6" s="1173"/>
      <c r="N6" s="1173"/>
      <c r="O6" s="1173"/>
      <c r="P6" s="1173"/>
      <c r="Q6" s="1173"/>
      <c r="R6" s="1173"/>
      <c r="S6" s="1173"/>
      <c r="T6" s="1173"/>
      <c r="U6" s="1173"/>
      <c r="V6" s="1173"/>
      <c r="W6" s="1173"/>
      <c r="X6" s="1173"/>
      <c r="Y6" s="1173"/>
      <c r="Z6" s="1173"/>
      <c r="AA6" s="1173"/>
      <c r="AB6" s="1173"/>
      <c r="AC6" s="1173"/>
      <c r="AD6" s="1173"/>
      <c r="AE6" s="1173"/>
      <c r="AF6" s="1173"/>
      <c r="AG6" s="1173"/>
    </row>
    <row r="7" spans="1:34" ht="18" customHeight="1">
      <c r="A7" s="1173" t="s">
        <v>4474</v>
      </c>
      <c r="B7" s="1173"/>
      <c r="C7" s="1173"/>
      <c r="D7" s="1173"/>
      <c r="E7" s="1173" t="s">
        <v>5164</v>
      </c>
      <c r="F7" s="1173"/>
      <c r="G7" s="1173" t="s">
        <v>5110</v>
      </c>
      <c r="H7" s="1173"/>
      <c r="I7" s="1173"/>
      <c r="J7" s="1173"/>
      <c r="K7" s="1173"/>
      <c r="L7" s="873"/>
      <c r="M7" s="873"/>
      <c r="N7" s="873"/>
      <c r="O7" s="873"/>
      <c r="P7" s="873"/>
      <c r="Q7" s="873"/>
      <c r="R7" s="873"/>
      <c r="S7" s="873"/>
      <c r="T7" s="873"/>
      <c r="U7" s="873"/>
      <c r="V7" s="873"/>
      <c r="W7" s="873"/>
      <c r="X7" s="873"/>
      <c r="Y7" s="873"/>
      <c r="Z7" s="873"/>
      <c r="AA7" s="873"/>
      <c r="AB7" s="873"/>
      <c r="AC7" s="873"/>
      <c r="AD7" s="873"/>
      <c r="AE7" s="873"/>
      <c r="AF7" s="1173"/>
      <c r="AG7" s="1173"/>
    </row>
    <row r="8" spans="1:34" ht="18" customHeight="1">
      <c r="A8" s="1173"/>
      <c r="B8" s="1173"/>
      <c r="C8" s="1173"/>
      <c r="D8" s="1173"/>
      <c r="E8" s="1173"/>
      <c r="F8" s="1173"/>
      <c r="G8" s="1196" t="s">
        <v>5093</v>
      </c>
      <c r="H8" s="1196"/>
      <c r="I8" s="1196"/>
      <c r="J8" s="1196"/>
      <c r="K8" s="884"/>
      <c r="L8" s="884"/>
      <c r="M8" s="884"/>
      <c r="N8" s="884"/>
      <c r="O8" s="884"/>
      <c r="P8" s="884"/>
      <c r="Q8" s="884"/>
      <c r="R8" s="884"/>
      <c r="S8" s="884"/>
      <c r="T8" s="884"/>
      <c r="U8" s="884"/>
      <c r="V8" s="884"/>
      <c r="W8" s="884"/>
      <c r="X8" s="884"/>
      <c r="Y8" s="884"/>
      <c r="Z8" s="884"/>
      <c r="AA8" s="884"/>
      <c r="AB8" s="884"/>
      <c r="AC8" s="884"/>
      <c r="AD8" s="884"/>
      <c r="AE8" s="884"/>
      <c r="AF8" s="1173"/>
      <c r="AG8" s="1173"/>
    </row>
    <row r="9" spans="1:34">
      <c r="A9" s="1198"/>
      <c r="B9" s="1198"/>
      <c r="C9" s="1198"/>
      <c r="D9" s="1198"/>
      <c r="E9" s="1198"/>
      <c r="F9" s="1198"/>
      <c r="G9" s="1198"/>
      <c r="H9" s="1198"/>
      <c r="I9" s="1198"/>
      <c r="J9" s="1198"/>
      <c r="K9" s="1198"/>
      <c r="L9" s="1198"/>
      <c r="M9" s="1198"/>
      <c r="N9" s="1198"/>
      <c r="O9" s="1198"/>
      <c r="P9" s="1198"/>
      <c r="Q9" s="1198"/>
      <c r="R9" s="1198"/>
      <c r="S9" s="1198"/>
      <c r="T9" s="1198"/>
      <c r="U9" s="1198"/>
      <c r="V9" s="1198"/>
      <c r="W9" s="1198"/>
      <c r="X9" s="1198"/>
      <c r="Y9" s="1198"/>
      <c r="Z9" s="1198"/>
      <c r="AA9" s="1198"/>
      <c r="AB9" s="1198"/>
      <c r="AC9" s="1198"/>
      <c r="AD9" s="1198"/>
      <c r="AE9" s="1198"/>
      <c r="AF9" s="1198"/>
      <c r="AG9" s="1198"/>
    </row>
    <row r="10" spans="1:34">
      <c r="A10" s="1177"/>
      <c r="B10" s="1177"/>
      <c r="C10" s="1177"/>
      <c r="D10" s="1177"/>
      <c r="E10" s="1177"/>
      <c r="F10" s="1177"/>
      <c r="G10" s="1177"/>
      <c r="H10" s="1177"/>
      <c r="I10" s="1177"/>
      <c r="J10" s="1177"/>
      <c r="K10" s="1177"/>
      <c r="L10" s="1177"/>
      <c r="M10" s="1177"/>
      <c r="N10" s="1177"/>
      <c r="O10" s="1177"/>
      <c r="P10" s="1177"/>
      <c r="Q10" s="1177"/>
      <c r="R10" s="1177"/>
      <c r="S10" s="1177"/>
      <c r="T10" s="1177"/>
      <c r="U10" s="1177"/>
      <c r="V10" s="1177"/>
      <c r="W10" s="1177"/>
      <c r="X10" s="1177"/>
      <c r="Y10" s="1177"/>
      <c r="Z10" s="1177"/>
      <c r="AA10" s="1177"/>
      <c r="AB10" s="1177"/>
      <c r="AC10" s="1177"/>
      <c r="AD10" s="1177"/>
      <c r="AE10" s="1177"/>
      <c r="AF10" s="1177"/>
      <c r="AG10" s="1177"/>
    </row>
    <row r="11" spans="1:34">
      <c r="A11" s="1194" t="s">
        <v>5260</v>
      </c>
      <c r="B11" s="1193"/>
      <c r="C11" s="1193"/>
      <c r="D11" s="1193"/>
      <c r="E11" s="1193"/>
      <c r="F11" s="1193"/>
      <c r="G11" s="1193"/>
      <c r="H11" s="1184"/>
      <c r="I11" s="1184"/>
      <c r="J11" s="1184"/>
      <c r="K11" s="1184"/>
      <c r="L11" s="1184"/>
      <c r="M11" s="1184"/>
      <c r="N11" s="1184"/>
      <c r="O11" s="1184"/>
      <c r="P11" s="878"/>
      <c r="Q11" s="1193"/>
      <c r="R11" s="1193"/>
      <c r="S11" s="1184"/>
      <c r="T11" s="1184"/>
      <c r="U11" s="1184"/>
      <c r="V11" s="1184"/>
      <c r="W11" s="1184"/>
      <c r="X11" s="1184"/>
      <c r="Y11" s="878"/>
      <c r="Z11" s="878"/>
      <c r="AA11" s="1184"/>
      <c r="AB11" s="1184"/>
      <c r="AC11" s="1184"/>
      <c r="AD11" s="1184"/>
      <c r="AE11" s="1184"/>
      <c r="AF11" s="1184"/>
      <c r="AG11" s="1184"/>
      <c r="AH11" s="1185"/>
    </row>
    <row r="12" spans="1:34">
      <c r="A12" s="1186" t="s">
        <v>5165</v>
      </c>
      <c r="B12" s="1187"/>
      <c r="C12" s="1187"/>
      <c r="D12" s="1187"/>
      <c r="E12" s="1187"/>
      <c r="F12" s="1187"/>
      <c r="G12" s="1187"/>
      <c r="H12" s="1181">
        <v>1</v>
      </c>
      <c r="I12" s="1181"/>
      <c r="J12" s="1188">
        <v>1</v>
      </c>
      <c r="K12" s="1189"/>
      <c r="L12" s="1181"/>
      <c r="M12" s="1181"/>
      <c r="N12" s="1181"/>
      <c r="O12" s="1181"/>
      <c r="P12" s="879"/>
      <c r="Q12" s="1187"/>
      <c r="R12" s="1187"/>
      <c r="S12" s="1181"/>
      <c r="T12" s="1181"/>
      <c r="U12" s="1181"/>
      <c r="V12" s="1181"/>
      <c r="W12" s="1181"/>
      <c r="X12" s="1181"/>
      <c r="Y12" s="879"/>
      <c r="Z12" s="879"/>
      <c r="AA12" s="1181"/>
      <c r="AB12" s="1181"/>
      <c r="AC12" s="1181"/>
      <c r="AD12" s="1181"/>
      <c r="AE12" s="1181"/>
      <c r="AF12" s="1181"/>
      <c r="AG12" s="1181"/>
      <c r="AH12" s="1182"/>
    </row>
    <row r="13" spans="1:34">
      <c r="A13" s="1197" t="s">
        <v>5166</v>
      </c>
      <c r="B13" s="1183"/>
      <c r="C13" s="1183"/>
      <c r="D13" s="1183"/>
      <c r="E13" s="1183"/>
      <c r="F13" s="1183"/>
      <c r="G13" s="1183"/>
      <c r="H13" s="1179">
        <v>1</v>
      </c>
      <c r="I13" s="1179"/>
      <c r="J13" s="1190"/>
      <c r="K13" s="1191"/>
      <c r="L13" s="1192"/>
      <c r="M13" s="1192"/>
      <c r="N13" s="1179"/>
      <c r="O13" s="1179"/>
      <c r="P13" s="877"/>
      <c r="Q13" s="1183"/>
      <c r="R13" s="1183"/>
      <c r="S13" s="1179"/>
      <c r="T13" s="1179"/>
      <c r="U13" s="1179"/>
      <c r="V13" s="1179"/>
      <c r="W13" s="1179"/>
      <c r="X13" s="1179"/>
      <c r="Y13" s="877"/>
      <c r="Z13" s="877"/>
      <c r="AA13" s="1179"/>
      <c r="AB13" s="1179"/>
      <c r="AC13" s="1179"/>
      <c r="AD13" s="1179"/>
      <c r="AE13" s="1179"/>
      <c r="AF13" s="1179"/>
      <c r="AG13" s="1179"/>
      <c r="AH13" s="1180"/>
    </row>
    <row r="14" spans="1:34" s="883" customFormat="1" ht="44.1" customHeight="1">
      <c r="A14" s="1178" t="s">
        <v>5167</v>
      </c>
      <c r="B14" s="1178"/>
      <c r="C14" s="1178" t="s">
        <v>5168</v>
      </c>
      <c r="D14" s="1178"/>
      <c r="E14" s="1178"/>
      <c r="F14" s="1178"/>
      <c r="G14" s="1178"/>
      <c r="H14" s="1178" t="s">
        <v>4475</v>
      </c>
      <c r="I14" s="1178"/>
      <c r="J14" s="1178" t="s">
        <v>5169</v>
      </c>
      <c r="K14" s="1178"/>
      <c r="L14" s="1178" t="s">
        <v>5170</v>
      </c>
      <c r="M14" s="1178"/>
      <c r="N14" s="1178" t="s">
        <v>4476</v>
      </c>
      <c r="O14" s="1178"/>
      <c r="P14" s="872" t="s">
        <v>5171</v>
      </c>
      <c r="Q14" s="1178" t="s">
        <v>5172</v>
      </c>
      <c r="R14" s="1178"/>
      <c r="S14" s="1178" t="s">
        <v>4477</v>
      </c>
      <c r="T14" s="1178"/>
      <c r="U14" s="1178" t="s">
        <v>4478</v>
      </c>
      <c r="V14" s="1178"/>
      <c r="W14" s="1178" t="s">
        <v>5173</v>
      </c>
      <c r="X14" s="1178"/>
      <c r="Y14" s="872" t="s">
        <v>5174</v>
      </c>
      <c r="Z14" s="872" t="s">
        <v>4479</v>
      </c>
      <c r="AA14" s="1178" t="s">
        <v>5175</v>
      </c>
      <c r="AB14" s="1178"/>
      <c r="AC14" s="1178" t="s">
        <v>5176</v>
      </c>
      <c r="AD14" s="1178"/>
      <c r="AE14" s="1178" t="s">
        <v>5177</v>
      </c>
      <c r="AF14" s="1178"/>
      <c r="AG14" s="1178"/>
      <c r="AH14" s="1178"/>
    </row>
    <row r="15" spans="1:34" ht="52.5" customHeight="1">
      <c r="A15" s="1200">
        <v>36762</v>
      </c>
      <c r="B15" s="1200"/>
      <c r="C15" s="1200" t="s">
        <v>6114</v>
      </c>
      <c r="D15" s="1200"/>
      <c r="E15" s="1200"/>
      <c r="F15" s="1200"/>
      <c r="G15" s="1200"/>
      <c r="H15" s="1174" t="s">
        <v>5178</v>
      </c>
      <c r="I15" s="1174"/>
      <c r="J15" s="1174">
        <v>4920020525</v>
      </c>
      <c r="K15" s="1174"/>
      <c r="L15" s="1199">
        <v>43983</v>
      </c>
      <c r="M15" s="1199"/>
      <c r="N15" s="1199">
        <v>43983</v>
      </c>
      <c r="O15" s="1199"/>
      <c r="P15" s="996" t="s">
        <v>5154</v>
      </c>
      <c r="Q15" s="1200" t="s">
        <v>5082</v>
      </c>
      <c r="R15" s="1200"/>
      <c r="S15" s="1174">
        <v>201</v>
      </c>
      <c r="T15" s="1174"/>
      <c r="U15" s="1174">
        <v>20.5</v>
      </c>
      <c r="V15" s="1174"/>
      <c r="W15" s="1174" t="s">
        <v>5153</v>
      </c>
      <c r="X15" s="1174"/>
      <c r="Y15" s="875" t="s">
        <v>6115</v>
      </c>
      <c r="Z15" s="876">
        <v>43983.52039351852</v>
      </c>
      <c r="AA15" s="1199">
        <v>43993.664224537039</v>
      </c>
      <c r="AB15" s="1199"/>
      <c r="AC15" s="1174" t="s">
        <v>5179</v>
      </c>
      <c r="AD15" s="1174"/>
      <c r="AE15" s="1174" t="s">
        <v>635</v>
      </c>
      <c r="AF15" s="1174"/>
      <c r="AG15" s="1174"/>
      <c r="AH15" s="1174"/>
    </row>
    <row r="16" spans="1:34" ht="25.5" customHeight="1">
      <c r="A16" s="880"/>
      <c r="B16" s="1198"/>
      <c r="C16" s="1198"/>
      <c r="D16" s="1198"/>
      <c r="E16" s="1198"/>
      <c r="F16" s="1173"/>
      <c r="G16" s="1173"/>
      <c r="H16" s="1173"/>
      <c r="I16" s="1173"/>
      <c r="J16" s="1173"/>
      <c r="K16" s="1173"/>
      <c r="L16" s="1173"/>
      <c r="M16" s="1173"/>
      <c r="N16" s="1173"/>
      <c r="O16" s="873"/>
      <c r="P16" s="873"/>
      <c r="Q16" s="1173"/>
      <c r="R16" s="1173"/>
      <c r="S16" s="1173"/>
      <c r="T16" s="1173"/>
      <c r="U16" s="1173"/>
      <c r="V16" s="1173"/>
      <c r="W16" s="1173"/>
      <c r="X16" s="1173"/>
      <c r="Y16" s="873"/>
      <c r="Z16" s="873"/>
      <c r="AA16" s="1173"/>
      <c r="AB16" s="1173"/>
      <c r="AC16" s="1173"/>
      <c r="AD16" s="1173"/>
      <c r="AE16" s="1173"/>
      <c r="AF16" s="1173"/>
      <c r="AG16" s="1173"/>
    </row>
    <row r="17" spans="1:33">
      <c r="A17" s="1173"/>
      <c r="B17" s="1173"/>
      <c r="C17" s="1173"/>
      <c r="D17" s="1173"/>
      <c r="E17" s="1173"/>
      <c r="F17" s="1173"/>
      <c r="G17" s="1173"/>
      <c r="H17" s="1177"/>
      <c r="I17" s="1177"/>
      <c r="J17" s="1177"/>
      <c r="K17" s="1177"/>
      <c r="L17" s="1177"/>
      <c r="M17" s="1177"/>
      <c r="N17" s="874"/>
      <c r="O17" s="1177"/>
      <c r="P17" s="1177"/>
      <c r="Q17" s="873"/>
      <c r="R17" s="1177"/>
      <c r="S17" s="1177"/>
      <c r="T17" s="1177"/>
      <c r="U17" s="1177"/>
      <c r="V17" s="1177"/>
      <c r="W17" s="1177"/>
      <c r="X17" s="1177"/>
      <c r="Y17" s="1177"/>
      <c r="Z17" s="874"/>
      <c r="AA17" s="874"/>
      <c r="AB17" s="1177"/>
      <c r="AC17" s="1177"/>
      <c r="AD17" s="1177"/>
      <c r="AE17" s="1177"/>
      <c r="AF17" s="1177"/>
      <c r="AG17" s="1177"/>
    </row>
    <row r="18" spans="1:33">
      <c r="A18" s="1173"/>
      <c r="B18" s="1173"/>
      <c r="C18" s="1173"/>
      <c r="D18" s="1173"/>
      <c r="E18" s="1173"/>
      <c r="F18" s="1173"/>
      <c r="G18" s="1173"/>
      <c r="H18" s="1177"/>
      <c r="I18" s="1177"/>
      <c r="J18" s="1177"/>
      <c r="K18" s="1177"/>
      <c r="L18" s="1177"/>
      <c r="M18" s="1177"/>
      <c r="N18" s="874"/>
      <c r="O18" s="1177"/>
      <c r="P18" s="1177"/>
      <c r="Q18" s="873"/>
      <c r="R18" s="1177"/>
      <c r="S18" s="1177"/>
      <c r="T18" s="1177"/>
      <c r="U18" s="1177"/>
      <c r="V18" s="1177"/>
      <c r="W18" s="1177"/>
      <c r="X18" s="1177"/>
      <c r="Y18" s="1177"/>
      <c r="Z18" s="874"/>
      <c r="AA18" s="874"/>
      <c r="AB18" s="1177"/>
      <c r="AC18" s="1177"/>
      <c r="AD18" s="1177"/>
      <c r="AE18" s="1177"/>
      <c r="AF18" s="1177"/>
      <c r="AG18" s="1177"/>
    </row>
    <row r="23" spans="1:33">
      <c r="Q23" s="995"/>
    </row>
  </sheetData>
  <mergeCells count="118">
    <mergeCell ref="G5:AE5"/>
    <mergeCell ref="A6:D6"/>
    <mergeCell ref="E6:F6"/>
    <mergeCell ref="G6:AE6"/>
    <mergeCell ref="A7:D8"/>
    <mergeCell ref="E7:F8"/>
    <mergeCell ref="A1:C1"/>
    <mergeCell ref="D1:AF1"/>
    <mergeCell ref="A2:AG2"/>
    <mergeCell ref="A3:AG3"/>
    <mergeCell ref="A4:D4"/>
    <mergeCell ref="E4:F4"/>
    <mergeCell ref="AF4:AG8"/>
    <mergeCell ref="A5:D5"/>
    <mergeCell ref="E5:F5"/>
    <mergeCell ref="W16:X16"/>
    <mergeCell ref="AA16:AB16"/>
    <mergeCell ref="A9:AG9"/>
    <mergeCell ref="A10:AD10"/>
    <mergeCell ref="AE10:AG10"/>
    <mergeCell ref="B16:E16"/>
    <mergeCell ref="F16:H16"/>
    <mergeCell ref="I16:J16"/>
    <mergeCell ref="K16:L16"/>
    <mergeCell ref="M16:N16"/>
    <mergeCell ref="Q16:R16"/>
    <mergeCell ref="AC15:AD15"/>
    <mergeCell ref="AE15:AH15"/>
    <mergeCell ref="S15:T15"/>
    <mergeCell ref="U15:V15"/>
    <mergeCell ref="W15:X15"/>
    <mergeCell ref="AA15:AB15"/>
    <mergeCell ref="A15:B15"/>
    <mergeCell ref="C15:G15"/>
    <mergeCell ref="H15:I15"/>
    <mergeCell ref="J15:K15"/>
    <mergeCell ref="L15:M15"/>
    <mergeCell ref="N15:O15"/>
    <mergeCell ref="Q15:R15"/>
    <mergeCell ref="A18:B18"/>
    <mergeCell ref="C18:G18"/>
    <mergeCell ref="H18:I18"/>
    <mergeCell ref="J18:K18"/>
    <mergeCell ref="L18:M18"/>
    <mergeCell ref="O18:P18"/>
    <mergeCell ref="R18:S18"/>
    <mergeCell ref="R17:S17"/>
    <mergeCell ref="T17:U17"/>
    <mergeCell ref="A17:B17"/>
    <mergeCell ref="C17:G17"/>
    <mergeCell ref="H17:I17"/>
    <mergeCell ref="J17:K17"/>
    <mergeCell ref="L17:M17"/>
    <mergeCell ref="O17:P17"/>
    <mergeCell ref="AD18:AG18"/>
    <mergeCell ref="G4:L4"/>
    <mergeCell ref="G7:K7"/>
    <mergeCell ref="G8:J8"/>
    <mergeCell ref="T18:U18"/>
    <mergeCell ref="V18:W18"/>
    <mergeCell ref="X18:Y18"/>
    <mergeCell ref="AB18:AC18"/>
    <mergeCell ref="AB17:AC17"/>
    <mergeCell ref="AD17:AG17"/>
    <mergeCell ref="V17:W17"/>
    <mergeCell ref="X17:Y17"/>
    <mergeCell ref="AA14:AB14"/>
    <mergeCell ref="AC14:AD14"/>
    <mergeCell ref="H14:I14"/>
    <mergeCell ref="A13:G13"/>
    <mergeCell ref="H13:I13"/>
    <mergeCell ref="S12:T12"/>
    <mergeCell ref="U12:V12"/>
    <mergeCell ref="W12:X12"/>
    <mergeCell ref="AC16:AD16"/>
    <mergeCell ref="AE16:AG16"/>
    <mergeCell ref="S16:T16"/>
    <mergeCell ref="U16:V16"/>
    <mergeCell ref="A12:G12"/>
    <mergeCell ref="H12:I12"/>
    <mergeCell ref="J12:K13"/>
    <mergeCell ref="L12:M13"/>
    <mergeCell ref="N12:O12"/>
    <mergeCell ref="Q12:R12"/>
    <mergeCell ref="Q11:R11"/>
    <mergeCell ref="S11:T11"/>
    <mergeCell ref="U11:V11"/>
    <mergeCell ref="A11:B11"/>
    <mergeCell ref="C11:G11"/>
    <mergeCell ref="H11:I11"/>
    <mergeCell ref="J11:K11"/>
    <mergeCell ref="L11:M11"/>
    <mergeCell ref="N11:O11"/>
    <mergeCell ref="AA12:AB12"/>
    <mergeCell ref="AC12:AD12"/>
    <mergeCell ref="AE12:AH12"/>
    <mergeCell ref="N13:O13"/>
    <mergeCell ref="Q13:R13"/>
    <mergeCell ref="S13:T13"/>
    <mergeCell ref="U13:V13"/>
    <mergeCell ref="W13:X13"/>
    <mergeCell ref="AA11:AB11"/>
    <mergeCell ref="AC11:AD11"/>
    <mergeCell ref="AE11:AH11"/>
    <mergeCell ref="W11:X11"/>
    <mergeCell ref="AE14:AH14"/>
    <mergeCell ref="Q14:R14"/>
    <mergeCell ref="S14:T14"/>
    <mergeCell ref="U14:V14"/>
    <mergeCell ref="W14:X14"/>
    <mergeCell ref="AA13:AB13"/>
    <mergeCell ref="AC13:AD13"/>
    <mergeCell ref="AE13:AH13"/>
    <mergeCell ref="A14:B14"/>
    <mergeCell ref="C14:G14"/>
    <mergeCell ref="J14:K14"/>
    <mergeCell ref="L14:M14"/>
    <mergeCell ref="N14:O14"/>
  </mergeCells>
  <printOptions horizontalCentered="1"/>
  <pageMargins left="0.31496062992126" right="0.31496062992126" top="0.35433070866141703" bottom="0.35433070866141703" header="0.31496062992126" footer="0.31496062992126"/>
  <pageSetup paperSize="9" scale="4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756"/>
  <sheetViews>
    <sheetView topLeftCell="F1" zoomScale="80" zoomScaleNormal="80" workbookViewId="0">
      <pane ySplit="8" topLeftCell="A725" activePane="bottomLeft" state="frozen"/>
      <selection pane="bottomLeft" activeCell="Q755" sqref="Q755"/>
    </sheetView>
  </sheetViews>
  <sheetFormatPr defaultRowHeight="15"/>
  <cols>
    <col min="1" max="2" width="8.140625" style="725" customWidth="1"/>
    <col min="3" max="3" width="25.7109375" style="726" customWidth="1"/>
    <col min="4" max="4" width="6.85546875" style="726" customWidth="1"/>
    <col min="5" max="5" width="19.140625" style="726" customWidth="1"/>
    <col min="6" max="6" width="6.5703125" style="726" customWidth="1"/>
    <col min="7" max="7" width="19" style="725" customWidth="1"/>
    <col min="8" max="8" width="8.28515625" style="725" customWidth="1"/>
    <col min="9" max="9" width="27.5703125" style="726" customWidth="1"/>
    <col min="10" max="10" width="17.28515625" style="727" customWidth="1"/>
    <col min="11" max="11" width="53.7109375" style="726" customWidth="1"/>
    <col min="12" max="12" width="8.5703125" style="726" customWidth="1"/>
    <col min="13" max="13" width="6.7109375" style="726" customWidth="1"/>
    <col min="14" max="14" width="13.28515625" style="726" customWidth="1"/>
    <col min="15" max="15" width="9.85546875" style="725" customWidth="1"/>
    <col min="16" max="17" width="8.85546875" style="728" customWidth="1"/>
    <col min="18" max="18" width="10.42578125" style="728" customWidth="1"/>
    <col min="19" max="19" width="7.7109375" style="725" customWidth="1"/>
    <col min="20" max="20" width="29" style="726" customWidth="1"/>
    <col min="21" max="21" width="14.28515625" style="729" customWidth="1"/>
    <col min="22" max="22" width="17.140625" style="729" customWidth="1"/>
    <col min="23" max="23" width="6.140625" style="725" customWidth="1"/>
    <col min="24" max="24" width="24.140625" style="891" customWidth="1"/>
    <col min="25" max="25" width="17.5703125" style="892" customWidth="1"/>
    <col min="26" max="26" width="22.140625" style="890" customWidth="1"/>
    <col min="27" max="27" width="15.7109375" style="890" customWidth="1"/>
    <col min="28" max="28" width="44.7109375" style="895" customWidth="1"/>
    <col min="29" max="29" width="46.5703125" style="891" customWidth="1"/>
    <col min="30" max="30" width="20.28515625" style="890" customWidth="1"/>
    <col min="31" max="31" width="15.42578125" style="890" customWidth="1"/>
    <col min="32" max="32" width="12" style="892" customWidth="1"/>
    <col min="33" max="33" width="13.42578125" style="896" customWidth="1"/>
    <col min="34" max="34" width="13.5703125" style="891" customWidth="1"/>
    <col min="35" max="35" width="16" style="890" customWidth="1"/>
    <col min="36" max="36" width="14.85546875" style="890" customWidth="1"/>
    <col min="37" max="37" width="11.28515625" style="890" customWidth="1"/>
    <col min="38" max="38" width="10.5703125" style="892" customWidth="1"/>
    <col min="39" max="39" width="29.28515625" style="891" customWidth="1"/>
    <col min="40" max="40" width="13.42578125" style="896" customWidth="1"/>
    <col min="41" max="41" width="14.28515625" style="897" customWidth="1"/>
    <col min="42" max="42" width="11.7109375" style="890" customWidth="1"/>
    <col min="43" max="43" width="14.140625" style="730" customWidth="1"/>
    <col min="44" max="45" width="13.7109375" style="730" customWidth="1"/>
    <col min="46" max="46" width="14.42578125" style="730" customWidth="1"/>
    <col min="47" max="47" width="18.28515625" style="931" customWidth="1"/>
    <col min="48" max="48" width="29.85546875" style="730" customWidth="1"/>
    <col min="49" max="49" width="11.42578125" style="730" customWidth="1"/>
    <col min="50" max="50" width="13.140625" style="730" customWidth="1"/>
    <col min="51" max="51" width="8.7109375" style="932" customWidth="1"/>
    <col min="52" max="52" width="8.7109375" style="730" customWidth="1"/>
    <col min="53" max="53" width="8.7109375" style="726" customWidth="1"/>
    <col min="54" max="55" width="8.7109375" style="730" customWidth="1"/>
    <col min="56" max="56" width="12.5703125" style="730" customWidth="1"/>
    <col min="57" max="57" width="16" style="730" customWidth="1"/>
    <col min="58" max="58" width="12.85546875" style="730" customWidth="1"/>
    <col min="59" max="59" width="15" style="730" customWidth="1"/>
    <col min="60" max="60" width="14.7109375" style="730" customWidth="1"/>
    <col min="61" max="61" width="12.28515625" style="730" customWidth="1"/>
    <col min="62" max="62" width="12.42578125" style="730" customWidth="1"/>
    <col min="63" max="63" width="17.5703125" style="730" customWidth="1"/>
    <col min="64" max="64" width="13.42578125" style="730" customWidth="1"/>
    <col min="65" max="65" width="21.85546875" style="730" customWidth="1"/>
    <col min="66" max="66" width="8.7109375" style="730" customWidth="1"/>
    <col min="67" max="67" width="17.42578125" style="730" customWidth="1"/>
    <col min="68" max="68" width="9.140625" style="730"/>
    <col min="69" max="69" width="15.5703125" style="730" customWidth="1"/>
    <col min="70" max="70" width="12.7109375" style="730" customWidth="1"/>
    <col min="71" max="86" width="9.140625" style="730"/>
    <col min="87" max="87" width="6.140625" style="730" customWidth="1"/>
    <col min="88" max="88" width="8.7109375" style="730" customWidth="1"/>
    <col min="89" max="89" width="25.7109375" style="730" customWidth="1"/>
    <col min="90" max="90" width="6.7109375" style="730" customWidth="1"/>
    <col min="91" max="91" width="16.5703125" style="730" customWidth="1"/>
    <col min="92" max="92" width="6.5703125" style="730" customWidth="1"/>
    <col min="93" max="93" width="19" style="730" customWidth="1"/>
    <col min="94" max="94" width="6.28515625" style="730" customWidth="1"/>
    <col min="95" max="95" width="27.5703125" style="730" customWidth="1"/>
    <col min="96" max="96" width="17.28515625" style="730" customWidth="1"/>
    <col min="97" max="97" width="53.7109375" style="730" customWidth="1"/>
    <col min="98" max="98" width="8.5703125" style="730" customWidth="1"/>
    <col min="99" max="99" width="4.85546875" style="730" customWidth="1"/>
    <col min="100" max="100" width="13.28515625" style="730" customWidth="1"/>
    <col min="101" max="101" width="8.140625" style="730" customWidth="1"/>
    <col min="102" max="104" width="8.85546875" style="730" customWidth="1"/>
    <col min="105" max="105" width="7.7109375" style="730" customWidth="1"/>
    <col min="106" max="106" width="26.28515625" style="730" customWidth="1"/>
    <col min="107" max="107" width="14.28515625" style="730" customWidth="1"/>
    <col min="108" max="108" width="15.5703125" style="730" customWidth="1"/>
    <col min="109" max="109" width="15.85546875" style="730" customWidth="1"/>
    <col min="110" max="110" width="17.5703125" style="730" customWidth="1"/>
    <col min="111" max="111" width="16.7109375" style="730" customWidth="1"/>
    <col min="112" max="112" width="8.28515625" style="730" customWidth="1"/>
    <col min="113" max="113" width="60.5703125" style="730" customWidth="1"/>
    <col min="114" max="114" width="89.42578125" style="730" customWidth="1"/>
    <col min="115" max="115" width="20.28515625" style="730" customWidth="1"/>
    <col min="116" max="116" width="10.42578125" style="730" customWidth="1"/>
    <col min="117" max="118" width="12" style="730" customWidth="1"/>
    <col min="119" max="119" width="11.140625" style="730" customWidth="1"/>
    <col min="120" max="120" width="14" style="730" customWidth="1"/>
    <col min="121" max="121" width="11.85546875" style="730" customWidth="1"/>
    <col min="122" max="122" width="0" style="730" hidden="1" customWidth="1"/>
    <col min="123" max="123" width="11.28515625" style="730" customWidth="1"/>
    <col min="124" max="124" width="10.5703125" style="730" customWidth="1"/>
    <col min="125" max="125" width="29.28515625" style="730" customWidth="1"/>
    <col min="126" max="126" width="11.85546875" style="730" customWidth="1"/>
    <col min="127" max="127" width="12.28515625" style="730" customWidth="1"/>
    <col min="128" max="128" width="5.7109375" style="730" customWidth="1"/>
    <col min="129" max="129" width="17" style="730" customWidth="1"/>
    <col min="130" max="130" width="12.7109375" style="730" bestFit="1" customWidth="1"/>
    <col min="131" max="131" width="9.5703125" style="730" customWidth="1"/>
    <col min="132" max="171" width="0" style="730" hidden="1" customWidth="1"/>
    <col min="172" max="179" width="5.7109375" style="730" customWidth="1"/>
    <col min="180" max="342" width="9.140625" style="730"/>
    <col min="343" max="343" width="6.140625" style="730" customWidth="1"/>
    <col min="344" max="344" width="8.7109375" style="730" customWidth="1"/>
    <col min="345" max="345" width="25.7109375" style="730" customWidth="1"/>
    <col min="346" max="346" width="6.7109375" style="730" customWidth="1"/>
    <col min="347" max="347" width="16.5703125" style="730" customWidth="1"/>
    <col min="348" max="348" width="6.5703125" style="730" customWidth="1"/>
    <col min="349" max="349" width="19" style="730" customWidth="1"/>
    <col min="350" max="350" width="6.28515625" style="730" customWidth="1"/>
    <col min="351" max="351" width="27.5703125" style="730" customWidth="1"/>
    <col min="352" max="352" width="17.28515625" style="730" customWidth="1"/>
    <col min="353" max="353" width="53.7109375" style="730" customWidth="1"/>
    <col min="354" max="354" width="8.5703125" style="730" customWidth="1"/>
    <col min="355" max="355" width="4.85546875" style="730" customWidth="1"/>
    <col min="356" max="356" width="13.28515625" style="730" customWidth="1"/>
    <col min="357" max="357" width="8.140625" style="730" customWidth="1"/>
    <col min="358" max="360" width="8.85546875" style="730" customWidth="1"/>
    <col min="361" max="361" width="7.7109375" style="730" customWidth="1"/>
    <col min="362" max="362" width="26.28515625" style="730" customWidth="1"/>
    <col min="363" max="363" width="14.28515625" style="730" customWidth="1"/>
    <col min="364" max="364" width="15.5703125" style="730" customWidth="1"/>
    <col min="365" max="365" width="15.85546875" style="730" customWidth="1"/>
    <col min="366" max="366" width="17.5703125" style="730" customWidth="1"/>
    <col min="367" max="367" width="16.7109375" style="730" customWidth="1"/>
    <col min="368" max="368" width="8.28515625" style="730" customWidth="1"/>
    <col min="369" max="369" width="60.5703125" style="730" customWidth="1"/>
    <col min="370" max="370" width="89.42578125" style="730" customWidth="1"/>
    <col min="371" max="371" width="20.28515625" style="730" customWidth="1"/>
    <col min="372" max="372" width="10.42578125" style="730" customWidth="1"/>
    <col min="373" max="374" width="12" style="730" customWidth="1"/>
    <col min="375" max="375" width="11.140625" style="730" customWidth="1"/>
    <col min="376" max="376" width="14" style="730" customWidth="1"/>
    <col min="377" max="377" width="11.85546875" style="730" customWidth="1"/>
    <col min="378" max="378" width="0" style="730" hidden="1" customWidth="1"/>
    <col min="379" max="379" width="11.28515625" style="730" customWidth="1"/>
    <col min="380" max="380" width="10.5703125" style="730" customWidth="1"/>
    <col min="381" max="381" width="29.28515625" style="730" customWidth="1"/>
    <col min="382" max="382" width="11.85546875" style="730" customWidth="1"/>
    <col min="383" max="383" width="12.28515625" style="730" customWidth="1"/>
    <col min="384" max="384" width="5.7109375" style="730" customWidth="1"/>
    <col min="385" max="385" width="17" style="730" customWidth="1"/>
    <col min="386" max="386" width="12.7109375" style="730" bestFit="1" customWidth="1"/>
    <col min="387" max="387" width="9.5703125" style="730" customWidth="1"/>
    <col min="388" max="427" width="0" style="730" hidden="1" customWidth="1"/>
    <col min="428" max="435" width="5.7109375" style="730" customWidth="1"/>
    <col min="436" max="598" width="9.140625" style="730"/>
    <col min="599" max="599" width="6.140625" style="730" customWidth="1"/>
    <col min="600" max="600" width="8.7109375" style="730" customWidth="1"/>
    <col min="601" max="601" width="25.7109375" style="730" customWidth="1"/>
    <col min="602" max="602" width="6.7109375" style="730" customWidth="1"/>
    <col min="603" max="603" width="16.5703125" style="730" customWidth="1"/>
    <col min="604" max="604" width="6.5703125" style="730" customWidth="1"/>
    <col min="605" max="605" width="19" style="730" customWidth="1"/>
    <col min="606" max="606" width="6.28515625" style="730" customWidth="1"/>
    <col min="607" max="607" width="27.5703125" style="730" customWidth="1"/>
    <col min="608" max="608" width="17.28515625" style="730" customWidth="1"/>
    <col min="609" max="609" width="53.7109375" style="730" customWidth="1"/>
    <col min="610" max="610" width="8.5703125" style="730" customWidth="1"/>
    <col min="611" max="611" width="4.85546875" style="730" customWidth="1"/>
    <col min="612" max="612" width="13.28515625" style="730" customWidth="1"/>
    <col min="613" max="613" width="8.140625" style="730" customWidth="1"/>
    <col min="614" max="616" width="8.85546875" style="730" customWidth="1"/>
    <col min="617" max="617" width="7.7109375" style="730" customWidth="1"/>
    <col min="618" max="618" width="26.28515625" style="730" customWidth="1"/>
    <col min="619" max="619" width="14.28515625" style="730" customWidth="1"/>
    <col min="620" max="620" width="15.5703125" style="730" customWidth="1"/>
    <col min="621" max="621" width="15.85546875" style="730" customWidth="1"/>
    <col min="622" max="622" width="17.5703125" style="730" customWidth="1"/>
    <col min="623" max="623" width="16.7109375" style="730" customWidth="1"/>
    <col min="624" max="624" width="8.28515625" style="730" customWidth="1"/>
    <col min="625" max="625" width="60.5703125" style="730" customWidth="1"/>
    <col min="626" max="626" width="89.42578125" style="730" customWidth="1"/>
    <col min="627" max="627" width="20.28515625" style="730" customWidth="1"/>
    <col min="628" max="628" width="10.42578125" style="730" customWidth="1"/>
    <col min="629" max="630" width="12" style="730" customWidth="1"/>
    <col min="631" max="631" width="11.140625" style="730" customWidth="1"/>
    <col min="632" max="632" width="14" style="730" customWidth="1"/>
    <col min="633" max="633" width="11.85546875" style="730" customWidth="1"/>
    <col min="634" max="634" width="0" style="730" hidden="1" customWidth="1"/>
    <col min="635" max="635" width="11.28515625" style="730" customWidth="1"/>
    <col min="636" max="636" width="10.5703125" style="730" customWidth="1"/>
    <col min="637" max="637" width="29.28515625" style="730" customWidth="1"/>
    <col min="638" max="638" width="11.85546875" style="730" customWidth="1"/>
    <col min="639" max="639" width="12.28515625" style="730" customWidth="1"/>
    <col min="640" max="640" width="5.7109375" style="730" customWidth="1"/>
    <col min="641" max="641" width="17" style="730" customWidth="1"/>
    <col min="642" max="642" width="12.7109375" style="730" bestFit="1" customWidth="1"/>
    <col min="643" max="643" width="9.5703125" style="730" customWidth="1"/>
    <col min="644" max="683" width="0" style="730" hidden="1" customWidth="1"/>
    <col min="684" max="691" width="5.7109375" style="730" customWidth="1"/>
    <col min="692" max="854" width="9.140625" style="730"/>
    <col min="855" max="855" width="6.140625" style="730" customWidth="1"/>
    <col min="856" max="856" width="8.7109375" style="730" customWidth="1"/>
    <col min="857" max="857" width="25.7109375" style="730" customWidth="1"/>
    <col min="858" max="858" width="6.7109375" style="730" customWidth="1"/>
    <col min="859" max="859" width="16.5703125" style="730" customWidth="1"/>
    <col min="860" max="860" width="6.5703125" style="730" customWidth="1"/>
    <col min="861" max="861" width="19" style="730" customWidth="1"/>
    <col min="862" max="862" width="6.28515625" style="730" customWidth="1"/>
    <col min="863" max="863" width="27.5703125" style="730" customWidth="1"/>
    <col min="864" max="864" width="17.28515625" style="730" customWidth="1"/>
    <col min="865" max="865" width="53.7109375" style="730" customWidth="1"/>
    <col min="866" max="866" width="8.5703125" style="730" customWidth="1"/>
    <col min="867" max="867" width="4.85546875" style="730" customWidth="1"/>
    <col min="868" max="868" width="13.28515625" style="730" customWidth="1"/>
    <col min="869" max="869" width="8.140625" style="730" customWidth="1"/>
    <col min="870" max="872" width="8.85546875" style="730" customWidth="1"/>
    <col min="873" max="873" width="7.7109375" style="730" customWidth="1"/>
    <col min="874" max="874" width="26.28515625" style="730" customWidth="1"/>
    <col min="875" max="875" width="14.28515625" style="730" customWidth="1"/>
    <col min="876" max="876" width="15.5703125" style="730" customWidth="1"/>
    <col min="877" max="877" width="15.85546875" style="730" customWidth="1"/>
    <col min="878" max="878" width="17.5703125" style="730" customWidth="1"/>
    <col min="879" max="879" width="16.7109375" style="730" customWidth="1"/>
    <col min="880" max="880" width="8.28515625" style="730" customWidth="1"/>
    <col min="881" max="881" width="60.5703125" style="730" customWidth="1"/>
    <col min="882" max="882" width="89.42578125" style="730" customWidth="1"/>
    <col min="883" max="883" width="20.28515625" style="730" customWidth="1"/>
    <col min="884" max="884" width="10.42578125" style="730" customWidth="1"/>
    <col min="885" max="886" width="12" style="730" customWidth="1"/>
    <col min="887" max="887" width="11.140625" style="730" customWidth="1"/>
    <col min="888" max="888" width="14" style="730" customWidth="1"/>
    <col min="889" max="889" width="11.85546875" style="730" customWidth="1"/>
    <col min="890" max="890" width="0" style="730" hidden="1" customWidth="1"/>
    <col min="891" max="891" width="11.28515625" style="730" customWidth="1"/>
    <col min="892" max="892" width="10.5703125" style="730" customWidth="1"/>
    <col min="893" max="893" width="29.28515625" style="730" customWidth="1"/>
    <col min="894" max="894" width="11.85546875" style="730" customWidth="1"/>
    <col min="895" max="895" width="12.28515625" style="730" customWidth="1"/>
    <col min="896" max="896" width="5.7109375" style="730" customWidth="1"/>
    <col min="897" max="897" width="17" style="730" customWidth="1"/>
    <col min="898" max="898" width="12.7109375" style="730" bestFit="1" customWidth="1"/>
    <col min="899" max="899" width="9.5703125" style="730" customWidth="1"/>
    <col min="900" max="939" width="0" style="730" hidden="1" customWidth="1"/>
    <col min="940" max="947" width="5.7109375" style="730" customWidth="1"/>
    <col min="948" max="1110" width="9.140625" style="730"/>
    <col min="1111" max="1111" width="6.140625" style="730" customWidth="1"/>
    <col min="1112" max="1112" width="8.7109375" style="730" customWidth="1"/>
    <col min="1113" max="1113" width="25.7109375" style="730" customWidth="1"/>
    <col min="1114" max="1114" width="6.7109375" style="730" customWidth="1"/>
    <col min="1115" max="1115" width="16.5703125" style="730" customWidth="1"/>
    <col min="1116" max="1116" width="6.5703125" style="730" customWidth="1"/>
    <col min="1117" max="1117" width="19" style="730" customWidth="1"/>
    <col min="1118" max="1118" width="6.28515625" style="730" customWidth="1"/>
    <col min="1119" max="1119" width="27.5703125" style="730" customWidth="1"/>
    <col min="1120" max="1120" width="17.28515625" style="730" customWidth="1"/>
    <col min="1121" max="1121" width="53.7109375" style="730" customWidth="1"/>
    <col min="1122" max="1122" width="8.5703125" style="730" customWidth="1"/>
    <col min="1123" max="1123" width="4.85546875" style="730" customWidth="1"/>
    <col min="1124" max="1124" width="13.28515625" style="730" customWidth="1"/>
    <col min="1125" max="1125" width="8.140625" style="730" customWidth="1"/>
    <col min="1126" max="1128" width="8.85546875" style="730" customWidth="1"/>
    <col min="1129" max="1129" width="7.7109375" style="730" customWidth="1"/>
    <col min="1130" max="1130" width="26.28515625" style="730" customWidth="1"/>
    <col min="1131" max="1131" width="14.28515625" style="730" customWidth="1"/>
    <col min="1132" max="1132" width="15.5703125" style="730" customWidth="1"/>
    <col min="1133" max="1133" width="15.85546875" style="730" customWidth="1"/>
    <col min="1134" max="1134" width="17.5703125" style="730" customWidth="1"/>
    <col min="1135" max="1135" width="16.7109375" style="730" customWidth="1"/>
    <col min="1136" max="1136" width="8.28515625" style="730" customWidth="1"/>
    <col min="1137" max="1137" width="60.5703125" style="730" customWidth="1"/>
    <col min="1138" max="1138" width="89.42578125" style="730" customWidth="1"/>
    <col min="1139" max="1139" width="20.28515625" style="730" customWidth="1"/>
    <col min="1140" max="1140" width="10.42578125" style="730" customWidth="1"/>
    <col min="1141" max="1142" width="12" style="730" customWidth="1"/>
    <col min="1143" max="1143" width="11.140625" style="730" customWidth="1"/>
    <col min="1144" max="1144" width="14" style="730" customWidth="1"/>
    <col min="1145" max="1145" width="11.85546875" style="730" customWidth="1"/>
    <col min="1146" max="1146" width="0" style="730" hidden="1" customWidth="1"/>
    <col min="1147" max="1147" width="11.28515625" style="730" customWidth="1"/>
    <col min="1148" max="1148" width="10.5703125" style="730" customWidth="1"/>
    <col min="1149" max="1149" width="29.28515625" style="730" customWidth="1"/>
    <col min="1150" max="1150" width="11.85546875" style="730" customWidth="1"/>
    <col min="1151" max="1151" width="12.28515625" style="730" customWidth="1"/>
    <col min="1152" max="1152" width="5.7109375" style="730" customWidth="1"/>
    <col min="1153" max="1153" width="17" style="730" customWidth="1"/>
    <col min="1154" max="1154" width="12.7109375" style="730" bestFit="1" customWidth="1"/>
    <col min="1155" max="1155" width="9.5703125" style="730" customWidth="1"/>
    <col min="1156" max="1195" width="0" style="730" hidden="1" customWidth="1"/>
    <col min="1196" max="1203" width="5.7109375" style="730" customWidth="1"/>
    <col min="1204" max="1366" width="9.140625" style="730"/>
    <col min="1367" max="1367" width="6.140625" style="730" customWidth="1"/>
    <col min="1368" max="1368" width="8.7109375" style="730" customWidth="1"/>
    <col min="1369" max="1369" width="25.7109375" style="730" customWidth="1"/>
    <col min="1370" max="1370" width="6.7109375" style="730" customWidth="1"/>
    <col min="1371" max="1371" width="16.5703125" style="730" customWidth="1"/>
    <col min="1372" max="1372" width="6.5703125" style="730" customWidth="1"/>
    <col min="1373" max="1373" width="19" style="730" customWidth="1"/>
    <col min="1374" max="1374" width="6.28515625" style="730" customWidth="1"/>
    <col min="1375" max="1375" width="27.5703125" style="730" customWidth="1"/>
    <col min="1376" max="1376" width="17.28515625" style="730" customWidth="1"/>
    <col min="1377" max="1377" width="53.7109375" style="730" customWidth="1"/>
    <col min="1378" max="1378" width="8.5703125" style="730" customWidth="1"/>
    <col min="1379" max="1379" width="4.85546875" style="730" customWidth="1"/>
    <col min="1380" max="1380" width="13.28515625" style="730" customWidth="1"/>
    <col min="1381" max="1381" width="8.140625" style="730" customWidth="1"/>
    <col min="1382" max="1384" width="8.85546875" style="730" customWidth="1"/>
    <col min="1385" max="1385" width="7.7109375" style="730" customWidth="1"/>
    <col min="1386" max="1386" width="26.28515625" style="730" customWidth="1"/>
    <col min="1387" max="1387" width="14.28515625" style="730" customWidth="1"/>
    <col min="1388" max="1388" width="15.5703125" style="730" customWidth="1"/>
    <col min="1389" max="1389" width="15.85546875" style="730" customWidth="1"/>
    <col min="1390" max="1390" width="17.5703125" style="730" customWidth="1"/>
    <col min="1391" max="1391" width="16.7109375" style="730" customWidth="1"/>
    <col min="1392" max="1392" width="8.28515625" style="730" customWidth="1"/>
    <col min="1393" max="1393" width="60.5703125" style="730" customWidth="1"/>
    <col min="1394" max="1394" width="89.42578125" style="730" customWidth="1"/>
    <col min="1395" max="1395" width="20.28515625" style="730" customWidth="1"/>
    <col min="1396" max="1396" width="10.42578125" style="730" customWidth="1"/>
    <col min="1397" max="1398" width="12" style="730" customWidth="1"/>
    <col min="1399" max="1399" width="11.140625" style="730" customWidth="1"/>
    <col min="1400" max="1400" width="14" style="730" customWidth="1"/>
    <col min="1401" max="1401" width="11.85546875" style="730" customWidth="1"/>
    <col min="1402" max="1402" width="0" style="730" hidden="1" customWidth="1"/>
    <col min="1403" max="1403" width="11.28515625" style="730" customWidth="1"/>
    <col min="1404" max="1404" width="10.5703125" style="730" customWidth="1"/>
    <col min="1405" max="1405" width="29.28515625" style="730" customWidth="1"/>
    <col min="1406" max="1406" width="11.85546875" style="730" customWidth="1"/>
    <col min="1407" max="1407" width="12.28515625" style="730" customWidth="1"/>
    <col min="1408" max="1408" width="5.7109375" style="730" customWidth="1"/>
    <col min="1409" max="1409" width="17" style="730" customWidth="1"/>
    <col min="1410" max="1410" width="12.7109375" style="730" bestFit="1" customWidth="1"/>
    <col min="1411" max="1411" width="9.5703125" style="730" customWidth="1"/>
    <col min="1412" max="1451" width="0" style="730" hidden="1" customWidth="1"/>
    <col min="1452" max="1459" width="5.7109375" style="730" customWidth="1"/>
    <col min="1460" max="1622" width="9.140625" style="730"/>
    <col min="1623" max="1623" width="6.140625" style="730" customWidth="1"/>
    <col min="1624" max="1624" width="8.7109375" style="730" customWidth="1"/>
    <col min="1625" max="1625" width="25.7109375" style="730" customWidth="1"/>
    <col min="1626" max="1626" width="6.7109375" style="730" customWidth="1"/>
    <col min="1627" max="1627" width="16.5703125" style="730" customWidth="1"/>
    <col min="1628" max="1628" width="6.5703125" style="730" customWidth="1"/>
    <col min="1629" max="1629" width="19" style="730" customWidth="1"/>
    <col min="1630" max="1630" width="6.28515625" style="730" customWidth="1"/>
    <col min="1631" max="1631" width="27.5703125" style="730" customWidth="1"/>
    <col min="1632" max="1632" width="17.28515625" style="730" customWidth="1"/>
    <col min="1633" max="1633" width="53.7109375" style="730" customWidth="1"/>
    <col min="1634" max="1634" width="8.5703125" style="730" customWidth="1"/>
    <col min="1635" max="1635" width="4.85546875" style="730" customWidth="1"/>
    <col min="1636" max="1636" width="13.28515625" style="730" customWidth="1"/>
    <col min="1637" max="1637" width="8.140625" style="730" customWidth="1"/>
    <col min="1638" max="1640" width="8.85546875" style="730" customWidth="1"/>
    <col min="1641" max="1641" width="7.7109375" style="730" customWidth="1"/>
    <col min="1642" max="1642" width="26.28515625" style="730" customWidth="1"/>
    <col min="1643" max="1643" width="14.28515625" style="730" customWidth="1"/>
    <col min="1644" max="1644" width="15.5703125" style="730" customWidth="1"/>
    <col min="1645" max="1645" width="15.85546875" style="730" customWidth="1"/>
    <col min="1646" max="1646" width="17.5703125" style="730" customWidth="1"/>
    <col min="1647" max="1647" width="16.7109375" style="730" customWidth="1"/>
    <col min="1648" max="1648" width="8.28515625" style="730" customWidth="1"/>
    <col min="1649" max="1649" width="60.5703125" style="730" customWidth="1"/>
    <col min="1650" max="1650" width="89.42578125" style="730" customWidth="1"/>
    <col min="1651" max="1651" width="20.28515625" style="730" customWidth="1"/>
    <col min="1652" max="1652" width="10.42578125" style="730" customWidth="1"/>
    <col min="1653" max="1654" width="12" style="730" customWidth="1"/>
    <col min="1655" max="1655" width="11.140625" style="730" customWidth="1"/>
    <col min="1656" max="1656" width="14" style="730" customWidth="1"/>
    <col min="1657" max="1657" width="11.85546875" style="730" customWidth="1"/>
    <col min="1658" max="1658" width="0" style="730" hidden="1" customWidth="1"/>
    <col min="1659" max="1659" width="11.28515625" style="730" customWidth="1"/>
    <col min="1660" max="1660" width="10.5703125" style="730" customWidth="1"/>
    <col min="1661" max="1661" width="29.28515625" style="730" customWidth="1"/>
    <col min="1662" max="1662" width="11.85546875" style="730" customWidth="1"/>
    <col min="1663" max="1663" width="12.28515625" style="730" customWidth="1"/>
    <col min="1664" max="1664" width="5.7109375" style="730" customWidth="1"/>
    <col min="1665" max="1665" width="17" style="730" customWidth="1"/>
    <col min="1666" max="1666" width="12.7109375" style="730" bestFit="1" customWidth="1"/>
    <col min="1667" max="1667" width="9.5703125" style="730" customWidth="1"/>
    <col min="1668" max="1707" width="0" style="730" hidden="1" customWidth="1"/>
    <col min="1708" max="1715" width="5.7109375" style="730" customWidth="1"/>
    <col min="1716" max="1878" width="9.140625" style="730"/>
    <col min="1879" max="1879" width="6.140625" style="730" customWidth="1"/>
    <col min="1880" max="1880" width="8.7109375" style="730" customWidth="1"/>
    <col min="1881" max="1881" width="25.7109375" style="730" customWidth="1"/>
    <col min="1882" max="1882" width="6.7109375" style="730" customWidth="1"/>
    <col min="1883" max="1883" width="16.5703125" style="730" customWidth="1"/>
    <col min="1884" max="1884" width="6.5703125" style="730" customWidth="1"/>
    <col min="1885" max="1885" width="19" style="730" customWidth="1"/>
    <col min="1886" max="1886" width="6.28515625" style="730" customWidth="1"/>
    <col min="1887" max="1887" width="27.5703125" style="730" customWidth="1"/>
    <col min="1888" max="1888" width="17.28515625" style="730" customWidth="1"/>
    <col min="1889" max="1889" width="53.7109375" style="730" customWidth="1"/>
    <col min="1890" max="1890" width="8.5703125" style="730" customWidth="1"/>
    <col min="1891" max="1891" width="4.85546875" style="730" customWidth="1"/>
    <col min="1892" max="1892" width="13.28515625" style="730" customWidth="1"/>
    <col min="1893" max="1893" width="8.140625" style="730" customWidth="1"/>
    <col min="1894" max="1896" width="8.85546875" style="730" customWidth="1"/>
    <col min="1897" max="1897" width="7.7109375" style="730" customWidth="1"/>
    <col min="1898" max="1898" width="26.28515625" style="730" customWidth="1"/>
    <col min="1899" max="1899" width="14.28515625" style="730" customWidth="1"/>
    <col min="1900" max="1900" width="15.5703125" style="730" customWidth="1"/>
    <col min="1901" max="1901" width="15.85546875" style="730" customWidth="1"/>
    <col min="1902" max="1902" width="17.5703125" style="730" customWidth="1"/>
    <col min="1903" max="1903" width="16.7109375" style="730" customWidth="1"/>
    <col min="1904" max="1904" width="8.28515625" style="730" customWidth="1"/>
    <col min="1905" max="1905" width="60.5703125" style="730" customWidth="1"/>
    <col min="1906" max="1906" width="89.42578125" style="730" customWidth="1"/>
    <col min="1907" max="1907" width="20.28515625" style="730" customWidth="1"/>
    <col min="1908" max="1908" width="10.42578125" style="730" customWidth="1"/>
    <col min="1909" max="1910" width="12" style="730" customWidth="1"/>
    <col min="1911" max="1911" width="11.140625" style="730" customWidth="1"/>
    <col min="1912" max="1912" width="14" style="730" customWidth="1"/>
    <col min="1913" max="1913" width="11.85546875" style="730" customWidth="1"/>
    <col min="1914" max="1914" width="0" style="730" hidden="1" customWidth="1"/>
    <col min="1915" max="1915" width="11.28515625" style="730" customWidth="1"/>
    <col min="1916" max="1916" width="10.5703125" style="730" customWidth="1"/>
    <col min="1917" max="1917" width="29.28515625" style="730" customWidth="1"/>
    <col min="1918" max="1918" width="11.85546875" style="730" customWidth="1"/>
    <col min="1919" max="1919" width="12.28515625" style="730" customWidth="1"/>
    <col min="1920" max="1920" width="5.7109375" style="730" customWidth="1"/>
    <col min="1921" max="1921" width="17" style="730" customWidth="1"/>
    <col min="1922" max="1922" width="12.7109375" style="730" bestFit="1" customWidth="1"/>
    <col min="1923" max="1923" width="9.5703125" style="730" customWidth="1"/>
    <col min="1924" max="1963" width="0" style="730" hidden="1" customWidth="1"/>
    <col min="1964" max="1971" width="5.7109375" style="730" customWidth="1"/>
    <col min="1972" max="2134" width="9.140625" style="730"/>
    <col min="2135" max="2135" width="6.140625" style="730" customWidth="1"/>
    <col min="2136" max="2136" width="8.7109375" style="730" customWidth="1"/>
    <col min="2137" max="2137" width="25.7109375" style="730" customWidth="1"/>
    <col min="2138" max="2138" width="6.7109375" style="730" customWidth="1"/>
    <col min="2139" max="2139" width="16.5703125" style="730" customWidth="1"/>
    <col min="2140" max="2140" width="6.5703125" style="730" customWidth="1"/>
    <col min="2141" max="2141" width="19" style="730" customWidth="1"/>
    <col min="2142" max="2142" width="6.28515625" style="730" customWidth="1"/>
    <col min="2143" max="2143" width="27.5703125" style="730" customWidth="1"/>
    <col min="2144" max="2144" width="17.28515625" style="730" customWidth="1"/>
    <col min="2145" max="2145" width="53.7109375" style="730" customWidth="1"/>
    <col min="2146" max="2146" width="8.5703125" style="730" customWidth="1"/>
    <col min="2147" max="2147" width="4.85546875" style="730" customWidth="1"/>
    <col min="2148" max="2148" width="13.28515625" style="730" customWidth="1"/>
    <col min="2149" max="2149" width="8.140625" style="730" customWidth="1"/>
    <col min="2150" max="2152" width="8.85546875" style="730" customWidth="1"/>
    <col min="2153" max="2153" width="7.7109375" style="730" customWidth="1"/>
    <col min="2154" max="2154" width="26.28515625" style="730" customWidth="1"/>
    <col min="2155" max="2155" width="14.28515625" style="730" customWidth="1"/>
    <col min="2156" max="2156" width="15.5703125" style="730" customWidth="1"/>
    <col min="2157" max="2157" width="15.85546875" style="730" customWidth="1"/>
    <col min="2158" max="2158" width="17.5703125" style="730" customWidth="1"/>
    <col min="2159" max="2159" width="16.7109375" style="730" customWidth="1"/>
    <col min="2160" max="2160" width="8.28515625" style="730" customWidth="1"/>
    <col min="2161" max="2161" width="60.5703125" style="730" customWidth="1"/>
    <col min="2162" max="2162" width="89.42578125" style="730" customWidth="1"/>
    <col min="2163" max="2163" width="20.28515625" style="730" customWidth="1"/>
    <col min="2164" max="2164" width="10.42578125" style="730" customWidth="1"/>
    <col min="2165" max="2166" width="12" style="730" customWidth="1"/>
    <col min="2167" max="2167" width="11.140625" style="730" customWidth="1"/>
    <col min="2168" max="2168" width="14" style="730" customWidth="1"/>
    <col min="2169" max="2169" width="11.85546875" style="730" customWidth="1"/>
    <col min="2170" max="2170" width="0" style="730" hidden="1" customWidth="1"/>
    <col min="2171" max="2171" width="11.28515625" style="730" customWidth="1"/>
    <col min="2172" max="2172" width="10.5703125" style="730" customWidth="1"/>
    <col min="2173" max="2173" width="29.28515625" style="730" customWidth="1"/>
    <col min="2174" max="2174" width="11.85546875" style="730" customWidth="1"/>
    <col min="2175" max="2175" width="12.28515625" style="730" customWidth="1"/>
    <col min="2176" max="2176" width="5.7109375" style="730" customWidth="1"/>
    <col min="2177" max="2177" width="17" style="730" customWidth="1"/>
    <col min="2178" max="2178" width="12.7109375" style="730" bestFit="1" customWidth="1"/>
    <col min="2179" max="2179" width="9.5703125" style="730" customWidth="1"/>
    <col min="2180" max="2219" width="0" style="730" hidden="1" customWidth="1"/>
    <col min="2220" max="2227" width="5.7109375" style="730" customWidth="1"/>
    <col min="2228" max="2390" width="9.140625" style="730"/>
    <col min="2391" max="2391" width="6.140625" style="730" customWidth="1"/>
    <col min="2392" max="2392" width="8.7109375" style="730" customWidth="1"/>
    <col min="2393" max="2393" width="25.7109375" style="730" customWidth="1"/>
    <col min="2394" max="2394" width="6.7109375" style="730" customWidth="1"/>
    <col min="2395" max="2395" width="16.5703125" style="730" customWidth="1"/>
    <col min="2396" max="2396" width="6.5703125" style="730" customWidth="1"/>
    <col min="2397" max="2397" width="19" style="730" customWidth="1"/>
    <col min="2398" max="2398" width="6.28515625" style="730" customWidth="1"/>
    <col min="2399" max="2399" width="27.5703125" style="730" customWidth="1"/>
    <col min="2400" max="2400" width="17.28515625" style="730" customWidth="1"/>
    <col min="2401" max="2401" width="53.7109375" style="730" customWidth="1"/>
    <col min="2402" max="2402" width="8.5703125" style="730" customWidth="1"/>
    <col min="2403" max="2403" width="4.85546875" style="730" customWidth="1"/>
    <col min="2404" max="2404" width="13.28515625" style="730" customWidth="1"/>
    <col min="2405" max="2405" width="8.140625" style="730" customWidth="1"/>
    <col min="2406" max="2408" width="8.85546875" style="730" customWidth="1"/>
    <col min="2409" max="2409" width="7.7109375" style="730" customWidth="1"/>
    <col min="2410" max="2410" width="26.28515625" style="730" customWidth="1"/>
    <col min="2411" max="2411" width="14.28515625" style="730" customWidth="1"/>
    <col min="2412" max="2412" width="15.5703125" style="730" customWidth="1"/>
    <col min="2413" max="2413" width="15.85546875" style="730" customWidth="1"/>
    <col min="2414" max="2414" width="17.5703125" style="730" customWidth="1"/>
    <col min="2415" max="2415" width="16.7109375" style="730" customWidth="1"/>
    <col min="2416" max="2416" width="8.28515625" style="730" customWidth="1"/>
    <col min="2417" max="2417" width="60.5703125" style="730" customWidth="1"/>
    <col min="2418" max="2418" width="89.42578125" style="730" customWidth="1"/>
    <col min="2419" max="2419" width="20.28515625" style="730" customWidth="1"/>
    <col min="2420" max="2420" width="10.42578125" style="730" customWidth="1"/>
    <col min="2421" max="2422" width="12" style="730" customWidth="1"/>
    <col min="2423" max="2423" width="11.140625" style="730" customWidth="1"/>
    <col min="2424" max="2424" width="14" style="730" customWidth="1"/>
    <col min="2425" max="2425" width="11.85546875" style="730" customWidth="1"/>
    <col min="2426" max="2426" width="0" style="730" hidden="1" customWidth="1"/>
    <col min="2427" max="2427" width="11.28515625" style="730" customWidth="1"/>
    <col min="2428" max="2428" width="10.5703125" style="730" customWidth="1"/>
    <col min="2429" max="2429" width="29.28515625" style="730" customWidth="1"/>
    <col min="2430" max="2430" width="11.85546875" style="730" customWidth="1"/>
    <col min="2431" max="2431" width="12.28515625" style="730" customWidth="1"/>
    <col min="2432" max="2432" width="5.7109375" style="730" customWidth="1"/>
    <col min="2433" max="2433" width="17" style="730" customWidth="1"/>
    <col min="2434" max="2434" width="12.7109375" style="730" bestFit="1" customWidth="1"/>
    <col min="2435" max="2435" width="9.5703125" style="730" customWidth="1"/>
    <col min="2436" max="2475" width="0" style="730" hidden="1" customWidth="1"/>
    <col min="2476" max="2483" width="5.7109375" style="730" customWidth="1"/>
    <col min="2484" max="2646" width="9.140625" style="730"/>
    <col min="2647" max="2647" width="6.140625" style="730" customWidth="1"/>
    <col min="2648" max="2648" width="8.7109375" style="730" customWidth="1"/>
    <col min="2649" max="2649" width="25.7109375" style="730" customWidth="1"/>
    <col min="2650" max="2650" width="6.7109375" style="730" customWidth="1"/>
    <col min="2651" max="2651" width="16.5703125" style="730" customWidth="1"/>
    <col min="2652" max="2652" width="6.5703125" style="730" customWidth="1"/>
    <col min="2653" max="2653" width="19" style="730" customWidth="1"/>
    <col min="2654" max="2654" width="6.28515625" style="730" customWidth="1"/>
    <col min="2655" max="2655" width="27.5703125" style="730" customWidth="1"/>
    <col min="2656" max="2656" width="17.28515625" style="730" customWidth="1"/>
    <col min="2657" max="2657" width="53.7109375" style="730" customWidth="1"/>
    <col min="2658" max="2658" width="8.5703125" style="730" customWidth="1"/>
    <col min="2659" max="2659" width="4.85546875" style="730" customWidth="1"/>
    <col min="2660" max="2660" width="13.28515625" style="730" customWidth="1"/>
    <col min="2661" max="2661" width="8.140625" style="730" customWidth="1"/>
    <col min="2662" max="2664" width="8.85546875" style="730" customWidth="1"/>
    <col min="2665" max="2665" width="7.7109375" style="730" customWidth="1"/>
    <col min="2666" max="2666" width="26.28515625" style="730" customWidth="1"/>
    <col min="2667" max="2667" width="14.28515625" style="730" customWidth="1"/>
    <col min="2668" max="2668" width="15.5703125" style="730" customWidth="1"/>
    <col min="2669" max="2669" width="15.85546875" style="730" customWidth="1"/>
    <col min="2670" max="2670" width="17.5703125" style="730" customWidth="1"/>
    <col min="2671" max="2671" width="16.7109375" style="730" customWidth="1"/>
    <col min="2672" max="2672" width="8.28515625" style="730" customWidth="1"/>
    <col min="2673" max="2673" width="60.5703125" style="730" customWidth="1"/>
    <col min="2674" max="2674" width="89.42578125" style="730" customWidth="1"/>
    <col min="2675" max="2675" width="20.28515625" style="730" customWidth="1"/>
    <col min="2676" max="2676" width="10.42578125" style="730" customWidth="1"/>
    <col min="2677" max="2678" width="12" style="730" customWidth="1"/>
    <col min="2679" max="2679" width="11.140625" style="730" customWidth="1"/>
    <col min="2680" max="2680" width="14" style="730" customWidth="1"/>
    <col min="2681" max="2681" width="11.85546875" style="730" customWidth="1"/>
    <col min="2682" max="2682" width="0" style="730" hidden="1" customWidth="1"/>
    <col min="2683" max="2683" width="11.28515625" style="730" customWidth="1"/>
    <col min="2684" max="2684" width="10.5703125" style="730" customWidth="1"/>
    <col min="2685" max="2685" width="29.28515625" style="730" customWidth="1"/>
    <col min="2686" max="2686" width="11.85546875" style="730" customWidth="1"/>
    <col min="2687" max="2687" width="12.28515625" style="730" customWidth="1"/>
    <col min="2688" max="2688" width="5.7109375" style="730" customWidth="1"/>
    <col min="2689" max="2689" width="17" style="730" customWidth="1"/>
    <col min="2690" max="2690" width="12.7109375" style="730" bestFit="1" customWidth="1"/>
    <col min="2691" max="2691" width="9.5703125" style="730" customWidth="1"/>
    <col min="2692" max="2731" width="0" style="730" hidden="1" customWidth="1"/>
    <col min="2732" max="2739" width="5.7109375" style="730" customWidth="1"/>
    <col min="2740" max="2902" width="9.140625" style="730"/>
    <col min="2903" max="2903" width="6.140625" style="730" customWidth="1"/>
    <col min="2904" max="2904" width="8.7109375" style="730" customWidth="1"/>
    <col min="2905" max="2905" width="25.7109375" style="730" customWidth="1"/>
    <col min="2906" max="2906" width="6.7109375" style="730" customWidth="1"/>
    <col min="2907" max="2907" width="16.5703125" style="730" customWidth="1"/>
    <col min="2908" max="2908" width="6.5703125" style="730" customWidth="1"/>
    <col min="2909" max="2909" width="19" style="730" customWidth="1"/>
    <col min="2910" max="2910" width="6.28515625" style="730" customWidth="1"/>
    <col min="2911" max="2911" width="27.5703125" style="730" customWidth="1"/>
    <col min="2912" max="2912" width="17.28515625" style="730" customWidth="1"/>
    <col min="2913" max="2913" width="53.7109375" style="730" customWidth="1"/>
    <col min="2914" max="2914" width="8.5703125" style="730" customWidth="1"/>
    <col min="2915" max="2915" width="4.85546875" style="730" customWidth="1"/>
    <col min="2916" max="2916" width="13.28515625" style="730" customWidth="1"/>
    <col min="2917" max="2917" width="8.140625" style="730" customWidth="1"/>
    <col min="2918" max="2920" width="8.85546875" style="730" customWidth="1"/>
    <col min="2921" max="2921" width="7.7109375" style="730" customWidth="1"/>
    <col min="2922" max="2922" width="26.28515625" style="730" customWidth="1"/>
    <col min="2923" max="2923" width="14.28515625" style="730" customWidth="1"/>
    <col min="2924" max="2924" width="15.5703125" style="730" customWidth="1"/>
    <col min="2925" max="2925" width="15.85546875" style="730" customWidth="1"/>
    <col min="2926" max="2926" width="17.5703125" style="730" customWidth="1"/>
    <col min="2927" max="2927" width="16.7109375" style="730" customWidth="1"/>
    <col min="2928" max="2928" width="8.28515625" style="730" customWidth="1"/>
    <col min="2929" max="2929" width="60.5703125" style="730" customWidth="1"/>
    <col min="2930" max="2930" width="89.42578125" style="730" customWidth="1"/>
    <col min="2931" max="2931" width="20.28515625" style="730" customWidth="1"/>
    <col min="2932" max="2932" width="10.42578125" style="730" customWidth="1"/>
    <col min="2933" max="2934" width="12" style="730" customWidth="1"/>
    <col min="2935" max="2935" width="11.140625" style="730" customWidth="1"/>
    <col min="2936" max="2936" width="14" style="730" customWidth="1"/>
    <col min="2937" max="2937" width="11.85546875" style="730" customWidth="1"/>
    <col min="2938" max="2938" width="0" style="730" hidden="1" customWidth="1"/>
    <col min="2939" max="2939" width="11.28515625" style="730" customWidth="1"/>
    <col min="2940" max="2940" width="10.5703125" style="730" customWidth="1"/>
    <col min="2941" max="2941" width="29.28515625" style="730" customWidth="1"/>
    <col min="2942" max="2942" width="11.85546875" style="730" customWidth="1"/>
    <col min="2943" max="2943" width="12.28515625" style="730" customWidth="1"/>
    <col min="2944" max="2944" width="5.7109375" style="730" customWidth="1"/>
    <col min="2945" max="2945" width="17" style="730" customWidth="1"/>
    <col min="2946" max="2946" width="12.7109375" style="730" bestFit="1" customWidth="1"/>
    <col min="2947" max="2947" width="9.5703125" style="730" customWidth="1"/>
    <col min="2948" max="2987" width="0" style="730" hidden="1" customWidth="1"/>
    <col min="2988" max="2995" width="5.7109375" style="730" customWidth="1"/>
    <col min="2996" max="3158" width="9.140625" style="730"/>
    <col min="3159" max="3159" width="6.140625" style="730" customWidth="1"/>
    <col min="3160" max="3160" width="8.7109375" style="730" customWidth="1"/>
    <col min="3161" max="3161" width="25.7109375" style="730" customWidth="1"/>
    <col min="3162" max="3162" width="6.7109375" style="730" customWidth="1"/>
    <col min="3163" max="3163" width="16.5703125" style="730" customWidth="1"/>
    <col min="3164" max="3164" width="6.5703125" style="730" customWidth="1"/>
    <col min="3165" max="3165" width="19" style="730" customWidth="1"/>
    <col min="3166" max="3166" width="6.28515625" style="730" customWidth="1"/>
    <col min="3167" max="3167" width="27.5703125" style="730" customWidth="1"/>
    <col min="3168" max="3168" width="17.28515625" style="730" customWidth="1"/>
    <col min="3169" max="3169" width="53.7109375" style="730" customWidth="1"/>
    <col min="3170" max="3170" width="8.5703125" style="730" customWidth="1"/>
    <col min="3171" max="3171" width="4.85546875" style="730" customWidth="1"/>
    <col min="3172" max="3172" width="13.28515625" style="730" customWidth="1"/>
    <col min="3173" max="3173" width="8.140625" style="730" customWidth="1"/>
    <col min="3174" max="3176" width="8.85546875" style="730" customWidth="1"/>
    <col min="3177" max="3177" width="7.7109375" style="730" customWidth="1"/>
    <col min="3178" max="3178" width="26.28515625" style="730" customWidth="1"/>
    <col min="3179" max="3179" width="14.28515625" style="730" customWidth="1"/>
    <col min="3180" max="3180" width="15.5703125" style="730" customWidth="1"/>
    <col min="3181" max="3181" width="15.85546875" style="730" customWidth="1"/>
    <col min="3182" max="3182" width="17.5703125" style="730" customWidth="1"/>
    <col min="3183" max="3183" width="16.7109375" style="730" customWidth="1"/>
    <col min="3184" max="3184" width="8.28515625" style="730" customWidth="1"/>
    <col min="3185" max="3185" width="60.5703125" style="730" customWidth="1"/>
    <col min="3186" max="3186" width="89.42578125" style="730" customWidth="1"/>
    <col min="3187" max="3187" width="20.28515625" style="730" customWidth="1"/>
    <col min="3188" max="3188" width="10.42578125" style="730" customWidth="1"/>
    <col min="3189" max="3190" width="12" style="730" customWidth="1"/>
    <col min="3191" max="3191" width="11.140625" style="730" customWidth="1"/>
    <col min="3192" max="3192" width="14" style="730" customWidth="1"/>
    <col min="3193" max="3193" width="11.85546875" style="730" customWidth="1"/>
    <col min="3194" max="3194" width="0" style="730" hidden="1" customWidth="1"/>
    <col min="3195" max="3195" width="11.28515625" style="730" customWidth="1"/>
    <col min="3196" max="3196" width="10.5703125" style="730" customWidth="1"/>
    <col min="3197" max="3197" width="29.28515625" style="730" customWidth="1"/>
    <col min="3198" max="3198" width="11.85546875" style="730" customWidth="1"/>
    <col min="3199" max="3199" width="12.28515625" style="730" customWidth="1"/>
    <col min="3200" max="3200" width="5.7109375" style="730" customWidth="1"/>
    <col min="3201" max="3201" width="17" style="730" customWidth="1"/>
    <col min="3202" max="3202" width="12.7109375" style="730" bestFit="1" customWidth="1"/>
    <col min="3203" max="3203" width="9.5703125" style="730" customWidth="1"/>
    <col min="3204" max="3243" width="0" style="730" hidden="1" customWidth="1"/>
    <col min="3244" max="3251" width="5.7109375" style="730" customWidth="1"/>
    <col min="3252" max="3414" width="9.140625" style="730"/>
    <col min="3415" max="3415" width="6.140625" style="730" customWidth="1"/>
    <col min="3416" max="3416" width="8.7109375" style="730" customWidth="1"/>
    <col min="3417" max="3417" width="25.7109375" style="730" customWidth="1"/>
    <col min="3418" max="3418" width="6.7109375" style="730" customWidth="1"/>
    <col min="3419" max="3419" width="16.5703125" style="730" customWidth="1"/>
    <col min="3420" max="3420" width="6.5703125" style="730" customWidth="1"/>
    <col min="3421" max="3421" width="19" style="730" customWidth="1"/>
    <col min="3422" max="3422" width="6.28515625" style="730" customWidth="1"/>
    <col min="3423" max="3423" width="27.5703125" style="730" customWidth="1"/>
    <col min="3424" max="3424" width="17.28515625" style="730" customWidth="1"/>
    <col min="3425" max="3425" width="53.7109375" style="730" customWidth="1"/>
    <col min="3426" max="3426" width="8.5703125" style="730" customWidth="1"/>
    <col min="3427" max="3427" width="4.85546875" style="730" customWidth="1"/>
    <col min="3428" max="3428" width="13.28515625" style="730" customWidth="1"/>
    <col min="3429" max="3429" width="8.140625" style="730" customWidth="1"/>
    <col min="3430" max="3432" width="8.85546875" style="730" customWidth="1"/>
    <col min="3433" max="3433" width="7.7109375" style="730" customWidth="1"/>
    <col min="3434" max="3434" width="26.28515625" style="730" customWidth="1"/>
    <col min="3435" max="3435" width="14.28515625" style="730" customWidth="1"/>
    <col min="3436" max="3436" width="15.5703125" style="730" customWidth="1"/>
    <col min="3437" max="3437" width="15.85546875" style="730" customWidth="1"/>
    <col min="3438" max="3438" width="17.5703125" style="730" customWidth="1"/>
    <col min="3439" max="3439" width="16.7109375" style="730" customWidth="1"/>
    <col min="3440" max="3440" width="8.28515625" style="730" customWidth="1"/>
    <col min="3441" max="3441" width="60.5703125" style="730" customWidth="1"/>
    <col min="3442" max="3442" width="89.42578125" style="730" customWidth="1"/>
    <col min="3443" max="3443" width="20.28515625" style="730" customWidth="1"/>
    <col min="3444" max="3444" width="10.42578125" style="730" customWidth="1"/>
    <col min="3445" max="3446" width="12" style="730" customWidth="1"/>
    <col min="3447" max="3447" width="11.140625" style="730" customWidth="1"/>
    <col min="3448" max="3448" width="14" style="730" customWidth="1"/>
    <col min="3449" max="3449" width="11.85546875" style="730" customWidth="1"/>
    <col min="3450" max="3450" width="0" style="730" hidden="1" customWidth="1"/>
    <col min="3451" max="3451" width="11.28515625" style="730" customWidth="1"/>
    <col min="3452" max="3452" width="10.5703125" style="730" customWidth="1"/>
    <col min="3453" max="3453" width="29.28515625" style="730" customWidth="1"/>
    <col min="3454" max="3454" width="11.85546875" style="730" customWidth="1"/>
    <col min="3455" max="3455" width="12.28515625" style="730" customWidth="1"/>
    <col min="3456" max="3456" width="5.7109375" style="730" customWidth="1"/>
    <col min="3457" max="3457" width="17" style="730" customWidth="1"/>
    <col min="3458" max="3458" width="12.7109375" style="730" bestFit="1" customWidth="1"/>
    <col min="3459" max="3459" width="9.5703125" style="730" customWidth="1"/>
    <col min="3460" max="3499" width="0" style="730" hidden="1" customWidth="1"/>
    <col min="3500" max="3507" width="5.7109375" style="730" customWidth="1"/>
    <col min="3508" max="3670" width="9.140625" style="730"/>
    <col min="3671" max="3671" width="6.140625" style="730" customWidth="1"/>
    <col min="3672" max="3672" width="8.7109375" style="730" customWidth="1"/>
    <col min="3673" max="3673" width="25.7109375" style="730" customWidth="1"/>
    <col min="3674" max="3674" width="6.7109375" style="730" customWidth="1"/>
    <col min="3675" max="3675" width="16.5703125" style="730" customWidth="1"/>
    <col min="3676" max="3676" width="6.5703125" style="730" customWidth="1"/>
    <col min="3677" max="3677" width="19" style="730" customWidth="1"/>
    <col min="3678" max="3678" width="6.28515625" style="730" customWidth="1"/>
    <col min="3679" max="3679" width="27.5703125" style="730" customWidth="1"/>
    <col min="3680" max="3680" width="17.28515625" style="730" customWidth="1"/>
    <col min="3681" max="3681" width="53.7109375" style="730" customWidth="1"/>
    <col min="3682" max="3682" width="8.5703125" style="730" customWidth="1"/>
    <col min="3683" max="3683" width="4.85546875" style="730" customWidth="1"/>
    <col min="3684" max="3684" width="13.28515625" style="730" customWidth="1"/>
    <col min="3685" max="3685" width="8.140625" style="730" customWidth="1"/>
    <col min="3686" max="3688" width="8.85546875" style="730" customWidth="1"/>
    <col min="3689" max="3689" width="7.7109375" style="730" customWidth="1"/>
    <col min="3690" max="3690" width="26.28515625" style="730" customWidth="1"/>
    <col min="3691" max="3691" width="14.28515625" style="730" customWidth="1"/>
    <col min="3692" max="3692" width="15.5703125" style="730" customWidth="1"/>
    <col min="3693" max="3693" width="15.85546875" style="730" customWidth="1"/>
    <col min="3694" max="3694" width="17.5703125" style="730" customWidth="1"/>
    <col min="3695" max="3695" width="16.7109375" style="730" customWidth="1"/>
    <col min="3696" max="3696" width="8.28515625" style="730" customWidth="1"/>
    <col min="3697" max="3697" width="60.5703125" style="730" customWidth="1"/>
    <col min="3698" max="3698" width="89.42578125" style="730" customWidth="1"/>
    <col min="3699" max="3699" width="20.28515625" style="730" customWidth="1"/>
    <col min="3700" max="3700" width="10.42578125" style="730" customWidth="1"/>
    <col min="3701" max="3702" width="12" style="730" customWidth="1"/>
    <col min="3703" max="3703" width="11.140625" style="730" customWidth="1"/>
    <col min="3704" max="3704" width="14" style="730" customWidth="1"/>
    <col min="3705" max="3705" width="11.85546875" style="730" customWidth="1"/>
    <col min="3706" max="3706" width="0" style="730" hidden="1" customWidth="1"/>
    <col min="3707" max="3707" width="11.28515625" style="730" customWidth="1"/>
    <col min="3708" max="3708" width="10.5703125" style="730" customWidth="1"/>
    <col min="3709" max="3709" width="29.28515625" style="730" customWidth="1"/>
    <col min="3710" max="3710" width="11.85546875" style="730" customWidth="1"/>
    <col min="3711" max="3711" width="12.28515625" style="730" customWidth="1"/>
    <col min="3712" max="3712" width="5.7109375" style="730" customWidth="1"/>
    <col min="3713" max="3713" width="17" style="730" customWidth="1"/>
    <col min="3714" max="3714" width="12.7109375" style="730" bestFit="1" customWidth="1"/>
    <col min="3715" max="3715" width="9.5703125" style="730" customWidth="1"/>
    <col min="3716" max="3755" width="0" style="730" hidden="1" customWidth="1"/>
    <col min="3756" max="3763" width="5.7109375" style="730" customWidth="1"/>
    <col min="3764" max="3926" width="9.140625" style="730"/>
    <col min="3927" max="3927" width="6.140625" style="730" customWidth="1"/>
    <col min="3928" max="3928" width="8.7109375" style="730" customWidth="1"/>
    <col min="3929" max="3929" width="25.7109375" style="730" customWidth="1"/>
    <col min="3930" max="3930" width="6.7109375" style="730" customWidth="1"/>
    <col min="3931" max="3931" width="16.5703125" style="730" customWidth="1"/>
    <col min="3932" max="3932" width="6.5703125" style="730" customWidth="1"/>
    <col min="3933" max="3933" width="19" style="730" customWidth="1"/>
    <col min="3934" max="3934" width="6.28515625" style="730" customWidth="1"/>
    <col min="3935" max="3935" width="27.5703125" style="730" customWidth="1"/>
    <col min="3936" max="3936" width="17.28515625" style="730" customWidth="1"/>
    <col min="3937" max="3937" width="53.7109375" style="730" customWidth="1"/>
    <col min="3938" max="3938" width="8.5703125" style="730" customWidth="1"/>
    <col min="3939" max="3939" width="4.85546875" style="730" customWidth="1"/>
    <col min="3940" max="3940" width="13.28515625" style="730" customWidth="1"/>
    <col min="3941" max="3941" width="8.140625" style="730" customWidth="1"/>
    <col min="3942" max="3944" width="8.85546875" style="730" customWidth="1"/>
    <col min="3945" max="3945" width="7.7109375" style="730" customWidth="1"/>
    <col min="3946" max="3946" width="26.28515625" style="730" customWidth="1"/>
    <col min="3947" max="3947" width="14.28515625" style="730" customWidth="1"/>
    <col min="3948" max="3948" width="15.5703125" style="730" customWidth="1"/>
    <col min="3949" max="3949" width="15.85546875" style="730" customWidth="1"/>
    <col min="3950" max="3950" width="17.5703125" style="730" customWidth="1"/>
    <col min="3951" max="3951" width="16.7109375" style="730" customWidth="1"/>
    <col min="3952" max="3952" width="8.28515625" style="730" customWidth="1"/>
    <col min="3953" max="3953" width="60.5703125" style="730" customWidth="1"/>
    <col min="3954" max="3954" width="89.42578125" style="730" customWidth="1"/>
    <col min="3955" max="3955" width="20.28515625" style="730" customWidth="1"/>
    <col min="3956" max="3956" width="10.42578125" style="730" customWidth="1"/>
    <col min="3957" max="3958" width="12" style="730" customWidth="1"/>
    <col min="3959" max="3959" width="11.140625" style="730" customWidth="1"/>
    <col min="3960" max="3960" width="14" style="730" customWidth="1"/>
    <col min="3961" max="3961" width="11.85546875" style="730" customWidth="1"/>
    <col min="3962" max="3962" width="0" style="730" hidden="1" customWidth="1"/>
    <col min="3963" max="3963" width="11.28515625" style="730" customWidth="1"/>
    <col min="3964" max="3964" width="10.5703125" style="730" customWidth="1"/>
    <col min="3965" max="3965" width="29.28515625" style="730" customWidth="1"/>
    <col min="3966" max="3966" width="11.85546875" style="730" customWidth="1"/>
    <col min="3967" max="3967" width="12.28515625" style="730" customWidth="1"/>
    <col min="3968" max="3968" width="5.7109375" style="730" customWidth="1"/>
    <col min="3969" max="3969" width="17" style="730" customWidth="1"/>
    <col min="3970" max="3970" width="12.7109375" style="730" bestFit="1" customWidth="1"/>
    <col min="3971" max="3971" width="9.5703125" style="730" customWidth="1"/>
    <col min="3972" max="4011" width="0" style="730" hidden="1" customWidth="1"/>
    <col min="4012" max="4019" width="5.7109375" style="730" customWidth="1"/>
    <col min="4020" max="4182" width="9.140625" style="730"/>
    <col min="4183" max="4183" width="6.140625" style="730" customWidth="1"/>
    <col min="4184" max="4184" width="8.7109375" style="730" customWidth="1"/>
    <col min="4185" max="4185" width="25.7109375" style="730" customWidth="1"/>
    <col min="4186" max="4186" width="6.7109375" style="730" customWidth="1"/>
    <col min="4187" max="4187" width="16.5703125" style="730" customWidth="1"/>
    <col min="4188" max="4188" width="6.5703125" style="730" customWidth="1"/>
    <col min="4189" max="4189" width="19" style="730" customWidth="1"/>
    <col min="4190" max="4190" width="6.28515625" style="730" customWidth="1"/>
    <col min="4191" max="4191" width="27.5703125" style="730" customWidth="1"/>
    <col min="4192" max="4192" width="17.28515625" style="730" customWidth="1"/>
    <col min="4193" max="4193" width="53.7109375" style="730" customWidth="1"/>
    <col min="4194" max="4194" width="8.5703125" style="730" customWidth="1"/>
    <col min="4195" max="4195" width="4.85546875" style="730" customWidth="1"/>
    <col min="4196" max="4196" width="13.28515625" style="730" customWidth="1"/>
    <col min="4197" max="4197" width="8.140625" style="730" customWidth="1"/>
    <col min="4198" max="4200" width="8.85546875" style="730" customWidth="1"/>
    <col min="4201" max="4201" width="7.7109375" style="730" customWidth="1"/>
    <col min="4202" max="4202" width="26.28515625" style="730" customWidth="1"/>
    <col min="4203" max="4203" width="14.28515625" style="730" customWidth="1"/>
    <col min="4204" max="4204" width="15.5703125" style="730" customWidth="1"/>
    <col min="4205" max="4205" width="15.85546875" style="730" customWidth="1"/>
    <col min="4206" max="4206" width="17.5703125" style="730" customWidth="1"/>
    <col min="4207" max="4207" width="16.7109375" style="730" customWidth="1"/>
    <col min="4208" max="4208" width="8.28515625" style="730" customWidth="1"/>
    <col min="4209" max="4209" width="60.5703125" style="730" customWidth="1"/>
    <col min="4210" max="4210" width="89.42578125" style="730" customWidth="1"/>
    <col min="4211" max="4211" width="20.28515625" style="730" customWidth="1"/>
    <col min="4212" max="4212" width="10.42578125" style="730" customWidth="1"/>
    <col min="4213" max="4214" width="12" style="730" customWidth="1"/>
    <col min="4215" max="4215" width="11.140625" style="730" customWidth="1"/>
    <col min="4216" max="4216" width="14" style="730" customWidth="1"/>
    <col min="4217" max="4217" width="11.85546875" style="730" customWidth="1"/>
    <col min="4218" max="4218" width="0" style="730" hidden="1" customWidth="1"/>
    <col min="4219" max="4219" width="11.28515625" style="730" customWidth="1"/>
    <col min="4220" max="4220" width="10.5703125" style="730" customWidth="1"/>
    <col min="4221" max="4221" width="29.28515625" style="730" customWidth="1"/>
    <col min="4222" max="4222" width="11.85546875" style="730" customWidth="1"/>
    <col min="4223" max="4223" width="12.28515625" style="730" customWidth="1"/>
    <col min="4224" max="4224" width="5.7109375" style="730" customWidth="1"/>
    <col min="4225" max="4225" width="17" style="730" customWidth="1"/>
    <col min="4226" max="4226" width="12.7109375" style="730" bestFit="1" customWidth="1"/>
    <col min="4227" max="4227" width="9.5703125" style="730" customWidth="1"/>
    <col min="4228" max="4267" width="0" style="730" hidden="1" customWidth="1"/>
    <col min="4268" max="4275" width="5.7109375" style="730" customWidth="1"/>
    <col min="4276" max="4438" width="9.140625" style="730"/>
    <col min="4439" max="4439" width="6.140625" style="730" customWidth="1"/>
    <col min="4440" max="4440" width="8.7109375" style="730" customWidth="1"/>
    <col min="4441" max="4441" width="25.7109375" style="730" customWidth="1"/>
    <col min="4442" max="4442" width="6.7109375" style="730" customWidth="1"/>
    <col min="4443" max="4443" width="16.5703125" style="730" customWidth="1"/>
    <col min="4444" max="4444" width="6.5703125" style="730" customWidth="1"/>
    <col min="4445" max="4445" width="19" style="730" customWidth="1"/>
    <col min="4446" max="4446" width="6.28515625" style="730" customWidth="1"/>
    <col min="4447" max="4447" width="27.5703125" style="730" customWidth="1"/>
    <col min="4448" max="4448" width="17.28515625" style="730" customWidth="1"/>
    <col min="4449" max="4449" width="53.7109375" style="730" customWidth="1"/>
    <col min="4450" max="4450" width="8.5703125" style="730" customWidth="1"/>
    <col min="4451" max="4451" width="4.85546875" style="730" customWidth="1"/>
    <col min="4452" max="4452" width="13.28515625" style="730" customWidth="1"/>
    <col min="4453" max="4453" width="8.140625" style="730" customWidth="1"/>
    <col min="4454" max="4456" width="8.85546875" style="730" customWidth="1"/>
    <col min="4457" max="4457" width="7.7109375" style="730" customWidth="1"/>
    <col min="4458" max="4458" width="26.28515625" style="730" customWidth="1"/>
    <col min="4459" max="4459" width="14.28515625" style="730" customWidth="1"/>
    <col min="4460" max="4460" width="15.5703125" style="730" customWidth="1"/>
    <col min="4461" max="4461" width="15.85546875" style="730" customWidth="1"/>
    <col min="4462" max="4462" width="17.5703125" style="730" customWidth="1"/>
    <col min="4463" max="4463" width="16.7109375" style="730" customWidth="1"/>
    <col min="4464" max="4464" width="8.28515625" style="730" customWidth="1"/>
    <col min="4465" max="4465" width="60.5703125" style="730" customWidth="1"/>
    <col min="4466" max="4466" width="89.42578125" style="730" customWidth="1"/>
    <col min="4467" max="4467" width="20.28515625" style="730" customWidth="1"/>
    <col min="4468" max="4468" width="10.42578125" style="730" customWidth="1"/>
    <col min="4469" max="4470" width="12" style="730" customWidth="1"/>
    <col min="4471" max="4471" width="11.140625" style="730" customWidth="1"/>
    <col min="4472" max="4472" width="14" style="730" customWidth="1"/>
    <col min="4473" max="4473" width="11.85546875" style="730" customWidth="1"/>
    <col min="4474" max="4474" width="0" style="730" hidden="1" customWidth="1"/>
    <col min="4475" max="4475" width="11.28515625" style="730" customWidth="1"/>
    <col min="4476" max="4476" width="10.5703125" style="730" customWidth="1"/>
    <col min="4477" max="4477" width="29.28515625" style="730" customWidth="1"/>
    <col min="4478" max="4478" width="11.85546875" style="730" customWidth="1"/>
    <col min="4479" max="4479" width="12.28515625" style="730" customWidth="1"/>
    <col min="4480" max="4480" width="5.7109375" style="730" customWidth="1"/>
    <col min="4481" max="4481" width="17" style="730" customWidth="1"/>
    <col min="4482" max="4482" width="12.7109375" style="730" bestFit="1" customWidth="1"/>
    <col min="4483" max="4483" width="9.5703125" style="730" customWidth="1"/>
    <col min="4484" max="4523" width="0" style="730" hidden="1" customWidth="1"/>
    <col min="4524" max="4531" width="5.7109375" style="730" customWidth="1"/>
    <col min="4532" max="4694" width="9.140625" style="730"/>
    <col min="4695" max="4695" width="6.140625" style="730" customWidth="1"/>
    <col min="4696" max="4696" width="8.7109375" style="730" customWidth="1"/>
    <col min="4697" max="4697" width="25.7109375" style="730" customWidth="1"/>
    <col min="4698" max="4698" width="6.7109375" style="730" customWidth="1"/>
    <col min="4699" max="4699" width="16.5703125" style="730" customWidth="1"/>
    <col min="4700" max="4700" width="6.5703125" style="730" customWidth="1"/>
    <col min="4701" max="4701" width="19" style="730" customWidth="1"/>
    <col min="4702" max="4702" width="6.28515625" style="730" customWidth="1"/>
    <col min="4703" max="4703" width="27.5703125" style="730" customWidth="1"/>
    <col min="4704" max="4704" width="17.28515625" style="730" customWidth="1"/>
    <col min="4705" max="4705" width="53.7109375" style="730" customWidth="1"/>
    <col min="4706" max="4706" width="8.5703125" style="730" customWidth="1"/>
    <col min="4707" max="4707" width="4.85546875" style="730" customWidth="1"/>
    <col min="4708" max="4708" width="13.28515625" style="730" customWidth="1"/>
    <col min="4709" max="4709" width="8.140625" style="730" customWidth="1"/>
    <col min="4710" max="4712" width="8.85546875" style="730" customWidth="1"/>
    <col min="4713" max="4713" width="7.7109375" style="730" customWidth="1"/>
    <col min="4714" max="4714" width="26.28515625" style="730" customWidth="1"/>
    <col min="4715" max="4715" width="14.28515625" style="730" customWidth="1"/>
    <col min="4716" max="4716" width="15.5703125" style="730" customWidth="1"/>
    <col min="4717" max="4717" width="15.85546875" style="730" customWidth="1"/>
    <col min="4718" max="4718" width="17.5703125" style="730" customWidth="1"/>
    <col min="4719" max="4719" width="16.7109375" style="730" customWidth="1"/>
    <col min="4720" max="4720" width="8.28515625" style="730" customWidth="1"/>
    <col min="4721" max="4721" width="60.5703125" style="730" customWidth="1"/>
    <col min="4722" max="4722" width="89.42578125" style="730" customWidth="1"/>
    <col min="4723" max="4723" width="20.28515625" style="730" customWidth="1"/>
    <col min="4724" max="4724" width="10.42578125" style="730" customWidth="1"/>
    <col min="4725" max="4726" width="12" style="730" customWidth="1"/>
    <col min="4727" max="4727" width="11.140625" style="730" customWidth="1"/>
    <col min="4728" max="4728" width="14" style="730" customWidth="1"/>
    <col min="4729" max="4729" width="11.85546875" style="730" customWidth="1"/>
    <col min="4730" max="4730" width="0" style="730" hidden="1" customWidth="1"/>
    <col min="4731" max="4731" width="11.28515625" style="730" customWidth="1"/>
    <col min="4732" max="4732" width="10.5703125" style="730" customWidth="1"/>
    <col min="4733" max="4733" width="29.28515625" style="730" customWidth="1"/>
    <col min="4734" max="4734" width="11.85546875" style="730" customWidth="1"/>
    <col min="4735" max="4735" width="12.28515625" style="730" customWidth="1"/>
    <col min="4736" max="4736" width="5.7109375" style="730" customWidth="1"/>
    <col min="4737" max="4737" width="17" style="730" customWidth="1"/>
    <col min="4738" max="4738" width="12.7109375" style="730" bestFit="1" customWidth="1"/>
    <col min="4739" max="4739" width="9.5703125" style="730" customWidth="1"/>
    <col min="4740" max="4779" width="0" style="730" hidden="1" customWidth="1"/>
    <col min="4780" max="4787" width="5.7109375" style="730" customWidth="1"/>
    <col min="4788" max="4950" width="9.140625" style="730"/>
    <col min="4951" max="4951" width="6.140625" style="730" customWidth="1"/>
    <col min="4952" max="4952" width="8.7109375" style="730" customWidth="1"/>
    <col min="4953" max="4953" width="25.7109375" style="730" customWidth="1"/>
    <col min="4954" max="4954" width="6.7109375" style="730" customWidth="1"/>
    <col min="4955" max="4955" width="16.5703125" style="730" customWidth="1"/>
    <col min="4956" max="4956" width="6.5703125" style="730" customWidth="1"/>
    <col min="4957" max="4957" width="19" style="730" customWidth="1"/>
    <col min="4958" max="4958" width="6.28515625" style="730" customWidth="1"/>
    <col min="4959" max="4959" width="27.5703125" style="730" customWidth="1"/>
    <col min="4960" max="4960" width="17.28515625" style="730" customWidth="1"/>
    <col min="4961" max="4961" width="53.7109375" style="730" customWidth="1"/>
    <col min="4962" max="4962" width="8.5703125" style="730" customWidth="1"/>
    <col min="4963" max="4963" width="4.85546875" style="730" customWidth="1"/>
    <col min="4964" max="4964" width="13.28515625" style="730" customWidth="1"/>
    <col min="4965" max="4965" width="8.140625" style="730" customWidth="1"/>
    <col min="4966" max="4968" width="8.85546875" style="730" customWidth="1"/>
    <col min="4969" max="4969" width="7.7109375" style="730" customWidth="1"/>
    <col min="4970" max="4970" width="26.28515625" style="730" customWidth="1"/>
    <col min="4971" max="4971" width="14.28515625" style="730" customWidth="1"/>
    <col min="4972" max="4972" width="15.5703125" style="730" customWidth="1"/>
    <col min="4973" max="4973" width="15.85546875" style="730" customWidth="1"/>
    <col min="4974" max="4974" width="17.5703125" style="730" customWidth="1"/>
    <col min="4975" max="4975" width="16.7109375" style="730" customWidth="1"/>
    <col min="4976" max="4976" width="8.28515625" style="730" customWidth="1"/>
    <col min="4977" max="4977" width="60.5703125" style="730" customWidth="1"/>
    <col min="4978" max="4978" width="89.42578125" style="730" customWidth="1"/>
    <col min="4979" max="4979" width="20.28515625" style="730" customWidth="1"/>
    <col min="4980" max="4980" width="10.42578125" style="730" customWidth="1"/>
    <col min="4981" max="4982" width="12" style="730" customWidth="1"/>
    <col min="4983" max="4983" width="11.140625" style="730" customWidth="1"/>
    <col min="4984" max="4984" width="14" style="730" customWidth="1"/>
    <col min="4985" max="4985" width="11.85546875" style="730" customWidth="1"/>
    <col min="4986" max="4986" width="0" style="730" hidden="1" customWidth="1"/>
    <col min="4987" max="4987" width="11.28515625" style="730" customWidth="1"/>
    <col min="4988" max="4988" width="10.5703125" style="730" customWidth="1"/>
    <col min="4989" max="4989" width="29.28515625" style="730" customWidth="1"/>
    <col min="4990" max="4990" width="11.85546875" style="730" customWidth="1"/>
    <col min="4991" max="4991" width="12.28515625" style="730" customWidth="1"/>
    <col min="4992" max="4992" width="5.7109375" style="730" customWidth="1"/>
    <col min="4993" max="4993" width="17" style="730" customWidth="1"/>
    <col min="4994" max="4994" width="12.7109375" style="730" bestFit="1" customWidth="1"/>
    <col min="4995" max="4995" width="9.5703125" style="730" customWidth="1"/>
    <col min="4996" max="5035" width="0" style="730" hidden="1" customWidth="1"/>
    <col min="5036" max="5043" width="5.7109375" style="730" customWidth="1"/>
    <col min="5044" max="5206" width="9.140625" style="730"/>
    <col min="5207" max="5207" width="6.140625" style="730" customWidth="1"/>
    <col min="5208" max="5208" width="8.7109375" style="730" customWidth="1"/>
    <col min="5209" max="5209" width="25.7109375" style="730" customWidth="1"/>
    <col min="5210" max="5210" width="6.7109375" style="730" customWidth="1"/>
    <col min="5211" max="5211" width="16.5703125" style="730" customWidth="1"/>
    <col min="5212" max="5212" width="6.5703125" style="730" customWidth="1"/>
    <col min="5213" max="5213" width="19" style="730" customWidth="1"/>
    <col min="5214" max="5214" width="6.28515625" style="730" customWidth="1"/>
    <col min="5215" max="5215" width="27.5703125" style="730" customWidth="1"/>
    <col min="5216" max="5216" width="17.28515625" style="730" customWidth="1"/>
    <col min="5217" max="5217" width="53.7109375" style="730" customWidth="1"/>
    <col min="5218" max="5218" width="8.5703125" style="730" customWidth="1"/>
    <col min="5219" max="5219" width="4.85546875" style="730" customWidth="1"/>
    <col min="5220" max="5220" width="13.28515625" style="730" customWidth="1"/>
    <col min="5221" max="5221" width="8.140625" style="730" customWidth="1"/>
    <col min="5222" max="5224" width="8.85546875" style="730" customWidth="1"/>
    <col min="5225" max="5225" width="7.7109375" style="730" customWidth="1"/>
    <col min="5226" max="5226" width="26.28515625" style="730" customWidth="1"/>
    <col min="5227" max="5227" width="14.28515625" style="730" customWidth="1"/>
    <col min="5228" max="5228" width="15.5703125" style="730" customWidth="1"/>
    <col min="5229" max="5229" width="15.85546875" style="730" customWidth="1"/>
    <col min="5230" max="5230" width="17.5703125" style="730" customWidth="1"/>
    <col min="5231" max="5231" width="16.7109375" style="730" customWidth="1"/>
    <col min="5232" max="5232" width="8.28515625" style="730" customWidth="1"/>
    <col min="5233" max="5233" width="60.5703125" style="730" customWidth="1"/>
    <col min="5234" max="5234" width="89.42578125" style="730" customWidth="1"/>
    <col min="5235" max="5235" width="20.28515625" style="730" customWidth="1"/>
    <col min="5236" max="5236" width="10.42578125" style="730" customWidth="1"/>
    <col min="5237" max="5238" width="12" style="730" customWidth="1"/>
    <col min="5239" max="5239" width="11.140625" style="730" customWidth="1"/>
    <col min="5240" max="5240" width="14" style="730" customWidth="1"/>
    <col min="5241" max="5241" width="11.85546875" style="730" customWidth="1"/>
    <col min="5242" max="5242" width="0" style="730" hidden="1" customWidth="1"/>
    <col min="5243" max="5243" width="11.28515625" style="730" customWidth="1"/>
    <col min="5244" max="5244" width="10.5703125" style="730" customWidth="1"/>
    <col min="5245" max="5245" width="29.28515625" style="730" customWidth="1"/>
    <col min="5246" max="5246" width="11.85546875" style="730" customWidth="1"/>
    <col min="5247" max="5247" width="12.28515625" style="730" customWidth="1"/>
    <col min="5248" max="5248" width="5.7109375" style="730" customWidth="1"/>
    <col min="5249" max="5249" width="17" style="730" customWidth="1"/>
    <col min="5250" max="5250" width="12.7109375" style="730" bestFit="1" customWidth="1"/>
    <col min="5251" max="5251" width="9.5703125" style="730" customWidth="1"/>
    <col min="5252" max="5291" width="0" style="730" hidden="1" customWidth="1"/>
    <col min="5292" max="5299" width="5.7109375" style="730" customWidth="1"/>
    <col min="5300" max="5462" width="9.140625" style="730"/>
    <col min="5463" max="5463" width="6.140625" style="730" customWidth="1"/>
    <col min="5464" max="5464" width="8.7109375" style="730" customWidth="1"/>
    <col min="5465" max="5465" width="25.7109375" style="730" customWidth="1"/>
    <col min="5466" max="5466" width="6.7109375" style="730" customWidth="1"/>
    <col min="5467" max="5467" width="16.5703125" style="730" customWidth="1"/>
    <col min="5468" max="5468" width="6.5703125" style="730" customWidth="1"/>
    <col min="5469" max="5469" width="19" style="730" customWidth="1"/>
    <col min="5470" max="5470" width="6.28515625" style="730" customWidth="1"/>
    <col min="5471" max="5471" width="27.5703125" style="730" customWidth="1"/>
    <col min="5472" max="5472" width="17.28515625" style="730" customWidth="1"/>
    <col min="5473" max="5473" width="53.7109375" style="730" customWidth="1"/>
    <col min="5474" max="5474" width="8.5703125" style="730" customWidth="1"/>
    <col min="5475" max="5475" width="4.85546875" style="730" customWidth="1"/>
    <col min="5476" max="5476" width="13.28515625" style="730" customWidth="1"/>
    <col min="5477" max="5477" width="8.140625" style="730" customWidth="1"/>
    <col min="5478" max="5480" width="8.85546875" style="730" customWidth="1"/>
    <col min="5481" max="5481" width="7.7109375" style="730" customWidth="1"/>
    <col min="5482" max="5482" width="26.28515625" style="730" customWidth="1"/>
    <col min="5483" max="5483" width="14.28515625" style="730" customWidth="1"/>
    <col min="5484" max="5484" width="15.5703125" style="730" customWidth="1"/>
    <col min="5485" max="5485" width="15.85546875" style="730" customWidth="1"/>
    <col min="5486" max="5486" width="17.5703125" style="730" customWidth="1"/>
    <col min="5487" max="5487" width="16.7109375" style="730" customWidth="1"/>
    <col min="5488" max="5488" width="8.28515625" style="730" customWidth="1"/>
    <col min="5489" max="5489" width="60.5703125" style="730" customWidth="1"/>
    <col min="5490" max="5490" width="89.42578125" style="730" customWidth="1"/>
    <col min="5491" max="5491" width="20.28515625" style="730" customWidth="1"/>
    <col min="5492" max="5492" width="10.42578125" style="730" customWidth="1"/>
    <col min="5493" max="5494" width="12" style="730" customWidth="1"/>
    <col min="5495" max="5495" width="11.140625" style="730" customWidth="1"/>
    <col min="5496" max="5496" width="14" style="730" customWidth="1"/>
    <col min="5497" max="5497" width="11.85546875" style="730" customWidth="1"/>
    <col min="5498" max="5498" width="0" style="730" hidden="1" customWidth="1"/>
    <col min="5499" max="5499" width="11.28515625" style="730" customWidth="1"/>
    <col min="5500" max="5500" width="10.5703125" style="730" customWidth="1"/>
    <col min="5501" max="5501" width="29.28515625" style="730" customWidth="1"/>
    <col min="5502" max="5502" width="11.85546875" style="730" customWidth="1"/>
    <col min="5503" max="5503" width="12.28515625" style="730" customWidth="1"/>
    <col min="5504" max="5504" width="5.7109375" style="730" customWidth="1"/>
    <col min="5505" max="5505" width="17" style="730" customWidth="1"/>
    <col min="5506" max="5506" width="12.7109375" style="730" bestFit="1" customWidth="1"/>
    <col min="5507" max="5507" width="9.5703125" style="730" customWidth="1"/>
    <col min="5508" max="5547" width="0" style="730" hidden="1" customWidth="1"/>
    <col min="5548" max="5555" width="5.7109375" style="730" customWidth="1"/>
    <col min="5556" max="5718" width="9.140625" style="730"/>
    <col min="5719" max="5719" width="6.140625" style="730" customWidth="1"/>
    <col min="5720" max="5720" width="8.7109375" style="730" customWidth="1"/>
    <col min="5721" max="5721" width="25.7109375" style="730" customWidth="1"/>
    <col min="5722" max="5722" width="6.7109375" style="730" customWidth="1"/>
    <col min="5723" max="5723" width="16.5703125" style="730" customWidth="1"/>
    <col min="5724" max="5724" width="6.5703125" style="730" customWidth="1"/>
    <col min="5725" max="5725" width="19" style="730" customWidth="1"/>
    <col min="5726" max="5726" width="6.28515625" style="730" customWidth="1"/>
    <col min="5727" max="5727" width="27.5703125" style="730" customWidth="1"/>
    <col min="5728" max="5728" width="17.28515625" style="730" customWidth="1"/>
    <col min="5729" max="5729" width="53.7109375" style="730" customWidth="1"/>
    <col min="5730" max="5730" width="8.5703125" style="730" customWidth="1"/>
    <col min="5731" max="5731" width="4.85546875" style="730" customWidth="1"/>
    <col min="5732" max="5732" width="13.28515625" style="730" customWidth="1"/>
    <col min="5733" max="5733" width="8.140625" style="730" customWidth="1"/>
    <col min="5734" max="5736" width="8.85546875" style="730" customWidth="1"/>
    <col min="5737" max="5737" width="7.7109375" style="730" customWidth="1"/>
    <col min="5738" max="5738" width="26.28515625" style="730" customWidth="1"/>
    <col min="5739" max="5739" width="14.28515625" style="730" customWidth="1"/>
    <col min="5740" max="5740" width="15.5703125" style="730" customWidth="1"/>
    <col min="5741" max="5741" width="15.85546875" style="730" customWidth="1"/>
    <col min="5742" max="5742" width="17.5703125" style="730" customWidth="1"/>
    <col min="5743" max="5743" width="16.7109375" style="730" customWidth="1"/>
    <col min="5744" max="5744" width="8.28515625" style="730" customWidth="1"/>
    <col min="5745" max="5745" width="60.5703125" style="730" customWidth="1"/>
    <col min="5746" max="5746" width="89.42578125" style="730" customWidth="1"/>
    <col min="5747" max="5747" width="20.28515625" style="730" customWidth="1"/>
    <col min="5748" max="5748" width="10.42578125" style="730" customWidth="1"/>
    <col min="5749" max="5750" width="12" style="730" customWidth="1"/>
    <col min="5751" max="5751" width="11.140625" style="730" customWidth="1"/>
    <col min="5752" max="5752" width="14" style="730" customWidth="1"/>
    <col min="5753" max="5753" width="11.85546875" style="730" customWidth="1"/>
    <col min="5754" max="5754" width="0" style="730" hidden="1" customWidth="1"/>
    <col min="5755" max="5755" width="11.28515625" style="730" customWidth="1"/>
    <col min="5756" max="5756" width="10.5703125" style="730" customWidth="1"/>
    <col min="5757" max="5757" width="29.28515625" style="730" customWidth="1"/>
    <col min="5758" max="5758" width="11.85546875" style="730" customWidth="1"/>
    <col min="5759" max="5759" width="12.28515625" style="730" customWidth="1"/>
    <col min="5760" max="5760" width="5.7109375" style="730" customWidth="1"/>
    <col min="5761" max="5761" width="17" style="730" customWidth="1"/>
    <col min="5762" max="5762" width="12.7109375" style="730" bestFit="1" customWidth="1"/>
    <col min="5763" max="5763" width="9.5703125" style="730" customWidth="1"/>
    <col min="5764" max="5803" width="0" style="730" hidden="1" customWidth="1"/>
    <col min="5804" max="5811" width="5.7109375" style="730" customWidth="1"/>
    <col min="5812" max="5974" width="9.140625" style="730"/>
    <col min="5975" max="5975" width="6.140625" style="730" customWidth="1"/>
    <col min="5976" max="5976" width="8.7109375" style="730" customWidth="1"/>
    <col min="5977" max="5977" width="25.7109375" style="730" customWidth="1"/>
    <col min="5978" max="5978" width="6.7109375" style="730" customWidth="1"/>
    <col min="5979" max="5979" width="16.5703125" style="730" customWidth="1"/>
    <col min="5980" max="5980" width="6.5703125" style="730" customWidth="1"/>
    <col min="5981" max="5981" width="19" style="730" customWidth="1"/>
    <col min="5982" max="5982" width="6.28515625" style="730" customWidth="1"/>
    <col min="5983" max="5983" width="27.5703125" style="730" customWidth="1"/>
    <col min="5984" max="5984" width="17.28515625" style="730" customWidth="1"/>
    <col min="5985" max="5985" width="53.7109375" style="730" customWidth="1"/>
    <col min="5986" max="5986" width="8.5703125" style="730" customWidth="1"/>
    <col min="5987" max="5987" width="4.85546875" style="730" customWidth="1"/>
    <col min="5988" max="5988" width="13.28515625" style="730" customWidth="1"/>
    <col min="5989" max="5989" width="8.140625" style="730" customWidth="1"/>
    <col min="5990" max="5992" width="8.85546875" style="730" customWidth="1"/>
    <col min="5993" max="5993" width="7.7109375" style="730" customWidth="1"/>
    <col min="5994" max="5994" width="26.28515625" style="730" customWidth="1"/>
    <col min="5995" max="5995" width="14.28515625" style="730" customWidth="1"/>
    <col min="5996" max="5996" width="15.5703125" style="730" customWidth="1"/>
    <col min="5997" max="5997" width="15.85546875" style="730" customWidth="1"/>
    <col min="5998" max="5998" width="17.5703125" style="730" customWidth="1"/>
    <col min="5999" max="5999" width="16.7109375" style="730" customWidth="1"/>
    <col min="6000" max="6000" width="8.28515625" style="730" customWidth="1"/>
    <col min="6001" max="6001" width="60.5703125" style="730" customWidth="1"/>
    <col min="6002" max="6002" width="89.42578125" style="730" customWidth="1"/>
    <col min="6003" max="6003" width="20.28515625" style="730" customWidth="1"/>
    <col min="6004" max="6004" width="10.42578125" style="730" customWidth="1"/>
    <col min="6005" max="6006" width="12" style="730" customWidth="1"/>
    <col min="6007" max="6007" width="11.140625" style="730" customWidth="1"/>
    <col min="6008" max="6008" width="14" style="730" customWidth="1"/>
    <col min="6009" max="6009" width="11.85546875" style="730" customWidth="1"/>
    <col min="6010" max="6010" width="0" style="730" hidden="1" customWidth="1"/>
    <col min="6011" max="6011" width="11.28515625" style="730" customWidth="1"/>
    <col min="6012" max="6012" width="10.5703125" style="730" customWidth="1"/>
    <col min="6013" max="6013" width="29.28515625" style="730" customWidth="1"/>
    <col min="6014" max="6014" width="11.85546875" style="730" customWidth="1"/>
    <col min="6015" max="6015" width="12.28515625" style="730" customWidth="1"/>
    <col min="6016" max="6016" width="5.7109375" style="730" customWidth="1"/>
    <col min="6017" max="6017" width="17" style="730" customWidth="1"/>
    <col min="6018" max="6018" width="12.7109375" style="730" bestFit="1" customWidth="1"/>
    <col min="6019" max="6019" width="9.5703125" style="730" customWidth="1"/>
    <col min="6020" max="6059" width="0" style="730" hidden="1" customWidth="1"/>
    <col min="6060" max="6067" width="5.7109375" style="730" customWidth="1"/>
    <col min="6068" max="6230" width="9.140625" style="730"/>
    <col min="6231" max="6231" width="6.140625" style="730" customWidth="1"/>
    <col min="6232" max="6232" width="8.7109375" style="730" customWidth="1"/>
    <col min="6233" max="6233" width="25.7109375" style="730" customWidth="1"/>
    <col min="6234" max="6234" width="6.7109375" style="730" customWidth="1"/>
    <col min="6235" max="6235" width="16.5703125" style="730" customWidth="1"/>
    <col min="6236" max="6236" width="6.5703125" style="730" customWidth="1"/>
    <col min="6237" max="6237" width="19" style="730" customWidth="1"/>
    <col min="6238" max="6238" width="6.28515625" style="730" customWidth="1"/>
    <col min="6239" max="6239" width="27.5703125" style="730" customWidth="1"/>
    <col min="6240" max="6240" width="17.28515625" style="730" customWidth="1"/>
    <col min="6241" max="6241" width="53.7109375" style="730" customWidth="1"/>
    <col min="6242" max="6242" width="8.5703125" style="730" customWidth="1"/>
    <col min="6243" max="6243" width="4.85546875" style="730" customWidth="1"/>
    <col min="6244" max="6244" width="13.28515625" style="730" customWidth="1"/>
    <col min="6245" max="6245" width="8.140625" style="730" customWidth="1"/>
    <col min="6246" max="6248" width="8.85546875" style="730" customWidth="1"/>
    <col min="6249" max="6249" width="7.7109375" style="730" customWidth="1"/>
    <col min="6250" max="6250" width="26.28515625" style="730" customWidth="1"/>
    <col min="6251" max="6251" width="14.28515625" style="730" customWidth="1"/>
    <col min="6252" max="6252" width="15.5703125" style="730" customWidth="1"/>
    <col min="6253" max="6253" width="15.85546875" style="730" customWidth="1"/>
    <col min="6254" max="6254" width="17.5703125" style="730" customWidth="1"/>
    <col min="6255" max="6255" width="16.7109375" style="730" customWidth="1"/>
    <col min="6256" max="6256" width="8.28515625" style="730" customWidth="1"/>
    <col min="6257" max="6257" width="60.5703125" style="730" customWidth="1"/>
    <col min="6258" max="6258" width="89.42578125" style="730" customWidth="1"/>
    <col min="6259" max="6259" width="20.28515625" style="730" customWidth="1"/>
    <col min="6260" max="6260" width="10.42578125" style="730" customWidth="1"/>
    <col min="6261" max="6262" width="12" style="730" customWidth="1"/>
    <col min="6263" max="6263" width="11.140625" style="730" customWidth="1"/>
    <col min="6264" max="6264" width="14" style="730" customWidth="1"/>
    <col min="6265" max="6265" width="11.85546875" style="730" customWidth="1"/>
    <col min="6266" max="6266" width="0" style="730" hidden="1" customWidth="1"/>
    <col min="6267" max="6267" width="11.28515625" style="730" customWidth="1"/>
    <col min="6268" max="6268" width="10.5703125" style="730" customWidth="1"/>
    <col min="6269" max="6269" width="29.28515625" style="730" customWidth="1"/>
    <col min="6270" max="6270" width="11.85546875" style="730" customWidth="1"/>
    <col min="6271" max="6271" width="12.28515625" style="730" customWidth="1"/>
    <col min="6272" max="6272" width="5.7109375" style="730" customWidth="1"/>
    <col min="6273" max="6273" width="17" style="730" customWidth="1"/>
    <col min="6274" max="6274" width="12.7109375" style="730" bestFit="1" customWidth="1"/>
    <col min="6275" max="6275" width="9.5703125" style="730" customWidth="1"/>
    <col min="6276" max="6315" width="0" style="730" hidden="1" customWidth="1"/>
    <col min="6316" max="6323" width="5.7109375" style="730" customWidth="1"/>
    <col min="6324" max="6486" width="9.140625" style="730"/>
    <col min="6487" max="6487" width="6.140625" style="730" customWidth="1"/>
    <col min="6488" max="6488" width="8.7109375" style="730" customWidth="1"/>
    <col min="6489" max="6489" width="25.7109375" style="730" customWidth="1"/>
    <col min="6490" max="6490" width="6.7109375" style="730" customWidth="1"/>
    <col min="6491" max="6491" width="16.5703125" style="730" customWidth="1"/>
    <col min="6492" max="6492" width="6.5703125" style="730" customWidth="1"/>
    <col min="6493" max="6493" width="19" style="730" customWidth="1"/>
    <col min="6494" max="6494" width="6.28515625" style="730" customWidth="1"/>
    <col min="6495" max="6495" width="27.5703125" style="730" customWidth="1"/>
    <col min="6496" max="6496" width="17.28515625" style="730" customWidth="1"/>
    <col min="6497" max="6497" width="53.7109375" style="730" customWidth="1"/>
    <col min="6498" max="6498" width="8.5703125" style="730" customWidth="1"/>
    <col min="6499" max="6499" width="4.85546875" style="730" customWidth="1"/>
    <col min="6500" max="6500" width="13.28515625" style="730" customWidth="1"/>
    <col min="6501" max="6501" width="8.140625" style="730" customWidth="1"/>
    <col min="6502" max="6504" width="8.85546875" style="730" customWidth="1"/>
    <col min="6505" max="6505" width="7.7109375" style="730" customWidth="1"/>
    <col min="6506" max="6506" width="26.28515625" style="730" customWidth="1"/>
    <col min="6507" max="6507" width="14.28515625" style="730" customWidth="1"/>
    <col min="6508" max="6508" width="15.5703125" style="730" customWidth="1"/>
    <col min="6509" max="6509" width="15.85546875" style="730" customWidth="1"/>
    <col min="6510" max="6510" width="17.5703125" style="730" customWidth="1"/>
    <col min="6511" max="6511" width="16.7109375" style="730" customWidth="1"/>
    <col min="6512" max="6512" width="8.28515625" style="730" customWidth="1"/>
    <col min="6513" max="6513" width="60.5703125" style="730" customWidth="1"/>
    <col min="6514" max="6514" width="89.42578125" style="730" customWidth="1"/>
    <col min="6515" max="6515" width="20.28515625" style="730" customWidth="1"/>
    <col min="6516" max="6516" width="10.42578125" style="730" customWidth="1"/>
    <col min="6517" max="6518" width="12" style="730" customWidth="1"/>
    <col min="6519" max="6519" width="11.140625" style="730" customWidth="1"/>
    <col min="6520" max="6520" width="14" style="730" customWidth="1"/>
    <col min="6521" max="6521" width="11.85546875" style="730" customWidth="1"/>
    <col min="6522" max="6522" width="0" style="730" hidden="1" customWidth="1"/>
    <col min="6523" max="6523" width="11.28515625" style="730" customWidth="1"/>
    <col min="6524" max="6524" width="10.5703125" style="730" customWidth="1"/>
    <col min="6525" max="6525" width="29.28515625" style="730" customWidth="1"/>
    <col min="6526" max="6526" width="11.85546875" style="730" customWidth="1"/>
    <col min="6527" max="6527" width="12.28515625" style="730" customWidth="1"/>
    <col min="6528" max="6528" width="5.7109375" style="730" customWidth="1"/>
    <col min="6529" max="6529" width="17" style="730" customWidth="1"/>
    <col min="6530" max="6530" width="12.7109375" style="730" bestFit="1" customWidth="1"/>
    <col min="6531" max="6531" width="9.5703125" style="730" customWidth="1"/>
    <col min="6532" max="6571" width="0" style="730" hidden="1" customWidth="1"/>
    <col min="6572" max="6579" width="5.7109375" style="730" customWidth="1"/>
    <col min="6580" max="6742" width="9.140625" style="730"/>
    <col min="6743" max="6743" width="6.140625" style="730" customWidth="1"/>
    <col min="6744" max="6744" width="8.7109375" style="730" customWidth="1"/>
    <col min="6745" max="6745" width="25.7109375" style="730" customWidth="1"/>
    <col min="6746" max="6746" width="6.7109375" style="730" customWidth="1"/>
    <col min="6747" max="6747" width="16.5703125" style="730" customWidth="1"/>
    <col min="6748" max="6748" width="6.5703125" style="730" customWidth="1"/>
    <col min="6749" max="6749" width="19" style="730" customWidth="1"/>
    <col min="6750" max="6750" width="6.28515625" style="730" customWidth="1"/>
    <col min="6751" max="6751" width="27.5703125" style="730" customWidth="1"/>
    <col min="6752" max="6752" width="17.28515625" style="730" customWidth="1"/>
    <col min="6753" max="6753" width="53.7109375" style="730" customWidth="1"/>
    <col min="6754" max="6754" width="8.5703125" style="730" customWidth="1"/>
    <col min="6755" max="6755" width="4.85546875" style="730" customWidth="1"/>
    <col min="6756" max="6756" width="13.28515625" style="730" customWidth="1"/>
    <col min="6757" max="6757" width="8.140625" style="730" customWidth="1"/>
    <col min="6758" max="6760" width="8.85546875" style="730" customWidth="1"/>
    <col min="6761" max="6761" width="7.7109375" style="730" customWidth="1"/>
    <col min="6762" max="6762" width="26.28515625" style="730" customWidth="1"/>
    <col min="6763" max="6763" width="14.28515625" style="730" customWidth="1"/>
    <col min="6764" max="6764" width="15.5703125" style="730" customWidth="1"/>
    <col min="6765" max="6765" width="15.85546875" style="730" customWidth="1"/>
    <col min="6766" max="6766" width="17.5703125" style="730" customWidth="1"/>
    <col min="6767" max="6767" width="16.7109375" style="730" customWidth="1"/>
    <col min="6768" max="6768" width="8.28515625" style="730" customWidth="1"/>
    <col min="6769" max="6769" width="60.5703125" style="730" customWidth="1"/>
    <col min="6770" max="6770" width="89.42578125" style="730" customWidth="1"/>
    <col min="6771" max="6771" width="20.28515625" style="730" customWidth="1"/>
    <col min="6772" max="6772" width="10.42578125" style="730" customWidth="1"/>
    <col min="6773" max="6774" width="12" style="730" customWidth="1"/>
    <col min="6775" max="6775" width="11.140625" style="730" customWidth="1"/>
    <col min="6776" max="6776" width="14" style="730" customWidth="1"/>
    <col min="6777" max="6777" width="11.85546875" style="730" customWidth="1"/>
    <col min="6778" max="6778" width="0" style="730" hidden="1" customWidth="1"/>
    <col min="6779" max="6779" width="11.28515625" style="730" customWidth="1"/>
    <col min="6780" max="6780" width="10.5703125" style="730" customWidth="1"/>
    <col min="6781" max="6781" width="29.28515625" style="730" customWidth="1"/>
    <col min="6782" max="6782" width="11.85546875" style="730" customWidth="1"/>
    <col min="6783" max="6783" width="12.28515625" style="730" customWidth="1"/>
    <col min="6784" max="6784" width="5.7109375" style="730" customWidth="1"/>
    <col min="6785" max="6785" width="17" style="730" customWidth="1"/>
    <col min="6786" max="6786" width="12.7109375" style="730" bestFit="1" customWidth="1"/>
    <col min="6787" max="6787" width="9.5703125" style="730" customWidth="1"/>
    <col min="6788" max="6827" width="0" style="730" hidden="1" customWidth="1"/>
    <col min="6828" max="6835" width="5.7109375" style="730" customWidth="1"/>
    <col min="6836" max="6998" width="9.140625" style="730"/>
    <col min="6999" max="6999" width="6.140625" style="730" customWidth="1"/>
    <col min="7000" max="7000" width="8.7109375" style="730" customWidth="1"/>
    <col min="7001" max="7001" width="25.7109375" style="730" customWidth="1"/>
    <col min="7002" max="7002" width="6.7109375" style="730" customWidth="1"/>
    <col min="7003" max="7003" width="16.5703125" style="730" customWidth="1"/>
    <col min="7004" max="7004" width="6.5703125" style="730" customWidth="1"/>
    <col min="7005" max="7005" width="19" style="730" customWidth="1"/>
    <col min="7006" max="7006" width="6.28515625" style="730" customWidth="1"/>
    <col min="7007" max="7007" width="27.5703125" style="730" customWidth="1"/>
    <col min="7008" max="7008" width="17.28515625" style="730" customWidth="1"/>
    <col min="7009" max="7009" width="53.7109375" style="730" customWidth="1"/>
    <col min="7010" max="7010" width="8.5703125" style="730" customWidth="1"/>
    <col min="7011" max="7011" width="4.85546875" style="730" customWidth="1"/>
    <col min="7012" max="7012" width="13.28515625" style="730" customWidth="1"/>
    <col min="7013" max="7013" width="8.140625" style="730" customWidth="1"/>
    <col min="7014" max="7016" width="8.85546875" style="730" customWidth="1"/>
    <col min="7017" max="7017" width="7.7109375" style="730" customWidth="1"/>
    <col min="7018" max="7018" width="26.28515625" style="730" customWidth="1"/>
    <col min="7019" max="7019" width="14.28515625" style="730" customWidth="1"/>
    <col min="7020" max="7020" width="15.5703125" style="730" customWidth="1"/>
    <col min="7021" max="7021" width="15.85546875" style="730" customWidth="1"/>
    <col min="7022" max="7022" width="17.5703125" style="730" customWidth="1"/>
    <col min="7023" max="7023" width="16.7109375" style="730" customWidth="1"/>
    <col min="7024" max="7024" width="8.28515625" style="730" customWidth="1"/>
    <col min="7025" max="7025" width="60.5703125" style="730" customWidth="1"/>
    <col min="7026" max="7026" width="89.42578125" style="730" customWidth="1"/>
    <col min="7027" max="7027" width="20.28515625" style="730" customWidth="1"/>
    <col min="7028" max="7028" width="10.42578125" style="730" customWidth="1"/>
    <col min="7029" max="7030" width="12" style="730" customWidth="1"/>
    <col min="7031" max="7031" width="11.140625" style="730" customWidth="1"/>
    <col min="7032" max="7032" width="14" style="730" customWidth="1"/>
    <col min="7033" max="7033" width="11.85546875" style="730" customWidth="1"/>
    <col min="7034" max="7034" width="0" style="730" hidden="1" customWidth="1"/>
    <col min="7035" max="7035" width="11.28515625" style="730" customWidth="1"/>
    <col min="7036" max="7036" width="10.5703125" style="730" customWidth="1"/>
    <col min="7037" max="7037" width="29.28515625" style="730" customWidth="1"/>
    <col min="7038" max="7038" width="11.85546875" style="730" customWidth="1"/>
    <col min="7039" max="7039" width="12.28515625" style="730" customWidth="1"/>
    <col min="7040" max="7040" width="5.7109375" style="730" customWidth="1"/>
    <col min="7041" max="7041" width="17" style="730" customWidth="1"/>
    <col min="7042" max="7042" width="12.7109375" style="730" bestFit="1" customWidth="1"/>
    <col min="7043" max="7043" width="9.5703125" style="730" customWidth="1"/>
    <col min="7044" max="7083" width="0" style="730" hidden="1" customWidth="1"/>
    <col min="7084" max="7091" width="5.7109375" style="730" customWidth="1"/>
    <col min="7092" max="7254" width="9.140625" style="730"/>
    <col min="7255" max="7255" width="6.140625" style="730" customWidth="1"/>
    <col min="7256" max="7256" width="8.7109375" style="730" customWidth="1"/>
    <col min="7257" max="7257" width="25.7109375" style="730" customWidth="1"/>
    <col min="7258" max="7258" width="6.7109375" style="730" customWidth="1"/>
    <col min="7259" max="7259" width="16.5703125" style="730" customWidth="1"/>
    <col min="7260" max="7260" width="6.5703125" style="730" customWidth="1"/>
    <col min="7261" max="7261" width="19" style="730" customWidth="1"/>
    <col min="7262" max="7262" width="6.28515625" style="730" customWidth="1"/>
    <col min="7263" max="7263" width="27.5703125" style="730" customWidth="1"/>
    <col min="7264" max="7264" width="17.28515625" style="730" customWidth="1"/>
    <col min="7265" max="7265" width="53.7109375" style="730" customWidth="1"/>
    <col min="7266" max="7266" width="8.5703125" style="730" customWidth="1"/>
    <col min="7267" max="7267" width="4.85546875" style="730" customWidth="1"/>
    <col min="7268" max="7268" width="13.28515625" style="730" customWidth="1"/>
    <col min="7269" max="7269" width="8.140625" style="730" customWidth="1"/>
    <col min="7270" max="7272" width="8.85546875" style="730" customWidth="1"/>
    <col min="7273" max="7273" width="7.7109375" style="730" customWidth="1"/>
    <col min="7274" max="7274" width="26.28515625" style="730" customWidth="1"/>
    <col min="7275" max="7275" width="14.28515625" style="730" customWidth="1"/>
    <col min="7276" max="7276" width="15.5703125" style="730" customWidth="1"/>
    <col min="7277" max="7277" width="15.85546875" style="730" customWidth="1"/>
    <col min="7278" max="7278" width="17.5703125" style="730" customWidth="1"/>
    <col min="7279" max="7279" width="16.7109375" style="730" customWidth="1"/>
    <col min="7280" max="7280" width="8.28515625" style="730" customWidth="1"/>
    <col min="7281" max="7281" width="60.5703125" style="730" customWidth="1"/>
    <col min="7282" max="7282" width="89.42578125" style="730" customWidth="1"/>
    <col min="7283" max="7283" width="20.28515625" style="730" customWidth="1"/>
    <col min="7284" max="7284" width="10.42578125" style="730" customWidth="1"/>
    <col min="7285" max="7286" width="12" style="730" customWidth="1"/>
    <col min="7287" max="7287" width="11.140625" style="730" customWidth="1"/>
    <col min="7288" max="7288" width="14" style="730" customWidth="1"/>
    <col min="7289" max="7289" width="11.85546875" style="730" customWidth="1"/>
    <col min="7290" max="7290" width="0" style="730" hidden="1" customWidth="1"/>
    <col min="7291" max="7291" width="11.28515625" style="730" customWidth="1"/>
    <col min="7292" max="7292" width="10.5703125" style="730" customWidth="1"/>
    <col min="7293" max="7293" width="29.28515625" style="730" customWidth="1"/>
    <col min="7294" max="7294" width="11.85546875" style="730" customWidth="1"/>
    <col min="7295" max="7295" width="12.28515625" style="730" customWidth="1"/>
    <col min="7296" max="7296" width="5.7109375" style="730" customWidth="1"/>
    <col min="7297" max="7297" width="17" style="730" customWidth="1"/>
    <col min="7298" max="7298" width="12.7109375" style="730" bestFit="1" customWidth="1"/>
    <col min="7299" max="7299" width="9.5703125" style="730" customWidth="1"/>
    <col min="7300" max="7339" width="0" style="730" hidden="1" customWidth="1"/>
    <col min="7340" max="7347" width="5.7109375" style="730" customWidth="1"/>
    <col min="7348" max="7510" width="9.140625" style="730"/>
    <col min="7511" max="7511" width="6.140625" style="730" customWidth="1"/>
    <col min="7512" max="7512" width="8.7109375" style="730" customWidth="1"/>
    <col min="7513" max="7513" width="25.7109375" style="730" customWidth="1"/>
    <col min="7514" max="7514" width="6.7109375" style="730" customWidth="1"/>
    <col min="7515" max="7515" width="16.5703125" style="730" customWidth="1"/>
    <col min="7516" max="7516" width="6.5703125" style="730" customWidth="1"/>
    <col min="7517" max="7517" width="19" style="730" customWidth="1"/>
    <col min="7518" max="7518" width="6.28515625" style="730" customWidth="1"/>
    <col min="7519" max="7519" width="27.5703125" style="730" customWidth="1"/>
    <col min="7520" max="7520" width="17.28515625" style="730" customWidth="1"/>
    <col min="7521" max="7521" width="53.7109375" style="730" customWidth="1"/>
    <col min="7522" max="7522" width="8.5703125" style="730" customWidth="1"/>
    <col min="7523" max="7523" width="4.85546875" style="730" customWidth="1"/>
    <col min="7524" max="7524" width="13.28515625" style="730" customWidth="1"/>
    <col min="7525" max="7525" width="8.140625" style="730" customWidth="1"/>
    <col min="7526" max="7528" width="8.85546875" style="730" customWidth="1"/>
    <col min="7529" max="7529" width="7.7109375" style="730" customWidth="1"/>
    <col min="7530" max="7530" width="26.28515625" style="730" customWidth="1"/>
    <col min="7531" max="7531" width="14.28515625" style="730" customWidth="1"/>
    <col min="7532" max="7532" width="15.5703125" style="730" customWidth="1"/>
    <col min="7533" max="7533" width="15.85546875" style="730" customWidth="1"/>
    <col min="7534" max="7534" width="17.5703125" style="730" customWidth="1"/>
    <col min="7535" max="7535" width="16.7109375" style="730" customWidth="1"/>
    <col min="7536" max="7536" width="8.28515625" style="730" customWidth="1"/>
    <col min="7537" max="7537" width="60.5703125" style="730" customWidth="1"/>
    <col min="7538" max="7538" width="89.42578125" style="730" customWidth="1"/>
    <col min="7539" max="7539" width="20.28515625" style="730" customWidth="1"/>
    <col min="7540" max="7540" width="10.42578125" style="730" customWidth="1"/>
    <col min="7541" max="7542" width="12" style="730" customWidth="1"/>
    <col min="7543" max="7543" width="11.140625" style="730" customWidth="1"/>
    <col min="7544" max="7544" width="14" style="730" customWidth="1"/>
    <col min="7545" max="7545" width="11.85546875" style="730" customWidth="1"/>
    <col min="7546" max="7546" width="0" style="730" hidden="1" customWidth="1"/>
    <col min="7547" max="7547" width="11.28515625" style="730" customWidth="1"/>
    <col min="7548" max="7548" width="10.5703125" style="730" customWidth="1"/>
    <col min="7549" max="7549" width="29.28515625" style="730" customWidth="1"/>
    <col min="7550" max="7550" width="11.85546875" style="730" customWidth="1"/>
    <col min="7551" max="7551" width="12.28515625" style="730" customWidth="1"/>
    <col min="7552" max="7552" width="5.7109375" style="730" customWidth="1"/>
    <col min="7553" max="7553" width="17" style="730" customWidth="1"/>
    <col min="7554" max="7554" width="12.7109375" style="730" bestFit="1" customWidth="1"/>
    <col min="7555" max="7555" width="9.5703125" style="730" customWidth="1"/>
    <col min="7556" max="7595" width="0" style="730" hidden="1" customWidth="1"/>
    <col min="7596" max="7603" width="5.7109375" style="730" customWidth="1"/>
    <col min="7604" max="7766" width="9.140625" style="730"/>
    <col min="7767" max="7767" width="6.140625" style="730" customWidth="1"/>
    <col min="7768" max="7768" width="8.7109375" style="730" customWidth="1"/>
    <col min="7769" max="7769" width="25.7109375" style="730" customWidth="1"/>
    <col min="7770" max="7770" width="6.7109375" style="730" customWidth="1"/>
    <col min="7771" max="7771" width="16.5703125" style="730" customWidth="1"/>
    <col min="7772" max="7772" width="6.5703125" style="730" customWidth="1"/>
    <col min="7773" max="7773" width="19" style="730" customWidth="1"/>
    <col min="7774" max="7774" width="6.28515625" style="730" customWidth="1"/>
    <col min="7775" max="7775" width="27.5703125" style="730" customWidth="1"/>
    <col min="7776" max="7776" width="17.28515625" style="730" customWidth="1"/>
    <col min="7777" max="7777" width="53.7109375" style="730" customWidth="1"/>
    <col min="7778" max="7778" width="8.5703125" style="730" customWidth="1"/>
    <col min="7779" max="7779" width="4.85546875" style="730" customWidth="1"/>
    <col min="7780" max="7780" width="13.28515625" style="730" customWidth="1"/>
    <col min="7781" max="7781" width="8.140625" style="730" customWidth="1"/>
    <col min="7782" max="7784" width="8.85546875" style="730" customWidth="1"/>
    <col min="7785" max="7785" width="7.7109375" style="730" customWidth="1"/>
    <col min="7786" max="7786" width="26.28515625" style="730" customWidth="1"/>
    <col min="7787" max="7787" width="14.28515625" style="730" customWidth="1"/>
    <col min="7788" max="7788" width="15.5703125" style="730" customWidth="1"/>
    <col min="7789" max="7789" width="15.85546875" style="730" customWidth="1"/>
    <col min="7790" max="7790" width="17.5703125" style="730" customWidth="1"/>
    <col min="7791" max="7791" width="16.7109375" style="730" customWidth="1"/>
    <col min="7792" max="7792" width="8.28515625" style="730" customWidth="1"/>
    <col min="7793" max="7793" width="60.5703125" style="730" customWidth="1"/>
    <col min="7794" max="7794" width="89.42578125" style="730" customWidth="1"/>
    <col min="7795" max="7795" width="20.28515625" style="730" customWidth="1"/>
    <col min="7796" max="7796" width="10.42578125" style="730" customWidth="1"/>
    <col min="7797" max="7798" width="12" style="730" customWidth="1"/>
    <col min="7799" max="7799" width="11.140625" style="730" customWidth="1"/>
    <col min="7800" max="7800" width="14" style="730" customWidth="1"/>
    <col min="7801" max="7801" width="11.85546875" style="730" customWidth="1"/>
    <col min="7802" max="7802" width="0" style="730" hidden="1" customWidth="1"/>
    <col min="7803" max="7803" width="11.28515625" style="730" customWidth="1"/>
    <col min="7804" max="7804" width="10.5703125" style="730" customWidth="1"/>
    <col min="7805" max="7805" width="29.28515625" style="730" customWidth="1"/>
    <col min="7806" max="7806" width="11.85546875" style="730" customWidth="1"/>
    <col min="7807" max="7807" width="12.28515625" style="730" customWidth="1"/>
    <col min="7808" max="7808" width="5.7109375" style="730" customWidth="1"/>
    <col min="7809" max="7809" width="17" style="730" customWidth="1"/>
    <col min="7810" max="7810" width="12.7109375" style="730" bestFit="1" customWidth="1"/>
    <col min="7811" max="7811" width="9.5703125" style="730" customWidth="1"/>
    <col min="7812" max="7851" width="0" style="730" hidden="1" customWidth="1"/>
    <col min="7852" max="7859" width="5.7109375" style="730" customWidth="1"/>
    <col min="7860" max="8022" width="9.140625" style="730"/>
    <col min="8023" max="8023" width="6.140625" style="730" customWidth="1"/>
    <col min="8024" max="8024" width="8.7109375" style="730" customWidth="1"/>
    <col min="8025" max="8025" width="25.7109375" style="730" customWidth="1"/>
    <col min="8026" max="8026" width="6.7109375" style="730" customWidth="1"/>
    <col min="8027" max="8027" width="16.5703125" style="730" customWidth="1"/>
    <col min="8028" max="8028" width="6.5703125" style="730" customWidth="1"/>
    <col min="8029" max="8029" width="19" style="730" customWidth="1"/>
    <col min="8030" max="8030" width="6.28515625" style="730" customWidth="1"/>
    <col min="8031" max="8031" width="27.5703125" style="730" customWidth="1"/>
    <col min="8032" max="8032" width="17.28515625" style="730" customWidth="1"/>
    <col min="8033" max="8033" width="53.7109375" style="730" customWidth="1"/>
    <col min="8034" max="8034" width="8.5703125" style="730" customWidth="1"/>
    <col min="8035" max="8035" width="4.85546875" style="730" customWidth="1"/>
    <col min="8036" max="8036" width="13.28515625" style="730" customWidth="1"/>
    <col min="8037" max="8037" width="8.140625" style="730" customWidth="1"/>
    <col min="8038" max="8040" width="8.85546875" style="730" customWidth="1"/>
    <col min="8041" max="8041" width="7.7109375" style="730" customWidth="1"/>
    <col min="8042" max="8042" width="26.28515625" style="730" customWidth="1"/>
    <col min="8043" max="8043" width="14.28515625" style="730" customWidth="1"/>
    <col min="8044" max="8044" width="15.5703125" style="730" customWidth="1"/>
    <col min="8045" max="8045" width="15.85546875" style="730" customWidth="1"/>
    <col min="8046" max="8046" width="17.5703125" style="730" customWidth="1"/>
    <col min="8047" max="8047" width="16.7109375" style="730" customWidth="1"/>
    <col min="8048" max="8048" width="8.28515625" style="730" customWidth="1"/>
    <col min="8049" max="8049" width="60.5703125" style="730" customWidth="1"/>
    <col min="8050" max="8050" width="89.42578125" style="730" customWidth="1"/>
    <col min="8051" max="8051" width="20.28515625" style="730" customWidth="1"/>
    <col min="8052" max="8052" width="10.42578125" style="730" customWidth="1"/>
    <col min="8053" max="8054" width="12" style="730" customWidth="1"/>
    <col min="8055" max="8055" width="11.140625" style="730" customWidth="1"/>
    <col min="8056" max="8056" width="14" style="730" customWidth="1"/>
    <col min="8057" max="8057" width="11.85546875" style="730" customWidth="1"/>
    <col min="8058" max="8058" width="0" style="730" hidden="1" customWidth="1"/>
    <col min="8059" max="8059" width="11.28515625" style="730" customWidth="1"/>
    <col min="8060" max="8060" width="10.5703125" style="730" customWidth="1"/>
    <col min="8061" max="8061" width="29.28515625" style="730" customWidth="1"/>
    <col min="8062" max="8062" width="11.85546875" style="730" customWidth="1"/>
    <col min="8063" max="8063" width="12.28515625" style="730" customWidth="1"/>
    <col min="8064" max="8064" width="5.7109375" style="730" customWidth="1"/>
    <col min="8065" max="8065" width="17" style="730" customWidth="1"/>
    <col min="8066" max="8066" width="12.7109375" style="730" bestFit="1" customWidth="1"/>
    <col min="8067" max="8067" width="9.5703125" style="730" customWidth="1"/>
    <col min="8068" max="8107" width="0" style="730" hidden="1" customWidth="1"/>
    <col min="8108" max="8115" width="5.7109375" style="730" customWidth="1"/>
    <col min="8116" max="8278" width="9.140625" style="730"/>
    <col min="8279" max="8279" width="6.140625" style="730" customWidth="1"/>
    <col min="8280" max="8280" width="8.7109375" style="730" customWidth="1"/>
    <col min="8281" max="8281" width="25.7109375" style="730" customWidth="1"/>
    <col min="8282" max="8282" width="6.7109375" style="730" customWidth="1"/>
    <col min="8283" max="8283" width="16.5703125" style="730" customWidth="1"/>
    <col min="8284" max="8284" width="6.5703125" style="730" customWidth="1"/>
    <col min="8285" max="8285" width="19" style="730" customWidth="1"/>
    <col min="8286" max="8286" width="6.28515625" style="730" customWidth="1"/>
    <col min="8287" max="8287" width="27.5703125" style="730" customWidth="1"/>
    <col min="8288" max="8288" width="17.28515625" style="730" customWidth="1"/>
    <col min="8289" max="8289" width="53.7109375" style="730" customWidth="1"/>
    <col min="8290" max="8290" width="8.5703125" style="730" customWidth="1"/>
    <col min="8291" max="8291" width="4.85546875" style="730" customWidth="1"/>
    <col min="8292" max="8292" width="13.28515625" style="730" customWidth="1"/>
    <col min="8293" max="8293" width="8.140625" style="730" customWidth="1"/>
    <col min="8294" max="8296" width="8.85546875" style="730" customWidth="1"/>
    <col min="8297" max="8297" width="7.7109375" style="730" customWidth="1"/>
    <col min="8298" max="8298" width="26.28515625" style="730" customWidth="1"/>
    <col min="8299" max="8299" width="14.28515625" style="730" customWidth="1"/>
    <col min="8300" max="8300" width="15.5703125" style="730" customWidth="1"/>
    <col min="8301" max="8301" width="15.85546875" style="730" customWidth="1"/>
    <col min="8302" max="8302" width="17.5703125" style="730" customWidth="1"/>
    <col min="8303" max="8303" width="16.7109375" style="730" customWidth="1"/>
    <col min="8304" max="8304" width="8.28515625" style="730" customWidth="1"/>
    <col min="8305" max="8305" width="60.5703125" style="730" customWidth="1"/>
    <col min="8306" max="8306" width="89.42578125" style="730" customWidth="1"/>
    <col min="8307" max="8307" width="20.28515625" style="730" customWidth="1"/>
    <col min="8308" max="8308" width="10.42578125" style="730" customWidth="1"/>
    <col min="8309" max="8310" width="12" style="730" customWidth="1"/>
    <col min="8311" max="8311" width="11.140625" style="730" customWidth="1"/>
    <col min="8312" max="8312" width="14" style="730" customWidth="1"/>
    <col min="8313" max="8313" width="11.85546875" style="730" customWidth="1"/>
    <col min="8314" max="8314" width="0" style="730" hidden="1" customWidth="1"/>
    <col min="8315" max="8315" width="11.28515625" style="730" customWidth="1"/>
    <col min="8316" max="8316" width="10.5703125" style="730" customWidth="1"/>
    <col min="8317" max="8317" width="29.28515625" style="730" customWidth="1"/>
    <col min="8318" max="8318" width="11.85546875" style="730" customWidth="1"/>
    <col min="8319" max="8319" width="12.28515625" style="730" customWidth="1"/>
    <col min="8320" max="8320" width="5.7109375" style="730" customWidth="1"/>
    <col min="8321" max="8321" width="17" style="730" customWidth="1"/>
    <col min="8322" max="8322" width="12.7109375" style="730" bestFit="1" customWidth="1"/>
    <col min="8323" max="8323" width="9.5703125" style="730" customWidth="1"/>
    <col min="8324" max="8363" width="0" style="730" hidden="1" customWidth="1"/>
    <col min="8364" max="8371" width="5.7109375" style="730" customWidth="1"/>
    <col min="8372" max="8534" width="9.140625" style="730"/>
    <col min="8535" max="8535" width="6.140625" style="730" customWidth="1"/>
    <col min="8536" max="8536" width="8.7109375" style="730" customWidth="1"/>
    <col min="8537" max="8537" width="25.7109375" style="730" customWidth="1"/>
    <col min="8538" max="8538" width="6.7109375" style="730" customWidth="1"/>
    <col min="8539" max="8539" width="16.5703125" style="730" customWidth="1"/>
    <col min="8540" max="8540" width="6.5703125" style="730" customWidth="1"/>
    <col min="8541" max="8541" width="19" style="730" customWidth="1"/>
    <col min="8542" max="8542" width="6.28515625" style="730" customWidth="1"/>
    <col min="8543" max="8543" width="27.5703125" style="730" customWidth="1"/>
    <col min="8544" max="8544" width="17.28515625" style="730" customWidth="1"/>
    <col min="8545" max="8545" width="53.7109375" style="730" customWidth="1"/>
    <col min="8546" max="8546" width="8.5703125" style="730" customWidth="1"/>
    <col min="8547" max="8547" width="4.85546875" style="730" customWidth="1"/>
    <col min="8548" max="8548" width="13.28515625" style="730" customWidth="1"/>
    <col min="8549" max="8549" width="8.140625" style="730" customWidth="1"/>
    <col min="8550" max="8552" width="8.85546875" style="730" customWidth="1"/>
    <col min="8553" max="8553" width="7.7109375" style="730" customWidth="1"/>
    <col min="8554" max="8554" width="26.28515625" style="730" customWidth="1"/>
    <col min="8555" max="8555" width="14.28515625" style="730" customWidth="1"/>
    <col min="8556" max="8556" width="15.5703125" style="730" customWidth="1"/>
    <col min="8557" max="8557" width="15.85546875" style="730" customWidth="1"/>
    <col min="8558" max="8558" width="17.5703125" style="730" customWidth="1"/>
    <col min="8559" max="8559" width="16.7109375" style="730" customWidth="1"/>
    <col min="8560" max="8560" width="8.28515625" style="730" customWidth="1"/>
    <col min="8561" max="8561" width="60.5703125" style="730" customWidth="1"/>
    <col min="8562" max="8562" width="89.42578125" style="730" customWidth="1"/>
    <col min="8563" max="8563" width="20.28515625" style="730" customWidth="1"/>
    <col min="8564" max="8564" width="10.42578125" style="730" customWidth="1"/>
    <col min="8565" max="8566" width="12" style="730" customWidth="1"/>
    <col min="8567" max="8567" width="11.140625" style="730" customWidth="1"/>
    <col min="8568" max="8568" width="14" style="730" customWidth="1"/>
    <col min="8569" max="8569" width="11.85546875" style="730" customWidth="1"/>
    <col min="8570" max="8570" width="0" style="730" hidden="1" customWidth="1"/>
    <col min="8571" max="8571" width="11.28515625" style="730" customWidth="1"/>
    <col min="8572" max="8572" width="10.5703125" style="730" customWidth="1"/>
    <col min="8573" max="8573" width="29.28515625" style="730" customWidth="1"/>
    <col min="8574" max="8574" width="11.85546875" style="730" customWidth="1"/>
    <col min="8575" max="8575" width="12.28515625" style="730" customWidth="1"/>
    <col min="8576" max="8576" width="5.7109375" style="730" customWidth="1"/>
    <col min="8577" max="8577" width="17" style="730" customWidth="1"/>
    <col min="8578" max="8578" width="12.7109375" style="730" bestFit="1" customWidth="1"/>
    <col min="8579" max="8579" width="9.5703125" style="730" customWidth="1"/>
    <col min="8580" max="8619" width="0" style="730" hidden="1" customWidth="1"/>
    <col min="8620" max="8627" width="5.7109375" style="730" customWidth="1"/>
    <col min="8628" max="8790" width="9.140625" style="730"/>
    <col min="8791" max="8791" width="6.140625" style="730" customWidth="1"/>
    <col min="8792" max="8792" width="8.7109375" style="730" customWidth="1"/>
    <col min="8793" max="8793" width="25.7109375" style="730" customWidth="1"/>
    <col min="8794" max="8794" width="6.7109375" style="730" customWidth="1"/>
    <col min="8795" max="8795" width="16.5703125" style="730" customWidth="1"/>
    <col min="8796" max="8796" width="6.5703125" style="730" customWidth="1"/>
    <col min="8797" max="8797" width="19" style="730" customWidth="1"/>
    <col min="8798" max="8798" width="6.28515625" style="730" customWidth="1"/>
    <col min="8799" max="8799" width="27.5703125" style="730" customWidth="1"/>
    <col min="8800" max="8800" width="17.28515625" style="730" customWidth="1"/>
    <col min="8801" max="8801" width="53.7109375" style="730" customWidth="1"/>
    <col min="8802" max="8802" width="8.5703125" style="730" customWidth="1"/>
    <col min="8803" max="8803" width="4.85546875" style="730" customWidth="1"/>
    <col min="8804" max="8804" width="13.28515625" style="730" customWidth="1"/>
    <col min="8805" max="8805" width="8.140625" style="730" customWidth="1"/>
    <col min="8806" max="8808" width="8.85546875" style="730" customWidth="1"/>
    <col min="8809" max="8809" width="7.7109375" style="730" customWidth="1"/>
    <col min="8810" max="8810" width="26.28515625" style="730" customWidth="1"/>
    <col min="8811" max="8811" width="14.28515625" style="730" customWidth="1"/>
    <col min="8812" max="8812" width="15.5703125" style="730" customWidth="1"/>
    <col min="8813" max="8813" width="15.85546875" style="730" customWidth="1"/>
    <col min="8814" max="8814" width="17.5703125" style="730" customWidth="1"/>
    <col min="8815" max="8815" width="16.7109375" style="730" customWidth="1"/>
    <col min="8816" max="8816" width="8.28515625" style="730" customWidth="1"/>
    <col min="8817" max="8817" width="60.5703125" style="730" customWidth="1"/>
    <col min="8818" max="8818" width="89.42578125" style="730" customWidth="1"/>
    <col min="8819" max="8819" width="20.28515625" style="730" customWidth="1"/>
    <col min="8820" max="8820" width="10.42578125" style="730" customWidth="1"/>
    <col min="8821" max="8822" width="12" style="730" customWidth="1"/>
    <col min="8823" max="8823" width="11.140625" style="730" customWidth="1"/>
    <col min="8824" max="8824" width="14" style="730" customWidth="1"/>
    <col min="8825" max="8825" width="11.85546875" style="730" customWidth="1"/>
    <col min="8826" max="8826" width="0" style="730" hidden="1" customWidth="1"/>
    <col min="8827" max="8827" width="11.28515625" style="730" customWidth="1"/>
    <col min="8828" max="8828" width="10.5703125" style="730" customWidth="1"/>
    <col min="8829" max="8829" width="29.28515625" style="730" customWidth="1"/>
    <col min="8830" max="8830" width="11.85546875" style="730" customWidth="1"/>
    <col min="8831" max="8831" width="12.28515625" style="730" customWidth="1"/>
    <col min="8832" max="8832" width="5.7109375" style="730" customWidth="1"/>
    <col min="8833" max="8833" width="17" style="730" customWidth="1"/>
    <col min="8834" max="8834" width="12.7109375" style="730" bestFit="1" customWidth="1"/>
    <col min="8835" max="8835" width="9.5703125" style="730" customWidth="1"/>
    <col min="8836" max="8875" width="0" style="730" hidden="1" customWidth="1"/>
    <col min="8876" max="8883" width="5.7109375" style="730" customWidth="1"/>
    <col min="8884" max="9046" width="9.140625" style="730"/>
    <col min="9047" max="9047" width="6.140625" style="730" customWidth="1"/>
    <col min="9048" max="9048" width="8.7109375" style="730" customWidth="1"/>
    <col min="9049" max="9049" width="25.7109375" style="730" customWidth="1"/>
    <col min="9050" max="9050" width="6.7109375" style="730" customWidth="1"/>
    <col min="9051" max="9051" width="16.5703125" style="730" customWidth="1"/>
    <col min="9052" max="9052" width="6.5703125" style="730" customWidth="1"/>
    <col min="9053" max="9053" width="19" style="730" customWidth="1"/>
    <col min="9054" max="9054" width="6.28515625" style="730" customWidth="1"/>
    <col min="9055" max="9055" width="27.5703125" style="730" customWidth="1"/>
    <col min="9056" max="9056" width="17.28515625" style="730" customWidth="1"/>
    <col min="9057" max="9057" width="53.7109375" style="730" customWidth="1"/>
    <col min="9058" max="9058" width="8.5703125" style="730" customWidth="1"/>
    <col min="9059" max="9059" width="4.85546875" style="730" customWidth="1"/>
    <col min="9060" max="9060" width="13.28515625" style="730" customWidth="1"/>
    <col min="9061" max="9061" width="8.140625" style="730" customWidth="1"/>
    <col min="9062" max="9064" width="8.85546875" style="730" customWidth="1"/>
    <col min="9065" max="9065" width="7.7109375" style="730" customWidth="1"/>
    <col min="9066" max="9066" width="26.28515625" style="730" customWidth="1"/>
    <col min="9067" max="9067" width="14.28515625" style="730" customWidth="1"/>
    <col min="9068" max="9068" width="15.5703125" style="730" customWidth="1"/>
    <col min="9069" max="9069" width="15.85546875" style="730" customWidth="1"/>
    <col min="9070" max="9070" width="17.5703125" style="730" customWidth="1"/>
    <col min="9071" max="9071" width="16.7109375" style="730" customWidth="1"/>
    <col min="9072" max="9072" width="8.28515625" style="730" customWidth="1"/>
    <col min="9073" max="9073" width="60.5703125" style="730" customWidth="1"/>
    <col min="9074" max="9074" width="89.42578125" style="730" customWidth="1"/>
    <col min="9075" max="9075" width="20.28515625" style="730" customWidth="1"/>
    <col min="9076" max="9076" width="10.42578125" style="730" customWidth="1"/>
    <col min="9077" max="9078" width="12" style="730" customWidth="1"/>
    <col min="9079" max="9079" width="11.140625" style="730" customWidth="1"/>
    <col min="9080" max="9080" width="14" style="730" customWidth="1"/>
    <col min="9081" max="9081" width="11.85546875" style="730" customWidth="1"/>
    <col min="9082" max="9082" width="0" style="730" hidden="1" customWidth="1"/>
    <col min="9083" max="9083" width="11.28515625" style="730" customWidth="1"/>
    <col min="9084" max="9084" width="10.5703125" style="730" customWidth="1"/>
    <col min="9085" max="9085" width="29.28515625" style="730" customWidth="1"/>
    <col min="9086" max="9086" width="11.85546875" style="730" customWidth="1"/>
    <col min="9087" max="9087" width="12.28515625" style="730" customWidth="1"/>
    <col min="9088" max="9088" width="5.7109375" style="730" customWidth="1"/>
    <col min="9089" max="9089" width="17" style="730" customWidth="1"/>
    <col min="9090" max="9090" width="12.7109375" style="730" bestFit="1" customWidth="1"/>
    <col min="9091" max="9091" width="9.5703125" style="730" customWidth="1"/>
    <col min="9092" max="9131" width="0" style="730" hidden="1" customWidth="1"/>
    <col min="9132" max="9139" width="5.7109375" style="730" customWidth="1"/>
    <col min="9140" max="9302" width="9.140625" style="730"/>
    <col min="9303" max="9303" width="6.140625" style="730" customWidth="1"/>
    <col min="9304" max="9304" width="8.7109375" style="730" customWidth="1"/>
    <col min="9305" max="9305" width="25.7109375" style="730" customWidth="1"/>
    <col min="9306" max="9306" width="6.7109375" style="730" customWidth="1"/>
    <col min="9307" max="9307" width="16.5703125" style="730" customWidth="1"/>
    <col min="9308" max="9308" width="6.5703125" style="730" customWidth="1"/>
    <col min="9309" max="9309" width="19" style="730" customWidth="1"/>
    <col min="9310" max="9310" width="6.28515625" style="730" customWidth="1"/>
    <col min="9311" max="9311" width="27.5703125" style="730" customWidth="1"/>
    <col min="9312" max="9312" width="17.28515625" style="730" customWidth="1"/>
    <col min="9313" max="9313" width="53.7109375" style="730" customWidth="1"/>
    <col min="9314" max="9314" width="8.5703125" style="730" customWidth="1"/>
    <col min="9315" max="9315" width="4.85546875" style="730" customWidth="1"/>
    <col min="9316" max="9316" width="13.28515625" style="730" customWidth="1"/>
    <col min="9317" max="9317" width="8.140625" style="730" customWidth="1"/>
    <col min="9318" max="9320" width="8.85546875" style="730" customWidth="1"/>
    <col min="9321" max="9321" width="7.7109375" style="730" customWidth="1"/>
    <col min="9322" max="9322" width="26.28515625" style="730" customWidth="1"/>
    <col min="9323" max="9323" width="14.28515625" style="730" customWidth="1"/>
    <col min="9324" max="9324" width="15.5703125" style="730" customWidth="1"/>
    <col min="9325" max="9325" width="15.85546875" style="730" customWidth="1"/>
    <col min="9326" max="9326" width="17.5703125" style="730" customWidth="1"/>
    <col min="9327" max="9327" width="16.7109375" style="730" customWidth="1"/>
    <col min="9328" max="9328" width="8.28515625" style="730" customWidth="1"/>
    <col min="9329" max="9329" width="60.5703125" style="730" customWidth="1"/>
    <col min="9330" max="9330" width="89.42578125" style="730" customWidth="1"/>
    <col min="9331" max="9331" width="20.28515625" style="730" customWidth="1"/>
    <col min="9332" max="9332" width="10.42578125" style="730" customWidth="1"/>
    <col min="9333" max="9334" width="12" style="730" customWidth="1"/>
    <col min="9335" max="9335" width="11.140625" style="730" customWidth="1"/>
    <col min="9336" max="9336" width="14" style="730" customWidth="1"/>
    <col min="9337" max="9337" width="11.85546875" style="730" customWidth="1"/>
    <col min="9338" max="9338" width="0" style="730" hidden="1" customWidth="1"/>
    <col min="9339" max="9339" width="11.28515625" style="730" customWidth="1"/>
    <col min="9340" max="9340" width="10.5703125" style="730" customWidth="1"/>
    <col min="9341" max="9341" width="29.28515625" style="730" customWidth="1"/>
    <col min="9342" max="9342" width="11.85546875" style="730" customWidth="1"/>
    <col min="9343" max="9343" width="12.28515625" style="730" customWidth="1"/>
    <col min="9344" max="9344" width="5.7109375" style="730" customWidth="1"/>
    <col min="9345" max="9345" width="17" style="730" customWidth="1"/>
    <col min="9346" max="9346" width="12.7109375" style="730" bestFit="1" customWidth="1"/>
    <col min="9347" max="9347" width="9.5703125" style="730" customWidth="1"/>
    <col min="9348" max="9387" width="0" style="730" hidden="1" customWidth="1"/>
    <col min="9388" max="9395" width="5.7109375" style="730" customWidth="1"/>
    <col min="9396" max="9558" width="9.140625" style="730"/>
    <col min="9559" max="9559" width="6.140625" style="730" customWidth="1"/>
    <col min="9560" max="9560" width="8.7109375" style="730" customWidth="1"/>
    <col min="9561" max="9561" width="25.7109375" style="730" customWidth="1"/>
    <col min="9562" max="9562" width="6.7109375" style="730" customWidth="1"/>
    <col min="9563" max="9563" width="16.5703125" style="730" customWidth="1"/>
    <col min="9564" max="9564" width="6.5703125" style="730" customWidth="1"/>
    <col min="9565" max="9565" width="19" style="730" customWidth="1"/>
    <col min="9566" max="9566" width="6.28515625" style="730" customWidth="1"/>
    <col min="9567" max="9567" width="27.5703125" style="730" customWidth="1"/>
    <col min="9568" max="9568" width="17.28515625" style="730" customWidth="1"/>
    <col min="9569" max="9569" width="53.7109375" style="730" customWidth="1"/>
    <col min="9570" max="9570" width="8.5703125" style="730" customWidth="1"/>
    <col min="9571" max="9571" width="4.85546875" style="730" customWidth="1"/>
    <col min="9572" max="9572" width="13.28515625" style="730" customWidth="1"/>
    <col min="9573" max="9573" width="8.140625" style="730" customWidth="1"/>
    <col min="9574" max="9576" width="8.85546875" style="730" customWidth="1"/>
    <col min="9577" max="9577" width="7.7109375" style="730" customWidth="1"/>
    <col min="9578" max="9578" width="26.28515625" style="730" customWidth="1"/>
    <col min="9579" max="9579" width="14.28515625" style="730" customWidth="1"/>
    <col min="9580" max="9580" width="15.5703125" style="730" customWidth="1"/>
    <col min="9581" max="9581" width="15.85546875" style="730" customWidth="1"/>
    <col min="9582" max="9582" width="17.5703125" style="730" customWidth="1"/>
    <col min="9583" max="9583" width="16.7109375" style="730" customWidth="1"/>
    <col min="9584" max="9584" width="8.28515625" style="730" customWidth="1"/>
    <col min="9585" max="9585" width="60.5703125" style="730" customWidth="1"/>
    <col min="9586" max="9586" width="89.42578125" style="730" customWidth="1"/>
    <col min="9587" max="9587" width="20.28515625" style="730" customWidth="1"/>
    <col min="9588" max="9588" width="10.42578125" style="730" customWidth="1"/>
    <col min="9589" max="9590" width="12" style="730" customWidth="1"/>
    <col min="9591" max="9591" width="11.140625" style="730" customWidth="1"/>
    <col min="9592" max="9592" width="14" style="730" customWidth="1"/>
    <col min="9593" max="9593" width="11.85546875" style="730" customWidth="1"/>
    <col min="9594" max="9594" width="0" style="730" hidden="1" customWidth="1"/>
    <col min="9595" max="9595" width="11.28515625" style="730" customWidth="1"/>
    <col min="9596" max="9596" width="10.5703125" style="730" customWidth="1"/>
    <col min="9597" max="9597" width="29.28515625" style="730" customWidth="1"/>
    <col min="9598" max="9598" width="11.85546875" style="730" customWidth="1"/>
    <col min="9599" max="9599" width="12.28515625" style="730" customWidth="1"/>
    <col min="9600" max="9600" width="5.7109375" style="730" customWidth="1"/>
    <col min="9601" max="9601" width="17" style="730" customWidth="1"/>
    <col min="9602" max="9602" width="12.7109375" style="730" bestFit="1" customWidth="1"/>
    <col min="9603" max="9603" width="9.5703125" style="730" customWidth="1"/>
    <col min="9604" max="9643" width="0" style="730" hidden="1" customWidth="1"/>
    <col min="9644" max="9651" width="5.7109375" style="730" customWidth="1"/>
    <col min="9652" max="9814" width="9.140625" style="730"/>
    <col min="9815" max="9815" width="6.140625" style="730" customWidth="1"/>
    <col min="9816" max="9816" width="8.7109375" style="730" customWidth="1"/>
    <col min="9817" max="9817" width="25.7109375" style="730" customWidth="1"/>
    <col min="9818" max="9818" width="6.7109375" style="730" customWidth="1"/>
    <col min="9819" max="9819" width="16.5703125" style="730" customWidth="1"/>
    <col min="9820" max="9820" width="6.5703125" style="730" customWidth="1"/>
    <col min="9821" max="9821" width="19" style="730" customWidth="1"/>
    <col min="9822" max="9822" width="6.28515625" style="730" customWidth="1"/>
    <col min="9823" max="9823" width="27.5703125" style="730" customWidth="1"/>
    <col min="9824" max="9824" width="17.28515625" style="730" customWidth="1"/>
    <col min="9825" max="9825" width="53.7109375" style="730" customWidth="1"/>
    <col min="9826" max="9826" width="8.5703125" style="730" customWidth="1"/>
    <col min="9827" max="9827" width="4.85546875" style="730" customWidth="1"/>
    <col min="9828" max="9828" width="13.28515625" style="730" customWidth="1"/>
    <col min="9829" max="9829" width="8.140625" style="730" customWidth="1"/>
    <col min="9830" max="9832" width="8.85546875" style="730" customWidth="1"/>
    <col min="9833" max="9833" width="7.7109375" style="730" customWidth="1"/>
    <col min="9834" max="9834" width="26.28515625" style="730" customWidth="1"/>
    <col min="9835" max="9835" width="14.28515625" style="730" customWidth="1"/>
    <col min="9836" max="9836" width="15.5703125" style="730" customWidth="1"/>
    <col min="9837" max="9837" width="15.85546875" style="730" customWidth="1"/>
    <col min="9838" max="9838" width="17.5703125" style="730" customWidth="1"/>
    <col min="9839" max="9839" width="16.7109375" style="730" customWidth="1"/>
    <col min="9840" max="9840" width="8.28515625" style="730" customWidth="1"/>
    <col min="9841" max="9841" width="60.5703125" style="730" customWidth="1"/>
    <col min="9842" max="9842" width="89.42578125" style="730" customWidth="1"/>
    <col min="9843" max="9843" width="20.28515625" style="730" customWidth="1"/>
    <col min="9844" max="9844" width="10.42578125" style="730" customWidth="1"/>
    <col min="9845" max="9846" width="12" style="730" customWidth="1"/>
    <col min="9847" max="9847" width="11.140625" style="730" customWidth="1"/>
    <col min="9848" max="9848" width="14" style="730" customWidth="1"/>
    <col min="9849" max="9849" width="11.85546875" style="730" customWidth="1"/>
    <col min="9850" max="9850" width="0" style="730" hidden="1" customWidth="1"/>
    <col min="9851" max="9851" width="11.28515625" style="730" customWidth="1"/>
    <col min="9852" max="9852" width="10.5703125" style="730" customWidth="1"/>
    <col min="9853" max="9853" width="29.28515625" style="730" customWidth="1"/>
    <col min="9854" max="9854" width="11.85546875" style="730" customWidth="1"/>
    <col min="9855" max="9855" width="12.28515625" style="730" customWidth="1"/>
    <col min="9856" max="9856" width="5.7109375" style="730" customWidth="1"/>
    <col min="9857" max="9857" width="17" style="730" customWidth="1"/>
    <col min="9858" max="9858" width="12.7109375" style="730" bestFit="1" customWidth="1"/>
    <col min="9859" max="9859" width="9.5703125" style="730" customWidth="1"/>
    <col min="9860" max="9899" width="0" style="730" hidden="1" customWidth="1"/>
    <col min="9900" max="9907" width="5.7109375" style="730" customWidth="1"/>
    <col min="9908" max="10070" width="9.140625" style="730"/>
    <col min="10071" max="10071" width="6.140625" style="730" customWidth="1"/>
    <col min="10072" max="10072" width="8.7109375" style="730" customWidth="1"/>
    <col min="10073" max="10073" width="25.7109375" style="730" customWidth="1"/>
    <col min="10074" max="10074" width="6.7109375" style="730" customWidth="1"/>
    <col min="10075" max="10075" width="16.5703125" style="730" customWidth="1"/>
    <col min="10076" max="10076" width="6.5703125" style="730" customWidth="1"/>
    <col min="10077" max="10077" width="19" style="730" customWidth="1"/>
    <col min="10078" max="10078" width="6.28515625" style="730" customWidth="1"/>
    <col min="10079" max="10079" width="27.5703125" style="730" customWidth="1"/>
    <col min="10080" max="10080" width="17.28515625" style="730" customWidth="1"/>
    <col min="10081" max="10081" width="53.7109375" style="730" customWidth="1"/>
    <col min="10082" max="10082" width="8.5703125" style="730" customWidth="1"/>
    <col min="10083" max="10083" width="4.85546875" style="730" customWidth="1"/>
    <col min="10084" max="10084" width="13.28515625" style="730" customWidth="1"/>
    <col min="10085" max="10085" width="8.140625" style="730" customWidth="1"/>
    <col min="10086" max="10088" width="8.85546875" style="730" customWidth="1"/>
    <col min="10089" max="10089" width="7.7109375" style="730" customWidth="1"/>
    <col min="10090" max="10090" width="26.28515625" style="730" customWidth="1"/>
    <col min="10091" max="10091" width="14.28515625" style="730" customWidth="1"/>
    <col min="10092" max="10092" width="15.5703125" style="730" customWidth="1"/>
    <col min="10093" max="10093" width="15.85546875" style="730" customWidth="1"/>
    <col min="10094" max="10094" width="17.5703125" style="730" customWidth="1"/>
    <col min="10095" max="10095" width="16.7109375" style="730" customWidth="1"/>
    <col min="10096" max="10096" width="8.28515625" style="730" customWidth="1"/>
    <col min="10097" max="10097" width="60.5703125" style="730" customWidth="1"/>
    <col min="10098" max="10098" width="89.42578125" style="730" customWidth="1"/>
    <col min="10099" max="10099" width="20.28515625" style="730" customWidth="1"/>
    <col min="10100" max="10100" width="10.42578125" style="730" customWidth="1"/>
    <col min="10101" max="10102" width="12" style="730" customWidth="1"/>
    <col min="10103" max="10103" width="11.140625" style="730" customWidth="1"/>
    <col min="10104" max="10104" width="14" style="730" customWidth="1"/>
    <col min="10105" max="10105" width="11.85546875" style="730" customWidth="1"/>
    <col min="10106" max="10106" width="0" style="730" hidden="1" customWidth="1"/>
    <col min="10107" max="10107" width="11.28515625" style="730" customWidth="1"/>
    <col min="10108" max="10108" width="10.5703125" style="730" customWidth="1"/>
    <col min="10109" max="10109" width="29.28515625" style="730" customWidth="1"/>
    <col min="10110" max="10110" width="11.85546875" style="730" customWidth="1"/>
    <col min="10111" max="10111" width="12.28515625" style="730" customWidth="1"/>
    <col min="10112" max="10112" width="5.7109375" style="730" customWidth="1"/>
    <col min="10113" max="10113" width="17" style="730" customWidth="1"/>
    <col min="10114" max="10114" width="12.7109375" style="730" bestFit="1" customWidth="1"/>
    <col min="10115" max="10115" width="9.5703125" style="730" customWidth="1"/>
    <col min="10116" max="10155" width="0" style="730" hidden="1" customWidth="1"/>
    <col min="10156" max="10163" width="5.7109375" style="730" customWidth="1"/>
    <col min="10164" max="10326" width="9.140625" style="730"/>
    <col min="10327" max="10327" width="6.140625" style="730" customWidth="1"/>
    <col min="10328" max="10328" width="8.7109375" style="730" customWidth="1"/>
    <col min="10329" max="10329" width="25.7109375" style="730" customWidth="1"/>
    <col min="10330" max="10330" width="6.7109375" style="730" customWidth="1"/>
    <col min="10331" max="10331" width="16.5703125" style="730" customWidth="1"/>
    <col min="10332" max="10332" width="6.5703125" style="730" customWidth="1"/>
    <col min="10333" max="10333" width="19" style="730" customWidth="1"/>
    <col min="10334" max="10334" width="6.28515625" style="730" customWidth="1"/>
    <col min="10335" max="10335" width="27.5703125" style="730" customWidth="1"/>
    <col min="10336" max="10336" width="17.28515625" style="730" customWidth="1"/>
    <col min="10337" max="10337" width="53.7109375" style="730" customWidth="1"/>
    <col min="10338" max="10338" width="8.5703125" style="730" customWidth="1"/>
    <col min="10339" max="10339" width="4.85546875" style="730" customWidth="1"/>
    <col min="10340" max="10340" width="13.28515625" style="730" customWidth="1"/>
    <col min="10341" max="10341" width="8.140625" style="730" customWidth="1"/>
    <col min="10342" max="10344" width="8.85546875" style="730" customWidth="1"/>
    <col min="10345" max="10345" width="7.7109375" style="730" customWidth="1"/>
    <col min="10346" max="10346" width="26.28515625" style="730" customWidth="1"/>
    <col min="10347" max="10347" width="14.28515625" style="730" customWidth="1"/>
    <col min="10348" max="10348" width="15.5703125" style="730" customWidth="1"/>
    <col min="10349" max="10349" width="15.85546875" style="730" customWidth="1"/>
    <col min="10350" max="10350" width="17.5703125" style="730" customWidth="1"/>
    <col min="10351" max="10351" width="16.7109375" style="730" customWidth="1"/>
    <col min="10352" max="10352" width="8.28515625" style="730" customWidth="1"/>
    <col min="10353" max="10353" width="60.5703125" style="730" customWidth="1"/>
    <col min="10354" max="10354" width="89.42578125" style="730" customWidth="1"/>
    <col min="10355" max="10355" width="20.28515625" style="730" customWidth="1"/>
    <col min="10356" max="10356" width="10.42578125" style="730" customWidth="1"/>
    <col min="10357" max="10358" width="12" style="730" customWidth="1"/>
    <col min="10359" max="10359" width="11.140625" style="730" customWidth="1"/>
    <col min="10360" max="10360" width="14" style="730" customWidth="1"/>
    <col min="10361" max="10361" width="11.85546875" style="730" customWidth="1"/>
    <col min="10362" max="10362" width="0" style="730" hidden="1" customWidth="1"/>
    <col min="10363" max="10363" width="11.28515625" style="730" customWidth="1"/>
    <col min="10364" max="10364" width="10.5703125" style="730" customWidth="1"/>
    <col min="10365" max="10365" width="29.28515625" style="730" customWidth="1"/>
    <col min="10366" max="10366" width="11.85546875" style="730" customWidth="1"/>
    <col min="10367" max="10367" width="12.28515625" style="730" customWidth="1"/>
    <col min="10368" max="10368" width="5.7109375" style="730" customWidth="1"/>
    <col min="10369" max="10369" width="17" style="730" customWidth="1"/>
    <col min="10370" max="10370" width="12.7109375" style="730" bestFit="1" customWidth="1"/>
    <col min="10371" max="10371" width="9.5703125" style="730" customWidth="1"/>
    <col min="10372" max="10411" width="0" style="730" hidden="1" customWidth="1"/>
    <col min="10412" max="10419" width="5.7109375" style="730" customWidth="1"/>
    <col min="10420" max="10582" width="9.140625" style="730"/>
    <col min="10583" max="10583" width="6.140625" style="730" customWidth="1"/>
    <col min="10584" max="10584" width="8.7109375" style="730" customWidth="1"/>
    <col min="10585" max="10585" width="25.7109375" style="730" customWidth="1"/>
    <col min="10586" max="10586" width="6.7109375" style="730" customWidth="1"/>
    <col min="10587" max="10587" width="16.5703125" style="730" customWidth="1"/>
    <col min="10588" max="10588" width="6.5703125" style="730" customWidth="1"/>
    <col min="10589" max="10589" width="19" style="730" customWidth="1"/>
    <col min="10590" max="10590" width="6.28515625" style="730" customWidth="1"/>
    <col min="10591" max="10591" width="27.5703125" style="730" customWidth="1"/>
    <col min="10592" max="10592" width="17.28515625" style="730" customWidth="1"/>
    <col min="10593" max="10593" width="53.7109375" style="730" customWidth="1"/>
    <col min="10594" max="10594" width="8.5703125" style="730" customWidth="1"/>
    <col min="10595" max="10595" width="4.85546875" style="730" customWidth="1"/>
    <col min="10596" max="10596" width="13.28515625" style="730" customWidth="1"/>
    <col min="10597" max="10597" width="8.140625" style="730" customWidth="1"/>
    <col min="10598" max="10600" width="8.85546875" style="730" customWidth="1"/>
    <col min="10601" max="10601" width="7.7109375" style="730" customWidth="1"/>
    <col min="10602" max="10602" width="26.28515625" style="730" customWidth="1"/>
    <col min="10603" max="10603" width="14.28515625" style="730" customWidth="1"/>
    <col min="10604" max="10604" width="15.5703125" style="730" customWidth="1"/>
    <col min="10605" max="10605" width="15.85546875" style="730" customWidth="1"/>
    <col min="10606" max="10606" width="17.5703125" style="730" customWidth="1"/>
    <col min="10607" max="10607" width="16.7109375" style="730" customWidth="1"/>
    <col min="10608" max="10608" width="8.28515625" style="730" customWidth="1"/>
    <col min="10609" max="10609" width="60.5703125" style="730" customWidth="1"/>
    <col min="10610" max="10610" width="89.42578125" style="730" customWidth="1"/>
    <col min="10611" max="10611" width="20.28515625" style="730" customWidth="1"/>
    <col min="10612" max="10612" width="10.42578125" style="730" customWidth="1"/>
    <col min="10613" max="10614" width="12" style="730" customWidth="1"/>
    <col min="10615" max="10615" width="11.140625" style="730" customWidth="1"/>
    <col min="10616" max="10616" width="14" style="730" customWidth="1"/>
    <col min="10617" max="10617" width="11.85546875" style="730" customWidth="1"/>
    <col min="10618" max="10618" width="0" style="730" hidden="1" customWidth="1"/>
    <col min="10619" max="10619" width="11.28515625" style="730" customWidth="1"/>
    <col min="10620" max="10620" width="10.5703125" style="730" customWidth="1"/>
    <col min="10621" max="10621" width="29.28515625" style="730" customWidth="1"/>
    <col min="10622" max="10622" width="11.85546875" style="730" customWidth="1"/>
    <col min="10623" max="10623" width="12.28515625" style="730" customWidth="1"/>
    <col min="10624" max="10624" width="5.7109375" style="730" customWidth="1"/>
    <col min="10625" max="10625" width="17" style="730" customWidth="1"/>
    <col min="10626" max="10626" width="12.7109375" style="730" bestFit="1" customWidth="1"/>
    <col min="10627" max="10627" width="9.5703125" style="730" customWidth="1"/>
    <col min="10628" max="10667" width="0" style="730" hidden="1" customWidth="1"/>
    <col min="10668" max="10675" width="5.7109375" style="730" customWidth="1"/>
    <col min="10676" max="10838" width="9.140625" style="730"/>
    <col min="10839" max="10839" width="6.140625" style="730" customWidth="1"/>
    <col min="10840" max="10840" width="8.7109375" style="730" customWidth="1"/>
    <col min="10841" max="10841" width="25.7109375" style="730" customWidth="1"/>
    <col min="10842" max="10842" width="6.7109375" style="730" customWidth="1"/>
    <col min="10843" max="10843" width="16.5703125" style="730" customWidth="1"/>
    <col min="10844" max="10844" width="6.5703125" style="730" customWidth="1"/>
    <col min="10845" max="10845" width="19" style="730" customWidth="1"/>
    <col min="10846" max="10846" width="6.28515625" style="730" customWidth="1"/>
    <col min="10847" max="10847" width="27.5703125" style="730" customWidth="1"/>
    <col min="10848" max="10848" width="17.28515625" style="730" customWidth="1"/>
    <col min="10849" max="10849" width="53.7109375" style="730" customWidth="1"/>
    <col min="10850" max="10850" width="8.5703125" style="730" customWidth="1"/>
    <col min="10851" max="10851" width="4.85546875" style="730" customWidth="1"/>
    <col min="10852" max="10852" width="13.28515625" style="730" customWidth="1"/>
    <col min="10853" max="10853" width="8.140625" style="730" customWidth="1"/>
    <col min="10854" max="10856" width="8.85546875" style="730" customWidth="1"/>
    <col min="10857" max="10857" width="7.7109375" style="730" customWidth="1"/>
    <col min="10858" max="10858" width="26.28515625" style="730" customWidth="1"/>
    <col min="10859" max="10859" width="14.28515625" style="730" customWidth="1"/>
    <col min="10860" max="10860" width="15.5703125" style="730" customWidth="1"/>
    <col min="10861" max="10861" width="15.85546875" style="730" customWidth="1"/>
    <col min="10862" max="10862" width="17.5703125" style="730" customWidth="1"/>
    <col min="10863" max="10863" width="16.7109375" style="730" customWidth="1"/>
    <col min="10864" max="10864" width="8.28515625" style="730" customWidth="1"/>
    <col min="10865" max="10865" width="60.5703125" style="730" customWidth="1"/>
    <col min="10866" max="10866" width="89.42578125" style="730" customWidth="1"/>
    <col min="10867" max="10867" width="20.28515625" style="730" customWidth="1"/>
    <col min="10868" max="10868" width="10.42578125" style="730" customWidth="1"/>
    <col min="10869" max="10870" width="12" style="730" customWidth="1"/>
    <col min="10871" max="10871" width="11.140625" style="730" customWidth="1"/>
    <col min="10872" max="10872" width="14" style="730" customWidth="1"/>
    <col min="10873" max="10873" width="11.85546875" style="730" customWidth="1"/>
    <col min="10874" max="10874" width="0" style="730" hidden="1" customWidth="1"/>
    <col min="10875" max="10875" width="11.28515625" style="730" customWidth="1"/>
    <col min="10876" max="10876" width="10.5703125" style="730" customWidth="1"/>
    <col min="10877" max="10877" width="29.28515625" style="730" customWidth="1"/>
    <col min="10878" max="10878" width="11.85546875" style="730" customWidth="1"/>
    <col min="10879" max="10879" width="12.28515625" style="730" customWidth="1"/>
    <col min="10880" max="10880" width="5.7109375" style="730" customWidth="1"/>
    <col min="10881" max="10881" width="17" style="730" customWidth="1"/>
    <col min="10882" max="10882" width="12.7109375" style="730" bestFit="1" customWidth="1"/>
    <col min="10883" max="10883" width="9.5703125" style="730" customWidth="1"/>
    <col min="10884" max="10923" width="0" style="730" hidden="1" customWidth="1"/>
    <col min="10924" max="10931" width="5.7109375" style="730" customWidth="1"/>
    <col min="10932" max="11094" width="9.140625" style="730"/>
    <col min="11095" max="11095" width="6.140625" style="730" customWidth="1"/>
    <col min="11096" max="11096" width="8.7109375" style="730" customWidth="1"/>
    <col min="11097" max="11097" width="25.7109375" style="730" customWidth="1"/>
    <col min="11098" max="11098" width="6.7109375" style="730" customWidth="1"/>
    <col min="11099" max="11099" width="16.5703125" style="730" customWidth="1"/>
    <col min="11100" max="11100" width="6.5703125" style="730" customWidth="1"/>
    <col min="11101" max="11101" width="19" style="730" customWidth="1"/>
    <col min="11102" max="11102" width="6.28515625" style="730" customWidth="1"/>
    <col min="11103" max="11103" width="27.5703125" style="730" customWidth="1"/>
    <col min="11104" max="11104" width="17.28515625" style="730" customWidth="1"/>
    <col min="11105" max="11105" width="53.7109375" style="730" customWidth="1"/>
    <col min="11106" max="11106" width="8.5703125" style="730" customWidth="1"/>
    <col min="11107" max="11107" width="4.85546875" style="730" customWidth="1"/>
    <col min="11108" max="11108" width="13.28515625" style="730" customWidth="1"/>
    <col min="11109" max="11109" width="8.140625" style="730" customWidth="1"/>
    <col min="11110" max="11112" width="8.85546875" style="730" customWidth="1"/>
    <col min="11113" max="11113" width="7.7109375" style="730" customWidth="1"/>
    <col min="11114" max="11114" width="26.28515625" style="730" customWidth="1"/>
    <col min="11115" max="11115" width="14.28515625" style="730" customWidth="1"/>
    <col min="11116" max="11116" width="15.5703125" style="730" customWidth="1"/>
    <col min="11117" max="11117" width="15.85546875" style="730" customWidth="1"/>
    <col min="11118" max="11118" width="17.5703125" style="730" customWidth="1"/>
    <col min="11119" max="11119" width="16.7109375" style="730" customWidth="1"/>
    <col min="11120" max="11120" width="8.28515625" style="730" customWidth="1"/>
    <col min="11121" max="11121" width="60.5703125" style="730" customWidth="1"/>
    <col min="11122" max="11122" width="89.42578125" style="730" customWidth="1"/>
    <col min="11123" max="11123" width="20.28515625" style="730" customWidth="1"/>
    <col min="11124" max="11124" width="10.42578125" style="730" customWidth="1"/>
    <col min="11125" max="11126" width="12" style="730" customWidth="1"/>
    <col min="11127" max="11127" width="11.140625" style="730" customWidth="1"/>
    <col min="11128" max="11128" width="14" style="730" customWidth="1"/>
    <col min="11129" max="11129" width="11.85546875" style="730" customWidth="1"/>
    <col min="11130" max="11130" width="0" style="730" hidden="1" customWidth="1"/>
    <col min="11131" max="11131" width="11.28515625" style="730" customWidth="1"/>
    <col min="11132" max="11132" width="10.5703125" style="730" customWidth="1"/>
    <col min="11133" max="11133" width="29.28515625" style="730" customWidth="1"/>
    <col min="11134" max="11134" width="11.85546875" style="730" customWidth="1"/>
    <col min="11135" max="11135" width="12.28515625" style="730" customWidth="1"/>
    <col min="11136" max="11136" width="5.7109375" style="730" customWidth="1"/>
    <col min="11137" max="11137" width="17" style="730" customWidth="1"/>
    <col min="11138" max="11138" width="12.7109375" style="730" bestFit="1" customWidth="1"/>
    <col min="11139" max="11139" width="9.5703125" style="730" customWidth="1"/>
    <col min="11140" max="11179" width="0" style="730" hidden="1" customWidth="1"/>
    <col min="11180" max="11187" width="5.7109375" style="730" customWidth="1"/>
    <col min="11188" max="11350" width="9.140625" style="730"/>
    <col min="11351" max="11351" width="6.140625" style="730" customWidth="1"/>
    <col min="11352" max="11352" width="8.7109375" style="730" customWidth="1"/>
    <col min="11353" max="11353" width="25.7109375" style="730" customWidth="1"/>
    <col min="11354" max="11354" width="6.7109375" style="730" customWidth="1"/>
    <col min="11355" max="11355" width="16.5703125" style="730" customWidth="1"/>
    <col min="11356" max="11356" width="6.5703125" style="730" customWidth="1"/>
    <col min="11357" max="11357" width="19" style="730" customWidth="1"/>
    <col min="11358" max="11358" width="6.28515625" style="730" customWidth="1"/>
    <col min="11359" max="11359" width="27.5703125" style="730" customWidth="1"/>
    <col min="11360" max="11360" width="17.28515625" style="730" customWidth="1"/>
    <col min="11361" max="11361" width="53.7109375" style="730" customWidth="1"/>
    <col min="11362" max="11362" width="8.5703125" style="730" customWidth="1"/>
    <col min="11363" max="11363" width="4.85546875" style="730" customWidth="1"/>
    <col min="11364" max="11364" width="13.28515625" style="730" customWidth="1"/>
    <col min="11365" max="11365" width="8.140625" style="730" customWidth="1"/>
    <col min="11366" max="11368" width="8.85546875" style="730" customWidth="1"/>
    <col min="11369" max="11369" width="7.7109375" style="730" customWidth="1"/>
    <col min="11370" max="11370" width="26.28515625" style="730" customWidth="1"/>
    <col min="11371" max="11371" width="14.28515625" style="730" customWidth="1"/>
    <col min="11372" max="11372" width="15.5703125" style="730" customWidth="1"/>
    <col min="11373" max="11373" width="15.85546875" style="730" customWidth="1"/>
    <col min="11374" max="11374" width="17.5703125" style="730" customWidth="1"/>
    <col min="11375" max="11375" width="16.7109375" style="730" customWidth="1"/>
    <col min="11376" max="11376" width="8.28515625" style="730" customWidth="1"/>
    <col min="11377" max="11377" width="60.5703125" style="730" customWidth="1"/>
    <col min="11378" max="11378" width="89.42578125" style="730" customWidth="1"/>
    <col min="11379" max="11379" width="20.28515625" style="730" customWidth="1"/>
    <col min="11380" max="11380" width="10.42578125" style="730" customWidth="1"/>
    <col min="11381" max="11382" width="12" style="730" customWidth="1"/>
    <col min="11383" max="11383" width="11.140625" style="730" customWidth="1"/>
    <col min="11384" max="11384" width="14" style="730" customWidth="1"/>
    <col min="11385" max="11385" width="11.85546875" style="730" customWidth="1"/>
    <col min="11386" max="11386" width="0" style="730" hidden="1" customWidth="1"/>
    <col min="11387" max="11387" width="11.28515625" style="730" customWidth="1"/>
    <col min="11388" max="11388" width="10.5703125" style="730" customWidth="1"/>
    <col min="11389" max="11389" width="29.28515625" style="730" customWidth="1"/>
    <col min="11390" max="11390" width="11.85546875" style="730" customWidth="1"/>
    <col min="11391" max="11391" width="12.28515625" style="730" customWidth="1"/>
    <col min="11392" max="11392" width="5.7109375" style="730" customWidth="1"/>
    <col min="11393" max="11393" width="17" style="730" customWidth="1"/>
    <col min="11394" max="11394" width="12.7109375" style="730" bestFit="1" customWidth="1"/>
    <col min="11395" max="11395" width="9.5703125" style="730" customWidth="1"/>
    <col min="11396" max="11435" width="0" style="730" hidden="1" customWidth="1"/>
    <col min="11436" max="11443" width="5.7109375" style="730" customWidth="1"/>
    <col min="11444" max="11606" width="9.140625" style="730"/>
    <col min="11607" max="11607" width="6.140625" style="730" customWidth="1"/>
    <col min="11608" max="11608" width="8.7109375" style="730" customWidth="1"/>
    <col min="11609" max="11609" width="25.7109375" style="730" customWidth="1"/>
    <col min="11610" max="11610" width="6.7109375" style="730" customWidth="1"/>
    <col min="11611" max="11611" width="16.5703125" style="730" customWidth="1"/>
    <col min="11612" max="11612" width="6.5703125" style="730" customWidth="1"/>
    <col min="11613" max="11613" width="19" style="730" customWidth="1"/>
    <col min="11614" max="11614" width="6.28515625" style="730" customWidth="1"/>
    <col min="11615" max="11615" width="27.5703125" style="730" customWidth="1"/>
    <col min="11616" max="11616" width="17.28515625" style="730" customWidth="1"/>
    <col min="11617" max="11617" width="53.7109375" style="730" customWidth="1"/>
    <col min="11618" max="11618" width="8.5703125" style="730" customWidth="1"/>
    <col min="11619" max="11619" width="4.85546875" style="730" customWidth="1"/>
    <col min="11620" max="11620" width="13.28515625" style="730" customWidth="1"/>
    <col min="11621" max="11621" width="8.140625" style="730" customWidth="1"/>
    <col min="11622" max="11624" width="8.85546875" style="730" customWidth="1"/>
    <col min="11625" max="11625" width="7.7109375" style="730" customWidth="1"/>
    <col min="11626" max="11626" width="26.28515625" style="730" customWidth="1"/>
    <col min="11627" max="11627" width="14.28515625" style="730" customWidth="1"/>
    <col min="11628" max="11628" width="15.5703125" style="730" customWidth="1"/>
    <col min="11629" max="11629" width="15.85546875" style="730" customWidth="1"/>
    <col min="11630" max="11630" width="17.5703125" style="730" customWidth="1"/>
    <col min="11631" max="11631" width="16.7109375" style="730" customWidth="1"/>
    <col min="11632" max="11632" width="8.28515625" style="730" customWidth="1"/>
    <col min="11633" max="11633" width="60.5703125" style="730" customWidth="1"/>
    <col min="11634" max="11634" width="89.42578125" style="730" customWidth="1"/>
    <col min="11635" max="11635" width="20.28515625" style="730" customWidth="1"/>
    <col min="11636" max="11636" width="10.42578125" style="730" customWidth="1"/>
    <col min="11637" max="11638" width="12" style="730" customWidth="1"/>
    <col min="11639" max="11639" width="11.140625" style="730" customWidth="1"/>
    <col min="11640" max="11640" width="14" style="730" customWidth="1"/>
    <col min="11641" max="11641" width="11.85546875" style="730" customWidth="1"/>
    <col min="11642" max="11642" width="0" style="730" hidden="1" customWidth="1"/>
    <col min="11643" max="11643" width="11.28515625" style="730" customWidth="1"/>
    <col min="11644" max="11644" width="10.5703125" style="730" customWidth="1"/>
    <col min="11645" max="11645" width="29.28515625" style="730" customWidth="1"/>
    <col min="11646" max="11646" width="11.85546875" style="730" customWidth="1"/>
    <col min="11647" max="11647" width="12.28515625" style="730" customWidth="1"/>
    <col min="11648" max="11648" width="5.7109375" style="730" customWidth="1"/>
    <col min="11649" max="11649" width="17" style="730" customWidth="1"/>
    <col min="11650" max="11650" width="12.7109375" style="730" bestFit="1" customWidth="1"/>
    <col min="11651" max="11651" width="9.5703125" style="730" customWidth="1"/>
    <col min="11652" max="11691" width="0" style="730" hidden="1" customWidth="1"/>
    <col min="11692" max="11699" width="5.7109375" style="730" customWidth="1"/>
    <col min="11700" max="11862" width="9.140625" style="730"/>
    <col min="11863" max="11863" width="6.140625" style="730" customWidth="1"/>
    <col min="11864" max="11864" width="8.7109375" style="730" customWidth="1"/>
    <col min="11865" max="11865" width="25.7109375" style="730" customWidth="1"/>
    <col min="11866" max="11866" width="6.7109375" style="730" customWidth="1"/>
    <col min="11867" max="11867" width="16.5703125" style="730" customWidth="1"/>
    <col min="11868" max="11868" width="6.5703125" style="730" customWidth="1"/>
    <col min="11869" max="11869" width="19" style="730" customWidth="1"/>
    <col min="11870" max="11870" width="6.28515625" style="730" customWidth="1"/>
    <col min="11871" max="11871" width="27.5703125" style="730" customWidth="1"/>
    <col min="11872" max="11872" width="17.28515625" style="730" customWidth="1"/>
    <col min="11873" max="11873" width="53.7109375" style="730" customWidth="1"/>
    <col min="11874" max="11874" width="8.5703125" style="730" customWidth="1"/>
    <col min="11875" max="11875" width="4.85546875" style="730" customWidth="1"/>
    <col min="11876" max="11876" width="13.28515625" style="730" customWidth="1"/>
    <col min="11877" max="11877" width="8.140625" style="730" customWidth="1"/>
    <col min="11878" max="11880" width="8.85546875" style="730" customWidth="1"/>
    <col min="11881" max="11881" width="7.7109375" style="730" customWidth="1"/>
    <col min="11882" max="11882" width="26.28515625" style="730" customWidth="1"/>
    <col min="11883" max="11883" width="14.28515625" style="730" customWidth="1"/>
    <col min="11884" max="11884" width="15.5703125" style="730" customWidth="1"/>
    <col min="11885" max="11885" width="15.85546875" style="730" customWidth="1"/>
    <col min="11886" max="11886" width="17.5703125" style="730" customWidth="1"/>
    <col min="11887" max="11887" width="16.7109375" style="730" customWidth="1"/>
    <col min="11888" max="11888" width="8.28515625" style="730" customWidth="1"/>
    <col min="11889" max="11889" width="60.5703125" style="730" customWidth="1"/>
    <col min="11890" max="11890" width="89.42578125" style="730" customWidth="1"/>
    <col min="11891" max="11891" width="20.28515625" style="730" customWidth="1"/>
    <col min="11892" max="11892" width="10.42578125" style="730" customWidth="1"/>
    <col min="11893" max="11894" width="12" style="730" customWidth="1"/>
    <col min="11895" max="11895" width="11.140625" style="730" customWidth="1"/>
    <col min="11896" max="11896" width="14" style="730" customWidth="1"/>
    <col min="11897" max="11897" width="11.85546875" style="730" customWidth="1"/>
    <col min="11898" max="11898" width="0" style="730" hidden="1" customWidth="1"/>
    <col min="11899" max="11899" width="11.28515625" style="730" customWidth="1"/>
    <col min="11900" max="11900" width="10.5703125" style="730" customWidth="1"/>
    <col min="11901" max="11901" width="29.28515625" style="730" customWidth="1"/>
    <col min="11902" max="11902" width="11.85546875" style="730" customWidth="1"/>
    <col min="11903" max="11903" width="12.28515625" style="730" customWidth="1"/>
    <col min="11904" max="11904" width="5.7109375" style="730" customWidth="1"/>
    <col min="11905" max="11905" width="17" style="730" customWidth="1"/>
    <col min="11906" max="11906" width="12.7109375" style="730" bestFit="1" customWidth="1"/>
    <col min="11907" max="11907" width="9.5703125" style="730" customWidth="1"/>
    <col min="11908" max="11947" width="0" style="730" hidden="1" customWidth="1"/>
    <col min="11948" max="11955" width="5.7109375" style="730" customWidth="1"/>
    <col min="11956" max="12118" width="9.140625" style="730"/>
    <col min="12119" max="12119" width="6.140625" style="730" customWidth="1"/>
    <col min="12120" max="12120" width="8.7109375" style="730" customWidth="1"/>
    <col min="12121" max="12121" width="25.7109375" style="730" customWidth="1"/>
    <col min="12122" max="12122" width="6.7109375" style="730" customWidth="1"/>
    <col min="12123" max="12123" width="16.5703125" style="730" customWidth="1"/>
    <col min="12124" max="12124" width="6.5703125" style="730" customWidth="1"/>
    <col min="12125" max="12125" width="19" style="730" customWidth="1"/>
    <col min="12126" max="12126" width="6.28515625" style="730" customWidth="1"/>
    <col min="12127" max="12127" width="27.5703125" style="730" customWidth="1"/>
    <col min="12128" max="12128" width="17.28515625" style="730" customWidth="1"/>
    <col min="12129" max="12129" width="53.7109375" style="730" customWidth="1"/>
    <col min="12130" max="12130" width="8.5703125" style="730" customWidth="1"/>
    <col min="12131" max="12131" width="4.85546875" style="730" customWidth="1"/>
    <col min="12132" max="12132" width="13.28515625" style="730" customWidth="1"/>
    <col min="12133" max="12133" width="8.140625" style="730" customWidth="1"/>
    <col min="12134" max="12136" width="8.85546875" style="730" customWidth="1"/>
    <col min="12137" max="12137" width="7.7109375" style="730" customWidth="1"/>
    <col min="12138" max="12138" width="26.28515625" style="730" customWidth="1"/>
    <col min="12139" max="12139" width="14.28515625" style="730" customWidth="1"/>
    <col min="12140" max="12140" width="15.5703125" style="730" customWidth="1"/>
    <col min="12141" max="12141" width="15.85546875" style="730" customWidth="1"/>
    <col min="12142" max="12142" width="17.5703125" style="730" customWidth="1"/>
    <col min="12143" max="12143" width="16.7109375" style="730" customWidth="1"/>
    <col min="12144" max="12144" width="8.28515625" style="730" customWidth="1"/>
    <col min="12145" max="12145" width="60.5703125" style="730" customWidth="1"/>
    <col min="12146" max="12146" width="89.42578125" style="730" customWidth="1"/>
    <col min="12147" max="12147" width="20.28515625" style="730" customWidth="1"/>
    <col min="12148" max="12148" width="10.42578125" style="730" customWidth="1"/>
    <col min="12149" max="12150" width="12" style="730" customWidth="1"/>
    <col min="12151" max="12151" width="11.140625" style="730" customWidth="1"/>
    <col min="12152" max="12152" width="14" style="730" customWidth="1"/>
    <col min="12153" max="12153" width="11.85546875" style="730" customWidth="1"/>
    <col min="12154" max="12154" width="0" style="730" hidden="1" customWidth="1"/>
    <col min="12155" max="12155" width="11.28515625" style="730" customWidth="1"/>
    <col min="12156" max="12156" width="10.5703125" style="730" customWidth="1"/>
    <col min="12157" max="12157" width="29.28515625" style="730" customWidth="1"/>
    <col min="12158" max="12158" width="11.85546875" style="730" customWidth="1"/>
    <col min="12159" max="12159" width="12.28515625" style="730" customWidth="1"/>
    <col min="12160" max="12160" width="5.7109375" style="730" customWidth="1"/>
    <col min="12161" max="12161" width="17" style="730" customWidth="1"/>
    <col min="12162" max="12162" width="12.7109375" style="730" bestFit="1" customWidth="1"/>
    <col min="12163" max="12163" width="9.5703125" style="730" customWidth="1"/>
    <col min="12164" max="12203" width="0" style="730" hidden="1" customWidth="1"/>
    <col min="12204" max="12211" width="5.7109375" style="730" customWidth="1"/>
    <col min="12212" max="12374" width="9.140625" style="730"/>
    <col min="12375" max="12375" width="6.140625" style="730" customWidth="1"/>
    <col min="12376" max="12376" width="8.7109375" style="730" customWidth="1"/>
    <col min="12377" max="12377" width="25.7109375" style="730" customWidth="1"/>
    <col min="12378" max="12378" width="6.7109375" style="730" customWidth="1"/>
    <col min="12379" max="12379" width="16.5703125" style="730" customWidth="1"/>
    <col min="12380" max="12380" width="6.5703125" style="730" customWidth="1"/>
    <col min="12381" max="12381" width="19" style="730" customWidth="1"/>
    <col min="12382" max="12382" width="6.28515625" style="730" customWidth="1"/>
    <col min="12383" max="12383" width="27.5703125" style="730" customWidth="1"/>
    <col min="12384" max="12384" width="17.28515625" style="730" customWidth="1"/>
    <col min="12385" max="12385" width="53.7109375" style="730" customWidth="1"/>
    <col min="12386" max="12386" width="8.5703125" style="730" customWidth="1"/>
    <col min="12387" max="12387" width="4.85546875" style="730" customWidth="1"/>
    <col min="12388" max="12388" width="13.28515625" style="730" customWidth="1"/>
    <col min="12389" max="12389" width="8.140625" style="730" customWidth="1"/>
    <col min="12390" max="12392" width="8.85546875" style="730" customWidth="1"/>
    <col min="12393" max="12393" width="7.7109375" style="730" customWidth="1"/>
    <col min="12394" max="12394" width="26.28515625" style="730" customWidth="1"/>
    <col min="12395" max="12395" width="14.28515625" style="730" customWidth="1"/>
    <col min="12396" max="12396" width="15.5703125" style="730" customWidth="1"/>
    <col min="12397" max="12397" width="15.85546875" style="730" customWidth="1"/>
    <col min="12398" max="12398" width="17.5703125" style="730" customWidth="1"/>
    <col min="12399" max="12399" width="16.7109375" style="730" customWidth="1"/>
    <col min="12400" max="12400" width="8.28515625" style="730" customWidth="1"/>
    <col min="12401" max="12401" width="60.5703125" style="730" customWidth="1"/>
    <col min="12402" max="12402" width="89.42578125" style="730" customWidth="1"/>
    <col min="12403" max="12403" width="20.28515625" style="730" customWidth="1"/>
    <col min="12404" max="12404" width="10.42578125" style="730" customWidth="1"/>
    <col min="12405" max="12406" width="12" style="730" customWidth="1"/>
    <col min="12407" max="12407" width="11.140625" style="730" customWidth="1"/>
    <col min="12408" max="12408" width="14" style="730" customWidth="1"/>
    <col min="12409" max="12409" width="11.85546875" style="730" customWidth="1"/>
    <col min="12410" max="12410" width="0" style="730" hidden="1" customWidth="1"/>
    <col min="12411" max="12411" width="11.28515625" style="730" customWidth="1"/>
    <col min="12412" max="12412" width="10.5703125" style="730" customWidth="1"/>
    <col min="12413" max="12413" width="29.28515625" style="730" customWidth="1"/>
    <col min="12414" max="12414" width="11.85546875" style="730" customWidth="1"/>
    <col min="12415" max="12415" width="12.28515625" style="730" customWidth="1"/>
    <col min="12416" max="12416" width="5.7109375" style="730" customWidth="1"/>
    <col min="12417" max="12417" width="17" style="730" customWidth="1"/>
    <col min="12418" max="12418" width="12.7109375" style="730" bestFit="1" customWidth="1"/>
    <col min="12419" max="12419" width="9.5703125" style="730" customWidth="1"/>
    <col min="12420" max="12459" width="0" style="730" hidden="1" customWidth="1"/>
    <col min="12460" max="12467" width="5.7109375" style="730" customWidth="1"/>
    <col min="12468" max="12630" width="9.140625" style="730"/>
    <col min="12631" max="12631" width="6.140625" style="730" customWidth="1"/>
    <col min="12632" max="12632" width="8.7109375" style="730" customWidth="1"/>
    <col min="12633" max="12633" width="25.7109375" style="730" customWidth="1"/>
    <col min="12634" max="12634" width="6.7109375" style="730" customWidth="1"/>
    <col min="12635" max="12635" width="16.5703125" style="730" customWidth="1"/>
    <col min="12636" max="12636" width="6.5703125" style="730" customWidth="1"/>
    <col min="12637" max="12637" width="19" style="730" customWidth="1"/>
    <col min="12638" max="12638" width="6.28515625" style="730" customWidth="1"/>
    <col min="12639" max="12639" width="27.5703125" style="730" customWidth="1"/>
    <col min="12640" max="12640" width="17.28515625" style="730" customWidth="1"/>
    <col min="12641" max="12641" width="53.7109375" style="730" customWidth="1"/>
    <col min="12642" max="12642" width="8.5703125" style="730" customWidth="1"/>
    <col min="12643" max="12643" width="4.85546875" style="730" customWidth="1"/>
    <col min="12644" max="12644" width="13.28515625" style="730" customWidth="1"/>
    <col min="12645" max="12645" width="8.140625" style="730" customWidth="1"/>
    <col min="12646" max="12648" width="8.85546875" style="730" customWidth="1"/>
    <col min="12649" max="12649" width="7.7109375" style="730" customWidth="1"/>
    <col min="12650" max="12650" width="26.28515625" style="730" customWidth="1"/>
    <col min="12651" max="12651" width="14.28515625" style="730" customWidth="1"/>
    <col min="12652" max="12652" width="15.5703125" style="730" customWidth="1"/>
    <col min="12653" max="12653" width="15.85546875" style="730" customWidth="1"/>
    <col min="12654" max="12654" width="17.5703125" style="730" customWidth="1"/>
    <col min="12655" max="12655" width="16.7109375" style="730" customWidth="1"/>
    <col min="12656" max="12656" width="8.28515625" style="730" customWidth="1"/>
    <col min="12657" max="12657" width="60.5703125" style="730" customWidth="1"/>
    <col min="12658" max="12658" width="89.42578125" style="730" customWidth="1"/>
    <col min="12659" max="12659" width="20.28515625" style="730" customWidth="1"/>
    <col min="12660" max="12660" width="10.42578125" style="730" customWidth="1"/>
    <col min="12661" max="12662" width="12" style="730" customWidth="1"/>
    <col min="12663" max="12663" width="11.140625" style="730" customWidth="1"/>
    <col min="12664" max="12664" width="14" style="730" customWidth="1"/>
    <col min="12665" max="12665" width="11.85546875" style="730" customWidth="1"/>
    <col min="12666" max="12666" width="0" style="730" hidden="1" customWidth="1"/>
    <col min="12667" max="12667" width="11.28515625" style="730" customWidth="1"/>
    <col min="12668" max="12668" width="10.5703125" style="730" customWidth="1"/>
    <col min="12669" max="12669" width="29.28515625" style="730" customWidth="1"/>
    <col min="12670" max="12670" width="11.85546875" style="730" customWidth="1"/>
    <col min="12671" max="12671" width="12.28515625" style="730" customWidth="1"/>
    <col min="12672" max="12672" width="5.7109375" style="730" customWidth="1"/>
    <col min="12673" max="12673" width="17" style="730" customWidth="1"/>
    <col min="12674" max="12674" width="12.7109375" style="730" bestFit="1" customWidth="1"/>
    <col min="12675" max="12675" width="9.5703125" style="730" customWidth="1"/>
    <col min="12676" max="12715" width="0" style="730" hidden="1" customWidth="1"/>
    <col min="12716" max="12723" width="5.7109375" style="730" customWidth="1"/>
    <col min="12724" max="12886" width="9.140625" style="730"/>
    <col min="12887" max="12887" width="6.140625" style="730" customWidth="1"/>
    <col min="12888" max="12888" width="8.7109375" style="730" customWidth="1"/>
    <col min="12889" max="12889" width="25.7109375" style="730" customWidth="1"/>
    <col min="12890" max="12890" width="6.7109375" style="730" customWidth="1"/>
    <col min="12891" max="12891" width="16.5703125" style="730" customWidth="1"/>
    <col min="12892" max="12892" width="6.5703125" style="730" customWidth="1"/>
    <col min="12893" max="12893" width="19" style="730" customWidth="1"/>
    <col min="12894" max="12894" width="6.28515625" style="730" customWidth="1"/>
    <col min="12895" max="12895" width="27.5703125" style="730" customWidth="1"/>
    <col min="12896" max="12896" width="17.28515625" style="730" customWidth="1"/>
    <col min="12897" max="12897" width="53.7109375" style="730" customWidth="1"/>
    <col min="12898" max="12898" width="8.5703125" style="730" customWidth="1"/>
    <col min="12899" max="12899" width="4.85546875" style="730" customWidth="1"/>
    <col min="12900" max="12900" width="13.28515625" style="730" customWidth="1"/>
    <col min="12901" max="12901" width="8.140625" style="730" customWidth="1"/>
    <col min="12902" max="12904" width="8.85546875" style="730" customWidth="1"/>
    <col min="12905" max="12905" width="7.7109375" style="730" customWidth="1"/>
    <col min="12906" max="12906" width="26.28515625" style="730" customWidth="1"/>
    <col min="12907" max="12907" width="14.28515625" style="730" customWidth="1"/>
    <col min="12908" max="12908" width="15.5703125" style="730" customWidth="1"/>
    <col min="12909" max="12909" width="15.85546875" style="730" customWidth="1"/>
    <col min="12910" max="12910" width="17.5703125" style="730" customWidth="1"/>
    <col min="12911" max="12911" width="16.7109375" style="730" customWidth="1"/>
    <col min="12912" max="12912" width="8.28515625" style="730" customWidth="1"/>
    <col min="12913" max="12913" width="60.5703125" style="730" customWidth="1"/>
    <col min="12914" max="12914" width="89.42578125" style="730" customWidth="1"/>
    <col min="12915" max="12915" width="20.28515625" style="730" customWidth="1"/>
    <col min="12916" max="12916" width="10.42578125" style="730" customWidth="1"/>
    <col min="12917" max="12918" width="12" style="730" customWidth="1"/>
    <col min="12919" max="12919" width="11.140625" style="730" customWidth="1"/>
    <col min="12920" max="12920" width="14" style="730" customWidth="1"/>
    <col min="12921" max="12921" width="11.85546875" style="730" customWidth="1"/>
    <col min="12922" max="12922" width="0" style="730" hidden="1" customWidth="1"/>
    <col min="12923" max="12923" width="11.28515625" style="730" customWidth="1"/>
    <col min="12924" max="12924" width="10.5703125" style="730" customWidth="1"/>
    <col min="12925" max="12925" width="29.28515625" style="730" customWidth="1"/>
    <col min="12926" max="12926" width="11.85546875" style="730" customWidth="1"/>
    <col min="12927" max="12927" width="12.28515625" style="730" customWidth="1"/>
    <col min="12928" max="12928" width="5.7109375" style="730" customWidth="1"/>
    <col min="12929" max="12929" width="17" style="730" customWidth="1"/>
    <col min="12930" max="12930" width="12.7109375" style="730" bestFit="1" customWidth="1"/>
    <col min="12931" max="12931" width="9.5703125" style="730" customWidth="1"/>
    <col min="12932" max="12971" width="0" style="730" hidden="1" customWidth="1"/>
    <col min="12972" max="12979" width="5.7109375" style="730" customWidth="1"/>
    <col min="12980" max="13142" width="9.140625" style="730"/>
    <col min="13143" max="13143" width="6.140625" style="730" customWidth="1"/>
    <col min="13144" max="13144" width="8.7109375" style="730" customWidth="1"/>
    <col min="13145" max="13145" width="25.7109375" style="730" customWidth="1"/>
    <col min="13146" max="13146" width="6.7109375" style="730" customWidth="1"/>
    <col min="13147" max="13147" width="16.5703125" style="730" customWidth="1"/>
    <col min="13148" max="13148" width="6.5703125" style="730" customWidth="1"/>
    <col min="13149" max="13149" width="19" style="730" customWidth="1"/>
    <col min="13150" max="13150" width="6.28515625" style="730" customWidth="1"/>
    <col min="13151" max="13151" width="27.5703125" style="730" customWidth="1"/>
    <col min="13152" max="13152" width="17.28515625" style="730" customWidth="1"/>
    <col min="13153" max="13153" width="53.7109375" style="730" customWidth="1"/>
    <col min="13154" max="13154" width="8.5703125" style="730" customWidth="1"/>
    <col min="13155" max="13155" width="4.85546875" style="730" customWidth="1"/>
    <col min="13156" max="13156" width="13.28515625" style="730" customWidth="1"/>
    <col min="13157" max="13157" width="8.140625" style="730" customWidth="1"/>
    <col min="13158" max="13160" width="8.85546875" style="730" customWidth="1"/>
    <col min="13161" max="13161" width="7.7109375" style="730" customWidth="1"/>
    <col min="13162" max="13162" width="26.28515625" style="730" customWidth="1"/>
    <col min="13163" max="13163" width="14.28515625" style="730" customWidth="1"/>
    <col min="13164" max="13164" width="15.5703125" style="730" customWidth="1"/>
    <col min="13165" max="13165" width="15.85546875" style="730" customWidth="1"/>
    <col min="13166" max="13166" width="17.5703125" style="730" customWidth="1"/>
    <col min="13167" max="13167" width="16.7109375" style="730" customWidth="1"/>
    <col min="13168" max="13168" width="8.28515625" style="730" customWidth="1"/>
    <col min="13169" max="13169" width="60.5703125" style="730" customWidth="1"/>
    <col min="13170" max="13170" width="89.42578125" style="730" customWidth="1"/>
    <col min="13171" max="13171" width="20.28515625" style="730" customWidth="1"/>
    <col min="13172" max="13172" width="10.42578125" style="730" customWidth="1"/>
    <col min="13173" max="13174" width="12" style="730" customWidth="1"/>
    <col min="13175" max="13175" width="11.140625" style="730" customWidth="1"/>
    <col min="13176" max="13176" width="14" style="730" customWidth="1"/>
    <col min="13177" max="13177" width="11.85546875" style="730" customWidth="1"/>
    <col min="13178" max="13178" width="0" style="730" hidden="1" customWidth="1"/>
    <col min="13179" max="13179" width="11.28515625" style="730" customWidth="1"/>
    <col min="13180" max="13180" width="10.5703125" style="730" customWidth="1"/>
    <col min="13181" max="13181" width="29.28515625" style="730" customWidth="1"/>
    <col min="13182" max="13182" width="11.85546875" style="730" customWidth="1"/>
    <col min="13183" max="13183" width="12.28515625" style="730" customWidth="1"/>
    <col min="13184" max="13184" width="5.7109375" style="730" customWidth="1"/>
    <col min="13185" max="13185" width="17" style="730" customWidth="1"/>
    <col min="13186" max="13186" width="12.7109375" style="730" bestFit="1" customWidth="1"/>
    <col min="13187" max="13187" width="9.5703125" style="730" customWidth="1"/>
    <col min="13188" max="13227" width="0" style="730" hidden="1" customWidth="1"/>
    <col min="13228" max="13235" width="5.7109375" style="730" customWidth="1"/>
    <col min="13236" max="13398" width="9.140625" style="730"/>
    <col min="13399" max="13399" width="6.140625" style="730" customWidth="1"/>
    <col min="13400" max="13400" width="8.7109375" style="730" customWidth="1"/>
    <col min="13401" max="13401" width="25.7109375" style="730" customWidth="1"/>
    <col min="13402" max="13402" width="6.7109375" style="730" customWidth="1"/>
    <col min="13403" max="13403" width="16.5703125" style="730" customWidth="1"/>
    <col min="13404" max="13404" width="6.5703125" style="730" customWidth="1"/>
    <col min="13405" max="13405" width="19" style="730" customWidth="1"/>
    <col min="13406" max="13406" width="6.28515625" style="730" customWidth="1"/>
    <col min="13407" max="13407" width="27.5703125" style="730" customWidth="1"/>
    <col min="13408" max="13408" width="17.28515625" style="730" customWidth="1"/>
    <col min="13409" max="13409" width="53.7109375" style="730" customWidth="1"/>
    <col min="13410" max="13410" width="8.5703125" style="730" customWidth="1"/>
    <col min="13411" max="13411" width="4.85546875" style="730" customWidth="1"/>
    <col min="13412" max="13412" width="13.28515625" style="730" customWidth="1"/>
    <col min="13413" max="13413" width="8.140625" style="730" customWidth="1"/>
    <col min="13414" max="13416" width="8.85546875" style="730" customWidth="1"/>
    <col min="13417" max="13417" width="7.7109375" style="730" customWidth="1"/>
    <col min="13418" max="13418" width="26.28515625" style="730" customWidth="1"/>
    <col min="13419" max="13419" width="14.28515625" style="730" customWidth="1"/>
    <col min="13420" max="13420" width="15.5703125" style="730" customWidth="1"/>
    <col min="13421" max="13421" width="15.85546875" style="730" customWidth="1"/>
    <col min="13422" max="13422" width="17.5703125" style="730" customWidth="1"/>
    <col min="13423" max="13423" width="16.7109375" style="730" customWidth="1"/>
    <col min="13424" max="13424" width="8.28515625" style="730" customWidth="1"/>
    <col min="13425" max="13425" width="60.5703125" style="730" customWidth="1"/>
    <col min="13426" max="13426" width="89.42578125" style="730" customWidth="1"/>
    <col min="13427" max="13427" width="20.28515625" style="730" customWidth="1"/>
    <col min="13428" max="13428" width="10.42578125" style="730" customWidth="1"/>
    <col min="13429" max="13430" width="12" style="730" customWidth="1"/>
    <col min="13431" max="13431" width="11.140625" style="730" customWidth="1"/>
    <col min="13432" max="13432" width="14" style="730" customWidth="1"/>
    <col min="13433" max="13433" width="11.85546875" style="730" customWidth="1"/>
    <col min="13434" max="13434" width="0" style="730" hidden="1" customWidth="1"/>
    <col min="13435" max="13435" width="11.28515625" style="730" customWidth="1"/>
    <col min="13436" max="13436" width="10.5703125" style="730" customWidth="1"/>
    <col min="13437" max="13437" width="29.28515625" style="730" customWidth="1"/>
    <col min="13438" max="13438" width="11.85546875" style="730" customWidth="1"/>
    <col min="13439" max="13439" width="12.28515625" style="730" customWidth="1"/>
    <col min="13440" max="13440" width="5.7109375" style="730" customWidth="1"/>
    <col min="13441" max="13441" width="17" style="730" customWidth="1"/>
    <col min="13442" max="13442" width="12.7109375" style="730" bestFit="1" customWidth="1"/>
    <col min="13443" max="13443" width="9.5703125" style="730" customWidth="1"/>
    <col min="13444" max="13483" width="0" style="730" hidden="1" customWidth="1"/>
    <col min="13484" max="13491" width="5.7109375" style="730" customWidth="1"/>
    <col min="13492" max="13654" width="9.140625" style="730"/>
    <col min="13655" max="13655" width="6.140625" style="730" customWidth="1"/>
    <col min="13656" max="13656" width="8.7109375" style="730" customWidth="1"/>
    <col min="13657" max="13657" width="25.7109375" style="730" customWidth="1"/>
    <col min="13658" max="13658" width="6.7109375" style="730" customWidth="1"/>
    <col min="13659" max="13659" width="16.5703125" style="730" customWidth="1"/>
    <col min="13660" max="13660" width="6.5703125" style="730" customWidth="1"/>
    <col min="13661" max="13661" width="19" style="730" customWidth="1"/>
    <col min="13662" max="13662" width="6.28515625" style="730" customWidth="1"/>
    <col min="13663" max="13663" width="27.5703125" style="730" customWidth="1"/>
    <col min="13664" max="13664" width="17.28515625" style="730" customWidth="1"/>
    <col min="13665" max="13665" width="53.7109375" style="730" customWidth="1"/>
    <col min="13666" max="13666" width="8.5703125" style="730" customWidth="1"/>
    <col min="13667" max="13667" width="4.85546875" style="730" customWidth="1"/>
    <col min="13668" max="13668" width="13.28515625" style="730" customWidth="1"/>
    <col min="13669" max="13669" width="8.140625" style="730" customWidth="1"/>
    <col min="13670" max="13672" width="8.85546875" style="730" customWidth="1"/>
    <col min="13673" max="13673" width="7.7109375" style="730" customWidth="1"/>
    <col min="13674" max="13674" width="26.28515625" style="730" customWidth="1"/>
    <col min="13675" max="13675" width="14.28515625" style="730" customWidth="1"/>
    <col min="13676" max="13676" width="15.5703125" style="730" customWidth="1"/>
    <col min="13677" max="13677" width="15.85546875" style="730" customWidth="1"/>
    <col min="13678" max="13678" width="17.5703125" style="730" customWidth="1"/>
    <col min="13679" max="13679" width="16.7109375" style="730" customWidth="1"/>
    <col min="13680" max="13680" width="8.28515625" style="730" customWidth="1"/>
    <col min="13681" max="13681" width="60.5703125" style="730" customWidth="1"/>
    <col min="13682" max="13682" width="89.42578125" style="730" customWidth="1"/>
    <col min="13683" max="13683" width="20.28515625" style="730" customWidth="1"/>
    <col min="13684" max="13684" width="10.42578125" style="730" customWidth="1"/>
    <col min="13685" max="13686" width="12" style="730" customWidth="1"/>
    <col min="13687" max="13687" width="11.140625" style="730" customWidth="1"/>
    <col min="13688" max="13688" width="14" style="730" customWidth="1"/>
    <col min="13689" max="13689" width="11.85546875" style="730" customWidth="1"/>
    <col min="13690" max="13690" width="0" style="730" hidden="1" customWidth="1"/>
    <col min="13691" max="13691" width="11.28515625" style="730" customWidth="1"/>
    <col min="13692" max="13692" width="10.5703125" style="730" customWidth="1"/>
    <col min="13693" max="13693" width="29.28515625" style="730" customWidth="1"/>
    <col min="13694" max="13694" width="11.85546875" style="730" customWidth="1"/>
    <col min="13695" max="13695" width="12.28515625" style="730" customWidth="1"/>
    <col min="13696" max="13696" width="5.7109375" style="730" customWidth="1"/>
    <col min="13697" max="13697" width="17" style="730" customWidth="1"/>
    <col min="13698" max="13698" width="12.7109375" style="730" bestFit="1" customWidth="1"/>
    <col min="13699" max="13699" width="9.5703125" style="730" customWidth="1"/>
    <col min="13700" max="13739" width="0" style="730" hidden="1" customWidth="1"/>
    <col min="13740" max="13747" width="5.7109375" style="730" customWidth="1"/>
    <col min="13748" max="13910" width="9.140625" style="730"/>
    <col min="13911" max="13911" width="6.140625" style="730" customWidth="1"/>
    <col min="13912" max="13912" width="8.7109375" style="730" customWidth="1"/>
    <col min="13913" max="13913" width="25.7109375" style="730" customWidth="1"/>
    <col min="13914" max="13914" width="6.7109375" style="730" customWidth="1"/>
    <col min="13915" max="13915" width="16.5703125" style="730" customWidth="1"/>
    <col min="13916" max="13916" width="6.5703125" style="730" customWidth="1"/>
    <col min="13917" max="13917" width="19" style="730" customWidth="1"/>
    <col min="13918" max="13918" width="6.28515625" style="730" customWidth="1"/>
    <col min="13919" max="13919" width="27.5703125" style="730" customWidth="1"/>
    <col min="13920" max="13920" width="17.28515625" style="730" customWidth="1"/>
    <col min="13921" max="13921" width="53.7109375" style="730" customWidth="1"/>
    <col min="13922" max="13922" width="8.5703125" style="730" customWidth="1"/>
    <col min="13923" max="13923" width="4.85546875" style="730" customWidth="1"/>
    <col min="13924" max="13924" width="13.28515625" style="730" customWidth="1"/>
    <col min="13925" max="13925" width="8.140625" style="730" customWidth="1"/>
    <col min="13926" max="13928" width="8.85546875" style="730" customWidth="1"/>
    <col min="13929" max="13929" width="7.7109375" style="730" customWidth="1"/>
    <col min="13930" max="13930" width="26.28515625" style="730" customWidth="1"/>
    <col min="13931" max="13931" width="14.28515625" style="730" customWidth="1"/>
    <col min="13932" max="13932" width="15.5703125" style="730" customWidth="1"/>
    <col min="13933" max="13933" width="15.85546875" style="730" customWidth="1"/>
    <col min="13934" max="13934" width="17.5703125" style="730" customWidth="1"/>
    <col min="13935" max="13935" width="16.7109375" style="730" customWidth="1"/>
    <col min="13936" max="13936" width="8.28515625" style="730" customWidth="1"/>
    <col min="13937" max="13937" width="60.5703125" style="730" customWidth="1"/>
    <col min="13938" max="13938" width="89.42578125" style="730" customWidth="1"/>
    <col min="13939" max="13939" width="20.28515625" style="730" customWidth="1"/>
    <col min="13940" max="13940" width="10.42578125" style="730" customWidth="1"/>
    <col min="13941" max="13942" width="12" style="730" customWidth="1"/>
    <col min="13943" max="13943" width="11.140625" style="730" customWidth="1"/>
    <col min="13944" max="13944" width="14" style="730" customWidth="1"/>
    <col min="13945" max="13945" width="11.85546875" style="730" customWidth="1"/>
    <col min="13946" max="13946" width="0" style="730" hidden="1" customWidth="1"/>
    <col min="13947" max="13947" width="11.28515625" style="730" customWidth="1"/>
    <col min="13948" max="13948" width="10.5703125" style="730" customWidth="1"/>
    <col min="13949" max="13949" width="29.28515625" style="730" customWidth="1"/>
    <col min="13950" max="13950" width="11.85546875" style="730" customWidth="1"/>
    <col min="13951" max="13951" width="12.28515625" style="730" customWidth="1"/>
    <col min="13952" max="13952" width="5.7109375" style="730" customWidth="1"/>
    <col min="13953" max="13953" width="17" style="730" customWidth="1"/>
    <col min="13954" max="13954" width="12.7109375" style="730" bestFit="1" customWidth="1"/>
    <col min="13955" max="13955" width="9.5703125" style="730" customWidth="1"/>
    <col min="13956" max="13995" width="0" style="730" hidden="1" customWidth="1"/>
    <col min="13996" max="14003" width="5.7109375" style="730" customWidth="1"/>
    <col min="14004" max="14166" width="9.140625" style="730"/>
    <col min="14167" max="14167" width="6.140625" style="730" customWidth="1"/>
    <col min="14168" max="14168" width="8.7109375" style="730" customWidth="1"/>
    <col min="14169" max="14169" width="25.7109375" style="730" customWidth="1"/>
    <col min="14170" max="14170" width="6.7109375" style="730" customWidth="1"/>
    <col min="14171" max="14171" width="16.5703125" style="730" customWidth="1"/>
    <col min="14172" max="14172" width="6.5703125" style="730" customWidth="1"/>
    <col min="14173" max="14173" width="19" style="730" customWidth="1"/>
    <col min="14174" max="14174" width="6.28515625" style="730" customWidth="1"/>
    <col min="14175" max="14175" width="27.5703125" style="730" customWidth="1"/>
    <col min="14176" max="14176" width="17.28515625" style="730" customWidth="1"/>
    <col min="14177" max="14177" width="53.7109375" style="730" customWidth="1"/>
    <col min="14178" max="14178" width="8.5703125" style="730" customWidth="1"/>
    <col min="14179" max="14179" width="4.85546875" style="730" customWidth="1"/>
    <col min="14180" max="14180" width="13.28515625" style="730" customWidth="1"/>
    <col min="14181" max="14181" width="8.140625" style="730" customWidth="1"/>
    <col min="14182" max="14184" width="8.85546875" style="730" customWidth="1"/>
    <col min="14185" max="14185" width="7.7109375" style="730" customWidth="1"/>
    <col min="14186" max="14186" width="26.28515625" style="730" customWidth="1"/>
    <col min="14187" max="14187" width="14.28515625" style="730" customWidth="1"/>
    <col min="14188" max="14188" width="15.5703125" style="730" customWidth="1"/>
    <col min="14189" max="14189" width="15.85546875" style="730" customWidth="1"/>
    <col min="14190" max="14190" width="17.5703125" style="730" customWidth="1"/>
    <col min="14191" max="14191" width="16.7109375" style="730" customWidth="1"/>
    <col min="14192" max="14192" width="8.28515625" style="730" customWidth="1"/>
    <col min="14193" max="14193" width="60.5703125" style="730" customWidth="1"/>
    <col min="14194" max="14194" width="89.42578125" style="730" customWidth="1"/>
    <col min="14195" max="14195" width="20.28515625" style="730" customWidth="1"/>
    <col min="14196" max="14196" width="10.42578125" style="730" customWidth="1"/>
    <col min="14197" max="14198" width="12" style="730" customWidth="1"/>
    <col min="14199" max="14199" width="11.140625" style="730" customWidth="1"/>
    <col min="14200" max="14200" width="14" style="730" customWidth="1"/>
    <col min="14201" max="14201" width="11.85546875" style="730" customWidth="1"/>
    <col min="14202" max="14202" width="0" style="730" hidden="1" customWidth="1"/>
    <col min="14203" max="14203" width="11.28515625" style="730" customWidth="1"/>
    <col min="14204" max="14204" width="10.5703125" style="730" customWidth="1"/>
    <col min="14205" max="14205" width="29.28515625" style="730" customWidth="1"/>
    <col min="14206" max="14206" width="11.85546875" style="730" customWidth="1"/>
    <col min="14207" max="14207" width="12.28515625" style="730" customWidth="1"/>
    <col min="14208" max="14208" width="5.7109375" style="730" customWidth="1"/>
    <col min="14209" max="14209" width="17" style="730" customWidth="1"/>
    <col min="14210" max="14210" width="12.7109375" style="730" bestFit="1" customWidth="1"/>
    <col min="14211" max="14211" width="9.5703125" style="730" customWidth="1"/>
    <col min="14212" max="14251" width="0" style="730" hidden="1" customWidth="1"/>
    <col min="14252" max="14259" width="5.7109375" style="730" customWidth="1"/>
    <col min="14260" max="14422" width="9.140625" style="730"/>
    <col min="14423" max="14423" width="6.140625" style="730" customWidth="1"/>
    <col min="14424" max="14424" width="8.7109375" style="730" customWidth="1"/>
    <col min="14425" max="14425" width="25.7109375" style="730" customWidth="1"/>
    <col min="14426" max="14426" width="6.7109375" style="730" customWidth="1"/>
    <col min="14427" max="14427" width="16.5703125" style="730" customWidth="1"/>
    <col min="14428" max="14428" width="6.5703125" style="730" customWidth="1"/>
    <col min="14429" max="14429" width="19" style="730" customWidth="1"/>
    <col min="14430" max="14430" width="6.28515625" style="730" customWidth="1"/>
    <col min="14431" max="14431" width="27.5703125" style="730" customWidth="1"/>
    <col min="14432" max="14432" width="17.28515625" style="730" customWidth="1"/>
    <col min="14433" max="14433" width="53.7109375" style="730" customWidth="1"/>
    <col min="14434" max="14434" width="8.5703125" style="730" customWidth="1"/>
    <col min="14435" max="14435" width="4.85546875" style="730" customWidth="1"/>
    <col min="14436" max="14436" width="13.28515625" style="730" customWidth="1"/>
    <col min="14437" max="14437" width="8.140625" style="730" customWidth="1"/>
    <col min="14438" max="14440" width="8.85546875" style="730" customWidth="1"/>
    <col min="14441" max="14441" width="7.7109375" style="730" customWidth="1"/>
    <col min="14442" max="14442" width="26.28515625" style="730" customWidth="1"/>
    <col min="14443" max="14443" width="14.28515625" style="730" customWidth="1"/>
    <col min="14444" max="14444" width="15.5703125" style="730" customWidth="1"/>
    <col min="14445" max="14445" width="15.85546875" style="730" customWidth="1"/>
    <col min="14446" max="14446" width="17.5703125" style="730" customWidth="1"/>
    <col min="14447" max="14447" width="16.7109375" style="730" customWidth="1"/>
    <col min="14448" max="14448" width="8.28515625" style="730" customWidth="1"/>
    <col min="14449" max="14449" width="60.5703125" style="730" customWidth="1"/>
    <col min="14450" max="14450" width="89.42578125" style="730" customWidth="1"/>
    <col min="14451" max="14451" width="20.28515625" style="730" customWidth="1"/>
    <col min="14452" max="14452" width="10.42578125" style="730" customWidth="1"/>
    <col min="14453" max="14454" width="12" style="730" customWidth="1"/>
    <col min="14455" max="14455" width="11.140625" style="730" customWidth="1"/>
    <col min="14456" max="14456" width="14" style="730" customWidth="1"/>
    <col min="14457" max="14457" width="11.85546875" style="730" customWidth="1"/>
    <col min="14458" max="14458" width="0" style="730" hidden="1" customWidth="1"/>
    <col min="14459" max="14459" width="11.28515625" style="730" customWidth="1"/>
    <col min="14460" max="14460" width="10.5703125" style="730" customWidth="1"/>
    <col min="14461" max="14461" width="29.28515625" style="730" customWidth="1"/>
    <col min="14462" max="14462" width="11.85546875" style="730" customWidth="1"/>
    <col min="14463" max="14463" width="12.28515625" style="730" customWidth="1"/>
    <col min="14464" max="14464" width="5.7109375" style="730" customWidth="1"/>
    <col min="14465" max="14465" width="17" style="730" customWidth="1"/>
    <col min="14466" max="14466" width="12.7109375" style="730" bestFit="1" customWidth="1"/>
    <col min="14467" max="14467" width="9.5703125" style="730" customWidth="1"/>
    <col min="14468" max="14507" width="0" style="730" hidden="1" customWidth="1"/>
    <col min="14508" max="14515" width="5.7109375" style="730" customWidth="1"/>
    <col min="14516" max="14678" width="9.140625" style="730"/>
    <col min="14679" max="14679" width="6.140625" style="730" customWidth="1"/>
    <col min="14680" max="14680" width="8.7109375" style="730" customWidth="1"/>
    <col min="14681" max="14681" width="25.7109375" style="730" customWidth="1"/>
    <col min="14682" max="14682" width="6.7109375" style="730" customWidth="1"/>
    <col min="14683" max="14683" width="16.5703125" style="730" customWidth="1"/>
    <col min="14684" max="14684" width="6.5703125" style="730" customWidth="1"/>
    <col min="14685" max="14685" width="19" style="730" customWidth="1"/>
    <col min="14686" max="14686" width="6.28515625" style="730" customWidth="1"/>
    <col min="14687" max="14687" width="27.5703125" style="730" customWidth="1"/>
    <col min="14688" max="14688" width="17.28515625" style="730" customWidth="1"/>
    <col min="14689" max="14689" width="53.7109375" style="730" customWidth="1"/>
    <col min="14690" max="14690" width="8.5703125" style="730" customWidth="1"/>
    <col min="14691" max="14691" width="4.85546875" style="730" customWidth="1"/>
    <col min="14692" max="14692" width="13.28515625" style="730" customWidth="1"/>
    <col min="14693" max="14693" width="8.140625" style="730" customWidth="1"/>
    <col min="14694" max="14696" width="8.85546875" style="730" customWidth="1"/>
    <col min="14697" max="14697" width="7.7109375" style="730" customWidth="1"/>
    <col min="14698" max="14698" width="26.28515625" style="730" customWidth="1"/>
    <col min="14699" max="14699" width="14.28515625" style="730" customWidth="1"/>
    <col min="14700" max="14700" width="15.5703125" style="730" customWidth="1"/>
    <col min="14701" max="14701" width="15.85546875" style="730" customWidth="1"/>
    <col min="14702" max="14702" width="17.5703125" style="730" customWidth="1"/>
    <col min="14703" max="14703" width="16.7109375" style="730" customWidth="1"/>
    <col min="14704" max="14704" width="8.28515625" style="730" customWidth="1"/>
    <col min="14705" max="14705" width="60.5703125" style="730" customWidth="1"/>
    <col min="14706" max="14706" width="89.42578125" style="730" customWidth="1"/>
    <col min="14707" max="14707" width="20.28515625" style="730" customWidth="1"/>
    <col min="14708" max="14708" width="10.42578125" style="730" customWidth="1"/>
    <col min="14709" max="14710" width="12" style="730" customWidth="1"/>
    <col min="14711" max="14711" width="11.140625" style="730" customWidth="1"/>
    <col min="14712" max="14712" width="14" style="730" customWidth="1"/>
    <col min="14713" max="14713" width="11.85546875" style="730" customWidth="1"/>
    <col min="14714" max="14714" width="0" style="730" hidden="1" customWidth="1"/>
    <col min="14715" max="14715" width="11.28515625" style="730" customWidth="1"/>
    <col min="14716" max="14716" width="10.5703125" style="730" customWidth="1"/>
    <col min="14717" max="14717" width="29.28515625" style="730" customWidth="1"/>
    <col min="14718" max="14718" width="11.85546875" style="730" customWidth="1"/>
    <col min="14719" max="14719" width="12.28515625" style="730" customWidth="1"/>
    <col min="14720" max="14720" width="5.7109375" style="730" customWidth="1"/>
    <col min="14721" max="14721" width="17" style="730" customWidth="1"/>
    <col min="14722" max="14722" width="12.7109375" style="730" bestFit="1" customWidth="1"/>
    <col min="14723" max="14723" width="9.5703125" style="730" customWidth="1"/>
    <col min="14724" max="14763" width="0" style="730" hidden="1" customWidth="1"/>
    <col min="14764" max="14771" width="5.7109375" style="730" customWidth="1"/>
    <col min="14772" max="14934" width="9.140625" style="730"/>
    <col min="14935" max="14935" width="6.140625" style="730" customWidth="1"/>
    <col min="14936" max="14936" width="8.7109375" style="730" customWidth="1"/>
    <col min="14937" max="14937" width="25.7109375" style="730" customWidth="1"/>
    <col min="14938" max="14938" width="6.7109375" style="730" customWidth="1"/>
    <col min="14939" max="14939" width="16.5703125" style="730" customWidth="1"/>
    <col min="14940" max="14940" width="6.5703125" style="730" customWidth="1"/>
    <col min="14941" max="14941" width="19" style="730" customWidth="1"/>
    <col min="14942" max="14942" width="6.28515625" style="730" customWidth="1"/>
    <col min="14943" max="14943" width="27.5703125" style="730" customWidth="1"/>
    <col min="14944" max="14944" width="17.28515625" style="730" customWidth="1"/>
    <col min="14945" max="14945" width="53.7109375" style="730" customWidth="1"/>
    <col min="14946" max="14946" width="8.5703125" style="730" customWidth="1"/>
    <col min="14947" max="14947" width="4.85546875" style="730" customWidth="1"/>
    <col min="14948" max="14948" width="13.28515625" style="730" customWidth="1"/>
    <col min="14949" max="14949" width="8.140625" style="730" customWidth="1"/>
    <col min="14950" max="14952" width="8.85546875" style="730" customWidth="1"/>
    <col min="14953" max="14953" width="7.7109375" style="730" customWidth="1"/>
    <col min="14954" max="14954" width="26.28515625" style="730" customWidth="1"/>
    <col min="14955" max="14955" width="14.28515625" style="730" customWidth="1"/>
    <col min="14956" max="14956" width="15.5703125" style="730" customWidth="1"/>
    <col min="14957" max="14957" width="15.85546875" style="730" customWidth="1"/>
    <col min="14958" max="14958" width="17.5703125" style="730" customWidth="1"/>
    <col min="14959" max="14959" width="16.7109375" style="730" customWidth="1"/>
    <col min="14960" max="14960" width="8.28515625" style="730" customWidth="1"/>
    <col min="14961" max="14961" width="60.5703125" style="730" customWidth="1"/>
    <col min="14962" max="14962" width="89.42578125" style="730" customWidth="1"/>
    <col min="14963" max="14963" width="20.28515625" style="730" customWidth="1"/>
    <col min="14964" max="14964" width="10.42578125" style="730" customWidth="1"/>
    <col min="14965" max="14966" width="12" style="730" customWidth="1"/>
    <col min="14967" max="14967" width="11.140625" style="730" customWidth="1"/>
    <col min="14968" max="14968" width="14" style="730" customWidth="1"/>
    <col min="14969" max="14969" width="11.85546875" style="730" customWidth="1"/>
    <col min="14970" max="14970" width="0" style="730" hidden="1" customWidth="1"/>
    <col min="14971" max="14971" width="11.28515625" style="730" customWidth="1"/>
    <col min="14972" max="14972" width="10.5703125" style="730" customWidth="1"/>
    <col min="14973" max="14973" width="29.28515625" style="730" customWidth="1"/>
    <col min="14974" max="14974" width="11.85546875" style="730" customWidth="1"/>
    <col min="14975" max="14975" width="12.28515625" style="730" customWidth="1"/>
    <col min="14976" max="14976" width="5.7109375" style="730" customWidth="1"/>
    <col min="14977" max="14977" width="17" style="730" customWidth="1"/>
    <col min="14978" max="14978" width="12.7109375" style="730" bestFit="1" customWidth="1"/>
    <col min="14979" max="14979" width="9.5703125" style="730" customWidth="1"/>
    <col min="14980" max="15019" width="0" style="730" hidden="1" customWidth="1"/>
    <col min="15020" max="15027" width="5.7109375" style="730" customWidth="1"/>
    <col min="15028" max="15190" width="9.140625" style="730"/>
    <col min="15191" max="15191" width="6.140625" style="730" customWidth="1"/>
    <col min="15192" max="15192" width="8.7109375" style="730" customWidth="1"/>
    <col min="15193" max="15193" width="25.7109375" style="730" customWidth="1"/>
    <col min="15194" max="15194" width="6.7109375" style="730" customWidth="1"/>
    <col min="15195" max="15195" width="16.5703125" style="730" customWidth="1"/>
    <col min="15196" max="15196" width="6.5703125" style="730" customWidth="1"/>
    <col min="15197" max="15197" width="19" style="730" customWidth="1"/>
    <col min="15198" max="15198" width="6.28515625" style="730" customWidth="1"/>
    <col min="15199" max="15199" width="27.5703125" style="730" customWidth="1"/>
    <col min="15200" max="15200" width="17.28515625" style="730" customWidth="1"/>
    <col min="15201" max="15201" width="53.7109375" style="730" customWidth="1"/>
    <col min="15202" max="15202" width="8.5703125" style="730" customWidth="1"/>
    <col min="15203" max="15203" width="4.85546875" style="730" customWidth="1"/>
    <col min="15204" max="15204" width="13.28515625" style="730" customWidth="1"/>
    <col min="15205" max="15205" width="8.140625" style="730" customWidth="1"/>
    <col min="15206" max="15208" width="8.85546875" style="730" customWidth="1"/>
    <col min="15209" max="15209" width="7.7109375" style="730" customWidth="1"/>
    <col min="15210" max="15210" width="26.28515625" style="730" customWidth="1"/>
    <col min="15211" max="15211" width="14.28515625" style="730" customWidth="1"/>
    <col min="15212" max="15212" width="15.5703125" style="730" customWidth="1"/>
    <col min="15213" max="15213" width="15.85546875" style="730" customWidth="1"/>
    <col min="15214" max="15214" width="17.5703125" style="730" customWidth="1"/>
    <col min="15215" max="15215" width="16.7109375" style="730" customWidth="1"/>
    <col min="15216" max="15216" width="8.28515625" style="730" customWidth="1"/>
    <col min="15217" max="15217" width="60.5703125" style="730" customWidth="1"/>
    <col min="15218" max="15218" width="89.42578125" style="730" customWidth="1"/>
    <col min="15219" max="15219" width="20.28515625" style="730" customWidth="1"/>
    <col min="15220" max="15220" width="10.42578125" style="730" customWidth="1"/>
    <col min="15221" max="15222" width="12" style="730" customWidth="1"/>
    <col min="15223" max="15223" width="11.140625" style="730" customWidth="1"/>
    <col min="15224" max="15224" width="14" style="730" customWidth="1"/>
    <col min="15225" max="15225" width="11.85546875" style="730" customWidth="1"/>
    <col min="15226" max="15226" width="0" style="730" hidden="1" customWidth="1"/>
    <col min="15227" max="15227" width="11.28515625" style="730" customWidth="1"/>
    <col min="15228" max="15228" width="10.5703125" style="730" customWidth="1"/>
    <col min="15229" max="15229" width="29.28515625" style="730" customWidth="1"/>
    <col min="15230" max="15230" width="11.85546875" style="730" customWidth="1"/>
    <col min="15231" max="15231" width="12.28515625" style="730" customWidth="1"/>
    <col min="15232" max="15232" width="5.7109375" style="730" customWidth="1"/>
    <col min="15233" max="15233" width="17" style="730" customWidth="1"/>
    <col min="15234" max="15234" width="12.7109375" style="730" bestFit="1" customWidth="1"/>
    <col min="15235" max="15235" width="9.5703125" style="730" customWidth="1"/>
    <col min="15236" max="15275" width="0" style="730" hidden="1" customWidth="1"/>
    <col min="15276" max="15283" width="5.7109375" style="730" customWidth="1"/>
    <col min="15284" max="15446" width="9.140625" style="730"/>
    <col min="15447" max="15447" width="6.140625" style="730" customWidth="1"/>
    <col min="15448" max="15448" width="8.7109375" style="730" customWidth="1"/>
    <col min="15449" max="15449" width="25.7109375" style="730" customWidth="1"/>
    <col min="15450" max="15450" width="6.7109375" style="730" customWidth="1"/>
    <col min="15451" max="15451" width="16.5703125" style="730" customWidth="1"/>
    <col min="15452" max="15452" width="6.5703125" style="730" customWidth="1"/>
    <col min="15453" max="15453" width="19" style="730" customWidth="1"/>
    <col min="15454" max="15454" width="6.28515625" style="730" customWidth="1"/>
    <col min="15455" max="15455" width="27.5703125" style="730" customWidth="1"/>
    <col min="15456" max="15456" width="17.28515625" style="730" customWidth="1"/>
    <col min="15457" max="15457" width="53.7109375" style="730" customWidth="1"/>
    <col min="15458" max="15458" width="8.5703125" style="730" customWidth="1"/>
    <col min="15459" max="15459" width="4.85546875" style="730" customWidth="1"/>
    <col min="15460" max="15460" width="13.28515625" style="730" customWidth="1"/>
    <col min="15461" max="15461" width="8.140625" style="730" customWidth="1"/>
    <col min="15462" max="15464" width="8.85546875" style="730" customWidth="1"/>
    <col min="15465" max="15465" width="7.7109375" style="730" customWidth="1"/>
    <col min="15466" max="15466" width="26.28515625" style="730" customWidth="1"/>
    <col min="15467" max="15467" width="14.28515625" style="730" customWidth="1"/>
    <col min="15468" max="15468" width="15.5703125" style="730" customWidth="1"/>
    <col min="15469" max="15469" width="15.85546875" style="730" customWidth="1"/>
    <col min="15470" max="15470" width="17.5703125" style="730" customWidth="1"/>
    <col min="15471" max="15471" width="16.7109375" style="730" customWidth="1"/>
    <col min="15472" max="15472" width="8.28515625" style="730" customWidth="1"/>
    <col min="15473" max="15473" width="60.5703125" style="730" customWidth="1"/>
    <col min="15474" max="15474" width="89.42578125" style="730" customWidth="1"/>
    <col min="15475" max="15475" width="20.28515625" style="730" customWidth="1"/>
    <col min="15476" max="15476" width="10.42578125" style="730" customWidth="1"/>
    <col min="15477" max="15478" width="12" style="730" customWidth="1"/>
    <col min="15479" max="15479" width="11.140625" style="730" customWidth="1"/>
    <col min="15480" max="15480" width="14" style="730" customWidth="1"/>
    <col min="15481" max="15481" width="11.85546875" style="730" customWidth="1"/>
    <col min="15482" max="15482" width="0" style="730" hidden="1" customWidth="1"/>
    <col min="15483" max="15483" width="11.28515625" style="730" customWidth="1"/>
    <col min="15484" max="15484" width="10.5703125" style="730" customWidth="1"/>
    <col min="15485" max="15485" width="29.28515625" style="730" customWidth="1"/>
    <col min="15486" max="15486" width="11.85546875" style="730" customWidth="1"/>
    <col min="15487" max="15487" width="12.28515625" style="730" customWidth="1"/>
    <col min="15488" max="15488" width="5.7109375" style="730" customWidth="1"/>
    <col min="15489" max="15489" width="17" style="730" customWidth="1"/>
    <col min="15490" max="15490" width="12.7109375" style="730" bestFit="1" customWidth="1"/>
    <col min="15491" max="15491" width="9.5703125" style="730" customWidth="1"/>
    <col min="15492" max="15531" width="0" style="730" hidden="1" customWidth="1"/>
    <col min="15532" max="15539" width="5.7109375" style="730" customWidth="1"/>
    <col min="15540" max="15702" width="9.140625" style="730"/>
    <col min="15703" max="15703" width="6.140625" style="730" customWidth="1"/>
    <col min="15704" max="15704" width="8.7109375" style="730" customWidth="1"/>
    <col min="15705" max="15705" width="25.7109375" style="730" customWidth="1"/>
    <col min="15706" max="15706" width="6.7109375" style="730" customWidth="1"/>
    <col min="15707" max="15707" width="16.5703125" style="730" customWidth="1"/>
    <col min="15708" max="15708" width="6.5703125" style="730" customWidth="1"/>
    <col min="15709" max="15709" width="19" style="730" customWidth="1"/>
    <col min="15710" max="15710" width="6.28515625" style="730" customWidth="1"/>
    <col min="15711" max="15711" width="27.5703125" style="730" customWidth="1"/>
    <col min="15712" max="15712" width="17.28515625" style="730" customWidth="1"/>
    <col min="15713" max="15713" width="53.7109375" style="730" customWidth="1"/>
    <col min="15714" max="15714" width="8.5703125" style="730" customWidth="1"/>
    <col min="15715" max="15715" width="4.85546875" style="730" customWidth="1"/>
    <col min="15716" max="15716" width="13.28515625" style="730" customWidth="1"/>
    <col min="15717" max="15717" width="8.140625" style="730" customWidth="1"/>
    <col min="15718" max="15720" width="8.85546875" style="730" customWidth="1"/>
    <col min="15721" max="15721" width="7.7109375" style="730" customWidth="1"/>
    <col min="15722" max="15722" width="26.28515625" style="730" customWidth="1"/>
    <col min="15723" max="15723" width="14.28515625" style="730" customWidth="1"/>
    <col min="15724" max="15724" width="15.5703125" style="730" customWidth="1"/>
    <col min="15725" max="15725" width="15.85546875" style="730" customWidth="1"/>
    <col min="15726" max="15726" width="17.5703125" style="730" customWidth="1"/>
    <col min="15727" max="15727" width="16.7109375" style="730" customWidth="1"/>
    <col min="15728" max="15728" width="8.28515625" style="730" customWidth="1"/>
    <col min="15729" max="15729" width="60.5703125" style="730" customWidth="1"/>
    <col min="15730" max="15730" width="89.42578125" style="730" customWidth="1"/>
    <col min="15731" max="15731" width="20.28515625" style="730" customWidth="1"/>
    <col min="15732" max="15732" width="10.42578125" style="730" customWidth="1"/>
    <col min="15733" max="15734" width="12" style="730" customWidth="1"/>
    <col min="15735" max="15735" width="11.140625" style="730" customWidth="1"/>
    <col min="15736" max="15736" width="14" style="730" customWidth="1"/>
    <col min="15737" max="15737" width="11.85546875" style="730" customWidth="1"/>
    <col min="15738" max="15738" width="0" style="730" hidden="1" customWidth="1"/>
    <col min="15739" max="15739" width="11.28515625" style="730" customWidth="1"/>
    <col min="15740" max="15740" width="10.5703125" style="730" customWidth="1"/>
    <col min="15741" max="15741" width="29.28515625" style="730" customWidth="1"/>
    <col min="15742" max="15742" width="11.85546875" style="730" customWidth="1"/>
    <col min="15743" max="15743" width="12.28515625" style="730" customWidth="1"/>
    <col min="15744" max="15744" width="5.7109375" style="730" customWidth="1"/>
    <col min="15745" max="15745" width="17" style="730" customWidth="1"/>
    <col min="15746" max="15746" width="12.7109375" style="730" bestFit="1" customWidth="1"/>
    <col min="15747" max="15747" width="9.5703125" style="730" customWidth="1"/>
    <col min="15748" max="15787" width="0" style="730" hidden="1" customWidth="1"/>
    <col min="15788" max="15795" width="5.7109375" style="730" customWidth="1"/>
    <col min="15796" max="15958" width="9.140625" style="730"/>
    <col min="15959" max="15959" width="6.140625" style="730" customWidth="1"/>
    <col min="15960" max="15960" width="8.7109375" style="730" customWidth="1"/>
    <col min="15961" max="15961" width="25.7109375" style="730" customWidth="1"/>
    <col min="15962" max="15962" width="6.7109375" style="730" customWidth="1"/>
    <col min="15963" max="15963" width="16.5703125" style="730" customWidth="1"/>
    <col min="15964" max="15964" width="6.5703125" style="730" customWidth="1"/>
    <col min="15965" max="15965" width="19" style="730" customWidth="1"/>
    <col min="15966" max="15966" width="6.28515625" style="730" customWidth="1"/>
    <col min="15967" max="15967" width="27.5703125" style="730" customWidth="1"/>
    <col min="15968" max="15968" width="17.28515625" style="730" customWidth="1"/>
    <col min="15969" max="15969" width="53.7109375" style="730" customWidth="1"/>
    <col min="15970" max="15970" width="8.5703125" style="730" customWidth="1"/>
    <col min="15971" max="15971" width="4.85546875" style="730" customWidth="1"/>
    <col min="15972" max="15972" width="13.28515625" style="730" customWidth="1"/>
    <col min="15973" max="15973" width="8.140625" style="730" customWidth="1"/>
    <col min="15974" max="15976" width="8.85546875" style="730" customWidth="1"/>
    <col min="15977" max="15977" width="7.7109375" style="730" customWidth="1"/>
    <col min="15978" max="15978" width="26.28515625" style="730" customWidth="1"/>
    <col min="15979" max="15979" width="14.28515625" style="730" customWidth="1"/>
    <col min="15980" max="15980" width="15.5703125" style="730" customWidth="1"/>
    <col min="15981" max="15981" width="15.85546875" style="730" customWidth="1"/>
    <col min="15982" max="15982" width="17.5703125" style="730" customWidth="1"/>
    <col min="15983" max="15983" width="16.7109375" style="730" customWidth="1"/>
    <col min="15984" max="15984" width="8.28515625" style="730" customWidth="1"/>
    <col min="15985" max="15985" width="60.5703125" style="730" customWidth="1"/>
    <col min="15986" max="15986" width="89.42578125" style="730" customWidth="1"/>
    <col min="15987" max="15987" width="20.28515625" style="730" customWidth="1"/>
    <col min="15988" max="15988" width="10.42578125" style="730" customWidth="1"/>
    <col min="15989" max="15990" width="12" style="730" customWidth="1"/>
    <col min="15991" max="15991" width="11.140625" style="730" customWidth="1"/>
    <col min="15992" max="15992" width="14" style="730" customWidth="1"/>
    <col min="15993" max="15993" width="11.85546875" style="730" customWidth="1"/>
    <col min="15994" max="15994" width="0" style="730" hidden="1" customWidth="1"/>
    <col min="15995" max="15995" width="11.28515625" style="730" customWidth="1"/>
    <col min="15996" max="15996" width="10.5703125" style="730" customWidth="1"/>
    <col min="15997" max="15997" width="29.28515625" style="730" customWidth="1"/>
    <col min="15998" max="15998" width="11.85546875" style="730" customWidth="1"/>
    <col min="15999" max="15999" width="12.28515625" style="730" customWidth="1"/>
    <col min="16000" max="16000" width="5.7109375" style="730" customWidth="1"/>
    <col min="16001" max="16001" width="17" style="730" customWidth="1"/>
    <col min="16002" max="16002" width="12.7109375" style="730" bestFit="1" customWidth="1"/>
    <col min="16003" max="16003" width="9.5703125" style="730" customWidth="1"/>
    <col min="16004" max="16043" width="0" style="730" hidden="1" customWidth="1"/>
    <col min="16044" max="16051" width="5.7109375" style="730" customWidth="1"/>
    <col min="16052" max="16378" width="9.140625" style="730"/>
    <col min="16379" max="16381" width="9.140625" style="730" customWidth="1"/>
    <col min="16382" max="16384" width="9.140625" style="730"/>
  </cols>
  <sheetData>
    <row r="1" spans="1:70" s="629" customFormat="1">
      <c r="A1" s="699" t="s">
        <v>4665</v>
      </c>
      <c r="B1" s="700"/>
      <c r="C1" s="701"/>
      <c r="D1" s="699"/>
      <c r="E1" s="699"/>
      <c r="F1" s="699"/>
      <c r="G1" s="699"/>
      <c r="H1" s="700"/>
      <c r="I1" s="702"/>
      <c r="J1" s="700"/>
      <c r="K1" s="702"/>
      <c r="L1" s="702"/>
      <c r="M1" s="702"/>
      <c r="N1" s="699"/>
      <c r="O1" s="702"/>
      <c r="P1" s="702"/>
      <c r="Q1" s="702"/>
      <c r="R1" s="702"/>
      <c r="S1" s="702"/>
      <c r="T1" s="702"/>
      <c r="U1" s="703"/>
      <c r="V1" s="703"/>
      <c r="W1" s="630"/>
      <c r="X1" s="702"/>
      <c r="Y1" s="702"/>
      <c r="Z1" s="704"/>
      <c r="AA1" s="702"/>
      <c r="AB1" s="702"/>
      <c r="AC1" s="702"/>
      <c r="AD1" s="630"/>
      <c r="AE1" s="702"/>
      <c r="AF1" s="699"/>
      <c r="AG1" s="699"/>
      <c r="AH1" s="699"/>
      <c r="AI1" s="699"/>
      <c r="AJ1" s="699"/>
      <c r="AK1" s="699"/>
      <c r="AL1" s="699"/>
      <c r="AM1" s="702"/>
      <c r="AN1" s="702"/>
      <c r="AO1" s="702"/>
      <c r="AP1" s="702"/>
      <c r="AQ1" s="702"/>
      <c r="AR1" s="702"/>
      <c r="AS1" s="702"/>
      <c r="AT1" s="702"/>
      <c r="AU1" s="703"/>
      <c r="AV1" s="702"/>
      <c r="AW1" s="702"/>
      <c r="AX1" s="702"/>
      <c r="AY1" s="700"/>
      <c r="AZ1" s="702"/>
      <c r="BA1" s="699"/>
      <c r="BB1" s="702"/>
      <c r="BC1" s="702"/>
      <c r="BD1" s="702"/>
      <c r="BE1" s="702"/>
    </row>
    <row r="2" spans="1:70" s="629" customFormat="1">
      <c r="A2" s="699" t="s">
        <v>4694</v>
      </c>
      <c r="B2" s="700"/>
      <c r="C2" s="701"/>
      <c r="D2" s="699"/>
      <c r="E2" s="699"/>
      <c r="F2" s="699"/>
      <c r="G2" s="699"/>
      <c r="H2" s="700"/>
      <c r="I2" s="702"/>
      <c r="J2" s="700"/>
      <c r="K2" s="702"/>
      <c r="L2" s="702"/>
      <c r="M2" s="702"/>
      <c r="N2" s="699"/>
      <c r="O2" s="702"/>
      <c r="P2" s="702"/>
      <c r="Q2" s="702"/>
      <c r="R2" s="702"/>
      <c r="S2" s="702"/>
      <c r="T2" s="702"/>
      <c r="U2" s="703"/>
      <c r="V2" s="703"/>
      <c r="W2" s="630"/>
      <c r="X2" s="702"/>
      <c r="Y2" s="702"/>
      <c r="Z2" s="704"/>
      <c r="AA2" s="702"/>
      <c r="AB2" s="702"/>
      <c r="AC2" s="702"/>
      <c r="AD2" s="630"/>
      <c r="AE2" s="888"/>
      <c r="AF2" s="699"/>
      <c r="AG2" s="889"/>
      <c r="AH2" s="699"/>
      <c r="AI2" s="699"/>
      <c r="AJ2" s="699"/>
      <c r="AK2" s="699"/>
      <c r="AL2" s="699"/>
      <c r="AM2" s="702"/>
      <c r="AN2" s="702"/>
      <c r="AO2" s="702"/>
      <c r="AP2" s="702"/>
      <c r="AQ2" s="702"/>
      <c r="AR2" s="702"/>
      <c r="AS2" s="702"/>
      <c r="AT2" s="702"/>
      <c r="AU2" s="703"/>
      <c r="AV2" s="702"/>
      <c r="AW2" s="702"/>
      <c r="AX2" s="702"/>
      <c r="AY2" s="702"/>
      <c r="AZ2" s="702"/>
      <c r="BA2" s="699"/>
      <c r="BB2" s="702"/>
      <c r="BC2" s="702"/>
      <c r="BD2" s="702"/>
      <c r="BE2" s="702"/>
    </row>
    <row r="3" spans="1:70" s="629" customFormat="1">
      <c r="A3" s="629" t="s">
        <v>6111</v>
      </c>
      <c r="B3" s="700"/>
      <c r="C3" s="701"/>
      <c r="D3" s="699"/>
      <c r="E3" s="699"/>
      <c r="F3" s="699"/>
      <c r="G3" s="699"/>
      <c r="H3" s="700"/>
      <c r="I3" s="702"/>
      <c r="J3" s="700"/>
      <c r="K3" s="702"/>
      <c r="L3" s="702"/>
      <c r="M3" s="702"/>
      <c r="N3" s="699"/>
      <c r="O3" s="702"/>
      <c r="P3" s="702"/>
      <c r="Q3" s="702"/>
      <c r="R3" s="702"/>
      <c r="S3" s="702"/>
      <c r="T3" s="702"/>
      <c r="U3" s="703"/>
      <c r="V3" s="1060"/>
      <c r="W3" s="630"/>
      <c r="X3" s="702"/>
      <c r="Y3" s="702"/>
      <c r="Z3" s="704"/>
      <c r="AA3" s="702"/>
      <c r="AB3" s="702"/>
      <c r="AC3" s="702"/>
      <c r="AD3" s="630"/>
      <c r="AE3" s="702"/>
      <c r="AF3" s="699"/>
      <c r="AG3" s="1061"/>
      <c r="AH3" s="699"/>
      <c r="AI3" s="699"/>
      <c r="AJ3" s="699"/>
      <c r="AK3" s="699"/>
      <c r="AL3" s="699"/>
      <c r="AM3" s="702"/>
      <c r="AN3" s="702"/>
      <c r="AO3" s="702"/>
      <c r="AP3" s="702"/>
      <c r="AQ3" s="702"/>
      <c r="AR3" s="702"/>
      <c r="AS3" s="702"/>
      <c r="AT3" s="702"/>
      <c r="AU3" s="703"/>
      <c r="AV3" s="702"/>
      <c r="AW3" s="702"/>
      <c r="AX3" s="702"/>
      <c r="AY3" s="702"/>
      <c r="AZ3" s="702"/>
      <c r="BA3" s="699"/>
      <c r="BB3" s="702"/>
      <c r="BC3" s="702"/>
      <c r="BD3" s="702"/>
      <c r="BE3" s="702"/>
    </row>
    <row r="4" spans="1:70" s="629" customFormat="1">
      <c r="A4" s="699"/>
      <c r="B4" s="700"/>
      <c r="C4" s="701"/>
      <c r="D4" s="699"/>
      <c r="E4" s="699"/>
      <c r="F4" s="699"/>
      <c r="G4" s="699"/>
      <c r="H4" s="700"/>
      <c r="I4" s="702"/>
      <c r="J4" s="700"/>
      <c r="K4" s="702"/>
      <c r="L4" s="702"/>
      <c r="M4" s="702"/>
      <c r="N4" s="699"/>
      <c r="O4" s="702"/>
      <c r="P4" s="702"/>
      <c r="Q4" s="702"/>
      <c r="R4" s="702"/>
      <c r="S4" s="702"/>
      <c r="T4" s="702"/>
      <c r="U4" s="703"/>
      <c r="V4" s="703"/>
      <c r="W4" s="630"/>
      <c r="X4" s="702"/>
      <c r="Y4" s="702"/>
      <c r="Z4" s="704"/>
      <c r="AA4" s="702"/>
      <c r="AB4" s="702"/>
      <c r="AC4" s="702"/>
      <c r="AD4" s="630"/>
      <c r="AE4" s="702"/>
      <c r="AF4" s="699"/>
      <c r="AG4" s="889"/>
      <c r="AH4" s="699"/>
      <c r="AI4" s="699"/>
      <c r="AJ4" s="699"/>
      <c r="AK4" s="699"/>
      <c r="AL4" s="699"/>
      <c r="AM4" s="702"/>
      <c r="AN4" s="702"/>
      <c r="AO4" s="702"/>
      <c r="AP4" s="702"/>
      <c r="AQ4" s="702"/>
      <c r="AR4" s="702"/>
      <c r="AS4" s="702"/>
      <c r="AT4" s="702"/>
      <c r="AU4" s="703"/>
      <c r="AV4" s="702"/>
      <c r="AW4" s="702"/>
      <c r="AX4" s="702"/>
      <c r="AY4" s="702"/>
      <c r="AZ4" s="702"/>
      <c r="BA4" s="699"/>
      <c r="BB4" s="702"/>
      <c r="BC4" s="702"/>
      <c r="BD4" s="702"/>
      <c r="BE4" s="702"/>
    </row>
    <row r="5" spans="1:70" s="898" customFormat="1">
      <c r="A5" s="890"/>
      <c r="B5" s="890"/>
      <c r="C5" s="891"/>
      <c r="D5" s="891"/>
      <c r="E5" s="891"/>
      <c r="F5" s="891"/>
      <c r="G5" s="890"/>
      <c r="H5" s="890"/>
      <c r="I5" s="891"/>
      <c r="J5" s="892"/>
      <c r="K5" s="891"/>
      <c r="L5" s="891"/>
      <c r="M5" s="891"/>
      <c r="N5" s="891"/>
      <c r="O5" s="890"/>
      <c r="P5" s="893"/>
      <c r="Q5" s="893"/>
      <c r="R5" s="893"/>
      <c r="S5" s="890"/>
      <c r="T5" s="891"/>
      <c r="U5" s="894"/>
      <c r="V5" s="894"/>
      <c r="W5" s="890"/>
      <c r="X5" s="891"/>
      <c r="Y5" s="892"/>
      <c r="Z5" s="890"/>
      <c r="AA5" s="890"/>
      <c r="AB5" s="895"/>
      <c r="AC5" s="891"/>
      <c r="AD5" s="890"/>
      <c r="AE5" s="890"/>
      <c r="AF5" s="892"/>
      <c r="AG5" s="896"/>
      <c r="AH5" s="891"/>
      <c r="AI5" s="890"/>
      <c r="AJ5" s="890"/>
      <c r="AK5" s="890"/>
      <c r="AL5" s="892"/>
      <c r="AM5" s="891"/>
      <c r="AN5" s="896"/>
      <c r="AO5" s="897"/>
      <c r="AP5" s="890"/>
      <c r="AU5" s="899"/>
      <c r="BA5" s="891"/>
    </row>
    <row r="6" spans="1:70" s="900" customFormat="1" ht="24.75" customHeight="1">
      <c r="A6" s="1231" t="s">
        <v>4509</v>
      </c>
      <c r="B6" s="1203" t="s">
        <v>4510</v>
      </c>
      <c r="C6" s="1203" t="s">
        <v>4511</v>
      </c>
      <c r="D6" s="1203" t="s">
        <v>4426</v>
      </c>
      <c r="E6" s="1203" t="s">
        <v>4512</v>
      </c>
      <c r="F6" s="1203" t="s">
        <v>4513</v>
      </c>
      <c r="G6" s="1203" t="s">
        <v>4514</v>
      </c>
      <c r="H6" s="1203" t="s">
        <v>4515</v>
      </c>
      <c r="I6" s="1203" t="s">
        <v>4516</v>
      </c>
      <c r="J6" s="1203" t="s">
        <v>4417</v>
      </c>
      <c r="K6" s="1203" t="s">
        <v>4481</v>
      </c>
      <c r="L6" s="1203" t="s">
        <v>4517</v>
      </c>
      <c r="M6" s="1203" t="s">
        <v>4518</v>
      </c>
      <c r="N6" s="1203" t="s">
        <v>4519</v>
      </c>
      <c r="O6" s="1228" t="s">
        <v>4520</v>
      </c>
      <c r="P6" s="1203" t="s">
        <v>4521</v>
      </c>
      <c r="Q6" s="1203" t="s">
        <v>4522</v>
      </c>
      <c r="R6" s="1203" t="s">
        <v>4523</v>
      </c>
      <c r="S6" s="1203" t="s">
        <v>4524</v>
      </c>
      <c r="T6" s="1203" t="s">
        <v>4525</v>
      </c>
      <c r="U6" s="1225" t="s">
        <v>4526</v>
      </c>
      <c r="V6" s="1225" t="s">
        <v>4527</v>
      </c>
      <c r="W6" s="1203" t="s">
        <v>4528</v>
      </c>
      <c r="X6" s="1203" t="s">
        <v>4529</v>
      </c>
      <c r="Y6" s="1203" t="s">
        <v>4530</v>
      </c>
      <c r="Z6" s="1203" t="s">
        <v>4531</v>
      </c>
      <c r="AA6" s="1203" t="s">
        <v>4532</v>
      </c>
      <c r="AB6" s="1203" t="s">
        <v>4533</v>
      </c>
      <c r="AC6" s="1203" t="s">
        <v>4534</v>
      </c>
      <c r="AD6" s="1203" t="s">
        <v>4535</v>
      </c>
      <c r="AE6" s="1216" t="s">
        <v>4536</v>
      </c>
      <c r="AF6" s="1219" t="s">
        <v>3934</v>
      </c>
      <c r="AG6" s="1222" t="s">
        <v>4537</v>
      </c>
      <c r="AH6" s="1203" t="s">
        <v>4538</v>
      </c>
      <c r="AI6" s="1203" t="s">
        <v>4539</v>
      </c>
      <c r="AJ6" s="1203" t="s">
        <v>4540</v>
      </c>
      <c r="AK6" s="1203" t="s">
        <v>4541</v>
      </c>
      <c r="AL6" s="1219" t="s">
        <v>4542</v>
      </c>
      <c r="AM6" s="1203" t="s">
        <v>4508</v>
      </c>
      <c r="AN6" s="1216" t="s">
        <v>4543</v>
      </c>
      <c r="AO6" s="1203" t="s">
        <v>4544</v>
      </c>
      <c r="AP6" s="1214" t="s">
        <v>4545</v>
      </c>
      <c r="AQ6" s="1206" t="s">
        <v>4546</v>
      </c>
      <c r="AR6" s="1207"/>
      <c r="AS6" s="1207"/>
      <c r="AT6" s="1207"/>
      <c r="AU6" s="1207"/>
      <c r="AV6" s="1208"/>
      <c r="AW6" s="1212" t="s">
        <v>4547</v>
      </c>
      <c r="AX6" s="1213"/>
      <c r="AY6" s="1213"/>
      <c r="AZ6" s="1213"/>
      <c r="BA6" s="1213"/>
      <c r="BB6" s="1213"/>
      <c r="BC6" s="1213"/>
      <c r="BD6" s="1213"/>
      <c r="BE6" s="1213"/>
      <c r="BF6" s="1213"/>
      <c r="BG6" s="1213"/>
      <c r="BH6" s="1213"/>
      <c r="BI6" s="1203" t="s">
        <v>4548</v>
      </c>
      <c r="BJ6" s="1203" t="s">
        <v>4549</v>
      </c>
      <c r="BK6" s="1203" t="s">
        <v>4550</v>
      </c>
      <c r="BL6" s="1203" t="s">
        <v>4551</v>
      </c>
      <c r="BM6" s="1203" t="s">
        <v>4552</v>
      </c>
    </row>
    <row r="7" spans="1:70" s="900" customFormat="1" ht="16.5" customHeight="1">
      <c r="A7" s="1232"/>
      <c r="B7" s="1204"/>
      <c r="C7" s="1204"/>
      <c r="D7" s="1204"/>
      <c r="E7" s="1204"/>
      <c r="F7" s="1204"/>
      <c r="G7" s="1204"/>
      <c r="H7" s="1204"/>
      <c r="I7" s="1204"/>
      <c r="J7" s="1204"/>
      <c r="K7" s="1204"/>
      <c r="L7" s="1204"/>
      <c r="M7" s="1204"/>
      <c r="N7" s="1204"/>
      <c r="O7" s="1229"/>
      <c r="P7" s="1204"/>
      <c r="Q7" s="1204"/>
      <c r="R7" s="1204"/>
      <c r="S7" s="1204"/>
      <c r="T7" s="1204"/>
      <c r="U7" s="1226"/>
      <c r="V7" s="1226"/>
      <c r="W7" s="1204"/>
      <c r="X7" s="1204"/>
      <c r="Y7" s="1204"/>
      <c r="Z7" s="1204"/>
      <c r="AA7" s="1204"/>
      <c r="AB7" s="1204"/>
      <c r="AC7" s="1204"/>
      <c r="AD7" s="1204"/>
      <c r="AE7" s="1217"/>
      <c r="AF7" s="1220"/>
      <c r="AG7" s="1223"/>
      <c r="AH7" s="1204"/>
      <c r="AI7" s="1204"/>
      <c r="AJ7" s="1204"/>
      <c r="AK7" s="1204"/>
      <c r="AL7" s="1220"/>
      <c r="AM7" s="1204"/>
      <c r="AN7" s="1217"/>
      <c r="AO7" s="1204"/>
      <c r="AP7" s="1215"/>
      <c r="AQ7" s="1209"/>
      <c r="AR7" s="1210"/>
      <c r="AS7" s="1210"/>
      <c r="AT7" s="1210"/>
      <c r="AU7" s="1210"/>
      <c r="AV7" s="1211"/>
      <c r="AW7" s="886" t="s">
        <v>4553</v>
      </c>
      <c r="AX7" s="886" t="s">
        <v>4554</v>
      </c>
      <c r="AY7" s="886" t="s">
        <v>4555</v>
      </c>
      <c r="AZ7" s="886" t="s">
        <v>4556</v>
      </c>
      <c r="BA7" s="886" t="s">
        <v>285</v>
      </c>
      <c r="BB7" s="886" t="s">
        <v>4557</v>
      </c>
      <c r="BC7" s="886" t="s">
        <v>287</v>
      </c>
      <c r="BD7" s="886" t="s">
        <v>4558</v>
      </c>
      <c r="BE7" s="706" t="s">
        <v>4559</v>
      </c>
      <c r="BF7" s="886" t="s">
        <v>4560</v>
      </c>
      <c r="BG7" s="707" t="s">
        <v>4561</v>
      </c>
      <c r="BH7" s="886" t="s">
        <v>4562</v>
      </c>
      <c r="BI7" s="1204"/>
      <c r="BJ7" s="1204"/>
      <c r="BK7" s="1204"/>
      <c r="BL7" s="1204"/>
      <c r="BM7" s="1204"/>
    </row>
    <row r="8" spans="1:70" s="900" customFormat="1" ht="45" customHeight="1">
      <c r="A8" s="1233"/>
      <c r="B8" s="1205"/>
      <c r="C8" s="1205"/>
      <c r="D8" s="1205"/>
      <c r="E8" s="1205"/>
      <c r="F8" s="1205"/>
      <c r="G8" s="1205"/>
      <c r="H8" s="1205"/>
      <c r="I8" s="1205"/>
      <c r="J8" s="1205"/>
      <c r="K8" s="1205"/>
      <c r="L8" s="1205"/>
      <c r="M8" s="1205"/>
      <c r="N8" s="1205"/>
      <c r="O8" s="1230"/>
      <c r="P8" s="1205"/>
      <c r="Q8" s="1205"/>
      <c r="R8" s="1205"/>
      <c r="S8" s="1205"/>
      <c r="T8" s="1205"/>
      <c r="U8" s="1227"/>
      <c r="V8" s="1227"/>
      <c r="W8" s="1205"/>
      <c r="X8" s="1205"/>
      <c r="Y8" s="1205"/>
      <c r="Z8" s="1205"/>
      <c r="AA8" s="1205"/>
      <c r="AB8" s="1205"/>
      <c r="AC8" s="1205"/>
      <c r="AD8" s="1205"/>
      <c r="AE8" s="1218"/>
      <c r="AF8" s="1221"/>
      <c r="AG8" s="1224"/>
      <c r="AH8" s="1205"/>
      <c r="AI8" s="1205"/>
      <c r="AJ8" s="1205"/>
      <c r="AK8" s="1205"/>
      <c r="AL8" s="1221"/>
      <c r="AM8" s="1205"/>
      <c r="AN8" s="1218"/>
      <c r="AO8" s="1205"/>
      <c r="AP8" s="901"/>
      <c r="AQ8" s="708" t="s">
        <v>4563</v>
      </c>
      <c r="AR8" s="708" t="s">
        <v>5018</v>
      </c>
      <c r="AS8" s="708" t="s">
        <v>5019</v>
      </c>
      <c r="AT8" s="708" t="s">
        <v>5020</v>
      </c>
      <c r="AU8" s="902" t="s">
        <v>4527</v>
      </c>
      <c r="AV8" s="709" t="s">
        <v>4564</v>
      </c>
      <c r="AW8" s="903">
        <v>1</v>
      </c>
      <c r="AX8" s="903">
        <v>2</v>
      </c>
      <c r="AY8" s="903">
        <v>3</v>
      </c>
      <c r="AZ8" s="903">
        <v>4</v>
      </c>
      <c r="BA8" s="903">
        <v>5</v>
      </c>
      <c r="BB8" s="903">
        <v>6</v>
      </c>
      <c r="BC8" s="903">
        <v>7</v>
      </c>
      <c r="BD8" s="903">
        <v>8</v>
      </c>
      <c r="BE8" s="903">
        <v>9</v>
      </c>
      <c r="BF8" s="903">
        <v>10</v>
      </c>
      <c r="BG8" s="903">
        <v>11</v>
      </c>
      <c r="BH8" s="903">
        <v>12</v>
      </c>
      <c r="BI8" s="1205"/>
      <c r="BJ8" s="1205"/>
      <c r="BK8" s="1205"/>
      <c r="BL8" s="1205"/>
      <c r="BM8" s="1205"/>
    </row>
    <row r="9" spans="1:70" s="721" customFormat="1" ht="15.75" customHeight="1">
      <c r="A9" s="904"/>
      <c r="B9" s="710"/>
      <c r="C9" s="711"/>
      <c r="D9" s="711"/>
      <c r="E9" s="711"/>
      <c r="F9" s="711"/>
      <c r="G9" s="710"/>
      <c r="H9" s="710"/>
      <c r="I9" s="711"/>
      <c r="J9" s="712"/>
      <c r="K9" s="711"/>
      <c r="L9" s="711"/>
      <c r="M9" s="711"/>
      <c r="N9" s="711"/>
      <c r="O9" s="710"/>
      <c r="P9" s="713"/>
      <c r="Q9" s="713"/>
      <c r="R9" s="713"/>
      <c r="S9" s="710"/>
      <c r="T9" s="714"/>
      <c r="U9" s="715"/>
      <c r="V9" s="715"/>
      <c r="W9" s="710"/>
      <c r="X9" s="905"/>
      <c r="Y9" s="906"/>
      <c r="Z9" s="907"/>
      <c r="AA9" s="908"/>
      <c r="AB9" s="909"/>
      <c r="AC9" s="905"/>
      <c r="AD9" s="907"/>
      <c r="AE9" s="907"/>
      <c r="AF9" s="906"/>
      <c r="AG9" s="910"/>
      <c r="AH9" s="905"/>
      <c r="AI9" s="910"/>
      <c r="AJ9" s="910"/>
      <c r="AK9" s="906"/>
      <c r="AL9" s="906"/>
      <c r="AM9" s="911"/>
      <c r="AN9" s="910"/>
      <c r="AO9" s="910"/>
      <c r="AP9" s="907"/>
      <c r="AQ9" s="711"/>
      <c r="AR9" s="711"/>
      <c r="AS9" s="711"/>
      <c r="AT9" s="711"/>
      <c r="AU9" s="715"/>
      <c r="AV9" s="711"/>
      <c r="AW9" s="716"/>
      <c r="AX9" s="716"/>
      <c r="AY9" s="716"/>
      <c r="AZ9" s="716"/>
      <c r="BA9" s="716"/>
      <c r="BB9" s="716"/>
      <c r="BC9" s="716"/>
      <c r="BD9" s="716"/>
      <c r="BE9" s="716"/>
      <c r="BF9" s="716"/>
      <c r="BG9" s="716"/>
      <c r="BH9" s="716"/>
      <c r="BI9" s="717"/>
      <c r="BJ9" s="718"/>
      <c r="BK9" s="719"/>
      <c r="BL9" s="717"/>
      <c r="BM9" s="720"/>
    </row>
    <row r="10" spans="1:70" s="721" customFormat="1" ht="16.5" customHeight="1">
      <c r="A10" s="904">
        <v>1</v>
      </c>
      <c r="B10" s="912">
        <v>2100</v>
      </c>
      <c r="C10" s="913" t="s">
        <v>4565</v>
      </c>
      <c r="D10" s="913">
        <v>2117</v>
      </c>
      <c r="E10" s="913" t="s">
        <v>4695</v>
      </c>
      <c r="F10" s="913">
        <v>2010</v>
      </c>
      <c r="G10" s="913" t="s">
        <v>4696</v>
      </c>
      <c r="H10" s="912" t="s">
        <v>4581</v>
      </c>
      <c r="I10" s="913" t="s">
        <v>4582</v>
      </c>
      <c r="J10" s="914">
        <v>6145970000022</v>
      </c>
      <c r="K10" s="913" t="s">
        <v>4704</v>
      </c>
      <c r="L10" s="913" t="s">
        <v>4588</v>
      </c>
      <c r="M10" s="913" t="s">
        <v>1861</v>
      </c>
      <c r="N10" s="913" t="s">
        <v>634</v>
      </c>
      <c r="O10" s="913">
        <v>350</v>
      </c>
      <c r="P10" s="913">
        <v>0</v>
      </c>
      <c r="Q10" s="913">
        <v>0</v>
      </c>
      <c r="R10" s="913">
        <v>0</v>
      </c>
      <c r="S10" s="913">
        <v>1002</v>
      </c>
      <c r="T10" s="913" t="s">
        <v>4583</v>
      </c>
      <c r="U10" s="915">
        <v>86416</v>
      </c>
      <c r="V10" s="916">
        <v>30245600</v>
      </c>
      <c r="W10" s="912" t="s">
        <v>4567</v>
      </c>
      <c r="X10" s="905" t="s">
        <v>5263</v>
      </c>
      <c r="Y10" s="917" t="s">
        <v>3933</v>
      </c>
      <c r="Z10" s="907" t="s">
        <v>5596</v>
      </c>
      <c r="AA10" s="908">
        <v>7.6712328767123283</v>
      </c>
      <c r="AB10" s="905" t="s">
        <v>5264</v>
      </c>
      <c r="AC10" s="905" t="s">
        <v>5065</v>
      </c>
      <c r="AD10" s="907" t="s">
        <v>5084</v>
      </c>
      <c r="AE10" s="913">
        <v>350</v>
      </c>
      <c r="AF10" s="906">
        <v>0</v>
      </c>
      <c r="AG10" s="910">
        <v>43808</v>
      </c>
      <c r="AH10" s="905"/>
      <c r="AI10" s="910" t="s">
        <v>2</v>
      </c>
      <c r="AJ10" s="910">
        <v>41182</v>
      </c>
      <c r="AK10" s="906">
        <v>500</v>
      </c>
      <c r="AL10" s="906">
        <v>0</v>
      </c>
      <c r="AM10" s="911"/>
      <c r="AN10" s="910">
        <v>43982</v>
      </c>
      <c r="AO10" s="910">
        <v>41912</v>
      </c>
      <c r="AP10" s="907"/>
      <c r="AQ10" s="711">
        <v>0</v>
      </c>
      <c r="AR10" s="711">
        <v>0</v>
      </c>
      <c r="AS10" s="711">
        <v>0</v>
      </c>
      <c r="AT10" s="711">
        <v>0</v>
      </c>
      <c r="AU10" s="715">
        <v>0</v>
      </c>
      <c r="AV10" s="711"/>
      <c r="AW10" s="716"/>
      <c r="AX10" s="716"/>
      <c r="AY10" s="716"/>
      <c r="AZ10" s="716"/>
      <c r="BA10" s="716"/>
      <c r="BB10" s="716"/>
      <c r="BC10" s="716"/>
      <c r="BD10" s="716"/>
      <c r="BE10" s="716"/>
      <c r="BF10" s="716"/>
      <c r="BG10" s="716"/>
      <c r="BH10" s="716"/>
      <c r="BI10" s="716">
        <v>0</v>
      </c>
      <c r="BJ10" s="722">
        <v>0</v>
      </c>
      <c r="BK10" s="719">
        <v>0</v>
      </c>
      <c r="BL10" s="716">
        <v>0</v>
      </c>
      <c r="BM10" s="720" t="s">
        <v>5597</v>
      </c>
      <c r="BO10" s="918"/>
      <c r="BQ10" s="919"/>
      <c r="BR10" s="918"/>
    </row>
    <row r="11" spans="1:70" s="721" customFormat="1" ht="16.5" customHeight="1">
      <c r="A11" s="904">
        <f>A10+1</f>
        <v>2</v>
      </c>
      <c r="B11" s="907">
        <v>2100</v>
      </c>
      <c r="C11" s="905" t="s">
        <v>4565</v>
      </c>
      <c r="D11" s="905">
        <v>2117</v>
      </c>
      <c r="E11" s="905" t="s">
        <v>4695</v>
      </c>
      <c r="F11" s="905">
        <v>2010</v>
      </c>
      <c r="G11" s="905" t="s">
        <v>4696</v>
      </c>
      <c r="H11" s="907" t="s">
        <v>4581</v>
      </c>
      <c r="I11" s="905" t="s">
        <v>4582</v>
      </c>
      <c r="J11" s="906">
        <v>5940970000067</v>
      </c>
      <c r="K11" s="905" t="s">
        <v>5697</v>
      </c>
      <c r="L11" s="905" t="s">
        <v>5698</v>
      </c>
      <c r="M11" s="905" t="s">
        <v>4441</v>
      </c>
      <c r="N11" s="905" t="s">
        <v>634</v>
      </c>
      <c r="O11" s="905">
        <v>100</v>
      </c>
      <c r="P11" s="905">
        <v>0</v>
      </c>
      <c r="Q11" s="905">
        <v>0</v>
      </c>
      <c r="R11" s="905">
        <v>0</v>
      </c>
      <c r="S11" s="905">
        <v>1002</v>
      </c>
      <c r="T11" s="905" t="s">
        <v>4583</v>
      </c>
      <c r="U11" s="1063">
        <v>2530</v>
      </c>
      <c r="V11" s="923">
        <v>253000</v>
      </c>
      <c r="W11" s="907" t="s">
        <v>4567</v>
      </c>
      <c r="X11" s="905" t="s">
        <v>5263</v>
      </c>
      <c r="Y11" s="917" t="s">
        <v>3933</v>
      </c>
      <c r="Z11" s="907" t="s">
        <v>5596</v>
      </c>
      <c r="AA11" s="908"/>
      <c r="AB11" s="905" t="s">
        <v>5901</v>
      </c>
      <c r="AC11" s="905" t="s">
        <v>6217</v>
      </c>
      <c r="AD11" s="907"/>
      <c r="AE11" s="905">
        <v>100</v>
      </c>
      <c r="AF11" s="906">
        <v>0</v>
      </c>
      <c r="AG11" s="910"/>
      <c r="AH11" s="905"/>
      <c r="AI11" s="910"/>
      <c r="AJ11" s="910">
        <v>44005</v>
      </c>
      <c r="AK11" s="906">
        <v>100</v>
      </c>
      <c r="AL11" s="906"/>
      <c r="AM11" s="911"/>
      <c r="AN11" s="910"/>
      <c r="AO11" s="910"/>
      <c r="AP11" s="907"/>
      <c r="AQ11" s="711">
        <v>0</v>
      </c>
      <c r="AR11" s="711">
        <v>0</v>
      </c>
      <c r="AS11" s="711">
        <v>0</v>
      </c>
      <c r="AT11" s="711">
        <v>0</v>
      </c>
      <c r="AU11" s="715"/>
      <c r="AV11" s="711"/>
      <c r="AW11" s="716"/>
      <c r="AX11" s="716"/>
      <c r="AY11" s="716"/>
      <c r="AZ11" s="716"/>
      <c r="BA11" s="716"/>
      <c r="BB11" s="716"/>
      <c r="BC11" s="716"/>
      <c r="BD11" s="716"/>
      <c r="BE11" s="716"/>
      <c r="BF11" s="716"/>
      <c r="BG11" s="716"/>
      <c r="BH11" s="716"/>
      <c r="BI11" s="716">
        <v>0</v>
      </c>
      <c r="BJ11" s="722">
        <v>0</v>
      </c>
      <c r="BK11" s="1062">
        <v>0</v>
      </c>
      <c r="BL11" s="716">
        <v>0</v>
      </c>
      <c r="BM11" s="720" t="s">
        <v>5597</v>
      </c>
      <c r="BO11" s="918"/>
      <c r="BQ11" s="919"/>
      <c r="BR11" s="918"/>
    </row>
    <row r="12" spans="1:70" s="721" customFormat="1" ht="16.5" customHeight="1">
      <c r="A12" s="904">
        <f t="shared" ref="A12:A75" si="0">A11+1</f>
        <v>3</v>
      </c>
      <c r="B12" s="907">
        <v>2100</v>
      </c>
      <c r="C12" s="905" t="s">
        <v>4565</v>
      </c>
      <c r="D12" s="905">
        <v>2117</v>
      </c>
      <c r="E12" s="905" t="s">
        <v>4695</v>
      </c>
      <c r="F12" s="905">
        <v>2010</v>
      </c>
      <c r="G12" s="905" t="s">
        <v>4696</v>
      </c>
      <c r="H12" s="907" t="s">
        <v>4581</v>
      </c>
      <c r="I12" s="905" t="s">
        <v>4582</v>
      </c>
      <c r="J12" s="906">
        <v>5940970000031</v>
      </c>
      <c r="K12" s="905" t="s">
        <v>5699</v>
      </c>
      <c r="L12" s="905" t="s">
        <v>5698</v>
      </c>
      <c r="M12" s="905" t="s">
        <v>4441</v>
      </c>
      <c r="N12" s="905" t="s">
        <v>634</v>
      </c>
      <c r="O12" s="905">
        <v>50</v>
      </c>
      <c r="P12" s="905">
        <v>0</v>
      </c>
      <c r="Q12" s="905">
        <v>0</v>
      </c>
      <c r="R12" s="905">
        <v>0</v>
      </c>
      <c r="S12" s="905">
        <v>1002</v>
      </c>
      <c r="T12" s="905" t="s">
        <v>4583</v>
      </c>
      <c r="U12" s="1063">
        <v>2530</v>
      </c>
      <c r="V12" s="923">
        <v>126500</v>
      </c>
      <c r="W12" s="907" t="s">
        <v>4567</v>
      </c>
      <c r="X12" s="905" t="s">
        <v>5263</v>
      </c>
      <c r="Y12" s="917" t="s">
        <v>3933</v>
      </c>
      <c r="Z12" s="907" t="s">
        <v>5596</v>
      </c>
      <c r="AA12" s="908"/>
      <c r="AB12" s="905" t="s">
        <v>5901</v>
      </c>
      <c r="AC12" s="905" t="s">
        <v>6217</v>
      </c>
      <c r="AD12" s="907"/>
      <c r="AE12" s="905">
        <v>50</v>
      </c>
      <c r="AF12" s="906">
        <v>0</v>
      </c>
      <c r="AG12" s="910"/>
      <c r="AH12" s="905"/>
      <c r="AI12" s="910"/>
      <c r="AJ12" s="910">
        <v>44005</v>
      </c>
      <c r="AK12" s="906">
        <v>50</v>
      </c>
      <c r="AL12" s="906"/>
      <c r="AM12" s="911"/>
      <c r="AN12" s="910"/>
      <c r="AO12" s="910"/>
      <c r="AP12" s="907"/>
      <c r="AQ12" s="711">
        <v>0</v>
      </c>
      <c r="AR12" s="711">
        <v>0</v>
      </c>
      <c r="AS12" s="711">
        <v>0</v>
      </c>
      <c r="AT12" s="711">
        <v>0</v>
      </c>
      <c r="AU12" s="715"/>
      <c r="AV12" s="711"/>
      <c r="AW12" s="716"/>
      <c r="AX12" s="716"/>
      <c r="AY12" s="716"/>
      <c r="AZ12" s="716"/>
      <c r="BA12" s="716"/>
      <c r="BB12" s="716"/>
      <c r="BC12" s="716"/>
      <c r="BD12" s="716"/>
      <c r="BE12" s="716"/>
      <c r="BF12" s="716"/>
      <c r="BG12" s="716"/>
      <c r="BH12" s="716"/>
      <c r="BI12" s="716">
        <v>0</v>
      </c>
      <c r="BJ12" s="722">
        <v>0</v>
      </c>
      <c r="BK12" s="1062">
        <v>0</v>
      </c>
      <c r="BL12" s="716">
        <v>0</v>
      </c>
      <c r="BM12" s="720" t="s">
        <v>5597</v>
      </c>
      <c r="BO12" s="918"/>
      <c r="BQ12" s="919"/>
      <c r="BR12" s="918"/>
    </row>
    <row r="13" spans="1:70" s="721" customFormat="1" ht="16.5" customHeight="1">
      <c r="A13" s="904">
        <f t="shared" si="0"/>
        <v>4</v>
      </c>
      <c r="B13" s="907">
        <v>2100</v>
      </c>
      <c r="C13" s="905" t="s">
        <v>4565</v>
      </c>
      <c r="D13" s="905">
        <v>2117</v>
      </c>
      <c r="E13" s="905" t="s">
        <v>4695</v>
      </c>
      <c r="F13" s="905">
        <v>2010</v>
      </c>
      <c r="G13" s="905" t="s">
        <v>4696</v>
      </c>
      <c r="H13" s="907" t="s">
        <v>4581</v>
      </c>
      <c r="I13" s="905" t="s">
        <v>4582</v>
      </c>
      <c r="J13" s="906">
        <v>5940970000032</v>
      </c>
      <c r="K13" s="905" t="s">
        <v>5700</v>
      </c>
      <c r="L13" s="905" t="s">
        <v>5698</v>
      </c>
      <c r="M13" s="905" t="s">
        <v>4441</v>
      </c>
      <c r="N13" s="905" t="s">
        <v>634</v>
      </c>
      <c r="O13" s="905">
        <v>100</v>
      </c>
      <c r="P13" s="905">
        <v>0</v>
      </c>
      <c r="Q13" s="905">
        <v>0</v>
      </c>
      <c r="R13" s="905">
        <v>0</v>
      </c>
      <c r="S13" s="905">
        <v>1002</v>
      </c>
      <c r="T13" s="905" t="s">
        <v>4583</v>
      </c>
      <c r="U13" s="1063">
        <v>2530</v>
      </c>
      <c r="V13" s="923">
        <v>253000</v>
      </c>
      <c r="W13" s="907" t="s">
        <v>4567</v>
      </c>
      <c r="X13" s="905" t="s">
        <v>5263</v>
      </c>
      <c r="Y13" s="917" t="s">
        <v>3933</v>
      </c>
      <c r="Z13" s="907" t="s">
        <v>5596</v>
      </c>
      <c r="AA13" s="908"/>
      <c r="AB13" s="905" t="s">
        <v>5901</v>
      </c>
      <c r="AC13" s="905" t="s">
        <v>6217</v>
      </c>
      <c r="AD13" s="907"/>
      <c r="AE13" s="905">
        <v>100</v>
      </c>
      <c r="AF13" s="906">
        <v>0</v>
      </c>
      <c r="AG13" s="910"/>
      <c r="AH13" s="905"/>
      <c r="AI13" s="910"/>
      <c r="AJ13" s="910">
        <v>44005</v>
      </c>
      <c r="AK13" s="906">
        <v>100</v>
      </c>
      <c r="AL13" s="906"/>
      <c r="AM13" s="911"/>
      <c r="AN13" s="910"/>
      <c r="AO13" s="910"/>
      <c r="AP13" s="907"/>
      <c r="AQ13" s="711">
        <v>0</v>
      </c>
      <c r="AR13" s="711">
        <v>0</v>
      </c>
      <c r="AS13" s="711">
        <v>0</v>
      </c>
      <c r="AT13" s="711">
        <v>0</v>
      </c>
      <c r="AU13" s="715"/>
      <c r="AV13" s="711"/>
      <c r="AW13" s="716"/>
      <c r="AX13" s="716"/>
      <c r="AY13" s="716"/>
      <c r="AZ13" s="716"/>
      <c r="BA13" s="716"/>
      <c r="BB13" s="716"/>
      <c r="BC13" s="716"/>
      <c r="BD13" s="716"/>
      <c r="BE13" s="716"/>
      <c r="BF13" s="716"/>
      <c r="BG13" s="716"/>
      <c r="BH13" s="716"/>
      <c r="BI13" s="716">
        <v>0</v>
      </c>
      <c r="BJ13" s="722">
        <v>0</v>
      </c>
      <c r="BK13" s="1062">
        <v>0</v>
      </c>
      <c r="BL13" s="716">
        <v>0</v>
      </c>
      <c r="BM13" s="720" t="s">
        <v>5597</v>
      </c>
      <c r="BO13" s="918"/>
      <c r="BQ13" s="919"/>
      <c r="BR13" s="918"/>
    </row>
    <row r="14" spans="1:70" s="721" customFormat="1" ht="16.5" customHeight="1">
      <c r="A14" s="904">
        <f t="shared" si="0"/>
        <v>5</v>
      </c>
      <c r="B14" s="907">
        <v>2100</v>
      </c>
      <c r="C14" s="905" t="s">
        <v>4565</v>
      </c>
      <c r="D14" s="905">
        <v>2117</v>
      </c>
      <c r="E14" s="905" t="s">
        <v>4695</v>
      </c>
      <c r="F14" s="905">
        <v>2010</v>
      </c>
      <c r="G14" s="905" t="s">
        <v>4696</v>
      </c>
      <c r="H14" s="907" t="s">
        <v>4581</v>
      </c>
      <c r="I14" s="905" t="s">
        <v>4582</v>
      </c>
      <c r="J14" s="906">
        <v>5940970000033</v>
      </c>
      <c r="K14" s="905" t="s">
        <v>5701</v>
      </c>
      <c r="L14" s="905" t="s">
        <v>5698</v>
      </c>
      <c r="M14" s="905" t="s">
        <v>4441</v>
      </c>
      <c r="N14" s="905" t="s">
        <v>634</v>
      </c>
      <c r="O14" s="905">
        <v>100</v>
      </c>
      <c r="P14" s="905">
        <v>0</v>
      </c>
      <c r="Q14" s="905">
        <v>0</v>
      </c>
      <c r="R14" s="905">
        <v>0</v>
      </c>
      <c r="S14" s="905">
        <v>1002</v>
      </c>
      <c r="T14" s="905" t="s">
        <v>4583</v>
      </c>
      <c r="U14" s="1063">
        <v>2530</v>
      </c>
      <c r="V14" s="923">
        <v>253000</v>
      </c>
      <c r="W14" s="907" t="s">
        <v>4567</v>
      </c>
      <c r="X14" s="905" t="s">
        <v>5263</v>
      </c>
      <c r="Y14" s="917" t="s">
        <v>3933</v>
      </c>
      <c r="Z14" s="907" t="s">
        <v>5596</v>
      </c>
      <c r="AA14" s="908"/>
      <c r="AB14" s="905" t="s">
        <v>5901</v>
      </c>
      <c r="AC14" s="905" t="s">
        <v>6217</v>
      </c>
      <c r="AD14" s="907"/>
      <c r="AE14" s="905">
        <v>100</v>
      </c>
      <c r="AF14" s="906">
        <v>0</v>
      </c>
      <c r="AG14" s="910"/>
      <c r="AH14" s="905"/>
      <c r="AI14" s="910"/>
      <c r="AJ14" s="910">
        <v>44005</v>
      </c>
      <c r="AK14" s="906">
        <v>100</v>
      </c>
      <c r="AL14" s="906"/>
      <c r="AM14" s="911"/>
      <c r="AN14" s="910"/>
      <c r="AO14" s="910"/>
      <c r="AP14" s="907"/>
      <c r="AQ14" s="711">
        <v>0</v>
      </c>
      <c r="AR14" s="711">
        <v>0</v>
      </c>
      <c r="AS14" s="711">
        <v>0</v>
      </c>
      <c r="AT14" s="711">
        <v>0</v>
      </c>
      <c r="AU14" s="715"/>
      <c r="AV14" s="711"/>
      <c r="AW14" s="716"/>
      <c r="AX14" s="716"/>
      <c r="AY14" s="716"/>
      <c r="AZ14" s="716"/>
      <c r="BA14" s="716"/>
      <c r="BB14" s="716"/>
      <c r="BC14" s="716"/>
      <c r="BD14" s="716"/>
      <c r="BE14" s="716"/>
      <c r="BF14" s="716"/>
      <c r="BG14" s="716"/>
      <c r="BH14" s="716"/>
      <c r="BI14" s="716">
        <v>0</v>
      </c>
      <c r="BJ14" s="722">
        <v>0</v>
      </c>
      <c r="BK14" s="1062">
        <v>0</v>
      </c>
      <c r="BL14" s="716">
        <v>0</v>
      </c>
      <c r="BM14" s="720" t="s">
        <v>5597</v>
      </c>
      <c r="BO14" s="918"/>
      <c r="BQ14" s="919"/>
      <c r="BR14" s="918"/>
    </row>
    <row r="15" spans="1:70" s="721" customFormat="1" ht="16.5" customHeight="1">
      <c r="A15" s="904">
        <f t="shared" si="0"/>
        <v>6</v>
      </c>
      <c r="B15" s="907">
        <v>2100</v>
      </c>
      <c r="C15" s="905" t="s">
        <v>4565</v>
      </c>
      <c r="D15" s="905">
        <v>2117</v>
      </c>
      <c r="E15" s="905" t="s">
        <v>4695</v>
      </c>
      <c r="F15" s="905">
        <v>2010</v>
      </c>
      <c r="G15" s="905" t="s">
        <v>4696</v>
      </c>
      <c r="H15" s="907" t="s">
        <v>4581</v>
      </c>
      <c r="I15" s="905" t="s">
        <v>4582</v>
      </c>
      <c r="J15" s="906">
        <v>5940970000036</v>
      </c>
      <c r="K15" s="905" t="s">
        <v>5702</v>
      </c>
      <c r="L15" s="905" t="s">
        <v>5698</v>
      </c>
      <c r="M15" s="905" t="s">
        <v>4441</v>
      </c>
      <c r="N15" s="905" t="s">
        <v>634</v>
      </c>
      <c r="O15" s="905">
        <v>50</v>
      </c>
      <c r="P15" s="905">
        <v>0</v>
      </c>
      <c r="Q15" s="905">
        <v>0</v>
      </c>
      <c r="R15" s="905">
        <v>0</v>
      </c>
      <c r="S15" s="905">
        <v>1002</v>
      </c>
      <c r="T15" s="905" t="s">
        <v>4583</v>
      </c>
      <c r="U15" s="1063">
        <v>3300</v>
      </c>
      <c r="V15" s="923">
        <v>165000</v>
      </c>
      <c r="W15" s="907" t="s">
        <v>4567</v>
      </c>
      <c r="X15" s="905" t="s">
        <v>5263</v>
      </c>
      <c r="Y15" s="917" t="s">
        <v>3933</v>
      </c>
      <c r="Z15" s="907" t="s">
        <v>5596</v>
      </c>
      <c r="AA15" s="908"/>
      <c r="AB15" s="905" t="s">
        <v>5901</v>
      </c>
      <c r="AC15" s="905" t="s">
        <v>6217</v>
      </c>
      <c r="AD15" s="907"/>
      <c r="AE15" s="905">
        <v>50</v>
      </c>
      <c r="AF15" s="906">
        <v>0</v>
      </c>
      <c r="AG15" s="910"/>
      <c r="AH15" s="905"/>
      <c r="AI15" s="910"/>
      <c r="AJ15" s="910">
        <v>44005</v>
      </c>
      <c r="AK15" s="906">
        <v>50</v>
      </c>
      <c r="AL15" s="906"/>
      <c r="AM15" s="911"/>
      <c r="AN15" s="910"/>
      <c r="AO15" s="910"/>
      <c r="AP15" s="907"/>
      <c r="AQ15" s="711">
        <v>0</v>
      </c>
      <c r="AR15" s="711">
        <v>0</v>
      </c>
      <c r="AS15" s="711">
        <v>0</v>
      </c>
      <c r="AT15" s="711">
        <v>0</v>
      </c>
      <c r="AU15" s="715"/>
      <c r="AV15" s="711"/>
      <c r="AW15" s="716"/>
      <c r="AX15" s="716"/>
      <c r="AY15" s="716"/>
      <c r="AZ15" s="716"/>
      <c r="BA15" s="716"/>
      <c r="BB15" s="716"/>
      <c r="BC15" s="716"/>
      <c r="BD15" s="716"/>
      <c r="BE15" s="716"/>
      <c r="BF15" s="716"/>
      <c r="BG15" s="716"/>
      <c r="BH15" s="716"/>
      <c r="BI15" s="716">
        <v>0</v>
      </c>
      <c r="BJ15" s="722">
        <v>0</v>
      </c>
      <c r="BK15" s="1062">
        <v>0</v>
      </c>
      <c r="BL15" s="716">
        <v>0</v>
      </c>
      <c r="BM15" s="720" t="s">
        <v>5597</v>
      </c>
      <c r="BO15" s="918"/>
      <c r="BQ15" s="919"/>
      <c r="BR15" s="918"/>
    </row>
    <row r="16" spans="1:70" s="721" customFormat="1" ht="16.5" customHeight="1">
      <c r="A16" s="904">
        <f t="shared" si="0"/>
        <v>7</v>
      </c>
      <c r="B16" s="907">
        <v>2100</v>
      </c>
      <c r="C16" s="905" t="s">
        <v>4565</v>
      </c>
      <c r="D16" s="905">
        <v>2117</v>
      </c>
      <c r="E16" s="905" t="s">
        <v>4695</v>
      </c>
      <c r="F16" s="905">
        <v>2010</v>
      </c>
      <c r="G16" s="905" t="s">
        <v>4696</v>
      </c>
      <c r="H16" s="907" t="s">
        <v>4581</v>
      </c>
      <c r="I16" s="905" t="s">
        <v>4582</v>
      </c>
      <c r="J16" s="906">
        <v>6145970000001</v>
      </c>
      <c r="K16" s="905" t="s">
        <v>5703</v>
      </c>
      <c r="L16" s="905" t="s">
        <v>4588</v>
      </c>
      <c r="M16" s="905" t="s">
        <v>4441</v>
      </c>
      <c r="N16" s="905" t="s">
        <v>634</v>
      </c>
      <c r="O16" s="905">
        <v>100</v>
      </c>
      <c r="P16" s="905">
        <v>0</v>
      </c>
      <c r="Q16" s="905">
        <v>0</v>
      </c>
      <c r="R16" s="905">
        <v>0</v>
      </c>
      <c r="S16" s="905">
        <v>1002</v>
      </c>
      <c r="T16" s="905" t="s">
        <v>4583</v>
      </c>
      <c r="U16" s="1063">
        <v>1100</v>
      </c>
      <c r="V16" s="923">
        <v>110000</v>
      </c>
      <c r="W16" s="907" t="s">
        <v>4567</v>
      </c>
      <c r="X16" s="905" t="s">
        <v>5263</v>
      </c>
      <c r="Y16" s="917" t="s">
        <v>3933</v>
      </c>
      <c r="Z16" s="907" t="s">
        <v>5596</v>
      </c>
      <c r="AA16" s="908"/>
      <c r="AB16" s="905" t="s">
        <v>5901</v>
      </c>
      <c r="AC16" s="905" t="s">
        <v>6217</v>
      </c>
      <c r="AD16" s="907"/>
      <c r="AE16" s="905">
        <v>100</v>
      </c>
      <c r="AF16" s="906">
        <v>0</v>
      </c>
      <c r="AG16" s="910"/>
      <c r="AH16" s="905"/>
      <c r="AI16" s="910"/>
      <c r="AJ16" s="910">
        <v>44005</v>
      </c>
      <c r="AK16" s="906">
        <v>100</v>
      </c>
      <c r="AL16" s="906"/>
      <c r="AM16" s="911"/>
      <c r="AN16" s="910"/>
      <c r="AO16" s="910"/>
      <c r="AP16" s="907"/>
      <c r="AQ16" s="711">
        <v>0</v>
      </c>
      <c r="AR16" s="711">
        <v>0</v>
      </c>
      <c r="AS16" s="711">
        <v>0</v>
      </c>
      <c r="AT16" s="711">
        <v>0</v>
      </c>
      <c r="AU16" s="715"/>
      <c r="AV16" s="711"/>
      <c r="AW16" s="716"/>
      <c r="AX16" s="716"/>
      <c r="AY16" s="716"/>
      <c r="AZ16" s="716"/>
      <c r="BA16" s="716"/>
      <c r="BB16" s="716"/>
      <c r="BC16" s="716"/>
      <c r="BD16" s="716"/>
      <c r="BE16" s="716"/>
      <c r="BF16" s="716"/>
      <c r="BG16" s="716"/>
      <c r="BH16" s="716"/>
      <c r="BI16" s="716">
        <v>0</v>
      </c>
      <c r="BJ16" s="722">
        <v>0</v>
      </c>
      <c r="BK16" s="1062">
        <v>0</v>
      </c>
      <c r="BL16" s="716">
        <v>0</v>
      </c>
      <c r="BM16" s="720" t="s">
        <v>5597</v>
      </c>
      <c r="BO16" s="918"/>
      <c r="BQ16" s="919"/>
      <c r="BR16" s="918"/>
    </row>
    <row r="17" spans="1:70" s="721" customFormat="1" ht="16.5" customHeight="1">
      <c r="A17" s="904">
        <f t="shared" si="0"/>
        <v>8</v>
      </c>
      <c r="B17" s="907">
        <v>2100</v>
      </c>
      <c r="C17" s="905" t="s">
        <v>4565</v>
      </c>
      <c r="D17" s="905">
        <v>2117</v>
      </c>
      <c r="E17" s="905" t="s">
        <v>4695</v>
      </c>
      <c r="F17" s="905">
        <v>2010</v>
      </c>
      <c r="G17" s="905" t="s">
        <v>4696</v>
      </c>
      <c r="H17" s="907" t="s">
        <v>4581</v>
      </c>
      <c r="I17" s="905" t="s">
        <v>4582</v>
      </c>
      <c r="J17" s="906">
        <v>6145970000003</v>
      </c>
      <c r="K17" s="905" t="s">
        <v>5704</v>
      </c>
      <c r="L17" s="905" t="s">
        <v>4588</v>
      </c>
      <c r="M17" s="905" t="s">
        <v>4441</v>
      </c>
      <c r="N17" s="905" t="s">
        <v>634</v>
      </c>
      <c r="O17" s="905">
        <v>200</v>
      </c>
      <c r="P17" s="905">
        <v>0</v>
      </c>
      <c r="Q17" s="905">
        <v>0</v>
      </c>
      <c r="R17" s="905">
        <v>0</v>
      </c>
      <c r="S17" s="905">
        <v>1002</v>
      </c>
      <c r="T17" s="905" t="s">
        <v>4583</v>
      </c>
      <c r="U17" s="1063">
        <v>1210</v>
      </c>
      <c r="V17" s="923">
        <v>242000</v>
      </c>
      <c r="W17" s="907" t="s">
        <v>4567</v>
      </c>
      <c r="X17" s="905" t="s">
        <v>5263</v>
      </c>
      <c r="Y17" s="917" t="s">
        <v>3933</v>
      </c>
      <c r="Z17" s="907" t="s">
        <v>5596</v>
      </c>
      <c r="AA17" s="908"/>
      <c r="AB17" s="905" t="s">
        <v>5901</v>
      </c>
      <c r="AC17" s="905" t="s">
        <v>6217</v>
      </c>
      <c r="AD17" s="907"/>
      <c r="AE17" s="905">
        <v>200</v>
      </c>
      <c r="AF17" s="906">
        <v>0</v>
      </c>
      <c r="AG17" s="910"/>
      <c r="AH17" s="905"/>
      <c r="AI17" s="910"/>
      <c r="AJ17" s="910">
        <v>44005</v>
      </c>
      <c r="AK17" s="906">
        <v>200</v>
      </c>
      <c r="AL17" s="906"/>
      <c r="AM17" s="911"/>
      <c r="AN17" s="910"/>
      <c r="AO17" s="910"/>
      <c r="AP17" s="907"/>
      <c r="AQ17" s="711">
        <v>0</v>
      </c>
      <c r="AR17" s="711">
        <v>0</v>
      </c>
      <c r="AS17" s="711">
        <v>0</v>
      </c>
      <c r="AT17" s="711">
        <v>0</v>
      </c>
      <c r="AU17" s="715"/>
      <c r="AV17" s="711"/>
      <c r="AW17" s="716"/>
      <c r="AX17" s="716"/>
      <c r="AY17" s="716"/>
      <c r="AZ17" s="716"/>
      <c r="BA17" s="716"/>
      <c r="BB17" s="716"/>
      <c r="BC17" s="716"/>
      <c r="BD17" s="716"/>
      <c r="BE17" s="716"/>
      <c r="BF17" s="716"/>
      <c r="BG17" s="716"/>
      <c r="BH17" s="716"/>
      <c r="BI17" s="716">
        <v>0</v>
      </c>
      <c r="BJ17" s="722">
        <v>0</v>
      </c>
      <c r="BK17" s="1062">
        <v>0</v>
      </c>
      <c r="BL17" s="716">
        <v>0</v>
      </c>
      <c r="BM17" s="720" t="s">
        <v>5597</v>
      </c>
      <c r="BO17" s="918"/>
      <c r="BQ17" s="919"/>
      <c r="BR17" s="918"/>
    </row>
    <row r="18" spans="1:70" s="721" customFormat="1" ht="16.5" customHeight="1">
      <c r="A18" s="904">
        <f t="shared" si="0"/>
        <v>9</v>
      </c>
      <c r="B18" s="907">
        <v>2100</v>
      </c>
      <c r="C18" s="905" t="s">
        <v>4565</v>
      </c>
      <c r="D18" s="905">
        <v>2117</v>
      </c>
      <c r="E18" s="905" t="s">
        <v>4695</v>
      </c>
      <c r="F18" s="905">
        <v>2010</v>
      </c>
      <c r="G18" s="905" t="s">
        <v>4696</v>
      </c>
      <c r="H18" s="907" t="s">
        <v>4581</v>
      </c>
      <c r="I18" s="905" t="s">
        <v>4582</v>
      </c>
      <c r="J18" s="906">
        <v>6145970000007</v>
      </c>
      <c r="K18" s="905" t="s">
        <v>5705</v>
      </c>
      <c r="L18" s="905" t="s">
        <v>4588</v>
      </c>
      <c r="M18" s="905" t="s">
        <v>4441</v>
      </c>
      <c r="N18" s="905" t="s">
        <v>634</v>
      </c>
      <c r="O18" s="905">
        <v>200</v>
      </c>
      <c r="P18" s="905">
        <v>0</v>
      </c>
      <c r="Q18" s="905">
        <v>0</v>
      </c>
      <c r="R18" s="905">
        <v>0</v>
      </c>
      <c r="S18" s="905">
        <v>1002</v>
      </c>
      <c r="T18" s="905" t="s">
        <v>4583</v>
      </c>
      <c r="U18" s="1063">
        <v>1210</v>
      </c>
      <c r="V18" s="923">
        <v>242000</v>
      </c>
      <c r="W18" s="907" t="s">
        <v>4567</v>
      </c>
      <c r="X18" s="905" t="s">
        <v>5263</v>
      </c>
      <c r="Y18" s="917" t="s">
        <v>3933</v>
      </c>
      <c r="Z18" s="907" t="s">
        <v>5596</v>
      </c>
      <c r="AA18" s="908"/>
      <c r="AB18" s="905" t="s">
        <v>5901</v>
      </c>
      <c r="AC18" s="905" t="s">
        <v>6217</v>
      </c>
      <c r="AD18" s="907"/>
      <c r="AE18" s="905">
        <v>200</v>
      </c>
      <c r="AF18" s="906">
        <v>0</v>
      </c>
      <c r="AG18" s="910"/>
      <c r="AH18" s="905"/>
      <c r="AI18" s="910"/>
      <c r="AJ18" s="910">
        <v>44005</v>
      </c>
      <c r="AK18" s="906">
        <v>200</v>
      </c>
      <c r="AL18" s="906"/>
      <c r="AM18" s="911"/>
      <c r="AN18" s="910"/>
      <c r="AO18" s="910"/>
      <c r="AP18" s="907"/>
      <c r="AQ18" s="711">
        <v>0</v>
      </c>
      <c r="AR18" s="711">
        <v>0</v>
      </c>
      <c r="AS18" s="711">
        <v>0</v>
      </c>
      <c r="AT18" s="711">
        <v>0</v>
      </c>
      <c r="AU18" s="715"/>
      <c r="AV18" s="711"/>
      <c r="AW18" s="716"/>
      <c r="AX18" s="716"/>
      <c r="AY18" s="716"/>
      <c r="AZ18" s="716"/>
      <c r="BA18" s="716"/>
      <c r="BB18" s="716"/>
      <c r="BC18" s="716"/>
      <c r="BD18" s="716"/>
      <c r="BE18" s="716"/>
      <c r="BF18" s="716"/>
      <c r="BG18" s="716"/>
      <c r="BH18" s="716"/>
      <c r="BI18" s="716">
        <v>0</v>
      </c>
      <c r="BJ18" s="722">
        <v>0</v>
      </c>
      <c r="BK18" s="1062">
        <v>0</v>
      </c>
      <c r="BL18" s="716">
        <v>0</v>
      </c>
      <c r="BM18" s="720" t="s">
        <v>5597</v>
      </c>
      <c r="BO18" s="918"/>
      <c r="BQ18" s="919"/>
      <c r="BR18" s="918"/>
    </row>
    <row r="19" spans="1:70" s="721" customFormat="1" ht="16.5" customHeight="1">
      <c r="A19" s="904">
        <f t="shared" si="0"/>
        <v>10</v>
      </c>
      <c r="B19" s="907">
        <v>2100</v>
      </c>
      <c r="C19" s="905" t="s">
        <v>4565</v>
      </c>
      <c r="D19" s="905">
        <v>2117</v>
      </c>
      <c r="E19" s="905" t="s">
        <v>4695</v>
      </c>
      <c r="F19" s="905">
        <v>2010</v>
      </c>
      <c r="G19" s="905" t="s">
        <v>4696</v>
      </c>
      <c r="H19" s="907" t="s">
        <v>4581</v>
      </c>
      <c r="I19" s="905" t="s">
        <v>4582</v>
      </c>
      <c r="J19" s="906">
        <v>6145970000008</v>
      </c>
      <c r="K19" s="905" t="s">
        <v>5706</v>
      </c>
      <c r="L19" s="905" t="s">
        <v>4588</v>
      </c>
      <c r="M19" s="905" t="s">
        <v>4441</v>
      </c>
      <c r="N19" s="905" t="s">
        <v>634</v>
      </c>
      <c r="O19" s="905">
        <v>200</v>
      </c>
      <c r="P19" s="905">
        <v>0</v>
      </c>
      <c r="Q19" s="905">
        <v>0</v>
      </c>
      <c r="R19" s="905">
        <v>0</v>
      </c>
      <c r="S19" s="905">
        <v>1002</v>
      </c>
      <c r="T19" s="905" t="s">
        <v>4583</v>
      </c>
      <c r="U19" s="1063">
        <v>1320</v>
      </c>
      <c r="V19" s="923">
        <v>264000</v>
      </c>
      <c r="W19" s="907" t="s">
        <v>4567</v>
      </c>
      <c r="X19" s="905" t="s">
        <v>5263</v>
      </c>
      <c r="Y19" s="917" t="s">
        <v>3933</v>
      </c>
      <c r="Z19" s="907" t="s">
        <v>5596</v>
      </c>
      <c r="AA19" s="908"/>
      <c r="AB19" s="905" t="s">
        <v>5901</v>
      </c>
      <c r="AC19" s="905" t="s">
        <v>6217</v>
      </c>
      <c r="AD19" s="907"/>
      <c r="AE19" s="905">
        <v>200</v>
      </c>
      <c r="AF19" s="906">
        <v>0</v>
      </c>
      <c r="AG19" s="910"/>
      <c r="AH19" s="905"/>
      <c r="AI19" s="910"/>
      <c r="AJ19" s="910">
        <v>44005</v>
      </c>
      <c r="AK19" s="906">
        <v>200</v>
      </c>
      <c r="AL19" s="906"/>
      <c r="AM19" s="911"/>
      <c r="AN19" s="910"/>
      <c r="AO19" s="910"/>
      <c r="AP19" s="907"/>
      <c r="AQ19" s="711">
        <v>0</v>
      </c>
      <c r="AR19" s="711">
        <v>0</v>
      </c>
      <c r="AS19" s="711">
        <v>0</v>
      </c>
      <c r="AT19" s="711">
        <v>0</v>
      </c>
      <c r="AU19" s="715"/>
      <c r="AV19" s="711"/>
      <c r="AW19" s="716"/>
      <c r="AX19" s="716"/>
      <c r="AY19" s="716"/>
      <c r="AZ19" s="716"/>
      <c r="BA19" s="716"/>
      <c r="BB19" s="716"/>
      <c r="BC19" s="716"/>
      <c r="BD19" s="716"/>
      <c r="BE19" s="716"/>
      <c r="BF19" s="716"/>
      <c r="BG19" s="716"/>
      <c r="BH19" s="716"/>
      <c r="BI19" s="716">
        <v>0</v>
      </c>
      <c r="BJ19" s="722">
        <v>0</v>
      </c>
      <c r="BK19" s="1062">
        <v>0</v>
      </c>
      <c r="BL19" s="716">
        <v>0</v>
      </c>
      <c r="BM19" s="720" t="s">
        <v>5597</v>
      </c>
      <c r="BO19" s="918"/>
      <c r="BQ19" s="919"/>
      <c r="BR19" s="918"/>
    </row>
    <row r="20" spans="1:70" s="721" customFormat="1" ht="16.5" customHeight="1">
      <c r="A20" s="904">
        <f t="shared" si="0"/>
        <v>11</v>
      </c>
      <c r="B20" s="907">
        <v>2100</v>
      </c>
      <c r="C20" s="905" t="s">
        <v>4565</v>
      </c>
      <c r="D20" s="905">
        <v>2117</v>
      </c>
      <c r="E20" s="905" t="s">
        <v>4695</v>
      </c>
      <c r="F20" s="905">
        <v>2010</v>
      </c>
      <c r="G20" s="905" t="s">
        <v>4696</v>
      </c>
      <c r="H20" s="907" t="s">
        <v>4581</v>
      </c>
      <c r="I20" s="905" t="s">
        <v>4582</v>
      </c>
      <c r="J20" s="906">
        <v>6145970000015</v>
      </c>
      <c r="K20" s="905" t="s">
        <v>5707</v>
      </c>
      <c r="L20" s="905" t="s">
        <v>4588</v>
      </c>
      <c r="M20" s="905" t="s">
        <v>4441</v>
      </c>
      <c r="N20" s="905" t="s">
        <v>634</v>
      </c>
      <c r="O20" s="905">
        <v>200</v>
      </c>
      <c r="P20" s="905">
        <v>0</v>
      </c>
      <c r="Q20" s="905">
        <v>0</v>
      </c>
      <c r="R20" s="905">
        <v>0</v>
      </c>
      <c r="S20" s="905">
        <v>1002</v>
      </c>
      <c r="T20" s="905" t="s">
        <v>4583</v>
      </c>
      <c r="U20" s="1063">
        <v>1320</v>
      </c>
      <c r="V20" s="923">
        <v>264000</v>
      </c>
      <c r="W20" s="907" t="s">
        <v>4567</v>
      </c>
      <c r="X20" s="905" t="s">
        <v>5263</v>
      </c>
      <c r="Y20" s="917" t="s">
        <v>3933</v>
      </c>
      <c r="Z20" s="907" t="s">
        <v>5596</v>
      </c>
      <c r="AA20" s="908"/>
      <c r="AB20" s="905" t="s">
        <v>5901</v>
      </c>
      <c r="AC20" s="905" t="s">
        <v>6217</v>
      </c>
      <c r="AD20" s="907"/>
      <c r="AE20" s="905">
        <v>200</v>
      </c>
      <c r="AF20" s="906">
        <v>0</v>
      </c>
      <c r="AG20" s="910"/>
      <c r="AH20" s="905"/>
      <c r="AI20" s="910"/>
      <c r="AJ20" s="910">
        <v>44005</v>
      </c>
      <c r="AK20" s="906">
        <v>200</v>
      </c>
      <c r="AL20" s="906"/>
      <c r="AM20" s="911"/>
      <c r="AN20" s="910"/>
      <c r="AO20" s="910"/>
      <c r="AP20" s="907"/>
      <c r="AQ20" s="711">
        <v>0</v>
      </c>
      <c r="AR20" s="711">
        <v>0</v>
      </c>
      <c r="AS20" s="711">
        <v>0</v>
      </c>
      <c r="AT20" s="711">
        <v>0</v>
      </c>
      <c r="AU20" s="715"/>
      <c r="AV20" s="711"/>
      <c r="AW20" s="716"/>
      <c r="AX20" s="716"/>
      <c r="AY20" s="716"/>
      <c r="AZ20" s="716"/>
      <c r="BA20" s="716"/>
      <c r="BB20" s="716"/>
      <c r="BC20" s="716"/>
      <c r="BD20" s="716"/>
      <c r="BE20" s="716"/>
      <c r="BF20" s="716"/>
      <c r="BG20" s="716"/>
      <c r="BH20" s="716"/>
      <c r="BI20" s="716">
        <v>0</v>
      </c>
      <c r="BJ20" s="722">
        <v>0</v>
      </c>
      <c r="BK20" s="1062">
        <v>0</v>
      </c>
      <c r="BL20" s="716">
        <v>0</v>
      </c>
      <c r="BM20" s="720" t="s">
        <v>5597</v>
      </c>
      <c r="BO20" s="918"/>
      <c r="BQ20" s="919"/>
      <c r="BR20" s="918"/>
    </row>
    <row r="21" spans="1:70" s="721" customFormat="1" ht="16.5" customHeight="1">
      <c r="A21" s="904">
        <f t="shared" si="0"/>
        <v>12</v>
      </c>
      <c r="B21" s="907">
        <v>2100</v>
      </c>
      <c r="C21" s="905" t="s">
        <v>4565</v>
      </c>
      <c r="D21" s="905">
        <v>2117</v>
      </c>
      <c r="E21" s="905" t="s">
        <v>4695</v>
      </c>
      <c r="F21" s="905">
        <v>2010</v>
      </c>
      <c r="G21" s="905" t="s">
        <v>4696</v>
      </c>
      <c r="H21" s="907" t="s">
        <v>4581</v>
      </c>
      <c r="I21" s="905" t="s">
        <v>4582</v>
      </c>
      <c r="J21" s="906">
        <v>6145970000016</v>
      </c>
      <c r="K21" s="905" t="s">
        <v>5708</v>
      </c>
      <c r="L21" s="905" t="s">
        <v>4588</v>
      </c>
      <c r="M21" s="905" t="s">
        <v>4441</v>
      </c>
      <c r="N21" s="905" t="s">
        <v>634</v>
      </c>
      <c r="O21" s="905">
        <v>100</v>
      </c>
      <c r="P21" s="905">
        <v>0</v>
      </c>
      <c r="Q21" s="905">
        <v>0</v>
      </c>
      <c r="R21" s="905">
        <v>0</v>
      </c>
      <c r="S21" s="905">
        <v>1002</v>
      </c>
      <c r="T21" s="905" t="s">
        <v>4583</v>
      </c>
      <c r="U21" s="1063">
        <v>2640</v>
      </c>
      <c r="V21" s="923">
        <v>264000</v>
      </c>
      <c r="W21" s="907" t="s">
        <v>4567</v>
      </c>
      <c r="X21" s="905" t="s">
        <v>5263</v>
      </c>
      <c r="Y21" s="917" t="s">
        <v>3933</v>
      </c>
      <c r="Z21" s="907" t="s">
        <v>5596</v>
      </c>
      <c r="AA21" s="908"/>
      <c r="AB21" s="905" t="s">
        <v>5901</v>
      </c>
      <c r="AC21" s="905" t="s">
        <v>6217</v>
      </c>
      <c r="AD21" s="907"/>
      <c r="AE21" s="905">
        <v>100</v>
      </c>
      <c r="AF21" s="906">
        <v>0</v>
      </c>
      <c r="AG21" s="910"/>
      <c r="AH21" s="905"/>
      <c r="AI21" s="910"/>
      <c r="AJ21" s="910">
        <v>44005</v>
      </c>
      <c r="AK21" s="906">
        <v>100</v>
      </c>
      <c r="AL21" s="906"/>
      <c r="AM21" s="911"/>
      <c r="AN21" s="910"/>
      <c r="AO21" s="910"/>
      <c r="AP21" s="907"/>
      <c r="AQ21" s="711">
        <v>0</v>
      </c>
      <c r="AR21" s="711">
        <v>0</v>
      </c>
      <c r="AS21" s="711">
        <v>0</v>
      </c>
      <c r="AT21" s="711">
        <v>0</v>
      </c>
      <c r="AU21" s="715"/>
      <c r="AV21" s="711"/>
      <c r="AW21" s="716"/>
      <c r="AX21" s="716"/>
      <c r="AY21" s="716"/>
      <c r="AZ21" s="716"/>
      <c r="BA21" s="716"/>
      <c r="BB21" s="716"/>
      <c r="BC21" s="716"/>
      <c r="BD21" s="716"/>
      <c r="BE21" s="716"/>
      <c r="BF21" s="716"/>
      <c r="BG21" s="716"/>
      <c r="BH21" s="716"/>
      <c r="BI21" s="716">
        <v>0</v>
      </c>
      <c r="BJ21" s="722">
        <v>0</v>
      </c>
      <c r="BK21" s="1062">
        <v>0</v>
      </c>
      <c r="BL21" s="716">
        <v>0</v>
      </c>
      <c r="BM21" s="720" t="s">
        <v>5597</v>
      </c>
      <c r="BO21" s="918"/>
      <c r="BQ21" s="919"/>
      <c r="BR21" s="918"/>
    </row>
    <row r="22" spans="1:70" s="721" customFormat="1">
      <c r="A22" s="904">
        <f t="shared" si="0"/>
        <v>13</v>
      </c>
      <c r="B22" s="912">
        <v>2100</v>
      </c>
      <c r="C22" s="913" t="s">
        <v>4565</v>
      </c>
      <c r="D22" s="913">
        <v>2117</v>
      </c>
      <c r="E22" s="913" t="s">
        <v>4695</v>
      </c>
      <c r="F22" s="913">
        <v>2010</v>
      </c>
      <c r="G22" s="913" t="s">
        <v>4696</v>
      </c>
      <c r="H22" s="912" t="s">
        <v>4581</v>
      </c>
      <c r="I22" s="913" t="s">
        <v>4582</v>
      </c>
      <c r="J22" s="914">
        <v>4730970000000</v>
      </c>
      <c r="K22" s="913" t="s">
        <v>4714</v>
      </c>
      <c r="L22" s="913" t="s">
        <v>4700</v>
      </c>
      <c r="M22" s="913" t="s">
        <v>4441</v>
      </c>
      <c r="N22" s="913" t="s">
        <v>634</v>
      </c>
      <c r="O22" s="913">
        <v>4</v>
      </c>
      <c r="P22" s="913">
        <v>0</v>
      </c>
      <c r="Q22" s="913">
        <v>0</v>
      </c>
      <c r="R22" s="913">
        <v>0</v>
      </c>
      <c r="S22" s="913">
        <v>1005</v>
      </c>
      <c r="T22" s="913" t="s">
        <v>4585</v>
      </c>
      <c r="U22" s="915">
        <v>143000</v>
      </c>
      <c r="V22" s="916">
        <v>572000</v>
      </c>
      <c r="W22" s="912" t="s">
        <v>4567</v>
      </c>
      <c r="X22" s="905" t="s">
        <v>5265</v>
      </c>
      <c r="Y22" s="917" t="s">
        <v>4769</v>
      </c>
      <c r="Z22" s="907" t="s">
        <v>5596</v>
      </c>
      <c r="AA22" s="908">
        <v>7.6712328767123283</v>
      </c>
      <c r="AB22" s="905" t="s">
        <v>5266</v>
      </c>
      <c r="AC22" s="905" t="s">
        <v>5065</v>
      </c>
      <c r="AD22" s="907" t="s">
        <v>5001</v>
      </c>
      <c r="AE22" s="905">
        <v>4</v>
      </c>
      <c r="AF22" s="906">
        <v>0</v>
      </c>
      <c r="AG22" s="910">
        <v>43808</v>
      </c>
      <c r="AH22" s="905"/>
      <c r="AI22" s="910" t="s">
        <v>2</v>
      </c>
      <c r="AJ22" s="910">
        <v>41182</v>
      </c>
      <c r="AK22" s="906">
        <v>4</v>
      </c>
      <c r="AL22" s="906">
        <v>0</v>
      </c>
      <c r="AM22" s="911"/>
      <c r="AN22" s="910">
        <v>43982</v>
      </c>
      <c r="AO22" s="910">
        <v>41912</v>
      </c>
      <c r="AP22" s="907"/>
      <c r="AQ22" s="711">
        <v>0</v>
      </c>
      <c r="AR22" s="711">
        <v>0</v>
      </c>
      <c r="AS22" s="711">
        <v>0</v>
      </c>
      <c r="AT22" s="711">
        <v>0</v>
      </c>
      <c r="AU22" s="715">
        <v>0</v>
      </c>
      <c r="AV22" s="711"/>
      <c r="AW22" s="716"/>
      <c r="AX22" s="716"/>
      <c r="AY22" s="716"/>
      <c r="AZ22" s="716"/>
      <c r="BA22" s="716"/>
      <c r="BB22" s="716"/>
      <c r="BC22" s="716"/>
      <c r="BD22" s="716"/>
      <c r="BE22" s="716"/>
      <c r="BF22" s="716"/>
      <c r="BG22" s="716"/>
      <c r="BH22" s="716"/>
      <c r="BI22" s="716">
        <v>0</v>
      </c>
      <c r="BJ22" s="722">
        <v>0</v>
      </c>
      <c r="BK22" s="719">
        <v>0</v>
      </c>
      <c r="BL22" s="716">
        <v>0</v>
      </c>
      <c r="BM22" s="720" t="s">
        <v>5597</v>
      </c>
      <c r="BO22" s="918"/>
      <c r="BQ22" s="919"/>
      <c r="BR22" s="918"/>
    </row>
    <row r="23" spans="1:70" s="721" customFormat="1">
      <c r="A23" s="904">
        <f t="shared" si="0"/>
        <v>14</v>
      </c>
      <c r="B23" s="912">
        <v>2100</v>
      </c>
      <c r="C23" s="913" t="s">
        <v>4565</v>
      </c>
      <c r="D23" s="913">
        <v>2117</v>
      </c>
      <c r="E23" s="913" t="s">
        <v>4695</v>
      </c>
      <c r="F23" s="913">
        <v>2010</v>
      </c>
      <c r="G23" s="913" t="s">
        <v>4696</v>
      </c>
      <c r="H23" s="912" t="s">
        <v>4581</v>
      </c>
      <c r="I23" s="913" t="s">
        <v>4582</v>
      </c>
      <c r="J23" s="914">
        <v>3950970000009</v>
      </c>
      <c r="K23" s="913" t="s">
        <v>4847</v>
      </c>
      <c r="L23" s="913" t="s">
        <v>4846</v>
      </c>
      <c r="M23" s="913" t="s">
        <v>4441</v>
      </c>
      <c r="N23" s="913" t="s">
        <v>634</v>
      </c>
      <c r="O23" s="913">
        <v>1</v>
      </c>
      <c r="P23" s="913">
        <v>0</v>
      </c>
      <c r="Q23" s="913">
        <v>0</v>
      </c>
      <c r="R23" s="913">
        <v>0</v>
      </c>
      <c r="S23" s="913">
        <v>1005</v>
      </c>
      <c r="T23" s="913" t="s">
        <v>4585</v>
      </c>
      <c r="U23" s="915">
        <v>27500000</v>
      </c>
      <c r="V23" s="916">
        <v>27500000</v>
      </c>
      <c r="W23" s="912" t="s">
        <v>4567</v>
      </c>
      <c r="X23" s="905"/>
      <c r="Y23" s="917" t="s">
        <v>3933</v>
      </c>
      <c r="Z23" s="907" t="s">
        <v>5598</v>
      </c>
      <c r="AA23" s="908">
        <v>0.72054794520547949</v>
      </c>
      <c r="AB23" s="905" t="s">
        <v>5267</v>
      </c>
      <c r="AC23" s="905" t="s">
        <v>5073</v>
      </c>
      <c r="AD23" s="907" t="s">
        <v>4996</v>
      </c>
      <c r="AE23" s="905">
        <v>1</v>
      </c>
      <c r="AF23" s="906">
        <v>0</v>
      </c>
      <c r="AG23" s="910">
        <v>43808</v>
      </c>
      <c r="AH23" s="905"/>
      <c r="AI23" s="910" t="s">
        <v>2</v>
      </c>
      <c r="AJ23" s="910">
        <v>43719</v>
      </c>
      <c r="AK23" s="906">
        <v>1</v>
      </c>
      <c r="AL23" s="906">
        <v>0</v>
      </c>
      <c r="AM23" s="911"/>
      <c r="AN23" s="910">
        <v>43982</v>
      </c>
      <c r="AO23" s="910">
        <v>44449</v>
      </c>
      <c r="AP23" s="907"/>
      <c r="AQ23" s="711">
        <v>0</v>
      </c>
      <c r="AR23" s="711">
        <v>0</v>
      </c>
      <c r="AS23" s="711">
        <v>0</v>
      </c>
      <c r="AT23" s="711">
        <v>0</v>
      </c>
      <c r="AU23" s="715">
        <v>0</v>
      </c>
      <c r="AV23" s="711"/>
      <c r="AW23" s="716"/>
      <c r="AX23" s="716"/>
      <c r="AY23" s="716"/>
      <c r="AZ23" s="716"/>
      <c r="BA23" s="716"/>
      <c r="BB23" s="716"/>
      <c r="BC23" s="716"/>
      <c r="BD23" s="716"/>
      <c r="BE23" s="716"/>
      <c r="BF23" s="716"/>
      <c r="BG23" s="716"/>
      <c r="BH23" s="716"/>
      <c r="BI23" s="716">
        <v>0</v>
      </c>
      <c r="BJ23" s="722">
        <v>0</v>
      </c>
      <c r="BK23" s="719">
        <v>0</v>
      </c>
      <c r="BL23" s="716">
        <v>0</v>
      </c>
      <c r="BM23" s="720" t="s">
        <v>5597</v>
      </c>
      <c r="BO23" s="918"/>
      <c r="BQ23" s="919"/>
      <c r="BR23" s="918"/>
    </row>
    <row r="24" spans="1:70" s="721" customFormat="1" ht="14.45" customHeight="1">
      <c r="A24" s="904">
        <f t="shared" si="0"/>
        <v>15</v>
      </c>
      <c r="B24" s="912">
        <v>2100</v>
      </c>
      <c r="C24" s="913" t="s">
        <v>4565</v>
      </c>
      <c r="D24" s="913">
        <v>2117</v>
      </c>
      <c r="E24" s="913" t="s">
        <v>4695</v>
      </c>
      <c r="F24" s="913">
        <v>2010</v>
      </c>
      <c r="G24" s="913" t="s">
        <v>4696</v>
      </c>
      <c r="H24" s="912" t="s">
        <v>4581</v>
      </c>
      <c r="I24" s="913" t="s">
        <v>4582</v>
      </c>
      <c r="J24" s="914">
        <v>6625970000072</v>
      </c>
      <c r="K24" s="913" t="s">
        <v>4730</v>
      </c>
      <c r="L24" s="913" t="s">
        <v>4460</v>
      </c>
      <c r="M24" s="913" t="s">
        <v>725</v>
      </c>
      <c r="N24" s="913" t="s">
        <v>634</v>
      </c>
      <c r="O24" s="913">
        <v>5</v>
      </c>
      <c r="P24" s="913">
        <v>0</v>
      </c>
      <c r="Q24" s="913">
        <v>0</v>
      </c>
      <c r="R24" s="913">
        <v>0</v>
      </c>
      <c r="S24" s="913">
        <v>1005</v>
      </c>
      <c r="T24" s="913" t="s">
        <v>4585</v>
      </c>
      <c r="U24" s="915">
        <v>12053800</v>
      </c>
      <c r="V24" s="916">
        <v>60269000</v>
      </c>
      <c r="W24" s="912" t="s">
        <v>4567</v>
      </c>
      <c r="X24" s="905" t="s">
        <v>5268</v>
      </c>
      <c r="Y24" s="917" t="s">
        <v>4718</v>
      </c>
      <c r="Z24" s="907" t="s">
        <v>5596</v>
      </c>
      <c r="AA24" s="908">
        <v>3.6602739726027398</v>
      </c>
      <c r="AB24" s="905" t="s">
        <v>5269</v>
      </c>
      <c r="AC24" s="905" t="s">
        <v>5074</v>
      </c>
      <c r="AD24" s="907" t="s">
        <v>4972</v>
      </c>
      <c r="AE24" s="905">
        <v>5</v>
      </c>
      <c r="AF24" s="906">
        <v>0</v>
      </c>
      <c r="AG24" s="910">
        <v>43808</v>
      </c>
      <c r="AH24" s="905"/>
      <c r="AI24" s="910" t="s">
        <v>2</v>
      </c>
      <c r="AJ24" s="910">
        <v>42646</v>
      </c>
      <c r="AK24" s="906">
        <v>12</v>
      </c>
      <c r="AL24" s="906">
        <v>0</v>
      </c>
      <c r="AM24" s="911"/>
      <c r="AN24" s="910">
        <v>43982</v>
      </c>
      <c r="AO24" s="910">
        <v>43376</v>
      </c>
      <c r="AP24" s="907"/>
      <c r="AQ24" s="711">
        <v>5</v>
      </c>
      <c r="AR24" s="711">
        <v>0</v>
      </c>
      <c r="AS24" s="711">
        <v>0</v>
      </c>
      <c r="AT24" s="711">
        <v>0</v>
      </c>
      <c r="AU24" s="715">
        <v>60269000</v>
      </c>
      <c r="AV24" s="711" t="s">
        <v>5270</v>
      </c>
      <c r="AW24" s="716"/>
      <c r="AX24" s="716"/>
      <c r="AY24" s="716"/>
      <c r="AZ24" s="716"/>
      <c r="BA24" s="716"/>
      <c r="BB24" s="716"/>
      <c r="BC24" s="716"/>
      <c r="BD24" s="716"/>
      <c r="BE24" s="716"/>
      <c r="BF24" s="716"/>
      <c r="BG24" s="716"/>
      <c r="BH24" s="716"/>
      <c r="BI24" s="716">
        <v>0</v>
      </c>
      <c r="BJ24" s="722">
        <v>0</v>
      </c>
      <c r="BK24" s="719">
        <v>0</v>
      </c>
      <c r="BL24" s="716">
        <v>0</v>
      </c>
      <c r="BM24" s="720" t="s">
        <v>5597</v>
      </c>
      <c r="BO24" s="918"/>
      <c r="BQ24" s="919"/>
      <c r="BR24" s="918"/>
    </row>
    <row r="25" spans="1:70" s="721" customFormat="1" ht="14.45" customHeight="1">
      <c r="A25" s="904">
        <f t="shared" si="0"/>
        <v>16</v>
      </c>
      <c r="B25" s="912">
        <v>2100</v>
      </c>
      <c r="C25" s="913" t="s">
        <v>4565</v>
      </c>
      <c r="D25" s="913">
        <v>2117</v>
      </c>
      <c r="E25" s="913" t="s">
        <v>4695</v>
      </c>
      <c r="F25" s="913">
        <v>2010</v>
      </c>
      <c r="G25" s="913" t="s">
        <v>4696</v>
      </c>
      <c r="H25" s="912" t="s">
        <v>4581</v>
      </c>
      <c r="I25" s="913" t="s">
        <v>4582</v>
      </c>
      <c r="J25" s="914">
        <v>2610970000050</v>
      </c>
      <c r="K25" s="913" t="s">
        <v>4710</v>
      </c>
      <c r="L25" s="913" t="s">
        <v>4705</v>
      </c>
      <c r="M25" s="913" t="s">
        <v>4441</v>
      </c>
      <c r="N25" s="913" t="s">
        <v>634</v>
      </c>
      <c r="O25" s="913">
        <v>4</v>
      </c>
      <c r="P25" s="913">
        <v>0</v>
      </c>
      <c r="Q25" s="913">
        <v>0</v>
      </c>
      <c r="R25" s="913">
        <v>0</v>
      </c>
      <c r="S25" s="913">
        <v>1005</v>
      </c>
      <c r="T25" s="913" t="s">
        <v>4585</v>
      </c>
      <c r="U25" s="915">
        <v>1584000</v>
      </c>
      <c r="V25" s="916">
        <v>6336000</v>
      </c>
      <c r="W25" s="912" t="s">
        <v>4567</v>
      </c>
      <c r="X25" s="905"/>
      <c r="Y25" s="917" t="s">
        <v>4706</v>
      </c>
      <c r="Z25" s="907" t="s">
        <v>5598</v>
      </c>
      <c r="AA25" s="908">
        <v>0.74520547945205484</v>
      </c>
      <c r="AB25" s="905" t="s">
        <v>5271</v>
      </c>
      <c r="AC25" s="905" t="s">
        <v>5074</v>
      </c>
      <c r="AD25" s="907" t="s">
        <v>5014</v>
      </c>
      <c r="AE25" s="905">
        <v>4</v>
      </c>
      <c r="AF25" s="906">
        <v>0</v>
      </c>
      <c r="AG25" s="910">
        <v>43808</v>
      </c>
      <c r="AH25" s="905"/>
      <c r="AI25" s="910" t="s">
        <v>2</v>
      </c>
      <c r="AJ25" s="910">
        <v>43710</v>
      </c>
      <c r="AK25" s="906">
        <v>4</v>
      </c>
      <c r="AL25" s="906">
        <v>0</v>
      </c>
      <c r="AM25" s="911"/>
      <c r="AN25" s="910">
        <v>43982</v>
      </c>
      <c r="AO25" s="910">
        <v>44440</v>
      </c>
      <c r="AP25" s="907"/>
      <c r="AQ25" s="711">
        <v>0</v>
      </c>
      <c r="AR25" s="711">
        <v>0</v>
      </c>
      <c r="AS25" s="711">
        <v>0</v>
      </c>
      <c r="AT25" s="711">
        <v>0</v>
      </c>
      <c r="AU25" s="715">
        <v>0</v>
      </c>
      <c r="AV25" s="711"/>
      <c r="AW25" s="716"/>
      <c r="AX25" s="716"/>
      <c r="AY25" s="716"/>
      <c r="AZ25" s="716"/>
      <c r="BA25" s="716"/>
      <c r="BB25" s="716"/>
      <c r="BC25" s="716"/>
      <c r="BD25" s="716"/>
      <c r="BE25" s="716"/>
      <c r="BF25" s="716"/>
      <c r="BG25" s="716"/>
      <c r="BH25" s="716"/>
      <c r="BI25" s="716">
        <v>0</v>
      </c>
      <c r="BJ25" s="722">
        <v>0</v>
      </c>
      <c r="BK25" s="719">
        <v>0</v>
      </c>
      <c r="BL25" s="716">
        <v>0</v>
      </c>
      <c r="BM25" s="720" t="s">
        <v>5597</v>
      </c>
      <c r="BO25" s="918"/>
      <c r="BQ25" s="919"/>
      <c r="BR25" s="918"/>
    </row>
    <row r="26" spans="1:70" s="721" customFormat="1" ht="14.45" customHeight="1">
      <c r="A26" s="904">
        <f t="shared" si="0"/>
        <v>17</v>
      </c>
      <c r="B26" s="912">
        <v>2100</v>
      </c>
      <c r="C26" s="913" t="s">
        <v>4565</v>
      </c>
      <c r="D26" s="913">
        <v>2117</v>
      </c>
      <c r="E26" s="913" t="s">
        <v>4695</v>
      </c>
      <c r="F26" s="913">
        <v>2010</v>
      </c>
      <c r="G26" s="913" t="s">
        <v>4696</v>
      </c>
      <c r="H26" s="912" t="s">
        <v>4581</v>
      </c>
      <c r="I26" s="913" t="s">
        <v>4582</v>
      </c>
      <c r="J26" s="914">
        <v>2610970000027</v>
      </c>
      <c r="K26" s="913" t="s">
        <v>4709</v>
      </c>
      <c r="L26" s="913" t="s">
        <v>4705</v>
      </c>
      <c r="M26" s="913" t="s">
        <v>4441</v>
      </c>
      <c r="N26" s="913" t="s">
        <v>634</v>
      </c>
      <c r="O26" s="913">
        <v>4</v>
      </c>
      <c r="P26" s="913">
        <v>0</v>
      </c>
      <c r="Q26" s="913">
        <v>0</v>
      </c>
      <c r="R26" s="913">
        <v>0</v>
      </c>
      <c r="S26" s="913">
        <v>1005</v>
      </c>
      <c r="T26" s="913" t="s">
        <v>4585</v>
      </c>
      <c r="U26" s="915">
        <v>1745333</v>
      </c>
      <c r="V26" s="916">
        <v>6981333</v>
      </c>
      <c r="W26" s="912" t="s">
        <v>4567</v>
      </c>
      <c r="X26" s="905"/>
      <c r="Y26" s="917" t="s">
        <v>4959</v>
      </c>
      <c r="Z26" s="907" t="s">
        <v>5598</v>
      </c>
      <c r="AA26" s="908">
        <v>0.74520547945205484</v>
      </c>
      <c r="AB26" s="905" t="s">
        <v>5272</v>
      </c>
      <c r="AC26" s="905" t="s">
        <v>5074</v>
      </c>
      <c r="AD26" s="907" t="s">
        <v>4975</v>
      </c>
      <c r="AE26" s="905">
        <v>4</v>
      </c>
      <c r="AF26" s="906">
        <v>0</v>
      </c>
      <c r="AG26" s="910">
        <v>43808</v>
      </c>
      <c r="AH26" s="905"/>
      <c r="AI26" s="910">
        <v>43732</v>
      </c>
      <c r="AJ26" s="910">
        <v>43710</v>
      </c>
      <c r="AK26" s="906">
        <v>6</v>
      </c>
      <c r="AL26" s="906">
        <v>2</v>
      </c>
      <c r="AM26" s="911"/>
      <c r="AN26" s="910">
        <v>43982</v>
      </c>
      <c r="AO26" s="910">
        <v>44440</v>
      </c>
      <c r="AP26" s="907"/>
      <c r="AQ26" s="711">
        <v>0</v>
      </c>
      <c r="AR26" s="711">
        <v>0</v>
      </c>
      <c r="AS26" s="711">
        <v>0</v>
      </c>
      <c r="AT26" s="711">
        <v>0</v>
      </c>
      <c r="AU26" s="715">
        <v>0</v>
      </c>
      <c r="AV26" s="711"/>
      <c r="AW26" s="716"/>
      <c r="AX26" s="716"/>
      <c r="AY26" s="716"/>
      <c r="AZ26" s="716"/>
      <c r="BA26" s="716"/>
      <c r="BB26" s="716"/>
      <c r="BC26" s="716"/>
      <c r="BD26" s="716"/>
      <c r="BE26" s="716"/>
      <c r="BF26" s="716"/>
      <c r="BG26" s="716"/>
      <c r="BH26" s="716"/>
      <c r="BI26" s="716">
        <v>0</v>
      </c>
      <c r="BJ26" s="722">
        <v>0</v>
      </c>
      <c r="BK26" s="719">
        <v>0</v>
      </c>
      <c r="BL26" s="716">
        <v>0</v>
      </c>
      <c r="BM26" s="720" t="s">
        <v>5597</v>
      </c>
      <c r="BO26" s="918"/>
      <c r="BQ26" s="919"/>
      <c r="BR26" s="918"/>
    </row>
    <row r="27" spans="1:70" s="721" customFormat="1" ht="14.45" customHeight="1">
      <c r="A27" s="904">
        <f t="shared" si="0"/>
        <v>18</v>
      </c>
      <c r="B27" s="912">
        <v>2100</v>
      </c>
      <c r="C27" s="913" t="s">
        <v>4565</v>
      </c>
      <c r="D27" s="913">
        <v>2117</v>
      </c>
      <c r="E27" s="913" t="s">
        <v>4695</v>
      </c>
      <c r="F27" s="913">
        <v>2010</v>
      </c>
      <c r="G27" s="913" t="s">
        <v>4696</v>
      </c>
      <c r="H27" s="912" t="s">
        <v>4581</v>
      </c>
      <c r="I27" s="913" t="s">
        <v>4582</v>
      </c>
      <c r="J27" s="914">
        <v>2610970000020</v>
      </c>
      <c r="K27" s="913" t="s">
        <v>4707</v>
      </c>
      <c r="L27" s="913" t="s">
        <v>4705</v>
      </c>
      <c r="M27" s="913" t="s">
        <v>4441</v>
      </c>
      <c r="N27" s="913" t="s">
        <v>634</v>
      </c>
      <c r="O27" s="913">
        <v>2</v>
      </c>
      <c r="P27" s="913">
        <v>0</v>
      </c>
      <c r="Q27" s="913">
        <v>0</v>
      </c>
      <c r="R27" s="913">
        <v>0</v>
      </c>
      <c r="S27" s="913">
        <v>1005</v>
      </c>
      <c r="T27" s="913" t="s">
        <v>4585</v>
      </c>
      <c r="U27" s="915">
        <v>1661000</v>
      </c>
      <c r="V27" s="916">
        <v>3322000</v>
      </c>
      <c r="W27" s="912" t="s">
        <v>4567</v>
      </c>
      <c r="X27" s="905"/>
      <c r="Y27" s="917" t="s">
        <v>4959</v>
      </c>
      <c r="Z27" s="907" t="s">
        <v>5598</v>
      </c>
      <c r="AA27" s="908">
        <v>0.74520547945205484</v>
      </c>
      <c r="AB27" s="905" t="s">
        <v>5273</v>
      </c>
      <c r="AC27" s="905" t="s">
        <v>5074</v>
      </c>
      <c r="AD27" s="907" t="s">
        <v>5014</v>
      </c>
      <c r="AE27" s="905">
        <v>2</v>
      </c>
      <c r="AF27" s="906">
        <v>0</v>
      </c>
      <c r="AG27" s="910">
        <v>43808</v>
      </c>
      <c r="AH27" s="905"/>
      <c r="AI27" s="910">
        <v>43732</v>
      </c>
      <c r="AJ27" s="910">
        <v>43710</v>
      </c>
      <c r="AK27" s="906">
        <v>4</v>
      </c>
      <c r="AL27" s="906">
        <v>2</v>
      </c>
      <c r="AM27" s="911"/>
      <c r="AN27" s="910">
        <v>43982</v>
      </c>
      <c r="AO27" s="910">
        <v>44440</v>
      </c>
      <c r="AP27" s="907"/>
      <c r="AQ27" s="711">
        <v>0</v>
      </c>
      <c r="AR27" s="711">
        <v>0</v>
      </c>
      <c r="AS27" s="711">
        <v>0</v>
      </c>
      <c r="AT27" s="711">
        <v>0</v>
      </c>
      <c r="AU27" s="715">
        <v>0</v>
      </c>
      <c r="AV27" s="711"/>
      <c r="AW27" s="716"/>
      <c r="AX27" s="716"/>
      <c r="AY27" s="716"/>
      <c r="AZ27" s="716"/>
      <c r="BA27" s="716"/>
      <c r="BB27" s="716"/>
      <c r="BC27" s="716"/>
      <c r="BD27" s="716"/>
      <c r="BE27" s="716"/>
      <c r="BF27" s="716"/>
      <c r="BG27" s="716"/>
      <c r="BH27" s="716"/>
      <c r="BI27" s="716">
        <v>0</v>
      </c>
      <c r="BJ27" s="722">
        <v>0</v>
      </c>
      <c r="BK27" s="719">
        <v>0</v>
      </c>
      <c r="BL27" s="716">
        <v>0</v>
      </c>
      <c r="BM27" s="720" t="s">
        <v>5597</v>
      </c>
      <c r="BO27" s="918"/>
      <c r="BQ27" s="919"/>
      <c r="BR27" s="918"/>
    </row>
    <row r="28" spans="1:70" s="721" customFormat="1" ht="14.45" customHeight="1">
      <c r="A28" s="904">
        <f t="shared" si="0"/>
        <v>19</v>
      </c>
      <c r="B28" s="912">
        <v>2100</v>
      </c>
      <c r="C28" s="913" t="s">
        <v>4565</v>
      </c>
      <c r="D28" s="913">
        <v>2117</v>
      </c>
      <c r="E28" s="913" t="s">
        <v>4695</v>
      </c>
      <c r="F28" s="913">
        <v>2010</v>
      </c>
      <c r="G28" s="913" t="s">
        <v>4696</v>
      </c>
      <c r="H28" s="912" t="s">
        <v>4581</v>
      </c>
      <c r="I28" s="913" t="s">
        <v>4582</v>
      </c>
      <c r="J28" s="914">
        <v>2610970000022</v>
      </c>
      <c r="K28" s="913" t="s">
        <v>4708</v>
      </c>
      <c r="L28" s="913" t="s">
        <v>4705</v>
      </c>
      <c r="M28" s="913" t="s">
        <v>4441</v>
      </c>
      <c r="N28" s="913" t="s">
        <v>634</v>
      </c>
      <c r="O28" s="913">
        <v>4</v>
      </c>
      <c r="P28" s="913">
        <v>0</v>
      </c>
      <c r="Q28" s="913">
        <v>0</v>
      </c>
      <c r="R28" s="913">
        <v>0</v>
      </c>
      <c r="S28" s="913">
        <v>1005</v>
      </c>
      <c r="T28" s="913" t="s">
        <v>4585</v>
      </c>
      <c r="U28" s="915">
        <v>2843500</v>
      </c>
      <c r="V28" s="916">
        <v>11374000</v>
      </c>
      <c r="W28" s="912" t="s">
        <v>4567</v>
      </c>
      <c r="X28" s="905"/>
      <c r="Y28" s="917" t="s">
        <v>4959</v>
      </c>
      <c r="Z28" s="907" t="s">
        <v>5598</v>
      </c>
      <c r="AA28" s="908">
        <v>0.74520547945205484</v>
      </c>
      <c r="AB28" s="905" t="s">
        <v>5274</v>
      </c>
      <c r="AC28" s="905" t="s">
        <v>5074</v>
      </c>
      <c r="AD28" s="907" t="s">
        <v>5014</v>
      </c>
      <c r="AE28" s="905">
        <v>4</v>
      </c>
      <c r="AF28" s="906">
        <v>0</v>
      </c>
      <c r="AG28" s="910">
        <v>43808</v>
      </c>
      <c r="AH28" s="905"/>
      <c r="AI28" s="910">
        <v>43733</v>
      </c>
      <c r="AJ28" s="910">
        <v>43710</v>
      </c>
      <c r="AK28" s="906">
        <v>8</v>
      </c>
      <c r="AL28" s="906">
        <v>4</v>
      </c>
      <c r="AM28" s="911"/>
      <c r="AN28" s="910">
        <v>43982</v>
      </c>
      <c r="AO28" s="910">
        <v>44440</v>
      </c>
      <c r="AP28" s="907"/>
      <c r="AQ28" s="711">
        <v>0</v>
      </c>
      <c r="AR28" s="711">
        <v>0</v>
      </c>
      <c r="AS28" s="711">
        <v>0</v>
      </c>
      <c r="AT28" s="711">
        <v>0</v>
      </c>
      <c r="AU28" s="715">
        <v>0</v>
      </c>
      <c r="AV28" s="711"/>
      <c r="AW28" s="716"/>
      <c r="AX28" s="716"/>
      <c r="AY28" s="716"/>
      <c r="AZ28" s="716"/>
      <c r="BA28" s="716"/>
      <c r="BB28" s="716"/>
      <c r="BC28" s="716"/>
      <c r="BD28" s="716"/>
      <c r="BE28" s="716"/>
      <c r="BF28" s="716"/>
      <c r="BG28" s="716"/>
      <c r="BH28" s="716"/>
      <c r="BI28" s="716">
        <v>0</v>
      </c>
      <c r="BJ28" s="722">
        <v>0</v>
      </c>
      <c r="BK28" s="719">
        <v>0</v>
      </c>
      <c r="BL28" s="716">
        <v>0</v>
      </c>
      <c r="BM28" s="720" t="s">
        <v>5597</v>
      </c>
      <c r="BO28" s="918"/>
      <c r="BQ28" s="919"/>
      <c r="BR28" s="918"/>
    </row>
    <row r="29" spans="1:70" s="721" customFormat="1" ht="14.45" customHeight="1">
      <c r="A29" s="904">
        <f t="shared" si="0"/>
        <v>20</v>
      </c>
      <c r="B29" s="912">
        <v>2100</v>
      </c>
      <c r="C29" s="913" t="s">
        <v>4565</v>
      </c>
      <c r="D29" s="913">
        <v>2117</v>
      </c>
      <c r="E29" s="913" t="s">
        <v>4695</v>
      </c>
      <c r="F29" s="913">
        <v>2010</v>
      </c>
      <c r="G29" s="913" t="s">
        <v>4696</v>
      </c>
      <c r="H29" s="912" t="s">
        <v>4581</v>
      </c>
      <c r="I29" s="913" t="s">
        <v>4582</v>
      </c>
      <c r="J29" s="914">
        <v>9999970000045</v>
      </c>
      <c r="K29" s="913" t="s">
        <v>4732</v>
      </c>
      <c r="L29" s="913" t="s">
        <v>4451</v>
      </c>
      <c r="M29" s="913" t="s">
        <v>4448</v>
      </c>
      <c r="N29" s="913" t="s">
        <v>634</v>
      </c>
      <c r="O29" s="913">
        <v>2.5</v>
      </c>
      <c r="P29" s="913">
        <v>0</v>
      </c>
      <c r="Q29" s="913">
        <v>0</v>
      </c>
      <c r="R29" s="913">
        <v>0</v>
      </c>
      <c r="S29" s="913">
        <v>1005</v>
      </c>
      <c r="T29" s="913" t="s">
        <v>4585</v>
      </c>
      <c r="U29" s="915">
        <v>437800</v>
      </c>
      <c r="V29" s="916">
        <v>1094500</v>
      </c>
      <c r="W29" s="912" t="s">
        <v>4567</v>
      </c>
      <c r="X29" s="905"/>
      <c r="Y29" s="917" t="s">
        <v>4718</v>
      </c>
      <c r="Z29" s="907" t="s">
        <v>5596</v>
      </c>
      <c r="AA29" s="908">
        <v>7.6712328767123283</v>
      </c>
      <c r="AB29" s="905" t="s">
        <v>5275</v>
      </c>
      <c r="AC29" s="905" t="s">
        <v>5075</v>
      </c>
      <c r="AD29" s="907" t="s">
        <v>4975</v>
      </c>
      <c r="AE29" s="905">
        <v>2.5</v>
      </c>
      <c r="AF29" s="906">
        <v>0</v>
      </c>
      <c r="AG29" s="910">
        <v>43808</v>
      </c>
      <c r="AH29" s="905"/>
      <c r="AI29" s="910" t="s">
        <v>2</v>
      </c>
      <c r="AJ29" s="910">
        <v>41182</v>
      </c>
      <c r="AK29" s="906">
        <v>2.5</v>
      </c>
      <c r="AL29" s="906">
        <v>0</v>
      </c>
      <c r="AM29" s="911"/>
      <c r="AN29" s="910">
        <v>43982</v>
      </c>
      <c r="AO29" s="910">
        <v>41912</v>
      </c>
      <c r="AP29" s="907"/>
      <c r="AQ29" s="711">
        <v>2.5</v>
      </c>
      <c r="AR29" s="711">
        <v>0</v>
      </c>
      <c r="AS29" s="711">
        <v>0</v>
      </c>
      <c r="AT29" s="711">
        <v>0</v>
      </c>
      <c r="AU29" s="715">
        <v>1094500</v>
      </c>
      <c r="AV29" s="711" t="s">
        <v>5270</v>
      </c>
      <c r="AW29" s="716"/>
      <c r="AX29" s="716"/>
      <c r="AY29" s="716"/>
      <c r="AZ29" s="716"/>
      <c r="BA29" s="716"/>
      <c r="BB29" s="716"/>
      <c r="BC29" s="716"/>
      <c r="BD29" s="716"/>
      <c r="BE29" s="716"/>
      <c r="BF29" s="716"/>
      <c r="BG29" s="716"/>
      <c r="BH29" s="716"/>
      <c r="BI29" s="716">
        <v>0</v>
      </c>
      <c r="BJ29" s="722">
        <v>0</v>
      </c>
      <c r="BK29" s="719">
        <v>0</v>
      </c>
      <c r="BL29" s="716">
        <v>0</v>
      </c>
      <c r="BM29" s="720" t="s">
        <v>5597</v>
      </c>
      <c r="BO29" s="918"/>
      <c r="BQ29" s="919"/>
      <c r="BR29" s="918"/>
    </row>
    <row r="30" spans="1:70" s="721" customFormat="1" ht="15" customHeight="1">
      <c r="A30" s="904">
        <f t="shared" si="0"/>
        <v>21</v>
      </c>
      <c r="B30" s="912">
        <v>2100</v>
      </c>
      <c r="C30" s="913" t="s">
        <v>4565</v>
      </c>
      <c r="D30" s="913">
        <v>2117</v>
      </c>
      <c r="E30" s="913" t="s">
        <v>4695</v>
      </c>
      <c r="F30" s="913">
        <v>2010</v>
      </c>
      <c r="G30" s="913" t="s">
        <v>4696</v>
      </c>
      <c r="H30" s="912" t="s">
        <v>4581</v>
      </c>
      <c r="I30" s="913" t="s">
        <v>4582</v>
      </c>
      <c r="J30" s="914">
        <v>5306970000133</v>
      </c>
      <c r="K30" s="913" t="s">
        <v>4716</v>
      </c>
      <c r="L30" s="913" t="s">
        <v>4702</v>
      </c>
      <c r="M30" s="913" t="s">
        <v>4441</v>
      </c>
      <c r="N30" s="913" t="s">
        <v>634</v>
      </c>
      <c r="O30" s="913">
        <v>1</v>
      </c>
      <c r="P30" s="913">
        <v>0</v>
      </c>
      <c r="Q30" s="913">
        <v>0</v>
      </c>
      <c r="R30" s="913">
        <v>0</v>
      </c>
      <c r="S30" s="913">
        <v>1005</v>
      </c>
      <c r="T30" s="913" t="s">
        <v>4585</v>
      </c>
      <c r="U30" s="915">
        <v>1227600</v>
      </c>
      <c r="V30" s="916">
        <v>1227600</v>
      </c>
      <c r="W30" s="912" t="s">
        <v>4567</v>
      </c>
      <c r="X30" s="905"/>
      <c r="Y30" s="917" t="s">
        <v>4769</v>
      </c>
      <c r="Z30" s="907" t="s">
        <v>5596</v>
      </c>
      <c r="AA30" s="908">
        <v>7.6712328767123283</v>
      </c>
      <c r="AB30" s="905" t="s">
        <v>5276</v>
      </c>
      <c r="AC30" s="905" t="s">
        <v>5076</v>
      </c>
      <c r="AD30" s="907" t="s">
        <v>5014</v>
      </c>
      <c r="AE30" s="905">
        <v>1</v>
      </c>
      <c r="AF30" s="906">
        <v>0</v>
      </c>
      <c r="AG30" s="910">
        <v>43808</v>
      </c>
      <c r="AH30" s="905"/>
      <c r="AI30" s="910" t="s">
        <v>2</v>
      </c>
      <c r="AJ30" s="910">
        <v>41182</v>
      </c>
      <c r="AK30" s="906">
        <v>1</v>
      </c>
      <c r="AL30" s="906">
        <v>0</v>
      </c>
      <c r="AM30" s="911"/>
      <c r="AN30" s="910">
        <v>43982</v>
      </c>
      <c r="AO30" s="910">
        <v>41912</v>
      </c>
      <c r="AP30" s="907"/>
      <c r="AQ30" s="711">
        <v>0</v>
      </c>
      <c r="AR30" s="711">
        <v>0</v>
      </c>
      <c r="AS30" s="711">
        <v>0</v>
      </c>
      <c r="AT30" s="711">
        <v>0</v>
      </c>
      <c r="AU30" s="715">
        <v>0</v>
      </c>
      <c r="AV30" s="711"/>
      <c r="AW30" s="716"/>
      <c r="AX30" s="716"/>
      <c r="AY30" s="716"/>
      <c r="AZ30" s="716"/>
      <c r="BA30" s="716"/>
      <c r="BB30" s="716"/>
      <c r="BC30" s="716"/>
      <c r="BD30" s="716"/>
      <c r="BE30" s="716"/>
      <c r="BF30" s="716"/>
      <c r="BG30" s="716"/>
      <c r="BH30" s="716"/>
      <c r="BI30" s="716">
        <v>0</v>
      </c>
      <c r="BJ30" s="722">
        <v>0</v>
      </c>
      <c r="BK30" s="719">
        <v>0</v>
      </c>
      <c r="BL30" s="716">
        <v>0</v>
      </c>
      <c r="BM30" s="720" t="s">
        <v>5597</v>
      </c>
      <c r="BO30" s="918"/>
      <c r="BQ30" s="919"/>
      <c r="BR30" s="918"/>
    </row>
    <row r="31" spans="1:70" s="721" customFormat="1" ht="14.45" customHeight="1">
      <c r="A31" s="904">
        <f t="shared" si="0"/>
        <v>22</v>
      </c>
      <c r="B31" s="912">
        <v>2100</v>
      </c>
      <c r="C31" s="913" t="s">
        <v>4565</v>
      </c>
      <c r="D31" s="913">
        <v>2117</v>
      </c>
      <c r="E31" s="913" t="s">
        <v>4695</v>
      </c>
      <c r="F31" s="913">
        <v>2010</v>
      </c>
      <c r="G31" s="913" t="s">
        <v>4696</v>
      </c>
      <c r="H31" s="912" t="s">
        <v>4581</v>
      </c>
      <c r="I31" s="913" t="s">
        <v>4582</v>
      </c>
      <c r="J31" s="914">
        <v>5306970000163</v>
      </c>
      <c r="K31" s="913" t="s">
        <v>4717</v>
      </c>
      <c r="L31" s="913" t="s">
        <v>4702</v>
      </c>
      <c r="M31" s="913" t="s">
        <v>4441</v>
      </c>
      <c r="N31" s="913" t="s">
        <v>634</v>
      </c>
      <c r="O31" s="913">
        <v>232</v>
      </c>
      <c r="P31" s="913">
        <v>0</v>
      </c>
      <c r="Q31" s="913">
        <v>0</v>
      </c>
      <c r="R31" s="913">
        <v>0</v>
      </c>
      <c r="S31" s="913">
        <v>1005</v>
      </c>
      <c r="T31" s="913" t="s">
        <v>4585</v>
      </c>
      <c r="U31" s="915">
        <v>22550</v>
      </c>
      <c r="V31" s="916">
        <v>5231600</v>
      </c>
      <c r="W31" s="912" t="s">
        <v>4567</v>
      </c>
      <c r="X31" s="905" t="s">
        <v>5277</v>
      </c>
      <c r="Y31" s="917" t="s">
        <v>4706</v>
      </c>
      <c r="Z31" s="907" t="s">
        <v>5596</v>
      </c>
      <c r="AA31" s="908">
        <v>3.1506849315068495</v>
      </c>
      <c r="AB31" s="905" t="s">
        <v>5278</v>
      </c>
      <c r="AC31" s="905" t="s">
        <v>5028</v>
      </c>
      <c r="AD31" s="907" t="s">
        <v>5084</v>
      </c>
      <c r="AE31" s="905">
        <v>232</v>
      </c>
      <c r="AF31" s="906">
        <v>0</v>
      </c>
      <c r="AG31" s="910">
        <v>43808</v>
      </c>
      <c r="AH31" s="905"/>
      <c r="AI31" s="910">
        <v>43714</v>
      </c>
      <c r="AJ31" s="910">
        <v>42832</v>
      </c>
      <c r="AK31" s="906">
        <v>448</v>
      </c>
      <c r="AL31" s="906">
        <v>115</v>
      </c>
      <c r="AM31" s="911"/>
      <c r="AN31" s="910">
        <v>43982</v>
      </c>
      <c r="AO31" s="910">
        <v>43562</v>
      </c>
      <c r="AP31" s="907"/>
      <c r="AQ31" s="711">
        <v>0</v>
      </c>
      <c r="AR31" s="711">
        <v>0</v>
      </c>
      <c r="AS31" s="711">
        <v>0</v>
      </c>
      <c r="AT31" s="711">
        <v>0</v>
      </c>
      <c r="AU31" s="715">
        <v>0</v>
      </c>
      <c r="AV31" s="711"/>
      <c r="AW31" s="716"/>
      <c r="AX31" s="716"/>
      <c r="AY31" s="716"/>
      <c r="AZ31" s="716"/>
      <c r="BA31" s="716"/>
      <c r="BB31" s="716"/>
      <c r="BC31" s="716"/>
      <c r="BD31" s="716"/>
      <c r="BE31" s="716"/>
      <c r="BF31" s="716"/>
      <c r="BG31" s="716"/>
      <c r="BH31" s="716"/>
      <c r="BI31" s="716">
        <v>0</v>
      </c>
      <c r="BJ31" s="722">
        <v>0</v>
      </c>
      <c r="BK31" s="719">
        <v>0</v>
      </c>
      <c r="BL31" s="716">
        <v>0</v>
      </c>
      <c r="BM31" s="720" t="s">
        <v>5597</v>
      </c>
      <c r="BO31" s="918"/>
      <c r="BQ31" s="919"/>
      <c r="BR31" s="918"/>
    </row>
    <row r="32" spans="1:70" s="721" customFormat="1" ht="14.45" customHeight="1">
      <c r="A32" s="904">
        <f t="shared" si="0"/>
        <v>23</v>
      </c>
      <c r="B32" s="912">
        <v>2100</v>
      </c>
      <c r="C32" s="913" t="s">
        <v>4565</v>
      </c>
      <c r="D32" s="913">
        <v>2117</v>
      </c>
      <c r="E32" s="913" t="s">
        <v>4695</v>
      </c>
      <c r="F32" s="913">
        <v>2010</v>
      </c>
      <c r="G32" s="913" t="s">
        <v>4696</v>
      </c>
      <c r="H32" s="912" t="s">
        <v>4581</v>
      </c>
      <c r="I32" s="913" t="s">
        <v>4582</v>
      </c>
      <c r="J32" s="914">
        <v>5306970000214</v>
      </c>
      <c r="K32" s="913" t="s">
        <v>4719</v>
      </c>
      <c r="L32" s="913" t="s">
        <v>4702</v>
      </c>
      <c r="M32" s="913" t="s">
        <v>4441</v>
      </c>
      <c r="N32" s="913" t="s">
        <v>634</v>
      </c>
      <c r="O32" s="913">
        <v>0</v>
      </c>
      <c r="P32" s="913">
        <v>0</v>
      </c>
      <c r="Q32" s="913">
        <v>0</v>
      </c>
      <c r="R32" s="913">
        <v>0</v>
      </c>
      <c r="S32" s="913">
        <v>1005</v>
      </c>
      <c r="T32" s="913" t="s">
        <v>4585</v>
      </c>
      <c r="U32" s="794">
        <v>54230</v>
      </c>
      <c r="V32" s="916">
        <v>0</v>
      </c>
      <c r="W32" s="912" t="s">
        <v>4567</v>
      </c>
      <c r="X32" s="905"/>
      <c r="Y32" s="917" t="s">
        <v>4718</v>
      </c>
      <c r="Z32" s="907" t="s">
        <v>5596</v>
      </c>
      <c r="AA32" s="908">
        <v>7.6712328767123283</v>
      </c>
      <c r="AB32" s="905" t="s">
        <v>5279</v>
      </c>
      <c r="AC32" s="905" t="s">
        <v>5073</v>
      </c>
      <c r="AD32" s="907" t="s">
        <v>4971</v>
      </c>
      <c r="AE32" s="905">
        <v>0</v>
      </c>
      <c r="AF32" s="906">
        <v>0</v>
      </c>
      <c r="AG32" s="910">
        <v>43913</v>
      </c>
      <c r="AH32" s="905"/>
      <c r="AI32" s="910">
        <v>43913</v>
      </c>
      <c r="AJ32" s="910">
        <v>41182</v>
      </c>
      <c r="AK32" s="906">
        <v>50</v>
      </c>
      <c r="AL32" s="906">
        <v>50</v>
      </c>
      <c r="AM32" s="911"/>
      <c r="AN32" s="910">
        <v>43982</v>
      </c>
      <c r="AO32" s="910">
        <v>41912</v>
      </c>
      <c r="AP32" s="907"/>
      <c r="AQ32" s="711">
        <v>0</v>
      </c>
      <c r="AR32" s="711">
        <v>0</v>
      </c>
      <c r="AS32" s="711">
        <v>0</v>
      </c>
      <c r="AT32" s="711">
        <v>0</v>
      </c>
      <c r="AU32" s="715">
        <v>0</v>
      </c>
      <c r="AV32" s="711" t="s">
        <v>5280</v>
      </c>
      <c r="AW32" s="716"/>
      <c r="AX32" s="716"/>
      <c r="AY32" s="920">
        <v>50</v>
      </c>
      <c r="AZ32" s="716"/>
      <c r="BA32" s="716"/>
      <c r="BB32" s="716"/>
      <c r="BC32" s="716"/>
      <c r="BD32" s="716"/>
      <c r="BE32" s="716"/>
      <c r="BF32" s="716"/>
      <c r="BG32" s="716"/>
      <c r="BH32" s="716"/>
      <c r="BI32" s="716">
        <v>50</v>
      </c>
      <c r="BJ32" s="722">
        <v>4.166666666666667</v>
      </c>
      <c r="BK32" s="719">
        <v>2711500</v>
      </c>
      <c r="BL32" s="716">
        <v>1</v>
      </c>
      <c r="BM32" s="720" t="s">
        <v>5597</v>
      </c>
      <c r="BO32" s="918"/>
      <c r="BQ32" s="919"/>
      <c r="BR32" s="918"/>
    </row>
    <row r="33" spans="1:70" s="721" customFormat="1" ht="15" customHeight="1">
      <c r="A33" s="904">
        <f t="shared" si="0"/>
        <v>24</v>
      </c>
      <c r="B33" s="912">
        <v>2100</v>
      </c>
      <c r="C33" s="913" t="s">
        <v>4565</v>
      </c>
      <c r="D33" s="913">
        <v>2117</v>
      </c>
      <c r="E33" s="913" t="s">
        <v>4695</v>
      </c>
      <c r="F33" s="913">
        <v>2010</v>
      </c>
      <c r="G33" s="913" t="s">
        <v>4696</v>
      </c>
      <c r="H33" s="912" t="s">
        <v>4581</v>
      </c>
      <c r="I33" s="913" t="s">
        <v>4582</v>
      </c>
      <c r="J33" s="914">
        <v>5306970000256</v>
      </c>
      <c r="K33" s="913" t="s">
        <v>4720</v>
      </c>
      <c r="L33" s="913" t="s">
        <v>4702</v>
      </c>
      <c r="M33" s="913" t="s">
        <v>4441</v>
      </c>
      <c r="N33" s="913" t="s">
        <v>634</v>
      </c>
      <c r="O33" s="913">
        <v>44</v>
      </c>
      <c r="P33" s="913">
        <v>0</v>
      </c>
      <c r="Q33" s="913">
        <v>0</v>
      </c>
      <c r="R33" s="913">
        <v>0</v>
      </c>
      <c r="S33" s="913">
        <v>1005</v>
      </c>
      <c r="T33" s="913" t="s">
        <v>4585</v>
      </c>
      <c r="U33" s="915">
        <v>61050</v>
      </c>
      <c r="V33" s="916">
        <v>2686200</v>
      </c>
      <c r="W33" s="912" t="s">
        <v>4567</v>
      </c>
      <c r="X33" s="905"/>
      <c r="Y33" s="917" t="s">
        <v>3933</v>
      </c>
      <c r="Z33" s="907" t="s">
        <v>5596</v>
      </c>
      <c r="AA33" s="908">
        <v>7.6712328767123283</v>
      </c>
      <c r="AB33" s="905" t="s">
        <v>5281</v>
      </c>
      <c r="AC33" s="905" t="s">
        <v>5073</v>
      </c>
      <c r="AD33" s="907" t="s">
        <v>4978</v>
      </c>
      <c r="AE33" s="905">
        <v>44</v>
      </c>
      <c r="AF33" s="906">
        <v>0</v>
      </c>
      <c r="AG33" s="910">
        <v>43808</v>
      </c>
      <c r="AH33" s="905"/>
      <c r="AI33" s="910" t="s">
        <v>2</v>
      </c>
      <c r="AJ33" s="910">
        <v>41182</v>
      </c>
      <c r="AK33" s="906">
        <v>44</v>
      </c>
      <c r="AL33" s="906">
        <v>0</v>
      </c>
      <c r="AM33" s="911"/>
      <c r="AN33" s="910">
        <v>43982</v>
      </c>
      <c r="AO33" s="910">
        <v>41912</v>
      </c>
      <c r="AP33" s="907"/>
      <c r="AQ33" s="711">
        <v>0</v>
      </c>
      <c r="AR33" s="711">
        <v>0</v>
      </c>
      <c r="AS33" s="711">
        <v>0</v>
      </c>
      <c r="AT33" s="711">
        <v>0</v>
      </c>
      <c r="AU33" s="715">
        <v>0</v>
      </c>
      <c r="AV33" s="711"/>
      <c r="AW33" s="716"/>
      <c r="AX33" s="716"/>
      <c r="AY33" s="716"/>
      <c r="AZ33" s="716"/>
      <c r="BA33" s="716"/>
      <c r="BB33" s="716"/>
      <c r="BC33" s="716"/>
      <c r="BD33" s="716"/>
      <c r="BE33" s="716"/>
      <c r="BF33" s="716"/>
      <c r="BG33" s="716"/>
      <c r="BH33" s="716"/>
      <c r="BI33" s="716">
        <v>0</v>
      </c>
      <c r="BJ33" s="722">
        <v>0</v>
      </c>
      <c r="BK33" s="719">
        <v>0</v>
      </c>
      <c r="BL33" s="716">
        <v>0</v>
      </c>
      <c r="BM33" s="720" t="s">
        <v>5597</v>
      </c>
      <c r="BO33" s="918"/>
      <c r="BQ33" s="919"/>
      <c r="BR33" s="918"/>
    </row>
    <row r="34" spans="1:70" s="721" customFormat="1" ht="15" customHeight="1">
      <c r="A34" s="904">
        <f t="shared" si="0"/>
        <v>25</v>
      </c>
      <c r="B34" s="912">
        <v>2100</v>
      </c>
      <c r="C34" s="913" t="s">
        <v>4565</v>
      </c>
      <c r="D34" s="913">
        <v>2117</v>
      </c>
      <c r="E34" s="913" t="s">
        <v>4695</v>
      </c>
      <c r="F34" s="913">
        <v>2010</v>
      </c>
      <c r="G34" s="913" t="s">
        <v>4696</v>
      </c>
      <c r="H34" s="912" t="s">
        <v>4581</v>
      </c>
      <c r="I34" s="913" t="s">
        <v>4582</v>
      </c>
      <c r="J34" s="914">
        <v>5306970000259</v>
      </c>
      <c r="K34" s="913" t="s">
        <v>4721</v>
      </c>
      <c r="L34" s="913" t="s">
        <v>4702</v>
      </c>
      <c r="M34" s="913" t="s">
        <v>4441</v>
      </c>
      <c r="N34" s="913" t="s">
        <v>634</v>
      </c>
      <c r="O34" s="913">
        <v>24</v>
      </c>
      <c r="P34" s="913">
        <v>0</v>
      </c>
      <c r="Q34" s="913">
        <v>0</v>
      </c>
      <c r="R34" s="913">
        <v>0</v>
      </c>
      <c r="S34" s="913">
        <v>1005</v>
      </c>
      <c r="T34" s="913" t="s">
        <v>4585</v>
      </c>
      <c r="U34" s="915">
        <v>44000</v>
      </c>
      <c r="V34" s="916">
        <v>1056000</v>
      </c>
      <c r="W34" s="912" t="s">
        <v>4567</v>
      </c>
      <c r="X34" s="905"/>
      <c r="Y34" s="917" t="s">
        <v>4718</v>
      </c>
      <c r="Z34" s="907" t="s">
        <v>5596</v>
      </c>
      <c r="AA34" s="908">
        <v>4.5397260273972604</v>
      </c>
      <c r="AB34" s="905" t="s">
        <v>5282</v>
      </c>
      <c r="AC34" s="905" t="s">
        <v>5073</v>
      </c>
      <c r="AD34" s="907" t="s">
        <v>5014</v>
      </c>
      <c r="AE34" s="905">
        <v>24</v>
      </c>
      <c r="AF34" s="906">
        <v>0</v>
      </c>
      <c r="AG34" s="910">
        <v>43808</v>
      </c>
      <c r="AH34" s="905"/>
      <c r="AI34" s="910" t="s">
        <v>2</v>
      </c>
      <c r="AJ34" s="910">
        <v>42325</v>
      </c>
      <c r="AK34" s="906">
        <v>24</v>
      </c>
      <c r="AL34" s="906">
        <v>0</v>
      </c>
      <c r="AM34" s="911"/>
      <c r="AN34" s="910">
        <v>43982</v>
      </c>
      <c r="AO34" s="910">
        <v>43055</v>
      </c>
      <c r="AP34" s="907"/>
      <c r="AQ34" s="711">
        <v>0</v>
      </c>
      <c r="AR34" s="711">
        <v>0</v>
      </c>
      <c r="AS34" s="711">
        <v>0</v>
      </c>
      <c r="AT34" s="711">
        <v>0</v>
      </c>
      <c r="AU34" s="715">
        <v>0</v>
      </c>
      <c r="AV34" s="711"/>
      <c r="AW34" s="716"/>
      <c r="AX34" s="716"/>
      <c r="AY34" s="716"/>
      <c r="AZ34" s="716"/>
      <c r="BA34" s="716"/>
      <c r="BB34" s="716"/>
      <c r="BC34" s="716"/>
      <c r="BD34" s="716"/>
      <c r="BE34" s="716"/>
      <c r="BF34" s="716"/>
      <c r="BG34" s="716"/>
      <c r="BH34" s="716"/>
      <c r="BI34" s="716">
        <v>0</v>
      </c>
      <c r="BJ34" s="722">
        <v>0</v>
      </c>
      <c r="BK34" s="719">
        <v>0</v>
      </c>
      <c r="BL34" s="716">
        <v>0</v>
      </c>
      <c r="BM34" s="720" t="s">
        <v>5597</v>
      </c>
      <c r="BO34" s="918"/>
      <c r="BQ34" s="919"/>
      <c r="BR34" s="918"/>
    </row>
    <row r="35" spans="1:70" s="721" customFormat="1" ht="14.45" customHeight="1">
      <c r="A35" s="904">
        <f t="shared" si="0"/>
        <v>26</v>
      </c>
      <c r="B35" s="912">
        <v>2100</v>
      </c>
      <c r="C35" s="913" t="s">
        <v>4565</v>
      </c>
      <c r="D35" s="913">
        <v>2117</v>
      </c>
      <c r="E35" s="913" t="s">
        <v>4695</v>
      </c>
      <c r="F35" s="913">
        <v>2010</v>
      </c>
      <c r="G35" s="913" t="s">
        <v>4696</v>
      </c>
      <c r="H35" s="912" t="s">
        <v>4581</v>
      </c>
      <c r="I35" s="913" t="s">
        <v>4582</v>
      </c>
      <c r="J35" s="914">
        <v>5306970000262</v>
      </c>
      <c r="K35" s="913" t="s">
        <v>4722</v>
      </c>
      <c r="L35" s="913" t="s">
        <v>4702</v>
      </c>
      <c r="M35" s="913" t="s">
        <v>4441</v>
      </c>
      <c r="N35" s="913" t="s">
        <v>634</v>
      </c>
      <c r="O35" s="913">
        <v>20</v>
      </c>
      <c r="P35" s="913">
        <v>0</v>
      </c>
      <c r="Q35" s="913">
        <v>0</v>
      </c>
      <c r="R35" s="913">
        <v>0</v>
      </c>
      <c r="S35" s="913">
        <v>1005</v>
      </c>
      <c r="T35" s="913" t="s">
        <v>4585</v>
      </c>
      <c r="U35" s="915">
        <v>124850</v>
      </c>
      <c r="V35" s="916">
        <v>2497000</v>
      </c>
      <c r="W35" s="912" t="s">
        <v>4567</v>
      </c>
      <c r="X35" s="905"/>
      <c r="Y35" s="917" t="s">
        <v>3933</v>
      </c>
      <c r="Z35" s="907" t="s">
        <v>5596</v>
      </c>
      <c r="AA35" s="908">
        <v>6.9753424657534246</v>
      </c>
      <c r="AB35" s="905" t="s">
        <v>5283</v>
      </c>
      <c r="AC35" s="905" t="s">
        <v>4444</v>
      </c>
      <c r="AD35" s="907" t="s">
        <v>4991</v>
      </c>
      <c r="AE35" s="905">
        <v>20</v>
      </c>
      <c r="AF35" s="906">
        <v>0</v>
      </c>
      <c r="AG35" s="910">
        <v>43808</v>
      </c>
      <c r="AH35" s="905"/>
      <c r="AI35" s="910" t="s">
        <v>2</v>
      </c>
      <c r="AJ35" s="910">
        <v>41436</v>
      </c>
      <c r="AK35" s="906">
        <v>20</v>
      </c>
      <c r="AL35" s="906">
        <v>0</v>
      </c>
      <c r="AM35" s="911"/>
      <c r="AN35" s="910">
        <v>43982</v>
      </c>
      <c r="AO35" s="910">
        <v>42166</v>
      </c>
      <c r="AP35" s="907"/>
      <c r="AQ35" s="711">
        <v>0</v>
      </c>
      <c r="AR35" s="711">
        <v>0</v>
      </c>
      <c r="AS35" s="711">
        <v>0</v>
      </c>
      <c r="AT35" s="711">
        <v>0</v>
      </c>
      <c r="AU35" s="715">
        <v>0</v>
      </c>
      <c r="AV35" s="711"/>
      <c r="AW35" s="716"/>
      <c r="AX35" s="716"/>
      <c r="AY35" s="716"/>
      <c r="AZ35" s="716"/>
      <c r="BA35" s="716"/>
      <c r="BB35" s="716"/>
      <c r="BC35" s="716"/>
      <c r="BD35" s="716"/>
      <c r="BE35" s="716"/>
      <c r="BF35" s="716"/>
      <c r="BG35" s="716"/>
      <c r="BH35" s="716"/>
      <c r="BI35" s="716">
        <v>0</v>
      </c>
      <c r="BJ35" s="722">
        <v>0</v>
      </c>
      <c r="BK35" s="719">
        <v>0</v>
      </c>
      <c r="BL35" s="716">
        <v>0</v>
      </c>
      <c r="BM35" s="720" t="s">
        <v>5597</v>
      </c>
      <c r="BO35" s="918"/>
      <c r="BQ35" s="919"/>
      <c r="BR35" s="918"/>
    </row>
    <row r="36" spans="1:70" s="721" customFormat="1" ht="14.45" customHeight="1">
      <c r="A36" s="904">
        <f t="shared" si="0"/>
        <v>27</v>
      </c>
      <c r="B36" s="912">
        <v>2100</v>
      </c>
      <c r="C36" s="913" t="s">
        <v>4565</v>
      </c>
      <c r="D36" s="913">
        <v>2117</v>
      </c>
      <c r="E36" s="913" t="s">
        <v>4695</v>
      </c>
      <c r="F36" s="913">
        <v>2010</v>
      </c>
      <c r="G36" s="913" t="s">
        <v>4696</v>
      </c>
      <c r="H36" s="912" t="s">
        <v>4581</v>
      </c>
      <c r="I36" s="913" t="s">
        <v>4582</v>
      </c>
      <c r="J36" s="914">
        <v>5306970000274</v>
      </c>
      <c r="K36" s="913" t="s">
        <v>4723</v>
      </c>
      <c r="L36" s="913" t="s">
        <v>4702</v>
      </c>
      <c r="M36" s="913" t="s">
        <v>4441</v>
      </c>
      <c r="N36" s="913" t="s">
        <v>634</v>
      </c>
      <c r="O36" s="913">
        <v>12</v>
      </c>
      <c r="P36" s="913">
        <v>0</v>
      </c>
      <c r="Q36" s="913">
        <v>0</v>
      </c>
      <c r="R36" s="913">
        <v>0</v>
      </c>
      <c r="S36" s="913">
        <v>1005</v>
      </c>
      <c r="T36" s="913" t="s">
        <v>4585</v>
      </c>
      <c r="U36" s="915">
        <v>15714</v>
      </c>
      <c r="V36" s="916">
        <v>188572</v>
      </c>
      <c r="W36" s="912" t="s">
        <v>4567</v>
      </c>
      <c r="X36" s="905"/>
      <c r="Y36" s="917" t="s">
        <v>4718</v>
      </c>
      <c r="Z36" s="907" t="s">
        <v>5596</v>
      </c>
      <c r="AA36" s="908">
        <v>4.5232876712328771</v>
      </c>
      <c r="AB36" s="905" t="s">
        <v>5284</v>
      </c>
      <c r="AC36" s="905" t="s">
        <v>5072</v>
      </c>
      <c r="AD36" s="907" t="s">
        <v>4971</v>
      </c>
      <c r="AE36" s="905">
        <v>12</v>
      </c>
      <c r="AF36" s="906">
        <v>0</v>
      </c>
      <c r="AG36" s="910">
        <v>43808</v>
      </c>
      <c r="AH36" s="905"/>
      <c r="AI36" s="910" t="s">
        <v>2</v>
      </c>
      <c r="AJ36" s="910">
        <v>42331</v>
      </c>
      <c r="AK36" s="906">
        <v>20</v>
      </c>
      <c r="AL36" s="906">
        <v>0</v>
      </c>
      <c r="AM36" s="911"/>
      <c r="AN36" s="910">
        <v>43982</v>
      </c>
      <c r="AO36" s="910">
        <v>43061</v>
      </c>
      <c r="AP36" s="907"/>
      <c r="AQ36" s="711">
        <v>0</v>
      </c>
      <c r="AR36" s="711">
        <v>0</v>
      </c>
      <c r="AS36" s="711">
        <v>0</v>
      </c>
      <c r="AT36" s="711">
        <v>0</v>
      </c>
      <c r="AU36" s="715">
        <v>0</v>
      </c>
      <c r="AV36" s="711"/>
      <c r="AW36" s="716"/>
      <c r="AX36" s="716"/>
      <c r="AY36" s="716"/>
      <c r="AZ36" s="716"/>
      <c r="BA36" s="716"/>
      <c r="BB36" s="716"/>
      <c r="BC36" s="716"/>
      <c r="BD36" s="716"/>
      <c r="BE36" s="716"/>
      <c r="BF36" s="716"/>
      <c r="BG36" s="716"/>
      <c r="BH36" s="716"/>
      <c r="BI36" s="716">
        <v>0</v>
      </c>
      <c r="BJ36" s="722">
        <v>0</v>
      </c>
      <c r="BK36" s="719">
        <v>0</v>
      </c>
      <c r="BL36" s="716">
        <v>0</v>
      </c>
      <c r="BM36" s="720" t="s">
        <v>5597</v>
      </c>
      <c r="BO36" s="918"/>
      <c r="BQ36" s="919"/>
      <c r="BR36" s="918"/>
    </row>
    <row r="37" spans="1:70" s="721" customFormat="1" ht="14.45" customHeight="1">
      <c r="A37" s="904">
        <f t="shared" si="0"/>
        <v>28</v>
      </c>
      <c r="B37" s="912">
        <v>2100</v>
      </c>
      <c r="C37" s="913" t="s">
        <v>4565</v>
      </c>
      <c r="D37" s="913">
        <v>2117</v>
      </c>
      <c r="E37" s="913" t="s">
        <v>4695</v>
      </c>
      <c r="F37" s="913">
        <v>2010</v>
      </c>
      <c r="G37" s="913" t="s">
        <v>4696</v>
      </c>
      <c r="H37" s="912" t="s">
        <v>4581</v>
      </c>
      <c r="I37" s="913" t="s">
        <v>4582</v>
      </c>
      <c r="J37" s="914">
        <v>5306970000306</v>
      </c>
      <c r="K37" s="913" t="s">
        <v>4724</v>
      </c>
      <c r="L37" s="913" t="s">
        <v>4702</v>
      </c>
      <c r="M37" s="913" t="s">
        <v>4441</v>
      </c>
      <c r="N37" s="913" t="s">
        <v>634</v>
      </c>
      <c r="O37" s="913">
        <v>50</v>
      </c>
      <c r="P37" s="913">
        <v>0</v>
      </c>
      <c r="Q37" s="913">
        <v>0</v>
      </c>
      <c r="R37" s="913">
        <v>0</v>
      </c>
      <c r="S37" s="913">
        <v>1005</v>
      </c>
      <c r="T37" s="913" t="s">
        <v>4585</v>
      </c>
      <c r="U37" s="915">
        <v>10427</v>
      </c>
      <c r="V37" s="916">
        <v>521369</v>
      </c>
      <c r="W37" s="912" t="s">
        <v>4567</v>
      </c>
      <c r="X37" s="905"/>
      <c r="Y37" s="917" t="s">
        <v>4718</v>
      </c>
      <c r="Z37" s="907" t="s">
        <v>5596</v>
      </c>
      <c r="AA37" s="908">
        <v>5.3260273972602743</v>
      </c>
      <c r="AB37" s="905" t="s">
        <v>5281</v>
      </c>
      <c r="AC37" s="905" t="s">
        <v>5077</v>
      </c>
      <c r="AD37" s="907" t="s">
        <v>4971</v>
      </c>
      <c r="AE37" s="905">
        <v>50</v>
      </c>
      <c r="AF37" s="906">
        <v>0</v>
      </c>
      <c r="AG37" s="910">
        <v>43808</v>
      </c>
      <c r="AH37" s="905"/>
      <c r="AI37" s="910" t="s">
        <v>2</v>
      </c>
      <c r="AJ37" s="910">
        <v>42038</v>
      </c>
      <c r="AK37" s="906">
        <v>10</v>
      </c>
      <c r="AL37" s="906">
        <v>0</v>
      </c>
      <c r="AM37" s="911"/>
      <c r="AN37" s="910">
        <v>43982</v>
      </c>
      <c r="AO37" s="910">
        <v>42768</v>
      </c>
      <c r="AP37" s="907"/>
      <c r="AQ37" s="711">
        <v>0</v>
      </c>
      <c r="AR37" s="711">
        <v>0</v>
      </c>
      <c r="AS37" s="711">
        <v>0</v>
      </c>
      <c r="AT37" s="711">
        <v>0</v>
      </c>
      <c r="AU37" s="715">
        <v>0</v>
      </c>
      <c r="AV37" s="711"/>
      <c r="AW37" s="716"/>
      <c r="AX37" s="716"/>
      <c r="AY37" s="716"/>
      <c r="AZ37" s="716"/>
      <c r="BA37" s="716"/>
      <c r="BB37" s="716"/>
      <c r="BC37" s="716"/>
      <c r="BD37" s="716"/>
      <c r="BE37" s="716"/>
      <c r="BF37" s="716"/>
      <c r="BG37" s="716"/>
      <c r="BH37" s="716"/>
      <c r="BI37" s="716">
        <v>0</v>
      </c>
      <c r="BJ37" s="722">
        <v>0</v>
      </c>
      <c r="BK37" s="719">
        <v>0</v>
      </c>
      <c r="BL37" s="716">
        <v>0</v>
      </c>
      <c r="BM37" s="720" t="s">
        <v>5597</v>
      </c>
      <c r="BO37" s="918"/>
      <c r="BQ37" s="919"/>
      <c r="BR37" s="918"/>
    </row>
    <row r="38" spans="1:70" s="721" customFormat="1" ht="14.45" customHeight="1">
      <c r="A38" s="904">
        <f t="shared" si="0"/>
        <v>29</v>
      </c>
      <c r="B38" s="912">
        <v>2100</v>
      </c>
      <c r="C38" s="913" t="s">
        <v>4565</v>
      </c>
      <c r="D38" s="913">
        <v>2117</v>
      </c>
      <c r="E38" s="913" t="s">
        <v>4695</v>
      </c>
      <c r="F38" s="913">
        <v>2010</v>
      </c>
      <c r="G38" s="913" t="s">
        <v>4696</v>
      </c>
      <c r="H38" s="912" t="s">
        <v>4581</v>
      </c>
      <c r="I38" s="913" t="s">
        <v>4582</v>
      </c>
      <c r="J38" s="914">
        <v>9999970000148</v>
      </c>
      <c r="K38" s="913" t="s">
        <v>4733</v>
      </c>
      <c r="L38" s="913" t="s">
        <v>4451</v>
      </c>
      <c r="M38" s="913" t="s">
        <v>4441</v>
      </c>
      <c r="N38" s="913" t="s">
        <v>634</v>
      </c>
      <c r="O38" s="913">
        <v>8</v>
      </c>
      <c r="P38" s="913">
        <v>0</v>
      </c>
      <c r="Q38" s="913">
        <v>0</v>
      </c>
      <c r="R38" s="913">
        <v>0</v>
      </c>
      <c r="S38" s="913">
        <v>1005</v>
      </c>
      <c r="T38" s="913" t="s">
        <v>4585</v>
      </c>
      <c r="U38" s="915">
        <v>41173</v>
      </c>
      <c r="V38" s="916">
        <v>329384</v>
      </c>
      <c r="W38" s="912" t="s">
        <v>4567</v>
      </c>
      <c r="X38" s="905"/>
      <c r="Y38" s="917" t="s">
        <v>3933</v>
      </c>
      <c r="Z38" s="907" t="s">
        <v>5596</v>
      </c>
      <c r="AA38" s="908">
        <v>7.6712328767123283</v>
      </c>
      <c r="AB38" s="905" t="s">
        <v>5285</v>
      </c>
      <c r="AC38" s="905" t="s">
        <v>5072</v>
      </c>
      <c r="AD38" s="907" t="s">
        <v>4998</v>
      </c>
      <c r="AE38" s="905">
        <v>8</v>
      </c>
      <c r="AF38" s="906">
        <v>0</v>
      </c>
      <c r="AG38" s="910">
        <v>43808</v>
      </c>
      <c r="AH38" s="905"/>
      <c r="AI38" s="910" t="s">
        <v>2</v>
      </c>
      <c r="AJ38" s="910">
        <v>41182</v>
      </c>
      <c r="AK38" s="906">
        <v>8</v>
      </c>
      <c r="AL38" s="906">
        <v>0</v>
      </c>
      <c r="AM38" s="911"/>
      <c r="AN38" s="910">
        <v>43982</v>
      </c>
      <c r="AO38" s="910">
        <v>41912</v>
      </c>
      <c r="AP38" s="907"/>
      <c r="AQ38" s="711">
        <v>0</v>
      </c>
      <c r="AR38" s="711">
        <v>0</v>
      </c>
      <c r="AS38" s="711">
        <v>0</v>
      </c>
      <c r="AT38" s="711">
        <v>0</v>
      </c>
      <c r="AU38" s="715">
        <v>0</v>
      </c>
      <c r="AV38" s="711"/>
      <c r="AW38" s="716"/>
      <c r="AX38" s="716"/>
      <c r="AY38" s="716"/>
      <c r="AZ38" s="716"/>
      <c r="BA38" s="716"/>
      <c r="BB38" s="716"/>
      <c r="BC38" s="716"/>
      <c r="BD38" s="716"/>
      <c r="BE38" s="716"/>
      <c r="BF38" s="716"/>
      <c r="BG38" s="716"/>
      <c r="BH38" s="716"/>
      <c r="BI38" s="716">
        <v>0</v>
      </c>
      <c r="BJ38" s="722">
        <v>0</v>
      </c>
      <c r="BK38" s="719">
        <v>0</v>
      </c>
      <c r="BL38" s="716">
        <v>0</v>
      </c>
      <c r="BM38" s="720" t="s">
        <v>5597</v>
      </c>
      <c r="BO38" s="918"/>
      <c r="BQ38" s="919"/>
      <c r="BR38" s="918"/>
    </row>
    <row r="39" spans="1:70" s="721" customFormat="1" ht="14.45" customHeight="1">
      <c r="A39" s="904">
        <f t="shared" si="0"/>
        <v>30</v>
      </c>
      <c r="B39" s="912">
        <v>2100</v>
      </c>
      <c r="C39" s="913" t="s">
        <v>4565</v>
      </c>
      <c r="D39" s="913">
        <v>2117</v>
      </c>
      <c r="E39" s="913" t="s">
        <v>4695</v>
      </c>
      <c r="F39" s="913">
        <v>2010</v>
      </c>
      <c r="G39" s="913" t="s">
        <v>4696</v>
      </c>
      <c r="H39" s="912" t="s">
        <v>4581</v>
      </c>
      <c r="I39" s="913" t="s">
        <v>4582</v>
      </c>
      <c r="J39" s="914">
        <v>3439970000057</v>
      </c>
      <c r="K39" s="913" t="s">
        <v>4712</v>
      </c>
      <c r="L39" s="913" t="s">
        <v>4446</v>
      </c>
      <c r="M39" s="913" t="s">
        <v>656</v>
      </c>
      <c r="N39" s="913" t="s">
        <v>634</v>
      </c>
      <c r="O39" s="913">
        <v>1</v>
      </c>
      <c r="P39" s="913">
        <v>0</v>
      </c>
      <c r="Q39" s="913">
        <v>0</v>
      </c>
      <c r="R39" s="913">
        <v>0</v>
      </c>
      <c r="S39" s="913">
        <v>1005</v>
      </c>
      <c r="T39" s="913" t="s">
        <v>4585</v>
      </c>
      <c r="U39" s="915">
        <v>156210</v>
      </c>
      <c r="V39" s="916">
        <v>156210</v>
      </c>
      <c r="W39" s="912" t="s">
        <v>4567</v>
      </c>
      <c r="X39" s="905"/>
      <c r="Y39" s="917" t="s">
        <v>4718</v>
      </c>
      <c r="Z39" s="907" t="s">
        <v>5596</v>
      </c>
      <c r="AA39" s="908">
        <v>7.0328767123287674</v>
      </c>
      <c r="AB39" s="905" t="s">
        <v>5286</v>
      </c>
      <c r="AC39" s="905" t="s">
        <v>5022</v>
      </c>
      <c r="AD39" s="907" t="s">
        <v>4980</v>
      </c>
      <c r="AE39" s="905">
        <v>1</v>
      </c>
      <c r="AF39" s="906">
        <v>0</v>
      </c>
      <c r="AG39" s="910">
        <v>43808</v>
      </c>
      <c r="AH39" s="905"/>
      <c r="AI39" s="910" t="s">
        <v>2</v>
      </c>
      <c r="AJ39" s="910">
        <v>41415</v>
      </c>
      <c r="AK39" s="906">
        <v>2</v>
      </c>
      <c r="AL39" s="906">
        <v>0</v>
      </c>
      <c r="AM39" s="911"/>
      <c r="AN39" s="910">
        <v>43982</v>
      </c>
      <c r="AO39" s="910">
        <v>42145</v>
      </c>
      <c r="AP39" s="907"/>
      <c r="AQ39" s="711">
        <v>1</v>
      </c>
      <c r="AR39" s="711">
        <v>0</v>
      </c>
      <c r="AS39" s="711">
        <v>0</v>
      </c>
      <c r="AT39" s="711">
        <v>0</v>
      </c>
      <c r="AU39" s="715">
        <v>156210</v>
      </c>
      <c r="AV39" s="711" t="s">
        <v>5270</v>
      </c>
      <c r="AW39" s="716"/>
      <c r="AX39" s="716"/>
      <c r="AY39" s="716"/>
      <c r="AZ39" s="716"/>
      <c r="BA39" s="716"/>
      <c r="BB39" s="716"/>
      <c r="BC39" s="716"/>
      <c r="BD39" s="716"/>
      <c r="BE39" s="716"/>
      <c r="BF39" s="716"/>
      <c r="BG39" s="716"/>
      <c r="BH39" s="716"/>
      <c r="BI39" s="716">
        <v>0</v>
      </c>
      <c r="BJ39" s="722">
        <v>0</v>
      </c>
      <c r="BK39" s="719">
        <v>0</v>
      </c>
      <c r="BL39" s="716">
        <v>0</v>
      </c>
      <c r="BM39" s="720" t="s">
        <v>5597</v>
      </c>
      <c r="BO39" s="918"/>
      <c r="BQ39" s="919"/>
      <c r="BR39" s="918"/>
    </row>
    <row r="40" spans="1:70" s="721" customFormat="1" ht="14.45" customHeight="1">
      <c r="A40" s="904">
        <f t="shared" si="0"/>
        <v>31</v>
      </c>
      <c r="B40" s="912">
        <v>2100</v>
      </c>
      <c r="C40" s="913" t="s">
        <v>4565</v>
      </c>
      <c r="D40" s="913">
        <v>2117</v>
      </c>
      <c r="E40" s="913" t="s">
        <v>4695</v>
      </c>
      <c r="F40" s="913">
        <v>2010</v>
      </c>
      <c r="G40" s="913" t="s">
        <v>4696</v>
      </c>
      <c r="H40" s="912" t="s">
        <v>4581</v>
      </c>
      <c r="I40" s="913" t="s">
        <v>4582</v>
      </c>
      <c r="J40" s="914">
        <v>5310970000599</v>
      </c>
      <c r="K40" s="913" t="s">
        <v>4728</v>
      </c>
      <c r="L40" s="913" t="s">
        <v>4726</v>
      </c>
      <c r="M40" s="913" t="s">
        <v>4441</v>
      </c>
      <c r="N40" s="913" t="s">
        <v>634</v>
      </c>
      <c r="O40" s="913">
        <v>2</v>
      </c>
      <c r="P40" s="913">
        <v>0</v>
      </c>
      <c r="Q40" s="913">
        <v>0</v>
      </c>
      <c r="R40" s="913">
        <v>0</v>
      </c>
      <c r="S40" s="913">
        <v>1005</v>
      </c>
      <c r="T40" s="913" t="s">
        <v>4585</v>
      </c>
      <c r="U40" s="915">
        <v>415800</v>
      </c>
      <c r="V40" s="916">
        <v>831600</v>
      </c>
      <c r="W40" s="912" t="s">
        <v>4567</v>
      </c>
      <c r="X40" s="905" t="s">
        <v>5277</v>
      </c>
      <c r="Y40" s="917" t="s">
        <v>4706</v>
      </c>
      <c r="Z40" s="907" t="s">
        <v>5598</v>
      </c>
      <c r="AA40" s="908">
        <v>1.4931506849315068</v>
      </c>
      <c r="AB40" s="905" t="s">
        <v>5287</v>
      </c>
      <c r="AC40" s="905" t="s">
        <v>5026</v>
      </c>
      <c r="AD40" s="907" t="s">
        <v>5004</v>
      </c>
      <c r="AE40" s="905">
        <v>2</v>
      </c>
      <c r="AF40" s="906">
        <v>0</v>
      </c>
      <c r="AG40" s="910">
        <v>43808</v>
      </c>
      <c r="AH40" s="905"/>
      <c r="AI40" s="910" t="s">
        <v>2</v>
      </c>
      <c r="AJ40" s="910">
        <v>43437</v>
      </c>
      <c r="AK40" s="906">
        <v>4</v>
      </c>
      <c r="AL40" s="906">
        <v>0</v>
      </c>
      <c r="AM40" s="911"/>
      <c r="AN40" s="910">
        <v>43982</v>
      </c>
      <c r="AO40" s="910">
        <v>44167</v>
      </c>
      <c r="AP40" s="907"/>
      <c r="AQ40" s="711">
        <v>0</v>
      </c>
      <c r="AR40" s="711">
        <v>0</v>
      </c>
      <c r="AS40" s="711">
        <v>0</v>
      </c>
      <c r="AT40" s="711">
        <v>0</v>
      </c>
      <c r="AU40" s="715">
        <v>0</v>
      </c>
      <c r="AV40" s="711"/>
      <c r="AW40" s="716"/>
      <c r="AX40" s="716"/>
      <c r="AY40" s="716"/>
      <c r="AZ40" s="716"/>
      <c r="BA40" s="716"/>
      <c r="BB40" s="716"/>
      <c r="BC40" s="716"/>
      <c r="BD40" s="716"/>
      <c r="BE40" s="716"/>
      <c r="BF40" s="716"/>
      <c r="BG40" s="716"/>
      <c r="BH40" s="716"/>
      <c r="BI40" s="716">
        <v>0</v>
      </c>
      <c r="BJ40" s="722">
        <v>0</v>
      </c>
      <c r="BK40" s="719">
        <v>0</v>
      </c>
      <c r="BL40" s="716">
        <v>0</v>
      </c>
      <c r="BM40" s="720" t="s">
        <v>5597</v>
      </c>
      <c r="BO40" s="918"/>
      <c r="BQ40" s="919"/>
      <c r="BR40" s="918"/>
    </row>
    <row r="41" spans="1:70" s="721" customFormat="1" ht="14.45" customHeight="1">
      <c r="A41" s="904">
        <f t="shared" si="0"/>
        <v>32</v>
      </c>
      <c r="B41" s="912">
        <v>2100</v>
      </c>
      <c r="C41" s="913" t="s">
        <v>4565</v>
      </c>
      <c r="D41" s="913">
        <v>2117</v>
      </c>
      <c r="E41" s="913" t="s">
        <v>4695</v>
      </c>
      <c r="F41" s="913">
        <v>2010</v>
      </c>
      <c r="G41" s="913" t="s">
        <v>4696</v>
      </c>
      <c r="H41" s="912" t="s">
        <v>4581</v>
      </c>
      <c r="I41" s="913" t="s">
        <v>4582</v>
      </c>
      <c r="J41" s="914">
        <v>5310970000597</v>
      </c>
      <c r="K41" s="913" t="s">
        <v>4727</v>
      </c>
      <c r="L41" s="913" t="s">
        <v>4726</v>
      </c>
      <c r="M41" s="913" t="s">
        <v>4441</v>
      </c>
      <c r="N41" s="913" t="s">
        <v>634</v>
      </c>
      <c r="O41" s="913">
        <v>2</v>
      </c>
      <c r="P41" s="913">
        <v>0</v>
      </c>
      <c r="Q41" s="913">
        <v>0</v>
      </c>
      <c r="R41" s="913">
        <v>0</v>
      </c>
      <c r="S41" s="913">
        <v>1005</v>
      </c>
      <c r="T41" s="913" t="s">
        <v>4585</v>
      </c>
      <c r="U41" s="915">
        <v>500500</v>
      </c>
      <c r="V41" s="916">
        <v>1001000</v>
      </c>
      <c r="W41" s="912" t="s">
        <v>4567</v>
      </c>
      <c r="X41" s="905" t="s">
        <v>5288</v>
      </c>
      <c r="Y41" s="917" t="s">
        <v>4706</v>
      </c>
      <c r="Z41" s="907" t="s">
        <v>5598</v>
      </c>
      <c r="AA41" s="908">
        <v>1.4931506849315068</v>
      </c>
      <c r="AB41" s="905" t="s">
        <v>5287</v>
      </c>
      <c r="AC41" s="905" t="s">
        <v>5026</v>
      </c>
      <c r="AD41" s="907" t="s">
        <v>5004</v>
      </c>
      <c r="AE41" s="905">
        <v>2</v>
      </c>
      <c r="AF41" s="906">
        <v>0</v>
      </c>
      <c r="AG41" s="910">
        <v>43808</v>
      </c>
      <c r="AH41" s="905"/>
      <c r="AI41" s="910" t="s">
        <v>2</v>
      </c>
      <c r="AJ41" s="910">
        <v>43437</v>
      </c>
      <c r="AK41" s="906">
        <v>128</v>
      </c>
      <c r="AL41" s="906">
        <v>0</v>
      </c>
      <c r="AM41" s="911"/>
      <c r="AN41" s="910">
        <v>43982</v>
      </c>
      <c r="AO41" s="910">
        <v>44167</v>
      </c>
      <c r="AP41" s="907"/>
      <c r="AQ41" s="711">
        <v>0</v>
      </c>
      <c r="AR41" s="711">
        <v>0</v>
      </c>
      <c r="AS41" s="711">
        <v>0</v>
      </c>
      <c r="AT41" s="711">
        <v>0</v>
      </c>
      <c r="AU41" s="715">
        <v>0</v>
      </c>
      <c r="AV41" s="711"/>
      <c r="AW41" s="716"/>
      <c r="AX41" s="716"/>
      <c r="AY41" s="716"/>
      <c r="AZ41" s="716"/>
      <c r="BA41" s="716"/>
      <c r="BB41" s="716"/>
      <c r="BC41" s="716"/>
      <c r="BD41" s="716"/>
      <c r="BE41" s="716"/>
      <c r="BF41" s="716"/>
      <c r="BG41" s="716"/>
      <c r="BH41" s="716"/>
      <c r="BI41" s="716">
        <v>0</v>
      </c>
      <c r="BJ41" s="722">
        <v>0</v>
      </c>
      <c r="BK41" s="719">
        <v>0</v>
      </c>
      <c r="BL41" s="716">
        <v>0</v>
      </c>
      <c r="BM41" s="720" t="s">
        <v>5597</v>
      </c>
      <c r="BO41" s="918"/>
      <c r="BQ41" s="919"/>
      <c r="BR41" s="918"/>
    </row>
    <row r="42" spans="1:70" s="721" customFormat="1" ht="14.45" customHeight="1">
      <c r="A42" s="904">
        <f t="shared" si="0"/>
        <v>33</v>
      </c>
      <c r="B42" s="912">
        <v>2100</v>
      </c>
      <c r="C42" s="913" t="s">
        <v>4565</v>
      </c>
      <c r="D42" s="913">
        <v>2117</v>
      </c>
      <c r="E42" s="913" t="s">
        <v>4695</v>
      </c>
      <c r="F42" s="913">
        <v>2010</v>
      </c>
      <c r="G42" s="913" t="s">
        <v>4696</v>
      </c>
      <c r="H42" s="912" t="s">
        <v>4581</v>
      </c>
      <c r="I42" s="913" t="s">
        <v>4582</v>
      </c>
      <c r="J42" s="914">
        <v>2640970000009</v>
      </c>
      <c r="K42" s="913" t="s">
        <v>4932</v>
      </c>
      <c r="L42" s="913" t="s">
        <v>4711</v>
      </c>
      <c r="M42" s="913" t="s">
        <v>4441</v>
      </c>
      <c r="N42" s="913" t="s">
        <v>634</v>
      </c>
      <c r="O42" s="913">
        <v>0</v>
      </c>
      <c r="P42" s="913">
        <v>0</v>
      </c>
      <c r="Q42" s="913">
        <v>0</v>
      </c>
      <c r="R42" s="913">
        <v>0</v>
      </c>
      <c r="S42" s="913">
        <v>1005</v>
      </c>
      <c r="T42" s="913" t="s">
        <v>4585</v>
      </c>
      <c r="U42" s="915">
        <v>73700</v>
      </c>
      <c r="V42" s="916">
        <v>0</v>
      </c>
      <c r="W42" s="912" t="s">
        <v>4567</v>
      </c>
      <c r="X42" s="905"/>
      <c r="Y42" s="917" t="s">
        <v>4706</v>
      </c>
      <c r="Z42" s="907" t="s">
        <v>5598</v>
      </c>
      <c r="AA42" s="908">
        <v>0.74520547945205484</v>
      </c>
      <c r="AB42" s="905" t="s">
        <v>5289</v>
      </c>
      <c r="AC42" s="905" t="s">
        <v>5074</v>
      </c>
      <c r="AD42" s="907" t="s">
        <v>4975</v>
      </c>
      <c r="AE42" s="905">
        <v>0</v>
      </c>
      <c r="AF42" s="906">
        <v>0</v>
      </c>
      <c r="AG42" s="910">
        <v>43903</v>
      </c>
      <c r="AH42" s="905"/>
      <c r="AI42" s="910">
        <v>43903</v>
      </c>
      <c r="AJ42" s="910">
        <v>43710</v>
      </c>
      <c r="AK42" s="906">
        <v>4</v>
      </c>
      <c r="AL42" s="906">
        <v>4</v>
      </c>
      <c r="AM42" s="911"/>
      <c r="AN42" s="910">
        <v>43982</v>
      </c>
      <c r="AO42" s="910">
        <v>44440</v>
      </c>
      <c r="AP42" s="907"/>
      <c r="AQ42" s="711">
        <v>0</v>
      </c>
      <c r="AR42" s="711">
        <v>0</v>
      </c>
      <c r="AS42" s="711">
        <v>0</v>
      </c>
      <c r="AT42" s="711">
        <v>0</v>
      </c>
      <c r="AU42" s="715">
        <v>0</v>
      </c>
      <c r="AV42" s="711"/>
      <c r="AW42" s="716"/>
      <c r="AX42" s="716"/>
      <c r="AY42" s="920">
        <v>4</v>
      </c>
      <c r="AZ42" s="716"/>
      <c r="BA42" s="716"/>
      <c r="BB42" s="716"/>
      <c r="BC42" s="716"/>
      <c r="BD42" s="716"/>
      <c r="BE42" s="716"/>
      <c r="BF42" s="716"/>
      <c r="BG42" s="716"/>
      <c r="BH42" s="716"/>
      <c r="BI42" s="716">
        <v>4</v>
      </c>
      <c r="BJ42" s="722">
        <v>0.33333333333333331</v>
      </c>
      <c r="BK42" s="719">
        <v>294800</v>
      </c>
      <c r="BL42" s="716">
        <v>1</v>
      </c>
      <c r="BM42" s="720" t="s">
        <v>5597</v>
      </c>
      <c r="BO42" s="918"/>
      <c r="BQ42" s="919"/>
      <c r="BR42" s="918"/>
    </row>
    <row r="43" spans="1:70" s="721" customFormat="1" ht="14.45" customHeight="1">
      <c r="A43" s="904">
        <f t="shared" si="0"/>
        <v>34</v>
      </c>
      <c r="B43" s="912">
        <v>2100</v>
      </c>
      <c r="C43" s="913" t="s">
        <v>4565</v>
      </c>
      <c r="D43" s="913">
        <v>2117</v>
      </c>
      <c r="E43" s="913" t="s">
        <v>4695</v>
      </c>
      <c r="F43" s="913">
        <v>2010</v>
      </c>
      <c r="G43" s="913" t="s">
        <v>4696</v>
      </c>
      <c r="H43" s="912" t="s">
        <v>4581</v>
      </c>
      <c r="I43" s="913" t="s">
        <v>4582</v>
      </c>
      <c r="J43" s="914">
        <v>5307970000027</v>
      </c>
      <c r="K43" s="913" t="s">
        <v>4725</v>
      </c>
      <c r="L43" s="913" t="s">
        <v>4454</v>
      </c>
      <c r="M43" s="913" t="s">
        <v>4441</v>
      </c>
      <c r="N43" s="913" t="s">
        <v>634</v>
      </c>
      <c r="O43" s="913">
        <v>10</v>
      </c>
      <c r="P43" s="913">
        <v>0</v>
      </c>
      <c r="Q43" s="913">
        <v>0</v>
      </c>
      <c r="R43" s="913">
        <v>0</v>
      </c>
      <c r="S43" s="913">
        <v>1005</v>
      </c>
      <c r="T43" s="913" t="s">
        <v>4585</v>
      </c>
      <c r="U43" s="915">
        <v>17600</v>
      </c>
      <c r="V43" s="916">
        <v>176000</v>
      </c>
      <c r="W43" s="912" t="s">
        <v>4567</v>
      </c>
      <c r="X43" s="905"/>
      <c r="Y43" s="917" t="s">
        <v>4715</v>
      </c>
      <c r="Z43" s="907" t="s">
        <v>5596</v>
      </c>
      <c r="AA43" s="908">
        <v>6.838356164383562</v>
      </c>
      <c r="AB43" s="905" t="s">
        <v>5290</v>
      </c>
      <c r="AC43" s="905" t="s">
        <v>5025</v>
      </c>
      <c r="AD43" s="907" t="s">
        <v>5011</v>
      </c>
      <c r="AE43" s="905">
        <v>10</v>
      </c>
      <c r="AF43" s="906">
        <v>0</v>
      </c>
      <c r="AG43" s="910">
        <v>43808</v>
      </c>
      <c r="AH43" s="905"/>
      <c r="AI43" s="910" t="s">
        <v>2</v>
      </c>
      <c r="AJ43" s="910">
        <v>41486</v>
      </c>
      <c r="AK43" s="906">
        <v>50</v>
      </c>
      <c r="AL43" s="906">
        <v>0</v>
      </c>
      <c r="AM43" s="911"/>
      <c r="AN43" s="910">
        <v>43982</v>
      </c>
      <c r="AO43" s="910">
        <v>42216</v>
      </c>
      <c r="AP43" s="907"/>
      <c r="AQ43" s="711">
        <v>0</v>
      </c>
      <c r="AR43" s="711">
        <v>0</v>
      </c>
      <c r="AS43" s="711">
        <v>0</v>
      </c>
      <c r="AT43" s="711">
        <v>0</v>
      </c>
      <c r="AU43" s="715">
        <v>0</v>
      </c>
      <c r="AV43" s="711"/>
      <c r="AW43" s="716"/>
      <c r="AX43" s="716"/>
      <c r="AY43" s="716"/>
      <c r="AZ43" s="716"/>
      <c r="BA43" s="716"/>
      <c r="BB43" s="716"/>
      <c r="BC43" s="716"/>
      <c r="BD43" s="716"/>
      <c r="BE43" s="716"/>
      <c r="BF43" s="716"/>
      <c r="BG43" s="716"/>
      <c r="BH43" s="716"/>
      <c r="BI43" s="716">
        <v>0</v>
      </c>
      <c r="BJ43" s="722">
        <v>0</v>
      </c>
      <c r="BK43" s="719">
        <v>0</v>
      </c>
      <c r="BL43" s="716">
        <v>0</v>
      </c>
      <c r="BM43" s="720" t="s">
        <v>5597</v>
      </c>
      <c r="BO43" s="918"/>
      <c r="BQ43" s="919"/>
      <c r="BR43" s="918"/>
    </row>
    <row r="44" spans="1:70" s="721" customFormat="1" ht="14.45" customHeight="1">
      <c r="A44" s="904">
        <f t="shared" si="0"/>
        <v>35</v>
      </c>
      <c r="B44" s="912">
        <v>2100</v>
      </c>
      <c r="C44" s="913" t="s">
        <v>4565</v>
      </c>
      <c r="D44" s="913">
        <v>2117</v>
      </c>
      <c r="E44" s="913" t="s">
        <v>4695</v>
      </c>
      <c r="F44" s="913">
        <v>2010</v>
      </c>
      <c r="G44" s="913" t="s">
        <v>4696</v>
      </c>
      <c r="H44" s="912" t="s">
        <v>4581</v>
      </c>
      <c r="I44" s="913" t="s">
        <v>4582</v>
      </c>
      <c r="J44" s="914">
        <v>6130970000026</v>
      </c>
      <c r="K44" s="913" t="s">
        <v>4729</v>
      </c>
      <c r="L44" s="913" t="s">
        <v>4584</v>
      </c>
      <c r="M44" s="913" t="s">
        <v>4441</v>
      </c>
      <c r="N44" s="913" t="s">
        <v>634</v>
      </c>
      <c r="O44" s="913">
        <v>1</v>
      </c>
      <c r="P44" s="913">
        <v>0</v>
      </c>
      <c r="Q44" s="913">
        <v>0</v>
      </c>
      <c r="R44" s="913">
        <v>0</v>
      </c>
      <c r="S44" s="913">
        <v>1005</v>
      </c>
      <c r="T44" s="913" t="s">
        <v>4585</v>
      </c>
      <c r="U44" s="915">
        <v>3943390</v>
      </c>
      <c r="V44" s="916">
        <v>3943390</v>
      </c>
      <c r="W44" s="912" t="s">
        <v>4567</v>
      </c>
      <c r="X44" s="905" t="s">
        <v>5291</v>
      </c>
      <c r="Y44" s="917" t="s">
        <v>3933</v>
      </c>
      <c r="Z44" s="907" t="s">
        <v>5596</v>
      </c>
      <c r="AA44" s="908">
        <v>7.6712328767123283</v>
      </c>
      <c r="AB44" s="905" t="s">
        <v>5292</v>
      </c>
      <c r="AC44" s="905" t="s">
        <v>5021</v>
      </c>
      <c r="AD44" s="907" t="s">
        <v>4963</v>
      </c>
      <c r="AE44" s="905">
        <v>1</v>
      </c>
      <c r="AF44" s="906">
        <v>0</v>
      </c>
      <c r="AG44" s="910">
        <v>43808</v>
      </c>
      <c r="AH44" s="905"/>
      <c r="AI44" s="910" t="s">
        <v>2</v>
      </c>
      <c r="AJ44" s="910">
        <v>41182</v>
      </c>
      <c r="AK44" s="906">
        <v>1</v>
      </c>
      <c r="AL44" s="906">
        <v>0</v>
      </c>
      <c r="AM44" s="911"/>
      <c r="AN44" s="910">
        <v>43982</v>
      </c>
      <c r="AO44" s="910">
        <v>41912</v>
      </c>
      <c r="AP44" s="907"/>
      <c r="AQ44" s="711">
        <v>0</v>
      </c>
      <c r="AR44" s="711">
        <v>0</v>
      </c>
      <c r="AS44" s="711">
        <v>0</v>
      </c>
      <c r="AT44" s="711">
        <v>0</v>
      </c>
      <c r="AU44" s="715">
        <v>0</v>
      </c>
      <c r="AV44" s="711"/>
      <c r="AW44" s="716"/>
      <c r="AX44" s="716"/>
      <c r="AY44" s="716"/>
      <c r="AZ44" s="716"/>
      <c r="BA44" s="716"/>
      <c r="BB44" s="716"/>
      <c r="BC44" s="716"/>
      <c r="BD44" s="716"/>
      <c r="BE44" s="716"/>
      <c r="BF44" s="716"/>
      <c r="BG44" s="716"/>
      <c r="BH44" s="716"/>
      <c r="BI44" s="716">
        <v>0</v>
      </c>
      <c r="BJ44" s="722">
        <v>0</v>
      </c>
      <c r="BK44" s="719">
        <v>0</v>
      </c>
      <c r="BL44" s="716">
        <v>0</v>
      </c>
      <c r="BM44" s="720" t="s">
        <v>5597</v>
      </c>
      <c r="BO44" s="918"/>
      <c r="BQ44" s="919"/>
      <c r="BR44" s="918"/>
    </row>
    <row r="45" spans="1:70" s="721" customFormat="1" ht="14.45" customHeight="1">
      <c r="A45" s="904">
        <f t="shared" si="0"/>
        <v>36</v>
      </c>
      <c r="B45" s="907">
        <v>2100</v>
      </c>
      <c r="C45" s="905" t="s">
        <v>4565</v>
      </c>
      <c r="D45" s="905">
        <v>2117</v>
      </c>
      <c r="E45" s="905" t="s">
        <v>4695</v>
      </c>
      <c r="F45" s="905">
        <v>2011</v>
      </c>
      <c r="G45" s="905" t="s">
        <v>4696</v>
      </c>
      <c r="H45" s="907" t="s">
        <v>5185</v>
      </c>
      <c r="I45" s="905" t="s">
        <v>5186</v>
      </c>
      <c r="J45" s="906">
        <v>2160141</v>
      </c>
      <c r="K45" s="905" t="s">
        <v>5709</v>
      </c>
      <c r="L45" s="905" t="s">
        <v>5710</v>
      </c>
      <c r="M45" s="905" t="s">
        <v>4441</v>
      </c>
      <c r="N45" s="905" t="s">
        <v>634</v>
      </c>
      <c r="O45" s="905">
        <v>10</v>
      </c>
      <c r="P45" s="905">
        <v>0</v>
      </c>
      <c r="Q45" s="905">
        <v>0</v>
      </c>
      <c r="R45" s="905">
        <v>0</v>
      </c>
      <c r="S45" s="905">
        <v>1005</v>
      </c>
      <c r="T45" s="905" t="s">
        <v>4585</v>
      </c>
      <c r="U45" s="1063">
        <v>231000</v>
      </c>
      <c r="V45" s="923">
        <v>2310000</v>
      </c>
      <c r="W45" s="907" t="s">
        <v>4567</v>
      </c>
      <c r="X45" s="905"/>
      <c r="Y45" s="917"/>
      <c r="Z45" s="907"/>
      <c r="AA45" s="908"/>
      <c r="AB45" s="905" t="s">
        <v>5901</v>
      </c>
      <c r="AC45" s="905" t="s">
        <v>6217</v>
      </c>
      <c r="AD45" s="907"/>
      <c r="AE45" s="905">
        <v>0</v>
      </c>
      <c r="AF45" s="906"/>
      <c r="AG45" s="910"/>
      <c r="AH45" s="905"/>
      <c r="AI45" s="910"/>
      <c r="AJ45" s="910">
        <v>44005</v>
      </c>
      <c r="AK45" s="906">
        <v>10</v>
      </c>
      <c r="AL45" s="906">
        <v>0</v>
      </c>
      <c r="AM45" s="911"/>
      <c r="AN45" s="910"/>
      <c r="AO45" s="910"/>
      <c r="AP45" s="907"/>
      <c r="AQ45" s="711"/>
      <c r="AR45" s="711"/>
      <c r="AS45" s="711"/>
      <c r="AT45" s="711"/>
      <c r="AU45" s="715"/>
      <c r="AV45" s="711"/>
      <c r="AW45" s="716"/>
      <c r="AX45" s="716"/>
      <c r="AY45" s="716"/>
      <c r="AZ45" s="716"/>
      <c r="BA45" s="716"/>
      <c r="BB45" s="716"/>
      <c r="BC45" s="716"/>
      <c r="BD45" s="716"/>
      <c r="BE45" s="716"/>
      <c r="BF45" s="716"/>
      <c r="BG45" s="716"/>
      <c r="BH45" s="716"/>
      <c r="BI45" s="716"/>
      <c r="BJ45" s="722"/>
      <c r="BK45" s="1062"/>
      <c r="BL45" s="716"/>
      <c r="BM45" s="720"/>
      <c r="BO45" s="918"/>
      <c r="BQ45" s="919"/>
      <c r="BR45" s="918"/>
    </row>
    <row r="46" spans="1:70" s="721" customFormat="1" ht="14.45" customHeight="1">
      <c r="A46" s="904">
        <f t="shared" si="0"/>
        <v>37</v>
      </c>
      <c r="B46" s="907">
        <v>2100</v>
      </c>
      <c r="C46" s="905" t="s">
        <v>4565</v>
      </c>
      <c r="D46" s="905">
        <v>2117</v>
      </c>
      <c r="E46" s="905" t="s">
        <v>4695</v>
      </c>
      <c r="F46" s="905">
        <v>2012</v>
      </c>
      <c r="G46" s="905" t="s">
        <v>4696</v>
      </c>
      <c r="H46" s="907" t="s">
        <v>4581</v>
      </c>
      <c r="I46" s="905" t="s">
        <v>4582</v>
      </c>
      <c r="J46" s="906">
        <v>5331970001635</v>
      </c>
      <c r="K46" s="905" t="s">
        <v>5711</v>
      </c>
      <c r="L46" s="905" t="s">
        <v>4468</v>
      </c>
      <c r="M46" s="905" t="s">
        <v>4441</v>
      </c>
      <c r="N46" s="905" t="s">
        <v>634</v>
      </c>
      <c r="O46" s="905">
        <v>3</v>
      </c>
      <c r="P46" s="905">
        <v>0</v>
      </c>
      <c r="Q46" s="905">
        <v>0</v>
      </c>
      <c r="R46" s="905">
        <v>0</v>
      </c>
      <c r="S46" s="905">
        <v>1005</v>
      </c>
      <c r="T46" s="905" t="s">
        <v>4585</v>
      </c>
      <c r="U46" s="1063">
        <v>415030</v>
      </c>
      <c r="V46" s="923">
        <v>1245090</v>
      </c>
      <c r="W46" s="907" t="s">
        <v>4567</v>
      </c>
      <c r="X46" s="905"/>
      <c r="Y46" s="917"/>
      <c r="Z46" s="907"/>
      <c r="AA46" s="908"/>
      <c r="AB46" s="905" t="s">
        <v>5918</v>
      </c>
      <c r="AC46" s="905" t="s">
        <v>6219</v>
      </c>
      <c r="AD46" s="907"/>
      <c r="AE46" s="905"/>
      <c r="AF46" s="906"/>
      <c r="AG46" s="910"/>
      <c r="AH46" s="905"/>
      <c r="AI46" s="910"/>
      <c r="AJ46" s="910">
        <v>44006</v>
      </c>
      <c r="AK46" s="906">
        <v>3</v>
      </c>
      <c r="AL46" s="906"/>
      <c r="AM46" s="911"/>
      <c r="AN46" s="910"/>
      <c r="AO46" s="910"/>
      <c r="AP46" s="907"/>
      <c r="AQ46" s="711"/>
      <c r="AR46" s="711"/>
      <c r="AS46" s="711"/>
      <c r="AT46" s="711"/>
      <c r="AU46" s="715"/>
      <c r="AV46" s="711"/>
      <c r="AW46" s="716"/>
      <c r="AX46" s="716"/>
      <c r="AY46" s="716"/>
      <c r="AZ46" s="716"/>
      <c r="BA46" s="716"/>
      <c r="BB46" s="716"/>
      <c r="BC46" s="716"/>
      <c r="BD46" s="716"/>
      <c r="BE46" s="716"/>
      <c r="BF46" s="716"/>
      <c r="BG46" s="716"/>
      <c r="BH46" s="716"/>
      <c r="BI46" s="716"/>
      <c r="BJ46" s="722"/>
      <c r="BK46" s="1062"/>
      <c r="BL46" s="716"/>
      <c r="BM46" s="720"/>
      <c r="BO46" s="918"/>
      <c r="BQ46" s="919"/>
      <c r="BR46" s="918"/>
    </row>
    <row r="47" spans="1:70" s="721" customFormat="1" ht="14.45" customHeight="1">
      <c r="A47" s="904">
        <f t="shared" si="0"/>
        <v>38</v>
      </c>
      <c r="B47" s="907">
        <v>2100</v>
      </c>
      <c r="C47" s="905" t="s">
        <v>4565</v>
      </c>
      <c r="D47" s="905">
        <v>2117</v>
      </c>
      <c r="E47" s="905" t="s">
        <v>4695</v>
      </c>
      <c r="F47" s="905">
        <v>2013</v>
      </c>
      <c r="G47" s="905" t="s">
        <v>4696</v>
      </c>
      <c r="H47" s="907" t="s">
        <v>4581</v>
      </c>
      <c r="I47" s="905" t="s">
        <v>4582</v>
      </c>
      <c r="J47" s="906">
        <v>5331970001636</v>
      </c>
      <c r="K47" s="905" t="s">
        <v>5712</v>
      </c>
      <c r="L47" s="905" t="s">
        <v>4468</v>
      </c>
      <c r="M47" s="905" t="s">
        <v>4441</v>
      </c>
      <c r="N47" s="905" t="s">
        <v>634</v>
      </c>
      <c r="O47" s="905">
        <v>6</v>
      </c>
      <c r="P47" s="905">
        <v>0</v>
      </c>
      <c r="Q47" s="905">
        <v>0</v>
      </c>
      <c r="R47" s="905">
        <v>0</v>
      </c>
      <c r="S47" s="905">
        <v>1005</v>
      </c>
      <c r="T47" s="905" t="s">
        <v>4585</v>
      </c>
      <c r="U47" s="1063">
        <v>1143450</v>
      </c>
      <c r="V47" s="923">
        <v>6860700</v>
      </c>
      <c r="W47" s="907" t="s">
        <v>4567</v>
      </c>
      <c r="X47" s="905"/>
      <c r="Y47" s="917"/>
      <c r="Z47" s="907"/>
      <c r="AA47" s="908"/>
      <c r="AB47" s="905" t="s">
        <v>5918</v>
      </c>
      <c r="AC47" s="905" t="s">
        <v>6219</v>
      </c>
      <c r="AD47" s="907"/>
      <c r="AE47" s="905"/>
      <c r="AF47" s="906"/>
      <c r="AG47" s="910"/>
      <c r="AH47" s="905"/>
      <c r="AI47" s="910"/>
      <c r="AJ47" s="910">
        <v>44006</v>
      </c>
      <c r="AK47" s="906">
        <v>6</v>
      </c>
      <c r="AL47" s="906"/>
      <c r="AM47" s="911"/>
      <c r="AN47" s="910"/>
      <c r="AO47" s="910"/>
      <c r="AP47" s="907"/>
      <c r="AQ47" s="711"/>
      <c r="AR47" s="711"/>
      <c r="AS47" s="711"/>
      <c r="AT47" s="711"/>
      <c r="AU47" s="715"/>
      <c r="AV47" s="711"/>
      <c r="AW47" s="716"/>
      <c r="AX47" s="716"/>
      <c r="AY47" s="716"/>
      <c r="AZ47" s="716"/>
      <c r="BA47" s="716"/>
      <c r="BB47" s="716"/>
      <c r="BC47" s="716"/>
      <c r="BD47" s="716"/>
      <c r="BE47" s="716"/>
      <c r="BF47" s="716"/>
      <c r="BG47" s="716"/>
      <c r="BH47" s="716"/>
      <c r="BI47" s="716"/>
      <c r="BJ47" s="722"/>
      <c r="BK47" s="1062"/>
      <c r="BL47" s="716"/>
      <c r="BM47" s="720"/>
      <c r="BO47" s="918"/>
      <c r="BQ47" s="919"/>
      <c r="BR47" s="918"/>
    </row>
    <row r="48" spans="1:70" s="721" customFormat="1" ht="14.45" customHeight="1">
      <c r="A48" s="904">
        <f t="shared" si="0"/>
        <v>39</v>
      </c>
      <c r="B48" s="907">
        <v>2100</v>
      </c>
      <c r="C48" s="905" t="s">
        <v>4565</v>
      </c>
      <c r="D48" s="905">
        <v>2117</v>
      </c>
      <c r="E48" s="905" t="s">
        <v>4695</v>
      </c>
      <c r="F48" s="905">
        <v>2014</v>
      </c>
      <c r="G48" s="905" t="s">
        <v>4696</v>
      </c>
      <c r="H48" s="907" t="s">
        <v>4581</v>
      </c>
      <c r="I48" s="905" t="s">
        <v>4582</v>
      </c>
      <c r="J48" s="906">
        <v>5330970003447</v>
      </c>
      <c r="K48" s="905" t="s">
        <v>5713</v>
      </c>
      <c r="L48" s="905" t="s">
        <v>4449</v>
      </c>
      <c r="M48" s="905" t="s">
        <v>4453</v>
      </c>
      <c r="N48" s="905" t="s">
        <v>634</v>
      </c>
      <c r="O48" s="905">
        <v>3</v>
      </c>
      <c r="P48" s="905">
        <v>0</v>
      </c>
      <c r="Q48" s="905">
        <v>0</v>
      </c>
      <c r="R48" s="905">
        <v>0</v>
      </c>
      <c r="S48" s="905">
        <v>1005</v>
      </c>
      <c r="T48" s="905" t="s">
        <v>4585</v>
      </c>
      <c r="U48" s="1063">
        <v>7623000</v>
      </c>
      <c r="V48" s="923">
        <v>22869000</v>
      </c>
      <c r="W48" s="907" t="s">
        <v>4567</v>
      </c>
      <c r="X48" s="905"/>
      <c r="Y48" s="917"/>
      <c r="Z48" s="907"/>
      <c r="AA48" s="908"/>
      <c r="AB48" s="905" t="s">
        <v>5918</v>
      </c>
      <c r="AC48" s="905" t="s">
        <v>6219</v>
      </c>
      <c r="AD48" s="907"/>
      <c r="AE48" s="905"/>
      <c r="AF48" s="906"/>
      <c r="AG48" s="910"/>
      <c r="AH48" s="905"/>
      <c r="AI48" s="910"/>
      <c r="AJ48" s="910">
        <v>44006</v>
      </c>
      <c r="AK48" s="906">
        <v>3</v>
      </c>
      <c r="AL48" s="906"/>
      <c r="AM48" s="911"/>
      <c r="AN48" s="910"/>
      <c r="AO48" s="910"/>
      <c r="AP48" s="907"/>
      <c r="AQ48" s="711"/>
      <c r="AR48" s="711"/>
      <c r="AS48" s="711"/>
      <c r="AT48" s="711"/>
      <c r="AU48" s="715"/>
      <c r="AV48" s="711"/>
      <c r="AW48" s="716"/>
      <c r="AX48" s="716"/>
      <c r="AY48" s="716"/>
      <c r="AZ48" s="716"/>
      <c r="BA48" s="716"/>
      <c r="BB48" s="716"/>
      <c r="BC48" s="716"/>
      <c r="BD48" s="716"/>
      <c r="BE48" s="716"/>
      <c r="BF48" s="716"/>
      <c r="BG48" s="716"/>
      <c r="BH48" s="716"/>
      <c r="BI48" s="716"/>
      <c r="BJ48" s="722"/>
      <c r="BK48" s="1062"/>
      <c r="BL48" s="716"/>
      <c r="BM48" s="720"/>
      <c r="BO48" s="918"/>
      <c r="BQ48" s="919"/>
      <c r="BR48" s="918"/>
    </row>
    <row r="49" spans="1:70" s="721" customFormat="1" ht="14.45" customHeight="1">
      <c r="A49" s="904">
        <f t="shared" si="0"/>
        <v>40</v>
      </c>
      <c r="B49" s="907">
        <v>2100</v>
      </c>
      <c r="C49" s="905" t="s">
        <v>4565</v>
      </c>
      <c r="D49" s="905">
        <v>2117</v>
      </c>
      <c r="E49" s="905" t="s">
        <v>4695</v>
      </c>
      <c r="F49" s="905">
        <v>2015</v>
      </c>
      <c r="G49" s="905" t="s">
        <v>4696</v>
      </c>
      <c r="H49" s="907" t="s">
        <v>4581</v>
      </c>
      <c r="I49" s="905" t="s">
        <v>4582</v>
      </c>
      <c r="J49" s="906">
        <v>9999970025521</v>
      </c>
      <c r="K49" s="905" t="s">
        <v>5714</v>
      </c>
      <c r="L49" s="905" t="s">
        <v>4451</v>
      </c>
      <c r="M49" s="905" t="s">
        <v>4453</v>
      </c>
      <c r="N49" s="905" t="s">
        <v>634</v>
      </c>
      <c r="O49" s="905">
        <v>1</v>
      </c>
      <c r="P49" s="905">
        <v>0</v>
      </c>
      <c r="Q49" s="905">
        <v>0</v>
      </c>
      <c r="R49" s="905">
        <v>0</v>
      </c>
      <c r="S49" s="905">
        <v>1005</v>
      </c>
      <c r="T49" s="905" t="s">
        <v>4585</v>
      </c>
      <c r="U49" s="1063">
        <v>6985000</v>
      </c>
      <c r="V49" s="923">
        <v>6985000</v>
      </c>
      <c r="W49" s="907" t="s">
        <v>4567</v>
      </c>
      <c r="X49" s="905"/>
      <c r="Y49" s="917"/>
      <c r="Z49" s="907"/>
      <c r="AA49" s="908"/>
      <c r="AB49" s="905" t="s">
        <v>5901</v>
      </c>
      <c r="AC49" s="905" t="s">
        <v>6217</v>
      </c>
      <c r="AD49" s="907"/>
      <c r="AE49" s="905"/>
      <c r="AF49" s="906"/>
      <c r="AG49" s="910"/>
      <c r="AH49" s="905"/>
      <c r="AI49" s="910"/>
      <c r="AJ49" s="910">
        <v>44005</v>
      </c>
      <c r="AK49" s="906">
        <v>1</v>
      </c>
      <c r="AL49" s="906"/>
      <c r="AM49" s="911"/>
      <c r="AN49" s="910"/>
      <c r="AO49" s="910"/>
      <c r="AP49" s="907"/>
      <c r="AQ49" s="711"/>
      <c r="AR49" s="711"/>
      <c r="AS49" s="711"/>
      <c r="AT49" s="711"/>
      <c r="AU49" s="715"/>
      <c r="AV49" s="711"/>
      <c r="AW49" s="716"/>
      <c r="AX49" s="716"/>
      <c r="AY49" s="716"/>
      <c r="AZ49" s="716"/>
      <c r="BA49" s="716"/>
      <c r="BB49" s="716"/>
      <c r="BC49" s="716"/>
      <c r="BD49" s="716"/>
      <c r="BE49" s="716"/>
      <c r="BF49" s="716"/>
      <c r="BG49" s="716"/>
      <c r="BH49" s="716"/>
      <c r="BI49" s="716"/>
      <c r="BJ49" s="722"/>
      <c r="BK49" s="1062"/>
      <c r="BL49" s="716"/>
      <c r="BM49" s="720"/>
      <c r="BO49" s="918"/>
      <c r="BQ49" s="919"/>
      <c r="BR49" s="918"/>
    </row>
    <row r="50" spans="1:70" s="721" customFormat="1" ht="14.45" customHeight="1">
      <c r="A50" s="904">
        <f t="shared" si="0"/>
        <v>41</v>
      </c>
      <c r="B50" s="907">
        <v>2100</v>
      </c>
      <c r="C50" s="905" t="s">
        <v>4565</v>
      </c>
      <c r="D50" s="905">
        <v>2117</v>
      </c>
      <c r="E50" s="905" t="s">
        <v>4695</v>
      </c>
      <c r="F50" s="905">
        <v>2016</v>
      </c>
      <c r="G50" s="905" t="s">
        <v>4696</v>
      </c>
      <c r="H50" s="907" t="s">
        <v>4581</v>
      </c>
      <c r="I50" s="905" t="s">
        <v>4582</v>
      </c>
      <c r="J50" s="906">
        <v>9999970025522</v>
      </c>
      <c r="K50" s="905" t="s">
        <v>5715</v>
      </c>
      <c r="L50" s="905" t="s">
        <v>4451</v>
      </c>
      <c r="M50" s="905" t="s">
        <v>4453</v>
      </c>
      <c r="N50" s="905" t="s">
        <v>634</v>
      </c>
      <c r="O50" s="905">
        <v>1</v>
      </c>
      <c r="P50" s="905">
        <v>0</v>
      </c>
      <c r="Q50" s="905">
        <v>0</v>
      </c>
      <c r="R50" s="905">
        <v>0</v>
      </c>
      <c r="S50" s="905">
        <v>1005</v>
      </c>
      <c r="T50" s="905" t="s">
        <v>4585</v>
      </c>
      <c r="U50" s="1063">
        <v>3465000</v>
      </c>
      <c r="V50" s="923">
        <v>3465000</v>
      </c>
      <c r="W50" s="907" t="s">
        <v>4567</v>
      </c>
      <c r="X50" s="905"/>
      <c r="Y50" s="917"/>
      <c r="Z50" s="907"/>
      <c r="AA50" s="908"/>
      <c r="AB50" s="905" t="s">
        <v>5901</v>
      </c>
      <c r="AC50" s="905" t="s">
        <v>6217</v>
      </c>
      <c r="AD50" s="907"/>
      <c r="AE50" s="905"/>
      <c r="AF50" s="906"/>
      <c r="AG50" s="910"/>
      <c r="AH50" s="905"/>
      <c r="AI50" s="910"/>
      <c r="AJ50" s="910">
        <v>44005</v>
      </c>
      <c r="AK50" s="906">
        <v>1</v>
      </c>
      <c r="AL50" s="906"/>
      <c r="AM50" s="911"/>
      <c r="AN50" s="910"/>
      <c r="AO50" s="910"/>
      <c r="AP50" s="907"/>
      <c r="AQ50" s="711"/>
      <c r="AR50" s="711"/>
      <c r="AS50" s="711"/>
      <c r="AT50" s="711"/>
      <c r="AU50" s="715"/>
      <c r="AV50" s="711"/>
      <c r="AW50" s="716"/>
      <c r="AX50" s="716"/>
      <c r="AY50" s="716"/>
      <c r="AZ50" s="716"/>
      <c r="BA50" s="716"/>
      <c r="BB50" s="716"/>
      <c r="BC50" s="716"/>
      <c r="BD50" s="716"/>
      <c r="BE50" s="716"/>
      <c r="BF50" s="716"/>
      <c r="BG50" s="716"/>
      <c r="BH50" s="716"/>
      <c r="BI50" s="716"/>
      <c r="BJ50" s="722"/>
      <c r="BK50" s="1062"/>
      <c r="BL50" s="716"/>
      <c r="BM50" s="720"/>
      <c r="BO50" s="918"/>
      <c r="BQ50" s="919"/>
      <c r="BR50" s="918"/>
    </row>
    <row r="51" spans="1:70" s="721" customFormat="1" ht="14.45" customHeight="1">
      <c r="A51" s="904">
        <f t="shared" si="0"/>
        <v>42</v>
      </c>
      <c r="B51" s="907">
        <v>2100</v>
      </c>
      <c r="C51" s="905" t="s">
        <v>4565</v>
      </c>
      <c r="D51" s="905">
        <v>2117</v>
      </c>
      <c r="E51" s="905" t="s">
        <v>4695</v>
      </c>
      <c r="F51" s="905">
        <v>2017</v>
      </c>
      <c r="G51" s="905" t="s">
        <v>4696</v>
      </c>
      <c r="H51" s="907" t="s">
        <v>4581</v>
      </c>
      <c r="I51" s="905" t="s">
        <v>4582</v>
      </c>
      <c r="J51" s="906">
        <v>5330970003572</v>
      </c>
      <c r="K51" s="905" t="s">
        <v>5716</v>
      </c>
      <c r="L51" s="905" t="s">
        <v>4449</v>
      </c>
      <c r="M51" s="905" t="s">
        <v>4448</v>
      </c>
      <c r="N51" s="905" t="s">
        <v>634</v>
      </c>
      <c r="O51" s="905">
        <v>6</v>
      </c>
      <c r="P51" s="905">
        <v>0</v>
      </c>
      <c r="Q51" s="905">
        <v>0</v>
      </c>
      <c r="R51" s="905">
        <v>0</v>
      </c>
      <c r="S51" s="905">
        <v>1005</v>
      </c>
      <c r="T51" s="905" t="s">
        <v>4585</v>
      </c>
      <c r="U51" s="1063">
        <v>1210000</v>
      </c>
      <c r="V51" s="923">
        <v>7260000</v>
      </c>
      <c r="W51" s="907" t="s">
        <v>4567</v>
      </c>
      <c r="X51" s="905"/>
      <c r="Y51" s="917"/>
      <c r="Z51" s="907"/>
      <c r="AA51" s="908"/>
      <c r="AB51" s="905" t="s">
        <v>5901</v>
      </c>
      <c r="AC51" s="905" t="s">
        <v>6217</v>
      </c>
      <c r="AD51" s="907"/>
      <c r="AE51" s="905"/>
      <c r="AF51" s="906"/>
      <c r="AG51" s="910"/>
      <c r="AH51" s="905"/>
      <c r="AI51" s="910"/>
      <c r="AJ51" s="910">
        <v>44005</v>
      </c>
      <c r="AK51" s="906">
        <v>6</v>
      </c>
      <c r="AL51" s="906"/>
      <c r="AM51" s="911"/>
      <c r="AN51" s="910"/>
      <c r="AO51" s="910"/>
      <c r="AP51" s="907"/>
      <c r="AQ51" s="711"/>
      <c r="AR51" s="711"/>
      <c r="AS51" s="711"/>
      <c r="AT51" s="711"/>
      <c r="AU51" s="715"/>
      <c r="AV51" s="711"/>
      <c r="AW51" s="716"/>
      <c r="AX51" s="716"/>
      <c r="AY51" s="716"/>
      <c r="AZ51" s="716"/>
      <c r="BA51" s="716"/>
      <c r="BB51" s="716"/>
      <c r="BC51" s="716"/>
      <c r="BD51" s="716"/>
      <c r="BE51" s="716"/>
      <c r="BF51" s="716"/>
      <c r="BG51" s="716"/>
      <c r="BH51" s="716"/>
      <c r="BI51" s="716"/>
      <c r="BJ51" s="722"/>
      <c r="BK51" s="1062"/>
      <c r="BL51" s="716"/>
      <c r="BM51" s="720"/>
      <c r="BO51" s="918"/>
      <c r="BQ51" s="919"/>
      <c r="BR51" s="918"/>
    </row>
    <row r="52" spans="1:70" s="721" customFormat="1" ht="14.45" customHeight="1">
      <c r="A52" s="904">
        <f t="shared" si="0"/>
        <v>43</v>
      </c>
      <c r="B52" s="907">
        <v>2100</v>
      </c>
      <c r="C52" s="905" t="s">
        <v>4565</v>
      </c>
      <c r="D52" s="905">
        <v>2117</v>
      </c>
      <c r="E52" s="905" t="s">
        <v>4695</v>
      </c>
      <c r="F52" s="905">
        <v>2018</v>
      </c>
      <c r="G52" s="905" t="s">
        <v>4696</v>
      </c>
      <c r="H52" s="907" t="s">
        <v>4581</v>
      </c>
      <c r="I52" s="905" t="s">
        <v>4582</v>
      </c>
      <c r="J52" s="906">
        <v>5330970003454</v>
      </c>
      <c r="K52" s="905" t="s">
        <v>5717</v>
      </c>
      <c r="L52" s="905" t="s">
        <v>4449</v>
      </c>
      <c r="M52" s="905" t="s">
        <v>4441</v>
      </c>
      <c r="N52" s="905" t="s">
        <v>634</v>
      </c>
      <c r="O52" s="905">
        <v>5</v>
      </c>
      <c r="P52" s="905">
        <v>0</v>
      </c>
      <c r="Q52" s="905">
        <v>0</v>
      </c>
      <c r="R52" s="905">
        <v>0</v>
      </c>
      <c r="S52" s="905">
        <v>1005</v>
      </c>
      <c r="T52" s="905" t="s">
        <v>4585</v>
      </c>
      <c r="U52" s="1063">
        <v>113498</v>
      </c>
      <c r="V52" s="923">
        <v>567490</v>
      </c>
      <c r="W52" s="907" t="s">
        <v>4567</v>
      </c>
      <c r="X52" s="905"/>
      <c r="Y52" s="917"/>
      <c r="Z52" s="907"/>
      <c r="AA52" s="908"/>
      <c r="AB52" s="905" t="s">
        <v>5918</v>
      </c>
      <c r="AC52" s="905" t="s">
        <v>6219</v>
      </c>
      <c r="AD52" s="907"/>
      <c r="AE52" s="905"/>
      <c r="AF52" s="906"/>
      <c r="AG52" s="910"/>
      <c r="AH52" s="905"/>
      <c r="AI52" s="910"/>
      <c r="AJ52" s="910">
        <v>44006</v>
      </c>
      <c r="AK52" s="906">
        <v>5</v>
      </c>
      <c r="AL52" s="906"/>
      <c r="AM52" s="911"/>
      <c r="AN52" s="910"/>
      <c r="AO52" s="910"/>
      <c r="AP52" s="907"/>
      <c r="AQ52" s="711"/>
      <c r="AR52" s="711"/>
      <c r="AS52" s="711"/>
      <c r="AT52" s="711"/>
      <c r="AU52" s="715"/>
      <c r="AV52" s="711"/>
      <c r="AW52" s="716"/>
      <c r="AX52" s="716"/>
      <c r="AY52" s="716"/>
      <c r="AZ52" s="716"/>
      <c r="BA52" s="716"/>
      <c r="BB52" s="716"/>
      <c r="BC52" s="716"/>
      <c r="BD52" s="716"/>
      <c r="BE52" s="716"/>
      <c r="BF52" s="716"/>
      <c r="BG52" s="716"/>
      <c r="BH52" s="716"/>
      <c r="BI52" s="716"/>
      <c r="BJ52" s="722"/>
      <c r="BK52" s="1062"/>
      <c r="BL52" s="716"/>
      <c r="BM52" s="720"/>
      <c r="BO52" s="918"/>
      <c r="BQ52" s="919"/>
      <c r="BR52" s="918"/>
    </row>
    <row r="53" spans="1:70" s="721" customFormat="1" ht="14.45" customHeight="1">
      <c r="A53" s="904">
        <f t="shared" si="0"/>
        <v>44</v>
      </c>
      <c r="B53" s="907">
        <v>2100</v>
      </c>
      <c r="C53" s="905" t="s">
        <v>4565</v>
      </c>
      <c r="D53" s="905">
        <v>2117</v>
      </c>
      <c r="E53" s="905" t="s">
        <v>4695</v>
      </c>
      <c r="F53" s="905">
        <v>2019</v>
      </c>
      <c r="G53" s="905" t="s">
        <v>4696</v>
      </c>
      <c r="H53" s="907" t="s">
        <v>4581</v>
      </c>
      <c r="I53" s="905" t="s">
        <v>4582</v>
      </c>
      <c r="J53" s="906">
        <v>9999970025937</v>
      </c>
      <c r="K53" s="905" t="s">
        <v>5718</v>
      </c>
      <c r="L53" s="905" t="s">
        <v>4458</v>
      </c>
      <c r="M53" s="905" t="s">
        <v>4441</v>
      </c>
      <c r="N53" s="905" t="s">
        <v>634</v>
      </c>
      <c r="O53" s="905">
        <v>1</v>
      </c>
      <c r="P53" s="905">
        <v>0</v>
      </c>
      <c r="Q53" s="905">
        <v>0</v>
      </c>
      <c r="R53" s="905">
        <v>0</v>
      </c>
      <c r="S53" s="905">
        <v>1005</v>
      </c>
      <c r="T53" s="905" t="s">
        <v>4585</v>
      </c>
      <c r="U53" s="1063">
        <v>115940</v>
      </c>
      <c r="V53" s="923">
        <v>115940</v>
      </c>
      <c r="W53" s="907" t="s">
        <v>4567</v>
      </c>
      <c r="X53" s="905"/>
      <c r="Y53" s="917"/>
      <c r="Z53" s="907"/>
      <c r="AA53" s="908"/>
      <c r="AB53" s="905" t="s">
        <v>6220</v>
      </c>
      <c r="AC53" s="905" t="s">
        <v>6221</v>
      </c>
      <c r="AD53" s="907"/>
      <c r="AE53" s="905"/>
      <c r="AF53" s="906"/>
      <c r="AG53" s="910"/>
      <c r="AH53" s="905"/>
      <c r="AI53" s="910"/>
      <c r="AJ53" s="910">
        <v>44005</v>
      </c>
      <c r="AK53" s="906">
        <v>1</v>
      </c>
      <c r="AL53" s="906"/>
      <c r="AM53" s="911"/>
      <c r="AN53" s="910"/>
      <c r="AO53" s="910"/>
      <c r="AP53" s="907"/>
      <c r="AQ53" s="711"/>
      <c r="AR53" s="711"/>
      <c r="AS53" s="711"/>
      <c r="AT53" s="711"/>
      <c r="AU53" s="715"/>
      <c r="AV53" s="711"/>
      <c r="AW53" s="716"/>
      <c r="AX53" s="716"/>
      <c r="AY53" s="716"/>
      <c r="AZ53" s="716"/>
      <c r="BA53" s="716"/>
      <c r="BB53" s="716"/>
      <c r="BC53" s="716"/>
      <c r="BD53" s="716"/>
      <c r="BE53" s="716"/>
      <c r="BF53" s="716"/>
      <c r="BG53" s="716"/>
      <c r="BH53" s="716"/>
      <c r="BI53" s="716"/>
      <c r="BJ53" s="722"/>
      <c r="BK53" s="1062"/>
      <c r="BL53" s="716"/>
      <c r="BM53" s="720"/>
      <c r="BO53" s="918"/>
      <c r="BQ53" s="919"/>
      <c r="BR53" s="918"/>
    </row>
    <row r="54" spans="1:70" s="721" customFormat="1" ht="14.45" customHeight="1">
      <c r="A54" s="904">
        <f t="shared" si="0"/>
        <v>45</v>
      </c>
      <c r="B54" s="907">
        <v>2100</v>
      </c>
      <c r="C54" s="905" t="s">
        <v>4565</v>
      </c>
      <c r="D54" s="905">
        <v>2117</v>
      </c>
      <c r="E54" s="905" t="s">
        <v>4695</v>
      </c>
      <c r="F54" s="905">
        <v>2020</v>
      </c>
      <c r="G54" s="905" t="s">
        <v>4696</v>
      </c>
      <c r="H54" s="907" t="s">
        <v>4581</v>
      </c>
      <c r="I54" s="905" t="s">
        <v>4582</v>
      </c>
      <c r="J54" s="906">
        <v>9999970025938</v>
      </c>
      <c r="K54" s="905" t="s">
        <v>5719</v>
      </c>
      <c r="L54" s="905" t="s">
        <v>4458</v>
      </c>
      <c r="M54" s="905" t="s">
        <v>4441</v>
      </c>
      <c r="N54" s="905" t="s">
        <v>634</v>
      </c>
      <c r="O54" s="905">
        <v>1</v>
      </c>
      <c r="P54" s="905">
        <v>0</v>
      </c>
      <c r="Q54" s="905">
        <v>0</v>
      </c>
      <c r="R54" s="905">
        <v>0</v>
      </c>
      <c r="S54" s="905">
        <v>1005</v>
      </c>
      <c r="T54" s="905" t="s">
        <v>4585</v>
      </c>
      <c r="U54" s="1063">
        <v>112750</v>
      </c>
      <c r="V54" s="923">
        <v>112750</v>
      </c>
      <c r="W54" s="907" t="s">
        <v>4567</v>
      </c>
      <c r="X54" s="905"/>
      <c r="Y54" s="917"/>
      <c r="Z54" s="907"/>
      <c r="AA54" s="908"/>
      <c r="AB54" s="905" t="s">
        <v>6220</v>
      </c>
      <c r="AC54" s="905" t="s">
        <v>6221</v>
      </c>
      <c r="AD54" s="907"/>
      <c r="AE54" s="905"/>
      <c r="AF54" s="906"/>
      <c r="AG54" s="910"/>
      <c r="AH54" s="905"/>
      <c r="AI54" s="910"/>
      <c r="AJ54" s="910">
        <v>44005</v>
      </c>
      <c r="AK54" s="906">
        <v>1</v>
      </c>
      <c r="AL54" s="906"/>
      <c r="AM54" s="911"/>
      <c r="AN54" s="910"/>
      <c r="AO54" s="910"/>
      <c r="AP54" s="907"/>
      <c r="AQ54" s="711"/>
      <c r="AR54" s="711"/>
      <c r="AS54" s="711"/>
      <c r="AT54" s="711"/>
      <c r="AU54" s="715"/>
      <c r="AV54" s="711"/>
      <c r="AW54" s="716"/>
      <c r="AX54" s="716"/>
      <c r="AY54" s="716"/>
      <c r="AZ54" s="716"/>
      <c r="BA54" s="716"/>
      <c r="BB54" s="716"/>
      <c r="BC54" s="716"/>
      <c r="BD54" s="716"/>
      <c r="BE54" s="716"/>
      <c r="BF54" s="716"/>
      <c r="BG54" s="716"/>
      <c r="BH54" s="716"/>
      <c r="BI54" s="716"/>
      <c r="BJ54" s="722"/>
      <c r="BK54" s="1062"/>
      <c r="BL54" s="716"/>
      <c r="BM54" s="720"/>
      <c r="BO54" s="918"/>
      <c r="BQ54" s="919"/>
      <c r="BR54" s="918"/>
    </row>
    <row r="55" spans="1:70" s="721" customFormat="1" ht="14.45" customHeight="1">
      <c r="A55" s="904">
        <f t="shared" si="0"/>
        <v>46</v>
      </c>
      <c r="B55" s="907">
        <v>2100</v>
      </c>
      <c r="C55" s="905" t="s">
        <v>4565</v>
      </c>
      <c r="D55" s="905">
        <v>2117</v>
      </c>
      <c r="E55" s="905" t="s">
        <v>4695</v>
      </c>
      <c r="F55" s="905">
        <v>2021</v>
      </c>
      <c r="G55" s="905" t="s">
        <v>4696</v>
      </c>
      <c r="H55" s="907" t="s">
        <v>4581</v>
      </c>
      <c r="I55" s="905" t="s">
        <v>4582</v>
      </c>
      <c r="J55" s="906">
        <v>9999970025939</v>
      </c>
      <c r="K55" s="905" t="s">
        <v>5720</v>
      </c>
      <c r="L55" s="905" t="s">
        <v>4458</v>
      </c>
      <c r="M55" s="905" t="s">
        <v>4441</v>
      </c>
      <c r="N55" s="905" t="s">
        <v>634</v>
      </c>
      <c r="O55" s="905">
        <v>1</v>
      </c>
      <c r="P55" s="905">
        <v>0</v>
      </c>
      <c r="Q55" s="905">
        <v>0</v>
      </c>
      <c r="R55" s="905">
        <v>0</v>
      </c>
      <c r="S55" s="905">
        <v>1005</v>
      </c>
      <c r="T55" s="905" t="s">
        <v>4585</v>
      </c>
      <c r="U55" s="1063">
        <v>164450</v>
      </c>
      <c r="V55" s="923">
        <v>164450</v>
      </c>
      <c r="W55" s="907" t="s">
        <v>4567</v>
      </c>
      <c r="X55" s="905"/>
      <c r="Y55" s="917"/>
      <c r="Z55" s="907"/>
      <c r="AA55" s="908"/>
      <c r="AB55" s="905" t="s">
        <v>6220</v>
      </c>
      <c r="AC55" s="905" t="s">
        <v>6221</v>
      </c>
      <c r="AD55" s="907"/>
      <c r="AE55" s="905"/>
      <c r="AF55" s="906"/>
      <c r="AG55" s="910"/>
      <c r="AH55" s="905"/>
      <c r="AI55" s="910"/>
      <c r="AJ55" s="910">
        <v>44005</v>
      </c>
      <c r="AK55" s="906">
        <v>1</v>
      </c>
      <c r="AL55" s="906"/>
      <c r="AM55" s="911"/>
      <c r="AN55" s="910"/>
      <c r="AO55" s="910"/>
      <c r="AP55" s="907"/>
      <c r="AQ55" s="711"/>
      <c r="AR55" s="711"/>
      <c r="AS55" s="711"/>
      <c r="AT55" s="711"/>
      <c r="AU55" s="715"/>
      <c r="AV55" s="711"/>
      <c r="AW55" s="716"/>
      <c r="AX55" s="716"/>
      <c r="AY55" s="716"/>
      <c r="AZ55" s="716"/>
      <c r="BA55" s="716"/>
      <c r="BB55" s="716"/>
      <c r="BC55" s="716"/>
      <c r="BD55" s="716"/>
      <c r="BE55" s="716"/>
      <c r="BF55" s="716"/>
      <c r="BG55" s="716"/>
      <c r="BH55" s="716"/>
      <c r="BI55" s="716"/>
      <c r="BJ55" s="722"/>
      <c r="BK55" s="1062"/>
      <c r="BL55" s="716"/>
      <c r="BM55" s="720"/>
      <c r="BO55" s="918"/>
      <c r="BQ55" s="919"/>
      <c r="BR55" s="918"/>
    </row>
    <row r="56" spans="1:70" s="721" customFormat="1" ht="14.45" customHeight="1">
      <c r="A56" s="904">
        <f t="shared" si="0"/>
        <v>47</v>
      </c>
      <c r="B56" s="907">
        <v>2100</v>
      </c>
      <c r="C56" s="905" t="s">
        <v>4565</v>
      </c>
      <c r="D56" s="905">
        <v>2117</v>
      </c>
      <c r="E56" s="905" t="s">
        <v>4695</v>
      </c>
      <c r="F56" s="905">
        <v>2022</v>
      </c>
      <c r="G56" s="905" t="s">
        <v>4696</v>
      </c>
      <c r="H56" s="907" t="s">
        <v>4581</v>
      </c>
      <c r="I56" s="905" t="s">
        <v>4582</v>
      </c>
      <c r="J56" s="906">
        <v>9999970025940</v>
      </c>
      <c r="K56" s="905" t="s">
        <v>5721</v>
      </c>
      <c r="L56" s="905" t="s">
        <v>4458</v>
      </c>
      <c r="M56" s="905" t="s">
        <v>4441</v>
      </c>
      <c r="N56" s="905" t="s">
        <v>634</v>
      </c>
      <c r="O56" s="905">
        <v>1</v>
      </c>
      <c r="P56" s="905">
        <v>0</v>
      </c>
      <c r="Q56" s="905">
        <v>0</v>
      </c>
      <c r="R56" s="905">
        <v>0</v>
      </c>
      <c r="S56" s="905">
        <v>1005</v>
      </c>
      <c r="T56" s="905" t="s">
        <v>4585</v>
      </c>
      <c r="U56" s="1063">
        <v>295900</v>
      </c>
      <c r="V56" s="923">
        <v>295900</v>
      </c>
      <c r="W56" s="907" t="s">
        <v>4567</v>
      </c>
      <c r="X56" s="905"/>
      <c r="Y56" s="917"/>
      <c r="Z56" s="907"/>
      <c r="AA56" s="908"/>
      <c r="AB56" s="905" t="s">
        <v>6220</v>
      </c>
      <c r="AC56" s="905" t="s">
        <v>6221</v>
      </c>
      <c r="AD56" s="907"/>
      <c r="AE56" s="905"/>
      <c r="AF56" s="906"/>
      <c r="AG56" s="910"/>
      <c r="AH56" s="905"/>
      <c r="AI56" s="910"/>
      <c r="AJ56" s="910">
        <v>44005</v>
      </c>
      <c r="AK56" s="906">
        <v>1</v>
      </c>
      <c r="AL56" s="906"/>
      <c r="AM56" s="911"/>
      <c r="AN56" s="910"/>
      <c r="AO56" s="910"/>
      <c r="AP56" s="907"/>
      <c r="AQ56" s="711"/>
      <c r="AR56" s="711"/>
      <c r="AS56" s="711"/>
      <c r="AT56" s="711"/>
      <c r="AU56" s="715"/>
      <c r="AV56" s="711"/>
      <c r="AW56" s="716"/>
      <c r="AX56" s="716"/>
      <c r="AY56" s="716"/>
      <c r="AZ56" s="716"/>
      <c r="BA56" s="716"/>
      <c r="BB56" s="716"/>
      <c r="BC56" s="716"/>
      <c r="BD56" s="716"/>
      <c r="BE56" s="716"/>
      <c r="BF56" s="716"/>
      <c r="BG56" s="716"/>
      <c r="BH56" s="716"/>
      <c r="BI56" s="716"/>
      <c r="BJ56" s="722"/>
      <c r="BK56" s="1062"/>
      <c r="BL56" s="716"/>
      <c r="BM56" s="720"/>
      <c r="BO56" s="918"/>
      <c r="BQ56" s="919"/>
      <c r="BR56" s="918"/>
    </row>
    <row r="57" spans="1:70" s="721" customFormat="1" ht="14.45" customHeight="1">
      <c r="A57" s="904">
        <f t="shared" si="0"/>
        <v>48</v>
      </c>
      <c r="B57" s="907">
        <v>2100</v>
      </c>
      <c r="C57" s="905" t="s">
        <v>4565</v>
      </c>
      <c r="D57" s="905">
        <v>2117</v>
      </c>
      <c r="E57" s="905" t="s">
        <v>4695</v>
      </c>
      <c r="F57" s="905">
        <v>2023</v>
      </c>
      <c r="G57" s="905" t="s">
        <v>4696</v>
      </c>
      <c r="H57" s="907" t="s">
        <v>4581</v>
      </c>
      <c r="I57" s="905" t="s">
        <v>4582</v>
      </c>
      <c r="J57" s="906">
        <v>9999970025941</v>
      </c>
      <c r="K57" s="905" t="s">
        <v>5722</v>
      </c>
      <c r="L57" s="905" t="s">
        <v>4458</v>
      </c>
      <c r="M57" s="905" t="s">
        <v>4441</v>
      </c>
      <c r="N57" s="905" t="s">
        <v>634</v>
      </c>
      <c r="O57" s="905">
        <v>1</v>
      </c>
      <c r="P57" s="905">
        <v>0</v>
      </c>
      <c r="Q57" s="905">
        <v>0</v>
      </c>
      <c r="R57" s="905">
        <v>0</v>
      </c>
      <c r="S57" s="905">
        <v>1005</v>
      </c>
      <c r="T57" s="905" t="s">
        <v>4585</v>
      </c>
      <c r="U57" s="1063">
        <v>878900</v>
      </c>
      <c r="V57" s="923">
        <v>878900</v>
      </c>
      <c r="W57" s="907" t="s">
        <v>4567</v>
      </c>
      <c r="X57" s="905"/>
      <c r="Y57" s="917"/>
      <c r="Z57" s="907"/>
      <c r="AA57" s="908"/>
      <c r="AB57" s="905" t="s">
        <v>6220</v>
      </c>
      <c r="AC57" s="905" t="s">
        <v>6221</v>
      </c>
      <c r="AD57" s="907"/>
      <c r="AE57" s="905"/>
      <c r="AF57" s="906"/>
      <c r="AG57" s="910"/>
      <c r="AH57" s="905"/>
      <c r="AI57" s="910"/>
      <c r="AJ57" s="910">
        <v>44005</v>
      </c>
      <c r="AK57" s="906">
        <v>1</v>
      </c>
      <c r="AL57" s="906"/>
      <c r="AM57" s="911"/>
      <c r="AN57" s="910"/>
      <c r="AO57" s="910"/>
      <c r="AP57" s="907"/>
      <c r="AQ57" s="711"/>
      <c r="AR57" s="711"/>
      <c r="AS57" s="711"/>
      <c r="AT57" s="711"/>
      <c r="AU57" s="715"/>
      <c r="AV57" s="711"/>
      <c r="AW57" s="716"/>
      <c r="AX57" s="716"/>
      <c r="AY57" s="716"/>
      <c r="AZ57" s="716"/>
      <c r="BA57" s="716"/>
      <c r="BB57" s="716"/>
      <c r="BC57" s="716"/>
      <c r="BD57" s="716"/>
      <c r="BE57" s="716"/>
      <c r="BF57" s="716"/>
      <c r="BG57" s="716"/>
      <c r="BH57" s="716"/>
      <c r="BI57" s="716"/>
      <c r="BJ57" s="722"/>
      <c r="BK57" s="1062"/>
      <c r="BL57" s="716"/>
      <c r="BM57" s="720"/>
      <c r="BO57" s="918"/>
      <c r="BQ57" s="919"/>
      <c r="BR57" s="918"/>
    </row>
    <row r="58" spans="1:70" s="721" customFormat="1" ht="14.45" customHeight="1">
      <c r="A58" s="904">
        <f t="shared" si="0"/>
        <v>49</v>
      </c>
      <c r="B58" s="907">
        <v>2100</v>
      </c>
      <c r="C58" s="905" t="s">
        <v>4565</v>
      </c>
      <c r="D58" s="905">
        <v>2117</v>
      </c>
      <c r="E58" s="905" t="s">
        <v>4695</v>
      </c>
      <c r="F58" s="905">
        <v>2024</v>
      </c>
      <c r="G58" s="905" t="s">
        <v>4696</v>
      </c>
      <c r="H58" s="907" t="s">
        <v>4581</v>
      </c>
      <c r="I58" s="905" t="s">
        <v>4582</v>
      </c>
      <c r="J58" s="906">
        <v>9999970025942</v>
      </c>
      <c r="K58" s="905" t="s">
        <v>5723</v>
      </c>
      <c r="L58" s="905" t="s">
        <v>4458</v>
      </c>
      <c r="M58" s="905" t="s">
        <v>4441</v>
      </c>
      <c r="N58" s="905" t="s">
        <v>634</v>
      </c>
      <c r="O58" s="905">
        <v>1</v>
      </c>
      <c r="P58" s="905">
        <v>0</v>
      </c>
      <c r="Q58" s="905">
        <v>0</v>
      </c>
      <c r="R58" s="905">
        <v>0</v>
      </c>
      <c r="S58" s="905">
        <v>1005</v>
      </c>
      <c r="T58" s="905" t="s">
        <v>4585</v>
      </c>
      <c r="U58" s="1063">
        <v>165000</v>
      </c>
      <c r="V58" s="923">
        <v>165000</v>
      </c>
      <c r="W58" s="907" t="s">
        <v>4567</v>
      </c>
      <c r="X58" s="905"/>
      <c r="Y58" s="917"/>
      <c r="Z58" s="907"/>
      <c r="AA58" s="908"/>
      <c r="AB58" s="905" t="s">
        <v>6220</v>
      </c>
      <c r="AC58" s="905" t="s">
        <v>6221</v>
      </c>
      <c r="AD58" s="907"/>
      <c r="AE58" s="905"/>
      <c r="AF58" s="906"/>
      <c r="AG58" s="910"/>
      <c r="AH58" s="905"/>
      <c r="AI58" s="910"/>
      <c r="AJ58" s="910">
        <v>44005</v>
      </c>
      <c r="AK58" s="906">
        <v>1</v>
      </c>
      <c r="AL58" s="906"/>
      <c r="AM58" s="911"/>
      <c r="AN58" s="910"/>
      <c r="AO58" s="910"/>
      <c r="AP58" s="907"/>
      <c r="AQ58" s="711"/>
      <c r="AR58" s="711"/>
      <c r="AS58" s="711"/>
      <c r="AT58" s="711"/>
      <c r="AU58" s="715"/>
      <c r="AV58" s="711"/>
      <c r="AW58" s="716"/>
      <c r="AX58" s="716"/>
      <c r="AY58" s="716"/>
      <c r="AZ58" s="716"/>
      <c r="BA58" s="716"/>
      <c r="BB58" s="716"/>
      <c r="BC58" s="716"/>
      <c r="BD58" s="716"/>
      <c r="BE58" s="716"/>
      <c r="BF58" s="716"/>
      <c r="BG58" s="716"/>
      <c r="BH58" s="716"/>
      <c r="BI58" s="716"/>
      <c r="BJ58" s="722"/>
      <c r="BK58" s="1062"/>
      <c r="BL58" s="716"/>
      <c r="BM58" s="720"/>
      <c r="BO58" s="918"/>
      <c r="BQ58" s="919"/>
      <c r="BR58" s="918"/>
    </row>
    <row r="59" spans="1:70" s="721" customFormat="1" ht="14.45" customHeight="1">
      <c r="A59" s="904">
        <f t="shared" si="0"/>
        <v>50</v>
      </c>
      <c r="B59" s="907">
        <v>2100</v>
      </c>
      <c r="C59" s="905" t="s">
        <v>4565</v>
      </c>
      <c r="D59" s="905">
        <v>2117</v>
      </c>
      <c r="E59" s="905" t="s">
        <v>4695</v>
      </c>
      <c r="F59" s="905">
        <v>2025</v>
      </c>
      <c r="G59" s="905" t="s">
        <v>4696</v>
      </c>
      <c r="H59" s="907" t="s">
        <v>4581</v>
      </c>
      <c r="I59" s="905" t="s">
        <v>4582</v>
      </c>
      <c r="J59" s="906">
        <v>9999970025943</v>
      </c>
      <c r="K59" s="905" t="s">
        <v>5724</v>
      </c>
      <c r="L59" s="905" t="s">
        <v>4458</v>
      </c>
      <c r="M59" s="905" t="s">
        <v>4441</v>
      </c>
      <c r="N59" s="905" t="s">
        <v>634</v>
      </c>
      <c r="O59" s="905">
        <v>1</v>
      </c>
      <c r="P59" s="905">
        <v>0</v>
      </c>
      <c r="Q59" s="905">
        <v>0</v>
      </c>
      <c r="R59" s="905">
        <v>0</v>
      </c>
      <c r="S59" s="905">
        <v>1005</v>
      </c>
      <c r="T59" s="905" t="s">
        <v>4585</v>
      </c>
      <c r="U59" s="1063">
        <v>3188900</v>
      </c>
      <c r="V59" s="923">
        <v>3188900</v>
      </c>
      <c r="W59" s="907" t="s">
        <v>4567</v>
      </c>
      <c r="X59" s="905"/>
      <c r="Y59" s="917"/>
      <c r="Z59" s="907"/>
      <c r="AA59" s="908"/>
      <c r="AB59" s="905" t="s">
        <v>6220</v>
      </c>
      <c r="AC59" s="905" t="s">
        <v>6221</v>
      </c>
      <c r="AD59" s="907"/>
      <c r="AE59" s="905"/>
      <c r="AF59" s="906"/>
      <c r="AG59" s="910"/>
      <c r="AH59" s="905"/>
      <c r="AI59" s="910"/>
      <c r="AJ59" s="910">
        <v>44005</v>
      </c>
      <c r="AK59" s="906">
        <v>1</v>
      </c>
      <c r="AL59" s="906"/>
      <c r="AM59" s="911"/>
      <c r="AN59" s="910"/>
      <c r="AO59" s="910"/>
      <c r="AP59" s="907"/>
      <c r="AQ59" s="711"/>
      <c r="AR59" s="711"/>
      <c r="AS59" s="711"/>
      <c r="AT59" s="711"/>
      <c r="AU59" s="715"/>
      <c r="AV59" s="711"/>
      <c r="AW59" s="716"/>
      <c r="AX59" s="716"/>
      <c r="AY59" s="716"/>
      <c r="AZ59" s="716"/>
      <c r="BA59" s="716"/>
      <c r="BB59" s="716"/>
      <c r="BC59" s="716"/>
      <c r="BD59" s="716"/>
      <c r="BE59" s="716"/>
      <c r="BF59" s="716"/>
      <c r="BG59" s="716"/>
      <c r="BH59" s="716"/>
      <c r="BI59" s="716"/>
      <c r="BJ59" s="722"/>
      <c r="BK59" s="1062"/>
      <c r="BL59" s="716"/>
      <c r="BM59" s="720"/>
      <c r="BO59" s="918"/>
      <c r="BQ59" s="919"/>
      <c r="BR59" s="918"/>
    </row>
    <row r="60" spans="1:70" s="721" customFormat="1" ht="14.45" customHeight="1">
      <c r="A60" s="904">
        <f t="shared" si="0"/>
        <v>51</v>
      </c>
      <c r="B60" s="907">
        <v>2100</v>
      </c>
      <c r="C60" s="905" t="s">
        <v>4565</v>
      </c>
      <c r="D60" s="905">
        <v>2117</v>
      </c>
      <c r="E60" s="905" t="s">
        <v>4695</v>
      </c>
      <c r="F60" s="905">
        <v>2026</v>
      </c>
      <c r="G60" s="905" t="s">
        <v>4696</v>
      </c>
      <c r="H60" s="907" t="s">
        <v>4581</v>
      </c>
      <c r="I60" s="905" t="s">
        <v>4582</v>
      </c>
      <c r="J60" s="906">
        <v>9999970025944</v>
      </c>
      <c r="K60" s="905" t="s">
        <v>5725</v>
      </c>
      <c r="L60" s="905" t="s">
        <v>4458</v>
      </c>
      <c r="M60" s="905" t="s">
        <v>4441</v>
      </c>
      <c r="N60" s="905" t="s">
        <v>634</v>
      </c>
      <c r="O60" s="905">
        <v>1</v>
      </c>
      <c r="P60" s="905">
        <v>0</v>
      </c>
      <c r="Q60" s="905">
        <v>0</v>
      </c>
      <c r="R60" s="905">
        <v>0</v>
      </c>
      <c r="S60" s="905">
        <v>1005</v>
      </c>
      <c r="T60" s="905" t="s">
        <v>4585</v>
      </c>
      <c r="U60" s="1063">
        <v>3298900</v>
      </c>
      <c r="V60" s="923">
        <v>3298900</v>
      </c>
      <c r="W60" s="907" t="s">
        <v>4567</v>
      </c>
      <c r="X60" s="905"/>
      <c r="Y60" s="917"/>
      <c r="Z60" s="907"/>
      <c r="AA60" s="908"/>
      <c r="AB60" s="905" t="s">
        <v>6220</v>
      </c>
      <c r="AC60" s="905" t="s">
        <v>6221</v>
      </c>
      <c r="AD60" s="907"/>
      <c r="AE60" s="905"/>
      <c r="AF60" s="906"/>
      <c r="AG60" s="910"/>
      <c r="AH60" s="905"/>
      <c r="AI60" s="910"/>
      <c r="AJ60" s="910">
        <v>44005</v>
      </c>
      <c r="AK60" s="906">
        <v>1</v>
      </c>
      <c r="AL60" s="906"/>
      <c r="AM60" s="911"/>
      <c r="AN60" s="910"/>
      <c r="AO60" s="910"/>
      <c r="AP60" s="907"/>
      <c r="AQ60" s="711"/>
      <c r="AR60" s="711"/>
      <c r="AS60" s="711"/>
      <c r="AT60" s="711"/>
      <c r="AU60" s="715"/>
      <c r="AV60" s="711"/>
      <c r="AW60" s="716"/>
      <c r="AX60" s="716"/>
      <c r="AY60" s="716"/>
      <c r="AZ60" s="716"/>
      <c r="BA60" s="716"/>
      <c r="BB60" s="716"/>
      <c r="BC60" s="716"/>
      <c r="BD60" s="716"/>
      <c r="BE60" s="716"/>
      <c r="BF60" s="716"/>
      <c r="BG60" s="716"/>
      <c r="BH60" s="716"/>
      <c r="BI60" s="716"/>
      <c r="BJ60" s="722"/>
      <c r="BK60" s="1062"/>
      <c r="BL60" s="716"/>
      <c r="BM60" s="720"/>
      <c r="BO60" s="918"/>
      <c r="BQ60" s="919"/>
      <c r="BR60" s="918"/>
    </row>
    <row r="61" spans="1:70" s="721" customFormat="1" ht="14.45" customHeight="1">
      <c r="A61" s="904">
        <f t="shared" si="0"/>
        <v>52</v>
      </c>
      <c r="B61" s="907">
        <v>2100</v>
      </c>
      <c r="C61" s="905" t="s">
        <v>4565</v>
      </c>
      <c r="D61" s="905">
        <v>2117</v>
      </c>
      <c r="E61" s="905" t="s">
        <v>4695</v>
      </c>
      <c r="F61" s="905">
        <v>2027</v>
      </c>
      <c r="G61" s="905" t="s">
        <v>4696</v>
      </c>
      <c r="H61" s="907" t="s">
        <v>4581</v>
      </c>
      <c r="I61" s="905" t="s">
        <v>4582</v>
      </c>
      <c r="J61" s="906">
        <v>5977970000000</v>
      </c>
      <c r="K61" s="905" t="s">
        <v>5726</v>
      </c>
      <c r="L61" s="905" t="s">
        <v>5727</v>
      </c>
      <c r="M61" s="905" t="s">
        <v>4441</v>
      </c>
      <c r="N61" s="905" t="s">
        <v>634</v>
      </c>
      <c r="O61" s="905">
        <v>68</v>
      </c>
      <c r="P61" s="905">
        <v>0</v>
      </c>
      <c r="Q61" s="905">
        <v>0</v>
      </c>
      <c r="R61" s="905">
        <v>0</v>
      </c>
      <c r="S61" s="905">
        <v>1005</v>
      </c>
      <c r="T61" s="905" t="s">
        <v>4585</v>
      </c>
      <c r="U61" s="1063">
        <v>60500</v>
      </c>
      <c r="V61" s="923">
        <v>4114000</v>
      </c>
      <c r="W61" s="907" t="s">
        <v>4567</v>
      </c>
      <c r="X61" s="905"/>
      <c r="Y61" s="917"/>
      <c r="Z61" s="907"/>
      <c r="AA61" s="908"/>
      <c r="AB61" s="905" t="s">
        <v>5901</v>
      </c>
      <c r="AC61" s="905" t="s">
        <v>6217</v>
      </c>
      <c r="AD61" s="907"/>
      <c r="AE61" s="905"/>
      <c r="AF61" s="906"/>
      <c r="AG61" s="910"/>
      <c r="AH61" s="905"/>
      <c r="AI61" s="910"/>
      <c r="AJ61" s="910">
        <v>44005</v>
      </c>
      <c r="AK61" s="906">
        <v>68</v>
      </c>
      <c r="AL61" s="906"/>
      <c r="AM61" s="911"/>
      <c r="AN61" s="910"/>
      <c r="AO61" s="910"/>
      <c r="AP61" s="907"/>
      <c r="AQ61" s="711"/>
      <c r="AR61" s="711"/>
      <c r="AS61" s="711"/>
      <c r="AT61" s="711"/>
      <c r="AU61" s="715"/>
      <c r="AV61" s="711"/>
      <c r="AW61" s="716"/>
      <c r="AX61" s="716"/>
      <c r="AY61" s="716"/>
      <c r="AZ61" s="716"/>
      <c r="BA61" s="716"/>
      <c r="BB61" s="716"/>
      <c r="BC61" s="716"/>
      <c r="BD61" s="716"/>
      <c r="BE61" s="716"/>
      <c r="BF61" s="716"/>
      <c r="BG61" s="716"/>
      <c r="BH61" s="716"/>
      <c r="BI61" s="716"/>
      <c r="BJ61" s="722"/>
      <c r="BK61" s="1062"/>
      <c r="BL61" s="716"/>
      <c r="BM61" s="720"/>
      <c r="BO61" s="918"/>
      <c r="BQ61" s="919"/>
      <c r="BR61" s="918"/>
    </row>
    <row r="62" spans="1:70" s="721" customFormat="1" ht="14.45" customHeight="1">
      <c r="A62" s="904">
        <f t="shared" si="0"/>
        <v>53</v>
      </c>
      <c r="B62" s="907">
        <v>2100</v>
      </c>
      <c r="C62" s="905" t="s">
        <v>4565</v>
      </c>
      <c r="D62" s="905">
        <v>2117</v>
      </c>
      <c r="E62" s="905" t="s">
        <v>4695</v>
      </c>
      <c r="F62" s="905">
        <v>2028</v>
      </c>
      <c r="G62" s="905" t="s">
        <v>4696</v>
      </c>
      <c r="H62" s="907" t="s">
        <v>4581</v>
      </c>
      <c r="I62" s="905" t="s">
        <v>4582</v>
      </c>
      <c r="J62" s="906">
        <v>5110970000002</v>
      </c>
      <c r="K62" s="905" t="s">
        <v>5728</v>
      </c>
      <c r="L62" s="905" t="s">
        <v>5729</v>
      </c>
      <c r="M62" s="905" t="s">
        <v>4441</v>
      </c>
      <c r="N62" s="905" t="s">
        <v>634</v>
      </c>
      <c r="O62" s="905">
        <v>6</v>
      </c>
      <c r="P62" s="905">
        <v>0</v>
      </c>
      <c r="Q62" s="905">
        <v>0</v>
      </c>
      <c r="R62" s="905">
        <v>0</v>
      </c>
      <c r="S62" s="905">
        <v>1005</v>
      </c>
      <c r="T62" s="905" t="s">
        <v>4585</v>
      </c>
      <c r="U62" s="1063">
        <v>82500</v>
      </c>
      <c r="V62" s="923">
        <v>495000</v>
      </c>
      <c r="W62" s="907" t="s">
        <v>4567</v>
      </c>
      <c r="X62" s="905"/>
      <c r="Y62" s="917"/>
      <c r="Z62" s="907"/>
      <c r="AA62" s="908"/>
      <c r="AB62" s="905" t="s">
        <v>6220</v>
      </c>
      <c r="AC62" s="905" t="s">
        <v>6221</v>
      </c>
      <c r="AD62" s="907"/>
      <c r="AE62" s="905"/>
      <c r="AF62" s="906"/>
      <c r="AG62" s="910"/>
      <c r="AH62" s="905"/>
      <c r="AI62" s="910"/>
      <c r="AJ62" s="910">
        <v>44005</v>
      </c>
      <c r="AK62" s="906">
        <v>6</v>
      </c>
      <c r="AL62" s="906"/>
      <c r="AM62" s="911"/>
      <c r="AN62" s="910"/>
      <c r="AO62" s="910"/>
      <c r="AP62" s="907"/>
      <c r="AQ62" s="711"/>
      <c r="AR62" s="711"/>
      <c r="AS62" s="711"/>
      <c r="AT62" s="711"/>
      <c r="AU62" s="715"/>
      <c r="AV62" s="711"/>
      <c r="AW62" s="716"/>
      <c r="AX62" s="716"/>
      <c r="AY62" s="716"/>
      <c r="AZ62" s="716"/>
      <c r="BA62" s="716"/>
      <c r="BB62" s="716"/>
      <c r="BC62" s="716"/>
      <c r="BD62" s="716"/>
      <c r="BE62" s="716"/>
      <c r="BF62" s="716"/>
      <c r="BG62" s="716"/>
      <c r="BH62" s="716"/>
      <c r="BI62" s="716"/>
      <c r="BJ62" s="722"/>
      <c r="BK62" s="1062"/>
      <c r="BL62" s="716"/>
      <c r="BM62" s="720"/>
      <c r="BO62" s="918"/>
      <c r="BQ62" s="919"/>
      <c r="BR62" s="918"/>
    </row>
    <row r="63" spans="1:70" s="721" customFormat="1" ht="14.45" customHeight="1">
      <c r="A63" s="904">
        <f t="shared" si="0"/>
        <v>54</v>
      </c>
      <c r="B63" s="907">
        <v>2100</v>
      </c>
      <c r="C63" s="905" t="s">
        <v>4565</v>
      </c>
      <c r="D63" s="905">
        <v>2117</v>
      </c>
      <c r="E63" s="905" t="s">
        <v>4695</v>
      </c>
      <c r="F63" s="905">
        <v>2029</v>
      </c>
      <c r="G63" s="905" t="s">
        <v>4696</v>
      </c>
      <c r="H63" s="907" t="s">
        <v>4581</v>
      </c>
      <c r="I63" s="905" t="s">
        <v>4582</v>
      </c>
      <c r="J63" s="906">
        <v>5120970000337</v>
      </c>
      <c r="K63" s="905" t="s">
        <v>5730</v>
      </c>
      <c r="L63" s="905" t="s">
        <v>5731</v>
      </c>
      <c r="M63" s="905" t="s">
        <v>4441</v>
      </c>
      <c r="N63" s="905" t="s">
        <v>634</v>
      </c>
      <c r="O63" s="905">
        <v>75</v>
      </c>
      <c r="P63" s="905">
        <v>0</v>
      </c>
      <c r="Q63" s="905">
        <v>0</v>
      </c>
      <c r="R63" s="905">
        <v>0</v>
      </c>
      <c r="S63" s="905">
        <v>1005</v>
      </c>
      <c r="T63" s="905" t="s">
        <v>4585</v>
      </c>
      <c r="U63" s="1063">
        <v>52800</v>
      </c>
      <c r="V63" s="923">
        <v>3960000</v>
      </c>
      <c r="W63" s="907" t="s">
        <v>4567</v>
      </c>
      <c r="X63" s="905"/>
      <c r="Y63" s="917"/>
      <c r="Z63" s="907"/>
      <c r="AA63" s="908"/>
      <c r="AB63" s="905" t="s">
        <v>6220</v>
      </c>
      <c r="AC63" s="905" t="s">
        <v>6221</v>
      </c>
      <c r="AD63" s="907"/>
      <c r="AE63" s="905"/>
      <c r="AF63" s="906"/>
      <c r="AG63" s="910"/>
      <c r="AH63" s="905"/>
      <c r="AI63" s="910"/>
      <c r="AJ63" s="910">
        <v>44004</v>
      </c>
      <c r="AK63" s="906">
        <v>75</v>
      </c>
      <c r="AL63" s="906"/>
      <c r="AM63" s="911"/>
      <c r="AN63" s="910"/>
      <c r="AO63" s="910"/>
      <c r="AP63" s="907"/>
      <c r="AQ63" s="711"/>
      <c r="AR63" s="711"/>
      <c r="AS63" s="711"/>
      <c r="AT63" s="711"/>
      <c r="AU63" s="715"/>
      <c r="AV63" s="711"/>
      <c r="AW63" s="716"/>
      <c r="AX63" s="716"/>
      <c r="AY63" s="716"/>
      <c r="AZ63" s="716"/>
      <c r="BA63" s="716"/>
      <c r="BB63" s="716"/>
      <c r="BC63" s="716"/>
      <c r="BD63" s="716"/>
      <c r="BE63" s="716"/>
      <c r="BF63" s="716"/>
      <c r="BG63" s="716"/>
      <c r="BH63" s="716"/>
      <c r="BI63" s="716"/>
      <c r="BJ63" s="722"/>
      <c r="BK63" s="1062"/>
      <c r="BL63" s="716"/>
      <c r="BM63" s="720"/>
      <c r="BO63" s="918"/>
      <c r="BQ63" s="919"/>
      <c r="BR63" s="918"/>
    </row>
    <row r="64" spans="1:70" s="721" customFormat="1" ht="14.45" customHeight="1">
      <c r="A64" s="904">
        <f t="shared" si="0"/>
        <v>55</v>
      </c>
      <c r="B64" s="907">
        <v>2100</v>
      </c>
      <c r="C64" s="905" t="s">
        <v>4565</v>
      </c>
      <c r="D64" s="905">
        <v>2117</v>
      </c>
      <c r="E64" s="905" t="s">
        <v>4695</v>
      </c>
      <c r="F64" s="905">
        <v>2030</v>
      </c>
      <c r="G64" s="905" t="s">
        <v>4696</v>
      </c>
      <c r="H64" s="907" t="s">
        <v>4581</v>
      </c>
      <c r="I64" s="905" t="s">
        <v>4582</v>
      </c>
      <c r="J64" s="906">
        <v>5977970000012</v>
      </c>
      <c r="K64" s="905" t="s">
        <v>5732</v>
      </c>
      <c r="L64" s="905" t="s">
        <v>5727</v>
      </c>
      <c r="M64" s="905" t="s">
        <v>4441</v>
      </c>
      <c r="N64" s="905" t="s">
        <v>634</v>
      </c>
      <c r="O64" s="905">
        <v>32</v>
      </c>
      <c r="P64" s="905">
        <v>0</v>
      </c>
      <c r="Q64" s="905">
        <v>0</v>
      </c>
      <c r="R64" s="905">
        <v>0</v>
      </c>
      <c r="S64" s="905">
        <v>1005</v>
      </c>
      <c r="T64" s="905" t="s">
        <v>4585</v>
      </c>
      <c r="U64" s="1063">
        <v>41250</v>
      </c>
      <c r="V64" s="923">
        <v>1320000</v>
      </c>
      <c r="W64" s="907" t="s">
        <v>4567</v>
      </c>
      <c r="X64" s="905"/>
      <c r="Y64" s="917"/>
      <c r="Z64" s="907"/>
      <c r="AA64" s="908"/>
      <c r="AB64" s="905" t="s">
        <v>5901</v>
      </c>
      <c r="AC64" s="905" t="s">
        <v>6217</v>
      </c>
      <c r="AD64" s="907"/>
      <c r="AE64" s="905"/>
      <c r="AF64" s="906"/>
      <c r="AG64" s="910"/>
      <c r="AH64" s="905"/>
      <c r="AI64" s="910"/>
      <c r="AJ64" s="910">
        <v>44005</v>
      </c>
      <c r="AK64" s="906">
        <v>32</v>
      </c>
      <c r="AL64" s="906"/>
      <c r="AM64" s="911"/>
      <c r="AN64" s="910"/>
      <c r="AO64" s="910"/>
      <c r="AP64" s="907"/>
      <c r="AQ64" s="711"/>
      <c r="AR64" s="711"/>
      <c r="AS64" s="711"/>
      <c r="AT64" s="711"/>
      <c r="AU64" s="715"/>
      <c r="AV64" s="711"/>
      <c r="AW64" s="716"/>
      <c r="AX64" s="716"/>
      <c r="AY64" s="716"/>
      <c r="AZ64" s="716"/>
      <c r="BA64" s="716"/>
      <c r="BB64" s="716"/>
      <c r="BC64" s="716"/>
      <c r="BD64" s="716"/>
      <c r="BE64" s="716"/>
      <c r="BF64" s="716"/>
      <c r="BG64" s="716"/>
      <c r="BH64" s="716"/>
      <c r="BI64" s="716"/>
      <c r="BJ64" s="722"/>
      <c r="BK64" s="1062"/>
      <c r="BL64" s="716"/>
      <c r="BM64" s="720"/>
      <c r="BO64" s="918"/>
      <c r="BQ64" s="919"/>
      <c r="BR64" s="918"/>
    </row>
    <row r="65" spans="1:70" s="721" customFormat="1" ht="14.45" customHeight="1">
      <c r="A65" s="904">
        <f t="shared" si="0"/>
        <v>56</v>
      </c>
      <c r="B65" s="907">
        <v>2100</v>
      </c>
      <c r="C65" s="905" t="s">
        <v>4565</v>
      </c>
      <c r="D65" s="905">
        <v>2117</v>
      </c>
      <c r="E65" s="905" t="s">
        <v>4695</v>
      </c>
      <c r="F65" s="905">
        <v>2031</v>
      </c>
      <c r="G65" s="905" t="s">
        <v>4696</v>
      </c>
      <c r="H65" s="907" t="s">
        <v>5185</v>
      </c>
      <c r="I65" s="905" t="s">
        <v>5186</v>
      </c>
      <c r="J65" s="906">
        <v>7011148</v>
      </c>
      <c r="K65" s="905" t="s">
        <v>5733</v>
      </c>
      <c r="L65" s="905" t="s">
        <v>5734</v>
      </c>
      <c r="M65" s="905" t="s">
        <v>4441</v>
      </c>
      <c r="N65" s="905" t="s">
        <v>634</v>
      </c>
      <c r="O65" s="905">
        <v>2</v>
      </c>
      <c r="P65" s="905">
        <v>0</v>
      </c>
      <c r="Q65" s="905">
        <v>0</v>
      </c>
      <c r="R65" s="905">
        <v>0</v>
      </c>
      <c r="S65" s="905">
        <v>1005</v>
      </c>
      <c r="T65" s="905" t="s">
        <v>4585</v>
      </c>
      <c r="U65" s="1063">
        <v>26730</v>
      </c>
      <c r="V65" s="923">
        <v>53460</v>
      </c>
      <c r="W65" s="907" t="s">
        <v>4567</v>
      </c>
      <c r="X65" s="905"/>
      <c r="Y65" s="917"/>
      <c r="Z65" s="907"/>
      <c r="AA65" s="908"/>
      <c r="AB65" s="905" t="s">
        <v>5901</v>
      </c>
      <c r="AC65" s="905" t="s">
        <v>6217</v>
      </c>
      <c r="AD65" s="907"/>
      <c r="AE65" s="905"/>
      <c r="AF65" s="906"/>
      <c r="AG65" s="910"/>
      <c r="AH65" s="905"/>
      <c r="AI65" s="910"/>
      <c r="AJ65" s="910">
        <v>44005</v>
      </c>
      <c r="AK65" s="906">
        <v>2</v>
      </c>
      <c r="AL65" s="906"/>
      <c r="AM65" s="911"/>
      <c r="AN65" s="910"/>
      <c r="AO65" s="910"/>
      <c r="AP65" s="907"/>
      <c r="AQ65" s="711"/>
      <c r="AR65" s="711"/>
      <c r="AS65" s="711"/>
      <c r="AT65" s="711"/>
      <c r="AU65" s="715"/>
      <c r="AV65" s="711"/>
      <c r="AW65" s="716"/>
      <c r="AX65" s="716"/>
      <c r="AY65" s="716"/>
      <c r="AZ65" s="716"/>
      <c r="BA65" s="716"/>
      <c r="BB65" s="716"/>
      <c r="BC65" s="716"/>
      <c r="BD65" s="716"/>
      <c r="BE65" s="716"/>
      <c r="BF65" s="716"/>
      <c r="BG65" s="716"/>
      <c r="BH65" s="716"/>
      <c r="BI65" s="716"/>
      <c r="BJ65" s="722"/>
      <c r="BK65" s="1062"/>
      <c r="BL65" s="716"/>
      <c r="BM65" s="720"/>
      <c r="BO65" s="918"/>
      <c r="BQ65" s="919"/>
      <c r="BR65" s="918"/>
    </row>
    <row r="66" spans="1:70" s="721" customFormat="1" ht="14.45" customHeight="1">
      <c r="A66" s="904">
        <f t="shared" si="0"/>
        <v>57</v>
      </c>
      <c r="B66" s="907">
        <v>2100</v>
      </c>
      <c r="C66" s="905" t="s">
        <v>4565</v>
      </c>
      <c r="D66" s="905">
        <v>2117</v>
      </c>
      <c r="E66" s="905" t="s">
        <v>4695</v>
      </c>
      <c r="F66" s="905">
        <v>2032</v>
      </c>
      <c r="G66" s="905" t="s">
        <v>4696</v>
      </c>
      <c r="H66" s="907" t="s">
        <v>4581</v>
      </c>
      <c r="I66" s="905" t="s">
        <v>4582</v>
      </c>
      <c r="J66" s="906">
        <v>5350970000000</v>
      </c>
      <c r="K66" s="905" t="s">
        <v>5735</v>
      </c>
      <c r="L66" s="905" t="s">
        <v>5736</v>
      </c>
      <c r="M66" s="905" t="s">
        <v>4448</v>
      </c>
      <c r="N66" s="905" t="s">
        <v>634</v>
      </c>
      <c r="O66" s="905">
        <v>1</v>
      </c>
      <c r="P66" s="905">
        <v>0</v>
      </c>
      <c r="Q66" s="905">
        <v>0</v>
      </c>
      <c r="R66" s="905">
        <v>0</v>
      </c>
      <c r="S66" s="905">
        <v>1005</v>
      </c>
      <c r="T66" s="905" t="s">
        <v>4585</v>
      </c>
      <c r="U66" s="1063">
        <v>629200</v>
      </c>
      <c r="V66" s="923">
        <v>629200</v>
      </c>
      <c r="W66" s="907" t="s">
        <v>4567</v>
      </c>
      <c r="X66" s="905"/>
      <c r="Y66" s="917"/>
      <c r="Z66" s="907"/>
      <c r="AA66" s="908"/>
      <c r="AB66" s="905" t="s">
        <v>5901</v>
      </c>
      <c r="AC66" s="905" t="s">
        <v>6217</v>
      </c>
      <c r="AD66" s="907"/>
      <c r="AE66" s="905"/>
      <c r="AF66" s="906"/>
      <c r="AG66" s="910"/>
      <c r="AH66" s="905"/>
      <c r="AI66" s="910"/>
      <c r="AJ66" s="910">
        <v>44005</v>
      </c>
      <c r="AK66" s="906">
        <v>1</v>
      </c>
      <c r="AL66" s="906"/>
      <c r="AM66" s="911"/>
      <c r="AN66" s="910"/>
      <c r="AO66" s="910"/>
      <c r="AP66" s="907"/>
      <c r="AQ66" s="711"/>
      <c r="AR66" s="711"/>
      <c r="AS66" s="711"/>
      <c r="AT66" s="711"/>
      <c r="AU66" s="715"/>
      <c r="AV66" s="711"/>
      <c r="AW66" s="716"/>
      <c r="AX66" s="716"/>
      <c r="AY66" s="716"/>
      <c r="AZ66" s="716"/>
      <c r="BA66" s="716"/>
      <c r="BB66" s="716"/>
      <c r="BC66" s="716"/>
      <c r="BD66" s="716"/>
      <c r="BE66" s="716"/>
      <c r="BF66" s="716"/>
      <c r="BG66" s="716"/>
      <c r="BH66" s="716"/>
      <c r="BI66" s="716"/>
      <c r="BJ66" s="722"/>
      <c r="BK66" s="1062"/>
      <c r="BL66" s="716"/>
      <c r="BM66" s="720"/>
      <c r="BO66" s="918"/>
      <c r="BQ66" s="919"/>
      <c r="BR66" s="918"/>
    </row>
    <row r="67" spans="1:70" s="721" customFormat="1" ht="14.45" customHeight="1">
      <c r="A67" s="904">
        <f t="shared" si="0"/>
        <v>58</v>
      </c>
      <c r="B67" s="907">
        <v>2100</v>
      </c>
      <c r="C67" s="905" t="s">
        <v>4565</v>
      </c>
      <c r="D67" s="905">
        <v>2117</v>
      </c>
      <c r="E67" s="905" t="s">
        <v>4695</v>
      </c>
      <c r="F67" s="905">
        <v>2033</v>
      </c>
      <c r="G67" s="905" t="s">
        <v>4696</v>
      </c>
      <c r="H67" s="907" t="s">
        <v>4581</v>
      </c>
      <c r="I67" s="905" t="s">
        <v>4582</v>
      </c>
      <c r="J67" s="906">
        <v>5350970000038</v>
      </c>
      <c r="K67" s="905" t="s">
        <v>5737</v>
      </c>
      <c r="L67" s="905" t="s">
        <v>5736</v>
      </c>
      <c r="M67" s="905" t="s">
        <v>4448</v>
      </c>
      <c r="N67" s="905" t="s">
        <v>634</v>
      </c>
      <c r="O67" s="905">
        <v>1</v>
      </c>
      <c r="P67" s="905">
        <v>0</v>
      </c>
      <c r="Q67" s="905">
        <v>0</v>
      </c>
      <c r="R67" s="905">
        <v>0</v>
      </c>
      <c r="S67" s="905">
        <v>1005</v>
      </c>
      <c r="T67" s="905" t="s">
        <v>4585</v>
      </c>
      <c r="U67" s="1063">
        <v>629200</v>
      </c>
      <c r="V67" s="923">
        <v>629200</v>
      </c>
      <c r="W67" s="907" t="s">
        <v>4567</v>
      </c>
      <c r="X67" s="905"/>
      <c r="Y67" s="917"/>
      <c r="Z67" s="907"/>
      <c r="AA67" s="908"/>
      <c r="AB67" s="905" t="s">
        <v>5901</v>
      </c>
      <c r="AC67" s="905" t="s">
        <v>6217</v>
      </c>
      <c r="AD67" s="907"/>
      <c r="AE67" s="905"/>
      <c r="AF67" s="906"/>
      <c r="AG67" s="910"/>
      <c r="AH67" s="905"/>
      <c r="AI67" s="910"/>
      <c r="AJ67" s="910">
        <v>44005</v>
      </c>
      <c r="AK67" s="906">
        <v>1</v>
      </c>
      <c r="AL67" s="906"/>
      <c r="AM67" s="911"/>
      <c r="AN67" s="910"/>
      <c r="AO67" s="910"/>
      <c r="AP67" s="907"/>
      <c r="AQ67" s="711"/>
      <c r="AR67" s="711"/>
      <c r="AS67" s="711"/>
      <c r="AT67" s="711"/>
      <c r="AU67" s="715"/>
      <c r="AV67" s="711"/>
      <c r="AW67" s="716"/>
      <c r="AX67" s="716"/>
      <c r="AY67" s="716"/>
      <c r="AZ67" s="716"/>
      <c r="BA67" s="716"/>
      <c r="BB67" s="716"/>
      <c r="BC67" s="716"/>
      <c r="BD67" s="716"/>
      <c r="BE67" s="716"/>
      <c r="BF67" s="716"/>
      <c r="BG67" s="716"/>
      <c r="BH67" s="716"/>
      <c r="BI67" s="716"/>
      <c r="BJ67" s="722"/>
      <c r="BK67" s="1062"/>
      <c r="BL67" s="716"/>
      <c r="BM67" s="720"/>
      <c r="BO67" s="918"/>
      <c r="BQ67" s="919"/>
      <c r="BR67" s="918"/>
    </row>
    <row r="68" spans="1:70" s="721" customFormat="1" ht="14.45" customHeight="1">
      <c r="A68" s="904">
        <f t="shared" si="0"/>
        <v>59</v>
      </c>
      <c r="B68" s="907">
        <v>2100</v>
      </c>
      <c r="C68" s="905" t="s">
        <v>4565</v>
      </c>
      <c r="D68" s="905">
        <v>2117</v>
      </c>
      <c r="E68" s="905" t="s">
        <v>4695</v>
      </c>
      <c r="F68" s="905">
        <v>2034</v>
      </c>
      <c r="G68" s="905" t="s">
        <v>4696</v>
      </c>
      <c r="H68" s="907" t="s">
        <v>4581</v>
      </c>
      <c r="I68" s="905" t="s">
        <v>4582</v>
      </c>
      <c r="J68" s="906">
        <v>5350970000003</v>
      </c>
      <c r="K68" s="905" t="s">
        <v>5738</v>
      </c>
      <c r="L68" s="905" t="s">
        <v>5736</v>
      </c>
      <c r="M68" s="905" t="s">
        <v>4448</v>
      </c>
      <c r="N68" s="905" t="s">
        <v>634</v>
      </c>
      <c r="O68" s="905">
        <v>2</v>
      </c>
      <c r="P68" s="905">
        <v>0</v>
      </c>
      <c r="Q68" s="905">
        <v>0</v>
      </c>
      <c r="R68" s="905">
        <v>0</v>
      </c>
      <c r="S68" s="905">
        <v>1005</v>
      </c>
      <c r="T68" s="905" t="s">
        <v>4585</v>
      </c>
      <c r="U68" s="1063">
        <v>629200</v>
      </c>
      <c r="V68" s="923">
        <v>1258400</v>
      </c>
      <c r="W68" s="907" t="s">
        <v>4567</v>
      </c>
      <c r="X68" s="905"/>
      <c r="Y68" s="917"/>
      <c r="Z68" s="907"/>
      <c r="AA68" s="908"/>
      <c r="AB68" s="905" t="s">
        <v>5901</v>
      </c>
      <c r="AC68" s="905" t="s">
        <v>6217</v>
      </c>
      <c r="AD68" s="907"/>
      <c r="AE68" s="905"/>
      <c r="AF68" s="906"/>
      <c r="AG68" s="910"/>
      <c r="AH68" s="905"/>
      <c r="AI68" s="910"/>
      <c r="AJ68" s="910">
        <v>44005</v>
      </c>
      <c r="AK68" s="906">
        <v>2</v>
      </c>
      <c r="AL68" s="906"/>
      <c r="AM68" s="911"/>
      <c r="AN68" s="910"/>
      <c r="AO68" s="910"/>
      <c r="AP68" s="907"/>
      <c r="AQ68" s="711"/>
      <c r="AR68" s="711"/>
      <c r="AS68" s="711"/>
      <c r="AT68" s="711"/>
      <c r="AU68" s="715"/>
      <c r="AV68" s="711"/>
      <c r="AW68" s="716"/>
      <c r="AX68" s="716"/>
      <c r="AY68" s="716"/>
      <c r="AZ68" s="716"/>
      <c r="BA68" s="716"/>
      <c r="BB68" s="716"/>
      <c r="BC68" s="716"/>
      <c r="BD68" s="716"/>
      <c r="BE68" s="716"/>
      <c r="BF68" s="716"/>
      <c r="BG68" s="716"/>
      <c r="BH68" s="716"/>
      <c r="BI68" s="716"/>
      <c r="BJ68" s="722"/>
      <c r="BK68" s="1062"/>
      <c r="BL68" s="716"/>
      <c r="BM68" s="720"/>
      <c r="BO68" s="918"/>
      <c r="BQ68" s="919"/>
      <c r="BR68" s="918"/>
    </row>
    <row r="69" spans="1:70" s="721" customFormat="1" ht="14.45" customHeight="1">
      <c r="A69" s="904">
        <f t="shared" si="0"/>
        <v>60</v>
      </c>
      <c r="B69" s="907">
        <v>2100</v>
      </c>
      <c r="C69" s="905" t="s">
        <v>4565</v>
      </c>
      <c r="D69" s="905">
        <v>2117</v>
      </c>
      <c r="E69" s="905" t="s">
        <v>4695</v>
      </c>
      <c r="F69" s="905">
        <v>2035</v>
      </c>
      <c r="G69" s="905" t="s">
        <v>4696</v>
      </c>
      <c r="H69" s="907" t="s">
        <v>4581</v>
      </c>
      <c r="I69" s="905" t="s">
        <v>4582</v>
      </c>
      <c r="J69" s="906">
        <v>5350970000043</v>
      </c>
      <c r="K69" s="905" t="s">
        <v>5739</v>
      </c>
      <c r="L69" s="905" t="s">
        <v>5736</v>
      </c>
      <c r="M69" s="905" t="s">
        <v>4453</v>
      </c>
      <c r="N69" s="905" t="s">
        <v>634</v>
      </c>
      <c r="O69" s="905">
        <v>30</v>
      </c>
      <c r="P69" s="905">
        <v>0</v>
      </c>
      <c r="Q69" s="905">
        <v>0</v>
      </c>
      <c r="R69" s="905">
        <v>0</v>
      </c>
      <c r="S69" s="905">
        <v>1005</v>
      </c>
      <c r="T69" s="905" t="s">
        <v>4585</v>
      </c>
      <c r="U69" s="1063">
        <v>10670</v>
      </c>
      <c r="V69" s="923">
        <v>320100</v>
      </c>
      <c r="W69" s="907" t="s">
        <v>4567</v>
      </c>
      <c r="X69" s="905"/>
      <c r="Y69" s="917"/>
      <c r="Z69" s="907"/>
      <c r="AA69" s="908"/>
      <c r="AB69" s="905" t="s">
        <v>5901</v>
      </c>
      <c r="AC69" s="905" t="s">
        <v>6217</v>
      </c>
      <c r="AD69" s="907"/>
      <c r="AE69" s="905"/>
      <c r="AF69" s="906"/>
      <c r="AG69" s="910"/>
      <c r="AH69" s="905"/>
      <c r="AI69" s="910"/>
      <c r="AJ69" s="910">
        <v>44005</v>
      </c>
      <c r="AK69" s="906">
        <v>30</v>
      </c>
      <c r="AL69" s="906"/>
      <c r="AM69" s="911"/>
      <c r="AN69" s="910"/>
      <c r="AO69" s="910"/>
      <c r="AP69" s="907"/>
      <c r="AQ69" s="711"/>
      <c r="AR69" s="711"/>
      <c r="AS69" s="711"/>
      <c r="AT69" s="711"/>
      <c r="AU69" s="715"/>
      <c r="AV69" s="711"/>
      <c r="AW69" s="716"/>
      <c r="AX69" s="716"/>
      <c r="AY69" s="716"/>
      <c r="AZ69" s="716"/>
      <c r="BA69" s="716"/>
      <c r="BB69" s="716"/>
      <c r="BC69" s="716"/>
      <c r="BD69" s="716"/>
      <c r="BE69" s="716"/>
      <c r="BF69" s="716"/>
      <c r="BG69" s="716"/>
      <c r="BH69" s="716"/>
      <c r="BI69" s="716"/>
      <c r="BJ69" s="722"/>
      <c r="BK69" s="1062"/>
      <c r="BL69" s="716"/>
      <c r="BM69" s="720"/>
      <c r="BO69" s="918"/>
      <c r="BQ69" s="919"/>
      <c r="BR69" s="918"/>
    </row>
    <row r="70" spans="1:70" s="721" customFormat="1" ht="14.45" customHeight="1">
      <c r="A70" s="904">
        <f t="shared" si="0"/>
        <v>61</v>
      </c>
      <c r="B70" s="907">
        <v>2100</v>
      </c>
      <c r="C70" s="905" t="s">
        <v>4565</v>
      </c>
      <c r="D70" s="905">
        <v>2117</v>
      </c>
      <c r="E70" s="905" t="s">
        <v>4695</v>
      </c>
      <c r="F70" s="905">
        <v>2036</v>
      </c>
      <c r="G70" s="905" t="s">
        <v>4696</v>
      </c>
      <c r="H70" s="907" t="s">
        <v>4581</v>
      </c>
      <c r="I70" s="905" t="s">
        <v>4582</v>
      </c>
      <c r="J70" s="906">
        <v>5350970000005</v>
      </c>
      <c r="K70" s="905" t="s">
        <v>5740</v>
      </c>
      <c r="L70" s="905" t="s">
        <v>5736</v>
      </c>
      <c r="M70" s="905" t="s">
        <v>4453</v>
      </c>
      <c r="N70" s="905" t="s">
        <v>634</v>
      </c>
      <c r="O70" s="905">
        <v>20</v>
      </c>
      <c r="P70" s="905">
        <v>0</v>
      </c>
      <c r="Q70" s="905">
        <v>0</v>
      </c>
      <c r="R70" s="905">
        <v>0</v>
      </c>
      <c r="S70" s="905">
        <v>1005</v>
      </c>
      <c r="T70" s="905" t="s">
        <v>4585</v>
      </c>
      <c r="U70" s="1063">
        <v>10670</v>
      </c>
      <c r="V70" s="923">
        <v>213400</v>
      </c>
      <c r="W70" s="907" t="s">
        <v>4567</v>
      </c>
      <c r="X70" s="905"/>
      <c r="Y70" s="917"/>
      <c r="Z70" s="907"/>
      <c r="AA70" s="908"/>
      <c r="AB70" s="905" t="s">
        <v>5901</v>
      </c>
      <c r="AC70" s="905" t="s">
        <v>6217</v>
      </c>
      <c r="AD70" s="907"/>
      <c r="AE70" s="905"/>
      <c r="AF70" s="906"/>
      <c r="AG70" s="910"/>
      <c r="AH70" s="905"/>
      <c r="AI70" s="910"/>
      <c r="AJ70" s="910">
        <v>44005</v>
      </c>
      <c r="AK70" s="906">
        <v>20</v>
      </c>
      <c r="AL70" s="906"/>
      <c r="AM70" s="911"/>
      <c r="AN70" s="910"/>
      <c r="AO70" s="910"/>
      <c r="AP70" s="907"/>
      <c r="AQ70" s="711"/>
      <c r="AR70" s="711"/>
      <c r="AS70" s="711"/>
      <c r="AT70" s="711"/>
      <c r="AU70" s="715"/>
      <c r="AV70" s="711"/>
      <c r="AW70" s="716"/>
      <c r="AX70" s="716"/>
      <c r="AY70" s="716"/>
      <c r="AZ70" s="716"/>
      <c r="BA70" s="716"/>
      <c r="BB70" s="716"/>
      <c r="BC70" s="716"/>
      <c r="BD70" s="716"/>
      <c r="BE70" s="716"/>
      <c r="BF70" s="716"/>
      <c r="BG70" s="716"/>
      <c r="BH70" s="716"/>
      <c r="BI70" s="716"/>
      <c r="BJ70" s="722"/>
      <c r="BK70" s="1062"/>
      <c r="BL70" s="716"/>
      <c r="BM70" s="720"/>
      <c r="BO70" s="918"/>
      <c r="BQ70" s="919"/>
      <c r="BR70" s="918"/>
    </row>
    <row r="71" spans="1:70" s="721" customFormat="1" ht="14.45" customHeight="1">
      <c r="A71" s="904">
        <f t="shared" si="0"/>
        <v>62</v>
      </c>
      <c r="B71" s="907">
        <v>2100</v>
      </c>
      <c r="C71" s="905" t="s">
        <v>4565</v>
      </c>
      <c r="D71" s="905">
        <v>2117</v>
      </c>
      <c r="E71" s="905" t="s">
        <v>4695</v>
      </c>
      <c r="F71" s="905">
        <v>2037</v>
      </c>
      <c r="G71" s="905" t="s">
        <v>4696</v>
      </c>
      <c r="H71" s="907" t="s">
        <v>4581</v>
      </c>
      <c r="I71" s="905" t="s">
        <v>4582</v>
      </c>
      <c r="J71" s="906">
        <v>5350970000008</v>
      </c>
      <c r="K71" s="905" t="s">
        <v>5741</v>
      </c>
      <c r="L71" s="905" t="s">
        <v>5736</v>
      </c>
      <c r="M71" s="905" t="s">
        <v>4453</v>
      </c>
      <c r="N71" s="905" t="s">
        <v>634</v>
      </c>
      <c r="O71" s="905">
        <v>20</v>
      </c>
      <c r="P71" s="905">
        <v>0</v>
      </c>
      <c r="Q71" s="905">
        <v>0</v>
      </c>
      <c r="R71" s="905">
        <v>0</v>
      </c>
      <c r="S71" s="905">
        <v>1005</v>
      </c>
      <c r="T71" s="905" t="s">
        <v>4585</v>
      </c>
      <c r="U71" s="1063">
        <v>10670</v>
      </c>
      <c r="V71" s="923">
        <v>213400</v>
      </c>
      <c r="W71" s="907" t="s">
        <v>4567</v>
      </c>
      <c r="X71" s="905"/>
      <c r="Y71" s="917"/>
      <c r="Z71" s="907"/>
      <c r="AA71" s="908"/>
      <c r="AB71" s="905" t="s">
        <v>5901</v>
      </c>
      <c r="AC71" s="905" t="s">
        <v>6217</v>
      </c>
      <c r="AD71" s="907"/>
      <c r="AE71" s="905"/>
      <c r="AF71" s="906"/>
      <c r="AG71" s="910"/>
      <c r="AH71" s="905"/>
      <c r="AI71" s="910"/>
      <c r="AJ71" s="910">
        <v>44005</v>
      </c>
      <c r="AK71" s="906">
        <v>20</v>
      </c>
      <c r="AL71" s="906"/>
      <c r="AM71" s="911"/>
      <c r="AN71" s="910"/>
      <c r="AO71" s="910"/>
      <c r="AP71" s="907"/>
      <c r="AQ71" s="711"/>
      <c r="AR71" s="711"/>
      <c r="AS71" s="711"/>
      <c r="AT71" s="711"/>
      <c r="AU71" s="715"/>
      <c r="AV71" s="711"/>
      <c r="AW71" s="716"/>
      <c r="AX71" s="716"/>
      <c r="AY71" s="716"/>
      <c r="AZ71" s="716"/>
      <c r="BA71" s="716"/>
      <c r="BB71" s="716"/>
      <c r="BC71" s="716"/>
      <c r="BD71" s="716"/>
      <c r="BE71" s="716"/>
      <c r="BF71" s="716"/>
      <c r="BG71" s="716"/>
      <c r="BH71" s="716"/>
      <c r="BI71" s="716"/>
      <c r="BJ71" s="722"/>
      <c r="BK71" s="1062"/>
      <c r="BL71" s="716"/>
      <c r="BM71" s="720"/>
      <c r="BO71" s="918"/>
      <c r="BQ71" s="919"/>
      <c r="BR71" s="918"/>
    </row>
    <row r="72" spans="1:70" s="721" customFormat="1" ht="14.45" customHeight="1">
      <c r="A72" s="904">
        <f t="shared" si="0"/>
        <v>63</v>
      </c>
      <c r="B72" s="907">
        <v>2100</v>
      </c>
      <c r="C72" s="905" t="s">
        <v>4565</v>
      </c>
      <c r="D72" s="905">
        <v>2117</v>
      </c>
      <c r="E72" s="905" t="s">
        <v>4695</v>
      </c>
      <c r="F72" s="905">
        <v>2038</v>
      </c>
      <c r="G72" s="905" t="s">
        <v>4696</v>
      </c>
      <c r="H72" s="907" t="s">
        <v>4581</v>
      </c>
      <c r="I72" s="905" t="s">
        <v>4582</v>
      </c>
      <c r="J72" s="906">
        <v>5350970000029</v>
      </c>
      <c r="K72" s="905" t="s">
        <v>5742</v>
      </c>
      <c r="L72" s="905" t="s">
        <v>5736</v>
      </c>
      <c r="M72" s="905" t="s">
        <v>4453</v>
      </c>
      <c r="N72" s="905" t="s">
        <v>634</v>
      </c>
      <c r="O72" s="905">
        <v>30</v>
      </c>
      <c r="P72" s="905">
        <v>0</v>
      </c>
      <c r="Q72" s="905">
        <v>0</v>
      </c>
      <c r="R72" s="905">
        <v>0</v>
      </c>
      <c r="S72" s="905">
        <v>1005</v>
      </c>
      <c r="T72" s="905" t="s">
        <v>4585</v>
      </c>
      <c r="U72" s="1063">
        <v>10670</v>
      </c>
      <c r="V72" s="923">
        <v>320100</v>
      </c>
      <c r="W72" s="907" t="s">
        <v>4567</v>
      </c>
      <c r="X72" s="905"/>
      <c r="Y72" s="917"/>
      <c r="Z72" s="907"/>
      <c r="AA72" s="908"/>
      <c r="AB72" s="905" t="s">
        <v>5901</v>
      </c>
      <c r="AC72" s="905" t="s">
        <v>6217</v>
      </c>
      <c r="AD72" s="907"/>
      <c r="AE72" s="905"/>
      <c r="AF72" s="906"/>
      <c r="AG72" s="910"/>
      <c r="AH72" s="905"/>
      <c r="AI72" s="910"/>
      <c r="AJ72" s="910">
        <v>44005</v>
      </c>
      <c r="AK72" s="906">
        <v>30</v>
      </c>
      <c r="AL72" s="906"/>
      <c r="AM72" s="911"/>
      <c r="AN72" s="910"/>
      <c r="AO72" s="910"/>
      <c r="AP72" s="907"/>
      <c r="AQ72" s="711"/>
      <c r="AR72" s="711"/>
      <c r="AS72" s="711"/>
      <c r="AT72" s="711"/>
      <c r="AU72" s="715"/>
      <c r="AV72" s="711"/>
      <c r="AW72" s="716"/>
      <c r="AX72" s="716"/>
      <c r="AY72" s="716"/>
      <c r="AZ72" s="716"/>
      <c r="BA72" s="716"/>
      <c r="BB72" s="716"/>
      <c r="BC72" s="716"/>
      <c r="BD72" s="716"/>
      <c r="BE72" s="716"/>
      <c r="BF72" s="716"/>
      <c r="BG72" s="716"/>
      <c r="BH72" s="716"/>
      <c r="BI72" s="716"/>
      <c r="BJ72" s="722"/>
      <c r="BK72" s="1062"/>
      <c r="BL72" s="716"/>
      <c r="BM72" s="720"/>
      <c r="BO72" s="918"/>
      <c r="BQ72" s="919"/>
      <c r="BR72" s="918"/>
    </row>
    <row r="73" spans="1:70" s="721" customFormat="1" ht="14.45" customHeight="1">
      <c r="A73" s="904">
        <f t="shared" si="0"/>
        <v>64</v>
      </c>
      <c r="B73" s="907">
        <v>2100</v>
      </c>
      <c r="C73" s="905" t="s">
        <v>4565</v>
      </c>
      <c r="D73" s="905">
        <v>2117</v>
      </c>
      <c r="E73" s="905" t="s">
        <v>4695</v>
      </c>
      <c r="F73" s="905">
        <v>2039</v>
      </c>
      <c r="G73" s="905" t="s">
        <v>4696</v>
      </c>
      <c r="H73" s="907" t="s">
        <v>4581</v>
      </c>
      <c r="I73" s="905" t="s">
        <v>4582</v>
      </c>
      <c r="J73" s="906">
        <v>7930970000030</v>
      </c>
      <c r="K73" s="905" t="s">
        <v>5743</v>
      </c>
      <c r="L73" s="905" t="s">
        <v>5744</v>
      </c>
      <c r="M73" s="905" t="s">
        <v>4448</v>
      </c>
      <c r="N73" s="905" t="s">
        <v>634</v>
      </c>
      <c r="O73" s="905">
        <v>1</v>
      </c>
      <c r="P73" s="905">
        <v>0</v>
      </c>
      <c r="Q73" s="905">
        <v>0</v>
      </c>
      <c r="R73" s="905">
        <v>0</v>
      </c>
      <c r="S73" s="905">
        <v>1005</v>
      </c>
      <c r="T73" s="905" t="s">
        <v>4585</v>
      </c>
      <c r="U73" s="1063">
        <v>629200</v>
      </c>
      <c r="V73" s="923">
        <v>629200</v>
      </c>
      <c r="W73" s="907" t="s">
        <v>4567</v>
      </c>
      <c r="X73" s="905"/>
      <c r="Y73" s="917"/>
      <c r="Z73" s="907"/>
      <c r="AA73" s="908"/>
      <c r="AB73" s="905" t="s">
        <v>5901</v>
      </c>
      <c r="AC73" s="905" t="s">
        <v>6217</v>
      </c>
      <c r="AD73" s="907"/>
      <c r="AE73" s="905"/>
      <c r="AF73" s="906"/>
      <c r="AG73" s="910"/>
      <c r="AH73" s="905"/>
      <c r="AI73" s="910"/>
      <c r="AJ73" s="910">
        <v>44005</v>
      </c>
      <c r="AK73" s="906">
        <v>1</v>
      </c>
      <c r="AL73" s="906"/>
      <c r="AM73" s="911"/>
      <c r="AN73" s="910"/>
      <c r="AO73" s="910"/>
      <c r="AP73" s="907"/>
      <c r="AQ73" s="711"/>
      <c r="AR73" s="711"/>
      <c r="AS73" s="711"/>
      <c r="AT73" s="711"/>
      <c r="AU73" s="715"/>
      <c r="AV73" s="711"/>
      <c r="AW73" s="716"/>
      <c r="AX73" s="716"/>
      <c r="AY73" s="716"/>
      <c r="AZ73" s="716"/>
      <c r="BA73" s="716"/>
      <c r="BB73" s="716"/>
      <c r="BC73" s="716"/>
      <c r="BD73" s="716"/>
      <c r="BE73" s="716"/>
      <c r="BF73" s="716"/>
      <c r="BG73" s="716"/>
      <c r="BH73" s="716"/>
      <c r="BI73" s="716"/>
      <c r="BJ73" s="722"/>
      <c r="BK73" s="1062"/>
      <c r="BL73" s="716"/>
      <c r="BM73" s="720"/>
      <c r="BO73" s="918"/>
      <c r="BQ73" s="919"/>
      <c r="BR73" s="918"/>
    </row>
    <row r="74" spans="1:70" s="721" customFormat="1" ht="14.45" customHeight="1">
      <c r="A74" s="904">
        <f t="shared" si="0"/>
        <v>65</v>
      </c>
      <c r="B74" s="907">
        <v>2100</v>
      </c>
      <c r="C74" s="905" t="s">
        <v>4565</v>
      </c>
      <c r="D74" s="905">
        <v>2117</v>
      </c>
      <c r="E74" s="905" t="s">
        <v>4695</v>
      </c>
      <c r="F74" s="905">
        <v>2040</v>
      </c>
      <c r="G74" s="905" t="s">
        <v>4696</v>
      </c>
      <c r="H74" s="907" t="s">
        <v>4581</v>
      </c>
      <c r="I74" s="905" t="s">
        <v>4582</v>
      </c>
      <c r="J74" s="906">
        <v>9999970000522</v>
      </c>
      <c r="K74" s="905" t="s">
        <v>5745</v>
      </c>
      <c r="L74" s="905" t="s">
        <v>4451</v>
      </c>
      <c r="M74" s="905" t="s">
        <v>656</v>
      </c>
      <c r="N74" s="905" t="s">
        <v>634</v>
      </c>
      <c r="O74" s="905">
        <v>5</v>
      </c>
      <c r="P74" s="905">
        <v>0</v>
      </c>
      <c r="Q74" s="905">
        <v>0</v>
      </c>
      <c r="R74" s="905">
        <v>0</v>
      </c>
      <c r="S74" s="905">
        <v>1005</v>
      </c>
      <c r="T74" s="905" t="s">
        <v>4585</v>
      </c>
      <c r="U74" s="1063">
        <v>605000</v>
      </c>
      <c r="V74" s="923">
        <v>3025000</v>
      </c>
      <c r="W74" s="907" t="s">
        <v>4567</v>
      </c>
      <c r="X74" s="905"/>
      <c r="Y74" s="917"/>
      <c r="Z74" s="907"/>
      <c r="AA74" s="908"/>
      <c r="AB74" s="905" t="s">
        <v>5901</v>
      </c>
      <c r="AC74" s="905" t="s">
        <v>6217</v>
      </c>
      <c r="AD74" s="907"/>
      <c r="AE74" s="905"/>
      <c r="AF74" s="906"/>
      <c r="AG74" s="910"/>
      <c r="AH74" s="905"/>
      <c r="AI74" s="910"/>
      <c r="AJ74" s="910">
        <v>44005</v>
      </c>
      <c r="AK74" s="906">
        <v>5</v>
      </c>
      <c r="AL74" s="906"/>
      <c r="AM74" s="911"/>
      <c r="AN74" s="910"/>
      <c r="AO74" s="910"/>
      <c r="AP74" s="907"/>
      <c r="AQ74" s="711"/>
      <c r="AR74" s="711"/>
      <c r="AS74" s="711"/>
      <c r="AT74" s="711"/>
      <c r="AU74" s="715"/>
      <c r="AV74" s="711"/>
      <c r="AW74" s="716"/>
      <c r="AX74" s="716"/>
      <c r="AY74" s="716"/>
      <c r="AZ74" s="716"/>
      <c r="BA74" s="716"/>
      <c r="BB74" s="716"/>
      <c r="BC74" s="716"/>
      <c r="BD74" s="716"/>
      <c r="BE74" s="716"/>
      <c r="BF74" s="716"/>
      <c r="BG74" s="716"/>
      <c r="BH74" s="716"/>
      <c r="BI74" s="716"/>
      <c r="BJ74" s="722"/>
      <c r="BK74" s="1062"/>
      <c r="BL74" s="716"/>
      <c r="BM74" s="720"/>
      <c r="BO74" s="918"/>
      <c r="BQ74" s="919"/>
      <c r="BR74" s="918"/>
    </row>
    <row r="75" spans="1:70" s="721" customFormat="1" ht="14.45" customHeight="1">
      <c r="A75" s="904">
        <f t="shared" si="0"/>
        <v>66</v>
      </c>
      <c r="B75" s="907">
        <v>2100</v>
      </c>
      <c r="C75" s="905" t="s">
        <v>4565</v>
      </c>
      <c r="D75" s="905">
        <v>2117</v>
      </c>
      <c r="E75" s="905" t="s">
        <v>4695</v>
      </c>
      <c r="F75" s="905">
        <v>2041</v>
      </c>
      <c r="G75" s="905" t="s">
        <v>4696</v>
      </c>
      <c r="H75" s="907" t="s">
        <v>4581</v>
      </c>
      <c r="I75" s="905" t="s">
        <v>4582</v>
      </c>
      <c r="J75" s="906">
        <v>9999970025523</v>
      </c>
      <c r="K75" s="905" t="s">
        <v>5746</v>
      </c>
      <c r="L75" s="905" t="s">
        <v>4451</v>
      </c>
      <c r="M75" s="905" t="s">
        <v>4441</v>
      </c>
      <c r="N75" s="905" t="s">
        <v>634</v>
      </c>
      <c r="O75" s="905">
        <v>12</v>
      </c>
      <c r="P75" s="905">
        <v>0</v>
      </c>
      <c r="Q75" s="905">
        <v>0</v>
      </c>
      <c r="R75" s="905">
        <v>0</v>
      </c>
      <c r="S75" s="905">
        <v>1005</v>
      </c>
      <c r="T75" s="905" t="s">
        <v>4585</v>
      </c>
      <c r="U75" s="1063">
        <v>61600</v>
      </c>
      <c r="V75" s="923">
        <v>739200</v>
      </c>
      <c r="W75" s="907" t="s">
        <v>4567</v>
      </c>
      <c r="X75" s="905"/>
      <c r="Y75" s="917"/>
      <c r="Z75" s="907"/>
      <c r="AA75" s="908"/>
      <c r="AB75" s="905" t="s">
        <v>5901</v>
      </c>
      <c r="AC75" s="905" t="s">
        <v>6217</v>
      </c>
      <c r="AD75" s="907"/>
      <c r="AE75" s="905"/>
      <c r="AF75" s="906"/>
      <c r="AG75" s="910"/>
      <c r="AH75" s="905"/>
      <c r="AI75" s="910"/>
      <c r="AJ75" s="910">
        <v>44005</v>
      </c>
      <c r="AK75" s="906">
        <v>12</v>
      </c>
      <c r="AL75" s="906"/>
      <c r="AM75" s="911"/>
      <c r="AN75" s="910"/>
      <c r="AO75" s="910"/>
      <c r="AP75" s="907"/>
      <c r="AQ75" s="711"/>
      <c r="AR75" s="711"/>
      <c r="AS75" s="711"/>
      <c r="AT75" s="711"/>
      <c r="AU75" s="715"/>
      <c r="AV75" s="711"/>
      <c r="AW75" s="716"/>
      <c r="AX75" s="716"/>
      <c r="AY75" s="716"/>
      <c r="AZ75" s="716"/>
      <c r="BA75" s="716"/>
      <c r="BB75" s="716"/>
      <c r="BC75" s="716"/>
      <c r="BD75" s="716"/>
      <c r="BE75" s="716"/>
      <c r="BF75" s="716"/>
      <c r="BG75" s="716"/>
      <c r="BH75" s="716"/>
      <c r="BI75" s="716"/>
      <c r="BJ75" s="722"/>
      <c r="BK75" s="1062"/>
      <c r="BL75" s="716"/>
      <c r="BM75" s="720"/>
      <c r="BO75" s="918"/>
      <c r="BQ75" s="919"/>
      <c r="BR75" s="918"/>
    </row>
    <row r="76" spans="1:70" s="721" customFormat="1" ht="14.45" customHeight="1">
      <c r="A76" s="904">
        <f t="shared" ref="A76:A139" si="1">A75+1</f>
        <v>67</v>
      </c>
      <c r="B76" s="907">
        <v>2100</v>
      </c>
      <c r="C76" s="905" t="s">
        <v>4565</v>
      </c>
      <c r="D76" s="905">
        <v>2117</v>
      </c>
      <c r="E76" s="905" t="s">
        <v>4695</v>
      </c>
      <c r="F76" s="905">
        <v>2042</v>
      </c>
      <c r="G76" s="905" t="s">
        <v>4696</v>
      </c>
      <c r="H76" s="907" t="s">
        <v>5185</v>
      </c>
      <c r="I76" s="905" t="s">
        <v>5186</v>
      </c>
      <c r="J76" s="906">
        <v>4191506</v>
      </c>
      <c r="K76" s="905" t="s">
        <v>5747</v>
      </c>
      <c r="L76" s="905" t="s">
        <v>5595</v>
      </c>
      <c r="M76" s="905" t="s">
        <v>4441</v>
      </c>
      <c r="N76" s="905" t="s">
        <v>634</v>
      </c>
      <c r="O76" s="905">
        <v>24</v>
      </c>
      <c r="P76" s="905">
        <v>0</v>
      </c>
      <c r="Q76" s="905">
        <v>0</v>
      </c>
      <c r="R76" s="905">
        <v>0</v>
      </c>
      <c r="S76" s="905">
        <v>1005</v>
      </c>
      <c r="T76" s="905" t="s">
        <v>4585</v>
      </c>
      <c r="U76" s="1063">
        <v>7590</v>
      </c>
      <c r="V76" s="923">
        <v>182160</v>
      </c>
      <c r="W76" s="907" t="s">
        <v>4567</v>
      </c>
      <c r="X76" s="905"/>
      <c r="Y76" s="917"/>
      <c r="Z76" s="907"/>
      <c r="AA76" s="908"/>
      <c r="AB76" s="905" t="s">
        <v>5901</v>
      </c>
      <c r="AC76" s="905" t="s">
        <v>6217</v>
      </c>
      <c r="AD76" s="907"/>
      <c r="AE76" s="905"/>
      <c r="AF76" s="906"/>
      <c r="AG76" s="910"/>
      <c r="AH76" s="905"/>
      <c r="AI76" s="910"/>
      <c r="AJ76" s="910">
        <v>44005</v>
      </c>
      <c r="AK76" s="906">
        <v>24</v>
      </c>
      <c r="AL76" s="906"/>
      <c r="AM76" s="911"/>
      <c r="AN76" s="910"/>
      <c r="AO76" s="910"/>
      <c r="AP76" s="907"/>
      <c r="AQ76" s="711"/>
      <c r="AR76" s="711"/>
      <c r="AS76" s="711"/>
      <c r="AT76" s="711"/>
      <c r="AU76" s="715"/>
      <c r="AV76" s="711"/>
      <c r="AW76" s="716"/>
      <c r="AX76" s="716"/>
      <c r="AY76" s="716"/>
      <c r="AZ76" s="716"/>
      <c r="BA76" s="716"/>
      <c r="BB76" s="716"/>
      <c r="BC76" s="716"/>
      <c r="BD76" s="716"/>
      <c r="BE76" s="716"/>
      <c r="BF76" s="716"/>
      <c r="BG76" s="716"/>
      <c r="BH76" s="716"/>
      <c r="BI76" s="716"/>
      <c r="BJ76" s="722"/>
      <c r="BK76" s="1062"/>
      <c r="BL76" s="716"/>
      <c r="BM76" s="720"/>
      <c r="BO76" s="918"/>
      <c r="BQ76" s="919"/>
      <c r="BR76" s="918"/>
    </row>
    <row r="77" spans="1:70" s="721" customFormat="1" ht="14.45" customHeight="1">
      <c r="A77" s="904">
        <f t="shared" si="1"/>
        <v>68</v>
      </c>
      <c r="B77" s="907">
        <v>2100</v>
      </c>
      <c r="C77" s="905" t="s">
        <v>4565</v>
      </c>
      <c r="D77" s="905">
        <v>2117</v>
      </c>
      <c r="E77" s="905" t="s">
        <v>4695</v>
      </c>
      <c r="F77" s="905">
        <v>2043</v>
      </c>
      <c r="G77" s="905" t="s">
        <v>4696</v>
      </c>
      <c r="H77" s="907" t="s">
        <v>5185</v>
      </c>
      <c r="I77" s="905" t="s">
        <v>5186</v>
      </c>
      <c r="J77" s="906">
        <v>4191569</v>
      </c>
      <c r="K77" s="905" t="s">
        <v>5748</v>
      </c>
      <c r="L77" s="905" t="s">
        <v>5595</v>
      </c>
      <c r="M77" s="905" t="s">
        <v>4441</v>
      </c>
      <c r="N77" s="905" t="s">
        <v>634</v>
      </c>
      <c r="O77" s="905">
        <v>3</v>
      </c>
      <c r="P77" s="905">
        <v>0</v>
      </c>
      <c r="Q77" s="905">
        <v>0</v>
      </c>
      <c r="R77" s="905">
        <v>0</v>
      </c>
      <c r="S77" s="905">
        <v>1005</v>
      </c>
      <c r="T77" s="905" t="s">
        <v>4585</v>
      </c>
      <c r="U77" s="1063">
        <v>96250</v>
      </c>
      <c r="V77" s="923">
        <v>288750</v>
      </c>
      <c r="W77" s="907" t="s">
        <v>4567</v>
      </c>
      <c r="X77" s="905"/>
      <c r="Y77" s="917"/>
      <c r="Z77" s="907"/>
      <c r="AA77" s="908"/>
      <c r="AB77" s="905" t="s">
        <v>5901</v>
      </c>
      <c r="AC77" s="905" t="s">
        <v>6217</v>
      </c>
      <c r="AD77" s="907"/>
      <c r="AE77" s="905"/>
      <c r="AF77" s="906"/>
      <c r="AG77" s="910"/>
      <c r="AH77" s="905"/>
      <c r="AI77" s="910"/>
      <c r="AJ77" s="910">
        <v>44005</v>
      </c>
      <c r="AK77" s="906">
        <v>3</v>
      </c>
      <c r="AL77" s="906"/>
      <c r="AM77" s="911"/>
      <c r="AN77" s="910"/>
      <c r="AO77" s="910"/>
      <c r="AP77" s="907"/>
      <c r="AQ77" s="711"/>
      <c r="AR77" s="711"/>
      <c r="AS77" s="711"/>
      <c r="AT77" s="711"/>
      <c r="AU77" s="715"/>
      <c r="AV77" s="711"/>
      <c r="AW77" s="716"/>
      <c r="AX77" s="716"/>
      <c r="AY77" s="716"/>
      <c r="AZ77" s="716"/>
      <c r="BA77" s="716"/>
      <c r="BB77" s="716"/>
      <c r="BC77" s="716"/>
      <c r="BD77" s="716"/>
      <c r="BE77" s="716"/>
      <c r="BF77" s="716"/>
      <c r="BG77" s="716"/>
      <c r="BH77" s="716"/>
      <c r="BI77" s="716"/>
      <c r="BJ77" s="722"/>
      <c r="BK77" s="1062"/>
      <c r="BL77" s="716"/>
      <c r="BM77" s="720"/>
      <c r="BO77" s="918"/>
      <c r="BQ77" s="919"/>
      <c r="BR77" s="918"/>
    </row>
    <row r="78" spans="1:70" s="721" customFormat="1" ht="14.45" customHeight="1">
      <c r="A78" s="904">
        <f t="shared" si="1"/>
        <v>69</v>
      </c>
      <c r="B78" s="907">
        <v>2100</v>
      </c>
      <c r="C78" s="905" t="s">
        <v>4565</v>
      </c>
      <c r="D78" s="905">
        <v>2117</v>
      </c>
      <c r="E78" s="905" t="s">
        <v>4695</v>
      </c>
      <c r="F78" s="905">
        <v>2044</v>
      </c>
      <c r="G78" s="905" t="s">
        <v>4696</v>
      </c>
      <c r="H78" s="907" t="s">
        <v>4581</v>
      </c>
      <c r="I78" s="905" t="s">
        <v>4582</v>
      </c>
      <c r="J78" s="906">
        <v>9999970023736</v>
      </c>
      <c r="K78" s="905" t="s">
        <v>5749</v>
      </c>
      <c r="L78" s="905" t="s">
        <v>4451</v>
      </c>
      <c r="M78" s="905" t="s">
        <v>4441</v>
      </c>
      <c r="N78" s="905" t="s">
        <v>634</v>
      </c>
      <c r="O78" s="905">
        <v>72</v>
      </c>
      <c r="P78" s="905">
        <v>0</v>
      </c>
      <c r="Q78" s="905">
        <v>0</v>
      </c>
      <c r="R78" s="905">
        <v>0</v>
      </c>
      <c r="S78" s="905">
        <v>1005</v>
      </c>
      <c r="T78" s="905" t="s">
        <v>4585</v>
      </c>
      <c r="U78" s="1063">
        <v>7590</v>
      </c>
      <c r="V78" s="923">
        <v>546480</v>
      </c>
      <c r="W78" s="907" t="s">
        <v>4567</v>
      </c>
      <c r="X78" s="905"/>
      <c r="Y78" s="917"/>
      <c r="Z78" s="907"/>
      <c r="AA78" s="908"/>
      <c r="AB78" s="905" t="s">
        <v>5901</v>
      </c>
      <c r="AC78" s="905" t="s">
        <v>6217</v>
      </c>
      <c r="AD78" s="907"/>
      <c r="AE78" s="905"/>
      <c r="AF78" s="906"/>
      <c r="AG78" s="910"/>
      <c r="AH78" s="905"/>
      <c r="AI78" s="910"/>
      <c r="AJ78" s="910">
        <v>44005</v>
      </c>
      <c r="AK78" s="906">
        <v>72</v>
      </c>
      <c r="AL78" s="906"/>
      <c r="AM78" s="911"/>
      <c r="AN78" s="910"/>
      <c r="AO78" s="910"/>
      <c r="AP78" s="907"/>
      <c r="AQ78" s="711"/>
      <c r="AR78" s="711"/>
      <c r="AS78" s="711"/>
      <c r="AT78" s="711"/>
      <c r="AU78" s="715"/>
      <c r="AV78" s="711"/>
      <c r="AW78" s="716"/>
      <c r="AX78" s="716"/>
      <c r="AY78" s="716"/>
      <c r="AZ78" s="716"/>
      <c r="BA78" s="716"/>
      <c r="BB78" s="716"/>
      <c r="BC78" s="716"/>
      <c r="BD78" s="716"/>
      <c r="BE78" s="716"/>
      <c r="BF78" s="716"/>
      <c r="BG78" s="716"/>
      <c r="BH78" s="716"/>
      <c r="BI78" s="716"/>
      <c r="BJ78" s="722"/>
      <c r="BK78" s="1062"/>
      <c r="BL78" s="716"/>
      <c r="BM78" s="720"/>
      <c r="BO78" s="918"/>
      <c r="BQ78" s="919"/>
      <c r="BR78" s="918"/>
    </row>
    <row r="79" spans="1:70" s="721" customFormat="1" ht="14.45" customHeight="1">
      <c r="A79" s="904">
        <f t="shared" si="1"/>
        <v>70</v>
      </c>
      <c r="B79" s="907">
        <v>2100</v>
      </c>
      <c r="C79" s="905" t="s">
        <v>4565</v>
      </c>
      <c r="D79" s="905">
        <v>2117</v>
      </c>
      <c r="E79" s="905" t="s">
        <v>4695</v>
      </c>
      <c r="F79" s="905">
        <v>2045</v>
      </c>
      <c r="G79" s="905" t="s">
        <v>4696</v>
      </c>
      <c r="H79" s="907" t="s">
        <v>4581</v>
      </c>
      <c r="I79" s="905" t="s">
        <v>4582</v>
      </c>
      <c r="J79" s="906">
        <v>9999970025527</v>
      </c>
      <c r="K79" s="905" t="s">
        <v>5750</v>
      </c>
      <c r="L79" s="905" t="s">
        <v>4451</v>
      </c>
      <c r="M79" s="905" t="s">
        <v>4441</v>
      </c>
      <c r="N79" s="905" t="s">
        <v>634</v>
      </c>
      <c r="O79" s="905">
        <v>76</v>
      </c>
      <c r="P79" s="905">
        <v>0</v>
      </c>
      <c r="Q79" s="905">
        <v>0</v>
      </c>
      <c r="R79" s="905">
        <v>0</v>
      </c>
      <c r="S79" s="905">
        <v>1005</v>
      </c>
      <c r="T79" s="905" t="s">
        <v>4585</v>
      </c>
      <c r="U79" s="1063">
        <v>76780</v>
      </c>
      <c r="V79" s="923">
        <v>5835280</v>
      </c>
      <c r="W79" s="907" t="s">
        <v>4567</v>
      </c>
      <c r="X79" s="905"/>
      <c r="Y79" s="917"/>
      <c r="Z79" s="907"/>
      <c r="AA79" s="908"/>
      <c r="AB79" s="905" t="s">
        <v>5901</v>
      </c>
      <c r="AC79" s="905" t="s">
        <v>6217</v>
      </c>
      <c r="AD79" s="907"/>
      <c r="AE79" s="905"/>
      <c r="AF79" s="906"/>
      <c r="AG79" s="910"/>
      <c r="AH79" s="905"/>
      <c r="AI79" s="910"/>
      <c r="AJ79" s="910">
        <v>44005</v>
      </c>
      <c r="AK79" s="906">
        <v>76</v>
      </c>
      <c r="AL79" s="906"/>
      <c r="AM79" s="911"/>
      <c r="AN79" s="910"/>
      <c r="AO79" s="910"/>
      <c r="AP79" s="907"/>
      <c r="AQ79" s="711"/>
      <c r="AR79" s="711"/>
      <c r="AS79" s="711"/>
      <c r="AT79" s="711"/>
      <c r="AU79" s="715"/>
      <c r="AV79" s="711"/>
      <c r="AW79" s="716"/>
      <c r="AX79" s="716"/>
      <c r="AY79" s="716"/>
      <c r="AZ79" s="716"/>
      <c r="BA79" s="716"/>
      <c r="BB79" s="716"/>
      <c r="BC79" s="716"/>
      <c r="BD79" s="716"/>
      <c r="BE79" s="716"/>
      <c r="BF79" s="716"/>
      <c r="BG79" s="716"/>
      <c r="BH79" s="716"/>
      <c r="BI79" s="716"/>
      <c r="BJ79" s="722"/>
      <c r="BK79" s="1062"/>
      <c r="BL79" s="716"/>
      <c r="BM79" s="720"/>
      <c r="BO79" s="918"/>
      <c r="BQ79" s="919"/>
      <c r="BR79" s="918"/>
    </row>
    <row r="80" spans="1:70" s="721" customFormat="1" ht="14.45" customHeight="1">
      <c r="A80" s="904">
        <f t="shared" si="1"/>
        <v>71</v>
      </c>
      <c r="B80" s="907">
        <v>2100</v>
      </c>
      <c r="C80" s="905" t="s">
        <v>4565</v>
      </c>
      <c r="D80" s="905">
        <v>2117</v>
      </c>
      <c r="E80" s="905" t="s">
        <v>4695</v>
      </c>
      <c r="F80" s="905">
        <v>2046</v>
      </c>
      <c r="G80" s="905" t="s">
        <v>4696</v>
      </c>
      <c r="H80" s="907" t="s">
        <v>4581</v>
      </c>
      <c r="I80" s="905" t="s">
        <v>4582</v>
      </c>
      <c r="J80" s="906">
        <v>9999970024753</v>
      </c>
      <c r="K80" s="905" t="s">
        <v>5751</v>
      </c>
      <c r="L80" s="905" t="s">
        <v>4451</v>
      </c>
      <c r="M80" s="905" t="s">
        <v>1011</v>
      </c>
      <c r="N80" s="905" t="s">
        <v>634</v>
      </c>
      <c r="O80" s="905">
        <v>3</v>
      </c>
      <c r="P80" s="905">
        <v>0</v>
      </c>
      <c r="Q80" s="905">
        <v>0</v>
      </c>
      <c r="R80" s="905">
        <v>0</v>
      </c>
      <c r="S80" s="905">
        <v>1005</v>
      </c>
      <c r="T80" s="905" t="s">
        <v>4585</v>
      </c>
      <c r="U80" s="1063">
        <v>1148950</v>
      </c>
      <c r="V80" s="923">
        <v>3446850</v>
      </c>
      <c r="W80" s="907" t="s">
        <v>4567</v>
      </c>
      <c r="X80" s="905"/>
      <c r="Y80" s="917"/>
      <c r="Z80" s="907"/>
      <c r="AA80" s="908"/>
      <c r="AB80" s="905" t="s">
        <v>6220</v>
      </c>
      <c r="AC80" s="905" t="s">
        <v>6221</v>
      </c>
      <c r="AD80" s="907"/>
      <c r="AE80" s="905"/>
      <c r="AF80" s="906"/>
      <c r="AG80" s="910"/>
      <c r="AH80" s="905"/>
      <c r="AI80" s="910"/>
      <c r="AJ80" s="910">
        <v>44005</v>
      </c>
      <c r="AK80" s="906">
        <v>3</v>
      </c>
      <c r="AL80" s="906"/>
      <c r="AM80" s="911"/>
      <c r="AN80" s="910"/>
      <c r="AO80" s="910"/>
      <c r="AP80" s="907"/>
      <c r="AQ80" s="711"/>
      <c r="AR80" s="711"/>
      <c r="AS80" s="711"/>
      <c r="AT80" s="711"/>
      <c r="AU80" s="715"/>
      <c r="AV80" s="711"/>
      <c r="AW80" s="716"/>
      <c r="AX80" s="716"/>
      <c r="AY80" s="716"/>
      <c r="AZ80" s="716"/>
      <c r="BA80" s="716"/>
      <c r="BB80" s="716"/>
      <c r="BC80" s="716"/>
      <c r="BD80" s="716"/>
      <c r="BE80" s="716"/>
      <c r="BF80" s="716"/>
      <c r="BG80" s="716"/>
      <c r="BH80" s="716"/>
      <c r="BI80" s="716"/>
      <c r="BJ80" s="722"/>
      <c r="BK80" s="1062"/>
      <c r="BL80" s="716"/>
      <c r="BM80" s="720"/>
      <c r="BO80" s="918"/>
      <c r="BQ80" s="919"/>
      <c r="BR80" s="918"/>
    </row>
    <row r="81" spans="1:70" s="721" customFormat="1" ht="14.45" customHeight="1">
      <c r="A81" s="904">
        <f t="shared" si="1"/>
        <v>72</v>
      </c>
      <c r="B81" s="907">
        <v>2100</v>
      </c>
      <c r="C81" s="905" t="s">
        <v>4565</v>
      </c>
      <c r="D81" s="905">
        <v>2117</v>
      </c>
      <c r="E81" s="905" t="s">
        <v>4695</v>
      </c>
      <c r="F81" s="905">
        <v>2047</v>
      </c>
      <c r="G81" s="905" t="s">
        <v>4696</v>
      </c>
      <c r="H81" s="907" t="s">
        <v>4581</v>
      </c>
      <c r="I81" s="905" t="s">
        <v>4582</v>
      </c>
      <c r="J81" s="906">
        <v>9999970024134</v>
      </c>
      <c r="K81" s="905" t="s">
        <v>5752</v>
      </c>
      <c r="L81" s="905" t="s">
        <v>4451</v>
      </c>
      <c r="M81" s="905" t="s">
        <v>1011</v>
      </c>
      <c r="N81" s="905" t="s">
        <v>634</v>
      </c>
      <c r="O81" s="905">
        <v>98</v>
      </c>
      <c r="P81" s="905">
        <v>0</v>
      </c>
      <c r="Q81" s="905">
        <v>0</v>
      </c>
      <c r="R81" s="905">
        <v>0</v>
      </c>
      <c r="S81" s="905">
        <v>1005</v>
      </c>
      <c r="T81" s="905" t="s">
        <v>4585</v>
      </c>
      <c r="U81" s="1063">
        <v>110000</v>
      </c>
      <c r="V81" s="923">
        <v>10780000</v>
      </c>
      <c r="W81" s="907" t="s">
        <v>4567</v>
      </c>
      <c r="X81" s="905"/>
      <c r="Y81" s="917"/>
      <c r="Z81" s="907"/>
      <c r="AA81" s="908"/>
      <c r="AB81" s="905" t="s">
        <v>5901</v>
      </c>
      <c r="AC81" s="905" t="s">
        <v>6217</v>
      </c>
      <c r="AD81" s="907"/>
      <c r="AE81" s="905"/>
      <c r="AF81" s="906"/>
      <c r="AG81" s="910"/>
      <c r="AH81" s="905"/>
      <c r="AI81" s="910"/>
      <c r="AJ81" s="910">
        <v>44005</v>
      </c>
      <c r="AK81" s="906">
        <v>98</v>
      </c>
      <c r="AL81" s="906"/>
      <c r="AM81" s="911"/>
      <c r="AN81" s="910"/>
      <c r="AO81" s="910"/>
      <c r="AP81" s="907"/>
      <c r="AQ81" s="711"/>
      <c r="AR81" s="711"/>
      <c r="AS81" s="711"/>
      <c r="AT81" s="711"/>
      <c r="AU81" s="715"/>
      <c r="AV81" s="711"/>
      <c r="AW81" s="716"/>
      <c r="AX81" s="716"/>
      <c r="AY81" s="716"/>
      <c r="AZ81" s="716"/>
      <c r="BA81" s="716"/>
      <c r="BB81" s="716"/>
      <c r="BC81" s="716"/>
      <c r="BD81" s="716"/>
      <c r="BE81" s="716"/>
      <c r="BF81" s="716"/>
      <c r="BG81" s="716"/>
      <c r="BH81" s="716"/>
      <c r="BI81" s="716"/>
      <c r="BJ81" s="722"/>
      <c r="BK81" s="1062"/>
      <c r="BL81" s="716"/>
      <c r="BM81" s="720"/>
      <c r="BO81" s="918"/>
      <c r="BQ81" s="919"/>
      <c r="BR81" s="918"/>
    </row>
    <row r="82" spans="1:70" s="721" customFormat="1" ht="14.45" customHeight="1">
      <c r="A82" s="904">
        <f t="shared" si="1"/>
        <v>73</v>
      </c>
      <c r="B82" s="907">
        <v>2100</v>
      </c>
      <c r="C82" s="905" t="s">
        <v>4565</v>
      </c>
      <c r="D82" s="905">
        <v>2117</v>
      </c>
      <c r="E82" s="905" t="s">
        <v>4695</v>
      </c>
      <c r="F82" s="905">
        <v>2048</v>
      </c>
      <c r="G82" s="905" t="s">
        <v>4696</v>
      </c>
      <c r="H82" s="907" t="s">
        <v>4581</v>
      </c>
      <c r="I82" s="905" t="s">
        <v>4582</v>
      </c>
      <c r="J82" s="906">
        <v>9999970000113</v>
      </c>
      <c r="K82" s="905" t="s">
        <v>5753</v>
      </c>
      <c r="L82" s="905" t="s">
        <v>4451</v>
      </c>
      <c r="M82" s="905" t="s">
        <v>4441</v>
      </c>
      <c r="N82" s="905" t="s">
        <v>634</v>
      </c>
      <c r="O82" s="905">
        <v>67</v>
      </c>
      <c r="P82" s="905">
        <v>0</v>
      </c>
      <c r="Q82" s="905">
        <v>0</v>
      </c>
      <c r="R82" s="905">
        <v>0</v>
      </c>
      <c r="S82" s="905">
        <v>1005</v>
      </c>
      <c r="T82" s="905" t="s">
        <v>4585</v>
      </c>
      <c r="U82" s="1063">
        <v>16057</v>
      </c>
      <c r="V82" s="923">
        <v>1075800</v>
      </c>
      <c r="W82" s="907" t="s">
        <v>4567</v>
      </c>
      <c r="X82" s="905"/>
      <c r="Y82" s="917"/>
      <c r="Z82" s="907"/>
      <c r="AA82" s="908"/>
      <c r="AB82" s="905" t="s">
        <v>6220</v>
      </c>
      <c r="AC82" s="905" t="s">
        <v>6221</v>
      </c>
      <c r="AD82" s="907"/>
      <c r="AE82" s="905"/>
      <c r="AF82" s="906"/>
      <c r="AG82" s="910"/>
      <c r="AH82" s="905"/>
      <c r="AI82" s="910"/>
      <c r="AJ82" s="910">
        <v>44005</v>
      </c>
      <c r="AK82" s="906">
        <v>67</v>
      </c>
      <c r="AL82" s="906"/>
      <c r="AM82" s="911"/>
      <c r="AN82" s="910"/>
      <c r="AO82" s="910"/>
      <c r="AP82" s="907"/>
      <c r="AQ82" s="711"/>
      <c r="AR82" s="711"/>
      <c r="AS82" s="711"/>
      <c r="AT82" s="711"/>
      <c r="AU82" s="715"/>
      <c r="AV82" s="711"/>
      <c r="AW82" s="716"/>
      <c r="AX82" s="716"/>
      <c r="AY82" s="716"/>
      <c r="AZ82" s="716"/>
      <c r="BA82" s="716"/>
      <c r="BB82" s="716"/>
      <c r="BC82" s="716"/>
      <c r="BD82" s="716"/>
      <c r="BE82" s="716"/>
      <c r="BF82" s="716"/>
      <c r="BG82" s="716"/>
      <c r="BH82" s="716"/>
      <c r="BI82" s="716"/>
      <c r="BJ82" s="722"/>
      <c r="BK82" s="1062"/>
      <c r="BL82" s="716"/>
      <c r="BM82" s="720"/>
      <c r="BO82" s="918"/>
      <c r="BQ82" s="919"/>
      <c r="BR82" s="918"/>
    </row>
    <row r="83" spans="1:70" s="721" customFormat="1" ht="14.45" customHeight="1">
      <c r="A83" s="904">
        <f t="shared" si="1"/>
        <v>74</v>
      </c>
      <c r="B83" s="907">
        <v>2100</v>
      </c>
      <c r="C83" s="905" t="s">
        <v>4565</v>
      </c>
      <c r="D83" s="905">
        <v>2117</v>
      </c>
      <c r="E83" s="905" t="s">
        <v>4695</v>
      </c>
      <c r="F83" s="905">
        <v>2049</v>
      </c>
      <c r="G83" s="905" t="s">
        <v>4696</v>
      </c>
      <c r="H83" s="907" t="s">
        <v>4581</v>
      </c>
      <c r="I83" s="905" t="s">
        <v>4582</v>
      </c>
      <c r="J83" s="906">
        <v>9999970025528</v>
      </c>
      <c r="K83" s="905" t="s">
        <v>5754</v>
      </c>
      <c r="L83" s="905" t="s">
        <v>4451</v>
      </c>
      <c r="M83" s="905" t="s">
        <v>4441</v>
      </c>
      <c r="N83" s="905" t="s">
        <v>634</v>
      </c>
      <c r="O83" s="905">
        <v>114</v>
      </c>
      <c r="P83" s="905">
        <v>0</v>
      </c>
      <c r="Q83" s="905">
        <v>0</v>
      </c>
      <c r="R83" s="905">
        <v>0</v>
      </c>
      <c r="S83" s="905">
        <v>1005</v>
      </c>
      <c r="T83" s="905" t="s">
        <v>4585</v>
      </c>
      <c r="U83" s="1063">
        <v>12100</v>
      </c>
      <c r="V83" s="923">
        <v>1379400</v>
      </c>
      <c r="W83" s="907" t="s">
        <v>4567</v>
      </c>
      <c r="X83" s="905"/>
      <c r="Y83" s="917"/>
      <c r="Z83" s="907"/>
      <c r="AA83" s="908"/>
      <c r="AB83" s="905" t="s">
        <v>5901</v>
      </c>
      <c r="AC83" s="905" t="s">
        <v>6217</v>
      </c>
      <c r="AD83" s="907"/>
      <c r="AE83" s="905"/>
      <c r="AF83" s="906"/>
      <c r="AG83" s="910"/>
      <c r="AH83" s="905"/>
      <c r="AI83" s="910"/>
      <c r="AJ83" s="910">
        <v>44005</v>
      </c>
      <c r="AK83" s="906">
        <v>114</v>
      </c>
      <c r="AL83" s="906"/>
      <c r="AM83" s="911"/>
      <c r="AN83" s="910"/>
      <c r="AO83" s="910"/>
      <c r="AP83" s="907"/>
      <c r="AQ83" s="711"/>
      <c r="AR83" s="711"/>
      <c r="AS83" s="711"/>
      <c r="AT83" s="711"/>
      <c r="AU83" s="715"/>
      <c r="AV83" s="711"/>
      <c r="AW83" s="716"/>
      <c r="AX83" s="716"/>
      <c r="AY83" s="716"/>
      <c r="AZ83" s="716"/>
      <c r="BA83" s="716"/>
      <c r="BB83" s="716"/>
      <c r="BC83" s="716"/>
      <c r="BD83" s="716"/>
      <c r="BE83" s="716"/>
      <c r="BF83" s="716"/>
      <c r="BG83" s="716"/>
      <c r="BH83" s="716"/>
      <c r="BI83" s="716"/>
      <c r="BJ83" s="722"/>
      <c r="BK83" s="1062"/>
      <c r="BL83" s="716"/>
      <c r="BM83" s="720"/>
      <c r="BO83" s="918"/>
      <c r="BQ83" s="919"/>
      <c r="BR83" s="918"/>
    </row>
    <row r="84" spans="1:70" s="721" customFormat="1" ht="14.45" customHeight="1">
      <c r="A84" s="904">
        <f t="shared" si="1"/>
        <v>75</v>
      </c>
      <c r="B84" s="907">
        <v>2100</v>
      </c>
      <c r="C84" s="905" t="s">
        <v>4565</v>
      </c>
      <c r="D84" s="905">
        <v>2117</v>
      </c>
      <c r="E84" s="905" t="s">
        <v>4695</v>
      </c>
      <c r="F84" s="905">
        <v>2050</v>
      </c>
      <c r="G84" s="905" t="s">
        <v>4696</v>
      </c>
      <c r="H84" s="907" t="s">
        <v>4581</v>
      </c>
      <c r="I84" s="905" t="s">
        <v>4582</v>
      </c>
      <c r="J84" s="906">
        <v>3460970000108</v>
      </c>
      <c r="K84" s="905" t="s">
        <v>5755</v>
      </c>
      <c r="L84" s="905" t="s">
        <v>5756</v>
      </c>
      <c r="M84" s="905" t="s">
        <v>4441</v>
      </c>
      <c r="N84" s="905" t="s">
        <v>634</v>
      </c>
      <c r="O84" s="905">
        <v>35</v>
      </c>
      <c r="P84" s="905">
        <v>0</v>
      </c>
      <c r="Q84" s="905">
        <v>0</v>
      </c>
      <c r="R84" s="905">
        <v>0</v>
      </c>
      <c r="S84" s="905">
        <v>1005</v>
      </c>
      <c r="T84" s="905" t="s">
        <v>4585</v>
      </c>
      <c r="U84" s="1063">
        <v>19800</v>
      </c>
      <c r="V84" s="923">
        <v>693000</v>
      </c>
      <c r="W84" s="907" t="s">
        <v>4567</v>
      </c>
      <c r="X84" s="905"/>
      <c r="Y84" s="917"/>
      <c r="Z84" s="907"/>
      <c r="AA84" s="908"/>
      <c r="AB84" s="905" t="s">
        <v>5901</v>
      </c>
      <c r="AC84" s="905" t="s">
        <v>6217</v>
      </c>
      <c r="AD84" s="907"/>
      <c r="AE84" s="905"/>
      <c r="AF84" s="906"/>
      <c r="AG84" s="910"/>
      <c r="AH84" s="905"/>
      <c r="AI84" s="910"/>
      <c r="AJ84" s="910">
        <v>44005</v>
      </c>
      <c r="AK84" s="906">
        <v>35</v>
      </c>
      <c r="AL84" s="906"/>
      <c r="AM84" s="911"/>
      <c r="AN84" s="910"/>
      <c r="AO84" s="910"/>
      <c r="AP84" s="907"/>
      <c r="AQ84" s="711"/>
      <c r="AR84" s="711"/>
      <c r="AS84" s="711"/>
      <c r="AT84" s="711"/>
      <c r="AU84" s="715"/>
      <c r="AV84" s="711"/>
      <c r="AW84" s="716"/>
      <c r="AX84" s="716"/>
      <c r="AY84" s="716"/>
      <c r="AZ84" s="716"/>
      <c r="BA84" s="716"/>
      <c r="BB84" s="716"/>
      <c r="BC84" s="716"/>
      <c r="BD84" s="716"/>
      <c r="BE84" s="716"/>
      <c r="BF84" s="716"/>
      <c r="BG84" s="716"/>
      <c r="BH84" s="716"/>
      <c r="BI84" s="716"/>
      <c r="BJ84" s="722"/>
      <c r="BK84" s="1062"/>
      <c r="BL84" s="716"/>
      <c r="BM84" s="720"/>
      <c r="BO84" s="918"/>
      <c r="BQ84" s="919"/>
      <c r="BR84" s="918"/>
    </row>
    <row r="85" spans="1:70" s="721" customFormat="1" ht="14.45" customHeight="1">
      <c r="A85" s="904">
        <f t="shared" si="1"/>
        <v>76</v>
      </c>
      <c r="B85" s="907">
        <v>2100</v>
      </c>
      <c r="C85" s="905" t="s">
        <v>4565</v>
      </c>
      <c r="D85" s="905">
        <v>2117</v>
      </c>
      <c r="E85" s="905" t="s">
        <v>4695</v>
      </c>
      <c r="F85" s="905">
        <v>2051</v>
      </c>
      <c r="G85" s="905" t="s">
        <v>4696</v>
      </c>
      <c r="H85" s="907" t="s">
        <v>4581</v>
      </c>
      <c r="I85" s="905" t="s">
        <v>4582</v>
      </c>
      <c r="J85" s="906">
        <v>3460970000023</v>
      </c>
      <c r="K85" s="905" t="s">
        <v>5757</v>
      </c>
      <c r="L85" s="905" t="s">
        <v>5756</v>
      </c>
      <c r="M85" s="905" t="s">
        <v>4441</v>
      </c>
      <c r="N85" s="905" t="s">
        <v>634</v>
      </c>
      <c r="O85" s="905">
        <v>159</v>
      </c>
      <c r="P85" s="905">
        <v>0</v>
      </c>
      <c r="Q85" s="905">
        <v>0</v>
      </c>
      <c r="R85" s="905">
        <v>0</v>
      </c>
      <c r="S85" s="905">
        <v>1005</v>
      </c>
      <c r="T85" s="905" t="s">
        <v>4585</v>
      </c>
      <c r="U85" s="1063">
        <v>19800</v>
      </c>
      <c r="V85" s="923">
        <v>3115750</v>
      </c>
      <c r="W85" s="907" t="s">
        <v>4567</v>
      </c>
      <c r="X85" s="905"/>
      <c r="Y85" s="917"/>
      <c r="Z85" s="907"/>
      <c r="AA85" s="908"/>
      <c r="AB85" s="905" t="s">
        <v>6220</v>
      </c>
      <c r="AC85" s="905" t="s">
        <v>6221</v>
      </c>
      <c r="AD85" s="907"/>
      <c r="AE85" s="905"/>
      <c r="AF85" s="906"/>
      <c r="AG85" s="910"/>
      <c r="AH85" s="905"/>
      <c r="AI85" s="910"/>
      <c r="AJ85" s="910">
        <v>44005</v>
      </c>
      <c r="AK85" s="906">
        <v>159</v>
      </c>
      <c r="AL85" s="906"/>
      <c r="AM85" s="911"/>
      <c r="AN85" s="910"/>
      <c r="AO85" s="910"/>
      <c r="AP85" s="907"/>
      <c r="AQ85" s="711"/>
      <c r="AR85" s="711"/>
      <c r="AS85" s="711"/>
      <c r="AT85" s="711"/>
      <c r="AU85" s="715"/>
      <c r="AV85" s="711"/>
      <c r="AW85" s="716"/>
      <c r="AX85" s="716"/>
      <c r="AY85" s="716"/>
      <c r="AZ85" s="716"/>
      <c r="BA85" s="716"/>
      <c r="BB85" s="716"/>
      <c r="BC85" s="716"/>
      <c r="BD85" s="716"/>
      <c r="BE85" s="716"/>
      <c r="BF85" s="716"/>
      <c r="BG85" s="716"/>
      <c r="BH85" s="716"/>
      <c r="BI85" s="716"/>
      <c r="BJ85" s="722"/>
      <c r="BK85" s="1062"/>
      <c r="BL85" s="716"/>
      <c r="BM85" s="720"/>
      <c r="BO85" s="918"/>
      <c r="BQ85" s="919"/>
      <c r="BR85" s="918"/>
    </row>
    <row r="86" spans="1:70" s="721" customFormat="1" ht="14.45" customHeight="1">
      <c r="A86" s="904">
        <f t="shared" si="1"/>
        <v>77</v>
      </c>
      <c r="B86" s="907">
        <v>2100</v>
      </c>
      <c r="C86" s="905" t="s">
        <v>4565</v>
      </c>
      <c r="D86" s="905">
        <v>2117</v>
      </c>
      <c r="E86" s="905" t="s">
        <v>4695</v>
      </c>
      <c r="F86" s="905">
        <v>2052</v>
      </c>
      <c r="G86" s="905" t="s">
        <v>4696</v>
      </c>
      <c r="H86" s="907" t="s">
        <v>4581</v>
      </c>
      <c r="I86" s="905" t="s">
        <v>4582</v>
      </c>
      <c r="J86" s="906">
        <v>9999970025529</v>
      </c>
      <c r="K86" s="905" t="s">
        <v>5758</v>
      </c>
      <c r="L86" s="905" t="s">
        <v>4451</v>
      </c>
      <c r="M86" s="905" t="s">
        <v>4441</v>
      </c>
      <c r="N86" s="905" t="s">
        <v>634</v>
      </c>
      <c r="O86" s="905">
        <v>46</v>
      </c>
      <c r="P86" s="905">
        <v>0</v>
      </c>
      <c r="Q86" s="905">
        <v>0</v>
      </c>
      <c r="R86" s="905">
        <v>0</v>
      </c>
      <c r="S86" s="905">
        <v>1005</v>
      </c>
      <c r="T86" s="905" t="s">
        <v>4585</v>
      </c>
      <c r="U86" s="1063">
        <v>25190</v>
      </c>
      <c r="V86" s="923">
        <v>1158740</v>
      </c>
      <c r="W86" s="907" t="s">
        <v>4567</v>
      </c>
      <c r="X86" s="905"/>
      <c r="Y86" s="917"/>
      <c r="Z86" s="907"/>
      <c r="AA86" s="908"/>
      <c r="AB86" s="905" t="s">
        <v>5901</v>
      </c>
      <c r="AC86" s="905" t="s">
        <v>6217</v>
      </c>
      <c r="AD86" s="907"/>
      <c r="AE86" s="905"/>
      <c r="AF86" s="906"/>
      <c r="AG86" s="910"/>
      <c r="AH86" s="905"/>
      <c r="AI86" s="910"/>
      <c r="AJ86" s="910">
        <v>44005</v>
      </c>
      <c r="AK86" s="906">
        <v>46</v>
      </c>
      <c r="AL86" s="906"/>
      <c r="AM86" s="911"/>
      <c r="AN86" s="910"/>
      <c r="AO86" s="910"/>
      <c r="AP86" s="907"/>
      <c r="AQ86" s="711"/>
      <c r="AR86" s="711"/>
      <c r="AS86" s="711"/>
      <c r="AT86" s="711"/>
      <c r="AU86" s="715"/>
      <c r="AV86" s="711"/>
      <c r="AW86" s="716"/>
      <c r="AX86" s="716"/>
      <c r="AY86" s="716"/>
      <c r="AZ86" s="716"/>
      <c r="BA86" s="716"/>
      <c r="BB86" s="716"/>
      <c r="BC86" s="716"/>
      <c r="BD86" s="716"/>
      <c r="BE86" s="716"/>
      <c r="BF86" s="716"/>
      <c r="BG86" s="716"/>
      <c r="BH86" s="716"/>
      <c r="BI86" s="716"/>
      <c r="BJ86" s="722"/>
      <c r="BK86" s="1062"/>
      <c r="BL86" s="716"/>
      <c r="BM86" s="720"/>
      <c r="BO86" s="918"/>
      <c r="BQ86" s="919"/>
      <c r="BR86" s="918"/>
    </row>
    <row r="87" spans="1:70" s="721" customFormat="1" ht="14.45" customHeight="1">
      <c r="A87" s="904">
        <f t="shared" si="1"/>
        <v>78</v>
      </c>
      <c r="B87" s="907">
        <v>2100</v>
      </c>
      <c r="C87" s="905" t="s">
        <v>4565</v>
      </c>
      <c r="D87" s="905">
        <v>2117</v>
      </c>
      <c r="E87" s="905" t="s">
        <v>4695</v>
      </c>
      <c r="F87" s="905">
        <v>2053</v>
      </c>
      <c r="G87" s="905" t="s">
        <v>4696</v>
      </c>
      <c r="H87" s="907" t="s">
        <v>4581</v>
      </c>
      <c r="I87" s="905" t="s">
        <v>4582</v>
      </c>
      <c r="J87" s="906">
        <v>9999970025974</v>
      </c>
      <c r="K87" s="905" t="s">
        <v>5759</v>
      </c>
      <c r="L87" s="905" t="s">
        <v>4451</v>
      </c>
      <c r="M87" s="905" t="s">
        <v>4441</v>
      </c>
      <c r="N87" s="905" t="s">
        <v>634</v>
      </c>
      <c r="O87" s="905">
        <v>12</v>
      </c>
      <c r="P87" s="905">
        <v>0</v>
      </c>
      <c r="Q87" s="905">
        <v>0</v>
      </c>
      <c r="R87" s="905">
        <v>0</v>
      </c>
      <c r="S87" s="905">
        <v>1005</v>
      </c>
      <c r="T87" s="905" t="s">
        <v>4585</v>
      </c>
      <c r="U87" s="1063">
        <v>19250</v>
      </c>
      <c r="V87" s="923">
        <v>231000</v>
      </c>
      <c r="W87" s="907" t="s">
        <v>4567</v>
      </c>
      <c r="X87" s="905"/>
      <c r="Y87" s="917"/>
      <c r="Z87" s="907"/>
      <c r="AA87" s="908"/>
      <c r="AB87" s="905" t="s">
        <v>5901</v>
      </c>
      <c r="AC87" s="905" t="s">
        <v>6217</v>
      </c>
      <c r="AD87" s="907"/>
      <c r="AE87" s="905"/>
      <c r="AF87" s="906"/>
      <c r="AG87" s="910"/>
      <c r="AH87" s="905"/>
      <c r="AI87" s="910"/>
      <c r="AJ87" s="910">
        <v>44005</v>
      </c>
      <c r="AK87" s="906">
        <v>12</v>
      </c>
      <c r="AL87" s="906"/>
      <c r="AM87" s="911"/>
      <c r="AN87" s="910"/>
      <c r="AO87" s="910"/>
      <c r="AP87" s="907"/>
      <c r="AQ87" s="711"/>
      <c r="AR87" s="711"/>
      <c r="AS87" s="711"/>
      <c r="AT87" s="711"/>
      <c r="AU87" s="715"/>
      <c r="AV87" s="711"/>
      <c r="AW87" s="716"/>
      <c r="AX87" s="716"/>
      <c r="AY87" s="716"/>
      <c r="AZ87" s="716"/>
      <c r="BA87" s="716"/>
      <c r="BB87" s="716"/>
      <c r="BC87" s="716"/>
      <c r="BD87" s="716"/>
      <c r="BE87" s="716"/>
      <c r="BF87" s="716"/>
      <c r="BG87" s="716"/>
      <c r="BH87" s="716"/>
      <c r="BI87" s="716"/>
      <c r="BJ87" s="722"/>
      <c r="BK87" s="1062"/>
      <c r="BL87" s="716"/>
      <c r="BM87" s="720"/>
      <c r="BO87" s="918"/>
      <c r="BQ87" s="919"/>
      <c r="BR87" s="918"/>
    </row>
    <row r="88" spans="1:70" s="721" customFormat="1" ht="14.45" customHeight="1">
      <c r="A88" s="904">
        <f t="shared" si="1"/>
        <v>79</v>
      </c>
      <c r="B88" s="907">
        <v>2100</v>
      </c>
      <c r="C88" s="905" t="s">
        <v>4565</v>
      </c>
      <c r="D88" s="905">
        <v>2117</v>
      </c>
      <c r="E88" s="905" t="s">
        <v>4695</v>
      </c>
      <c r="F88" s="905">
        <v>2054</v>
      </c>
      <c r="G88" s="905" t="s">
        <v>4696</v>
      </c>
      <c r="H88" s="907" t="s">
        <v>4581</v>
      </c>
      <c r="I88" s="905" t="s">
        <v>4582</v>
      </c>
      <c r="J88" s="906">
        <v>4710970000886</v>
      </c>
      <c r="K88" s="905" t="s">
        <v>5760</v>
      </c>
      <c r="L88" s="905" t="s">
        <v>4443</v>
      </c>
      <c r="M88" s="905" t="s">
        <v>4441</v>
      </c>
      <c r="N88" s="905" t="s">
        <v>634</v>
      </c>
      <c r="O88" s="905">
        <v>95</v>
      </c>
      <c r="P88" s="905">
        <v>0</v>
      </c>
      <c r="Q88" s="905">
        <v>0</v>
      </c>
      <c r="R88" s="905">
        <v>0</v>
      </c>
      <c r="S88" s="905">
        <v>1005</v>
      </c>
      <c r="T88" s="905" t="s">
        <v>4585</v>
      </c>
      <c r="U88" s="1063">
        <v>23100</v>
      </c>
      <c r="V88" s="923">
        <v>2194500</v>
      </c>
      <c r="W88" s="907" t="s">
        <v>4567</v>
      </c>
      <c r="X88" s="905"/>
      <c r="Y88" s="917"/>
      <c r="Z88" s="907"/>
      <c r="AA88" s="908"/>
      <c r="AB88" s="905" t="s">
        <v>5901</v>
      </c>
      <c r="AC88" s="905" t="s">
        <v>6217</v>
      </c>
      <c r="AD88" s="907"/>
      <c r="AE88" s="905"/>
      <c r="AF88" s="906"/>
      <c r="AG88" s="910"/>
      <c r="AH88" s="905"/>
      <c r="AI88" s="910"/>
      <c r="AJ88" s="910">
        <v>44005</v>
      </c>
      <c r="AK88" s="906">
        <v>95</v>
      </c>
      <c r="AL88" s="906"/>
      <c r="AM88" s="911"/>
      <c r="AN88" s="910"/>
      <c r="AO88" s="910"/>
      <c r="AP88" s="907"/>
      <c r="AQ88" s="711"/>
      <c r="AR88" s="711"/>
      <c r="AS88" s="711"/>
      <c r="AT88" s="711"/>
      <c r="AU88" s="715"/>
      <c r="AV88" s="711"/>
      <c r="AW88" s="716"/>
      <c r="AX88" s="716"/>
      <c r="AY88" s="716"/>
      <c r="AZ88" s="716"/>
      <c r="BA88" s="716"/>
      <c r="BB88" s="716"/>
      <c r="BC88" s="716"/>
      <c r="BD88" s="716"/>
      <c r="BE88" s="716"/>
      <c r="BF88" s="716"/>
      <c r="BG88" s="716"/>
      <c r="BH88" s="716"/>
      <c r="BI88" s="716"/>
      <c r="BJ88" s="722"/>
      <c r="BK88" s="1062"/>
      <c r="BL88" s="716"/>
      <c r="BM88" s="720"/>
      <c r="BO88" s="918"/>
      <c r="BQ88" s="919"/>
      <c r="BR88" s="918"/>
    </row>
    <row r="89" spans="1:70" s="721" customFormat="1" ht="14.45" customHeight="1">
      <c r="A89" s="904">
        <f t="shared" si="1"/>
        <v>80</v>
      </c>
      <c r="B89" s="907">
        <v>2100</v>
      </c>
      <c r="C89" s="905" t="s">
        <v>4565</v>
      </c>
      <c r="D89" s="905">
        <v>2117</v>
      </c>
      <c r="E89" s="905" t="s">
        <v>4695</v>
      </c>
      <c r="F89" s="905">
        <v>2055</v>
      </c>
      <c r="G89" s="905" t="s">
        <v>4696</v>
      </c>
      <c r="H89" s="907" t="s">
        <v>4581</v>
      </c>
      <c r="I89" s="905" t="s">
        <v>4582</v>
      </c>
      <c r="J89" s="906">
        <v>5133970000000</v>
      </c>
      <c r="K89" s="905" t="s">
        <v>5761</v>
      </c>
      <c r="L89" s="905" t="s">
        <v>5762</v>
      </c>
      <c r="M89" s="905" t="s">
        <v>725</v>
      </c>
      <c r="N89" s="905" t="s">
        <v>634</v>
      </c>
      <c r="O89" s="905">
        <v>2</v>
      </c>
      <c r="P89" s="905">
        <v>0</v>
      </c>
      <c r="Q89" s="905">
        <v>0</v>
      </c>
      <c r="R89" s="905">
        <v>0</v>
      </c>
      <c r="S89" s="905">
        <v>1005</v>
      </c>
      <c r="T89" s="905" t="s">
        <v>4585</v>
      </c>
      <c r="U89" s="1063">
        <v>2106500</v>
      </c>
      <c r="V89" s="923">
        <v>4213000</v>
      </c>
      <c r="W89" s="907" t="s">
        <v>4567</v>
      </c>
      <c r="X89" s="905"/>
      <c r="Y89" s="917"/>
      <c r="Z89" s="907"/>
      <c r="AA89" s="908"/>
      <c r="AB89" s="905" t="s">
        <v>5901</v>
      </c>
      <c r="AC89" s="905" t="s">
        <v>6217</v>
      </c>
      <c r="AD89" s="907"/>
      <c r="AE89" s="905"/>
      <c r="AF89" s="906"/>
      <c r="AG89" s="910"/>
      <c r="AH89" s="905"/>
      <c r="AI89" s="910"/>
      <c r="AJ89" s="910">
        <v>44005</v>
      </c>
      <c r="AK89" s="906">
        <v>2</v>
      </c>
      <c r="AL89" s="906"/>
      <c r="AM89" s="911"/>
      <c r="AN89" s="910"/>
      <c r="AO89" s="910"/>
      <c r="AP89" s="907"/>
      <c r="AQ89" s="711"/>
      <c r="AR89" s="711"/>
      <c r="AS89" s="711"/>
      <c r="AT89" s="711"/>
      <c r="AU89" s="715"/>
      <c r="AV89" s="711"/>
      <c r="AW89" s="716"/>
      <c r="AX89" s="716"/>
      <c r="AY89" s="716"/>
      <c r="AZ89" s="716"/>
      <c r="BA89" s="716"/>
      <c r="BB89" s="716"/>
      <c r="BC89" s="716"/>
      <c r="BD89" s="716"/>
      <c r="BE89" s="716"/>
      <c r="BF89" s="716"/>
      <c r="BG89" s="716"/>
      <c r="BH89" s="716"/>
      <c r="BI89" s="716"/>
      <c r="BJ89" s="722"/>
      <c r="BK89" s="1062"/>
      <c r="BL89" s="716"/>
      <c r="BM89" s="720"/>
      <c r="BO89" s="918"/>
      <c r="BQ89" s="919"/>
      <c r="BR89" s="918"/>
    </row>
    <row r="90" spans="1:70" s="721" customFormat="1" ht="14.45" customHeight="1">
      <c r="A90" s="904">
        <f t="shared" si="1"/>
        <v>81</v>
      </c>
      <c r="B90" s="907">
        <v>2100</v>
      </c>
      <c r="C90" s="905" t="s">
        <v>4565</v>
      </c>
      <c r="D90" s="905">
        <v>2117</v>
      </c>
      <c r="E90" s="905" t="s">
        <v>4695</v>
      </c>
      <c r="F90" s="905">
        <v>2056</v>
      </c>
      <c r="G90" s="905" t="s">
        <v>4696</v>
      </c>
      <c r="H90" s="907" t="s">
        <v>4581</v>
      </c>
      <c r="I90" s="905" t="s">
        <v>4582</v>
      </c>
      <c r="J90" s="906">
        <v>3439970000033</v>
      </c>
      <c r="K90" s="905" t="s">
        <v>5763</v>
      </c>
      <c r="L90" s="905" t="s">
        <v>4446</v>
      </c>
      <c r="M90" s="905" t="s">
        <v>656</v>
      </c>
      <c r="N90" s="905" t="s">
        <v>634</v>
      </c>
      <c r="O90" s="905">
        <v>50</v>
      </c>
      <c r="P90" s="905">
        <v>0</v>
      </c>
      <c r="Q90" s="905">
        <v>0</v>
      </c>
      <c r="R90" s="905">
        <v>0</v>
      </c>
      <c r="S90" s="905">
        <v>1005</v>
      </c>
      <c r="T90" s="905" t="s">
        <v>4585</v>
      </c>
      <c r="U90" s="1063">
        <v>236500</v>
      </c>
      <c r="V90" s="923">
        <v>11825000</v>
      </c>
      <c r="W90" s="907" t="s">
        <v>4567</v>
      </c>
      <c r="X90" s="905"/>
      <c r="Y90" s="917"/>
      <c r="Z90" s="907"/>
      <c r="AA90" s="908"/>
      <c r="AB90" s="905" t="s">
        <v>6220</v>
      </c>
      <c r="AC90" s="905" t="s">
        <v>6221</v>
      </c>
      <c r="AD90" s="907"/>
      <c r="AE90" s="905"/>
      <c r="AF90" s="906"/>
      <c r="AG90" s="910"/>
      <c r="AH90" s="905"/>
      <c r="AI90" s="910"/>
      <c r="AJ90" s="910">
        <v>44005</v>
      </c>
      <c r="AK90" s="906">
        <v>50</v>
      </c>
      <c r="AL90" s="906"/>
      <c r="AM90" s="911"/>
      <c r="AN90" s="910"/>
      <c r="AO90" s="910"/>
      <c r="AP90" s="907"/>
      <c r="AQ90" s="711"/>
      <c r="AR90" s="711"/>
      <c r="AS90" s="711"/>
      <c r="AT90" s="711"/>
      <c r="AU90" s="715"/>
      <c r="AV90" s="711"/>
      <c r="AW90" s="716"/>
      <c r="AX90" s="716"/>
      <c r="AY90" s="716"/>
      <c r="AZ90" s="716"/>
      <c r="BA90" s="716"/>
      <c r="BB90" s="716"/>
      <c r="BC90" s="716"/>
      <c r="BD90" s="716"/>
      <c r="BE90" s="716"/>
      <c r="BF90" s="716"/>
      <c r="BG90" s="716"/>
      <c r="BH90" s="716"/>
      <c r="BI90" s="716"/>
      <c r="BJ90" s="722"/>
      <c r="BK90" s="1062"/>
      <c r="BL90" s="716"/>
      <c r="BM90" s="720"/>
      <c r="BO90" s="918"/>
      <c r="BQ90" s="919"/>
      <c r="BR90" s="918"/>
    </row>
    <row r="91" spans="1:70" s="721" customFormat="1" ht="14.45" customHeight="1">
      <c r="A91" s="904">
        <f t="shared" si="1"/>
        <v>82</v>
      </c>
      <c r="B91" s="907">
        <v>2100</v>
      </c>
      <c r="C91" s="905" t="s">
        <v>4565</v>
      </c>
      <c r="D91" s="905">
        <v>2117</v>
      </c>
      <c r="E91" s="905" t="s">
        <v>4695</v>
      </c>
      <c r="F91" s="905">
        <v>2057</v>
      </c>
      <c r="G91" s="905" t="s">
        <v>4696</v>
      </c>
      <c r="H91" s="907" t="s">
        <v>4581</v>
      </c>
      <c r="I91" s="905" t="s">
        <v>4582</v>
      </c>
      <c r="J91" s="906">
        <v>3439970000038</v>
      </c>
      <c r="K91" s="905" t="s">
        <v>5764</v>
      </c>
      <c r="L91" s="905" t="s">
        <v>4446</v>
      </c>
      <c r="M91" s="905" t="s">
        <v>656</v>
      </c>
      <c r="N91" s="905" t="s">
        <v>634</v>
      </c>
      <c r="O91" s="905">
        <v>75</v>
      </c>
      <c r="P91" s="905">
        <v>0</v>
      </c>
      <c r="Q91" s="905">
        <v>0</v>
      </c>
      <c r="R91" s="905">
        <v>0</v>
      </c>
      <c r="S91" s="905">
        <v>1005</v>
      </c>
      <c r="T91" s="905" t="s">
        <v>4585</v>
      </c>
      <c r="U91" s="1063">
        <v>53900</v>
      </c>
      <c r="V91" s="923">
        <v>4042500</v>
      </c>
      <c r="W91" s="907" t="s">
        <v>4567</v>
      </c>
      <c r="X91" s="905"/>
      <c r="Y91" s="917"/>
      <c r="Z91" s="907"/>
      <c r="AA91" s="908"/>
      <c r="AB91" s="905" t="s">
        <v>6220</v>
      </c>
      <c r="AC91" s="905" t="s">
        <v>6221</v>
      </c>
      <c r="AD91" s="907"/>
      <c r="AE91" s="905"/>
      <c r="AF91" s="906"/>
      <c r="AG91" s="910"/>
      <c r="AH91" s="905"/>
      <c r="AI91" s="910"/>
      <c r="AJ91" s="910">
        <v>44005</v>
      </c>
      <c r="AK91" s="906">
        <v>75</v>
      </c>
      <c r="AL91" s="906"/>
      <c r="AM91" s="911"/>
      <c r="AN91" s="910"/>
      <c r="AO91" s="910"/>
      <c r="AP91" s="907"/>
      <c r="AQ91" s="711"/>
      <c r="AR91" s="711"/>
      <c r="AS91" s="711"/>
      <c r="AT91" s="711"/>
      <c r="AU91" s="715"/>
      <c r="AV91" s="711"/>
      <c r="AW91" s="716"/>
      <c r="AX91" s="716"/>
      <c r="AY91" s="716"/>
      <c r="AZ91" s="716"/>
      <c r="BA91" s="716"/>
      <c r="BB91" s="716"/>
      <c r="BC91" s="716"/>
      <c r="BD91" s="716"/>
      <c r="BE91" s="716"/>
      <c r="BF91" s="716"/>
      <c r="BG91" s="716"/>
      <c r="BH91" s="716"/>
      <c r="BI91" s="716"/>
      <c r="BJ91" s="722"/>
      <c r="BK91" s="1062"/>
      <c r="BL91" s="716"/>
      <c r="BM91" s="720"/>
      <c r="BO91" s="918"/>
      <c r="BQ91" s="919"/>
      <c r="BR91" s="918"/>
    </row>
    <row r="92" spans="1:70" s="721" customFormat="1" ht="14.45" customHeight="1">
      <c r="A92" s="904">
        <f t="shared" si="1"/>
        <v>83</v>
      </c>
      <c r="B92" s="907">
        <v>2100</v>
      </c>
      <c r="C92" s="905" t="s">
        <v>4565</v>
      </c>
      <c r="D92" s="905">
        <v>2117</v>
      </c>
      <c r="E92" s="905" t="s">
        <v>4695</v>
      </c>
      <c r="F92" s="905">
        <v>2058</v>
      </c>
      <c r="G92" s="905" t="s">
        <v>4696</v>
      </c>
      <c r="H92" s="907" t="s">
        <v>4581</v>
      </c>
      <c r="I92" s="905" t="s">
        <v>4582</v>
      </c>
      <c r="J92" s="906">
        <v>3439970000039</v>
      </c>
      <c r="K92" s="905" t="s">
        <v>5765</v>
      </c>
      <c r="L92" s="905" t="s">
        <v>4446</v>
      </c>
      <c r="M92" s="905" t="s">
        <v>656</v>
      </c>
      <c r="N92" s="905" t="s">
        <v>634</v>
      </c>
      <c r="O92" s="905">
        <v>100</v>
      </c>
      <c r="P92" s="905">
        <v>0</v>
      </c>
      <c r="Q92" s="905">
        <v>0</v>
      </c>
      <c r="R92" s="905">
        <v>0</v>
      </c>
      <c r="S92" s="905">
        <v>1005</v>
      </c>
      <c r="T92" s="905" t="s">
        <v>4585</v>
      </c>
      <c r="U92" s="1063">
        <v>52800</v>
      </c>
      <c r="V92" s="923">
        <v>5280000</v>
      </c>
      <c r="W92" s="907" t="s">
        <v>4567</v>
      </c>
      <c r="X92" s="905"/>
      <c r="Y92" s="917"/>
      <c r="Z92" s="907"/>
      <c r="AA92" s="908"/>
      <c r="AB92" s="905" t="s">
        <v>6220</v>
      </c>
      <c r="AC92" s="905" t="s">
        <v>6221</v>
      </c>
      <c r="AD92" s="907"/>
      <c r="AE92" s="905"/>
      <c r="AF92" s="906"/>
      <c r="AG92" s="910"/>
      <c r="AH92" s="905"/>
      <c r="AI92" s="910"/>
      <c r="AJ92" s="910">
        <v>44005</v>
      </c>
      <c r="AK92" s="906">
        <v>100</v>
      </c>
      <c r="AL92" s="906"/>
      <c r="AM92" s="911"/>
      <c r="AN92" s="910"/>
      <c r="AO92" s="910"/>
      <c r="AP92" s="907"/>
      <c r="AQ92" s="711"/>
      <c r="AR92" s="711"/>
      <c r="AS92" s="711"/>
      <c r="AT92" s="711"/>
      <c r="AU92" s="715"/>
      <c r="AV92" s="711"/>
      <c r="AW92" s="716"/>
      <c r="AX92" s="716"/>
      <c r="AY92" s="716"/>
      <c r="AZ92" s="716"/>
      <c r="BA92" s="716"/>
      <c r="BB92" s="716"/>
      <c r="BC92" s="716"/>
      <c r="BD92" s="716"/>
      <c r="BE92" s="716"/>
      <c r="BF92" s="716"/>
      <c r="BG92" s="716"/>
      <c r="BH92" s="716"/>
      <c r="BI92" s="716"/>
      <c r="BJ92" s="722"/>
      <c r="BK92" s="1062"/>
      <c r="BL92" s="716"/>
      <c r="BM92" s="720"/>
      <c r="BO92" s="918"/>
      <c r="BQ92" s="919"/>
      <c r="BR92" s="918"/>
    </row>
    <row r="93" spans="1:70" s="721" customFormat="1" ht="14.45" customHeight="1">
      <c r="A93" s="904">
        <f t="shared" si="1"/>
        <v>84</v>
      </c>
      <c r="B93" s="907">
        <v>2100</v>
      </c>
      <c r="C93" s="905" t="s">
        <v>4565</v>
      </c>
      <c r="D93" s="905">
        <v>2117</v>
      </c>
      <c r="E93" s="905" t="s">
        <v>4695</v>
      </c>
      <c r="F93" s="905">
        <v>2059</v>
      </c>
      <c r="G93" s="905" t="s">
        <v>4696</v>
      </c>
      <c r="H93" s="907" t="s">
        <v>4581</v>
      </c>
      <c r="I93" s="905" t="s">
        <v>4582</v>
      </c>
      <c r="J93" s="906">
        <v>9999970025530</v>
      </c>
      <c r="K93" s="905" t="s">
        <v>5766</v>
      </c>
      <c r="L93" s="905" t="s">
        <v>4451</v>
      </c>
      <c r="M93" s="905" t="s">
        <v>4441</v>
      </c>
      <c r="N93" s="905" t="s">
        <v>634</v>
      </c>
      <c r="O93" s="905">
        <v>112</v>
      </c>
      <c r="P93" s="905">
        <v>0</v>
      </c>
      <c r="Q93" s="905">
        <v>0</v>
      </c>
      <c r="R93" s="905">
        <v>0</v>
      </c>
      <c r="S93" s="905">
        <v>1005</v>
      </c>
      <c r="T93" s="905" t="s">
        <v>4585</v>
      </c>
      <c r="U93" s="1063">
        <v>83482</v>
      </c>
      <c r="V93" s="923">
        <v>9350000</v>
      </c>
      <c r="W93" s="907" t="s">
        <v>4567</v>
      </c>
      <c r="X93" s="905"/>
      <c r="Y93" s="917"/>
      <c r="Z93" s="907"/>
      <c r="AA93" s="908"/>
      <c r="AB93" s="905" t="s">
        <v>6220</v>
      </c>
      <c r="AC93" s="905" t="s">
        <v>6221</v>
      </c>
      <c r="AD93" s="907"/>
      <c r="AE93" s="905"/>
      <c r="AF93" s="906"/>
      <c r="AG93" s="910"/>
      <c r="AH93" s="905"/>
      <c r="AI93" s="910"/>
      <c r="AJ93" s="910">
        <v>44005</v>
      </c>
      <c r="AK93" s="906">
        <v>112</v>
      </c>
      <c r="AL93" s="906"/>
      <c r="AM93" s="911"/>
      <c r="AN93" s="910"/>
      <c r="AO93" s="910"/>
      <c r="AP93" s="907"/>
      <c r="AQ93" s="711"/>
      <c r="AR93" s="711"/>
      <c r="AS93" s="711"/>
      <c r="AT93" s="711"/>
      <c r="AU93" s="715"/>
      <c r="AV93" s="711"/>
      <c r="AW93" s="716"/>
      <c r="AX93" s="716"/>
      <c r="AY93" s="716"/>
      <c r="AZ93" s="716"/>
      <c r="BA93" s="716"/>
      <c r="BB93" s="716"/>
      <c r="BC93" s="716"/>
      <c r="BD93" s="716"/>
      <c r="BE93" s="716"/>
      <c r="BF93" s="716"/>
      <c r="BG93" s="716"/>
      <c r="BH93" s="716"/>
      <c r="BI93" s="716"/>
      <c r="BJ93" s="722"/>
      <c r="BK93" s="1062"/>
      <c r="BL93" s="716"/>
      <c r="BM93" s="720"/>
      <c r="BO93" s="918"/>
      <c r="BQ93" s="919"/>
      <c r="BR93" s="918"/>
    </row>
    <row r="94" spans="1:70" s="721" customFormat="1" ht="14.45" customHeight="1">
      <c r="A94" s="904">
        <f t="shared" si="1"/>
        <v>85</v>
      </c>
      <c r="B94" s="907">
        <v>2100</v>
      </c>
      <c r="C94" s="905" t="s">
        <v>4565</v>
      </c>
      <c r="D94" s="905">
        <v>2117</v>
      </c>
      <c r="E94" s="905" t="s">
        <v>4695</v>
      </c>
      <c r="F94" s="905">
        <v>2060</v>
      </c>
      <c r="G94" s="905" t="s">
        <v>4696</v>
      </c>
      <c r="H94" s="907" t="s">
        <v>4581</v>
      </c>
      <c r="I94" s="905" t="s">
        <v>4582</v>
      </c>
      <c r="J94" s="906">
        <v>6850970000880</v>
      </c>
      <c r="K94" s="905" t="s">
        <v>5767</v>
      </c>
      <c r="L94" s="905" t="s">
        <v>4459</v>
      </c>
      <c r="M94" s="905" t="s">
        <v>1011</v>
      </c>
      <c r="N94" s="905" t="s">
        <v>634</v>
      </c>
      <c r="O94" s="905">
        <v>22</v>
      </c>
      <c r="P94" s="905">
        <v>0</v>
      </c>
      <c r="Q94" s="905">
        <v>0</v>
      </c>
      <c r="R94" s="905">
        <v>0</v>
      </c>
      <c r="S94" s="905">
        <v>1005</v>
      </c>
      <c r="T94" s="905" t="s">
        <v>4585</v>
      </c>
      <c r="U94" s="1063">
        <v>45540</v>
      </c>
      <c r="V94" s="923">
        <v>1001880</v>
      </c>
      <c r="W94" s="907" t="s">
        <v>4567</v>
      </c>
      <c r="X94" s="905"/>
      <c r="Y94" s="917"/>
      <c r="Z94" s="907"/>
      <c r="AA94" s="908"/>
      <c r="AB94" s="905" t="s">
        <v>5901</v>
      </c>
      <c r="AC94" s="905" t="s">
        <v>6217</v>
      </c>
      <c r="AD94" s="907"/>
      <c r="AE94" s="905"/>
      <c r="AF94" s="906"/>
      <c r="AG94" s="910"/>
      <c r="AH94" s="905"/>
      <c r="AI94" s="910"/>
      <c r="AJ94" s="910">
        <v>44005</v>
      </c>
      <c r="AK94" s="906">
        <v>22</v>
      </c>
      <c r="AL94" s="906"/>
      <c r="AM94" s="911"/>
      <c r="AN94" s="910"/>
      <c r="AO94" s="910"/>
      <c r="AP94" s="907"/>
      <c r="AQ94" s="711"/>
      <c r="AR94" s="711"/>
      <c r="AS94" s="711"/>
      <c r="AT94" s="711"/>
      <c r="AU94" s="715"/>
      <c r="AV94" s="711"/>
      <c r="AW94" s="716"/>
      <c r="AX94" s="716"/>
      <c r="AY94" s="716"/>
      <c r="AZ94" s="716"/>
      <c r="BA94" s="716"/>
      <c r="BB94" s="716"/>
      <c r="BC94" s="716"/>
      <c r="BD94" s="716"/>
      <c r="BE94" s="716"/>
      <c r="BF94" s="716"/>
      <c r="BG94" s="716"/>
      <c r="BH94" s="716"/>
      <c r="BI94" s="716"/>
      <c r="BJ94" s="722"/>
      <c r="BK94" s="1062"/>
      <c r="BL94" s="716"/>
      <c r="BM94" s="720"/>
      <c r="BO94" s="918"/>
      <c r="BQ94" s="919"/>
      <c r="BR94" s="918"/>
    </row>
    <row r="95" spans="1:70" s="721" customFormat="1" ht="14.45" customHeight="1">
      <c r="A95" s="904">
        <f t="shared" si="1"/>
        <v>86</v>
      </c>
      <c r="B95" s="907">
        <v>2100</v>
      </c>
      <c r="C95" s="905" t="s">
        <v>4565</v>
      </c>
      <c r="D95" s="905">
        <v>2117</v>
      </c>
      <c r="E95" s="905" t="s">
        <v>4695</v>
      </c>
      <c r="F95" s="905">
        <v>2061</v>
      </c>
      <c r="G95" s="905" t="s">
        <v>4696</v>
      </c>
      <c r="H95" s="907" t="s">
        <v>4581</v>
      </c>
      <c r="I95" s="905" t="s">
        <v>4582</v>
      </c>
      <c r="J95" s="906">
        <v>5330970003540</v>
      </c>
      <c r="K95" s="905" t="s">
        <v>5768</v>
      </c>
      <c r="L95" s="905" t="s">
        <v>4449</v>
      </c>
      <c r="M95" s="905" t="s">
        <v>4448</v>
      </c>
      <c r="N95" s="905" t="s">
        <v>634</v>
      </c>
      <c r="O95" s="905">
        <v>32</v>
      </c>
      <c r="P95" s="905">
        <v>0</v>
      </c>
      <c r="Q95" s="905">
        <v>0</v>
      </c>
      <c r="R95" s="905">
        <v>0</v>
      </c>
      <c r="S95" s="905">
        <v>1005</v>
      </c>
      <c r="T95" s="905" t="s">
        <v>4585</v>
      </c>
      <c r="U95" s="1063">
        <v>847000</v>
      </c>
      <c r="V95" s="923">
        <v>27104000</v>
      </c>
      <c r="W95" s="907" t="s">
        <v>4567</v>
      </c>
      <c r="X95" s="905"/>
      <c r="Y95" s="917"/>
      <c r="Z95" s="907"/>
      <c r="AA95" s="908"/>
      <c r="AB95" s="905" t="s">
        <v>5901</v>
      </c>
      <c r="AC95" s="905" t="s">
        <v>6217</v>
      </c>
      <c r="AD95" s="907"/>
      <c r="AE95" s="905"/>
      <c r="AF95" s="906"/>
      <c r="AG95" s="910"/>
      <c r="AH95" s="905"/>
      <c r="AI95" s="910"/>
      <c r="AJ95" s="910">
        <v>44005</v>
      </c>
      <c r="AK95" s="906">
        <v>32</v>
      </c>
      <c r="AL95" s="906"/>
      <c r="AM95" s="911"/>
      <c r="AN95" s="910"/>
      <c r="AO95" s="910"/>
      <c r="AP95" s="907"/>
      <c r="AQ95" s="711"/>
      <c r="AR95" s="711"/>
      <c r="AS95" s="711"/>
      <c r="AT95" s="711"/>
      <c r="AU95" s="715"/>
      <c r="AV95" s="711"/>
      <c r="AW95" s="716"/>
      <c r="AX95" s="716"/>
      <c r="AY95" s="716"/>
      <c r="AZ95" s="716"/>
      <c r="BA95" s="716"/>
      <c r="BB95" s="716"/>
      <c r="BC95" s="716"/>
      <c r="BD95" s="716"/>
      <c r="BE95" s="716"/>
      <c r="BF95" s="716"/>
      <c r="BG95" s="716"/>
      <c r="BH95" s="716"/>
      <c r="BI95" s="716"/>
      <c r="BJ95" s="722"/>
      <c r="BK95" s="1062"/>
      <c r="BL95" s="716"/>
      <c r="BM95" s="720"/>
      <c r="BO95" s="918"/>
      <c r="BQ95" s="919"/>
      <c r="BR95" s="918"/>
    </row>
    <row r="96" spans="1:70" s="721" customFormat="1" ht="14.45" customHeight="1">
      <c r="A96" s="904">
        <f t="shared" si="1"/>
        <v>87</v>
      </c>
      <c r="B96" s="907">
        <v>2100</v>
      </c>
      <c r="C96" s="905" t="s">
        <v>4565</v>
      </c>
      <c r="D96" s="905">
        <v>2117</v>
      </c>
      <c r="E96" s="905" t="s">
        <v>4695</v>
      </c>
      <c r="F96" s="905">
        <v>2062</v>
      </c>
      <c r="G96" s="905" t="s">
        <v>4696</v>
      </c>
      <c r="H96" s="907" t="s">
        <v>4581</v>
      </c>
      <c r="I96" s="905" t="s">
        <v>4582</v>
      </c>
      <c r="J96" s="906">
        <v>9999970025533</v>
      </c>
      <c r="K96" s="905" t="s">
        <v>5769</v>
      </c>
      <c r="L96" s="905" t="s">
        <v>4451</v>
      </c>
      <c r="M96" s="905" t="s">
        <v>4441</v>
      </c>
      <c r="N96" s="905" t="s">
        <v>634</v>
      </c>
      <c r="O96" s="905">
        <v>46</v>
      </c>
      <c r="P96" s="905">
        <v>0</v>
      </c>
      <c r="Q96" s="905">
        <v>0</v>
      </c>
      <c r="R96" s="905">
        <v>0</v>
      </c>
      <c r="S96" s="905">
        <v>1005</v>
      </c>
      <c r="T96" s="905" t="s">
        <v>4585</v>
      </c>
      <c r="U96" s="1063">
        <v>19800</v>
      </c>
      <c r="V96" s="923">
        <v>910800</v>
      </c>
      <c r="W96" s="907" t="s">
        <v>4567</v>
      </c>
      <c r="X96" s="905"/>
      <c r="Y96" s="917"/>
      <c r="Z96" s="907"/>
      <c r="AA96" s="908"/>
      <c r="AB96" s="905" t="s">
        <v>5901</v>
      </c>
      <c r="AC96" s="905" t="s">
        <v>6217</v>
      </c>
      <c r="AD96" s="907"/>
      <c r="AE96" s="905"/>
      <c r="AF96" s="906"/>
      <c r="AG96" s="910"/>
      <c r="AH96" s="905"/>
      <c r="AI96" s="910"/>
      <c r="AJ96" s="910">
        <v>44005</v>
      </c>
      <c r="AK96" s="906">
        <v>46</v>
      </c>
      <c r="AL96" s="906"/>
      <c r="AM96" s="911"/>
      <c r="AN96" s="910"/>
      <c r="AO96" s="910"/>
      <c r="AP96" s="907"/>
      <c r="AQ96" s="711"/>
      <c r="AR96" s="711"/>
      <c r="AS96" s="711"/>
      <c r="AT96" s="711"/>
      <c r="AU96" s="715"/>
      <c r="AV96" s="711"/>
      <c r="AW96" s="716"/>
      <c r="AX96" s="716"/>
      <c r="AY96" s="716"/>
      <c r="AZ96" s="716"/>
      <c r="BA96" s="716"/>
      <c r="BB96" s="716"/>
      <c r="BC96" s="716"/>
      <c r="BD96" s="716"/>
      <c r="BE96" s="716"/>
      <c r="BF96" s="716"/>
      <c r="BG96" s="716"/>
      <c r="BH96" s="716"/>
      <c r="BI96" s="716"/>
      <c r="BJ96" s="722"/>
      <c r="BK96" s="1062"/>
      <c r="BL96" s="716"/>
      <c r="BM96" s="720"/>
      <c r="BO96" s="918"/>
      <c r="BQ96" s="919"/>
      <c r="BR96" s="918"/>
    </row>
    <row r="97" spans="1:70" s="721" customFormat="1" ht="14.45" customHeight="1">
      <c r="A97" s="904">
        <f t="shared" si="1"/>
        <v>88</v>
      </c>
      <c r="B97" s="907">
        <v>2100</v>
      </c>
      <c r="C97" s="905" t="s">
        <v>4565</v>
      </c>
      <c r="D97" s="905">
        <v>2117</v>
      </c>
      <c r="E97" s="905" t="s">
        <v>4695</v>
      </c>
      <c r="F97" s="905">
        <v>2063</v>
      </c>
      <c r="G97" s="905" t="s">
        <v>4696</v>
      </c>
      <c r="H97" s="907" t="s">
        <v>4581</v>
      </c>
      <c r="I97" s="905" t="s">
        <v>4582</v>
      </c>
      <c r="J97" s="906">
        <v>9999970025980</v>
      </c>
      <c r="K97" s="905" t="s">
        <v>5770</v>
      </c>
      <c r="L97" s="905" t="s">
        <v>4451</v>
      </c>
      <c r="M97" s="905" t="s">
        <v>4441</v>
      </c>
      <c r="N97" s="905" t="s">
        <v>634</v>
      </c>
      <c r="O97" s="905">
        <v>3</v>
      </c>
      <c r="P97" s="905">
        <v>0</v>
      </c>
      <c r="Q97" s="905">
        <v>0</v>
      </c>
      <c r="R97" s="905">
        <v>0</v>
      </c>
      <c r="S97" s="905">
        <v>1005</v>
      </c>
      <c r="T97" s="905" t="s">
        <v>4585</v>
      </c>
      <c r="U97" s="1063">
        <v>142450</v>
      </c>
      <c r="V97" s="923">
        <v>427350</v>
      </c>
      <c r="W97" s="907" t="s">
        <v>4567</v>
      </c>
      <c r="X97" s="905"/>
      <c r="Y97" s="917"/>
      <c r="Z97" s="907"/>
      <c r="AA97" s="908"/>
      <c r="AB97" s="905" t="s">
        <v>6220</v>
      </c>
      <c r="AC97" s="905" t="s">
        <v>6221</v>
      </c>
      <c r="AD97" s="907"/>
      <c r="AE97" s="905"/>
      <c r="AF97" s="906"/>
      <c r="AG97" s="910"/>
      <c r="AH97" s="905"/>
      <c r="AI97" s="910"/>
      <c r="AJ97" s="910">
        <v>44005</v>
      </c>
      <c r="AK97" s="906">
        <v>3</v>
      </c>
      <c r="AL97" s="906"/>
      <c r="AM97" s="911"/>
      <c r="AN97" s="910"/>
      <c r="AO97" s="910"/>
      <c r="AP97" s="907"/>
      <c r="AQ97" s="711"/>
      <c r="AR97" s="711"/>
      <c r="AS97" s="711"/>
      <c r="AT97" s="711"/>
      <c r="AU97" s="715"/>
      <c r="AV97" s="711"/>
      <c r="AW97" s="716"/>
      <c r="AX97" s="716"/>
      <c r="AY97" s="716"/>
      <c r="AZ97" s="716"/>
      <c r="BA97" s="716"/>
      <c r="BB97" s="716"/>
      <c r="BC97" s="716"/>
      <c r="BD97" s="716"/>
      <c r="BE97" s="716"/>
      <c r="BF97" s="716"/>
      <c r="BG97" s="716"/>
      <c r="BH97" s="716"/>
      <c r="BI97" s="716"/>
      <c r="BJ97" s="722"/>
      <c r="BK97" s="1062"/>
      <c r="BL97" s="716"/>
      <c r="BM97" s="720"/>
      <c r="BO97" s="918"/>
      <c r="BQ97" s="919"/>
      <c r="BR97" s="918"/>
    </row>
    <row r="98" spans="1:70" s="721" customFormat="1" ht="14.45" customHeight="1">
      <c r="A98" s="904">
        <f t="shared" si="1"/>
        <v>89</v>
      </c>
      <c r="B98" s="907">
        <v>2100</v>
      </c>
      <c r="C98" s="905" t="s">
        <v>4565</v>
      </c>
      <c r="D98" s="905">
        <v>2117</v>
      </c>
      <c r="E98" s="905" t="s">
        <v>4695</v>
      </c>
      <c r="F98" s="905">
        <v>2064</v>
      </c>
      <c r="G98" s="905" t="s">
        <v>4696</v>
      </c>
      <c r="H98" s="907" t="s">
        <v>4581</v>
      </c>
      <c r="I98" s="905" t="s">
        <v>4582</v>
      </c>
      <c r="J98" s="906">
        <v>4720970000684</v>
      </c>
      <c r="K98" s="905" t="s">
        <v>5771</v>
      </c>
      <c r="L98" s="905" t="s">
        <v>4590</v>
      </c>
      <c r="M98" s="905" t="s">
        <v>2908</v>
      </c>
      <c r="N98" s="905" t="s">
        <v>634</v>
      </c>
      <c r="O98" s="905">
        <v>12</v>
      </c>
      <c r="P98" s="905">
        <v>0</v>
      </c>
      <c r="Q98" s="905">
        <v>0</v>
      </c>
      <c r="R98" s="905">
        <v>0</v>
      </c>
      <c r="S98" s="905">
        <v>1005</v>
      </c>
      <c r="T98" s="905" t="s">
        <v>4585</v>
      </c>
      <c r="U98" s="1063">
        <v>21450</v>
      </c>
      <c r="V98" s="923">
        <v>257400</v>
      </c>
      <c r="W98" s="907" t="s">
        <v>4567</v>
      </c>
      <c r="X98" s="905"/>
      <c r="Y98" s="917"/>
      <c r="Z98" s="907"/>
      <c r="AA98" s="908"/>
      <c r="AB98" s="905" t="s">
        <v>5901</v>
      </c>
      <c r="AC98" s="905" t="s">
        <v>6217</v>
      </c>
      <c r="AD98" s="907"/>
      <c r="AE98" s="905"/>
      <c r="AF98" s="906"/>
      <c r="AG98" s="910"/>
      <c r="AH98" s="905"/>
      <c r="AI98" s="910"/>
      <c r="AJ98" s="910">
        <v>44005</v>
      </c>
      <c r="AK98" s="906">
        <v>12</v>
      </c>
      <c r="AL98" s="906"/>
      <c r="AM98" s="911"/>
      <c r="AN98" s="910"/>
      <c r="AO98" s="910"/>
      <c r="AP98" s="907"/>
      <c r="AQ98" s="711"/>
      <c r="AR98" s="711"/>
      <c r="AS98" s="711"/>
      <c r="AT98" s="711"/>
      <c r="AU98" s="715"/>
      <c r="AV98" s="711"/>
      <c r="AW98" s="716"/>
      <c r="AX98" s="716"/>
      <c r="AY98" s="716"/>
      <c r="AZ98" s="716"/>
      <c r="BA98" s="716"/>
      <c r="BB98" s="716"/>
      <c r="BC98" s="716"/>
      <c r="BD98" s="716"/>
      <c r="BE98" s="716"/>
      <c r="BF98" s="716"/>
      <c r="BG98" s="716"/>
      <c r="BH98" s="716"/>
      <c r="BI98" s="716"/>
      <c r="BJ98" s="722"/>
      <c r="BK98" s="1062"/>
      <c r="BL98" s="716"/>
      <c r="BM98" s="720"/>
      <c r="BO98" s="918"/>
      <c r="BQ98" s="919"/>
      <c r="BR98" s="918"/>
    </row>
    <row r="99" spans="1:70" s="721" customFormat="1" ht="14.45" customHeight="1">
      <c r="A99" s="904">
        <f t="shared" si="1"/>
        <v>90</v>
      </c>
      <c r="B99" s="907">
        <v>2100</v>
      </c>
      <c r="C99" s="905" t="s">
        <v>4565</v>
      </c>
      <c r="D99" s="905">
        <v>2117</v>
      </c>
      <c r="E99" s="905" t="s">
        <v>4695</v>
      </c>
      <c r="F99" s="905">
        <v>2065</v>
      </c>
      <c r="G99" s="905" t="s">
        <v>4696</v>
      </c>
      <c r="H99" s="907" t="s">
        <v>4581</v>
      </c>
      <c r="I99" s="905" t="s">
        <v>4582</v>
      </c>
      <c r="J99" s="906">
        <v>8010970000023</v>
      </c>
      <c r="K99" s="905" t="s">
        <v>5772</v>
      </c>
      <c r="L99" s="905" t="s">
        <v>5773</v>
      </c>
      <c r="M99" s="905" t="s">
        <v>656</v>
      </c>
      <c r="N99" s="905" t="s">
        <v>634</v>
      </c>
      <c r="O99" s="905">
        <v>37</v>
      </c>
      <c r="P99" s="905">
        <v>0</v>
      </c>
      <c r="Q99" s="905">
        <v>0</v>
      </c>
      <c r="R99" s="905">
        <v>0</v>
      </c>
      <c r="S99" s="905">
        <v>1005</v>
      </c>
      <c r="T99" s="905" t="s">
        <v>4585</v>
      </c>
      <c r="U99" s="1063">
        <v>85443</v>
      </c>
      <c r="V99" s="923">
        <v>3161400</v>
      </c>
      <c r="W99" s="907" t="s">
        <v>4567</v>
      </c>
      <c r="X99" s="905"/>
      <c r="Y99" s="917"/>
      <c r="Z99" s="907"/>
      <c r="AA99" s="908"/>
      <c r="AB99" s="905" t="s">
        <v>6220</v>
      </c>
      <c r="AC99" s="905" t="s">
        <v>6221</v>
      </c>
      <c r="AD99" s="907"/>
      <c r="AE99" s="905"/>
      <c r="AF99" s="906"/>
      <c r="AG99" s="910"/>
      <c r="AH99" s="905"/>
      <c r="AI99" s="910"/>
      <c r="AJ99" s="910">
        <v>44005</v>
      </c>
      <c r="AK99" s="906">
        <v>37</v>
      </c>
      <c r="AL99" s="906"/>
      <c r="AM99" s="911"/>
      <c r="AN99" s="910"/>
      <c r="AO99" s="910"/>
      <c r="AP99" s="907"/>
      <c r="AQ99" s="711"/>
      <c r="AR99" s="711"/>
      <c r="AS99" s="711"/>
      <c r="AT99" s="711"/>
      <c r="AU99" s="715"/>
      <c r="AV99" s="711"/>
      <c r="AW99" s="716"/>
      <c r="AX99" s="716"/>
      <c r="AY99" s="716"/>
      <c r="AZ99" s="716"/>
      <c r="BA99" s="716"/>
      <c r="BB99" s="716"/>
      <c r="BC99" s="716"/>
      <c r="BD99" s="716"/>
      <c r="BE99" s="716"/>
      <c r="BF99" s="716"/>
      <c r="BG99" s="716"/>
      <c r="BH99" s="716"/>
      <c r="BI99" s="716"/>
      <c r="BJ99" s="722"/>
      <c r="BK99" s="1062"/>
      <c r="BL99" s="716"/>
      <c r="BM99" s="720"/>
      <c r="BO99" s="918"/>
      <c r="BQ99" s="919"/>
      <c r="BR99" s="918"/>
    </row>
    <row r="100" spans="1:70" s="721" customFormat="1" ht="14.45" customHeight="1">
      <c r="A100" s="904">
        <f t="shared" si="1"/>
        <v>91</v>
      </c>
      <c r="B100" s="907">
        <v>2100</v>
      </c>
      <c r="C100" s="905" t="s">
        <v>4565</v>
      </c>
      <c r="D100" s="905">
        <v>2117</v>
      </c>
      <c r="E100" s="905" t="s">
        <v>4695</v>
      </c>
      <c r="F100" s="905">
        <v>2066</v>
      </c>
      <c r="G100" s="905" t="s">
        <v>4696</v>
      </c>
      <c r="H100" s="907" t="s">
        <v>4581</v>
      </c>
      <c r="I100" s="905" t="s">
        <v>4582</v>
      </c>
      <c r="J100" s="906">
        <v>8010970000024</v>
      </c>
      <c r="K100" s="905" t="s">
        <v>5774</v>
      </c>
      <c r="L100" s="905" t="s">
        <v>5773</v>
      </c>
      <c r="M100" s="905" t="s">
        <v>656</v>
      </c>
      <c r="N100" s="905" t="s">
        <v>634</v>
      </c>
      <c r="O100" s="905">
        <v>10</v>
      </c>
      <c r="P100" s="905">
        <v>0</v>
      </c>
      <c r="Q100" s="905">
        <v>0</v>
      </c>
      <c r="R100" s="905">
        <v>0</v>
      </c>
      <c r="S100" s="905">
        <v>1005</v>
      </c>
      <c r="T100" s="905" t="s">
        <v>4585</v>
      </c>
      <c r="U100" s="1063">
        <v>85800</v>
      </c>
      <c r="V100" s="923">
        <v>858000</v>
      </c>
      <c r="W100" s="907" t="s">
        <v>4567</v>
      </c>
      <c r="X100" s="905"/>
      <c r="Y100" s="917"/>
      <c r="Z100" s="907"/>
      <c r="AA100" s="908"/>
      <c r="AB100" s="905" t="s">
        <v>6220</v>
      </c>
      <c r="AC100" s="905" t="s">
        <v>6221</v>
      </c>
      <c r="AD100" s="907"/>
      <c r="AE100" s="905"/>
      <c r="AF100" s="906"/>
      <c r="AG100" s="910"/>
      <c r="AH100" s="905"/>
      <c r="AI100" s="910"/>
      <c r="AJ100" s="910">
        <v>44004</v>
      </c>
      <c r="AK100" s="906">
        <v>10</v>
      </c>
      <c r="AL100" s="906"/>
      <c r="AM100" s="911"/>
      <c r="AN100" s="910"/>
      <c r="AO100" s="910"/>
      <c r="AP100" s="907"/>
      <c r="AQ100" s="711"/>
      <c r="AR100" s="711"/>
      <c r="AS100" s="711"/>
      <c r="AT100" s="711"/>
      <c r="AU100" s="715"/>
      <c r="AV100" s="711"/>
      <c r="AW100" s="716"/>
      <c r="AX100" s="716"/>
      <c r="AY100" s="716"/>
      <c r="AZ100" s="716"/>
      <c r="BA100" s="716"/>
      <c r="BB100" s="716"/>
      <c r="BC100" s="716"/>
      <c r="BD100" s="716"/>
      <c r="BE100" s="716"/>
      <c r="BF100" s="716"/>
      <c r="BG100" s="716"/>
      <c r="BH100" s="716"/>
      <c r="BI100" s="716"/>
      <c r="BJ100" s="722"/>
      <c r="BK100" s="1062"/>
      <c r="BL100" s="716"/>
      <c r="BM100" s="720"/>
      <c r="BO100" s="918"/>
      <c r="BQ100" s="919"/>
      <c r="BR100" s="918"/>
    </row>
    <row r="101" spans="1:70" s="721" customFormat="1" ht="14.45" customHeight="1">
      <c r="A101" s="904">
        <f t="shared" si="1"/>
        <v>92</v>
      </c>
      <c r="B101" s="907">
        <v>2100</v>
      </c>
      <c r="C101" s="905" t="s">
        <v>4565</v>
      </c>
      <c r="D101" s="905">
        <v>2117</v>
      </c>
      <c r="E101" s="905" t="s">
        <v>4695</v>
      </c>
      <c r="F101" s="905">
        <v>2067</v>
      </c>
      <c r="G101" s="905" t="s">
        <v>4696</v>
      </c>
      <c r="H101" s="907" t="s">
        <v>4581</v>
      </c>
      <c r="I101" s="905" t="s">
        <v>4582</v>
      </c>
      <c r="J101" s="906">
        <v>8010970000026</v>
      </c>
      <c r="K101" s="905" t="s">
        <v>5775</v>
      </c>
      <c r="L101" s="905" t="s">
        <v>5773</v>
      </c>
      <c r="M101" s="905" t="s">
        <v>656</v>
      </c>
      <c r="N101" s="905" t="s">
        <v>634</v>
      </c>
      <c r="O101" s="905">
        <v>12</v>
      </c>
      <c r="P101" s="905">
        <v>0</v>
      </c>
      <c r="Q101" s="905">
        <v>0</v>
      </c>
      <c r="R101" s="905">
        <v>0</v>
      </c>
      <c r="S101" s="905">
        <v>1005</v>
      </c>
      <c r="T101" s="905" t="s">
        <v>4585</v>
      </c>
      <c r="U101" s="1063">
        <v>90200</v>
      </c>
      <c r="V101" s="923">
        <v>1082400</v>
      </c>
      <c r="W101" s="907" t="s">
        <v>4567</v>
      </c>
      <c r="X101" s="905"/>
      <c r="Y101" s="917"/>
      <c r="Z101" s="907"/>
      <c r="AA101" s="908"/>
      <c r="AB101" s="905" t="s">
        <v>5901</v>
      </c>
      <c r="AC101" s="905" t="s">
        <v>6217</v>
      </c>
      <c r="AD101" s="907"/>
      <c r="AE101" s="905"/>
      <c r="AF101" s="906"/>
      <c r="AG101" s="910"/>
      <c r="AH101" s="905"/>
      <c r="AI101" s="910"/>
      <c r="AJ101" s="910">
        <v>44005</v>
      </c>
      <c r="AK101" s="906">
        <v>12</v>
      </c>
      <c r="AL101" s="906"/>
      <c r="AM101" s="911"/>
      <c r="AN101" s="910"/>
      <c r="AO101" s="910"/>
      <c r="AP101" s="907"/>
      <c r="AQ101" s="711"/>
      <c r="AR101" s="711"/>
      <c r="AS101" s="711"/>
      <c r="AT101" s="711"/>
      <c r="AU101" s="715"/>
      <c r="AV101" s="711"/>
      <c r="AW101" s="716"/>
      <c r="AX101" s="716"/>
      <c r="AY101" s="716"/>
      <c r="AZ101" s="716"/>
      <c r="BA101" s="716"/>
      <c r="BB101" s="716"/>
      <c r="BC101" s="716"/>
      <c r="BD101" s="716"/>
      <c r="BE101" s="716"/>
      <c r="BF101" s="716"/>
      <c r="BG101" s="716"/>
      <c r="BH101" s="716"/>
      <c r="BI101" s="716"/>
      <c r="BJ101" s="722"/>
      <c r="BK101" s="1062"/>
      <c r="BL101" s="716"/>
      <c r="BM101" s="720"/>
      <c r="BO101" s="918"/>
      <c r="BQ101" s="919"/>
      <c r="BR101" s="918"/>
    </row>
    <row r="102" spans="1:70" s="721" customFormat="1" ht="14.45" customHeight="1">
      <c r="A102" s="904">
        <f t="shared" si="1"/>
        <v>93</v>
      </c>
      <c r="B102" s="907">
        <v>2100</v>
      </c>
      <c r="C102" s="905" t="s">
        <v>4565</v>
      </c>
      <c r="D102" s="905">
        <v>2117</v>
      </c>
      <c r="E102" s="905" t="s">
        <v>4695</v>
      </c>
      <c r="F102" s="905">
        <v>2068</v>
      </c>
      <c r="G102" s="905" t="s">
        <v>4696</v>
      </c>
      <c r="H102" s="907" t="s">
        <v>4581</v>
      </c>
      <c r="I102" s="905" t="s">
        <v>4582</v>
      </c>
      <c r="J102" s="906">
        <v>8010970000027</v>
      </c>
      <c r="K102" s="905" t="s">
        <v>5776</v>
      </c>
      <c r="L102" s="905" t="s">
        <v>5773</v>
      </c>
      <c r="M102" s="905" t="s">
        <v>656</v>
      </c>
      <c r="N102" s="905" t="s">
        <v>634</v>
      </c>
      <c r="O102" s="905">
        <v>64</v>
      </c>
      <c r="P102" s="905">
        <v>0</v>
      </c>
      <c r="Q102" s="905">
        <v>0</v>
      </c>
      <c r="R102" s="905">
        <v>0</v>
      </c>
      <c r="S102" s="905">
        <v>1005</v>
      </c>
      <c r="T102" s="905" t="s">
        <v>4585</v>
      </c>
      <c r="U102" s="1063">
        <v>85388</v>
      </c>
      <c r="V102" s="923">
        <v>5464800</v>
      </c>
      <c r="W102" s="907" t="s">
        <v>4567</v>
      </c>
      <c r="X102" s="905"/>
      <c r="Y102" s="917"/>
      <c r="Z102" s="907"/>
      <c r="AA102" s="908"/>
      <c r="AB102" s="905" t="s">
        <v>6220</v>
      </c>
      <c r="AC102" s="905" t="s">
        <v>6221</v>
      </c>
      <c r="AD102" s="907"/>
      <c r="AE102" s="905"/>
      <c r="AF102" s="906"/>
      <c r="AG102" s="910"/>
      <c r="AH102" s="905"/>
      <c r="AI102" s="910"/>
      <c r="AJ102" s="910">
        <v>44005</v>
      </c>
      <c r="AK102" s="906">
        <v>64</v>
      </c>
      <c r="AL102" s="906"/>
      <c r="AM102" s="911"/>
      <c r="AN102" s="910"/>
      <c r="AO102" s="910"/>
      <c r="AP102" s="907"/>
      <c r="AQ102" s="711"/>
      <c r="AR102" s="711"/>
      <c r="AS102" s="711"/>
      <c r="AT102" s="711"/>
      <c r="AU102" s="715"/>
      <c r="AV102" s="711"/>
      <c r="AW102" s="716"/>
      <c r="AX102" s="716"/>
      <c r="AY102" s="716"/>
      <c r="AZ102" s="716"/>
      <c r="BA102" s="716"/>
      <c r="BB102" s="716"/>
      <c r="BC102" s="716"/>
      <c r="BD102" s="716"/>
      <c r="BE102" s="716"/>
      <c r="BF102" s="716"/>
      <c r="BG102" s="716"/>
      <c r="BH102" s="716"/>
      <c r="BI102" s="716"/>
      <c r="BJ102" s="722"/>
      <c r="BK102" s="1062"/>
      <c r="BL102" s="716"/>
      <c r="BM102" s="720"/>
      <c r="BO102" s="918"/>
      <c r="BQ102" s="919"/>
      <c r="BR102" s="918"/>
    </row>
    <row r="103" spans="1:70" s="721" customFormat="1" ht="14.45" customHeight="1">
      <c r="A103" s="904">
        <f t="shared" si="1"/>
        <v>94</v>
      </c>
      <c r="B103" s="907">
        <v>2100</v>
      </c>
      <c r="C103" s="905" t="s">
        <v>4565</v>
      </c>
      <c r="D103" s="905">
        <v>2117</v>
      </c>
      <c r="E103" s="905" t="s">
        <v>4695</v>
      </c>
      <c r="F103" s="905">
        <v>2069</v>
      </c>
      <c r="G103" s="905" t="s">
        <v>4696</v>
      </c>
      <c r="H103" s="907" t="s">
        <v>4581</v>
      </c>
      <c r="I103" s="905" t="s">
        <v>4582</v>
      </c>
      <c r="J103" s="906">
        <v>5970970000045</v>
      </c>
      <c r="K103" s="905" t="s">
        <v>5777</v>
      </c>
      <c r="L103" s="905" t="s">
        <v>5778</v>
      </c>
      <c r="M103" s="905" t="s">
        <v>4448</v>
      </c>
      <c r="N103" s="905" t="s">
        <v>634</v>
      </c>
      <c r="O103" s="905">
        <v>44</v>
      </c>
      <c r="P103" s="905">
        <v>0</v>
      </c>
      <c r="Q103" s="905">
        <v>0</v>
      </c>
      <c r="R103" s="905">
        <v>0</v>
      </c>
      <c r="S103" s="905">
        <v>1005</v>
      </c>
      <c r="T103" s="905" t="s">
        <v>4585</v>
      </c>
      <c r="U103" s="1063">
        <v>13200</v>
      </c>
      <c r="V103" s="923">
        <v>580800</v>
      </c>
      <c r="W103" s="907" t="s">
        <v>4567</v>
      </c>
      <c r="X103" s="905"/>
      <c r="Y103" s="917"/>
      <c r="Z103" s="907"/>
      <c r="AA103" s="908"/>
      <c r="AB103" s="905" t="s">
        <v>5901</v>
      </c>
      <c r="AC103" s="905" t="s">
        <v>6217</v>
      </c>
      <c r="AD103" s="907"/>
      <c r="AE103" s="905"/>
      <c r="AF103" s="906"/>
      <c r="AG103" s="910"/>
      <c r="AH103" s="905"/>
      <c r="AI103" s="910"/>
      <c r="AJ103" s="910">
        <v>44005</v>
      </c>
      <c r="AK103" s="906">
        <v>44</v>
      </c>
      <c r="AL103" s="906"/>
      <c r="AM103" s="911"/>
      <c r="AN103" s="910"/>
      <c r="AO103" s="910"/>
      <c r="AP103" s="907"/>
      <c r="AQ103" s="711"/>
      <c r="AR103" s="711"/>
      <c r="AS103" s="711"/>
      <c r="AT103" s="711"/>
      <c r="AU103" s="715"/>
      <c r="AV103" s="711"/>
      <c r="AW103" s="716"/>
      <c r="AX103" s="716"/>
      <c r="AY103" s="716"/>
      <c r="AZ103" s="716"/>
      <c r="BA103" s="716"/>
      <c r="BB103" s="716"/>
      <c r="BC103" s="716"/>
      <c r="BD103" s="716"/>
      <c r="BE103" s="716"/>
      <c r="BF103" s="716"/>
      <c r="BG103" s="716"/>
      <c r="BH103" s="716"/>
      <c r="BI103" s="716"/>
      <c r="BJ103" s="722"/>
      <c r="BK103" s="1062"/>
      <c r="BL103" s="716"/>
      <c r="BM103" s="720"/>
      <c r="BO103" s="918"/>
      <c r="BQ103" s="919"/>
      <c r="BR103" s="918"/>
    </row>
    <row r="104" spans="1:70" s="721" customFormat="1" ht="14.45" customHeight="1">
      <c r="A104" s="904">
        <f t="shared" si="1"/>
        <v>95</v>
      </c>
      <c r="B104" s="907">
        <v>2100</v>
      </c>
      <c r="C104" s="905" t="s">
        <v>4565</v>
      </c>
      <c r="D104" s="905">
        <v>2117</v>
      </c>
      <c r="E104" s="905" t="s">
        <v>4695</v>
      </c>
      <c r="F104" s="905">
        <v>2070</v>
      </c>
      <c r="G104" s="905" t="s">
        <v>4696</v>
      </c>
      <c r="H104" s="907" t="s">
        <v>5185</v>
      </c>
      <c r="I104" s="905" t="s">
        <v>5186</v>
      </c>
      <c r="J104" s="906">
        <v>4190105</v>
      </c>
      <c r="K104" s="905" t="s">
        <v>5779</v>
      </c>
      <c r="L104" s="905" t="s">
        <v>5595</v>
      </c>
      <c r="M104" s="905" t="s">
        <v>4441</v>
      </c>
      <c r="N104" s="905" t="s">
        <v>634</v>
      </c>
      <c r="O104" s="905">
        <v>30</v>
      </c>
      <c r="P104" s="905">
        <v>0</v>
      </c>
      <c r="Q104" s="905">
        <v>0</v>
      </c>
      <c r="R104" s="905">
        <v>0</v>
      </c>
      <c r="S104" s="905">
        <v>1005</v>
      </c>
      <c r="T104" s="905" t="s">
        <v>4585</v>
      </c>
      <c r="U104" s="1063">
        <v>110000</v>
      </c>
      <c r="V104" s="923">
        <v>3300000</v>
      </c>
      <c r="W104" s="907" t="s">
        <v>4567</v>
      </c>
      <c r="X104" s="905"/>
      <c r="Y104" s="917"/>
      <c r="Z104" s="907"/>
      <c r="AA104" s="908"/>
      <c r="AB104" s="905" t="s">
        <v>5901</v>
      </c>
      <c r="AC104" s="905" t="s">
        <v>6217</v>
      </c>
      <c r="AD104" s="907"/>
      <c r="AE104" s="905"/>
      <c r="AF104" s="906"/>
      <c r="AG104" s="910"/>
      <c r="AH104" s="905"/>
      <c r="AI104" s="910"/>
      <c r="AJ104" s="910">
        <v>44005</v>
      </c>
      <c r="AK104" s="906">
        <v>30</v>
      </c>
      <c r="AL104" s="906"/>
      <c r="AM104" s="911"/>
      <c r="AN104" s="910"/>
      <c r="AO104" s="910"/>
      <c r="AP104" s="907"/>
      <c r="AQ104" s="711"/>
      <c r="AR104" s="711"/>
      <c r="AS104" s="711"/>
      <c r="AT104" s="711"/>
      <c r="AU104" s="715"/>
      <c r="AV104" s="711"/>
      <c r="AW104" s="716"/>
      <c r="AX104" s="716"/>
      <c r="AY104" s="716"/>
      <c r="AZ104" s="716"/>
      <c r="BA104" s="716"/>
      <c r="BB104" s="716"/>
      <c r="BC104" s="716"/>
      <c r="BD104" s="716"/>
      <c r="BE104" s="716"/>
      <c r="BF104" s="716"/>
      <c r="BG104" s="716"/>
      <c r="BH104" s="716"/>
      <c r="BI104" s="716"/>
      <c r="BJ104" s="722"/>
      <c r="BK104" s="1062"/>
      <c r="BL104" s="716"/>
      <c r="BM104" s="720"/>
      <c r="BO104" s="918"/>
      <c r="BQ104" s="919"/>
      <c r="BR104" s="918"/>
    </row>
    <row r="105" spans="1:70" s="721" customFormat="1" ht="14.45" customHeight="1">
      <c r="A105" s="904">
        <f t="shared" si="1"/>
        <v>96</v>
      </c>
      <c r="B105" s="907">
        <v>2100</v>
      </c>
      <c r="C105" s="905" t="s">
        <v>4565</v>
      </c>
      <c r="D105" s="905">
        <v>2117</v>
      </c>
      <c r="E105" s="905" t="s">
        <v>4695</v>
      </c>
      <c r="F105" s="905">
        <v>2071</v>
      </c>
      <c r="G105" s="905" t="s">
        <v>4696</v>
      </c>
      <c r="H105" s="907" t="s">
        <v>5185</v>
      </c>
      <c r="I105" s="905" t="s">
        <v>5186</v>
      </c>
      <c r="J105" s="906">
        <v>4190993</v>
      </c>
      <c r="K105" s="905" t="s">
        <v>5780</v>
      </c>
      <c r="L105" s="905" t="s">
        <v>5595</v>
      </c>
      <c r="M105" s="905" t="s">
        <v>4441</v>
      </c>
      <c r="N105" s="905" t="s">
        <v>634</v>
      </c>
      <c r="O105" s="905">
        <v>20</v>
      </c>
      <c r="P105" s="905">
        <v>0</v>
      </c>
      <c r="Q105" s="905">
        <v>0</v>
      </c>
      <c r="R105" s="905">
        <v>0</v>
      </c>
      <c r="S105" s="905">
        <v>1005</v>
      </c>
      <c r="T105" s="905" t="s">
        <v>4585</v>
      </c>
      <c r="U105" s="1063">
        <v>99000</v>
      </c>
      <c r="V105" s="923">
        <v>1980000</v>
      </c>
      <c r="W105" s="907" t="s">
        <v>4567</v>
      </c>
      <c r="X105" s="905"/>
      <c r="Y105" s="917"/>
      <c r="Z105" s="907"/>
      <c r="AA105" s="908"/>
      <c r="AB105" s="905" t="s">
        <v>5901</v>
      </c>
      <c r="AC105" s="905" t="s">
        <v>6217</v>
      </c>
      <c r="AD105" s="907"/>
      <c r="AE105" s="905"/>
      <c r="AF105" s="906"/>
      <c r="AG105" s="910"/>
      <c r="AH105" s="905"/>
      <c r="AI105" s="910"/>
      <c r="AJ105" s="910">
        <v>44005</v>
      </c>
      <c r="AK105" s="906">
        <v>20</v>
      </c>
      <c r="AL105" s="906"/>
      <c r="AM105" s="911"/>
      <c r="AN105" s="910"/>
      <c r="AO105" s="910"/>
      <c r="AP105" s="907"/>
      <c r="AQ105" s="711"/>
      <c r="AR105" s="711"/>
      <c r="AS105" s="711"/>
      <c r="AT105" s="711"/>
      <c r="AU105" s="715"/>
      <c r="AV105" s="711"/>
      <c r="AW105" s="716"/>
      <c r="AX105" s="716"/>
      <c r="AY105" s="716"/>
      <c r="AZ105" s="716"/>
      <c r="BA105" s="716"/>
      <c r="BB105" s="716"/>
      <c r="BC105" s="716"/>
      <c r="BD105" s="716"/>
      <c r="BE105" s="716"/>
      <c r="BF105" s="716"/>
      <c r="BG105" s="716"/>
      <c r="BH105" s="716"/>
      <c r="BI105" s="716"/>
      <c r="BJ105" s="722"/>
      <c r="BK105" s="1062"/>
      <c r="BL105" s="716"/>
      <c r="BM105" s="720"/>
      <c r="BO105" s="918"/>
      <c r="BQ105" s="919"/>
      <c r="BR105" s="918"/>
    </row>
    <row r="106" spans="1:70" s="721" customFormat="1" ht="14.45" customHeight="1">
      <c r="A106" s="904">
        <f t="shared" si="1"/>
        <v>97</v>
      </c>
      <c r="B106" s="907">
        <v>2100</v>
      </c>
      <c r="C106" s="905" t="s">
        <v>4565</v>
      </c>
      <c r="D106" s="905">
        <v>2117</v>
      </c>
      <c r="E106" s="905" t="s">
        <v>4695</v>
      </c>
      <c r="F106" s="905">
        <v>2072</v>
      </c>
      <c r="G106" s="905" t="s">
        <v>4696</v>
      </c>
      <c r="H106" s="907" t="s">
        <v>5185</v>
      </c>
      <c r="I106" s="905" t="s">
        <v>5186</v>
      </c>
      <c r="J106" s="906">
        <v>4190992</v>
      </c>
      <c r="K106" s="905" t="s">
        <v>5781</v>
      </c>
      <c r="L106" s="905" t="s">
        <v>5595</v>
      </c>
      <c r="M106" s="905" t="s">
        <v>4441</v>
      </c>
      <c r="N106" s="905" t="s">
        <v>634</v>
      </c>
      <c r="O106" s="905">
        <v>20</v>
      </c>
      <c r="P106" s="905">
        <v>0</v>
      </c>
      <c r="Q106" s="905">
        <v>0</v>
      </c>
      <c r="R106" s="905">
        <v>0</v>
      </c>
      <c r="S106" s="905">
        <v>1005</v>
      </c>
      <c r="T106" s="905" t="s">
        <v>4585</v>
      </c>
      <c r="U106" s="1063">
        <v>44000</v>
      </c>
      <c r="V106" s="923">
        <v>880000</v>
      </c>
      <c r="W106" s="907" t="s">
        <v>4567</v>
      </c>
      <c r="X106" s="905"/>
      <c r="Y106" s="917"/>
      <c r="Z106" s="907"/>
      <c r="AA106" s="908"/>
      <c r="AB106" s="905" t="s">
        <v>5901</v>
      </c>
      <c r="AC106" s="905" t="s">
        <v>6217</v>
      </c>
      <c r="AD106" s="907"/>
      <c r="AE106" s="905"/>
      <c r="AF106" s="906"/>
      <c r="AG106" s="910"/>
      <c r="AH106" s="905"/>
      <c r="AI106" s="910"/>
      <c r="AJ106" s="910">
        <v>44005</v>
      </c>
      <c r="AK106" s="906">
        <v>20</v>
      </c>
      <c r="AL106" s="906"/>
      <c r="AM106" s="911"/>
      <c r="AN106" s="910"/>
      <c r="AO106" s="910"/>
      <c r="AP106" s="907"/>
      <c r="AQ106" s="711"/>
      <c r="AR106" s="711"/>
      <c r="AS106" s="711"/>
      <c r="AT106" s="711"/>
      <c r="AU106" s="715"/>
      <c r="AV106" s="711"/>
      <c r="AW106" s="716"/>
      <c r="AX106" s="716"/>
      <c r="AY106" s="716"/>
      <c r="AZ106" s="716"/>
      <c r="BA106" s="716"/>
      <c r="BB106" s="716"/>
      <c r="BC106" s="716"/>
      <c r="BD106" s="716"/>
      <c r="BE106" s="716"/>
      <c r="BF106" s="716"/>
      <c r="BG106" s="716"/>
      <c r="BH106" s="716"/>
      <c r="BI106" s="716"/>
      <c r="BJ106" s="722"/>
      <c r="BK106" s="1062"/>
      <c r="BL106" s="716"/>
      <c r="BM106" s="720"/>
      <c r="BO106" s="918"/>
      <c r="BQ106" s="919"/>
      <c r="BR106" s="918"/>
    </row>
    <row r="107" spans="1:70" s="721" customFormat="1" ht="14.45" customHeight="1">
      <c r="A107" s="904">
        <f t="shared" si="1"/>
        <v>98</v>
      </c>
      <c r="B107" s="907">
        <v>2100</v>
      </c>
      <c r="C107" s="905" t="s">
        <v>4565</v>
      </c>
      <c r="D107" s="905">
        <v>2117</v>
      </c>
      <c r="E107" s="905" t="s">
        <v>4695</v>
      </c>
      <c r="F107" s="905">
        <v>2073</v>
      </c>
      <c r="G107" s="905" t="s">
        <v>4696</v>
      </c>
      <c r="H107" s="907" t="s">
        <v>5185</v>
      </c>
      <c r="I107" s="905" t="s">
        <v>5186</v>
      </c>
      <c r="J107" s="906">
        <v>4191841</v>
      </c>
      <c r="K107" s="905" t="s">
        <v>5782</v>
      </c>
      <c r="L107" s="905" t="s">
        <v>5595</v>
      </c>
      <c r="M107" s="905" t="s">
        <v>4441</v>
      </c>
      <c r="N107" s="905" t="s">
        <v>634</v>
      </c>
      <c r="O107" s="905">
        <v>12</v>
      </c>
      <c r="P107" s="905">
        <v>0</v>
      </c>
      <c r="Q107" s="905">
        <v>0</v>
      </c>
      <c r="R107" s="905">
        <v>0</v>
      </c>
      <c r="S107" s="905">
        <v>1005</v>
      </c>
      <c r="T107" s="905" t="s">
        <v>4585</v>
      </c>
      <c r="U107" s="1063">
        <v>25465</v>
      </c>
      <c r="V107" s="923">
        <v>305580</v>
      </c>
      <c r="W107" s="907" t="s">
        <v>4567</v>
      </c>
      <c r="X107" s="905"/>
      <c r="Y107" s="917"/>
      <c r="Z107" s="907"/>
      <c r="AA107" s="908"/>
      <c r="AB107" s="905" t="s">
        <v>5901</v>
      </c>
      <c r="AC107" s="905" t="s">
        <v>6217</v>
      </c>
      <c r="AD107" s="907"/>
      <c r="AE107" s="905"/>
      <c r="AF107" s="906"/>
      <c r="AG107" s="910"/>
      <c r="AH107" s="905"/>
      <c r="AI107" s="910"/>
      <c r="AJ107" s="910">
        <v>44005</v>
      </c>
      <c r="AK107" s="906">
        <v>12</v>
      </c>
      <c r="AL107" s="906"/>
      <c r="AM107" s="911"/>
      <c r="AN107" s="910"/>
      <c r="AO107" s="910"/>
      <c r="AP107" s="907"/>
      <c r="AQ107" s="711"/>
      <c r="AR107" s="711"/>
      <c r="AS107" s="711"/>
      <c r="AT107" s="711"/>
      <c r="AU107" s="715"/>
      <c r="AV107" s="711"/>
      <c r="AW107" s="716"/>
      <c r="AX107" s="716"/>
      <c r="AY107" s="716"/>
      <c r="AZ107" s="716"/>
      <c r="BA107" s="716"/>
      <c r="BB107" s="716"/>
      <c r="BC107" s="716"/>
      <c r="BD107" s="716"/>
      <c r="BE107" s="716"/>
      <c r="BF107" s="716"/>
      <c r="BG107" s="716"/>
      <c r="BH107" s="716"/>
      <c r="BI107" s="716"/>
      <c r="BJ107" s="722"/>
      <c r="BK107" s="1062"/>
      <c r="BL107" s="716"/>
      <c r="BM107" s="720"/>
      <c r="BO107" s="918"/>
      <c r="BQ107" s="919"/>
      <c r="BR107" s="918"/>
    </row>
    <row r="108" spans="1:70" s="721" customFormat="1" ht="14.45" customHeight="1">
      <c r="A108" s="904">
        <f t="shared" si="1"/>
        <v>99</v>
      </c>
      <c r="B108" s="907">
        <v>2100</v>
      </c>
      <c r="C108" s="905" t="s">
        <v>4565</v>
      </c>
      <c r="D108" s="905">
        <v>2117</v>
      </c>
      <c r="E108" s="905" t="s">
        <v>4695</v>
      </c>
      <c r="F108" s="905">
        <v>2074</v>
      </c>
      <c r="G108" s="905" t="s">
        <v>4696</v>
      </c>
      <c r="H108" s="907" t="s">
        <v>4581</v>
      </c>
      <c r="I108" s="905" t="s">
        <v>4582</v>
      </c>
      <c r="J108" s="906">
        <v>9999970022550</v>
      </c>
      <c r="K108" s="905" t="s">
        <v>5783</v>
      </c>
      <c r="L108" s="905" t="s">
        <v>4451</v>
      </c>
      <c r="M108" s="905" t="s">
        <v>1815</v>
      </c>
      <c r="N108" s="905" t="s">
        <v>634</v>
      </c>
      <c r="O108" s="905">
        <v>22</v>
      </c>
      <c r="P108" s="905">
        <v>0</v>
      </c>
      <c r="Q108" s="905">
        <v>0</v>
      </c>
      <c r="R108" s="905">
        <v>0</v>
      </c>
      <c r="S108" s="905">
        <v>1005</v>
      </c>
      <c r="T108" s="905" t="s">
        <v>4585</v>
      </c>
      <c r="U108" s="1063">
        <v>12100</v>
      </c>
      <c r="V108" s="923">
        <v>266200</v>
      </c>
      <c r="W108" s="907" t="s">
        <v>4567</v>
      </c>
      <c r="X108" s="905"/>
      <c r="Y108" s="917"/>
      <c r="Z108" s="907"/>
      <c r="AA108" s="908"/>
      <c r="AB108" s="905" t="s">
        <v>5901</v>
      </c>
      <c r="AC108" s="905" t="s">
        <v>6217</v>
      </c>
      <c r="AD108" s="907"/>
      <c r="AE108" s="905"/>
      <c r="AF108" s="906"/>
      <c r="AG108" s="910"/>
      <c r="AH108" s="905"/>
      <c r="AI108" s="910"/>
      <c r="AJ108" s="910">
        <v>44005</v>
      </c>
      <c r="AK108" s="906">
        <v>22</v>
      </c>
      <c r="AL108" s="906"/>
      <c r="AM108" s="911"/>
      <c r="AN108" s="910"/>
      <c r="AO108" s="910"/>
      <c r="AP108" s="907"/>
      <c r="AQ108" s="711"/>
      <c r="AR108" s="711"/>
      <c r="AS108" s="711"/>
      <c r="AT108" s="711"/>
      <c r="AU108" s="715"/>
      <c r="AV108" s="711"/>
      <c r="AW108" s="716"/>
      <c r="AX108" s="716"/>
      <c r="AY108" s="716"/>
      <c r="AZ108" s="716"/>
      <c r="BA108" s="716"/>
      <c r="BB108" s="716"/>
      <c r="BC108" s="716"/>
      <c r="BD108" s="716"/>
      <c r="BE108" s="716"/>
      <c r="BF108" s="716"/>
      <c r="BG108" s="716"/>
      <c r="BH108" s="716"/>
      <c r="BI108" s="716"/>
      <c r="BJ108" s="722"/>
      <c r="BK108" s="1062"/>
      <c r="BL108" s="716"/>
      <c r="BM108" s="720"/>
      <c r="BO108" s="918"/>
      <c r="BQ108" s="919"/>
      <c r="BR108" s="918"/>
    </row>
    <row r="109" spans="1:70" s="721" customFormat="1" ht="14.45" customHeight="1">
      <c r="A109" s="904">
        <f t="shared" si="1"/>
        <v>100</v>
      </c>
      <c r="B109" s="907">
        <v>2100</v>
      </c>
      <c r="C109" s="905" t="s">
        <v>4565</v>
      </c>
      <c r="D109" s="905">
        <v>2117</v>
      </c>
      <c r="E109" s="905" t="s">
        <v>4695</v>
      </c>
      <c r="F109" s="905">
        <v>2075</v>
      </c>
      <c r="G109" s="905" t="s">
        <v>4696</v>
      </c>
      <c r="H109" s="907" t="s">
        <v>4581</v>
      </c>
      <c r="I109" s="905" t="s">
        <v>4582</v>
      </c>
      <c r="J109" s="906">
        <v>9999970000279</v>
      </c>
      <c r="K109" s="905" t="s">
        <v>5784</v>
      </c>
      <c r="L109" s="905" t="s">
        <v>4451</v>
      </c>
      <c r="M109" s="905" t="s">
        <v>656</v>
      </c>
      <c r="N109" s="905" t="s">
        <v>634</v>
      </c>
      <c r="O109" s="905">
        <v>600</v>
      </c>
      <c r="P109" s="905">
        <v>0</v>
      </c>
      <c r="Q109" s="905">
        <v>0</v>
      </c>
      <c r="R109" s="905">
        <v>0</v>
      </c>
      <c r="S109" s="905">
        <v>1005</v>
      </c>
      <c r="T109" s="905" t="s">
        <v>4585</v>
      </c>
      <c r="U109" s="1063">
        <v>132908</v>
      </c>
      <c r="V109" s="923">
        <v>79744500</v>
      </c>
      <c r="W109" s="907" t="s">
        <v>4567</v>
      </c>
      <c r="X109" s="905"/>
      <c r="Y109" s="917"/>
      <c r="Z109" s="907"/>
      <c r="AA109" s="908"/>
      <c r="AB109" s="905" t="s">
        <v>6220</v>
      </c>
      <c r="AC109" s="905" t="s">
        <v>6221</v>
      </c>
      <c r="AD109" s="907"/>
      <c r="AE109" s="905"/>
      <c r="AF109" s="906"/>
      <c r="AG109" s="910"/>
      <c r="AH109" s="905"/>
      <c r="AI109" s="910"/>
      <c r="AJ109" s="910">
        <v>44005</v>
      </c>
      <c r="AK109" s="906">
        <v>600</v>
      </c>
      <c r="AL109" s="906"/>
      <c r="AM109" s="911"/>
      <c r="AN109" s="910"/>
      <c r="AO109" s="910"/>
      <c r="AP109" s="907"/>
      <c r="AQ109" s="711"/>
      <c r="AR109" s="711"/>
      <c r="AS109" s="711"/>
      <c r="AT109" s="711"/>
      <c r="AU109" s="715"/>
      <c r="AV109" s="711"/>
      <c r="AW109" s="716"/>
      <c r="AX109" s="716"/>
      <c r="AY109" s="716"/>
      <c r="AZ109" s="716"/>
      <c r="BA109" s="716"/>
      <c r="BB109" s="716"/>
      <c r="BC109" s="716"/>
      <c r="BD109" s="716"/>
      <c r="BE109" s="716"/>
      <c r="BF109" s="716"/>
      <c r="BG109" s="716"/>
      <c r="BH109" s="716"/>
      <c r="BI109" s="716"/>
      <c r="BJ109" s="722"/>
      <c r="BK109" s="1062"/>
      <c r="BL109" s="716"/>
      <c r="BM109" s="720"/>
      <c r="BO109" s="918"/>
      <c r="BQ109" s="919"/>
      <c r="BR109" s="918"/>
    </row>
    <row r="110" spans="1:70" s="721" customFormat="1" ht="14.45" customHeight="1">
      <c r="A110" s="904">
        <f t="shared" si="1"/>
        <v>101</v>
      </c>
      <c r="B110" s="907">
        <v>2100</v>
      </c>
      <c r="C110" s="905" t="s">
        <v>4565</v>
      </c>
      <c r="D110" s="905">
        <v>2117</v>
      </c>
      <c r="E110" s="905" t="s">
        <v>4695</v>
      </c>
      <c r="F110" s="905">
        <v>2076</v>
      </c>
      <c r="G110" s="905" t="s">
        <v>4696</v>
      </c>
      <c r="H110" s="907" t="s">
        <v>4581</v>
      </c>
      <c r="I110" s="905" t="s">
        <v>4582</v>
      </c>
      <c r="J110" s="906">
        <v>9999970025079</v>
      </c>
      <c r="K110" s="905" t="s">
        <v>5785</v>
      </c>
      <c r="L110" s="905" t="s">
        <v>4451</v>
      </c>
      <c r="M110" s="905" t="s">
        <v>4441</v>
      </c>
      <c r="N110" s="905" t="s">
        <v>634</v>
      </c>
      <c r="O110" s="905">
        <v>20</v>
      </c>
      <c r="P110" s="905">
        <v>0</v>
      </c>
      <c r="Q110" s="905">
        <v>0</v>
      </c>
      <c r="R110" s="905">
        <v>0</v>
      </c>
      <c r="S110" s="905">
        <v>1005</v>
      </c>
      <c r="T110" s="905" t="s">
        <v>4585</v>
      </c>
      <c r="U110" s="1063">
        <v>7700</v>
      </c>
      <c r="V110" s="923">
        <v>154000</v>
      </c>
      <c r="W110" s="907" t="s">
        <v>4567</v>
      </c>
      <c r="X110" s="905"/>
      <c r="Y110" s="917"/>
      <c r="Z110" s="907"/>
      <c r="AA110" s="908"/>
      <c r="AB110" s="905" t="s">
        <v>5901</v>
      </c>
      <c r="AC110" s="905" t="s">
        <v>6217</v>
      </c>
      <c r="AD110" s="907"/>
      <c r="AE110" s="905"/>
      <c r="AF110" s="906"/>
      <c r="AG110" s="910"/>
      <c r="AH110" s="905"/>
      <c r="AI110" s="910"/>
      <c r="AJ110" s="910">
        <v>44005</v>
      </c>
      <c r="AK110" s="906">
        <v>20</v>
      </c>
      <c r="AL110" s="906"/>
      <c r="AM110" s="911"/>
      <c r="AN110" s="910"/>
      <c r="AO110" s="910"/>
      <c r="AP110" s="907"/>
      <c r="AQ110" s="711"/>
      <c r="AR110" s="711"/>
      <c r="AS110" s="711"/>
      <c r="AT110" s="711"/>
      <c r="AU110" s="715"/>
      <c r="AV110" s="711"/>
      <c r="AW110" s="716"/>
      <c r="AX110" s="716"/>
      <c r="AY110" s="716"/>
      <c r="AZ110" s="716"/>
      <c r="BA110" s="716"/>
      <c r="BB110" s="716"/>
      <c r="BC110" s="716"/>
      <c r="BD110" s="716"/>
      <c r="BE110" s="716"/>
      <c r="BF110" s="716"/>
      <c r="BG110" s="716"/>
      <c r="BH110" s="716"/>
      <c r="BI110" s="716"/>
      <c r="BJ110" s="722"/>
      <c r="BK110" s="1062"/>
      <c r="BL110" s="716"/>
      <c r="BM110" s="720"/>
      <c r="BO110" s="918"/>
      <c r="BQ110" s="919"/>
      <c r="BR110" s="918"/>
    </row>
    <row r="111" spans="1:70" s="721" customFormat="1" ht="14.45" customHeight="1">
      <c r="A111" s="904">
        <f t="shared" si="1"/>
        <v>102</v>
      </c>
      <c r="B111" s="907">
        <v>2100</v>
      </c>
      <c r="C111" s="905" t="s">
        <v>4565</v>
      </c>
      <c r="D111" s="905">
        <v>2117</v>
      </c>
      <c r="E111" s="905" t="s">
        <v>4695</v>
      </c>
      <c r="F111" s="905">
        <v>2077</v>
      </c>
      <c r="G111" s="905" t="s">
        <v>4696</v>
      </c>
      <c r="H111" s="907" t="s">
        <v>4581</v>
      </c>
      <c r="I111" s="905" t="s">
        <v>4582</v>
      </c>
      <c r="J111" s="906">
        <v>9999970025080</v>
      </c>
      <c r="K111" s="905" t="s">
        <v>5786</v>
      </c>
      <c r="L111" s="905" t="s">
        <v>4451</v>
      </c>
      <c r="M111" s="905" t="s">
        <v>4441</v>
      </c>
      <c r="N111" s="905" t="s">
        <v>634</v>
      </c>
      <c r="O111" s="905">
        <v>44</v>
      </c>
      <c r="P111" s="905">
        <v>0</v>
      </c>
      <c r="Q111" s="905">
        <v>0</v>
      </c>
      <c r="R111" s="905">
        <v>0</v>
      </c>
      <c r="S111" s="905">
        <v>1005</v>
      </c>
      <c r="T111" s="905" t="s">
        <v>4585</v>
      </c>
      <c r="U111" s="1063">
        <v>20460</v>
      </c>
      <c r="V111" s="923">
        <v>900240</v>
      </c>
      <c r="W111" s="907" t="s">
        <v>4567</v>
      </c>
      <c r="X111" s="905"/>
      <c r="Y111" s="917"/>
      <c r="Z111" s="907"/>
      <c r="AA111" s="908"/>
      <c r="AB111" s="905" t="s">
        <v>5901</v>
      </c>
      <c r="AC111" s="905" t="s">
        <v>6217</v>
      </c>
      <c r="AD111" s="907"/>
      <c r="AE111" s="905"/>
      <c r="AF111" s="906"/>
      <c r="AG111" s="910"/>
      <c r="AH111" s="905"/>
      <c r="AI111" s="910"/>
      <c r="AJ111" s="910">
        <v>44005</v>
      </c>
      <c r="AK111" s="906">
        <v>44</v>
      </c>
      <c r="AL111" s="906"/>
      <c r="AM111" s="911"/>
      <c r="AN111" s="910"/>
      <c r="AO111" s="910"/>
      <c r="AP111" s="907"/>
      <c r="AQ111" s="711"/>
      <c r="AR111" s="711"/>
      <c r="AS111" s="711"/>
      <c r="AT111" s="711"/>
      <c r="AU111" s="715"/>
      <c r="AV111" s="711"/>
      <c r="AW111" s="716"/>
      <c r="AX111" s="716"/>
      <c r="AY111" s="716"/>
      <c r="AZ111" s="716"/>
      <c r="BA111" s="716"/>
      <c r="BB111" s="716"/>
      <c r="BC111" s="716"/>
      <c r="BD111" s="716"/>
      <c r="BE111" s="716"/>
      <c r="BF111" s="716"/>
      <c r="BG111" s="716"/>
      <c r="BH111" s="716"/>
      <c r="BI111" s="716"/>
      <c r="BJ111" s="722"/>
      <c r="BK111" s="1062"/>
      <c r="BL111" s="716"/>
      <c r="BM111" s="720"/>
      <c r="BO111" s="918"/>
      <c r="BQ111" s="919"/>
      <c r="BR111" s="918"/>
    </row>
    <row r="112" spans="1:70" s="721" customFormat="1" ht="14.45" customHeight="1">
      <c r="A112" s="904">
        <f t="shared" si="1"/>
        <v>103</v>
      </c>
      <c r="B112" s="907">
        <v>2100</v>
      </c>
      <c r="C112" s="905" t="s">
        <v>4565</v>
      </c>
      <c r="D112" s="905">
        <v>2117</v>
      </c>
      <c r="E112" s="905" t="s">
        <v>4695</v>
      </c>
      <c r="F112" s="905">
        <v>2078</v>
      </c>
      <c r="G112" s="905" t="s">
        <v>4696</v>
      </c>
      <c r="H112" s="907" t="s">
        <v>4581</v>
      </c>
      <c r="I112" s="905" t="s">
        <v>4582</v>
      </c>
      <c r="J112" s="906">
        <v>3460970000131</v>
      </c>
      <c r="K112" s="905" t="s">
        <v>5787</v>
      </c>
      <c r="L112" s="905" t="s">
        <v>5756</v>
      </c>
      <c r="M112" s="905" t="s">
        <v>4441</v>
      </c>
      <c r="N112" s="905" t="s">
        <v>634</v>
      </c>
      <c r="O112" s="905">
        <v>25</v>
      </c>
      <c r="P112" s="905">
        <v>0</v>
      </c>
      <c r="Q112" s="905">
        <v>0</v>
      </c>
      <c r="R112" s="905">
        <v>0</v>
      </c>
      <c r="S112" s="905">
        <v>1005</v>
      </c>
      <c r="T112" s="905" t="s">
        <v>4585</v>
      </c>
      <c r="U112" s="1063">
        <v>391820</v>
      </c>
      <c r="V112" s="923">
        <v>9795500</v>
      </c>
      <c r="W112" s="907" t="s">
        <v>4567</v>
      </c>
      <c r="X112" s="905"/>
      <c r="Y112" s="917"/>
      <c r="Z112" s="907"/>
      <c r="AA112" s="908"/>
      <c r="AB112" s="905" t="s">
        <v>6220</v>
      </c>
      <c r="AC112" s="905" t="s">
        <v>6221</v>
      </c>
      <c r="AD112" s="907"/>
      <c r="AE112" s="905"/>
      <c r="AF112" s="906"/>
      <c r="AG112" s="910"/>
      <c r="AH112" s="905"/>
      <c r="AI112" s="910"/>
      <c r="AJ112" s="910">
        <v>44005</v>
      </c>
      <c r="AK112" s="906">
        <v>25</v>
      </c>
      <c r="AL112" s="906"/>
      <c r="AM112" s="911"/>
      <c r="AN112" s="910"/>
      <c r="AO112" s="910"/>
      <c r="AP112" s="907"/>
      <c r="AQ112" s="711"/>
      <c r="AR112" s="711"/>
      <c r="AS112" s="711"/>
      <c r="AT112" s="711"/>
      <c r="AU112" s="715"/>
      <c r="AV112" s="711"/>
      <c r="AW112" s="716"/>
      <c r="AX112" s="716"/>
      <c r="AY112" s="716"/>
      <c r="AZ112" s="716"/>
      <c r="BA112" s="716"/>
      <c r="BB112" s="716"/>
      <c r="BC112" s="716"/>
      <c r="BD112" s="716"/>
      <c r="BE112" s="716"/>
      <c r="BF112" s="716"/>
      <c r="BG112" s="716"/>
      <c r="BH112" s="716"/>
      <c r="BI112" s="716"/>
      <c r="BJ112" s="722"/>
      <c r="BK112" s="1062"/>
      <c r="BL112" s="716"/>
      <c r="BM112" s="720"/>
      <c r="BO112" s="918"/>
      <c r="BQ112" s="919"/>
      <c r="BR112" s="918"/>
    </row>
    <row r="113" spans="1:70" s="721" customFormat="1" ht="14.45" customHeight="1">
      <c r="A113" s="904">
        <f t="shared" si="1"/>
        <v>104</v>
      </c>
      <c r="B113" s="907">
        <v>2100</v>
      </c>
      <c r="C113" s="905" t="s">
        <v>4565</v>
      </c>
      <c r="D113" s="905">
        <v>2117</v>
      </c>
      <c r="E113" s="905" t="s">
        <v>4695</v>
      </c>
      <c r="F113" s="905">
        <v>2079</v>
      </c>
      <c r="G113" s="905" t="s">
        <v>4696</v>
      </c>
      <c r="H113" s="907" t="s">
        <v>5185</v>
      </c>
      <c r="I113" s="905" t="s">
        <v>5186</v>
      </c>
      <c r="J113" s="906">
        <v>4191745</v>
      </c>
      <c r="K113" s="905" t="s">
        <v>5788</v>
      </c>
      <c r="L113" s="905" t="s">
        <v>5595</v>
      </c>
      <c r="M113" s="905" t="s">
        <v>4441</v>
      </c>
      <c r="N113" s="905" t="s">
        <v>634</v>
      </c>
      <c r="O113" s="905">
        <v>46</v>
      </c>
      <c r="P113" s="905">
        <v>0</v>
      </c>
      <c r="Q113" s="905">
        <v>0</v>
      </c>
      <c r="R113" s="905">
        <v>0</v>
      </c>
      <c r="S113" s="905">
        <v>1005</v>
      </c>
      <c r="T113" s="905" t="s">
        <v>4585</v>
      </c>
      <c r="U113" s="1063">
        <v>29700</v>
      </c>
      <c r="V113" s="923">
        <v>1366200</v>
      </c>
      <c r="W113" s="907" t="s">
        <v>4567</v>
      </c>
      <c r="X113" s="905"/>
      <c r="Y113" s="917"/>
      <c r="Z113" s="907"/>
      <c r="AA113" s="908"/>
      <c r="AB113" s="905" t="s">
        <v>5901</v>
      </c>
      <c r="AC113" s="905" t="s">
        <v>6217</v>
      </c>
      <c r="AD113" s="907"/>
      <c r="AE113" s="905"/>
      <c r="AF113" s="906"/>
      <c r="AG113" s="910"/>
      <c r="AH113" s="905"/>
      <c r="AI113" s="910"/>
      <c r="AJ113" s="910">
        <v>44005</v>
      </c>
      <c r="AK113" s="906">
        <v>46</v>
      </c>
      <c r="AL113" s="906"/>
      <c r="AM113" s="911"/>
      <c r="AN113" s="910"/>
      <c r="AO113" s="910"/>
      <c r="AP113" s="907"/>
      <c r="AQ113" s="711"/>
      <c r="AR113" s="711"/>
      <c r="AS113" s="711"/>
      <c r="AT113" s="711"/>
      <c r="AU113" s="715"/>
      <c r="AV113" s="711"/>
      <c r="AW113" s="716"/>
      <c r="AX113" s="716"/>
      <c r="AY113" s="716"/>
      <c r="AZ113" s="716"/>
      <c r="BA113" s="716"/>
      <c r="BB113" s="716"/>
      <c r="BC113" s="716"/>
      <c r="BD113" s="716"/>
      <c r="BE113" s="716"/>
      <c r="BF113" s="716"/>
      <c r="BG113" s="716"/>
      <c r="BH113" s="716"/>
      <c r="BI113" s="716"/>
      <c r="BJ113" s="722"/>
      <c r="BK113" s="1062"/>
      <c r="BL113" s="716"/>
      <c r="BM113" s="720"/>
      <c r="BO113" s="918"/>
      <c r="BQ113" s="919"/>
      <c r="BR113" s="918"/>
    </row>
    <row r="114" spans="1:70" s="721" customFormat="1" ht="14.45" customHeight="1">
      <c r="A114" s="904">
        <f t="shared" si="1"/>
        <v>105</v>
      </c>
      <c r="B114" s="907">
        <v>2100</v>
      </c>
      <c r="C114" s="905" t="s">
        <v>4565</v>
      </c>
      <c r="D114" s="905">
        <v>2117</v>
      </c>
      <c r="E114" s="905" t="s">
        <v>4695</v>
      </c>
      <c r="F114" s="905">
        <v>2080</v>
      </c>
      <c r="G114" s="905" t="s">
        <v>4696</v>
      </c>
      <c r="H114" s="907" t="s">
        <v>4581</v>
      </c>
      <c r="I114" s="905" t="s">
        <v>4582</v>
      </c>
      <c r="J114" s="906">
        <v>8010970000003</v>
      </c>
      <c r="K114" s="905" t="s">
        <v>5789</v>
      </c>
      <c r="L114" s="905" t="s">
        <v>5773</v>
      </c>
      <c r="M114" s="905" t="s">
        <v>656</v>
      </c>
      <c r="N114" s="905" t="s">
        <v>634</v>
      </c>
      <c r="O114" s="905">
        <v>10</v>
      </c>
      <c r="P114" s="905">
        <v>0</v>
      </c>
      <c r="Q114" s="905">
        <v>0</v>
      </c>
      <c r="R114" s="905">
        <v>0</v>
      </c>
      <c r="S114" s="905">
        <v>1005</v>
      </c>
      <c r="T114" s="905" t="s">
        <v>4585</v>
      </c>
      <c r="U114" s="1063">
        <v>85800</v>
      </c>
      <c r="V114" s="923">
        <v>858000</v>
      </c>
      <c r="W114" s="907" t="s">
        <v>4567</v>
      </c>
      <c r="X114" s="905"/>
      <c r="Y114" s="917"/>
      <c r="Z114" s="907"/>
      <c r="AA114" s="908"/>
      <c r="AB114" s="905" t="s">
        <v>6220</v>
      </c>
      <c r="AC114" s="905" t="s">
        <v>6221</v>
      </c>
      <c r="AD114" s="907"/>
      <c r="AE114" s="905"/>
      <c r="AF114" s="906"/>
      <c r="AG114" s="910"/>
      <c r="AH114" s="905"/>
      <c r="AI114" s="910"/>
      <c r="AJ114" s="910">
        <v>44004</v>
      </c>
      <c r="AK114" s="906">
        <v>10</v>
      </c>
      <c r="AL114" s="906"/>
      <c r="AM114" s="911"/>
      <c r="AN114" s="910"/>
      <c r="AO114" s="910"/>
      <c r="AP114" s="907"/>
      <c r="AQ114" s="711"/>
      <c r="AR114" s="711"/>
      <c r="AS114" s="711"/>
      <c r="AT114" s="711"/>
      <c r="AU114" s="715"/>
      <c r="AV114" s="711"/>
      <c r="AW114" s="716"/>
      <c r="AX114" s="716"/>
      <c r="AY114" s="716"/>
      <c r="AZ114" s="716"/>
      <c r="BA114" s="716"/>
      <c r="BB114" s="716"/>
      <c r="BC114" s="716"/>
      <c r="BD114" s="716"/>
      <c r="BE114" s="716"/>
      <c r="BF114" s="716"/>
      <c r="BG114" s="716"/>
      <c r="BH114" s="716"/>
      <c r="BI114" s="716"/>
      <c r="BJ114" s="722"/>
      <c r="BK114" s="1062"/>
      <c r="BL114" s="716"/>
      <c r="BM114" s="720"/>
      <c r="BO114" s="918"/>
      <c r="BQ114" s="919"/>
      <c r="BR114" s="918"/>
    </row>
    <row r="115" spans="1:70" s="721" customFormat="1" ht="14.45" customHeight="1">
      <c r="A115" s="904">
        <f t="shared" si="1"/>
        <v>106</v>
      </c>
      <c r="B115" s="907">
        <v>2100</v>
      </c>
      <c r="C115" s="905" t="s">
        <v>4565</v>
      </c>
      <c r="D115" s="905">
        <v>2117</v>
      </c>
      <c r="E115" s="905" t="s">
        <v>4695</v>
      </c>
      <c r="F115" s="905">
        <v>2081</v>
      </c>
      <c r="G115" s="905" t="s">
        <v>4696</v>
      </c>
      <c r="H115" s="907" t="s">
        <v>4581</v>
      </c>
      <c r="I115" s="905" t="s">
        <v>4582</v>
      </c>
      <c r="J115" s="906">
        <v>8010970000009</v>
      </c>
      <c r="K115" s="905" t="s">
        <v>5790</v>
      </c>
      <c r="L115" s="905" t="s">
        <v>5773</v>
      </c>
      <c r="M115" s="905" t="s">
        <v>656</v>
      </c>
      <c r="N115" s="905" t="s">
        <v>634</v>
      </c>
      <c r="O115" s="905">
        <v>99</v>
      </c>
      <c r="P115" s="905">
        <v>0</v>
      </c>
      <c r="Q115" s="905">
        <v>0</v>
      </c>
      <c r="R115" s="905">
        <v>0</v>
      </c>
      <c r="S115" s="905">
        <v>1005</v>
      </c>
      <c r="T115" s="905" t="s">
        <v>4585</v>
      </c>
      <c r="U115" s="1063">
        <v>85533</v>
      </c>
      <c r="V115" s="923">
        <v>8467800</v>
      </c>
      <c r="W115" s="907" t="s">
        <v>4567</v>
      </c>
      <c r="X115" s="905"/>
      <c r="Y115" s="917"/>
      <c r="Z115" s="907"/>
      <c r="AA115" s="908"/>
      <c r="AB115" s="905" t="s">
        <v>6220</v>
      </c>
      <c r="AC115" s="905" t="s">
        <v>6221</v>
      </c>
      <c r="AD115" s="907"/>
      <c r="AE115" s="905"/>
      <c r="AF115" s="906"/>
      <c r="AG115" s="910"/>
      <c r="AH115" s="905"/>
      <c r="AI115" s="910"/>
      <c r="AJ115" s="910">
        <v>44005</v>
      </c>
      <c r="AK115" s="906">
        <v>99</v>
      </c>
      <c r="AL115" s="906"/>
      <c r="AM115" s="911"/>
      <c r="AN115" s="910"/>
      <c r="AO115" s="910"/>
      <c r="AP115" s="907"/>
      <c r="AQ115" s="711"/>
      <c r="AR115" s="711"/>
      <c r="AS115" s="711"/>
      <c r="AT115" s="711"/>
      <c r="AU115" s="715"/>
      <c r="AV115" s="711"/>
      <c r="AW115" s="716"/>
      <c r="AX115" s="716"/>
      <c r="AY115" s="716"/>
      <c r="AZ115" s="716"/>
      <c r="BA115" s="716"/>
      <c r="BB115" s="716"/>
      <c r="BC115" s="716"/>
      <c r="BD115" s="716"/>
      <c r="BE115" s="716"/>
      <c r="BF115" s="716"/>
      <c r="BG115" s="716"/>
      <c r="BH115" s="716"/>
      <c r="BI115" s="716"/>
      <c r="BJ115" s="722"/>
      <c r="BK115" s="1062"/>
      <c r="BL115" s="716"/>
      <c r="BM115" s="720"/>
      <c r="BO115" s="918"/>
      <c r="BQ115" s="919"/>
      <c r="BR115" s="918"/>
    </row>
    <row r="116" spans="1:70" s="721" customFormat="1" ht="14.45" customHeight="1">
      <c r="A116" s="904">
        <f t="shared" si="1"/>
        <v>107</v>
      </c>
      <c r="B116" s="907">
        <v>2100</v>
      </c>
      <c r="C116" s="905" t="s">
        <v>4565</v>
      </c>
      <c r="D116" s="905">
        <v>2117</v>
      </c>
      <c r="E116" s="905" t="s">
        <v>4695</v>
      </c>
      <c r="F116" s="905">
        <v>2082</v>
      </c>
      <c r="G116" s="905" t="s">
        <v>4696</v>
      </c>
      <c r="H116" s="907" t="s">
        <v>4581</v>
      </c>
      <c r="I116" s="905" t="s">
        <v>4582</v>
      </c>
      <c r="J116" s="906">
        <v>8010970000013</v>
      </c>
      <c r="K116" s="905" t="s">
        <v>5791</v>
      </c>
      <c r="L116" s="905" t="s">
        <v>5773</v>
      </c>
      <c r="M116" s="905" t="s">
        <v>656</v>
      </c>
      <c r="N116" s="905" t="s">
        <v>634</v>
      </c>
      <c r="O116" s="905">
        <v>10</v>
      </c>
      <c r="P116" s="905">
        <v>0</v>
      </c>
      <c r="Q116" s="905">
        <v>0</v>
      </c>
      <c r="R116" s="905">
        <v>0</v>
      </c>
      <c r="S116" s="905">
        <v>1005</v>
      </c>
      <c r="T116" s="905" t="s">
        <v>4585</v>
      </c>
      <c r="U116" s="1063">
        <v>85800</v>
      </c>
      <c r="V116" s="923">
        <v>858000</v>
      </c>
      <c r="W116" s="907" t="s">
        <v>4567</v>
      </c>
      <c r="X116" s="905"/>
      <c r="Y116" s="917"/>
      <c r="Z116" s="907"/>
      <c r="AA116" s="908"/>
      <c r="AB116" s="905" t="s">
        <v>6220</v>
      </c>
      <c r="AC116" s="905" t="s">
        <v>6221</v>
      </c>
      <c r="AD116" s="907"/>
      <c r="AE116" s="905"/>
      <c r="AF116" s="906"/>
      <c r="AG116" s="910"/>
      <c r="AH116" s="905"/>
      <c r="AI116" s="910"/>
      <c r="AJ116" s="910">
        <v>44004</v>
      </c>
      <c r="AK116" s="906">
        <v>10</v>
      </c>
      <c r="AL116" s="906"/>
      <c r="AM116" s="911"/>
      <c r="AN116" s="910"/>
      <c r="AO116" s="910"/>
      <c r="AP116" s="907"/>
      <c r="AQ116" s="711"/>
      <c r="AR116" s="711"/>
      <c r="AS116" s="711"/>
      <c r="AT116" s="711"/>
      <c r="AU116" s="715"/>
      <c r="AV116" s="711"/>
      <c r="AW116" s="716"/>
      <c r="AX116" s="716"/>
      <c r="AY116" s="716"/>
      <c r="AZ116" s="716"/>
      <c r="BA116" s="716"/>
      <c r="BB116" s="716"/>
      <c r="BC116" s="716"/>
      <c r="BD116" s="716"/>
      <c r="BE116" s="716"/>
      <c r="BF116" s="716"/>
      <c r="BG116" s="716"/>
      <c r="BH116" s="716"/>
      <c r="BI116" s="716"/>
      <c r="BJ116" s="722"/>
      <c r="BK116" s="1062"/>
      <c r="BL116" s="716"/>
      <c r="BM116" s="720"/>
      <c r="BO116" s="918"/>
      <c r="BQ116" s="919"/>
      <c r="BR116" s="918"/>
    </row>
    <row r="117" spans="1:70" s="721" customFormat="1" ht="14.45" customHeight="1">
      <c r="A117" s="904">
        <f t="shared" si="1"/>
        <v>108</v>
      </c>
      <c r="B117" s="907">
        <v>2100</v>
      </c>
      <c r="C117" s="905" t="s">
        <v>4565</v>
      </c>
      <c r="D117" s="905">
        <v>2117</v>
      </c>
      <c r="E117" s="905" t="s">
        <v>4695</v>
      </c>
      <c r="F117" s="905">
        <v>2083</v>
      </c>
      <c r="G117" s="905" t="s">
        <v>4696</v>
      </c>
      <c r="H117" s="907" t="s">
        <v>4581</v>
      </c>
      <c r="I117" s="905" t="s">
        <v>4582</v>
      </c>
      <c r="J117" s="906">
        <v>8020970000008</v>
      </c>
      <c r="K117" s="905" t="s">
        <v>5792</v>
      </c>
      <c r="L117" s="905" t="s">
        <v>5793</v>
      </c>
      <c r="M117" s="905" t="s">
        <v>4441</v>
      </c>
      <c r="N117" s="905" t="s">
        <v>634</v>
      </c>
      <c r="O117" s="905">
        <v>16</v>
      </c>
      <c r="P117" s="905">
        <v>0</v>
      </c>
      <c r="Q117" s="905">
        <v>0</v>
      </c>
      <c r="R117" s="905">
        <v>0</v>
      </c>
      <c r="S117" s="905">
        <v>1005</v>
      </c>
      <c r="T117" s="905" t="s">
        <v>4585</v>
      </c>
      <c r="U117" s="1063">
        <v>13310</v>
      </c>
      <c r="V117" s="923">
        <v>212960</v>
      </c>
      <c r="W117" s="907" t="s">
        <v>4567</v>
      </c>
      <c r="X117" s="905"/>
      <c r="Y117" s="917"/>
      <c r="Z117" s="907"/>
      <c r="AA117" s="908"/>
      <c r="AB117" s="905" t="s">
        <v>5901</v>
      </c>
      <c r="AC117" s="905" t="s">
        <v>6217</v>
      </c>
      <c r="AD117" s="907"/>
      <c r="AE117" s="905"/>
      <c r="AF117" s="906"/>
      <c r="AG117" s="910"/>
      <c r="AH117" s="905"/>
      <c r="AI117" s="910"/>
      <c r="AJ117" s="910">
        <v>44005</v>
      </c>
      <c r="AK117" s="906">
        <v>16</v>
      </c>
      <c r="AL117" s="906"/>
      <c r="AM117" s="911"/>
      <c r="AN117" s="910"/>
      <c r="AO117" s="910"/>
      <c r="AP117" s="907"/>
      <c r="AQ117" s="711"/>
      <c r="AR117" s="711"/>
      <c r="AS117" s="711"/>
      <c r="AT117" s="711"/>
      <c r="AU117" s="715"/>
      <c r="AV117" s="711"/>
      <c r="AW117" s="716"/>
      <c r="AX117" s="716"/>
      <c r="AY117" s="716"/>
      <c r="AZ117" s="716"/>
      <c r="BA117" s="716"/>
      <c r="BB117" s="716"/>
      <c r="BC117" s="716"/>
      <c r="BD117" s="716"/>
      <c r="BE117" s="716"/>
      <c r="BF117" s="716"/>
      <c r="BG117" s="716"/>
      <c r="BH117" s="716"/>
      <c r="BI117" s="716"/>
      <c r="BJ117" s="722"/>
      <c r="BK117" s="1062"/>
      <c r="BL117" s="716"/>
      <c r="BM117" s="720"/>
      <c r="BO117" s="918"/>
      <c r="BQ117" s="919"/>
      <c r="BR117" s="918"/>
    </row>
    <row r="118" spans="1:70" s="721" customFormat="1" ht="14.45" customHeight="1">
      <c r="A118" s="904">
        <f t="shared" si="1"/>
        <v>109</v>
      </c>
      <c r="B118" s="907">
        <v>2100</v>
      </c>
      <c r="C118" s="905" t="s">
        <v>4565</v>
      </c>
      <c r="D118" s="905">
        <v>2117</v>
      </c>
      <c r="E118" s="905" t="s">
        <v>4695</v>
      </c>
      <c r="F118" s="905">
        <v>2084</v>
      </c>
      <c r="G118" s="905" t="s">
        <v>4696</v>
      </c>
      <c r="H118" s="907" t="s">
        <v>4581</v>
      </c>
      <c r="I118" s="905" t="s">
        <v>4582</v>
      </c>
      <c r="J118" s="906">
        <v>8020970000000</v>
      </c>
      <c r="K118" s="905" t="s">
        <v>5794</v>
      </c>
      <c r="L118" s="905" t="s">
        <v>5793</v>
      </c>
      <c r="M118" s="905" t="s">
        <v>4441</v>
      </c>
      <c r="N118" s="905" t="s">
        <v>634</v>
      </c>
      <c r="O118" s="905">
        <v>32</v>
      </c>
      <c r="P118" s="905">
        <v>0</v>
      </c>
      <c r="Q118" s="905">
        <v>0</v>
      </c>
      <c r="R118" s="905">
        <v>0</v>
      </c>
      <c r="S118" s="905">
        <v>1005</v>
      </c>
      <c r="T118" s="905" t="s">
        <v>4585</v>
      </c>
      <c r="U118" s="1063">
        <v>12320</v>
      </c>
      <c r="V118" s="923">
        <v>394240</v>
      </c>
      <c r="W118" s="907" t="s">
        <v>4567</v>
      </c>
      <c r="X118" s="905"/>
      <c r="Y118" s="917"/>
      <c r="Z118" s="907"/>
      <c r="AA118" s="908"/>
      <c r="AB118" s="905" t="s">
        <v>5901</v>
      </c>
      <c r="AC118" s="905" t="s">
        <v>6217</v>
      </c>
      <c r="AD118" s="907"/>
      <c r="AE118" s="905"/>
      <c r="AF118" s="906"/>
      <c r="AG118" s="910"/>
      <c r="AH118" s="905"/>
      <c r="AI118" s="910"/>
      <c r="AJ118" s="910">
        <v>44005</v>
      </c>
      <c r="AK118" s="906">
        <v>32</v>
      </c>
      <c r="AL118" s="906"/>
      <c r="AM118" s="911"/>
      <c r="AN118" s="910"/>
      <c r="AO118" s="910"/>
      <c r="AP118" s="907"/>
      <c r="AQ118" s="711"/>
      <c r="AR118" s="711"/>
      <c r="AS118" s="711"/>
      <c r="AT118" s="711"/>
      <c r="AU118" s="715"/>
      <c r="AV118" s="711"/>
      <c r="AW118" s="716"/>
      <c r="AX118" s="716"/>
      <c r="AY118" s="716"/>
      <c r="AZ118" s="716"/>
      <c r="BA118" s="716"/>
      <c r="BB118" s="716"/>
      <c r="BC118" s="716"/>
      <c r="BD118" s="716"/>
      <c r="BE118" s="716"/>
      <c r="BF118" s="716"/>
      <c r="BG118" s="716"/>
      <c r="BH118" s="716"/>
      <c r="BI118" s="716"/>
      <c r="BJ118" s="722"/>
      <c r="BK118" s="1062"/>
      <c r="BL118" s="716"/>
      <c r="BM118" s="720"/>
      <c r="BO118" s="918"/>
      <c r="BQ118" s="919"/>
      <c r="BR118" s="918"/>
    </row>
    <row r="119" spans="1:70" s="721" customFormat="1" ht="14.45" customHeight="1">
      <c r="A119" s="904">
        <f t="shared" si="1"/>
        <v>110</v>
      </c>
      <c r="B119" s="907">
        <v>2100</v>
      </c>
      <c r="C119" s="905" t="s">
        <v>4565</v>
      </c>
      <c r="D119" s="905">
        <v>2117</v>
      </c>
      <c r="E119" s="905" t="s">
        <v>4695</v>
      </c>
      <c r="F119" s="905">
        <v>2085</v>
      </c>
      <c r="G119" s="905" t="s">
        <v>4696</v>
      </c>
      <c r="H119" s="907" t="s">
        <v>4581</v>
      </c>
      <c r="I119" s="905" t="s">
        <v>4582</v>
      </c>
      <c r="J119" s="906">
        <v>8020970000015</v>
      </c>
      <c r="K119" s="905" t="s">
        <v>5795</v>
      </c>
      <c r="L119" s="905" t="s">
        <v>5793</v>
      </c>
      <c r="M119" s="905" t="s">
        <v>4441</v>
      </c>
      <c r="N119" s="905" t="s">
        <v>634</v>
      </c>
      <c r="O119" s="905">
        <v>20</v>
      </c>
      <c r="P119" s="905">
        <v>0</v>
      </c>
      <c r="Q119" s="905">
        <v>0</v>
      </c>
      <c r="R119" s="905">
        <v>0</v>
      </c>
      <c r="S119" s="905">
        <v>1005</v>
      </c>
      <c r="T119" s="905" t="s">
        <v>4585</v>
      </c>
      <c r="U119" s="1063">
        <v>13200</v>
      </c>
      <c r="V119" s="923">
        <v>264000</v>
      </c>
      <c r="W119" s="907" t="s">
        <v>4567</v>
      </c>
      <c r="X119" s="905"/>
      <c r="Y119" s="917"/>
      <c r="Z119" s="907"/>
      <c r="AA119" s="908"/>
      <c r="AB119" s="905" t="s">
        <v>5901</v>
      </c>
      <c r="AC119" s="905" t="s">
        <v>6217</v>
      </c>
      <c r="AD119" s="907"/>
      <c r="AE119" s="905"/>
      <c r="AF119" s="906"/>
      <c r="AG119" s="910"/>
      <c r="AH119" s="905"/>
      <c r="AI119" s="910"/>
      <c r="AJ119" s="910">
        <v>44005</v>
      </c>
      <c r="AK119" s="906">
        <v>20</v>
      </c>
      <c r="AL119" s="906"/>
      <c r="AM119" s="911"/>
      <c r="AN119" s="910"/>
      <c r="AO119" s="910"/>
      <c r="AP119" s="907"/>
      <c r="AQ119" s="711"/>
      <c r="AR119" s="711"/>
      <c r="AS119" s="711"/>
      <c r="AT119" s="711"/>
      <c r="AU119" s="715"/>
      <c r="AV119" s="711"/>
      <c r="AW119" s="716"/>
      <c r="AX119" s="716"/>
      <c r="AY119" s="716"/>
      <c r="AZ119" s="716"/>
      <c r="BA119" s="716"/>
      <c r="BB119" s="716"/>
      <c r="BC119" s="716"/>
      <c r="BD119" s="716"/>
      <c r="BE119" s="716"/>
      <c r="BF119" s="716"/>
      <c r="BG119" s="716"/>
      <c r="BH119" s="716"/>
      <c r="BI119" s="716"/>
      <c r="BJ119" s="722"/>
      <c r="BK119" s="1062"/>
      <c r="BL119" s="716"/>
      <c r="BM119" s="720"/>
      <c r="BO119" s="918"/>
      <c r="BQ119" s="919"/>
      <c r="BR119" s="918"/>
    </row>
    <row r="120" spans="1:70" s="721" customFormat="1" ht="14.45" customHeight="1">
      <c r="A120" s="904">
        <f t="shared" si="1"/>
        <v>111</v>
      </c>
      <c r="B120" s="907">
        <v>2100</v>
      </c>
      <c r="C120" s="905" t="s">
        <v>4565</v>
      </c>
      <c r="D120" s="905">
        <v>2117</v>
      </c>
      <c r="E120" s="905" t="s">
        <v>4695</v>
      </c>
      <c r="F120" s="905">
        <v>2086</v>
      </c>
      <c r="G120" s="905" t="s">
        <v>4696</v>
      </c>
      <c r="H120" s="907" t="s">
        <v>4581</v>
      </c>
      <c r="I120" s="905" t="s">
        <v>4582</v>
      </c>
      <c r="J120" s="906">
        <v>8020970000001</v>
      </c>
      <c r="K120" s="905" t="s">
        <v>5796</v>
      </c>
      <c r="L120" s="905" t="s">
        <v>5793</v>
      </c>
      <c r="M120" s="905" t="s">
        <v>4441</v>
      </c>
      <c r="N120" s="905" t="s">
        <v>634</v>
      </c>
      <c r="O120" s="905">
        <v>169</v>
      </c>
      <c r="P120" s="905">
        <v>0</v>
      </c>
      <c r="Q120" s="905">
        <v>0</v>
      </c>
      <c r="R120" s="905">
        <v>0</v>
      </c>
      <c r="S120" s="905">
        <v>1005</v>
      </c>
      <c r="T120" s="905" t="s">
        <v>4585</v>
      </c>
      <c r="U120" s="1063">
        <v>16610</v>
      </c>
      <c r="V120" s="923">
        <v>2807090</v>
      </c>
      <c r="W120" s="907" t="s">
        <v>4567</v>
      </c>
      <c r="X120" s="905"/>
      <c r="Y120" s="917"/>
      <c r="Z120" s="907"/>
      <c r="AA120" s="908"/>
      <c r="AB120" s="905" t="s">
        <v>6220</v>
      </c>
      <c r="AC120" s="905" t="s">
        <v>6221</v>
      </c>
      <c r="AD120" s="907"/>
      <c r="AE120" s="905"/>
      <c r="AF120" s="906"/>
      <c r="AG120" s="910"/>
      <c r="AH120" s="905"/>
      <c r="AI120" s="910"/>
      <c r="AJ120" s="910">
        <v>44005</v>
      </c>
      <c r="AK120" s="906">
        <v>168</v>
      </c>
      <c r="AL120" s="906"/>
      <c r="AM120" s="911"/>
      <c r="AN120" s="910"/>
      <c r="AO120" s="910"/>
      <c r="AP120" s="907"/>
      <c r="AQ120" s="711"/>
      <c r="AR120" s="711"/>
      <c r="AS120" s="711"/>
      <c r="AT120" s="711"/>
      <c r="AU120" s="715"/>
      <c r="AV120" s="711"/>
      <c r="AW120" s="716"/>
      <c r="AX120" s="716"/>
      <c r="AY120" s="716"/>
      <c r="AZ120" s="716"/>
      <c r="BA120" s="716"/>
      <c r="BB120" s="716"/>
      <c r="BC120" s="716"/>
      <c r="BD120" s="716"/>
      <c r="BE120" s="716"/>
      <c r="BF120" s="716"/>
      <c r="BG120" s="716"/>
      <c r="BH120" s="716"/>
      <c r="BI120" s="716"/>
      <c r="BJ120" s="722"/>
      <c r="BK120" s="1062"/>
      <c r="BL120" s="716"/>
      <c r="BM120" s="720"/>
      <c r="BO120" s="918"/>
      <c r="BQ120" s="919"/>
      <c r="BR120" s="918"/>
    </row>
    <row r="121" spans="1:70" s="721" customFormat="1" ht="14.45" customHeight="1">
      <c r="A121" s="904">
        <f t="shared" si="1"/>
        <v>112</v>
      </c>
      <c r="B121" s="907">
        <v>2100</v>
      </c>
      <c r="C121" s="905" t="s">
        <v>4565</v>
      </c>
      <c r="D121" s="905">
        <v>2117</v>
      </c>
      <c r="E121" s="905" t="s">
        <v>4695</v>
      </c>
      <c r="F121" s="905">
        <v>2087</v>
      </c>
      <c r="G121" s="905" t="s">
        <v>4696</v>
      </c>
      <c r="H121" s="907" t="s">
        <v>4581</v>
      </c>
      <c r="I121" s="905" t="s">
        <v>4582</v>
      </c>
      <c r="J121" s="906">
        <v>8020970000003</v>
      </c>
      <c r="K121" s="905" t="s">
        <v>5797</v>
      </c>
      <c r="L121" s="905" t="s">
        <v>5793</v>
      </c>
      <c r="M121" s="905" t="s">
        <v>4441</v>
      </c>
      <c r="N121" s="905" t="s">
        <v>634</v>
      </c>
      <c r="O121" s="905">
        <v>35</v>
      </c>
      <c r="P121" s="905">
        <v>0</v>
      </c>
      <c r="Q121" s="905">
        <v>0</v>
      </c>
      <c r="R121" s="905">
        <v>0</v>
      </c>
      <c r="S121" s="905">
        <v>1005</v>
      </c>
      <c r="T121" s="905" t="s">
        <v>4585</v>
      </c>
      <c r="U121" s="1063">
        <v>30250</v>
      </c>
      <c r="V121" s="923">
        <v>1058750</v>
      </c>
      <c r="W121" s="907" t="s">
        <v>4567</v>
      </c>
      <c r="X121" s="905"/>
      <c r="Y121" s="917"/>
      <c r="Z121" s="907"/>
      <c r="AA121" s="908"/>
      <c r="AB121" s="905" t="s">
        <v>5901</v>
      </c>
      <c r="AC121" s="905" t="s">
        <v>6217</v>
      </c>
      <c r="AD121" s="907"/>
      <c r="AE121" s="905"/>
      <c r="AF121" s="906"/>
      <c r="AG121" s="910"/>
      <c r="AH121" s="905"/>
      <c r="AI121" s="910"/>
      <c r="AJ121" s="910">
        <v>44005</v>
      </c>
      <c r="AK121" s="906">
        <v>35</v>
      </c>
      <c r="AL121" s="906"/>
      <c r="AM121" s="911"/>
      <c r="AN121" s="910"/>
      <c r="AO121" s="910"/>
      <c r="AP121" s="907"/>
      <c r="AQ121" s="711"/>
      <c r="AR121" s="711"/>
      <c r="AS121" s="711"/>
      <c r="AT121" s="711"/>
      <c r="AU121" s="715"/>
      <c r="AV121" s="711"/>
      <c r="AW121" s="716"/>
      <c r="AX121" s="716"/>
      <c r="AY121" s="716"/>
      <c r="AZ121" s="716"/>
      <c r="BA121" s="716"/>
      <c r="BB121" s="716"/>
      <c r="BC121" s="716"/>
      <c r="BD121" s="716"/>
      <c r="BE121" s="716"/>
      <c r="BF121" s="716"/>
      <c r="BG121" s="716"/>
      <c r="BH121" s="716"/>
      <c r="BI121" s="716"/>
      <c r="BJ121" s="722"/>
      <c r="BK121" s="1062"/>
      <c r="BL121" s="716"/>
      <c r="BM121" s="720"/>
      <c r="BO121" s="918"/>
      <c r="BQ121" s="919"/>
      <c r="BR121" s="918"/>
    </row>
    <row r="122" spans="1:70" s="721" customFormat="1" ht="14.45" customHeight="1">
      <c r="A122" s="904">
        <f t="shared" si="1"/>
        <v>113</v>
      </c>
      <c r="B122" s="907">
        <v>2100</v>
      </c>
      <c r="C122" s="905" t="s">
        <v>4565</v>
      </c>
      <c r="D122" s="905">
        <v>2117</v>
      </c>
      <c r="E122" s="905" t="s">
        <v>4695</v>
      </c>
      <c r="F122" s="905">
        <v>2088</v>
      </c>
      <c r="G122" s="905" t="s">
        <v>4696</v>
      </c>
      <c r="H122" s="907" t="s">
        <v>4581</v>
      </c>
      <c r="I122" s="905" t="s">
        <v>4582</v>
      </c>
      <c r="J122" s="906">
        <v>9999970023495</v>
      </c>
      <c r="K122" s="905" t="s">
        <v>5798</v>
      </c>
      <c r="L122" s="905" t="s">
        <v>4451</v>
      </c>
      <c r="M122" s="905" t="s">
        <v>1011</v>
      </c>
      <c r="N122" s="905" t="s">
        <v>634</v>
      </c>
      <c r="O122" s="905">
        <v>182</v>
      </c>
      <c r="P122" s="905">
        <v>0</v>
      </c>
      <c r="Q122" s="905">
        <v>0</v>
      </c>
      <c r="R122" s="905">
        <v>0</v>
      </c>
      <c r="S122" s="905">
        <v>1005</v>
      </c>
      <c r="T122" s="905" t="s">
        <v>4585</v>
      </c>
      <c r="U122" s="1063">
        <v>102735</v>
      </c>
      <c r="V122" s="923">
        <v>18697800</v>
      </c>
      <c r="W122" s="907" t="s">
        <v>4567</v>
      </c>
      <c r="X122" s="905"/>
      <c r="Y122" s="917"/>
      <c r="Z122" s="907"/>
      <c r="AA122" s="908"/>
      <c r="AB122" s="905" t="s">
        <v>6220</v>
      </c>
      <c r="AC122" s="905" t="s">
        <v>6221</v>
      </c>
      <c r="AD122" s="907"/>
      <c r="AE122" s="905"/>
      <c r="AF122" s="906"/>
      <c r="AG122" s="910"/>
      <c r="AH122" s="905"/>
      <c r="AI122" s="910"/>
      <c r="AJ122" s="910">
        <v>44005</v>
      </c>
      <c r="AK122" s="906">
        <v>182</v>
      </c>
      <c r="AL122" s="906"/>
      <c r="AM122" s="911"/>
      <c r="AN122" s="910"/>
      <c r="AO122" s="910"/>
      <c r="AP122" s="907"/>
      <c r="AQ122" s="711"/>
      <c r="AR122" s="711"/>
      <c r="AS122" s="711"/>
      <c r="AT122" s="711"/>
      <c r="AU122" s="715"/>
      <c r="AV122" s="711"/>
      <c r="AW122" s="716"/>
      <c r="AX122" s="716"/>
      <c r="AY122" s="716"/>
      <c r="AZ122" s="716"/>
      <c r="BA122" s="716"/>
      <c r="BB122" s="716"/>
      <c r="BC122" s="716"/>
      <c r="BD122" s="716"/>
      <c r="BE122" s="716"/>
      <c r="BF122" s="716"/>
      <c r="BG122" s="716"/>
      <c r="BH122" s="716"/>
      <c r="BI122" s="716"/>
      <c r="BJ122" s="722"/>
      <c r="BK122" s="1062"/>
      <c r="BL122" s="716"/>
      <c r="BM122" s="720"/>
      <c r="BO122" s="918"/>
      <c r="BQ122" s="919"/>
      <c r="BR122" s="918"/>
    </row>
    <row r="123" spans="1:70" s="721" customFormat="1" ht="14.45" customHeight="1">
      <c r="A123" s="904">
        <f t="shared" si="1"/>
        <v>114</v>
      </c>
      <c r="B123" s="907">
        <v>2100</v>
      </c>
      <c r="C123" s="905" t="s">
        <v>4565</v>
      </c>
      <c r="D123" s="905">
        <v>2117</v>
      </c>
      <c r="E123" s="905" t="s">
        <v>4695</v>
      </c>
      <c r="F123" s="905">
        <v>2089</v>
      </c>
      <c r="G123" s="905" t="s">
        <v>4696</v>
      </c>
      <c r="H123" s="907" t="s">
        <v>4581</v>
      </c>
      <c r="I123" s="905" t="s">
        <v>4582</v>
      </c>
      <c r="J123" s="906">
        <v>9999970025542</v>
      </c>
      <c r="K123" s="905" t="s">
        <v>5799</v>
      </c>
      <c r="L123" s="905" t="s">
        <v>4451</v>
      </c>
      <c r="M123" s="905" t="s">
        <v>4441</v>
      </c>
      <c r="N123" s="905" t="s">
        <v>634</v>
      </c>
      <c r="O123" s="905">
        <v>68</v>
      </c>
      <c r="P123" s="905">
        <v>0</v>
      </c>
      <c r="Q123" s="905">
        <v>0</v>
      </c>
      <c r="R123" s="905">
        <v>0</v>
      </c>
      <c r="S123" s="905">
        <v>1005</v>
      </c>
      <c r="T123" s="905" t="s">
        <v>4585</v>
      </c>
      <c r="U123" s="1063">
        <v>36080</v>
      </c>
      <c r="V123" s="923">
        <v>2453440</v>
      </c>
      <c r="W123" s="907" t="s">
        <v>4567</v>
      </c>
      <c r="X123" s="905"/>
      <c r="Y123" s="917"/>
      <c r="Z123" s="907"/>
      <c r="AA123" s="908"/>
      <c r="AB123" s="905" t="s">
        <v>5901</v>
      </c>
      <c r="AC123" s="905" t="s">
        <v>6217</v>
      </c>
      <c r="AD123" s="907"/>
      <c r="AE123" s="905"/>
      <c r="AF123" s="906"/>
      <c r="AG123" s="910"/>
      <c r="AH123" s="905"/>
      <c r="AI123" s="910"/>
      <c r="AJ123" s="910">
        <v>44005</v>
      </c>
      <c r="AK123" s="906">
        <v>68</v>
      </c>
      <c r="AL123" s="906"/>
      <c r="AM123" s="911"/>
      <c r="AN123" s="910"/>
      <c r="AO123" s="910"/>
      <c r="AP123" s="907"/>
      <c r="AQ123" s="711"/>
      <c r="AR123" s="711"/>
      <c r="AS123" s="711"/>
      <c r="AT123" s="711"/>
      <c r="AU123" s="715"/>
      <c r="AV123" s="711"/>
      <c r="AW123" s="716"/>
      <c r="AX123" s="716"/>
      <c r="AY123" s="716"/>
      <c r="AZ123" s="716"/>
      <c r="BA123" s="716"/>
      <c r="BB123" s="716"/>
      <c r="BC123" s="716"/>
      <c r="BD123" s="716"/>
      <c r="BE123" s="716"/>
      <c r="BF123" s="716"/>
      <c r="BG123" s="716"/>
      <c r="BH123" s="716"/>
      <c r="BI123" s="716"/>
      <c r="BJ123" s="722"/>
      <c r="BK123" s="1062"/>
      <c r="BL123" s="716"/>
      <c r="BM123" s="720"/>
      <c r="BO123" s="918"/>
      <c r="BQ123" s="919"/>
      <c r="BR123" s="918"/>
    </row>
    <row r="124" spans="1:70" s="721" customFormat="1" ht="14.45" customHeight="1">
      <c r="A124" s="904">
        <f t="shared" si="1"/>
        <v>115</v>
      </c>
      <c r="B124" s="907">
        <v>2100</v>
      </c>
      <c r="C124" s="905" t="s">
        <v>4565</v>
      </c>
      <c r="D124" s="905">
        <v>2117</v>
      </c>
      <c r="E124" s="905" t="s">
        <v>4695</v>
      </c>
      <c r="F124" s="905">
        <v>2090</v>
      </c>
      <c r="G124" s="905" t="s">
        <v>4696</v>
      </c>
      <c r="H124" s="907" t="s">
        <v>4581</v>
      </c>
      <c r="I124" s="905" t="s">
        <v>4582</v>
      </c>
      <c r="J124" s="906">
        <v>9999970025094</v>
      </c>
      <c r="K124" s="905" t="s">
        <v>5800</v>
      </c>
      <c r="L124" s="905" t="s">
        <v>4451</v>
      </c>
      <c r="M124" s="905" t="s">
        <v>4441</v>
      </c>
      <c r="N124" s="905" t="s">
        <v>634</v>
      </c>
      <c r="O124" s="905">
        <v>4</v>
      </c>
      <c r="P124" s="905">
        <v>0</v>
      </c>
      <c r="Q124" s="905">
        <v>0</v>
      </c>
      <c r="R124" s="905">
        <v>0</v>
      </c>
      <c r="S124" s="905">
        <v>1005</v>
      </c>
      <c r="T124" s="905" t="s">
        <v>4585</v>
      </c>
      <c r="U124" s="1063">
        <v>214500</v>
      </c>
      <c r="V124" s="923">
        <v>858000</v>
      </c>
      <c r="W124" s="907" t="s">
        <v>4567</v>
      </c>
      <c r="X124" s="905"/>
      <c r="Y124" s="917"/>
      <c r="Z124" s="907"/>
      <c r="AA124" s="908"/>
      <c r="AB124" s="905" t="s">
        <v>5901</v>
      </c>
      <c r="AC124" s="905" t="s">
        <v>6217</v>
      </c>
      <c r="AD124" s="907"/>
      <c r="AE124" s="905"/>
      <c r="AF124" s="906"/>
      <c r="AG124" s="910"/>
      <c r="AH124" s="905"/>
      <c r="AI124" s="910"/>
      <c r="AJ124" s="910">
        <v>44005</v>
      </c>
      <c r="AK124" s="906">
        <v>4</v>
      </c>
      <c r="AL124" s="906"/>
      <c r="AM124" s="911"/>
      <c r="AN124" s="910"/>
      <c r="AO124" s="910"/>
      <c r="AP124" s="907"/>
      <c r="AQ124" s="711"/>
      <c r="AR124" s="711"/>
      <c r="AS124" s="711"/>
      <c r="AT124" s="711"/>
      <c r="AU124" s="715"/>
      <c r="AV124" s="711"/>
      <c r="AW124" s="716"/>
      <c r="AX124" s="716"/>
      <c r="AY124" s="716"/>
      <c r="AZ124" s="716"/>
      <c r="BA124" s="716"/>
      <c r="BB124" s="716"/>
      <c r="BC124" s="716"/>
      <c r="BD124" s="716"/>
      <c r="BE124" s="716"/>
      <c r="BF124" s="716"/>
      <c r="BG124" s="716"/>
      <c r="BH124" s="716"/>
      <c r="BI124" s="716"/>
      <c r="BJ124" s="722"/>
      <c r="BK124" s="1062"/>
      <c r="BL124" s="716"/>
      <c r="BM124" s="720"/>
      <c r="BO124" s="918"/>
      <c r="BQ124" s="919"/>
      <c r="BR124" s="918"/>
    </row>
    <row r="125" spans="1:70" s="721" customFormat="1" ht="14.45" customHeight="1">
      <c r="A125" s="904">
        <f t="shared" si="1"/>
        <v>116</v>
      </c>
      <c r="B125" s="907">
        <v>2100</v>
      </c>
      <c r="C125" s="905" t="s">
        <v>4565</v>
      </c>
      <c r="D125" s="905">
        <v>2117</v>
      </c>
      <c r="E125" s="905" t="s">
        <v>4695</v>
      </c>
      <c r="F125" s="905">
        <v>2091</v>
      </c>
      <c r="G125" s="905" t="s">
        <v>4696</v>
      </c>
      <c r="H125" s="907" t="s">
        <v>4581</v>
      </c>
      <c r="I125" s="905" t="s">
        <v>4582</v>
      </c>
      <c r="J125" s="906">
        <v>8135970000000</v>
      </c>
      <c r="K125" s="905" t="s">
        <v>5801</v>
      </c>
      <c r="L125" s="905" t="s">
        <v>5802</v>
      </c>
      <c r="M125" s="905" t="s">
        <v>4453</v>
      </c>
      <c r="N125" s="905" t="s">
        <v>634</v>
      </c>
      <c r="O125" s="905">
        <v>4</v>
      </c>
      <c r="P125" s="905">
        <v>0</v>
      </c>
      <c r="Q125" s="905">
        <v>0</v>
      </c>
      <c r="R125" s="905">
        <v>0</v>
      </c>
      <c r="S125" s="905">
        <v>1005</v>
      </c>
      <c r="T125" s="905" t="s">
        <v>4585</v>
      </c>
      <c r="U125" s="1063">
        <v>321750</v>
      </c>
      <c r="V125" s="923">
        <v>1287000</v>
      </c>
      <c r="W125" s="907" t="s">
        <v>4567</v>
      </c>
      <c r="X125" s="905"/>
      <c r="Y125" s="917"/>
      <c r="Z125" s="907"/>
      <c r="AA125" s="908"/>
      <c r="AB125" s="905" t="s">
        <v>5901</v>
      </c>
      <c r="AC125" s="905" t="s">
        <v>6217</v>
      </c>
      <c r="AD125" s="907"/>
      <c r="AE125" s="905"/>
      <c r="AF125" s="906"/>
      <c r="AG125" s="910"/>
      <c r="AH125" s="905"/>
      <c r="AI125" s="910"/>
      <c r="AJ125" s="910">
        <v>44005</v>
      </c>
      <c r="AK125" s="906">
        <v>4</v>
      </c>
      <c r="AL125" s="906"/>
      <c r="AM125" s="911"/>
      <c r="AN125" s="910"/>
      <c r="AO125" s="910"/>
      <c r="AP125" s="907"/>
      <c r="AQ125" s="711"/>
      <c r="AR125" s="711"/>
      <c r="AS125" s="711"/>
      <c r="AT125" s="711"/>
      <c r="AU125" s="715"/>
      <c r="AV125" s="711"/>
      <c r="AW125" s="716"/>
      <c r="AX125" s="716"/>
      <c r="AY125" s="716"/>
      <c r="AZ125" s="716"/>
      <c r="BA125" s="716"/>
      <c r="BB125" s="716"/>
      <c r="BC125" s="716"/>
      <c r="BD125" s="716"/>
      <c r="BE125" s="716"/>
      <c r="BF125" s="716"/>
      <c r="BG125" s="716"/>
      <c r="BH125" s="716"/>
      <c r="BI125" s="716"/>
      <c r="BJ125" s="722"/>
      <c r="BK125" s="1062"/>
      <c r="BL125" s="716"/>
      <c r="BM125" s="720"/>
      <c r="BO125" s="918"/>
      <c r="BQ125" s="919"/>
      <c r="BR125" s="918"/>
    </row>
    <row r="126" spans="1:70" s="721" customFormat="1" ht="14.45" customHeight="1">
      <c r="A126" s="904">
        <f t="shared" si="1"/>
        <v>117</v>
      </c>
      <c r="B126" s="907">
        <v>2100</v>
      </c>
      <c r="C126" s="905" t="s">
        <v>4565</v>
      </c>
      <c r="D126" s="905">
        <v>2117</v>
      </c>
      <c r="E126" s="905" t="s">
        <v>4695</v>
      </c>
      <c r="F126" s="905">
        <v>2092</v>
      </c>
      <c r="G126" s="905" t="s">
        <v>4696</v>
      </c>
      <c r="H126" s="907" t="s">
        <v>4581</v>
      </c>
      <c r="I126" s="905" t="s">
        <v>4582</v>
      </c>
      <c r="J126" s="906">
        <v>9999970001938</v>
      </c>
      <c r="K126" s="905" t="s">
        <v>5803</v>
      </c>
      <c r="L126" s="905" t="s">
        <v>4451</v>
      </c>
      <c r="M126" s="905" t="s">
        <v>4441</v>
      </c>
      <c r="N126" s="905" t="s">
        <v>634</v>
      </c>
      <c r="O126" s="905">
        <v>32</v>
      </c>
      <c r="P126" s="905">
        <v>0</v>
      </c>
      <c r="Q126" s="905">
        <v>0</v>
      </c>
      <c r="R126" s="905">
        <v>0</v>
      </c>
      <c r="S126" s="905">
        <v>1005</v>
      </c>
      <c r="T126" s="905" t="s">
        <v>4585</v>
      </c>
      <c r="U126" s="1063">
        <v>12870</v>
      </c>
      <c r="V126" s="923">
        <v>411840</v>
      </c>
      <c r="W126" s="907" t="s">
        <v>4567</v>
      </c>
      <c r="X126" s="905"/>
      <c r="Y126" s="917"/>
      <c r="Z126" s="907"/>
      <c r="AA126" s="908"/>
      <c r="AB126" s="905" t="s">
        <v>5901</v>
      </c>
      <c r="AC126" s="905" t="s">
        <v>6217</v>
      </c>
      <c r="AD126" s="907"/>
      <c r="AE126" s="905"/>
      <c r="AF126" s="906"/>
      <c r="AG126" s="910"/>
      <c r="AH126" s="905"/>
      <c r="AI126" s="910"/>
      <c r="AJ126" s="910">
        <v>44005</v>
      </c>
      <c r="AK126" s="906">
        <v>32</v>
      </c>
      <c r="AL126" s="906"/>
      <c r="AM126" s="911"/>
      <c r="AN126" s="910"/>
      <c r="AO126" s="910"/>
      <c r="AP126" s="907"/>
      <c r="AQ126" s="711"/>
      <c r="AR126" s="711"/>
      <c r="AS126" s="711"/>
      <c r="AT126" s="711"/>
      <c r="AU126" s="715"/>
      <c r="AV126" s="711"/>
      <c r="AW126" s="716"/>
      <c r="AX126" s="716"/>
      <c r="AY126" s="716"/>
      <c r="AZ126" s="716"/>
      <c r="BA126" s="716"/>
      <c r="BB126" s="716"/>
      <c r="BC126" s="716"/>
      <c r="BD126" s="716"/>
      <c r="BE126" s="716"/>
      <c r="BF126" s="716"/>
      <c r="BG126" s="716"/>
      <c r="BH126" s="716"/>
      <c r="BI126" s="716"/>
      <c r="BJ126" s="722"/>
      <c r="BK126" s="1062"/>
      <c r="BL126" s="716"/>
      <c r="BM126" s="720"/>
      <c r="BO126" s="918"/>
      <c r="BQ126" s="919"/>
      <c r="BR126" s="918"/>
    </row>
    <row r="127" spans="1:70" s="721" customFormat="1" ht="14.45" customHeight="1">
      <c r="A127" s="904">
        <f t="shared" si="1"/>
        <v>118</v>
      </c>
      <c r="B127" s="907">
        <v>2100</v>
      </c>
      <c r="C127" s="905" t="s">
        <v>4565</v>
      </c>
      <c r="D127" s="905">
        <v>2117</v>
      </c>
      <c r="E127" s="905" t="s">
        <v>4695</v>
      </c>
      <c r="F127" s="905">
        <v>2093</v>
      </c>
      <c r="G127" s="905" t="s">
        <v>4696</v>
      </c>
      <c r="H127" s="907" t="s">
        <v>4581</v>
      </c>
      <c r="I127" s="905" t="s">
        <v>4582</v>
      </c>
      <c r="J127" s="906">
        <v>5530970000001</v>
      </c>
      <c r="K127" s="905" t="s">
        <v>5804</v>
      </c>
      <c r="L127" s="905" t="s">
        <v>5805</v>
      </c>
      <c r="M127" s="905" t="s">
        <v>4453</v>
      </c>
      <c r="N127" s="905" t="s">
        <v>634</v>
      </c>
      <c r="O127" s="905">
        <v>3</v>
      </c>
      <c r="P127" s="905">
        <v>0</v>
      </c>
      <c r="Q127" s="905">
        <v>0</v>
      </c>
      <c r="R127" s="905">
        <v>0</v>
      </c>
      <c r="S127" s="905">
        <v>1005</v>
      </c>
      <c r="T127" s="905" t="s">
        <v>4585</v>
      </c>
      <c r="U127" s="1063">
        <v>209000</v>
      </c>
      <c r="V127" s="923">
        <v>627000</v>
      </c>
      <c r="W127" s="907" t="s">
        <v>4567</v>
      </c>
      <c r="X127" s="905"/>
      <c r="Y127" s="917"/>
      <c r="Z127" s="907"/>
      <c r="AA127" s="908"/>
      <c r="AB127" s="905" t="s">
        <v>5901</v>
      </c>
      <c r="AC127" s="905" t="s">
        <v>6217</v>
      </c>
      <c r="AD127" s="907"/>
      <c r="AE127" s="905"/>
      <c r="AF127" s="906"/>
      <c r="AG127" s="910"/>
      <c r="AH127" s="905"/>
      <c r="AI127" s="910"/>
      <c r="AJ127" s="910">
        <v>44005</v>
      </c>
      <c r="AK127" s="906">
        <v>3</v>
      </c>
      <c r="AL127" s="906"/>
      <c r="AM127" s="911"/>
      <c r="AN127" s="910"/>
      <c r="AO127" s="910"/>
      <c r="AP127" s="907"/>
      <c r="AQ127" s="711"/>
      <c r="AR127" s="711"/>
      <c r="AS127" s="711"/>
      <c r="AT127" s="711"/>
      <c r="AU127" s="715"/>
      <c r="AV127" s="711"/>
      <c r="AW127" s="716"/>
      <c r="AX127" s="716"/>
      <c r="AY127" s="716"/>
      <c r="AZ127" s="716"/>
      <c r="BA127" s="716"/>
      <c r="BB127" s="716"/>
      <c r="BC127" s="716"/>
      <c r="BD127" s="716"/>
      <c r="BE127" s="716"/>
      <c r="BF127" s="716"/>
      <c r="BG127" s="716"/>
      <c r="BH127" s="716"/>
      <c r="BI127" s="716"/>
      <c r="BJ127" s="722"/>
      <c r="BK127" s="1062"/>
      <c r="BL127" s="716"/>
      <c r="BM127" s="720"/>
      <c r="BO127" s="918"/>
      <c r="BQ127" s="919"/>
      <c r="BR127" s="918"/>
    </row>
    <row r="128" spans="1:70" s="721" customFormat="1" ht="14.45" customHeight="1">
      <c r="A128" s="904">
        <f t="shared" si="1"/>
        <v>119</v>
      </c>
      <c r="B128" s="907">
        <v>2100</v>
      </c>
      <c r="C128" s="905" t="s">
        <v>4565</v>
      </c>
      <c r="D128" s="905">
        <v>2117</v>
      </c>
      <c r="E128" s="905" t="s">
        <v>4695</v>
      </c>
      <c r="F128" s="905">
        <v>2094</v>
      </c>
      <c r="G128" s="905" t="s">
        <v>4696</v>
      </c>
      <c r="H128" s="907" t="s">
        <v>4581</v>
      </c>
      <c r="I128" s="905" t="s">
        <v>4582</v>
      </c>
      <c r="J128" s="906">
        <v>8010970000076</v>
      </c>
      <c r="K128" s="905" t="s">
        <v>5806</v>
      </c>
      <c r="L128" s="905" t="s">
        <v>5773</v>
      </c>
      <c r="M128" s="905" t="s">
        <v>1011</v>
      </c>
      <c r="N128" s="905" t="s">
        <v>634</v>
      </c>
      <c r="O128" s="905">
        <v>12</v>
      </c>
      <c r="P128" s="905">
        <v>0</v>
      </c>
      <c r="Q128" s="905">
        <v>0</v>
      </c>
      <c r="R128" s="905">
        <v>0</v>
      </c>
      <c r="S128" s="905">
        <v>1005</v>
      </c>
      <c r="T128" s="905" t="s">
        <v>4585</v>
      </c>
      <c r="U128" s="1063">
        <v>36300</v>
      </c>
      <c r="V128" s="923">
        <v>435600</v>
      </c>
      <c r="W128" s="907" t="s">
        <v>4567</v>
      </c>
      <c r="X128" s="905"/>
      <c r="Y128" s="917"/>
      <c r="Z128" s="907"/>
      <c r="AA128" s="908"/>
      <c r="AB128" s="905" t="s">
        <v>5901</v>
      </c>
      <c r="AC128" s="905" t="s">
        <v>6217</v>
      </c>
      <c r="AD128" s="907"/>
      <c r="AE128" s="905"/>
      <c r="AF128" s="906"/>
      <c r="AG128" s="910"/>
      <c r="AH128" s="905"/>
      <c r="AI128" s="910"/>
      <c r="AJ128" s="910">
        <v>44005</v>
      </c>
      <c r="AK128" s="906">
        <v>12</v>
      </c>
      <c r="AL128" s="906"/>
      <c r="AM128" s="911"/>
      <c r="AN128" s="910"/>
      <c r="AO128" s="910"/>
      <c r="AP128" s="907"/>
      <c r="AQ128" s="711"/>
      <c r="AR128" s="711"/>
      <c r="AS128" s="711"/>
      <c r="AT128" s="711"/>
      <c r="AU128" s="715"/>
      <c r="AV128" s="711"/>
      <c r="AW128" s="716"/>
      <c r="AX128" s="716"/>
      <c r="AY128" s="716"/>
      <c r="AZ128" s="716"/>
      <c r="BA128" s="716"/>
      <c r="BB128" s="716"/>
      <c r="BC128" s="716"/>
      <c r="BD128" s="716"/>
      <c r="BE128" s="716"/>
      <c r="BF128" s="716"/>
      <c r="BG128" s="716"/>
      <c r="BH128" s="716"/>
      <c r="BI128" s="716"/>
      <c r="BJ128" s="722"/>
      <c r="BK128" s="1062"/>
      <c r="BL128" s="716"/>
      <c r="BM128" s="720"/>
      <c r="BO128" s="918"/>
      <c r="BQ128" s="919"/>
      <c r="BR128" s="918"/>
    </row>
    <row r="129" spans="1:70" s="721" customFormat="1" ht="14.45" customHeight="1">
      <c r="A129" s="904">
        <f t="shared" si="1"/>
        <v>120</v>
      </c>
      <c r="B129" s="907">
        <v>2100</v>
      </c>
      <c r="C129" s="905" t="s">
        <v>4565</v>
      </c>
      <c r="D129" s="905">
        <v>2117</v>
      </c>
      <c r="E129" s="905" t="s">
        <v>4695</v>
      </c>
      <c r="F129" s="905">
        <v>2095</v>
      </c>
      <c r="G129" s="905" t="s">
        <v>4696</v>
      </c>
      <c r="H129" s="907" t="s">
        <v>4581</v>
      </c>
      <c r="I129" s="905" t="s">
        <v>4582</v>
      </c>
      <c r="J129" s="906">
        <v>4820970000001</v>
      </c>
      <c r="K129" s="905" t="s">
        <v>5807</v>
      </c>
      <c r="L129" s="905" t="s">
        <v>4466</v>
      </c>
      <c r="M129" s="905" t="s">
        <v>4441</v>
      </c>
      <c r="N129" s="905" t="s">
        <v>634</v>
      </c>
      <c r="O129" s="905">
        <v>2</v>
      </c>
      <c r="P129" s="905">
        <v>0</v>
      </c>
      <c r="Q129" s="905">
        <v>0</v>
      </c>
      <c r="R129" s="905">
        <v>0</v>
      </c>
      <c r="S129" s="905">
        <v>1005</v>
      </c>
      <c r="T129" s="905" t="s">
        <v>4585</v>
      </c>
      <c r="U129" s="1063">
        <v>276650</v>
      </c>
      <c r="V129" s="923">
        <v>553300</v>
      </c>
      <c r="W129" s="907" t="s">
        <v>4567</v>
      </c>
      <c r="X129" s="905"/>
      <c r="Y129" s="917"/>
      <c r="Z129" s="907"/>
      <c r="AA129" s="908"/>
      <c r="AB129" s="905" t="s">
        <v>6220</v>
      </c>
      <c r="AC129" s="905" t="s">
        <v>6221</v>
      </c>
      <c r="AD129" s="907"/>
      <c r="AE129" s="905"/>
      <c r="AF129" s="906"/>
      <c r="AG129" s="910"/>
      <c r="AH129" s="905"/>
      <c r="AI129" s="910"/>
      <c r="AJ129" s="910">
        <v>44005</v>
      </c>
      <c r="AK129" s="906">
        <v>2</v>
      </c>
      <c r="AL129" s="906"/>
      <c r="AM129" s="911"/>
      <c r="AN129" s="910"/>
      <c r="AO129" s="910"/>
      <c r="AP129" s="907"/>
      <c r="AQ129" s="711"/>
      <c r="AR129" s="711"/>
      <c r="AS129" s="711"/>
      <c r="AT129" s="711"/>
      <c r="AU129" s="715"/>
      <c r="AV129" s="711"/>
      <c r="AW129" s="716"/>
      <c r="AX129" s="716"/>
      <c r="AY129" s="716"/>
      <c r="AZ129" s="716"/>
      <c r="BA129" s="716"/>
      <c r="BB129" s="716"/>
      <c r="BC129" s="716"/>
      <c r="BD129" s="716"/>
      <c r="BE129" s="716"/>
      <c r="BF129" s="716"/>
      <c r="BG129" s="716"/>
      <c r="BH129" s="716"/>
      <c r="BI129" s="716"/>
      <c r="BJ129" s="722"/>
      <c r="BK129" s="1062"/>
      <c r="BL129" s="716"/>
      <c r="BM129" s="720"/>
      <c r="BO129" s="918"/>
      <c r="BQ129" s="919"/>
      <c r="BR129" s="918"/>
    </row>
    <row r="130" spans="1:70" s="721" customFormat="1" ht="14.45" customHeight="1">
      <c r="A130" s="904">
        <f t="shared" si="1"/>
        <v>121</v>
      </c>
      <c r="B130" s="907">
        <v>2100</v>
      </c>
      <c r="C130" s="905" t="s">
        <v>4565</v>
      </c>
      <c r="D130" s="905">
        <v>2117</v>
      </c>
      <c r="E130" s="905" t="s">
        <v>4695</v>
      </c>
      <c r="F130" s="905">
        <v>2096</v>
      </c>
      <c r="G130" s="905" t="s">
        <v>4696</v>
      </c>
      <c r="H130" s="907" t="s">
        <v>4581</v>
      </c>
      <c r="I130" s="905" t="s">
        <v>4582</v>
      </c>
      <c r="J130" s="906">
        <v>4820970000005</v>
      </c>
      <c r="K130" s="905" t="s">
        <v>5808</v>
      </c>
      <c r="L130" s="905" t="s">
        <v>4466</v>
      </c>
      <c r="M130" s="905" t="s">
        <v>4441</v>
      </c>
      <c r="N130" s="905" t="s">
        <v>634</v>
      </c>
      <c r="O130" s="905">
        <v>2</v>
      </c>
      <c r="P130" s="905">
        <v>0</v>
      </c>
      <c r="Q130" s="905">
        <v>0</v>
      </c>
      <c r="R130" s="905">
        <v>0</v>
      </c>
      <c r="S130" s="905">
        <v>1005</v>
      </c>
      <c r="T130" s="905" t="s">
        <v>4585</v>
      </c>
      <c r="U130" s="1063">
        <v>281600</v>
      </c>
      <c r="V130" s="923">
        <v>563200</v>
      </c>
      <c r="W130" s="907" t="s">
        <v>4567</v>
      </c>
      <c r="X130" s="905"/>
      <c r="Y130" s="917"/>
      <c r="Z130" s="907"/>
      <c r="AA130" s="908"/>
      <c r="AB130" s="905" t="s">
        <v>6220</v>
      </c>
      <c r="AC130" s="905" t="s">
        <v>6221</v>
      </c>
      <c r="AD130" s="907"/>
      <c r="AE130" s="905"/>
      <c r="AF130" s="906"/>
      <c r="AG130" s="910"/>
      <c r="AH130" s="905"/>
      <c r="AI130" s="910"/>
      <c r="AJ130" s="910">
        <v>44005</v>
      </c>
      <c r="AK130" s="906">
        <v>2</v>
      </c>
      <c r="AL130" s="906"/>
      <c r="AM130" s="911"/>
      <c r="AN130" s="910"/>
      <c r="AO130" s="910"/>
      <c r="AP130" s="907"/>
      <c r="AQ130" s="711"/>
      <c r="AR130" s="711"/>
      <c r="AS130" s="711"/>
      <c r="AT130" s="711"/>
      <c r="AU130" s="715"/>
      <c r="AV130" s="711"/>
      <c r="AW130" s="716"/>
      <c r="AX130" s="716"/>
      <c r="AY130" s="716"/>
      <c r="AZ130" s="716"/>
      <c r="BA130" s="716"/>
      <c r="BB130" s="716"/>
      <c r="BC130" s="716"/>
      <c r="BD130" s="716"/>
      <c r="BE130" s="716"/>
      <c r="BF130" s="716"/>
      <c r="BG130" s="716"/>
      <c r="BH130" s="716"/>
      <c r="BI130" s="716"/>
      <c r="BJ130" s="722"/>
      <c r="BK130" s="1062"/>
      <c r="BL130" s="716"/>
      <c r="BM130" s="720"/>
      <c r="BO130" s="918"/>
      <c r="BQ130" s="919"/>
      <c r="BR130" s="918"/>
    </row>
    <row r="131" spans="1:70" s="721" customFormat="1" ht="14.45" customHeight="1">
      <c r="A131" s="904">
        <f t="shared" si="1"/>
        <v>122</v>
      </c>
      <c r="B131" s="907">
        <v>2100</v>
      </c>
      <c r="C131" s="905" t="s">
        <v>4565</v>
      </c>
      <c r="D131" s="905">
        <v>2117</v>
      </c>
      <c r="E131" s="905" t="s">
        <v>4695</v>
      </c>
      <c r="F131" s="905">
        <v>2097</v>
      </c>
      <c r="G131" s="905" t="s">
        <v>4696</v>
      </c>
      <c r="H131" s="907" t="s">
        <v>4581</v>
      </c>
      <c r="I131" s="905" t="s">
        <v>4582</v>
      </c>
      <c r="J131" s="906">
        <v>9999970025106</v>
      </c>
      <c r="K131" s="905" t="s">
        <v>5809</v>
      </c>
      <c r="L131" s="905" t="s">
        <v>4451</v>
      </c>
      <c r="M131" s="905" t="s">
        <v>4441</v>
      </c>
      <c r="N131" s="905" t="s">
        <v>634</v>
      </c>
      <c r="O131" s="905">
        <v>46</v>
      </c>
      <c r="P131" s="905">
        <v>0</v>
      </c>
      <c r="Q131" s="905">
        <v>0</v>
      </c>
      <c r="R131" s="905">
        <v>0</v>
      </c>
      <c r="S131" s="905">
        <v>1005</v>
      </c>
      <c r="T131" s="905" t="s">
        <v>4585</v>
      </c>
      <c r="U131" s="1063">
        <v>24200</v>
      </c>
      <c r="V131" s="923">
        <v>1113200</v>
      </c>
      <c r="W131" s="907" t="s">
        <v>4567</v>
      </c>
      <c r="X131" s="905"/>
      <c r="Y131" s="917"/>
      <c r="Z131" s="907"/>
      <c r="AA131" s="908"/>
      <c r="AB131" s="905" t="s">
        <v>5901</v>
      </c>
      <c r="AC131" s="905" t="s">
        <v>6217</v>
      </c>
      <c r="AD131" s="907"/>
      <c r="AE131" s="905"/>
      <c r="AF131" s="906"/>
      <c r="AG131" s="910"/>
      <c r="AH131" s="905"/>
      <c r="AI131" s="910"/>
      <c r="AJ131" s="910">
        <v>44005</v>
      </c>
      <c r="AK131" s="906">
        <v>46</v>
      </c>
      <c r="AL131" s="906"/>
      <c r="AM131" s="911"/>
      <c r="AN131" s="910"/>
      <c r="AO131" s="910"/>
      <c r="AP131" s="907"/>
      <c r="AQ131" s="711"/>
      <c r="AR131" s="711"/>
      <c r="AS131" s="711"/>
      <c r="AT131" s="711"/>
      <c r="AU131" s="715"/>
      <c r="AV131" s="711"/>
      <c r="AW131" s="716"/>
      <c r="AX131" s="716"/>
      <c r="AY131" s="716"/>
      <c r="AZ131" s="716"/>
      <c r="BA131" s="716"/>
      <c r="BB131" s="716"/>
      <c r="BC131" s="716"/>
      <c r="BD131" s="716"/>
      <c r="BE131" s="716"/>
      <c r="BF131" s="716"/>
      <c r="BG131" s="716"/>
      <c r="BH131" s="716"/>
      <c r="BI131" s="716"/>
      <c r="BJ131" s="722"/>
      <c r="BK131" s="1062"/>
      <c r="BL131" s="716"/>
      <c r="BM131" s="720"/>
      <c r="BO131" s="918"/>
      <c r="BQ131" s="919"/>
      <c r="BR131" s="918"/>
    </row>
    <row r="132" spans="1:70" s="721" customFormat="1" ht="14.45" customHeight="1">
      <c r="A132" s="904">
        <f t="shared" si="1"/>
        <v>123</v>
      </c>
      <c r="B132" s="907">
        <v>2100</v>
      </c>
      <c r="C132" s="905" t="s">
        <v>4565</v>
      </c>
      <c r="D132" s="905">
        <v>2117</v>
      </c>
      <c r="E132" s="905" t="s">
        <v>4695</v>
      </c>
      <c r="F132" s="905">
        <v>2098</v>
      </c>
      <c r="G132" s="905" t="s">
        <v>4696</v>
      </c>
      <c r="H132" s="907" t="s">
        <v>4581</v>
      </c>
      <c r="I132" s="905" t="s">
        <v>4582</v>
      </c>
      <c r="J132" s="906">
        <v>8020970000018</v>
      </c>
      <c r="K132" s="905" t="s">
        <v>5810</v>
      </c>
      <c r="L132" s="905" t="s">
        <v>5793</v>
      </c>
      <c r="M132" s="905" t="s">
        <v>4441</v>
      </c>
      <c r="N132" s="905" t="s">
        <v>634</v>
      </c>
      <c r="O132" s="905">
        <v>34</v>
      </c>
      <c r="P132" s="905">
        <v>0</v>
      </c>
      <c r="Q132" s="905">
        <v>0</v>
      </c>
      <c r="R132" s="905">
        <v>0</v>
      </c>
      <c r="S132" s="905">
        <v>1005</v>
      </c>
      <c r="T132" s="905" t="s">
        <v>4585</v>
      </c>
      <c r="U132" s="1063">
        <v>10670</v>
      </c>
      <c r="V132" s="923">
        <v>362780</v>
      </c>
      <c r="W132" s="907" t="s">
        <v>4567</v>
      </c>
      <c r="X132" s="905"/>
      <c r="Y132" s="917"/>
      <c r="Z132" s="907"/>
      <c r="AA132" s="908"/>
      <c r="AB132" s="905" t="s">
        <v>5901</v>
      </c>
      <c r="AC132" s="905" t="s">
        <v>6217</v>
      </c>
      <c r="AD132" s="907"/>
      <c r="AE132" s="905"/>
      <c r="AF132" s="906"/>
      <c r="AG132" s="910"/>
      <c r="AH132" s="905"/>
      <c r="AI132" s="910"/>
      <c r="AJ132" s="910">
        <v>44005</v>
      </c>
      <c r="AK132" s="906">
        <v>34</v>
      </c>
      <c r="AL132" s="906"/>
      <c r="AM132" s="911"/>
      <c r="AN132" s="910"/>
      <c r="AO132" s="910"/>
      <c r="AP132" s="907"/>
      <c r="AQ132" s="711"/>
      <c r="AR132" s="711"/>
      <c r="AS132" s="711"/>
      <c r="AT132" s="711"/>
      <c r="AU132" s="715"/>
      <c r="AV132" s="711"/>
      <c r="AW132" s="716"/>
      <c r="AX132" s="716"/>
      <c r="AY132" s="716"/>
      <c r="AZ132" s="716"/>
      <c r="BA132" s="716"/>
      <c r="BB132" s="716"/>
      <c r="BC132" s="716"/>
      <c r="BD132" s="716"/>
      <c r="BE132" s="716"/>
      <c r="BF132" s="716"/>
      <c r="BG132" s="716"/>
      <c r="BH132" s="716"/>
      <c r="BI132" s="716"/>
      <c r="BJ132" s="722"/>
      <c r="BK132" s="1062"/>
      <c r="BL132" s="716"/>
      <c r="BM132" s="720"/>
      <c r="BO132" s="918"/>
      <c r="BQ132" s="919"/>
      <c r="BR132" s="918"/>
    </row>
    <row r="133" spans="1:70" s="721" customFormat="1" ht="14.45" customHeight="1">
      <c r="A133" s="904">
        <f t="shared" si="1"/>
        <v>124</v>
      </c>
      <c r="B133" s="907">
        <v>2100</v>
      </c>
      <c r="C133" s="905" t="s">
        <v>4565</v>
      </c>
      <c r="D133" s="905">
        <v>2117</v>
      </c>
      <c r="E133" s="905" t="s">
        <v>4695</v>
      </c>
      <c r="F133" s="905">
        <v>2099</v>
      </c>
      <c r="G133" s="905" t="s">
        <v>4696</v>
      </c>
      <c r="H133" s="907" t="s">
        <v>4581</v>
      </c>
      <c r="I133" s="905" t="s">
        <v>4582</v>
      </c>
      <c r="J133" s="906">
        <v>8020970000006</v>
      </c>
      <c r="K133" s="905" t="s">
        <v>5811</v>
      </c>
      <c r="L133" s="905" t="s">
        <v>5793</v>
      </c>
      <c r="M133" s="905" t="s">
        <v>4441</v>
      </c>
      <c r="N133" s="905" t="s">
        <v>634</v>
      </c>
      <c r="O133" s="905">
        <v>10</v>
      </c>
      <c r="P133" s="905">
        <v>0</v>
      </c>
      <c r="Q133" s="905">
        <v>0</v>
      </c>
      <c r="R133" s="905">
        <v>0</v>
      </c>
      <c r="S133" s="905">
        <v>1005</v>
      </c>
      <c r="T133" s="905" t="s">
        <v>4585</v>
      </c>
      <c r="U133" s="1063">
        <v>14410</v>
      </c>
      <c r="V133" s="923">
        <v>144100</v>
      </c>
      <c r="W133" s="907" t="s">
        <v>4567</v>
      </c>
      <c r="X133" s="905"/>
      <c r="Y133" s="917"/>
      <c r="Z133" s="907"/>
      <c r="AA133" s="908"/>
      <c r="AB133" s="905" t="s">
        <v>5901</v>
      </c>
      <c r="AC133" s="905" t="s">
        <v>6217</v>
      </c>
      <c r="AD133" s="907"/>
      <c r="AE133" s="905"/>
      <c r="AF133" s="906"/>
      <c r="AG133" s="910"/>
      <c r="AH133" s="905"/>
      <c r="AI133" s="910"/>
      <c r="AJ133" s="910">
        <v>44005</v>
      </c>
      <c r="AK133" s="906">
        <v>10</v>
      </c>
      <c r="AL133" s="906"/>
      <c r="AM133" s="911"/>
      <c r="AN133" s="910"/>
      <c r="AO133" s="910"/>
      <c r="AP133" s="907"/>
      <c r="AQ133" s="711"/>
      <c r="AR133" s="711"/>
      <c r="AS133" s="711"/>
      <c r="AT133" s="711"/>
      <c r="AU133" s="715"/>
      <c r="AV133" s="711"/>
      <c r="AW133" s="716"/>
      <c r="AX133" s="716"/>
      <c r="AY133" s="716"/>
      <c r="AZ133" s="716"/>
      <c r="BA133" s="716"/>
      <c r="BB133" s="716"/>
      <c r="BC133" s="716"/>
      <c r="BD133" s="716"/>
      <c r="BE133" s="716"/>
      <c r="BF133" s="716"/>
      <c r="BG133" s="716"/>
      <c r="BH133" s="716"/>
      <c r="BI133" s="716"/>
      <c r="BJ133" s="722"/>
      <c r="BK133" s="1062"/>
      <c r="BL133" s="716"/>
      <c r="BM133" s="720"/>
      <c r="BO133" s="918"/>
      <c r="BQ133" s="919"/>
      <c r="BR133" s="918"/>
    </row>
    <row r="134" spans="1:70" s="721" customFormat="1" ht="14.45" customHeight="1">
      <c r="A134" s="904">
        <f t="shared" si="1"/>
        <v>125</v>
      </c>
      <c r="B134" s="907">
        <v>2100</v>
      </c>
      <c r="C134" s="905" t="s">
        <v>4565</v>
      </c>
      <c r="D134" s="905">
        <v>2117</v>
      </c>
      <c r="E134" s="905" t="s">
        <v>4695</v>
      </c>
      <c r="F134" s="905">
        <v>2100</v>
      </c>
      <c r="G134" s="905" t="s">
        <v>4696</v>
      </c>
      <c r="H134" s="907" t="s">
        <v>4581</v>
      </c>
      <c r="I134" s="905" t="s">
        <v>4582</v>
      </c>
      <c r="J134" s="906">
        <v>8020970000007</v>
      </c>
      <c r="K134" s="905" t="s">
        <v>5812</v>
      </c>
      <c r="L134" s="905" t="s">
        <v>5793</v>
      </c>
      <c r="M134" s="905" t="s">
        <v>4441</v>
      </c>
      <c r="N134" s="905" t="s">
        <v>634</v>
      </c>
      <c r="O134" s="905">
        <v>34</v>
      </c>
      <c r="P134" s="905">
        <v>0</v>
      </c>
      <c r="Q134" s="905">
        <v>0</v>
      </c>
      <c r="R134" s="905">
        <v>0</v>
      </c>
      <c r="S134" s="905">
        <v>1005</v>
      </c>
      <c r="T134" s="905" t="s">
        <v>4585</v>
      </c>
      <c r="U134" s="1063">
        <v>17600</v>
      </c>
      <c r="V134" s="923">
        <v>598400</v>
      </c>
      <c r="W134" s="907" t="s">
        <v>4567</v>
      </c>
      <c r="X134" s="905"/>
      <c r="Y134" s="917"/>
      <c r="Z134" s="907"/>
      <c r="AA134" s="908"/>
      <c r="AB134" s="905" t="s">
        <v>5901</v>
      </c>
      <c r="AC134" s="905" t="s">
        <v>6217</v>
      </c>
      <c r="AD134" s="907"/>
      <c r="AE134" s="905"/>
      <c r="AF134" s="906"/>
      <c r="AG134" s="910"/>
      <c r="AH134" s="905"/>
      <c r="AI134" s="910"/>
      <c r="AJ134" s="910">
        <v>44005</v>
      </c>
      <c r="AK134" s="906">
        <v>34</v>
      </c>
      <c r="AL134" s="906"/>
      <c r="AM134" s="911"/>
      <c r="AN134" s="910"/>
      <c r="AO134" s="910"/>
      <c r="AP134" s="907"/>
      <c r="AQ134" s="711"/>
      <c r="AR134" s="711"/>
      <c r="AS134" s="711"/>
      <c r="AT134" s="711"/>
      <c r="AU134" s="715"/>
      <c r="AV134" s="711"/>
      <c r="AW134" s="716"/>
      <c r="AX134" s="716"/>
      <c r="AY134" s="716"/>
      <c r="AZ134" s="716"/>
      <c r="BA134" s="716"/>
      <c r="BB134" s="716"/>
      <c r="BC134" s="716"/>
      <c r="BD134" s="716"/>
      <c r="BE134" s="716"/>
      <c r="BF134" s="716"/>
      <c r="BG134" s="716"/>
      <c r="BH134" s="716"/>
      <c r="BI134" s="716"/>
      <c r="BJ134" s="722"/>
      <c r="BK134" s="1062"/>
      <c r="BL134" s="716"/>
      <c r="BM134" s="720"/>
      <c r="BO134" s="918"/>
      <c r="BQ134" s="919"/>
      <c r="BR134" s="918"/>
    </row>
    <row r="135" spans="1:70" s="721" customFormat="1" ht="14.45" customHeight="1">
      <c r="A135" s="904">
        <f t="shared" si="1"/>
        <v>126</v>
      </c>
      <c r="B135" s="907">
        <v>2100</v>
      </c>
      <c r="C135" s="905" t="s">
        <v>4565</v>
      </c>
      <c r="D135" s="905">
        <v>2117</v>
      </c>
      <c r="E135" s="905" t="s">
        <v>4695</v>
      </c>
      <c r="F135" s="905">
        <v>2101</v>
      </c>
      <c r="G135" s="905" t="s">
        <v>4696</v>
      </c>
      <c r="H135" s="907" t="s">
        <v>4581</v>
      </c>
      <c r="I135" s="905" t="s">
        <v>4582</v>
      </c>
      <c r="J135" s="906">
        <v>8030970000004</v>
      </c>
      <c r="K135" s="905" t="s">
        <v>5813</v>
      </c>
      <c r="L135" s="905" t="s">
        <v>4450</v>
      </c>
      <c r="M135" s="905" t="s">
        <v>1815</v>
      </c>
      <c r="N135" s="905" t="s">
        <v>634</v>
      </c>
      <c r="O135" s="905">
        <v>65</v>
      </c>
      <c r="P135" s="905">
        <v>0</v>
      </c>
      <c r="Q135" s="905">
        <v>0</v>
      </c>
      <c r="R135" s="905">
        <v>0</v>
      </c>
      <c r="S135" s="905">
        <v>1005</v>
      </c>
      <c r="T135" s="905" t="s">
        <v>4585</v>
      </c>
      <c r="U135" s="1063">
        <v>165000</v>
      </c>
      <c r="V135" s="923">
        <v>10725000</v>
      </c>
      <c r="W135" s="907" t="s">
        <v>4567</v>
      </c>
      <c r="X135" s="905"/>
      <c r="Y135" s="917"/>
      <c r="Z135" s="907"/>
      <c r="AA135" s="908"/>
      <c r="AB135" s="905" t="s">
        <v>5901</v>
      </c>
      <c r="AC135" s="905" t="s">
        <v>6217</v>
      </c>
      <c r="AD135" s="907"/>
      <c r="AE135" s="905"/>
      <c r="AF135" s="906"/>
      <c r="AG135" s="910"/>
      <c r="AH135" s="905"/>
      <c r="AI135" s="910"/>
      <c r="AJ135" s="910">
        <v>44005</v>
      </c>
      <c r="AK135" s="906">
        <v>65</v>
      </c>
      <c r="AL135" s="906"/>
      <c r="AM135" s="911"/>
      <c r="AN135" s="910"/>
      <c r="AO135" s="910"/>
      <c r="AP135" s="907"/>
      <c r="AQ135" s="711"/>
      <c r="AR135" s="711"/>
      <c r="AS135" s="711"/>
      <c r="AT135" s="711"/>
      <c r="AU135" s="715"/>
      <c r="AV135" s="711"/>
      <c r="AW135" s="716"/>
      <c r="AX135" s="716"/>
      <c r="AY135" s="716"/>
      <c r="AZ135" s="716"/>
      <c r="BA135" s="716"/>
      <c r="BB135" s="716"/>
      <c r="BC135" s="716"/>
      <c r="BD135" s="716"/>
      <c r="BE135" s="716"/>
      <c r="BF135" s="716"/>
      <c r="BG135" s="716"/>
      <c r="BH135" s="716"/>
      <c r="BI135" s="716"/>
      <c r="BJ135" s="722"/>
      <c r="BK135" s="1062"/>
      <c r="BL135" s="716"/>
      <c r="BM135" s="720"/>
      <c r="BO135" s="918"/>
      <c r="BQ135" s="919"/>
      <c r="BR135" s="918"/>
    </row>
    <row r="136" spans="1:70" s="721" customFormat="1" ht="14.45" customHeight="1">
      <c r="A136" s="904">
        <f t="shared" si="1"/>
        <v>127</v>
      </c>
      <c r="B136" s="907">
        <v>2100</v>
      </c>
      <c r="C136" s="905" t="s">
        <v>4565</v>
      </c>
      <c r="D136" s="905">
        <v>2117</v>
      </c>
      <c r="E136" s="905" t="s">
        <v>4695</v>
      </c>
      <c r="F136" s="905">
        <v>2102</v>
      </c>
      <c r="G136" s="905" t="s">
        <v>4696</v>
      </c>
      <c r="H136" s="907" t="s">
        <v>4581</v>
      </c>
      <c r="I136" s="905" t="s">
        <v>4582</v>
      </c>
      <c r="J136" s="906">
        <v>8030970000006</v>
      </c>
      <c r="K136" s="905" t="s">
        <v>5814</v>
      </c>
      <c r="L136" s="905" t="s">
        <v>4450</v>
      </c>
      <c r="M136" s="905" t="s">
        <v>1815</v>
      </c>
      <c r="N136" s="905" t="s">
        <v>634</v>
      </c>
      <c r="O136" s="905">
        <v>10</v>
      </c>
      <c r="P136" s="905">
        <v>0</v>
      </c>
      <c r="Q136" s="905">
        <v>0</v>
      </c>
      <c r="R136" s="905">
        <v>0</v>
      </c>
      <c r="S136" s="905">
        <v>1005</v>
      </c>
      <c r="T136" s="905" t="s">
        <v>4585</v>
      </c>
      <c r="U136" s="1063">
        <v>297000</v>
      </c>
      <c r="V136" s="923">
        <v>2970000</v>
      </c>
      <c r="W136" s="907" t="s">
        <v>4567</v>
      </c>
      <c r="X136" s="905"/>
      <c r="Y136" s="917"/>
      <c r="Z136" s="907"/>
      <c r="AA136" s="908"/>
      <c r="AB136" s="905" t="s">
        <v>5901</v>
      </c>
      <c r="AC136" s="905" t="s">
        <v>6217</v>
      </c>
      <c r="AD136" s="907"/>
      <c r="AE136" s="905"/>
      <c r="AF136" s="906"/>
      <c r="AG136" s="910"/>
      <c r="AH136" s="905"/>
      <c r="AI136" s="910"/>
      <c r="AJ136" s="910">
        <v>44005</v>
      </c>
      <c r="AK136" s="906">
        <v>10</v>
      </c>
      <c r="AL136" s="906"/>
      <c r="AM136" s="911"/>
      <c r="AN136" s="910"/>
      <c r="AO136" s="910"/>
      <c r="AP136" s="907"/>
      <c r="AQ136" s="711"/>
      <c r="AR136" s="711"/>
      <c r="AS136" s="711"/>
      <c r="AT136" s="711"/>
      <c r="AU136" s="715"/>
      <c r="AV136" s="711"/>
      <c r="AW136" s="716"/>
      <c r="AX136" s="716"/>
      <c r="AY136" s="716"/>
      <c r="AZ136" s="716"/>
      <c r="BA136" s="716"/>
      <c r="BB136" s="716"/>
      <c r="BC136" s="716"/>
      <c r="BD136" s="716"/>
      <c r="BE136" s="716"/>
      <c r="BF136" s="716"/>
      <c r="BG136" s="716"/>
      <c r="BH136" s="716"/>
      <c r="BI136" s="716"/>
      <c r="BJ136" s="722"/>
      <c r="BK136" s="1062"/>
      <c r="BL136" s="716"/>
      <c r="BM136" s="720"/>
      <c r="BO136" s="918"/>
      <c r="BQ136" s="919"/>
      <c r="BR136" s="918"/>
    </row>
    <row r="137" spans="1:70" s="721" customFormat="1" ht="14.45" customHeight="1">
      <c r="A137" s="904">
        <f t="shared" si="1"/>
        <v>128</v>
      </c>
      <c r="B137" s="907">
        <v>2100</v>
      </c>
      <c r="C137" s="905" t="s">
        <v>4565</v>
      </c>
      <c r="D137" s="905">
        <v>2117</v>
      </c>
      <c r="E137" s="905" t="s">
        <v>4695</v>
      </c>
      <c r="F137" s="905">
        <v>2103</v>
      </c>
      <c r="G137" s="905" t="s">
        <v>4696</v>
      </c>
      <c r="H137" s="907" t="s">
        <v>4581</v>
      </c>
      <c r="I137" s="905" t="s">
        <v>4582</v>
      </c>
      <c r="J137" s="906">
        <v>8030970000008</v>
      </c>
      <c r="K137" s="905" t="s">
        <v>5815</v>
      </c>
      <c r="L137" s="905" t="s">
        <v>4450</v>
      </c>
      <c r="M137" s="905" t="s">
        <v>1815</v>
      </c>
      <c r="N137" s="905" t="s">
        <v>634</v>
      </c>
      <c r="O137" s="905">
        <v>32</v>
      </c>
      <c r="P137" s="905">
        <v>0</v>
      </c>
      <c r="Q137" s="905">
        <v>0</v>
      </c>
      <c r="R137" s="905">
        <v>0</v>
      </c>
      <c r="S137" s="905">
        <v>1005</v>
      </c>
      <c r="T137" s="905" t="s">
        <v>4585</v>
      </c>
      <c r="U137" s="1063">
        <v>440000</v>
      </c>
      <c r="V137" s="923">
        <v>14080000</v>
      </c>
      <c r="W137" s="907" t="s">
        <v>4567</v>
      </c>
      <c r="X137" s="905"/>
      <c r="Y137" s="917"/>
      <c r="Z137" s="907"/>
      <c r="AA137" s="908"/>
      <c r="AB137" s="905" t="s">
        <v>5901</v>
      </c>
      <c r="AC137" s="905" t="s">
        <v>6217</v>
      </c>
      <c r="AD137" s="907"/>
      <c r="AE137" s="905"/>
      <c r="AF137" s="906"/>
      <c r="AG137" s="910"/>
      <c r="AH137" s="905"/>
      <c r="AI137" s="910"/>
      <c r="AJ137" s="910">
        <v>44005</v>
      </c>
      <c r="AK137" s="906">
        <v>32</v>
      </c>
      <c r="AL137" s="906"/>
      <c r="AM137" s="911"/>
      <c r="AN137" s="910"/>
      <c r="AO137" s="910"/>
      <c r="AP137" s="907"/>
      <c r="AQ137" s="711"/>
      <c r="AR137" s="711"/>
      <c r="AS137" s="711"/>
      <c r="AT137" s="711"/>
      <c r="AU137" s="715"/>
      <c r="AV137" s="711"/>
      <c r="AW137" s="716"/>
      <c r="AX137" s="716"/>
      <c r="AY137" s="716"/>
      <c r="AZ137" s="716"/>
      <c r="BA137" s="716"/>
      <c r="BB137" s="716"/>
      <c r="BC137" s="716"/>
      <c r="BD137" s="716"/>
      <c r="BE137" s="716"/>
      <c r="BF137" s="716"/>
      <c r="BG137" s="716"/>
      <c r="BH137" s="716"/>
      <c r="BI137" s="716"/>
      <c r="BJ137" s="722"/>
      <c r="BK137" s="1062"/>
      <c r="BL137" s="716"/>
      <c r="BM137" s="720"/>
      <c r="BO137" s="918"/>
      <c r="BQ137" s="919"/>
      <c r="BR137" s="918"/>
    </row>
    <row r="138" spans="1:70" s="721" customFormat="1" ht="14.45" customHeight="1">
      <c r="A138" s="904">
        <f t="shared" si="1"/>
        <v>129</v>
      </c>
      <c r="B138" s="907">
        <v>2100</v>
      </c>
      <c r="C138" s="905" t="s">
        <v>4565</v>
      </c>
      <c r="D138" s="905">
        <v>2117</v>
      </c>
      <c r="E138" s="905" t="s">
        <v>4695</v>
      </c>
      <c r="F138" s="905">
        <v>2104</v>
      </c>
      <c r="G138" s="905" t="s">
        <v>4696</v>
      </c>
      <c r="H138" s="907" t="s">
        <v>4581</v>
      </c>
      <c r="I138" s="905" t="s">
        <v>4582</v>
      </c>
      <c r="J138" s="906">
        <v>8030970000012</v>
      </c>
      <c r="K138" s="905" t="s">
        <v>5816</v>
      </c>
      <c r="L138" s="905" t="s">
        <v>4450</v>
      </c>
      <c r="M138" s="905" t="s">
        <v>1815</v>
      </c>
      <c r="N138" s="905" t="s">
        <v>634</v>
      </c>
      <c r="O138" s="905">
        <v>30</v>
      </c>
      <c r="P138" s="905">
        <v>0</v>
      </c>
      <c r="Q138" s="905">
        <v>0</v>
      </c>
      <c r="R138" s="905">
        <v>0</v>
      </c>
      <c r="S138" s="905">
        <v>1005</v>
      </c>
      <c r="T138" s="905" t="s">
        <v>4585</v>
      </c>
      <c r="U138" s="1063">
        <v>110000</v>
      </c>
      <c r="V138" s="923">
        <v>3300000</v>
      </c>
      <c r="W138" s="907" t="s">
        <v>4567</v>
      </c>
      <c r="X138" s="905"/>
      <c r="Y138" s="917"/>
      <c r="Z138" s="907"/>
      <c r="AA138" s="908"/>
      <c r="AB138" s="905" t="s">
        <v>5901</v>
      </c>
      <c r="AC138" s="905" t="s">
        <v>6217</v>
      </c>
      <c r="AD138" s="907"/>
      <c r="AE138" s="905"/>
      <c r="AF138" s="906"/>
      <c r="AG138" s="910"/>
      <c r="AH138" s="905"/>
      <c r="AI138" s="910"/>
      <c r="AJ138" s="910">
        <v>44005</v>
      </c>
      <c r="AK138" s="906">
        <v>30</v>
      </c>
      <c r="AL138" s="906"/>
      <c r="AM138" s="911"/>
      <c r="AN138" s="910"/>
      <c r="AO138" s="910"/>
      <c r="AP138" s="907"/>
      <c r="AQ138" s="711"/>
      <c r="AR138" s="711"/>
      <c r="AS138" s="711"/>
      <c r="AT138" s="711"/>
      <c r="AU138" s="715"/>
      <c r="AV138" s="711"/>
      <c r="AW138" s="716"/>
      <c r="AX138" s="716"/>
      <c r="AY138" s="716"/>
      <c r="AZ138" s="716"/>
      <c r="BA138" s="716"/>
      <c r="BB138" s="716"/>
      <c r="BC138" s="716"/>
      <c r="BD138" s="716"/>
      <c r="BE138" s="716"/>
      <c r="BF138" s="716"/>
      <c r="BG138" s="716"/>
      <c r="BH138" s="716"/>
      <c r="BI138" s="716"/>
      <c r="BJ138" s="722"/>
      <c r="BK138" s="1062"/>
      <c r="BL138" s="716"/>
      <c r="BM138" s="720"/>
      <c r="BO138" s="918"/>
      <c r="BQ138" s="919"/>
      <c r="BR138" s="918"/>
    </row>
    <row r="139" spans="1:70" s="721" customFormat="1" ht="14.45" customHeight="1">
      <c r="A139" s="904">
        <f t="shared" si="1"/>
        <v>130</v>
      </c>
      <c r="B139" s="907">
        <v>2100</v>
      </c>
      <c r="C139" s="905" t="s">
        <v>4565</v>
      </c>
      <c r="D139" s="905">
        <v>2117</v>
      </c>
      <c r="E139" s="905" t="s">
        <v>4695</v>
      </c>
      <c r="F139" s="905">
        <v>2105</v>
      </c>
      <c r="G139" s="905" t="s">
        <v>4696</v>
      </c>
      <c r="H139" s="907" t="s">
        <v>4581</v>
      </c>
      <c r="I139" s="905" t="s">
        <v>4582</v>
      </c>
      <c r="J139" s="906">
        <v>9999970023166</v>
      </c>
      <c r="K139" s="905" t="s">
        <v>5817</v>
      </c>
      <c r="L139" s="905" t="s">
        <v>4451</v>
      </c>
      <c r="M139" s="905" t="s">
        <v>1011</v>
      </c>
      <c r="N139" s="905" t="s">
        <v>634</v>
      </c>
      <c r="O139" s="905">
        <v>20</v>
      </c>
      <c r="P139" s="905">
        <v>0</v>
      </c>
      <c r="Q139" s="905">
        <v>0</v>
      </c>
      <c r="R139" s="905">
        <v>0</v>
      </c>
      <c r="S139" s="905">
        <v>1005</v>
      </c>
      <c r="T139" s="905" t="s">
        <v>4585</v>
      </c>
      <c r="U139" s="1063">
        <v>968000</v>
      </c>
      <c r="V139" s="923">
        <v>19360000</v>
      </c>
      <c r="W139" s="907" t="s">
        <v>4567</v>
      </c>
      <c r="X139" s="905"/>
      <c r="Y139" s="917"/>
      <c r="Z139" s="907"/>
      <c r="AA139" s="908"/>
      <c r="AB139" s="905" t="s">
        <v>5901</v>
      </c>
      <c r="AC139" s="905" t="s">
        <v>6217</v>
      </c>
      <c r="AD139" s="907"/>
      <c r="AE139" s="905"/>
      <c r="AF139" s="906"/>
      <c r="AG139" s="910"/>
      <c r="AH139" s="905"/>
      <c r="AI139" s="910"/>
      <c r="AJ139" s="910">
        <v>44005</v>
      </c>
      <c r="AK139" s="906">
        <v>20</v>
      </c>
      <c r="AL139" s="906"/>
      <c r="AM139" s="911"/>
      <c r="AN139" s="910"/>
      <c r="AO139" s="910"/>
      <c r="AP139" s="907"/>
      <c r="AQ139" s="711"/>
      <c r="AR139" s="711"/>
      <c r="AS139" s="711"/>
      <c r="AT139" s="711"/>
      <c r="AU139" s="715"/>
      <c r="AV139" s="711"/>
      <c r="AW139" s="716"/>
      <c r="AX139" s="716"/>
      <c r="AY139" s="716"/>
      <c r="AZ139" s="716"/>
      <c r="BA139" s="716"/>
      <c r="BB139" s="716"/>
      <c r="BC139" s="716"/>
      <c r="BD139" s="716"/>
      <c r="BE139" s="716"/>
      <c r="BF139" s="716"/>
      <c r="BG139" s="716"/>
      <c r="BH139" s="716"/>
      <c r="BI139" s="716"/>
      <c r="BJ139" s="722"/>
      <c r="BK139" s="1062"/>
      <c r="BL139" s="716"/>
      <c r="BM139" s="720"/>
      <c r="BO139" s="918"/>
      <c r="BQ139" s="919"/>
      <c r="BR139" s="918"/>
    </row>
    <row r="140" spans="1:70" s="721" customFormat="1" ht="14.45" customHeight="1">
      <c r="A140" s="904">
        <f t="shared" ref="A140:A203" si="2">A139+1</f>
        <v>131</v>
      </c>
      <c r="B140" s="907">
        <v>2100</v>
      </c>
      <c r="C140" s="905" t="s">
        <v>4565</v>
      </c>
      <c r="D140" s="905">
        <v>2117</v>
      </c>
      <c r="E140" s="905" t="s">
        <v>4695</v>
      </c>
      <c r="F140" s="905">
        <v>2106</v>
      </c>
      <c r="G140" s="905" t="s">
        <v>4696</v>
      </c>
      <c r="H140" s="907" t="s">
        <v>4581</v>
      </c>
      <c r="I140" s="905" t="s">
        <v>4582</v>
      </c>
      <c r="J140" s="906">
        <v>4720970000638</v>
      </c>
      <c r="K140" s="905" t="s">
        <v>5818</v>
      </c>
      <c r="L140" s="905" t="s">
        <v>4590</v>
      </c>
      <c r="M140" s="905" t="s">
        <v>1861</v>
      </c>
      <c r="N140" s="905" t="s">
        <v>634</v>
      </c>
      <c r="O140" s="905">
        <v>50</v>
      </c>
      <c r="P140" s="905">
        <v>0</v>
      </c>
      <c r="Q140" s="905">
        <v>0</v>
      </c>
      <c r="R140" s="905">
        <v>0</v>
      </c>
      <c r="S140" s="905">
        <v>1005</v>
      </c>
      <c r="T140" s="905" t="s">
        <v>4585</v>
      </c>
      <c r="U140" s="1063">
        <v>47850</v>
      </c>
      <c r="V140" s="923">
        <v>2392500</v>
      </c>
      <c r="W140" s="907" t="s">
        <v>4567</v>
      </c>
      <c r="X140" s="905"/>
      <c r="Y140" s="917"/>
      <c r="Z140" s="907"/>
      <c r="AA140" s="908"/>
      <c r="AB140" s="905" t="s">
        <v>5901</v>
      </c>
      <c r="AC140" s="905" t="s">
        <v>6217</v>
      </c>
      <c r="AD140" s="907"/>
      <c r="AE140" s="905"/>
      <c r="AF140" s="906"/>
      <c r="AG140" s="910"/>
      <c r="AH140" s="905"/>
      <c r="AI140" s="910"/>
      <c r="AJ140" s="910">
        <v>44005</v>
      </c>
      <c r="AK140" s="906">
        <v>50</v>
      </c>
      <c r="AL140" s="906"/>
      <c r="AM140" s="911"/>
      <c r="AN140" s="910"/>
      <c r="AO140" s="910"/>
      <c r="AP140" s="907"/>
      <c r="AQ140" s="711"/>
      <c r="AR140" s="711"/>
      <c r="AS140" s="711"/>
      <c r="AT140" s="711"/>
      <c r="AU140" s="715"/>
      <c r="AV140" s="711"/>
      <c r="AW140" s="716"/>
      <c r="AX140" s="716"/>
      <c r="AY140" s="716"/>
      <c r="AZ140" s="716"/>
      <c r="BA140" s="716"/>
      <c r="BB140" s="716"/>
      <c r="BC140" s="716"/>
      <c r="BD140" s="716"/>
      <c r="BE140" s="716"/>
      <c r="BF140" s="716"/>
      <c r="BG140" s="716"/>
      <c r="BH140" s="716"/>
      <c r="BI140" s="716"/>
      <c r="BJ140" s="722"/>
      <c r="BK140" s="1062"/>
      <c r="BL140" s="716"/>
      <c r="BM140" s="720"/>
      <c r="BO140" s="918"/>
      <c r="BQ140" s="919"/>
      <c r="BR140" s="918"/>
    </row>
    <row r="141" spans="1:70" s="721" customFormat="1" ht="14.45" customHeight="1">
      <c r="A141" s="904">
        <f t="shared" si="2"/>
        <v>132</v>
      </c>
      <c r="B141" s="907">
        <v>2100</v>
      </c>
      <c r="C141" s="905" t="s">
        <v>4565</v>
      </c>
      <c r="D141" s="905">
        <v>2117</v>
      </c>
      <c r="E141" s="905" t="s">
        <v>4695</v>
      </c>
      <c r="F141" s="905">
        <v>2107</v>
      </c>
      <c r="G141" s="905" t="s">
        <v>4696</v>
      </c>
      <c r="H141" s="907" t="s">
        <v>4581</v>
      </c>
      <c r="I141" s="905" t="s">
        <v>4582</v>
      </c>
      <c r="J141" s="906">
        <v>9999970000444</v>
      </c>
      <c r="K141" s="905" t="s">
        <v>5819</v>
      </c>
      <c r="L141" s="905" t="s">
        <v>4451</v>
      </c>
      <c r="M141" s="905" t="s">
        <v>725</v>
      </c>
      <c r="N141" s="905" t="s">
        <v>634</v>
      </c>
      <c r="O141" s="905">
        <v>17</v>
      </c>
      <c r="P141" s="905">
        <v>0</v>
      </c>
      <c r="Q141" s="905">
        <v>0</v>
      </c>
      <c r="R141" s="905">
        <v>0</v>
      </c>
      <c r="S141" s="905">
        <v>1005</v>
      </c>
      <c r="T141" s="905" t="s">
        <v>4585</v>
      </c>
      <c r="U141" s="1063">
        <v>660000</v>
      </c>
      <c r="V141" s="923">
        <v>11220000</v>
      </c>
      <c r="W141" s="907" t="s">
        <v>4567</v>
      </c>
      <c r="X141" s="905"/>
      <c r="Y141" s="917"/>
      <c r="Z141" s="907"/>
      <c r="AA141" s="908"/>
      <c r="AB141" s="905" t="s">
        <v>5901</v>
      </c>
      <c r="AC141" s="905" t="s">
        <v>6217</v>
      </c>
      <c r="AD141" s="907"/>
      <c r="AE141" s="905"/>
      <c r="AF141" s="906"/>
      <c r="AG141" s="910"/>
      <c r="AH141" s="905"/>
      <c r="AI141" s="910"/>
      <c r="AJ141" s="910">
        <v>44005</v>
      </c>
      <c r="AK141" s="906">
        <v>17</v>
      </c>
      <c r="AL141" s="906"/>
      <c r="AM141" s="911"/>
      <c r="AN141" s="910"/>
      <c r="AO141" s="910"/>
      <c r="AP141" s="907"/>
      <c r="AQ141" s="711"/>
      <c r="AR141" s="711"/>
      <c r="AS141" s="711"/>
      <c r="AT141" s="711"/>
      <c r="AU141" s="715"/>
      <c r="AV141" s="711"/>
      <c r="AW141" s="716"/>
      <c r="AX141" s="716"/>
      <c r="AY141" s="716"/>
      <c r="AZ141" s="716"/>
      <c r="BA141" s="716"/>
      <c r="BB141" s="716"/>
      <c r="BC141" s="716"/>
      <c r="BD141" s="716"/>
      <c r="BE141" s="716"/>
      <c r="BF141" s="716"/>
      <c r="BG141" s="716"/>
      <c r="BH141" s="716"/>
      <c r="BI141" s="716"/>
      <c r="BJ141" s="722"/>
      <c r="BK141" s="1062"/>
      <c r="BL141" s="716"/>
      <c r="BM141" s="720"/>
      <c r="BO141" s="918"/>
      <c r="BQ141" s="919"/>
      <c r="BR141" s="918"/>
    </row>
    <row r="142" spans="1:70" s="721" customFormat="1" ht="14.45" customHeight="1">
      <c r="A142" s="904">
        <f t="shared" si="2"/>
        <v>133</v>
      </c>
      <c r="B142" s="907">
        <v>2100</v>
      </c>
      <c r="C142" s="905" t="s">
        <v>4565</v>
      </c>
      <c r="D142" s="905">
        <v>2117</v>
      </c>
      <c r="E142" s="905" t="s">
        <v>4695</v>
      </c>
      <c r="F142" s="905">
        <v>2108</v>
      </c>
      <c r="G142" s="905" t="s">
        <v>4696</v>
      </c>
      <c r="H142" s="907" t="s">
        <v>4581</v>
      </c>
      <c r="I142" s="905" t="s">
        <v>4582</v>
      </c>
      <c r="J142" s="906">
        <v>9999970025210</v>
      </c>
      <c r="K142" s="905" t="s">
        <v>5820</v>
      </c>
      <c r="L142" s="905" t="s">
        <v>4451</v>
      </c>
      <c r="M142" s="905" t="s">
        <v>4441</v>
      </c>
      <c r="N142" s="905" t="s">
        <v>634</v>
      </c>
      <c r="O142" s="905">
        <v>12</v>
      </c>
      <c r="P142" s="905">
        <v>0</v>
      </c>
      <c r="Q142" s="905">
        <v>0</v>
      </c>
      <c r="R142" s="905">
        <v>0</v>
      </c>
      <c r="S142" s="905">
        <v>1005</v>
      </c>
      <c r="T142" s="905" t="s">
        <v>4585</v>
      </c>
      <c r="U142" s="1063">
        <v>42570</v>
      </c>
      <c r="V142" s="923">
        <v>510840</v>
      </c>
      <c r="W142" s="907" t="s">
        <v>4567</v>
      </c>
      <c r="X142" s="905"/>
      <c r="Y142" s="917"/>
      <c r="Z142" s="907"/>
      <c r="AA142" s="908"/>
      <c r="AB142" s="905" t="s">
        <v>5901</v>
      </c>
      <c r="AC142" s="905" t="s">
        <v>6217</v>
      </c>
      <c r="AD142" s="907"/>
      <c r="AE142" s="905"/>
      <c r="AF142" s="906"/>
      <c r="AG142" s="910"/>
      <c r="AH142" s="905"/>
      <c r="AI142" s="910"/>
      <c r="AJ142" s="910">
        <v>44005</v>
      </c>
      <c r="AK142" s="906">
        <v>12</v>
      </c>
      <c r="AL142" s="906"/>
      <c r="AM142" s="911"/>
      <c r="AN142" s="910"/>
      <c r="AO142" s="910"/>
      <c r="AP142" s="907"/>
      <c r="AQ142" s="711"/>
      <c r="AR142" s="711"/>
      <c r="AS142" s="711"/>
      <c r="AT142" s="711"/>
      <c r="AU142" s="715"/>
      <c r="AV142" s="711"/>
      <c r="AW142" s="716"/>
      <c r="AX142" s="716"/>
      <c r="AY142" s="716"/>
      <c r="AZ142" s="716"/>
      <c r="BA142" s="716"/>
      <c r="BB142" s="716"/>
      <c r="BC142" s="716"/>
      <c r="BD142" s="716"/>
      <c r="BE142" s="716"/>
      <c r="BF142" s="716"/>
      <c r="BG142" s="716"/>
      <c r="BH142" s="716"/>
      <c r="BI142" s="716"/>
      <c r="BJ142" s="722"/>
      <c r="BK142" s="1062"/>
      <c r="BL142" s="716"/>
      <c r="BM142" s="720"/>
      <c r="BO142" s="918"/>
      <c r="BQ142" s="919"/>
      <c r="BR142" s="918"/>
    </row>
    <row r="143" spans="1:70" s="721" customFormat="1" ht="14.45" customHeight="1">
      <c r="A143" s="904">
        <f t="shared" si="2"/>
        <v>134</v>
      </c>
      <c r="B143" s="907">
        <v>2100</v>
      </c>
      <c r="C143" s="905" t="s">
        <v>4565</v>
      </c>
      <c r="D143" s="905">
        <v>2117</v>
      </c>
      <c r="E143" s="905" t="s">
        <v>4695</v>
      </c>
      <c r="F143" s="905">
        <v>2109</v>
      </c>
      <c r="G143" s="905" t="s">
        <v>4696</v>
      </c>
      <c r="H143" s="907" t="s">
        <v>4581</v>
      </c>
      <c r="I143" s="905" t="s">
        <v>4582</v>
      </c>
      <c r="J143" s="906">
        <v>8010970000058</v>
      </c>
      <c r="K143" s="905" t="s">
        <v>5821</v>
      </c>
      <c r="L143" s="905" t="s">
        <v>5773</v>
      </c>
      <c r="M143" s="905" t="s">
        <v>4447</v>
      </c>
      <c r="N143" s="905" t="s">
        <v>634</v>
      </c>
      <c r="O143" s="905">
        <v>131</v>
      </c>
      <c r="P143" s="905">
        <v>0</v>
      </c>
      <c r="Q143" s="905">
        <v>0</v>
      </c>
      <c r="R143" s="905">
        <v>0</v>
      </c>
      <c r="S143" s="905">
        <v>1005</v>
      </c>
      <c r="T143" s="905" t="s">
        <v>4585</v>
      </c>
      <c r="U143" s="1063">
        <v>36460</v>
      </c>
      <c r="V143" s="923">
        <v>4776200</v>
      </c>
      <c r="W143" s="907" t="s">
        <v>4567</v>
      </c>
      <c r="X143" s="905"/>
      <c r="Y143" s="917"/>
      <c r="Z143" s="907"/>
      <c r="AA143" s="908"/>
      <c r="AB143" s="905" t="s">
        <v>6220</v>
      </c>
      <c r="AC143" s="905" t="s">
        <v>6221</v>
      </c>
      <c r="AD143" s="907"/>
      <c r="AE143" s="905"/>
      <c r="AF143" s="906"/>
      <c r="AG143" s="910"/>
      <c r="AH143" s="905"/>
      <c r="AI143" s="910"/>
      <c r="AJ143" s="910">
        <v>44005</v>
      </c>
      <c r="AK143" s="906">
        <v>131</v>
      </c>
      <c r="AL143" s="906"/>
      <c r="AM143" s="911"/>
      <c r="AN143" s="910"/>
      <c r="AO143" s="910"/>
      <c r="AP143" s="907"/>
      <c r="AQ143" s="711"/>
      <c r="AR143" s="711"/>
      <c r="AS143" s="711"/>
      <c r="AT143" s="711"/>
      <c r="AU143" s="715"/>
      <c r="AV143" s="711"/>
      <c r="AW143" s="716"/>
      <c r="AX143" s="716"/>
      <c r="AY143" s="716"/>
      <c r="AZ143" s="716"/>
      <c r="BA143" s="716"/>
      <c r="BB143" s="716"/>
      <c r="BC143" s="716"/>
      <c r="BD143" s="716"/>
      <c r="BE143" s="716"/>
      <c r="BF143" s="716"/>
      <c r="BG143" s="716"/>
      <c r="BH143" s="716"/>
      <c r="BI143" s="716"/>
      <c r="BJ143" s="722"/>
      <c r="BK143" s="1062"/>
      <c r="BL143" s="716"/>
      <c r="BM143" s="720"/>
      <c r="BO143" s="918"/>
      <c r="BQ143" s="919"/>
      <c r="BR143" s="918"/>
    </row>
    <row r="144" spans="1:70" s="721" customFormat="1" ht="14.45" customHeight="1">
      <c r="A144" s="904">
        <f t="shared" si="2"/>
        <v>135</v>
      </c>
      <c r="B144" s="907">
        <v>2100</v>
      </c>
      <c r="C144" s="905" t="s">
        <v>4565</v>
      </c>
      <c r="D144" s="905">
        <v>2117</v>
      </c>
      <c r="E144" s="905" t="s">
        <v>4695</v>
      </c>
      <c r="F144" s="905">
        <v>2110</v>
      </c>
      <c r="G144" s="905" t="s">
        <v>4696</v>
      </c>
      <c r="H144" s="907" t="s">
        <v>4581</v>
      </c>
      <c r="I144" s="905" t="s">
        <v>4582</v>
      </c>
      <c r="J144" s="906">
        <v>9999970000507</v>
      </c>
      <c r="K144" s="905" t="s">
        <v>5822</v>
      </c>
      <c r="L144" s="905" t="s">
        <v>4451</v>
      </c>
      <c r="M144" s="905" t="s">
        <v>4441</v>
      </c>
      <c r="N144" s="905" t="s">
        <v>634</v>
      </c>
      <c r="O144" s="905">
        <v>2</v>
      </c>
      <c r="P144" s="905">
        <v>0</v>
      </c>
      <c r="Q144" s="905">
        <v>0</v>
      </c>
      <c r="R144" s="905">
        <v>0</v>
      </c>
      <c r="S144" s="905">
        <v>1005</v>
      </c>
      <c r="T144" s="905" t="s">
        <v>4585</v>
      </c>
      <c r="U144" s="1063">
        <v>1310100</v>
      </c>
      <c r="V144" s="923">
        <v>2620200</v>
      </c>
      <c r="W144" s="907" t="s">
        <v>4567</v>
      </c>
      <c r="X144" s="905"/>
      <c r="Y144" s="917"/>
      <c r="Z144" s="907"/>
      <c r="AA144" s="908"/>
      <c r="AB144" s="905" t="s">
        <v>6220</v>
      </c>
      <c r="AC144" s="905" t="s">
        <v>6221</v>
      </c>
      <c r="AD144" s="907"/>
      <c r="AE144" s="905"/>
      <c r="AF144" s="906"/>
      <c r="AG144" s="910"/>
      <c r="AH144" s="905"/>
      <c r="AI144" s="910"/>
      <c r="AJ144" s="910">
        <v>44005</v>
      </c>
      <c r="AK144" s="906">
        <v>2</v>
      </c>
      <c r="AL144" s="906"/>
      <c r="AM144" s="911"/>
      <c r="AN144" s="910"/>
      <c r="AO144" s="910"/>
      <c r="AP144" s="907"/>
      <c r="AQ144" s="711"/>
      <c r="AR144" s="711"/>
      <c r="AS144" s="711"/>
      <c r="AT144" s="711"/>
      <c r="AU144" s="715"/>
      <c r="AV144" s="711"/>
      <c r="AW144" s="716"/>
      <c r="AX144" s="716"/>
      <c r="AY144" s="716"/>
      <c r="AZ144" s="716"/>
      <c r="BA144" s="716"/>
      <c r="BB144" s="716"/>
      <c r="BC144" s="716"/>
      <c r="BD144" s="716"/>
      <c r="BE144" s="716"/>
      <c r="BF144" s="716"/>
      <c r="BG144" s="716"/>
      <c r="BH144" s="716"/>
      <c r="BI144" s="716"/>
      <c r="BJ144" s="722"/>
      <c r="BK144" s="1062"/>
      <c r="BL144" s="716"/>
      <c r="BM144" s="720"/>
      <c r="BO144" s="918"/>
      <c r="BQ144" s="919"/>
      <c r="BR144" s="918"/>
    </row>
    <row r="145" spans="1:70" s="721" customFormat="1" ht="14.45" customHeight="1">
      <c r="A145" s="904">
        <f t="shared" si="2"/>
        <v>136</v>
      </c>
      <c r="B145" s="907">
        <v>2100</v>
      </c>
      <c r="C145" s="905" t="s">
        <v>4565</v>
      </c>
      <c r="D145" s="905">
        <v>2117</v>
      </c>
      <c r="E145" s="905" t="s">
        <v>4695</v>
      </c>
      <c r="F145" s="905">
        <v>2111</v>
      </c>
      <c r="G145" s="905" t="s">
        <v>4696</v>
      </c>
      <c r="H145" s="907" t="s">
        <v>4581</v>
      </c>
      <c r="I145" s="905" t="s">
        <v>4582</v>
      </c>
      <c r="J145" s="906">
        <v>4820970000446</v>
      </c>
      <c r="K145" s="905" t="s">
        <v>5823</v>
      </c>
      <c r="L145" s="905" t="s">
        <v>4466</v>
      </c>
      <c r="M145" s="905" t="s">
        <v>4441</v>
      </c>
      <c r="N145" s="905" t="s">
        <v>634</v>
      </c>
      <c r="O145" s="905">
        <v>20</v>
      </c>
      <c r="P145" s="905">
        <v>0</v>
      </c>
      <c r="Q145" s="905">
        <v>0</v>
      </c>
      <c r="R145" s="905">
        <v>0</v>
      </c>
      <c r="S145" s="905">
        <v>1005</v>
      </c>
      <c r="T145" s="905" t="s">
        <v>4585</v>
      </c>
      <c r="U145" s="1063">
        <v>22000</v>
      </c>
      <c r="V145" s="923">
        <v>440000</v>
      </c>
      <c r="W145" s="907" t="s">
        <v>4567</v>
      </c>
      <c r="X145" s="905"/>
      <c r="Y145" s="917"/>
      <c r="Z145" s="907"/>
      <c r="AA145" s="908"/>
      <c r="AB145" s="905" t="s">
        <v>5901</v>
      </c>
      <c r="AC145" s="905" t="s">
        <v>6217</v>
      </c>
      <c r="AD145" s="907"/>
      <c r="AE145" s="905"/>
      <c r="AF145" s="906"/>
      <c r="AG145" s="910"/>
      <c r="AH145" s="905"/>
      <c r="AI145" s="910"/>
      <c r="AJ145" s="910">
        <v>44005</v>
      </c>
      <c r="AK145" s="906">
        <v>20</v>
      </c>
      <c r="AL145" s="906"/>
      <c r="AM145" s="911"/>
      <c r="AN145" s="910"/>
      <c r="AO145" s="910"/>
      <c r="AP145" s="907"/>
      <c r="AQ145" s="711"/>
      <c r="AR145" s="711"/>
      <c r="AS145" s="711"/>
      <c r="AT145" s="711"/>
      <c r="AU145" s="715"/>
      <c r="AV145" s="711"/>
      <c r="AW145" s="716"/>
      <c r="AX145" s="716"/>
      <c r="AY145" s="716"/>
      <c r="AZ145" s="716"/>
      <c r="BA145" s="716"/>
      <c r="BB145" s="716"/>
      <c r="BC145" s="716"/>
      <c r="BD145" s="716"/>
      <c r="BE145" s="716"/>
      <c r="BF145" s="716"/>
      <c r="BG145" s="716"/>
      <c r="BH145" s="716"/>
      <c r="BI145" s="716"/>
      <c r="BJ145" s="722"/>
      <c r="BK145" s="1062"/>
      <c r="BL145" s="716"/>
      <c r="BM145" s="720"/>
      <c r="BO145" s="918"/>
      <c r="BQ145" s="919"/>
      <c r="BR145" s="918"/>
    </row>
    <row r="146" spans="1:70" s="721" customFormat="1" ht="15" customHeight="1">
      <c r="A146" s="904">
        <f t="shared" si="2"/>
        <v>137</v>
      </c>
      <c r="B146" s="907">
        <v>2100</v>
      </c>
      <c r="C146" s="905" t="s">
        <v>4565</v>
      </c>
      <c r="D146" s="905">
        <v>2117</v>
      </c>
      <c r="E146" s="905" t="s">
        <v>4695</v>
      </c>
      <c r="F146" s="905">
        <v>2010</v>
      </c>
      <c r="G146" s="905" t="s">
        <v>4696</v>
      </c>
      <c r="H146" s="907" t="s">
        <v>4581</v>
      </c>
      <c r="I146" s="905" t="s">
        <v>4582</v>
      </c>
      <c r="J146" s="906">
        <v>3110970000018</v>
      </c>
      <c r="K146" s="905" t="s">
        <v>4779</v>
      </c>
      <c r="L146" s="905" t="s">
        <v>4455</v>
      </c>
      <c r="M146" s="905" t="s">
        <v>4441</v>
      </c>
      <c r="N146" s="905" t="s">
        <v>634</v>
      </c>
      <c r="O146" s="905">
        <v>2</v>
      </c>
      <c r="P146" s="905">
        <v>0</v>
      </c>
      <c r="Q146" s="905">
        <v>0</v>
      </c>
      <c r="R146" s="905">
        <v>0</v>
      </c>
      <c r="S146" s="905">
        <v>1007</v>
      </c>
      <c r="T146" s="905" t="s">
        <v>4586</v>
      </c>
      <c r="U146" s="1063">
        <v>809600</v>
      </c>
      <c r="V146" s="923">
        <v>1619200</v>
      </c>
      <c r="W146" s="907" t="s">
        <v>4567</v>
      </c>
      <c r="X146" s="905" t="s">
        <v>5277</v>
      </c>
      <c r="Y146" s="917" t="s">
        <v>4706</v>
      </c>
      <c r="Z146" s="907" t="s">
        <v>5598</v>
      </c>
      <c r="AA146" s="908">
        <v>1.4931506849315068</v>
      </c>
      <c r="AB146" s="905" t="s">
        <v>5287</v>
      </c>
      <c r="AC146" s="905" t="s">
        <v>5026</v>
      </c>
      <c r="AD146" s="907" t="s">
        <v>5004</v>
      </c>
      <c r="AE146" s="905">
        <v>2</v>
      </c>
      <c r="AF146" s="906">
        <v>0</v>
      </c>
      <c r="AG146" s="910">
        <v>43808</v>
      </c>
      <c r="AH146" s="905"/>
      <c r="AI146" s="910" t="s">
        <v>2</v>
      </c>
      <c r="AJ146" s="910">
        <v>43437</v>
      </c>
      <c r="AK146" s="906">
        <v>4</v>
      </c>
      <c r="AL146" s="906">
        <v>0</v>
      </c>
      <c r="AM146" s="911"/>
      <c r="AN146" s="910">
        <v>43982</v>
      </c>
      <c r="AO146" s="910">
        <v>44167</v>
      </c>
      <c r="AP146" s="907"/>
      <c r="AQ146" s="711">
        <v>0</v>
      </c>
      <c r="AR146" s="711">
        <v>0</v>
      </c>
      <c r="AS146" s="711">
        <v>0</v>
      </c>
      <c r="AT146" s="711">
        <v>0</v>
      </c>
      <c r="AU146" s="715">
        <v>0</v>
      </c>
      <c r="AV146" s="711"/>
      <c r="AW146" s="716"/>
      <c r="AX146" s="716"/>
      <c r="AY146" s="716"/>
      <c r="AZ146" s="716"/>
      <c r="BA146" s="716"/>
      <c r="BB146" s="716"/>
      <c r="BC146" s="716"/>
      <c r="BD146" s="716"/>
      <c r="BE146" s="716"/>
      <c r="BF146" s="716"/>
      <c r="BG146" s="716"/>
      <c r="BH146" s="716"/>
      <c r="BI146" s="716">
        <v>0</v>
      </c>
      <c r="BJ146" s="722">
        <v>0</v>
      </c>
      <c r="BK146" s="1062">
        <v>0</v>
      </c>
      <c r="BL146" s="716">
        <v>0</v>
      </c>
      <c r="BM146" s="720" t="s">
        <v>5597</v>
      </c>
      <c r="BO146" s="918"/>
      <c r="BQ146" s="919"/>
      <c r="BR146" s="918"/>
    </row>
    <row r="147" spans="1:70" s="721" customFormat="1" ht="14.45" customHeight="1">
      <c r="A147" s="904">
        <f t="shared" si="2"/>
        <v>138</v>
      </c>
      <c r="B147" s="907">
        <v>2100</v>
      </c>
      <c r="C147" s="905" t="s">
        <v>4565</v>
      </c>
      <c r="D147" s="905">
        <v>2117</v>
      </c>
      <c r="E147" s="905" t="s">
        <v>4695</v>
      </c>
      <c r="F147" s="905">
        <v>2010</v>
      </c>
      <c r="G147" s="905" t="s">
        <v>4696</v>
      </c>
      <c r="H147" s="907" t="s">
        <v>4581</v>
      </c>
      <c r="I147" s="905" t="s">
        <v>4582</v>
      </c>
      <c r="J147" s="906">
        <v>3110970000022</v>
      </c>
      <c r="K147" s="905" t="s">
        <v>4780</v>
      </c>
      <c r="L147" s="905" t="s">
        <v>4455</v>
      </c>
      <c r="M147" s="905" t="s">
        <v>4441</v>
      </c>
      <c r="N147" s="905" t="s">
        <v>634</v>
      </c>
      <c r="O147" s="905">
        <v>2</v>
      </c>
      <c r="P147" s="905">
        <v>0</v>
      </c>
      <c r="Q147" s="905">
        <v>0</v>
      </c>
      <c r="R147" s="905">
        <v>0</v>
      </c>
      <c r="S147" s="905">
        <v>1007</v>
      </c>
      <c r="T147" s="905" t="s">
        <v>4586</v>
      </c>
      <c r="U147" s="1063">
        <v>1273800</v>
      </c>
      <c r="V147" s="923">
        <v>2547600</v>
      </c>
      <c r="W147" s="907" t="s">
        <v>4567</v>
      </c>
      <c r="X147" s="905" t="s">
        <v>5288</v>
      </c>
      <c r="Y147" s="917" t="s">
        <v>4706</v>
      </c>
      <c r="Z147" s="907" t="s">
        <v>5598</v>
      </c>
      <c r="AA147" s="908">
        <v>1.4958904109589042</v>
      </c>
      <c r="AB147" s="905" t="s">
        <v>5293</v>
      </c>
      <c r="AC147" s="905" t="s">
        <v>5026</v>
      </c>
      <c r="AD147" s="907" t="s">
        <v>5004</v>
      </c>
      <c r="AE147" s="905">
        <v>2</v>
      </c>
      <c r="AF147" s="906">
        <v>0</v>
      </c>
      <c r="AG147" s="910">
        <v>43808</v>
      </c>
      <c r="AH147" s="905"/>
      <c r="AI147" s="910">
        <v>42306</v>
      </c>
      <c r="AJ147" s="910">
        <v>43436</v>
      </c>
      <c r="AK147" s="906">
        <v>2</v>
      </c>
      <c r="AL147" s="906">
        <v>0</v>
      </c>
      <c r="AM147" s="911"/>
      <c r="AN147" s="910">
        <v>43982</v>
      </c>
      <c r="AO147" s="910">
        <v>44166</v>
      </c>
      <c r="AP147" s="907"/>
      <c r="AQ147" s="711">
        <v>0</v>
      </c>
      <c r="AR147" s="711">
        <v>0</v>
      </c>
      <c r="AS147" s="711">
        <v>0</v>
      </c>
      <c r="AT147" s="711">
        <v>0</v>
      </c>
      <c r="AU147" s="715">
        <v>0</v>
      </c>
      <c r="AV147" s="711"/>
      <c r="AW147" s="716"/>
      <c r="AX147" s="716"/>
      <c r="AY147" s="716"/>
      <c r="AZ147" s="716"/>
      <c r="BA147" s="716"/>
      <c r="BB147" s="716"/>
      <c r="BC147" s="716"/>
      <c r="BD147" s="716"/>
      <c r="BE147" s="716"/>
      <c r="BF147" s="716"/>
      <c r="BG147" s="716"/>
      <c r="BH147" s="716"/>
      <c r="BI147" s="716">
        <v>0</v>
      </c>
      <c r="BJ147" s="722">
        <v>0</v>
      </c>
      <c r="BK147" s="1062">
        <v>0</v>
      </c>
      <c r="BL147" s="716">
        <v>0</v>
      </c>
      <c r="BM147" s="720" t="s">
        <v>5597</v>
      </c>
      <c r="BO147" s="918"/>
      <c r="BQ147" s="919"/>
      <c r="BR147" s="918"/>
    </row>
    <row r="148" spans="1:70" s="721" customFormat="1" ht="14.45" customHeight="1">
      <c r="A148" s="904">
        <f t="shared" si="2"/>
        <v>139</v>
      </c>
      <c r="B148" s="907">
        <v>2100</v>
      </c>
      <c r="C148" s="905" t="s">
        <v>4565</v>
      </c>
      <c r="D148" s="905">
        <v>2117</v>
      </c>
      <c r="E148" s="905" t="s">
        <v>4695</v>
      </c>
      <c r="F148" s="905">
        <v>2010</v>
      </c>
      <c r="G148" s="905" t="s">
        <v>4696</v>
      </c>
      <c r="H148" s="907" t="s">
        <v>4581</v>
      </c>
      <c r="I148" s="905" t="s">
        <v>4582</v>
      </c>
      <c r="J148" s="906">
        <v>3110970001614</v>
      </c>
      <c r="K148" s="905" t="s">
        <v>4836</v>
      </c>
      <c r="L148" s="905" t="s">
        <v>4455</v>
      </c>
      <c r="M148" s="905" t="s">
        <v>4441</v>
      </c>
      <c r="N148" s="905" t="s">
        <v>634</v>
      </c>
      <c r="O148" s="905">
        <v>2</v>
      </c>
      <c r="P148" s="905">
        <v>0</v>
      </c>
      <c r="Q148" s="905">
        <v>0</v>
      </c>
      <c r="R148" s="905">
        <v>0</v>
      </c>
      <c r="S148" s="905">
        <v>1007</v>
      </c>
      <c r="T148" s="905" t="s">
        <v>4586</v>
      </c>
      <c r="U148" s="1063">
        <v>1160500</v>
      </c>
      <c r="V148" s="923">
        <v>2321000</v>
      </c>
      <c r="W148" s="907" t="s">
        <v>4567</v>
      </c>
      <c r="X148" s="905" t="s">
        <v>5294</v>
      </c>
      <c r="Y148" s="917" t="s">
        <v>4706</v>
      </c>
      <c r="Z148" s="907" t="s">
        <v>5598</v>
      </c>
      <c r="AA148" s="908">
        <v>1.4931506849315068</v>
      </c>
      <c r="AB148" s="905" t="s">
        <v>5287</v>
      </c>
      <c r="AC148" s="905" t="s">
        <v>5026</v>
      </c>
      <c r="AD148" s="907" t="s">
        <v>5004</v>
      </c>
      <c r="AE148" s="905">
        <v>2</v>
      </c>
      <c r="AF148" s="906">
        <v>0</v>
      </c>
      <c r="AG148" s="910">
        <v>43808</v>
      </c>
      <c r="AH148" s="905"/>
      <c r="AI148" s="910" t="s">
        <v>2</v>
      </c>
      <c r="AJ148" s="910">
        <v>43437</v>
      </c>
      <c r="AK148" s="906">
        <v>2</v>
      </c>
      <c r="AL148" s="906">
        <v>0</v>
      </c>
      <c r="AM148" s="911"/>
      <c r="AN148" s="910">
        <v>43982</v>
      </c>
      <c r="AO148" s="910">
        <v>44167</v>
      </c>
      <c r="AP148" s="907"/>
      <c r="AQ148" s="711">
        <v>0</v>
      </c>
      <c r="AR148" s="711">
        <v>0</v>
      </c>
      <c r="AS148" s="711">
        <v>0</v>
      </c>
      <c r="AT148" s="711">
        <v>0</v>
      </c>
      <c r="AU148" s="715">
        <v>0</v>
      </c>
      <c r="AV148" s="711"/>
      <c r="AW148" s="716"/>
      <c r="AX148" s="716"/>
      <c r="AY148" s="716"/>
      <c r="AZ148" s="716"/>
      <c r="BA148" s="716"/>
      <c r="BB148" s="716"/>
      <c r="BC148" s="716"/>
      <c r="BD148" s="716"/>
      <c r="BE148" s="716"/>
      <c r="BF148" s="716"/>
      <c r="BG148" s="716"/>
      <c r="BH148" s="716"/>
      <c r="BI148" s="716">
        <v>0</v>
      </c>
      <c r="BJ148" s="722">
        <v>0</v>
      </c>
      <c r="BK148" s="1062">
        <v>0</v>
      </c>
      <c r="BL148" s="716">
        <v>0</v>
      </c>
      <c r="BM148" s="720" t="s">
        <v>5597</v>
      </c>
      <c r="BO148" s="918"/>
      <c r="BQ148" s="919"/>
      <c r="BR148" s="918"/>
    </row>
    <row r="149" spans="1:70" s="721" customFormat="1" ht="14.45" customHeight="1">
      <c r="A149" s="904">
        <f t="shared" si="2"/>
        <v>140</v>
      </c>
      <c r="B149" s="907">
        <v>2100</v>
      </c>
      <c r="C149" s="905" t="s">
        <v>4565</v>
      </c>
      <c r="D149" s="905">
        <v>2117</v>
      </c>
      <c r="E149" s="905" t="s">
        <v>4695</v>
      </c>
      <c r="F149" s="905">
        <v>2010</v>
      </c>
      <c r="G149" s="905" t="s">
        <v>4696</v>
      </c>
      <c r="H149" s="907" t="s">
        <v>4581</v>
      </c>
      <c r="I149" s="905" t="s">
        <v>4582</v>
      </c>
      <c r="J149" s="906">
        <v>3130970000005</v>
      </c>
      <c r="K149" s="905" t="s">
        <v>4841</v>
      </c>
      <c r="L149" s="905" t="s">
        <v>4461</v>
      </c>
      <c r="M149" s="905" t="s">
        <v>4441</v>
      </c>
      <c r="N149" s="905" t="s">
        <v>634</v>
      </c>
      <c r="O149" s="905">
        <v>8</v>
      </c>
      <c r="P149" s="905">
        <v>0</v>
      </c>
      <c r="Q149" s="905">
        <v>0</v>
      </c>
      <c r="R149" s="905">
        <v>0</v>
      </c>
      <c r="S149" s="905">
        <v>1007</v>
      </c>
      <c r="T149" s="905" t="s">
        <v>4586</v>
      </c>
      <c r="U149" s="1063">
        <v>385088</v>
      </c>
      <c r="V149" s="923">
        <v>3080704</v>
      </c>
      <c r="W149" s="907" t="s">
        <v>4567</v>
      </c>
      <c r="X149" s="905" t="s">
        <v>5295</v>
      </c>
      <c r="Y149" s="917" t="s">
        <v>4960</v>
      </c>
      <c r="Z149" s="907" t="s">
        <v>5596</v>
      </c>
      <c r="AA149" s="908">
        <v>7.3150684931506849</v>
      </c>
      <c r="AB149" s="905" t="s">
        <v>5296</v>
      </c>
      <c r="AC149" s="905" t="s">
        <v>5040</v>
      </c>
      <c r="AD149" s="907" t="s">
        <v>5084</v>
      </c>
      <c r="AE149" s="905">
        <v>8</v>
      </c>
      <c r="AF149" s="906">
        <v>0</v>
      </c>
      <c r="AG149" s="910">
        <v>43808</v>
      </c>
      <c r="AH149" s="905"/>
      <c r="AI149" s="910" t="s">
        <v>2</v>
      </c>
      <c r="AJ149" s="910">
        <v>41312</v>
      </c>
      <c r="AK149" s="906">
        <v>2</v>
      </c>
      <c r="AL149" s="906">
        <v>0</v>
      </c>
      <c r="AM149" s="911"/>
      <c r="AN149" s="910">
        <v>43982</v>
      </c>
      <c r="AO149" s="910">
        <v>42042</v>
      </c>
      <c r="AP149" s="907"/>
      <c r="AQ149" s="711">
        <v>0</v>
      </c>
      <c r="AR149" s="711">
        <v>0</v>
      </c>
      <c r="AS149" s="711">
        <v>0</v>
      </c>
      <c r="AT149" s="711">
        <v>0</v>
      </c>
      <c r="AU149" s="715">
        <v>0</v>
      </c>
      <c r="AV149" s="711"/>
      <c r="AW149" s="716"/>
      <c r="AX149" s="716"/>
      <c r="AY149" s="716"/>
      <c r="AZ149" s="716"/>
      <c r="BA149" s="716"/>
      <c r="BB149" s="716"/>
      <c r="BC149" s="716"/>
      <c r="BD149" s="716"/>
      <c r="BE149" s="716"/>
      <c r="BF149" s="716"/>
      <c r="BG149" s="716"/>
      <c r="BH149" s="716"/>
      <c r="BI149" s="716">
        <v>0</v>
      </c>
      <c r="BJ149" s="722">
        <v>0</v>
      </c>
      <c r="BK149" s="1062">
        <v>0</v>
      </c>
      <c r="BL149" s="716">
        <v>0</v>
      </c>
      <c r="BM149" s="720" t="s">
        <v>5597</v>
      </c>
      <c r="BO149" s="918"/>
      <c r="BQ149" s="919"/>
      <c r="BR149" s="918"/>
    </row>
    <row r="150" spans="1:70" s="721" customFormat="1" ht="14.45" customHeight="1">
      <c r="A150" s="904">
        <f t="shared" si="2"/>
        <v>141</v>
      </c>
      <c r="B150" s="907">
        <v>2100</v>
      </c>
      <c r="C150" s="905" t="s">
        <v>4565</v>
      </c>
      <c r="D150" s="905">
        <v>2117</v>
      </c>
      <c r="E150" s="905" t="s">
        <v>4695</v>
      </c>
      <c r="F150" s="905">
        <v>2010</v>
      </c>
      <c r="G150" s="905" t="s">
        <v>4696</v>
      </c>
      <c r="H150" s="907" t="s">
        <v>4581</v>
      </c>
      <c r="I150" s="905" t="s">
        <v>4582</v>
      </c>
      <c r="J150" s="906">
        <v>3110970000046</v>
      </c>
      <c r="K150" s="905" t="s">
        <v>4781</v>
      </c>
      <c r="L150" s="905" t="s">
        <v>4455</v>
      </c>
      <c r="M150" s="905" t="s">
        <v>4441</v>
      </c>
      <c r="N150" s="905" t="s">
        <v>634</v>
      </c>
      <c r="O150" s="905">
        <v>2</v>
      </c>
      <c r="P150" s="905">
        <v>0</v>
      </c>
      <c r="Q150" s="905">
        <v>0</v>
      </c>
      <c r="R150" s="905">
        <v>0</v>
      </c>
      <c r="S150" s="905">
        <v>1007</v>
      </c>
      <c r="T150" s="905" t="s">
        <v>4586</v>
      </c>
      <c r="U150" s="1063">
        <v>155100</v>
      </c>
      <c r="V150" s="923">
        <v>310200</v>
      </c>
      <c r="W150" s="907" t="s">
        <v>4567</v>
      </c>
      <c r="X150" s="905"/>
      <c r="Y150" s="917" t="s">
        <v>4960</v>
      </c>
      <c r="Z150" s="907" t="s">
        <v>5596</v>
      </c>
      <c r="AA150" s="908">
        <v>7.3150684931506849</v>
      </c>
      <c r="AB150" s="905" t="s">
        <v>5297</v>
      </c>
      <c r="AC150" s="905" t="s">
        <v>5040</v>
      </c>
      <c r="AD150" s="907" t="s">
        <v>5084</v>
      </c>
      <c r="AE150" s="905">
        <v>2</v>
      </c>
      <c r="AF150" s="906">
        <v>0</v>
      </c>
      <c r="AG150" s="910">
        <v>43808</v>
      </c>
      <c r="AH150" s="905"/>
      <c r="AI150" s="910" t="s">
        <v>2</v>
      </c>
      <c r="AJ150" s="910">
        <v>41312</v>
      </c>
      <c r="AK150" s="906">
        <v>2</v>
      </c>
      <c r="AL150" s="906">
        <v>0</v>
      </c>
      <c r="AM150" s="911"/>
      <c r="AN150" s="910">
        <v>43982</v>
      </c>
      <c r="AO150" s="910">
        <v>42042</v>
      </c>
      <c r="AP150" s="907"/>
      <c r="AQ150" s="711">
        <v>0</v>
      </c>
      <c r="AR150" s="711">
        <v>0</v>
      </c>
      <c r="AS150" s="711">
        <v>0</v>
      </c>
      <c r="AT150" s="711">
        <v>0</v>
      </c>
      <c r="AU150" s="715">
        <v>0</v>
      </c>
      <c r="AV150" s="711"/>
      <c r="AW150" s="716"/>
      <c r="AX150" s="716"/>
      <c r="AY150" s="716"/>
      <c r="AZ150" s="716"/>
      <c r="BA150" s="716"/>
      <c r="BB150" s="716"/>
      <c r="BC150" s="716"/>
      <c r="BD150" s="716"/>
      <c r="BE150" s="716"/>
      <c r="BF150" s="716"/>
      <c r="BG150" s="716"/>
      <c r="BH150" s="716"/>
      <c r="BI150" s="716">
        <v>0</v>
      </c>
      <c r="BJ150" s="722">
        <v>0</v>
      </c>
      <c r="BK150" s="1062">
        <v>0</v>
      </c>
      <c r="BL150" s="716">
        <v>0</v>
      </c>
      <c r="BM150" s="720" t="s">
        <v>5597</v>
      </c>
      <c r="BO150" s="918"/>
      <c r="BQ150" s="919"/>
      <c r="BR150" s="918"/>
    </row>
    <row r="151" spans="1:70" s="721" customFormat="1" ht="14.45" customHeight="1">
      <c r="A151" s="904">
        <f t="shared" si="2"/>
        <v>142</v>
      </c>
      <c r="B151" s="907">
        <v>2100</v>
      </c>
      <c r="C151" s="905" t="s">
        <v>4565</v>
      </c>
      <c r="D151" s="905">
        <v>2117</v>
      </c>
      <c r="E151" s="905" t="s">
        <v>4695</v>
      </c>
      <c r="F151" s="905">
        <v>2010</v>
      </c>
      <c r="G151" s="905" t="s">
        <v>4696</v>
      </c>
      <c r="H151" s="907" t="s">
        <v>4581</v>
      </c>
      <c r="I151" s="905" t="s">
        <v>4582</v>
      </c>
      <c r="J151" s="906">
        <v>3110970001098</v>
      </c>
      <c r="K151" s="905" t="s">
        <v>4824</v>
      </c>
      <c r="L151" s="905" t="s">
        <v>4455</v>
      </c>
      <c r="M151" s="905" t="s">
        <v>4441</v>
      </c>
      <c r="N151" s="905" t="s">
        <v>634</v>
      </c>
      <c r="O151" s="905">
        <v>2</v>
      </c>
      <c r="P151" s="905">
        <v>0</v>
      </c>
      <c r="Q151" s="905">
        <v>0</v>
      </c>
      <c r="R151" s="905">
        <v>0</v>
      </c>
      <c r="S151" s="905">
        <v>1007</v>
      </c>
      <c r="T151" s="905" t="s">
        <v>4586</v>
      </c>
      <c r="U151" s="1063">
        <v>35183500</v>
      </c>
      <c r="V151" s="923">
        <v>70367000</v>
      </c>
      <c r="W151" s="907" t="s">
        <v>4567</v>
      </c>
      <c r="X151" s="905" t="s">
        <v>5298</v>
      </c>
      <c r="Y151" s="917" t="s">
        <v>4718</v>
      </c>
      <c r="Z151" s="907" t="s">
        <v>5596</v>
      </c>
      <c r="AA151" s="908">
        <v>3.1506849315068495</v>
      </c>
      <c r="AB151" s="905" t="s">
        <v>5299</v>
      </c>
      <c r="AC151" s="905" t="s">
        <v>5024</v>
      </c>
      <c r="AD151" s="907" t="s">
        <v>4983</v>
      </c>
      <c r="AE151" s="905">
        <v>2</v>
      </c>
      <c r="AF151" s="906">
        <v>0</v>
      </c>
      <c r="AG151" s="910">
        <v>43808</v>
      </c>
      <c r="AH151" s="905"/>
      <c r="AI151" s="910" t="s">
        <v>2</v>
      </c>
      <c r="AJ151" s="910">
        <v>42832</v>
      </c>
      <c r="AK151" s="906">
        <v>3</v>
      </c>
      <c r="AL151" s="906">
        <v>0</v>
      </c>
      <c r="AM151" s="911"/>
      <c r="AN151" s="910">
        <v>43982</v>
      </c>
      <c r="AO151" s="910">
        <v>43562</v>
      </c>
      <c r="AP151" s="907"/>
      <c r="AQ151" s="711">
        <v>0</v>
      </c>
      <c r="AR151" s="711">
        <v>0</v>
      </c>
      <c r="AS151" s="711">
        <v>2</v>
      </c>
      <c r="AT151" s="711">
        <v>0</v>
      </c>
      <c r="AU151" s="715">
        <v>70367000</v>
      </c>
      <c r="AV151" s="711" t="s">
        <v>5300</v>
      </c>
      <c r="AW151" s="716"/>
      <c r="AX151" s="716"/>
      <c r="AY151" s="716"/>
      <c r="AZ151" s="716"/>
      <c r="BA151" s="716"/>
      <c r="BB151" s="716"/>
      <c r="BC151" s="716"/>
      <c r="BD151" s="716"/>
      <c r="BE151" s="716"/>
      <c r="BF151" s="716"/>
      <c r="BG151" s="716"/>
      <c r="BH151" s="716"/>
      <c r="BI151" s="716">
        <v>0</v>
      </c>
      <c r="BJ151" s="722">
        <v>0</v>
      </c>
      <c r="BK151" s="1062">
        <v>0</v>
      </c>
      <c r="BL151" s="716">
        <v>0</v>
      </c>
      <c r="BM151" s="720" t="s">
        <v>5597</v>
      </c>
      <c r="BO151" s="918"/>
      <c r="BQ151" s="919"/>
      <c r="BR151" s="918"/>
    </row>
    <row r="152" spans="1:70" s="721" customFormat="1" ht="14.45" customHeight="1">
      <c r="A152" s="904">
        <f t="shared" si="2"/>
        <v>143</v>
      </c>
      <c r="B152" s="907">
        <v>2100</v>
      </c>
      <c r="C152" s="905" t="s">
        <v>4565</v>
      </c>
      <c r="D152" s="905">
        <v>2117</v>
      </c>
      <c r="E152" s="905" t="s">
        <v>4695</v>
      </c>
      <c r="F152" s="905">
        <v>2010</v>
      </c>
      <c r="G152" s="905" t="s">
        <v>4696</v>
      </c>
      <c r="H152" s="907" t="s">
        <v>4581</v>
      </c>
      <c r="I152" s="905" t="s">
        <v>4582</v>
      </c>
      <c r="J152" s="906">
        <v>3110970001254</v>
      </c>
      <c r="K152" s="905" t="s">
        <v>4826</v>
      </c>
      <c r="L152" s="905" t="s">
        <v>4455</v>
      </c>
      <c r="M152" s="905" t="s">
        <v>4441</v>
      </c>
      <c r="N152" s="905" t="s">
        <v>634</v>
      </c>
      <c r="O152" s="905">
        <v>6</v>
      </c>
      <c r="P152" s="905">
        <v>0</v>
      </c>
      <c r="Q152" s="905">
        <v>0</v>
      </c>
      <c r="R152" s="905">
        <v>0</v>
      </c>
      <c r="S152" s="905">
        <v>1007</v>
      </c>
      <c r="T152" s="905" t="s">
        <v>4586</v>
      </c>
      <c r="U152" s="1063">
        <v>992200</v>
      </c>
      <c r="V152" s="923">
        <v>5953200</v>
      </c>
      <c r="W152" s="907" t="s">
        <v>4567</v>
      </c>
      <c r="X152" s="905"/>
      <c r="Y152" s="917" t="s">
        <v>4715</v>
      </c>
      <c r="Z152" s="907" t="s">
        <v>5596</v>
      </c>
      <c r="AA152" s="908">
        <v>6.3315068493150681</v>
      </c>
      <c r="AB152" s="905" t="s">
        <v>5301</v>
      </c>
      <c r="AC152" s="905" t="s">
        <v>5046</v>
      </c>
      <c r="AD152" s="907" t="s">
        <v>5084</v>
      </c>
      <c r="AE152" s="905">
        <v>6</v>
      </c>
      <c r="AF152" s="906">
        <v>0</v>
      </c>
      <c r="AG152" s="910">
        <v>43808</v>
      </c>
      <c r="AH152" s="905"/>
      <c r="AI152" s="910" t="s">
        <v>2</v>
      </c>
      <c r="AJ152" s="910">
        <v>41671</v>
      </c>
      <c r="AK152" s="906">
        <v>3</v>
      </c>
      <c r="AL152" s="906">
        <v>0</v>
      </c>
      <c r="AM152" s="911"/>
      <c r="AN152" s="910">
        <v>43982</v>
      </c>
      <c r="AO152" s="910">
        <v>42401</v>
      </c>
      <c r="AP152" s="907"/>
      <c r="AQ152" s="711">
        <v>0</v>
      </c>
      <c r="AR152" s="711">
        <v>0</v>
      </c>
      <c r="AS152" s="711">
        <v>0</v>
      </c>
      <c r="AT152" s="711">
        <v>0</v>
      </c>
      <c r="AU152" s="715">
        <v>0</v>
      </c>
      <c r="AV152" s="711"/>
      <c r="AW152" s="716"/>
      <c r="AX152" s="716"/>
      <c r="AY152" s="716"/>
      <c r="AZ152" s="716"/>
      <c r="BA152" s="716"/>
      <c r="BB152" s="716"/>
      <c r="BC152" s="716"/>
      <c r="BD152" s="716"/>
      <c r="BE152" s="716"/>
      <c r="BF152" s="716"/>
      <c r="BG152" s="716"/>
      <c r="BH152" s="716"/>
      <c r="BI152" s="716">
        <v>0</v>
      </c>
      <c r="BJ152" s="722">
        <v>0</v>
      </c>
      <c r="BK152" s="1062">
        <v>0</v>
      </c>
      <c r="BL152" s="716">
        <v>0</v>
      </c>
      <c r="BM152" s="720" t="s">
        <v>5597</v>
      </c>
      <c r="BO152" s="918"/>
      <c r="BQ152" s="919"/>
      <c r="BR152" s="918"/>
    </row>
    <row r="153" spans="1:70" s="721" customFormat="1" ht="14.45" customHeight="1">
      <c r="A153" s="904">
        <f t="shared" si="2"/>
        <v>144</v>
      </c>
      <c r="B153" s="907">
        <v>2100</v>
      </c>
      <c r="C153" s="905" t="s">
        <v>4565</v>
      </c>
      <c r="D153" s="905">
        <v>2117</v>
      </c>
      <c r="E153" s="905" t="s">
        <v>4695</v>
      </c>
      <c r="F153" s="905">
        <v>2010</v>
      </c>
      <c r="G153" s="905" t="s">
        <v>4696</v>
      </c>
      <c r="H153" s="907" t="s">
        <v>4581</v>
      </c>
      <c r="I153" s="905" t="s">
        <v>4582</v>
      </c>
      <c r="J153" s="906">
        <v>3110970001490</v>
      </c>
      <c r="K153" s="905" t="s">
        <v>4833</v>
      </c>
      <c r="L153" s="905" t="s">
        <v>4455</v>
      </c>
      <c r="M153" s="905" t="s">
        <v>4441</v>
      </c>
      <c r="N153" s="905" t="s">
        <v>634</v>
      </c>
      <c r="O153" s="905">
        <v>2</v>
      </c>
      <c r="P153" s="905">
        <v>0</v>
      </c>
      <c r="Q153" s="905">
        <v>0</v>
      </c>
      <c r="R153" s="905">
        <v>0</v>
      </c>
      <c r="S153" s="905">
        <v>1007</v>
      </c>
      <c r="T153" s="905" t="s">
        <v>4586</v>
      </c>
      <c r="U153" s="1063">
        <v>1859000</v>
      </c>
      <c r="V153" s="923">
        <v>3718000</v>
      </c>
      <c r="W153" s="907" t="s">
        <v>4567</v>
      </c>
      <c r="X153" s="905"/>
      <c r="Y153" s="917" t="s">
        <v>4718</v>
      </c>
      <c r="Z153" s="907" t="s">
        <v>5596</v>
      </c>
      <c r="AA153" s="908">
        <v>2.8027397260273972</v>
      </c>
      <c r="AB153" s="905" t="s">
        <v>5302</v>
      </c>
      <c r="AC153" s="905" t="s">
        <v>5036</v>
      </c>
      <c r="AD153" s="907" t="s">
        <v>5084</v>
      </c>
      <c r="AE153" s="905">
        <v>2</v>
      </c>
      <c r="AF153" s="906">
        <v>0</v>
      </c>
      <c r="AG153" s="910">
        <v>43808</v>
      </c>
      <c r="AH153" s="905"/>
      <c r="AI153" s="910" t="s">
        <v>2</v>
      </c>
      <c r="AJ153" s="910">
        <v>42959</v>
      </c>
      <c r="AK153" s="906">
        <v>1</v>
      </c>
      <c r="AL153" s="906">
        <v>0</v>
      </c>
      <c r="AM153" s="911"/>
      <c r="AN153" s="910">
        <v>43982</v>
      </c>
      <c r="AO153" s="910">
        <v>43689</v>
      </c>
      <c r="AP153" s="907"/>
      <c r="AQ153" s="711">
        <v>0</v>
      </c>
      <c r="AR153" s="711">
        <v>0</v>
      </c>
      <c r="AS153" s="711">
        <v>0</v>
      </c>
      <c r="AT153" s="711">
        <v>0</v>
      </c>
      <c r="AU153" s="715">
        <v>0</v>
      </c>
      <c r="AV153" s="711"/>
      <c r="AW153" s="716"/>
      <c r="AX153" s="716"/>
      <c r="AY153" s="716"/>
      <c r="AZ153" s="716"/>
      <c r="BA153" s="716"/>
      <c r="BB153" s="716"/>
      <c r="BC153" s="716"/>
      <c r="BD153" s="716"/>
      <c r="BE153" s="716"/>
      <c r="BF153" s="716"/>
      <c r="BG153" s="716"/>
      <c r="BH153" s="716"/>
      <c r="BI153" s="716">
        <v>0</v>
      </c>
      <c r="BJ153" s="722">
        <v>0</v>
      </c>
      <c r="BK153" s="1062">
        <v>0</v>
      </c>
      <c r="BL153" s="716">
        <v>0</v>
      </c>
      <c r="BM153" s="720" t="s">
        <v>5597</v>
      </c>
      <c r="BO153" s="918"/>
      <c r="BQ153" s="919"/>
      <c r="BR153" s="918"/>
    </row>
    <row r="154" spans="1:70" s="721" customFormat="1" ht="14.45" customHeight="1">
      <c r="A154" s="904">
        <f t="shared" si="2"/>
        <v>145</v>
      </c>
      <c r="B154" s="907">
        <v>2100</v>
      </c>
      <c r="C154" s="905" t="s">
        <v>4565</v>
      </c>
      <c r="D154" s="905">
        <v>2117</v>
      </c>
      <c r="E154" s="905" t="s">
        <v>4695</v>
      </c>
      <c r="F154" s="905">
        <v>2010</v>
      </c>
      <c r="G154" s="905" t="s">
        <v>4696</v>
      </c>
      <c r="H154" s="907" t="s">
        <v>4581</v>
      </c>
      <c r="I154" s="905" t="s">
        <v>4582</v>
      </c>
      <c r="J154" s="906">
        <v>3110970000123</v>
      </c>
      <c r="K154" s="905" t="s">
        <v>4456</v>
      </c>
      <c r="L154" s="905" t="s">
        <v>4455</v>
      </c>
      <c r="M154" s="905" t="s">
        <v>4441</v>
      </c>
      <c r="N154" s="905" t="s">
        <v>634</v>
      </c>
      <c r="O154" s="905">
        <v>66</v>
      </c>
      <c r="P154" s="905">
        <v>0</v>
      </c>
      <c r="Q154" s="905">
        <v>0</v>
      </c>
      <c r="R154" s="905">
        <v>0</v>
      </c>
      <c r="S154" s="905">
        <v>1007</v>
      </c>
      <c r="T154" s="905" t="s">
        <v>4586</v>
      </c>
      <c r="U154" s="1063">
        <v>140329</v>
      </c>
      <c r="V154" s="923">
        <v>9261691</v>
      </c>
      <c r="W154" s="907" t="s">
        <v>4567</v>
      </c>
      <c r="X154" s="905" t="s">
        <v>5268</v>
      </c>
      <c r="Y154" s="917" t="s">
        <v>4718</v>
      </c>
      <c r="Z154" s="907" t="s">
        <v>5596</v>
      </c>
      <c r="AA154" s="908">
        <v>5.8054794520547945</v>
      </c>
      <c r="AB154" s="905" t="s">
        <v>5303</v>
      </c>
      <c r="AC154" s="905" t="s">
        <v>5037</v>
      </c>
      <c r="AD154" s="907" t="s">
        <v>4971</v>
      </c>
      <c r="AE154" s="905">
        <v>66</v>
      </c>
      <c r="AF154" s="906">
        <v>0</v>
      </c>
      <c r="AG154" s="910">
        <v>43808</v>
      </c>
      <c r="AH154" s="905"/>
      <c r="AI154" s="910" t="s">
        <v>2</v>
      </c>
      <c r="AJ154" s="910">
        <v>41863</v>
      </c>
      <c r="AK154" s="906">
        <v>6</v>
      </c>
      <c r="AL154" s="906">
        <v>0</v>
      </c>
      <c r="AM154" s="911"/>
      <c r="AN154" s="910">
        <v>43982</v>
      </c>
      <c r="AO154" s="910">
        <v>42593</v>
      </c>
      <c r="AP154" s="907"/>
      <c r="AQ154" s="711">
        <v>0</v>
      </c>
      <c r="AR154" s="711">
        <v>0</v>
      </c>
      <c r="AS154" s="711">
        <v>0</v>
      </c>
      <c r="AT154" s="711">
        <v>0</v>
      </c>
      <c r="AU154" s="715">
        <v>0</v>
      </c>
      <c r="AV154" s="711"/>
      <c r="AW154" s="716"/>
      <c r="AX154" s="716"/>
      <c r="AY154" s="716"/>
      <c r="AZ154" s="716"/>
      <c r="BA154" s="716"/>
      <c r="BB154" s="716"/>
      <c r="BC154" s="716"/>
      <c r="BD154" s="716"/>
      <c r="BE154" s="716"/>
      <c r="BF154" s="716"/>
      <c r="BG154" s="716"/>
      <c r="BH154" s="716"/>
      <c r="BI154" s="716">
        <v>0</v>
      </c>
      <c r="BJ154" s="722">
        <v>0</v>
      </c>
      <c r="BK154" s="1062">
        <v>0</v>
      </c>
      <c r="BL154" s="716">
        <v>0</v>
      </c>
      <c r="BM154" s="720" t="s">
        <v>5597</v>
      </c>
      <c r="BO154" s="918"/>
      <c r="BQ154" s="919"/>
      <c r="BR154" s="918"/>
    </row>
    <row r="155" spans="1:70" s="721" customFormat="1" ht="13.5" customHeight="1">
      <c r="A155" s="904">
        <f t="shared" si="2"/>
        <v>146</v>
      </c>
      <c r="B155" s="907">
        <v>2100</v>
      </c>
      <c r="C155" s="905" t="s">
        <v>4565</v>
      </c>
      <c r="D155" s="905">
        <v>2117</v>
      </c>
      <c r="E155" s="905" t="s">
        <v>4695</v>
      </c>
      <c r="F155" s="905">
        <v>2010</v>
      </c>
      <c r="G155" s="905" t="s">
        <v>4696</v>
      </c>
      <c r="H155" s="907" t="s">
        <v>4581</v>
      </c>
      <c r="I155" s="905" t="s">
        <v>4582</v>
      </c>
      <c r="J155" s="906">
        <v>3110970000125</v>
      </c>
      <c r="K155" s="905" t="s">
        <v>4782</v>
      </c>
      <c r="L155" s="905" t="s">
        <v>4455</v>
      </c>
      <c r="M155" s="905" t="s">
        <v>4441</v>
      </c>
      <c r="N155" s="905" t="s">
        <v>634</v>
      </c>
      <c r="O155" s="905">
        <v>2</v>
      </c>
      <c r="P155" s="905">
        <v>0</v>
      </c>
      <c r="Q155" s="905">
        <v>0</v>
      </c>
      <c r="R155" s="905">
        <v>0</v>
      </c>
      <c r="S155" s="905">
        <v>1007</v>
      </c>
      <c r="T155" s="905" t="s">
        <v>4586</v>
      </c>
      <c r="U155" s="1063">
        <v>69300</v>
      </c>
      <c r="V155" s="923">
        <v>138600</v>
      </c>
      <c r="W155" s="907" t="s">
        <v>4567</v>
      </c>
      <c r="X155" s="905"/>
      <c r="Y155" s="917" t="s">
        <v>4961</v>
      </c>
      <c r="Z155" s="907" t="s">
        <v>5596</v>
      </c>
      <c r="AA155" s="908">
        <v>7.5041095890410956</v>
      </c>
      <c r="AB155" s="905" t="s">
        <v>5304</v>
      </c>
      <c r="AC155" s="905" t="s">
        <v>5021</v>
      </c>
      <c r="AD155" s="907" t="s">
        <v>5084</v>
      </c>
      <c r="AE155" s="905">
        <v>2</v>
      </c>
      <c r="AF155" s="906">
        <v>0</v>
      </c>
      <c r="AG155" s="910">
        <v>43808</v>
      </c>
      <c r="AH155" s="905"/>
      <c r="AI155" s="910">
        <v>41589</v>
      </c>
      <c r="AJ155" s="910">
        <v>41243</v>
      </c>
      <c r="AK155" s="906">
        <v>4</v>
      </c>
      <c r="AL155" s="906">
        <v>0</v>
      </c>
      <c r="AM155" s="911"/>
      <c r="AN155" s="910">
        <v>43982</v>
      </c>
      <c r="AO155" s="910">
        <v>41973</v>
      </c>
      <c r="AP155" s="907"/>
      <c r="AQ155" s="711">
        <v>0</v>
      </c>
      <c r="AR155" s="711">
        <v>0</v>
      </c>
      <c r="AS155" s="711">
        <v>0</v>
      </c>
      <c r="AT155" s="711">
        <v>0</v>
      </c>
      <c r="AU155" s="715">
        <v>0</v>
      </c>
      <c r="AV155" s="711"/>
      <c r="AW155" s="716"/>
      <c r="AX155" s="716"/>
      <c r="AY155" s="716"/>
      <c r="AZ155" s="716"/>
      <c r="BA155" s="716"/>
      <c r="BB155" s="716"/>
      <c r="BC155" s="716"/>
      <c r="BD155" s="716"/>
      <c r="BE155" s="716"/>
      <c r="BF155" s="716"/>
      <c r="BG155" s="716"/>
      <c r="BH155" s="716"/>
      <c r="BI155" s="716">
        <v>0</v>
      </c>
      <c r="BJ155" s="722">
        <v>0</v>
      </c>
      <c r="BK155" s="1062">
        <v>0</v>
      </c>
      <c r="BL155" s="716">
        <v>0</v>
      </c>
      <c r="BM155" s="720" t="s">
        <v>5597</v>
      </c>
      <c r="BO155" s="918"/>
      <c r="BQ155" s="919"/>
      <c r="BR155" s="918"/>
    </row>
    <row r="156" spans="1:70" s="721" customFormat="1" ht="14.45" customHeight="1">
      <c r="A156" s="904">
        <f t="shared" si="2"/>
        <v>147</v>
      </c>
      <c r="B156" s="907">
        <v>2100</v>
      </c>
      <c r="C156" s="905" t="s">
        <v>4565</v>
      </c>
      <c r="D156" s="905">
        <v>2117</v>
      </c>
      <c r="E156" s="905" t="s">
        <v>4695</v>
      </c>
      <c r="F156" s="905">
        <v>2010</v>
      </c>
      <c r="G156" s="905" t="s">
        <v>4696</v>
      </c>
      <c r="H156" s="907" t="s">
        <v>4581</v>
      </c>
      <c r="I156" s="905" t="s">
        <v>4582</v>
      </c>
      <c r="J156" s="906">
        <v>3110970000127</v>
      </c>
      <c r="K156" s="905" t="s">
        <v>4463</v>
      </c>
      <c r="L156" s="905" t="s">
        <v>4455</v>
      </c>
      <c r="M156" s="905" t="s">
        <v>4441</v>
      </c>
      <c r="N156" s="905" t="s">
        <v>634</v>
      </c>
      <c r="O156" s="905">
        <v>63</v>
      </c>
      <c r="P156" s="905">
        <v>0</v>
      </c>
      <c r="Q156" s="905">
        <v>0</v>
      </c>
      <c r="R156" s="905">
        <v>0</v>
      </c>
      <c r="S156" s="905">
        <v>1007</v>
      </c>
      <c r="T156" s="905" t="s">
        <v>4586</v>
      </c>
      <c r="U156" s="1063">
        <v>83600</v>
      </c>
      <c r="V156" s="923">
        <v>5266800</v>
      </c>
      <c r="W156" s="907" t="s">
        <v>4567</v>
      </c>
      <c r="X156" s="905" t="s">
        <v>5305</v>
      </c>
      <c r="Y156" s="917" t="s">
        <v>3933</v>
      </c>
      <c r="Z156" s="907" t="s">
        <v>5596</v>
      </c>
      <c r="AA156" s="908">
        <v>7.1041095890410961</v>
      </c>
      <c r="AB156" s="905" t="s">
        <v>5306</v>
      </c>
      <c r="AC156" s="905" t="s">
        <v>5041</v>
      </c>
      <c r="AD156" s="907" t="s">
        <v>4967</v>
      </c>
      <c r="AE156" s="905">
        <v>63</v>
      </c>
      <c r="AF156" s="906">
        <v>0</v>
      </c>
      <c r="AG156" s="910">
        <v>43894</v>
      </c>
      <c r="AH156" s="905"/>
      <c r="AI156" s="910">
        <v>43894</v>
      </c>
      <c r="AJ156" s="910">
        <v>41389</v>
      </c>
      <c r="AK156" s="906">
        <v>1</v>
      </c>
      <c r="AL156" s="906">
        <v>8</v>
      </c>
      <c r="AM156" s="911"/>
      <c r="AN156" s="910">
        <v>43982</v>
      </c>
      <c r="AO156" s="910">
        <v>42119</v>
      </c>
      <c r="AP156" s="907"/>
      <c r="AQ156" s="711">
        <v>0</v>
      </c>
      <c r="AR156" s="711">
        <v>0</v>
      </c>
      <c r="AS156" s="711">
        <v>0</v>
      </c>
      <c r="AT156" s="711">
        <v>0</v>
      </c>
      <c r="AU156" s="715">
        <v>0</v>
      </c>
      <c r="AV156" s="711"/>
      <c r="AW156" s="716"/>
      <c r="AX156" s="716"/>
      <c r="AY156" s="920">
        <v>8</v>
      </c>
      <c r="AZ156" s="716"/>
      <c r="BA156" s="716"/>
      <c r="BB156" s="716"/>
      <c r="BC156" s="716"/>
      <c r="BD156" s="716"/>
      <c r="BE156" s="716"/>
      <c r="BF156" s="716"/>
      <c r="BG156" s="716"/>
      <c r="BH156" s="716"/>
      <c r="BI156" s="716">
        <v>8</v>
      </c>
      <c r="BJ156" s="722">
        <v>0.66666666666666663</v>
      </c>
      <c r="BK156" s="1062">
        <v>668800</v>
      </c>
      <c r="BL156" s="716">
        <v>1</v>
      </c>
      <c r="BM156" s="720" t="s">
        <v>5597</v>
      </c>
      <c r="BO156" s="918"/>
      <c r="BQ156" s="919"/>
      <c r="BR156" s="918"/>
    </row>
    <row r="157" spans="1:70" s="721" customFormat="1" ht="15" customHeight="1">
      <c r="A157" s="904">
        <f t="shared" si="2"/>
        <v>148</v>
      </c>
      <c r="B157" s="907">
        <v>2100</v>
      </c>
      <c r="C157" s="905" t="s">
        <v>4565</v>
      </c>
      <c r="D157" s="905">
        <v>2117</v>
      </c>
      <c r="E157" s="905" t="s">
        <v>4695</v>
      </c>
      <c r="F157" s="905">
        <v>2010</v>
      </c>
      <c r="G157" s="905" t="s">
        <v>4696</v>
      </c>
      <c r="H157" s="907" t="s">
        <v>4581</v>
      </c>
      <c r="I157" s="905" t="s">
        <v>4582</v>
      </c>
      <c r="J157" s="906">
        <v>3110970000132</v>
      </c>
      <c r="K157" s="905" t="s">
        <v>4457</v>
      </c>
      <c r="L157" s="905" t="s">
        <v>4455</v>
      </c>
      <c r="M157" s="905" t="s">
        <v>4441</v>
      </c>
      <c r="N157" s="905" t="s">
        <v>634</v>
      </c>
      <c r="O157" s="905">
        <v>0</v>
      </c>
      <c r="P157" s="905">
        <v>0</v>
      </c>
      <c r="Q157" s="905">
        <v>0</v>
      </c>
      <c r="R157" s="905">
        <v>0</v>
      </c>
      <c r="S157" s="905">
        <v>1007</v>
      </c>
      <c r="T157" s="905" t="s">
        <v>4586</v>
      </c>
      <c r="U157" s="1063">
        <v>112055</v>
      </c>
      <c r="V157" s="923">
        <v>0</v>
      </c>
      <c r="W157" s="907" t="s">
        <v>4567</v>
      </c>
      <c r="X157" s="905" t="s">
        <v>5307</v>
      </c>
      <c r="Y157" s="917" t="s">
        <v>3933</v>
      </c>
      <c r="Z157" s="907" t="s">
        <v>5596</v>
      </c>
      <c r="AA157" s="908">
        <v>4.7506849315068491</v>
      </c>
      <c r="AB157" s="905" t="s">
        <v>5308</v>
      </c>
      <c r="AC157" s="905" t="s">
        <v>5038</v>
      </c>
      <c r="AD157" s="907" t="s">
        <v>4967</v>
      </c>
      <c r="AE157" s="905">
        <v>0</v>
      </c>
      <c r="AF157" s="906">
        <v>0</v>
      </c>
      <c r="AG157" s="910">
        <v>43894</v>
      </c>
      <c r="AH157" s="905"/>
      <c r="AI157" s="910">
        <v>43894</v>
      </c>
      <c r="AJ157" s="910">
        <v>42248</v>
      </c>
      <c r="AK157" s="906">
        <v>1</v>
      </c>
      <c r="AL157" s="906">
        <v>16</v>
      </c>
      <c r="AM157" s="911"/>
      <c r="AN157" s="910">
        <v>43982</v>
      </c>
      <c r="AO157" s="910">
        <v>42978</v>
      </c>
      <c r="AP157" s="907"/>
      <c r="AQ157" s="711">
        <v>0</v>
      </c>
      <c r="AR157" s="711">
        <v>0</v>
      </c>
      <c r="AS157" s="711">
        <v>0</v>
      </c>
      <c r="AT157" s="711">
        <v>0</v>
      </c>
      <c r="AU157" s="715">
        <v>0</v>
      </c>
      <c r="AV157" s="711"/>
      <c r="AW157" s="716"/>
      <c r="AX157" s="716"/>
      <c r="AY157" s="920">
        <v>16</v>
      </c>
      <c r="AZ157" s="716"/>
      <c r="BA157" s="716"/>
      <c r="BB157" s="716"/>
      <c r="BC157" s="716"/>
      <c r="BD157" s="716"/>
      <c r="BE157" s="716"/>
      <c r="BF157" s="716"/>
      <c r="BG157" s="716"/>
      <c r="BH157" s="716"/>
      <c r="BI157" s="716">
        <v>16</v>
      </c>
      <c r="BJ157" s="722">
        <v>1.3333333333333333</v>
      </c>
      <c r="BK157" s="1062">
        <v>1792880</v>
      </c>
      <c r="BL157" s="716">
        <v>1</v>
      </c>
      <c r="BM157" s="720" t="s">
        <v>5597</v>
      </c>
      <c r="BO157" s="918"/>
      <c r="BQ157" s="919"/>
      <c r="BR157" s="918"/>
    </row>
    <row r="158" spans="1:70" s="721" customFormat="1" ht="14.45" customHeight="1">
      <c r="A158" s="904">
        <f t="shared" si="2"/>
        <v>149</v>
      </c>
      <c r="B158" s="907">
        <v>2100</v>
      </c>
      <c r="C158" s="905" t="s">
        <v>4565</v>
      </c>
      <c r="D158" s="905">
        <v>2117</v>
      </c>
      <c r="E158" s="905" t="s">
        <v>4695</v>
      </c>
      <c r="F158" s="905">
        <v>2010</v>
      </c>
      <c r="G158" s="905" t="s">
        <v>4696</v>
      </c>
      <c r="H158" s="907" t="s">
        <v>4581</v>
      </c>
      <c r="I158" s="905" t="s">
        <v>4582</v>
      </c>
      <c r="J158" s="906">
        <v>3110970000133</v>
      </c>
      <c r="K158" s="905" t="s">
        <v>4783</v>
      </c>
      <c r="L158" s="905" t="s">
        <v>4455</v>
      </c>
      <c r="M158" s="905" t="s">
        <v>4441</v>
      </c>
      <c r="N158" s="905" t="s">
        <v>634</v>
      </c>
      <c r="O158" s="905">
        <v>2</v>
      </c>
      <c r="P158" s="905">
        <v>0</v>
      </c>
      <c r="Q158" s="905">
        <v>0</v>
      </c>
      <c r="R158" s="905">
        <v>0</v>
      </c>
      <c r="S158" s="905">
        <v>1007</v>
      </c>
      <c r="T158" s="905" t="s">
        <v>4586</v>
      </c>
      <c r="U158" s="1063">
        <v>175175</v>
      </c>
      <c r="V158" s="923">
        <v>350350</v>
      </c>
      <c r="W158" s="907" t="s">
        <v>4567</v>
      </c>
      <c r="X158" s="905"/>
      <c r="Y158" s="917" t="s">
        <v>4961</v>
      </c>
      <c r="Z158" s="907" t="s">
        <v>5596</v>
      </c>
      <c r="AA158" s="908">
        <v>4.7506849315068491</v>
      </c>
      <c r="AB158" s="905" t="s">
        <v>5304</v>
      </c>
      <c r="AC158" s="905" t="s">
        <v>5038</v>
      </c>
      <c r="AD158" s="907" t="s">
        <v>5084</v>
      </c>
      <c r="AE158" s="905">
        <v>2</v>
      </c>
      <c r="AF158" s="906">
        <v>0</v>
      </c>
      <c r="AG158" s="910">
        <v>43808</v>
      </c>
      <c r="AH158" s="905"/>
      <c r="AI158" s="910">
        <v>42264</v>
      </c>
      <c r="AJ158" s="910">
        <v>42248</v>
      </c>
      <c r="AK158" s="906">
        <v>1</v>
      </c>
      <c r="AL158" s="906">
        <v>0</v>
      </c>
      <c r="AM158" s="911"/>
      <c r="AN158" s="910">
        <v>43982</v>
      </c>
      <c r="AO158" s="910">
        <v>42978</v>
      </c>
      <c r="AP158" s="907"/>
      <c r="AQ158" s="711">
        <v>0</v>
      </c>
      <c r="AR158" s="711">
        <v>0</v>
      </c>
      <c r="AS158" s="711">
        <v>0</v>
      </c>
      <c r="AT158" s="711">
        <v>0</v>
      </c>
      <c r="AU158" s="715">
        <v>0</v>
      </c>
      <c r="AV158" s="711"/>
      <c r="AW158" s="716"/>
      <c r="AX158" s="716"/>
      <c r="AY158" s="716"/>
      <c r="AZ158" s="716"/>
      <c r="BA158" s="716"/>
      <c r="BB158" s="716"/>
      <c r="BC158" s="716"/>
      <c r="BD158" s="716"/>
      <c r="BE158" s="716"/>
      <c r="BF158" s="716"/>
      <c r="BG158" s="716"/>
      <c r="BH158" s="716"/>
      <c r="BI158" s="716">
        <v>0</v>
      </c>
      <c r="BJ158" s="722">
        <v>0</v>
      </c>
      <c r="BK158" s="1062">
        <v>0</v>
      </c>
      <c r="BL158" s="716">
        <v>0</v>
      </c>
      <c r="BM158" s="720" t="s">
        <v>5597</v>
      </c>
      <c r="BO158" s="918"/>
      <c r="BQ158" s="919"/>
      <c r="BR158" s="918"/>
    </row>
    <row r="159" spans="1:70" s="721" customFormat="1" ht="14.45" customHeight="1">
      <c r="A159" s="904">
        <f t="shared" si="2"/>
        <v>150</v>
      </c>
      <c r="B159" s="907">
        <v>2100</v>
      </c>
      <c r="C159" s="905" t="s">
        <v>4565</v>
      </c>
      <c r="D159" s="905">
        <v>2117</v>
      </c>
      <c r="E159" s="905" t="s">
        <v>4695</v>
      </c>
      <c r="F159" s="905">
        <v>2010</v>
      </c>
      <c r="G159" s="905" t="s">
        <v>4696</v>
      </c>
      <c r="H159" s="907" t="s">
        <v>4581</v>
      </c>
      <c r="I159" s="905" t="s">
        <v>4582</v>
      </c>
      <c r="J159" s="906">
        <v>3110970000151</v>
      </c>
      <c r="K159" s="905" t="s">
        <v>4784</v>
      </c>
      <c r="L159" s="905" t="s">
        <v>4455</v>
      </c>
      <c r="M159" s="905" t="s">
        <v>4441</v>
      </c>
      <c r="N159" s="905" t="s">
        <v>634</v>
      </c>
      <c r="O159" s="905">
        <v>3</v>
      </c>
      <c r="P159" s="905">
        <v>0</v>
      </c>
      <c r="Q159" s="905">
        <v>0</v>
      </c>
      <c r="R159" s="905">
        <v>0</v>
      </c>
      <c r="S159" s="905">
        <v>1007</v>
      </c>
      <c r="T159" s="905" t="s">
        <v>4586</v>
      </c>
      <c r="U159" s="1063">
        <v>438167</v>
      </c>
      <c r="V159" s="923">
        <v>1314500</v>
      </c>
      <c r="W159" s="907" t="s">
        <v>4567</v>
      </c>
      <c r="X159" s="905" t="s">
        <v>5309</v>
      </c>
      <c r="Y159" s="917" t="s">
        <v>3933</v>
      </c>
      <c r="Z159" s="907" t="s">
        <v>5596</v>
      </c>
      <c r="AA159" s="908">
        <v>4.7506849315068491</v>
      </c>
      <c r="AB159" s="905" t="s">
        <v>5310</v>
      </c>
      <c r="AC159" s="905" t="s">
        <v>5038</v>
      </c>
      <c r="AD159" s="907" t="s">
        <v>4967</v>
      </c>
      <c r="AE159" s="905">
        <v>3</v>
      </c>
      <c r="AF159" s="906">
        <v>0</v>
      </c>
      <c r="AG159" s="910">
        <v>43808</v>
      </c>
      <c r="AH159" s="905"/>
      <c r="AI159" s="910">
        <v>43606</v>
      </c>
      <c r="AJ159" s="910">
        <v>42248</v>
      </c>
      <c r="AK159" s="906">
        <v>1</v>
      </c>
      <c r="AL159" s="906">
        <v>3</v>
      </c>
      <c r="AM159" s="911"/>
      <c r="AN159" s="910">
        <v>43982</v>
      </c>
      <c r="AO159" s="910">
        <v>42978</v>
      </c>
      <c r="AP159" s="907"/>
      <c r="AQ159" s="711">
        <v>0</v>
      </c>
      <c r="AR159" s="711">
        <v>0</v>
      </c>
      <c r="AS159" s="711">
        <v>0</v>
      </c>
      <c r="AT159" s="711">
        <v>0</v>
      </c>
      <c r="AU159" s="715">
        <v>0</v>
      </c>
      <c r="AV159" s="711"/>
      <c r="AW159" s="716"/>
      <c r="AX159" s="716"/>
      <c r="AY159" s="716"/>
      <c r="AZ159" s="716"/>
      <c r="BA159" s="716"/>
      <c r="BB159" s="716"/>
      <c r="BC159" s="716"/>
      <c r="BD159" s="716"/>
      <c r="BE159" s="716"/>
      <c r="BF159" s="716"/>
      <c r="BG159" s="716"/>
      <c r="BH159" s="716"/>
      <c r="BI159" s="716">
        <v>0</v>
      </c>
      <c r="BJ159" s="722">
        <v>0</v>
      </c>
      <c r="BK159" s="1062">
        <v>0</v>
      </c>
      <c r="BL159" s="716">
        <v>0</v>
      </c>
      <c r="BM159" s="720" t="s">
        <v>5597</v>
      </c>
      <c r="BO159" s="918"/>
      <c r="BQ159" s="919"/>
      <c r="BR159" s="918"/>
    </row>
    <row r="160" spans="1:70" s="721" customFormat="1" ht="14.45" customHeight="1">
      <c r="A160" s="904">
        <f t="shared" si="2"/>
        <v>151</v>
      </c>
      <c r="B160" s="907">
        <v>2100</v>
      </c>
      <c r="C160" s="905" t="s">
        <v>4565</v>
      </c>
      <c r="D160" s="905">
        <v>2117</v>
      </c>
      <c r="E160" s="905" t="s">
        <v>4695</v>
      </c>
      <c r="F160" s="905">
        <v>2010</v>
      </c>
      <c r="G160" s="905" t="s">
        <v>4696</v>
      </c>
      <c r="H160" s="907" t="s">
        <v>4581</v>
      </c>
      <c r="I160" s="905" t="s">
        <v>4582</v>
      </c>
      <c r="J160" s="906">
        <v>3110970000164</v>
      </c>
      <c r="K160" s="905" t="s">
        <v>4785</v>
      </c>
      <c r="L160" s="905" t="s">
        <v>4455</v>
      </c>
      <c r="M160" s="905" t="s">
        <v>4441</v>
      </c>
      <c r="N160" s="905" t="s">
        <v>634</v>
      </c>
      <c r="O160" s="905">
        <v>1</v>
      </c>
      <c r="P160" s="905">
        <v>0</v>
      </c>
      <c r="Q160" s="905">
        <v>0</v>
      </c>
      <c r="R160" s="905">
        <v>0</v>
      </c>
      <c r="S160" s="905">
        <v>1007</v>
      </c>
      <c r="T160" s="905" t="s">
        <v>4586</v>
      </c>
      <c r="U160" s="1063">
        <v>745000</v>
      </c>
      <c r="V160" s="923">
        <v>745000</v>
      </c>
      <c r="W160" s="907" t="s">
        <v>4567</v>
      </c>
      <c r="X160" s="905" t="s">
        <v>5311</v>
      </c>
      <c r="Y160" s="917" t="s">
        <v>3933</v>
      </c>
      <c r="Z160" s="907" t="s">
        <v>5596</v>
      </c>
      <c r="AA160" s="908">
        <v>4.2520547945205482</v>
      </c>
      <c r="AB160" s="905" t="s">
        <v>5312</v>
      </c>
      <c r="AC160" s="905" t="s">
        <v>5042</v>
      </c>
      <c r="AD160" s="907" t="s">
        <v>4989</v>
      </c>
      <c r="AE160" s="905">
        <v>1</v>
      </c>
      <c r="AF160" s="906">
        <v>0</v>
      </c>
      <c r="AG160" s="910">
        <v>43808</v>
      </c>
      <c r="AH160" s="905"/>
      <c r="AI160" s="910">
        <v>42471</v>
      </c>
      <c r="AJ160" s="910">
        <v>42430</v>
      </c>
      <c r="AK160" s="906">
        <v>2</v>
      </c>
      <c r="AL160" s="906">
        <v>0</v>
      </c>
      <c r="AM160" s="911"/>
      <c r="AN160" s="910">
        <v>43982</v>
      </c>
      <c r="AO160" s="910">
        <v>43160</v>
      </c>
      <c r="AP160" s="907"/>
      <c r="AQ160" s="711">
        <v>0</v>
      </c>
      <c r="AR160" s="711">
        <v>0</v>
      </c>
      <c r="AS160" s="711">
        <v>0</v>
      </c>
      <c r="AT160" s="711">
        <v>0</v>
      </c>
      <c r="AU160" s="715">
        <v>0</v>
      </c>
      <c r="AV160" s="711"/>
      <c r="AW160" s="716"/>
      <c r="AX160" s="716"/>
      <c r="AY160" s="716"/>
      <c r="AZ160" s="716"/>
      <c r="BA160" s="716"/>
      <c r="BB160" s="716"/>
      <c r="BC160" s="716"/>
      <c r="BD160" s="716"/>
      <c r="BE160" s="716"/>
      <c r="BF160" s="716"/>
      <c r="BG160" s="716"/>
      <c r="BH160" s="716"/>
      <c r="BI160" s="716">
        <v>0</v>
      </c>
      <c r="BJ160" s="722">
        <v>0</v>
      </c>
      <c r="BK160" s="1062">
        <v>0</v>
      </c>
      <c r="BL160" s="716">
        <v>0</v>
      </c>
      <c r="BM160" s="720" t="s">
        <v>5597</v>
      </c>
      <c r="BO160" s="918"/>
      <c r="BQ160" s="919"/>
      <c r="BR160" s="918"/>
    </row>
    <row r="161" spans="1:70" s="721" customFormat="1" ht="14.45" customHeight="1">
      <c r="A161" s="904">
        <f t="shared" si="2"/>
        <v>152</v>
      </c>
      <c r="B161" s="907">
        <v>2100</v>
      </c>
      <c r="C161" s="905" t="s">
        <v>4565</v>
      </c>
      <c r="D161" s="905">
        <v>2117</v>
      </c>
      <c r="E161" s="905" t="s">
        <v>4695</v>
      </c>
      <c r="F161" s="905">
        <v>2010</v>
      </c>
      <c r="G161" s="905" t="s">
        <v>4696</v>
      </c>
      <c r="H161" s="907" t="s">
        <v>4581</v>
      </c>
      <c r="I161" s="905" t="s">
        <v>4582</v>
      </c>
      <c r="J161" s="906">
        <v>3110970001255</v>
      </c>
      <c r="K161" s="905" t="s">
        <v>4827</v>
      </c>
      <c r="L161" s="905" t="s">
        <v>4455</v>
      </c>
      <c r="M161" s="905" t="s">
        <v>4441</v>
      </c>
      <c r="N161" s="905" t="s">
        <v>634</v>
      </c>
      <c r="O161" s="905">
        <v>2</v>
      </c>
      <c r="P161" s="905">
        <v>0</v>
      </c>
      <c r="Q161" s="905">
        <v>0</v>
      </c>
      <c r="R161" s="905">
        <v>0</v>
      </c>
      <c r="S161" s="905">
        <v>1007</v>
      </c>
      <c r="T161" s="905" t="s">
        <v>4586</v>
      </c>
      <c r="U161" s="1063">
        <v>1320000</v>
      </c>
      <c r="V161" s="923">
        <v>2640000</v>
      </c>
      <c r="W161" s="907" t="s">
        <v>4567</v>
      </c>
      <c r="X161" s="905"/>
      <c r="Y161" s="917" t="s">
        <v>3933</v>
      </c>
      <c r="Z161" s="907" t="s">
        <v>5596</v>
      </c>
      <c r="AA161" s="908">
        <v>5.3205479452054796</v>
      </c>
      <c r="AB161" s="905" t="s">
        <v>5313</v>
      </c>
      <c r="AC161" s="905" t="s">
        <v>5047</v>
      </c>
      <c r="AD161" s="907" t="s">
        <v>5084</v>
      </c>
      <c r="AE161" s="905">
        <v>2</v>
      </c>
      <c r="AF161" s="906">
        <v>0</v>
      </c>
      <c r="AG161" s="910">
        <v>43808</v>
      </c>
      <c r="AH161" s="905"/>
      <c r="AI161" s="910" t="s">
        <v>2</v>
      </c>
      <c r="AJ161" s="910">
        <v>42040</v>
      </c>
      <c r="AK161" s="906">
        <v>2</v>
      </c>
      <c r="AL161" s="906">
        <v>0</v>
      </c>
      <c r="AM161" s="911"/>
      <c r="AN161" s="910">
        <v>43982</v>
      </c>
      <c r="AO161" s="910">
        <v>42770</v>
      </c>
      <c r="AP161" s="907"/>
      <c r="AQ161" s="711">
        <v>0</v>
      </c>
      <c r="AR161" s="711">
        <v>0</v>
      </c>
      <c r="AS161" s="711">
        <v>0</v>
      </c>
      <c r="AT161" s="711">
        <v>0</v>
      </c>
      <c r="AU161" s="715">
        <v>0</v>
      </c>
      <c r="AV161" s="711"/>
      <c r="AW161" s="716"/>
      <c r="AX161" s="716"/>
      <c r="AY161" s="716"/>
      <c r="AZ161" s="716"/>
      <c r="BA161" s="716"/>
      <c r="BB161" s="716"/>
      <c r="BC161" s="716"/>
      <c r="BD161" s="716"/>
      <c r="BE161" s="716"/>
      <c r="BF161" s="716"/>
      <c r="BG161" s="716"/>
      <c r="BH161" s="716"/>
      <c r="BI161" s="716">
        <v>0</v>
      </c>
      <c r="BJ161" s="722">
        <v>0</v>
      </c>
      <c r="BK161" s="1062">
        <v>0</v>
      </c>
      <c r="BL161" s="716">
        <v>0</v>
      </c>
      <c r="BM161" s="720" t="s">
        <v>5597</v>
      </c>
      <c r="BO161" s="918"/>
      <c r="BQ161" s="919"/>
      <c r="BR161" s="918"/>
    </row>
    <row r="162" spans="1:70" s="721" customFormat="1" ht="14.45" customHeight="1">
      <c r="A162" s="904">
        <f t="shared" si="2"/>
        <v>153</v>
      </c>
      <c r="B162" s="907">
        <v>2100</v>
      </c>
      <c r="C162" s="905" t="s">
        <v>4565</v>
      </c>
      <c r="D162" s="905">
        <v>2117</v>
      </c>
      <c r="E162" s="905" t="s">
        <v>4695</v>
      </c>
      <c r="F162" s="905">
        <v>2010</v>
      </c>
      <c r="G162" s="905" t="s">
        <v>4696</v>
      </c>
      <c r="H162" s="907" t="s">
        <v>4581</v>
      </c>
      <c r="I162" s="905" t="s">
        <v>4582</v>
      </c>
      <c r="J162" s="906">
        <v>3110970000177</v>
      </c>
      <c r="K162" s="905" t="s">
        <v>4786</v>
      </c>
      <c r="L162" s="905" t="s">
        <v>4455</v>
      </c>
      <c r="M162" s="905" t="s">
        <v>4441</v>
      </c>
      <c r="N162" s="905" t="s">
        <v>634</v>
      </c>
      <c r="O162" s="905">
        <v>1</v>
      </c>
      <c r="P162" s="905">
        <v>0</v>
      </c>
      <c r="Q162" s="905">
        <v>0</v>
      </c>
      <c r="R162" s="905">
        <v>0</v>
      </c>
      <c r="S162" s="905">
        <v>1007</v>
      </c>
      <c r="T162" s="905" t="s">
        <v>4586</v>
      </c>
      <c r="U162" s="1063">
        <v>3300000</v>
      </c>
      <c r="V162" s="923">
        <v>3300000</v>
      </c>
      <c r="W162" s="907" t="s">
        <v>4567</v>
      </c>
      <c r="X162" s="905" t="s">
        <v>5314</v>
      </c>
      <c r="Y162" s="917" t="s">
        <v>3933</v>
      </c>
      <c r="Z162" s="907" t="s">
        <v>5596</v>
      </c>
      <c r="AA162" s="908">
        <v>4.7506849315068491</v>
      </c>
      <c r="AB162" s="905" t="s">
        <v>5315</v>
      </c>
      <c r="AC162" s="905" t="s">
        <v>5038</v>
      </c>
      <c r="AD162" s="907" t="s">
        <v>4989</v>
      </c>
      <c r="AE162" s="905">
        <v>1</v>
      </c>
      <c r="AF162" s="906">
        <v>0</v>
      </c>
      <c r="AG162" s="910">
        <v>43808</v>
      </c>
      <c r="AH162" s="905"/>
      <c r="AI162" s="910">
        <v>41618</v>
      </c>
      <c r="AJ162" s="910">
        <v>42248</v>
      </c>
      <c r="AK162" s="906">
        <v>2</v>
      </c>
      <c r="AL162" s="906">
        <v>0</v>
      </c>
      <c r="AM162" s="911"/>
      <c r="AN162" s="910">
        <v>43982</v>
      </c>
      <c r="AO162" s="910">
        <v>42978</v>
      </c>
      <c r="AP162" s="907"/>
      <c r="AQ162" s="711">
        <v>0</v>
      </c>
      <c r="AR162" s="711">
        <v>0</v>
      </c>
      <c r="AS162" s="711">
        <v>0</v>
      </c>
      <c r="AT162" s="711">
        <v>0</v>
      </c>
      <c r="AU162" s="715">
        <v>0</v>
      </c>
      <c r="AV162" s="711"/>
      <c r="AW162" s="716"/>
      <c r="AX162" s="716"/>
      <c r="AY162" s="716"/>
      <c r="AZ162" s="716"/>
      <c r="BA162" s="716"/>
      <c r="BB162" s="716"/>
      <c r="BC162" s="716"/>
      <c r="BD162" s="716"/>
      <c r="BE162" s="716"/>
      <c r="BF162" s="716"/>
      <c r="BG162" s="716"/>
      <c r="BH162" s="716"/>
      <c r="BI162" s="716">
        <v>0</v>
      </c>
      <c r="BJ162" s="722">
        <v>0</v>
      </c>
      <c r="BK162" s="1062">
        <v>0</v>
      </c>
      <c r="BL162" s="716">
        <v>0</v>
      </c>
      <c r="BM162" s="720" t="s">
        <v>5597</v>
      </c>
      <c r="BO162" s="918"/>
      <c r="BQ162" s="919"/>
      <c r="BR162" s="918"/>
    </row>
    <row r="163" spans="1:70" s="721" customFormat="1" ht="14.45" customHeight="1">
      <c r="A163" s="904">
        <f t="shared" si="2"/>
        <v>154</v>
      </c>
      <c r="B163" s="907">
        <v>2100</v>
      </c>
      <c r="C163" s="905" t="s">
        <v>4565</v>
      </c>
      <c r="D163" s="905">
        <v>2117</v>
      </c>
      <c r="E163" s="905" t="s">
        <v>4695</v>
      </c>
      <c r="F163" s="905">
        <v>2010</v>
      </c>
      <c r="G163" s="905" t="s">
        <v>4696</v>
      </c>
      <c r="H163" s="907" t="s">
        <v>4581</v>
      </c>
      <c r="I163" s="905" t="s">
        <v>4582</v>
      </c>
      <c r="J163" s="906">
        <v>3110970001044</v>
      </c>
      <c r="K163" s="905" t="s">
        <v>4823</v>
      </c>
      <c r="L163" s="905" t="s">
        <v>4455</v>
      </c>
      <c r="M163" s="905" t="s">
        <v>4441</v>
      </c>
      <c r="N163" s="905" t="s">
        <v>634</v>
      </c>
      <c r="O163" s="905">
        <v>6</v>
      </c>
      <c r="P163" s="905">
        <v>0</v>
      </c>
      <c r="Q163" s="905">
        <v>0</v>
      </c>
      <c r="R163" s="905">
        <v>0</v>
      </c>
      <c r="S163" s="905">
        <v>1007</v>
      </c>
      <c r="T163" s="905" t="s">
        <v>4586</v>
      </c>
      <c r="U163" s="1063">
        <v>115500</v>
      </c>
      <c r="V163" s="923">
        <v>693000</v>
      </c>
      <c r="W163" s="907" t="s">
        <v>4567</v>
      </c>
      <c r="X163" s="905"/>
      <c r="Y163" s="917" t="s">
        <v>4718</v>
      </c>
      <c r="Z163" s="907" t="s">
        <v>5596</v>
      </c>
      <c r="AA163" s="908">
        <v>2.580821917808219</v>
      </c>
      <c r="AB163" s="905" t="s">
        <v>5316</v>
      </c>
      <c r="AC163" s="905" t="s">
        <v>5036</v>
      </c>
      <c r="AD163" s="907" t="s">
        <v>4974</v>
      </c>
      <c r="AE163" s="905">
        <v>6</v>
      </c>
      <c r="AF163" s="906">
        <v>0</v>
      </c>
      <c r="AG163" s="910">
        <v>43808</v>
      </c>
      <c r="AH163" s="905"/>
      <c r="AI163" s="910" t="s">
        <v>2</v>
      </c>
      <c r="AJ163" s="910">
        <v>43040</v>
      </c>
      <c r="AK163" s="906">
        <v>3</v>
      </c>
      <c r="AL163" s="906">
        <v>0</v>
      </c>
      <c r="AM163" s="911"/>
      <c r="AN163" s="910">
        <v>43982</v>
      </c>
      <c r="AO163" s="910">
        <v>43770</v>
      </c>
      <c r="AP163" s="907"/>
      <c r="AQ163" s="711">
        <v>0</v>
      </c>
      <c r="AR163" s="711">
        <v>0</v>
      </c>
      <c r="AS163" s="711">
        <v>0</v>
      </c>
      <c r="AT163" s="711">
        <v>0</v>
      </c>
      <c r="AU163" s="715">
        <v>0</v>
      </c>
      <c r="AV163" s="711"/>
      <c r="AW163" s="716"/>
      <c r="AX163" s="716"/>
      <c r="AY163" s="716"/>
      <c r="AZ163" s="716"/>
      <c r="BA163" s="716"/>
      <c r="BB163" s="716"/>
      <c r="BC163" s="716"/>
      <c r="BD163" s="716"/>
      <c r="BE163" s="716"/>
      <c r="BF163" s="716"/>
      <c r="BG163" s="716"/>
      <c r="BH163" s="716"/>
      <c r="BI163" s="716">
        <v>0</v>
      </c>
      <c r="BJ163" s="722">
        <v>0</v>
      </c>
      <c r="BK163" s="1062">
        <v>0</v>
      </c>
      <c r="BL163" s="716">
        <v>0</v>
      </c>
      <c r="BM163" s="720" t="s">
        <v>5597</v>
      </c>
      <c r="BO163" s="918"/>
      <c r="BQ163" s="919"/>
      <c r="BR163" s="918"/>
    </row>
    <row r="164" spans="1:70" s="721" customFormat="1" ht="14.45" customHeight="1">
      <c r="A164" s="904">
        <f t="shared" si="2"/>
        <v>155</v>
      </c>
      <c r="B164" s="907">
        <v>2100</v>
      </c>
      <c r="C164" s="905" t="s">
        <v>4565</v>
      </c>
      <c r="D164" s="905">
        <v>2117</v>
      </c>
      <c r="E164" s="905" t="s">
        <v>4695</v>
      </c>
      <c r="F164" s="905">
        <v>2010</v>
      </c>
      <c r="G164" s="905" t="s">
        <v>4696</v>
      </c>
      <c r="H164" s="907" t="s">
        <v>4581</v>
      </c>
      <c r="I164" s="905" t="s">
        <v>4582</v>
      </c>
      <c r="J164" s="906">
        <v>3110970000191</v>
      </c>
      <c r="K164" s="905" t="s">
        <v>4787</v>
      </c>
      <c r="L164" s="905" t="s">
        <v>4455</v>
      </c>
      <c r="M164" s="905" t="s">
        <v>4441</v>
      </c>
      <c r="N164" s="905" t="s">
        <v>634</v>
      </c>
      <c r="O164" s="905">
        <v>2</v>
      </c>
      <c r="P164" s="905">
        <v>0</v>
      </c>
      <c r="Q164" s="905">
        <v>0</v>
      </c>
      <c r="R164" s="905">
        <v>0</v>
      </c>
      <c r="S164" s="905">
        <v>1007</v>
      </c>
      <c r="T164" s="905" t="s">
        <v>4586</v>
      </c>
      <c r="U164" s="1063">
        <v>70400</v>
      </c>
      <c r="V164" s="923">
        <v>140800</v>
      </c>
      <c r="W164" s="907" t="s">
        <v>4567</v>
      </c>
      <c r="X164" s="905"/>
      <c r="Y164" s="917" t="s">
        <v>4961</v>
      </c>
      <c r="Z164" s="907" t="s">
        <v>5596</v>
      </c>
      <c r="AA164" s="908">
        <v>6.838356164383562</v>
      </c>
      <c r="AB164" s="905" t="s">
        <v>5317</v>
      </c>
      <c r="AC164" s="905" t="s">
        <v>5043</v>
      </c>
      <c r="AD164" s="907" t="s">
        <v>5084</v>
      </c>
      <c r="AE164" s="905">
        <v>2</v>
      </c>
      <c r="AF164" s="906">
        <v>0</v>
      </c>
      <c r="AG164" s="910">
        <v>43808</v>
      </c>
      <c r="AH164" s="905"/>
      <c r="AI164" s="910">
        <v>43606</v>
      </c>
      <c r="AJ164" s="910">
        <v>41486</v>
      </c>
      <c r="AK164" s="906">
        <v>2</v>
      </c>
      <c r="AL164" s="906">
        <v>1</v>
      </c>
      <c r="AM164" s="911"/>
      <c r="AN164" s="910">
        <v>43982</v>
      </c>
      <c r="AO164" s="910">
        <v>42216</v>
      </c>
      <c r="AP164" s="907"/>
      <c r="AQ164" s="711">
        <v>0</v>
      </c>
      <c r="AR164" s="711">
        <v>0</v>
      </c>
      <c r="AS164" s="711">
        <v>0</v>
      </c>
      <c r="AT164" s="711">
        <v>0</v>
      </c>
      <c r="AU164" s="715">
        <v>0</v>
      </c>
      <c r="AV164" s="711"/>
      <c r="AW164" s="716"/>
      <c r="AX164" s="716"/>
      <c r="AY164" s="716"/>
      <c r="AZ164" s="716"/>
      <c r="BA164" s="716"/>
      <c r="BB164" s="716"/>
      <c r="BC164" s="716"/>
      <c r="BD164" s="716"/>
      <c r="BE164" s="716"/>
      <c r="BF164" s="716"/>
      <c r="BG164" s="716"/>
      <c r="BH164" s="716"/>
      <c r="BI164" s="716">
        <v>0</v>
      </c>
      <c r="BJ164" s="722">
        <v>0</v>
      </c>
      <c r="BK164" s="1062">
        <v>0</v>
      </c>
      <c r="BL164" s="716">
        <v>0</v>
      </c>
      <c r="BM164" s="720" t="s">
        <v>5597</v>
      </c>
      <c r="BO164" s="918"/>
      <c r="BQ164" s="919"/>
      <c r="BR164" s="918"/>
    </row>
    <row r="165" spans="1:70" s="721" customFormat="1" ht="14.45" customHeight="1">
      <c r="A165" s="904">
        <f t="shared" si="2"/>
        <v>156</v>
      </c>
      <c r="B165" s="907">
        <v>2100</v>
      </c>
      <c r="C165" s="905" t="s">
        <v>4565</v>
      </c>
      <c r="D165" s="905">
        <v>2117</v>
      </c>
      <c r="E165" s="905" t="s">
        <v>4695</v>
      </c>
      <c r="F165" s="905">
        <v>2010</v>
      </c>
      <c r="G165" s="905" t="s">
        <v>4696</v>
      </c>
      <c r="H165" s="907" t="s">
        <v>4581</v>
      </c>
      <c r="I165" s="905" t="s">
        <v>4582</v>
      </c>
      <c r="J165" s="906">
        <v>3110970000196</v>
      </c>
      <c r="K165" s="905" t="s">
        <v>4788</v>
      </c>
      <c r="L165" s="905" t="s">
        <v>4455</v>
      </c>
      <c r="M165" s="905" t="s">
        <v>4441</v>
      </c>
      <c r="N165" s="905" t="s">
        <v>634</v>
      </c>
      <c r="O165" s="905">
        <v>6</v>
      </c>
      <c r="P165" s="905">
        <v>0</v>
      </c>
      <c r="Q165" s="905">
        <v>0</v>
      </c>
      <c r="R165" s="905">
        <v>0</v>
      </c>
      <c r="S165" s="905">
        <v>1007</v>
      </c>
      <c r="T165" s="905" t="s">
        <v>4586</v>
      </c>
      <c r="U165" s="1063">
        <v>231000</v>
      </c>
      <c r="V165" s="923">
        <v>1386000</v>
      </c>
      <c r="W165" s="907" t="s">
        <v>4567</v>
      </c>
      <c r="X165" s="905" t="s">
        <v>5318</v>
      </c>
      <c r="Y165" s="917" t="s">
        <v>3933</v>
      </c>
      <c r="Z165" s="907" t="s">
        <v>5596</v>
      </c>
      <c r="AA165" s="908">
        <v>2.580821917808219</v>
      </c>
      <c r="AB165" s="905" t="s">
        <v>5319</v>
      </c>
      <c r="AC165" s="905" t="s">
        <v>5036</v>
      </c>
      <c r="AD165" s="907" t="s">
        <v>4974</v>
      </c>
      <c r="AE165" s="905">
        <v>6</v>
      </c>
      <c r="AF165" s="906">
        <v>0</v>
      </c>
      <c r="AG165" s="910">
        <v>43894</v>
      </c>
      <c r="AH165" s="905"/>
      <c r="AI165" s="910">
        <v>43894</v>
      </c>
      <c r="AJ165" s="910">
        <v>43040</v>
      </c>
      <c r="AK165" s="906">
        <v>2</v>
      </c>
      <c r="AL165" s="906">
        <v>4</v>
      </c>
      <c r="AM165" s="911"/>
      <c r="AN165" s="910">
        <v>43982</v>
      </c>
      <c r="AO165" s="910">
        <v>43770</v>
      </c>
      <c r="AP165" s="907"/>
      <c r="AQ165" s="711">
        <v>0</v>
      </c>
      <c r="AR165" s="711">
        <v>0</v>
      </c>
      <c r="AS165" s="711">
        <v>0</v>
      </c>
      <c r="AT165" s="711">
        <v>0</v>
      </c>
      <c r="AU165" s="715">
        <v>0</v>
      </c>
      <c r="AV165" s="711"/>
      <c r="AW165" s="716"/>
      <c r="AX165" s="716"/>
      <c r="AY165" s="920">
        <v>4</v>
      </c>
      <c r="AZ165" s="716"/>
      <c r="BA165" s="716"/>
      <c r="BB165" s="716"/>
      <c r="BC165" s="716"/>
      <c r="BD165" s="716"/>
      <c r="BE165" s="716"/>
      <c r="BF165" s="716"/>
      <c r="BG165" s="716"/>
      <c r="BH165" s="716"/>
      <c r="BI165" s="716">
        <v>4</v>
      </c>
      <c r="BJ165" s="722">
        <v>0.33333333333333331</v>
      </c>
      <c r="BK165" s="1062">
        <v>924000</v>
      </c>
      <c r="BL165" s="716">
        <v>1</v>
      </c>
      <c r="BM165" s="720" t="s">
        <v>5597</v>
      </c>
      <c r="BO165" s="918"/>
      <c r="BQ165" s="919"/>
      <c r="BR165" s="918"/>
    </row>
    <row r="166" spans="1:70" s="721" customFormat="1" ht="14.45" customHeight="1">
      <c r="A166" s="904">
        <f t="shared" si="2"/>
        <v>157</v>
      </c>
      <c r="B166" s="907">
        <v>2100</v>
      </c>
      <c r="C166" s="905" t="s">
        <v>4565</v>
      </c>
      <c r="D166" s="905">
        <v>2117</v>
      </c>
      <c r="E166" s="905" t="s">
        <v>4695</v>
      </c>
      <c r="F166" s="905">
        <v>2010</v>
      </c>
      <c r="G166" s="905" t="s">
        <v>4696</v>
      </c>
      <c r="H166" s="907" t="s">
        <v>4581</v>
      </c>
      <c r="I166" s="905" t="s">
        <v>4582</v>
      </c>
      <c r="J166" s="906">
        <v>3110970000211</v>
      </c>
      <c r="K166" s="905" t="s">
        <v>4789</v>
      </c>
      <c r="L166" s="905" t="s">
        <v>4455</v>
      </c>
      <c r="M166" s="905" t="s">
        <v>4441</v>
      </c>
      <c r="N166" s="905" t="s">
        <v>634</v>
      </c>
      <c r="O166" s="905">
        <v>1</v>
      </c>
      <c r="P166" s="905">
        <v>0</v>
      </c>
      <c r="Q166" s="905">
        <v>0</v>
      </c>
      <c r="R166" s="905">
        <v>0</v>
      </c>
      <c r="S166" s="905">
        <v>1007</v>
      </c>
      <c r="T166" s="905" t="s">
        <v>4586</v>
      </c>
      <c r="U166" s="1063">
        <v>511656</v>
      </c>
      <c r="V166" s="923">
        <v>511656</v>
      </c>
      <c r="W166" s="907" t="s">
        <v>4567</v>
      </c>
      <c r="X166" s="905"/>
      <c r="Y166" s="917" t="s">
        <v>4715</v>
      </c>
      <c r="Z166" s="907" t="s">
        <v>5596</v>
      </c>
      <c r="AA166" s="908">
        <v>2.8027397260273972</v>
      </c>
      <c r="AB166" s="905" t="s">
        <v>5320</v>
      </c>
      <c r="AC166" s="905" t="s">
        <v>5036</v>
      </c>
      <c r="AD166" s="907" t="s">
        <v>5084</v>
      </c>
      <c r="AE166" s="905">
        <v>1</v>
      </c>
      <c r="AF166" s="906">
        <v>0</v>
      </c>
      <c r="AG166" s="910">
        <v>43808</v>
      </c>
      <c r="AH166" s="905"/>
      <c r="AI166" s="910" t="s">
        <v>2</v>
      </c>
      <c r="AJ166" s="910">
        <v>42959</v>
      </c>
      <c r="AK166" s="906">
        <v>1</v>
      </c>
      <c r="AL166" s="906">
        <v>0</v>
      </c>
      <c r="AM166" s="911"/>
      <c r="AN166" s="910">
        <v>43982</v>
      </c>
      <c r="AO166" s="910">
        <v>43689</v>
      </c>
      <c r="AP166" s="907"/>
      <c r="AQ166" s="711">
        <v>0</v>
      </c>
      <c r="AR166" s="711">
        <v>0</v>
      </c>
      <c r="AS166" s="711">
        <v>0</v>
      </c>
      <c r="AT166" s="711">
        <v>0</v>
      </c>
      <c r="AU166" s="715">
        <v>0</v>
      </c>
      <c r="AV166" s="711"/>
      <c r="AW166" s="716"/>
      <c r="AX166" s="716"/>
      <c r="AY166" s="716"/>
      <c r="AZ166" s="716"/>
      <c r="BA166" s="716"/>
      <c r="BB166" s="716"/>
      <c r="BC166" s="716"/>
      <c r="BD166" s="716"/>
      <c r="BE166" s="716"/>
      <c r="BF166" s="716"/>
      <c r="BG166" s="716"/>
      <c r="BH166" s="716"/>
      <c r="BI166" s="716">
        <v>0</v>
      </c>
      <c r="BJ166" s="722">
        <v>0</v>
      </c>
      <c r="BK166" s="1062">
        <v>0</v>
      </c>
      <c r="BL166" s="716">
        <v>0</v>
      </c>
      <c r="BM166" s="720" t="s">
        <v>5597</v>
      </c>
      <c r="BO166" s="918"/>
      <c r="BQ166" s="919"/>
      <c r="BR166" s="918"/>
    </row>
    <row r="167" spans="1:70" s="721" customFormat="1" ht="14.45" customHeight="1">
      <c r="A167" s="904">
        <f t="shared" si="2"/>
        <v>158</v>
      </c>
      <c r="B167" s="907">
        <v>2100</v>
      </c>
      <c r="C167" s="905" t="s">
        <v>4565</v>
      </c>
      <c r="D167" s="905">
        <v>2117</v>
      </c>
      <c r="E167" s="905" t="s">
        <v>4695</v>
      </c>
      <c r="F167" s="905">
        <v>2010</v>
      </c>
      <c r="G167" s="905" t="s">
        <v>4696</v>
      </c>
      <c r="H167" s="907" t="s">
        <v>4581</v>
      </c>
      <c r="I167" s="905" t="s">
        <v>4582</v>
      </c>
      <c r="J167" s="906">
        <v>3110970000214</v>
      </c>
      <c r="K167" s="905" t="s">
        <v>4462</v>
      </c>
      <c r="L167" s="905" t="s">
        <v>4455</v>
      </c>
      <c r="M167" s="905" t="s">
        <v>4441</v>
      </c>
      <c r="N167" s="905" t="s">
        <v>634</v>
      </c>
      <c r="O167" s="905">
        <v>6</v>
      </c>
      <c r="P167" s="905">
        <v>0</v>
      </c>
      <c r="Q167" s="905">
        <v>0</v>
      </c>
      <c r="R167" s="905">
        <v>0</v>
      </c>
      <c r="S167" s="905">
        <v>1007</v>
      </c>
      <c r="T167" s="905" t="s">
        <v>4586</v>
      </c>
      <c r="U167" s="1063">
        <v>558250</v>
      </c>
      <c r="V167" s="923">
        <v>3349500</v>
      </c>
      <c r="W167" s="907" t="s">
        <v>4567</v>
      </c>
      <c r="X167" s="905" t="s">
        <v>5321</v>
      </c>
      <c r="Y167" s="917" t="s">
        <v>3933</v>
      </c>
      <c r="Z167" s="907" t="s">
        <v>5596</v>
      </c>
      <c r="AA167" s="908">
        <v>2.580821917808219</v>
      </c>
      <c r="AB167" s="905" t="s">
        <v>5322</v>
      </c>
      <c r="AC167" s="905" t="s">
        <v>5036</v>
      </c>
      <c r="AD167" s="907" t="s">
        <v>4974</v>
      </c>
      <c r="AE167" s="905">
        <v>6</v>
      </c>
      <c r="AF167" s="906">
        <v>0</v>
      </c>
      <c r="AG167" s="910">
        <v>43951</v>
      </c>
      <c r="AH167" s="905"/>
      <c r="AI167" s="910">
        <v>43951</v>
      </c>
      <c r="AJ167" s="910">
        <v>43040</v>
      </c>
      <c r="AK167" s="906">
        <v>1</v>
      </c>
      <c r="AL167" s="906">
        <v>1</v>
      </c>
      <c r="AM167" s="911"/>
      <c r="AN167" s="910">
        <v>43982</v>
      </c>
      <c r="AO167" s="910">
        <v>43770</v>
      </c>
      <c r="AP167" s="907"/>
      <c r="AQ167" s="711">
        <v>0</v>
      </c>
      <c r="AR167" s="711">
        <v>0</v>
      </c>
      <c r="AS167" s="711">
        <v>0</v>
      </c>
      <c r="AT167" s="711">
        <v>0</v>
      </c>
      <c r="AU167" s="715">
        <v>0</v>
      </c>
      <c r="AV167" s="711"/>
      <c r="AW167" s="716"/>
      <c r="AX167" s="716"/>
      <c r="AY167" s="716"/>
      <c r="AZ167" s="716">
        <v>1</v>
      </c>
      <c r="BA167" s="716"/>
      <c r="BB167" s="716"/>
      <c r="BC167" s="716"/>
      <c r="BD167" s="716"/>
      <c r="BE167" s="716"/>
      <c r="BF167" s="716"/>
      <c r="BG167" s="716"/>
      <c r="BH167" s="716"/>
      <c r="BI167" s="716">
        <v>1</v>
      </c>
      <c r="BJ167" s="722">
        <v>8.3333333333333329E-2</v>
      </c>
      <c r="BK167" s="1062">
        <v>558250</v>
      </c>
      <c r="BL167" s="716">
        <v>1</v>
      </c>
      <c r="BM167" s="720" t="s">
        <v>5597</v>
      </c>
      <c r="BO167" s="918"/>
      <c r="BQ167" s="919"/>
      <c r="BR167" s="918"/>
    </row>
    <row r="168" spans="1:70" s="721" customFormat="1" ht="14.45" customHeight="1">
      <c r="A168" s="904">
        <f t="shared" si="2"/>
        <v>159</v>
      </c>
      <c r="B168" s="907">
        <v>2100</v>
      </c>
      <c r="C168" s="905" t="s">
        <v>4565</v>
      </c>
      <c r="D168" s="905">
        <v>2117</v>
      </c>
      <c r="E168" s="905" t="s">
        <v>4695</v>
      </c>
      <c r="F168" s="905">
        <v>2010</v>
      </c>
      <c r="G168" s="905" t="s">
        <v>4696</v>
      </c>
      <c r="H168" s="907" t="s">
        <v>4581</v>
      </c>
      <c r="I168" s="905" t="s">
        <v>4582</v>
      </c>
      <c r="J168" s="906">
        <v>3110970000222</v>
      </c>
      <c r="K168" s="905" t="s">
        <v>4790</v>
      </c>
      <c r="L168" s="905" t="s">
        <v>4455</v>
      </c>
      <c r="M168" s="905" t="s">
        <v>4441</v>
      </c>
      <c r="N168" s="905" t="s">
        <v>634</v>
      </c>
      <c r="O168" s="905">
        <v>5</v>
      </c>
      <c r="P168" s="905">
        <v>0</v>
      </c>
      <c r="Q168" s="905">
        <v>0</v>
      </c>
      <c r="R168" s="905">
        <v>0</v>
      </c>
      <c r="S168" s="905">
        <v>1007</v>
      </c>
      <c r="T168" s="905" t="s">
        <v>4586</v>
      </c>
      <c r="U168" s="1063">
        <v>485760</v>
      </c>
      <c r="V168" s="923">
        <v>2428800</v>
      </c>
      <c r="W168" s="907" t="s">
        <v>4567</v>
      </c>
      <c r="X168" s="905" t="s">
        <v>5323</v>
      </c>
      <c r="Y168" s="917" t="s">
        <v>3933</v>
      </c>
      <c r="Z168" s="907" t="s">
        <v>5596</v>
      </c>
      <c r="AA168" s="908">
        <v>6.5506849315068489</v>
      </c>
      <c r="AB168" s="905" t="s">
        <v>5324</v>
      </c>
      <c r="AC168" s="905" t="s">
        <v>5041</v>
      </c>
      <c r="AD168" s="907" t="s">
        <v>4966</v>
      </c>
      <c r="AE168" s="905">
        <v>5</v>
      </c>
      <c r="AF168" s="906">
        <v>0</v>
      </c>
      <c r="AG168" s="910">
        <v>43894</v>
      </c>
      <c r="AH168" s="905"/>
      <c r="AI168" s="910">
        <v>43894</v>
      </c>
      <c r="AJ168" s="910">
        <v>41591</v>
      </c>
      <c r="AK168" s="906">
        <v>1</v>
      </c>
      <c r="AL168" s="906">
        <v>2</v>
      </c>
      <c r="AM168" s="911"/>
      <c r="AN168" s="910">
        <v>43982</v>
      </c>
      <c r="AO168" s="910">
        <v>42321</v>
      </c>
      <c r="AP168" s="907"/>
      <c r="AQ168" s="711">
        <v>0</v>
      </c>
      <c r="AR168" s="711">
        <v>0</v>
      </c>
      <c r="AS168" s="711">
        <v>0</v>
      </c>
      <c r="AT168" s="711">
        <v>0</v>
      </c>
      <c r="AU168" s="715">
        <v>0</v>
      </c>
      <c r="AV168" s="711"/>
      <c r="AW168" s="716"/>
      <c r="AX168" s="716"/>
      <c r="AY168" s="920">
        <v>2</v>
      </c>
      <c r="AZ168" s="716"/>
      <c r="BA168" s="716"/>
      <c r="BB168" s="716"/>
      <c r="BC168" s="716"/>
      <c r="BD168" s="716"/>
      <c r="BE168" s="716"/>
      <c r="BF168" s="716"/>
      <c r="BG168" s="716"/>
      <c r="BH168" s="716"/>
      <c r="BI168" s="716">
        <v>2</v>
      </c>
      <c r="BJ168" s="722">
        <v>0.16666666666666666</v>
      </c>
      <c r="BK168" s="1062">
        <v>971520</v>
      </c>
      <c r="BL168" s="716">
        <v>1</v>
      </c>
      <c r="BM168" s="720" t="s">
        <v>5597</v>
      </c>
      <c r="BO168" s="918"/>
      <c r="BQ168" s="919"/>
      <c r="BR168" s="918"/>
    </row>
    <row r="169" spans="1:70" s="724" customFormat="1" ht="14.45" customHeight="1">
      <c r="A169" s="904">
        <f t="shared" si="2"/>
        <v>160</v>
      </c>
      <c r="B169" s="907">
        <v>2100</v>
      </c>
      <c r="C169" s="905" t="s">
        <v>4565</v>
      </c>
      <c r="D169" s="905">
        <v>2117</v>
      </c>
      <c r="E169" s="905" t="s">
        <v>4695</v>
      </c>
      <c r="F169" s="905">
        <v>2010</v>
      </c>
      <c r="G169" s="905" t="s">
        <v>4696</v>
      </c>
      <c r="H169" s="907" t="s">
        <v>4581</v>
      </c>
      <c r="I169" s="905" t="s">
        <v>4582</v>
      </c>
      <c r="J169" s="906">
        <v>3110970000223</v>
      </c>
      <c r="K169" s="905" t="s">
        <v>4791</v>
      </c>
      <c r="L169" s="905" t="s">
        <v>4455</v>
      </c>
      <c r="M169" s="905" t="s">
        <v>4441</v>
      </c>
      <c r="N169" s="905" t="s">
        <v>634</v>
      </c>
      <c r="O169" s="905">
        <v>2</v>
      </c>
      <c r="P169" s="905">
        <v>0</v>
      </c>
      <c r="Q169" s="905">
        <v>0</v>
      </c>
      <c r="R169" s="905">
        <v>0</v>
      </c>
      <c r="S169" s="905">
        <v>1007</v>
      </c>
      <c r="T169" s="905" t="s">
        <v>4586</v>
      </c>
      <c r="U169" s="1063">
        <v>508200</v>
      </c>
      <c r="V169" s="923">
        <v>1016400</v>
      </c>
      <c r="W169" s="907" t="s">
        <v>4567</v>
      </c>
      <c r="X169" s="905" t="s">
        <v>5325</v>
      </c>
      <c r="Y169" s="917" t="s">
        <v>4961</v>
      </c>
      <c r="Z169" s="907" t="s">
        <v>5596</v>
      </c>
      <c r="AA169" s="908">
        <v>7.5041095890410956</v>
      </c>
      <c r="AB169" s="905" t="s">
        <v>5304</v>
      </c>
      <c r="AC169" s="905" t="s">
        <v>5021</v>
      </c>
      <c r="AD169" s="907" t="s">
        <v>5084</v>
      </c>
      <c r="AE169" s="905">
        <v>2</v>
      </c>
      <c r="AF169" s="906">
        <v>0</v>
      </c>
      <c r="AG169" s="910">
        <v>43808</v>
      </c>
      <c r="AH169" s="905"/>
      <c r="AI169" s="910">
        <v>42277</v>
      </c>
      <c r="AJ169" s="910">
        <v>41243</v>
      </c>
      <c r="AK169" s="906">
        <v>4</v>
      </c>
      <c r="AL169" s="906">
        <v>0</v>
      </c>
      <c r="AM169" s="911"/>
      <c r="AN169" s="910">
        <v>43982</v>
      </c>
      <c r="AO169" s="910">
        <v>41973</v>
      </c>
      <c r="AP169" s="907"/>
      <c r="AQ169" s="711">
        <v>0</v>
      </c>
      <c r="AR169" s="711">
        <v>0</v>
      </c>
      <c r="AS169" s="711">
        <v>0</v>
      </c>
      <c r="AT169" s="711">
        <v>0</v>
      </c>
      <c r="AU169" s="715">
        <v>0</v>
      </c>
      <c r="AV169" s="723"/>
      <c r="AW169" s="716"/>
      <c r="AX169" s="716"/>
      <c r="AY169" s="716"/>
      <c r="AZ169" s="716"/>
      <c r="BA169" s="716"/>
      <c r="BB169" s="716"/>
      <c r="BC169" s="716"/>
      <c r="BD169" s="716"/>
      <c r="BE169" s="716"/>
      <c r="BF169" s="716"/>
      <c r="BG169" s="716"/>
      <c r="BH169" s="716"/>
      <c r="BI169" s="716">
        <v>0</v>
      </c>
      <c r="BJ169" s="722">
        <v>0</v>
      </c>
      <c r="BK169" s="1062">
        <v>0</v>
      </c>
      <c r="BL169" s="716">
        <v>0</v>
      </c>
      <c r="BM169" s="720" t="s">
        <v>5597</v>
      </c>
      <c r="BN169" s="721"/>
      <c r="BO169" s="918"/>
      <c r="BQ169" s="919"/>
      <c r="BR169" s="918"/>
    </row>
    <row r="170" spans="1:70" s="724" customFormat="1" ht="14.45" customHeight="1">
      <c r="A170" s="904">
        <f t="shared" si="2"/>
        <v>161</v>
      </c>
      <c r="B170" s="907">
        <v>2100</v>
      </c>
      <c r="C170" s="905" t="s">
        <v>4565</v>
      </c>
      <c r="D170" s="905">
        <v>2117</v>
      </c>
      <c r="E170" s="905" t="s">
        <v>4695</v>
      </c>
      <c r="F170" s="905">
        <v>2010</v>
      </c>
      <c r="G170" s="905" t="s">
        <v>4696</v>
      </c>
      <c r="H170" s="907" t="s">
        <v>4581</v>
      </c>
      <c r="I170" s="905" t="s">
        <v>4582</v>
      </c>
      <c r="J170" s="906">
        <v>3110970000226</v>
      </c>
      <c r="K170" s="905" t="s">
        <v>4587</v>
      </c>
      <c r="L170" s="905" t="s">
        <v>4455</v>
      </c>
      <c r="M170" s="905" t="s">
        <v>4441</v>
      </c>
      <c r="N170" s="905" t="s">
        <v>634</v>
      </c>
      <c r="O170" s="905">
        <v>2</v>
      </c>
      <c r="P170" s="905">
        <v>0</v>
      </c>
      <c r="Q170" s="905">
        <v>0</v>
      </c>
      <c r="R170" s="905">
        <v>0</v>
      </c>
      <c r="S170" s="905">
        <v>1007</v>
      </c>
      <c r="T170" s="905" t="s">
        <v>4586</v>
      </c>
      <c r="U170" s="1063">
        <v>869000</v>
      </c>
      <c r="V170" s="923">
        <v>1738000</v>
      </c>
      <c r="W170" s="907" t="s">
        <v>4567</v>
      </c>
      <c r="X170" s="905" t="s">
        <v>5325</v>
      </c>
      <c r="Y170" s="917" t="s">
        <v>4961</v>
      </c>
      <c r="Z170" s="907" t="s">
        <v>5596</v>
      </c>
      <c r="AA170" s="908">
        <v>4.2520547945205482</v>
      </c>
      <c r="AB170" s="905" t="s">
        <v>5326</v>
      </c>
      <c r="AC170" s="905" t="s">
        <v>5042</v>
      </c>
      <c r="AD170" s="907" t="s">
        <v>5084</v>
      </c>
      <c r="AE170" s="905">
        <v>2</v>
      </c>
      <c r="AF170" s="906">
        <v>0</v>
      </c>
      <c r="AG170" s="910">
        <v>43808</v>
      </c>
      <c r="AH170" s="905"/>
      <c r="AI170" s="910">
        <v>42471</v>
      </c>
      <c r="AJ170" s="910">
        <v>42430</v>
      </c>
      <c r="AK170" s="906">
        <v>2</v>
      </c>
      <c r="AL170" s="906">
        <v>0</v>
      </c>
      <c r="AM170" s="911"/>
      <c r="AN170" s="910">
        <v>43982</v>
      </c>
      <c r="AO170" s="910">
        <v>43160</v>
      </c>
      <c r="AP170" s="907"/>
      <c r="AQ170" s="711">
        <v>0</v>
      </c>
      <c r="AR170" s="711">
        <v>0</v>
      </c>
      <c r="AS170" s="711">
        <v>0</v>
      </c>
      <c r="AT170" s="711">
        <v>0</v>
      </c>
      <c r="AU170" s="715">
        <v>0</v>
      </c>
      <c r="AV170" s="723"/>
      <c r="AW170" s="716"/>
      <c r="AX170" s="716"/>
      <c r="AY170" s="716"/>
      <c r="AZ170" s="716"/>
      <c r="BA170" s="716"/>
      <c r="BB170" s="716"/>
      <c r="BC170" s="716"/>
      <c r="BD170" s="716"/>
      <c r="BE170" s="716"/>
      <c r="BF170" s="716"/>
      <c r="BG170" s="716"/>
      <c r="BH170" s="716"/>
      <c r="BI170" s="716">
        <v>0</v>
      </c>
      <c r="BJ170" s="722">
        <v>0</v>
      </c>
      <c r="BK170" s="1062">
        <v>0</v>
      </c>
      <c r="BL170" s="716">
        <v>0</v>
      </c>
      <c r="BM170" s="720" t="s">
        <v>5597</v>
      </c>
      <c r="BN170" s="721"/>
      <c r="BO170" s="918"/>
      <c r="BQ170" s="919"/>
      <c r="BR170" s="918"/>
    </row>
    <row r="171" spans="1:70" s="724" customFormat="1" ht="14.45" customHeight="1">
      <c r="A171" s="904">
        <f t="shared" si="2"/>
        <v>162</v>
      </c>
      <c r="B171" s="907">
        <v>2100</v>
      </c>
      <c r="C171" s="905" t="s">
        <v>4565</v>
      </c>
      <c r="D171" s="905">
        <v>2117</v>
      </c>
      <c r="E171" s="905" t="s">
        <v>4695</v>
      </c>
      <c r="F171" s="905">
        <v>2010</v>
      </c>
      <c r="G171" s="905" t="s">
        <v>4696</v>
      </c>
      <c r="H171" s="907" t="s">
        <v>4581</v>
      </c>
      <c r="I171" s="905" t="s">
        <v>4582</v>
      </c>
      <c r="J171" s="906">
        <v>3110970000224</v>
      </c>
      <c r="K171" s="905" t="s">
        <v>4792</v>
      </c>
      <c r="L171" s="905" t="s">
        <v>4455</v>
      </c>
      <c r="M171" s="905" t="s">
        <v>4441</v>
      </c>
      <c r="N171" s="905" t="s">
        <v>634</v>
      </c>
      <c r="O171" s="905">
        <v>6</v>
      </c>
      <c r="P171" s="905">
        <v>0</v>
      </c>
      <c r="Q171" s="905">
        <v>0</v>
      </c>
      <c r="R171" s="905">
        <v>0</v>
      </c>
      <c r="S171" s="905">
        <v>1007</v>
      </c>
      <c r="T171" s="905" t="s">
        <v>4586</v>
      </c>
      <c r="U171" s="1063">
        <v>847826</v>
      </c>
      <c r="V171" s="923">
        <v>5086958</v>
      </c>
      <c r="W171" s="907" t="s">
        <v>4567</v>
      </c>
      <c r="X171" s="905" t="s">
        <v>5325</v>
      </c>
      <c r="Y171" s="917" t="s">
        <v>4715</v>
      </c>
      <c r="Z171" s="907" t="s">
        <v>5596</v>
      </c>
      <c r="AA171" s="908">
        <v>2.580821917808219</v>
      </c>
      <c r="AB171" s="905" t="s">
        <v>5327</v>
      </c>
      <c r="AC171" s="905" t="s">
        <v>5036</v>
      </c>
      <c r="AD171" s="907" t="s">
        <v>5009</v>
      </c>
      <c r="AE171" s="905">
        <v>6</v>
      </c>
      <c r="AF171" s="906">
        <v>0</v>
      </c>
      <c r="AG171" s="910">
        <v>43808</v>
      </c>
      <c r="AH171" s="905"/>
      <c r="AI171" s="910">
        <v>43123</v>
      </c>
      <c r="AJ171" s="910">
        <v>43040</v>
      </c>
      <c r="AK171" s="906">
        <v>1</v>
      </c>
      <c r="AL171" s="906">
        <v>0</v>
      </c>
      <c r="AM171" s="911"/>
      <c r="AN171" s="910">
        <v>43982</v>
      </c>
      <c r="AO171" s="910">
        <v>43770</v>
      </c>
      <c r="AP171" s="907"/>
      <c r="AQ171" s="711">
        <v>0</v>
      </c>
      <c r="AR171" s="711">
        <v>0</v>
      </c>
      <c r="AS171" s="711">
        <v>0</v>
      </c>
      <c r="AT171" s="711">
        <v>0</v>
      </c>
      <c r="AU171" s="715">
        <v>0</v>
      </c>
      <c r="AV171" s="723"/>
      <c r="AW171" s="716"/>
      <c r="AX171" s="716"/>
      <c r="AY171" s="716"/>
      <c r="AZ171" s="716"/>
      <c r="BA171" s="716"/>
      <c r="BB171" s="716"/>
      <c r="BC171" s="716"/>
      <c r="BD171" s="716"/>
      <c r="BE171" s="716"/>
      <c r="BF171" s="716"/>
      <c r="BG171" s="716"/>
      <c r="BH171" s="716"/>
      <c r="BI171" s="716">
        <v>0</v>
      </c>
      <c r="BJ171" s="722">
        <v>0</v>
      </c>
      <c r="BK171" s="1062">
        <v>0</v>
      </c>
      <c r="BL171" s="716">
        <v>0</v>
      </c>
      <c r="BM171" s="720" t="s">
        <v>5597</v>
      </c>
      <c r="BN171" s="721"/>
      <c r="BO171" s="918"/>
      <c r="BQ171" s="919"/>
      <c r="BR171" s="918"/>
    </row>
    <row r="172" spans="1:70" s="721" customFormat="1" ht="14.45" customHeight="1">
      <c r="A172" s="904">
        <f t="shared" si="2"/>
        <v>163</v>
      </c>
      <c r="B172" s="907">
        <v>2100</v>
      </c>
      <c r="C172" s="905" t="s">
        <v>4565</v>
      </c>
      <c r="D172" s="905">
        <v>2117</v>
      </c>
      <c r="E172" s="905" t="s">
        <v>4695</v>
      </c>
      <c r="F172" s="905">
        <v>2010</v>
      </c>
      <c r="G172" s="905" t="s">
        <v>4696</v>
      </c>
      <c r="H172" s="907" t="s">
        <v>4581</v>
      </c>
      <c r="I172" s="905" t="s">
        <v>4582</v>
      </c>
      <c r="J172" s="906">
        <v>3110970000707</v>
      </c>
      <c r="K172" s="905" t="s">
        <v>4820</v>
      </c>
      <c r="L172" s="905" t="s">
        <v>4455</v>
      </c>
      <c r="M172" s="905" t="s">
        <v>4441</v>
      </c>
      <c r="N172" s="905" t="s">
        <v>634</v>
      </c>
      <c r="O172" s="905">
        <v>3</v>
      </c>
      <c r="P172" s="905">
        <v>0</v>
      </c>
      <c r="Q172" s="905">
        <v>0</v>
      </c>
      <c r="R172" s="905">
        <v>0</v>
      </c>
      <c r="S172" s="905">
        <v>1007</v>
      </c>
      <c r="T172" s="905" t="s">
        <v>4586</v>
      </c>
      <c r="U172" s="1063">
        <v>608850</v>
      </c>
      <c r="V172" s="923">
        <v>1826550</v>
      </c>
      <c r="W172" s="907" t="s">
        <v>4567</v>
      </c>
      <c r="X172" s="905"/>
      <c r="Y172" s="917" t="s">
        <v>4961</v>
      </c>
      <c r="Z172" s="907" t="s">
        <v>5596</v>
      </c>
      <c r="AA172" s="908">
        <v>7.5041095890410956</v>
      </c>
      <c r="AB172" s="905" t="s">
        <v>5304</v>
      </c>
      <c r="AC172" s="905" t="s">
        <v>5021</v>
      </c>
      <c r="AD172" s="907" t="s">
        <v>5084</v>
      </c>
      <c r="AE172" s="905">
        <v>3</v>
      </c>
      <c r="AF172" s="906">
        <v>0</v>
      </c>
      <c r="AG172" s="910">
        <v>43808</v>
      </c>
      <c r="AH172" s="905"/>
      <c r="AI172" s="910" t="s">
        <v>2</v>
      </c>
      <c r="AJ172" s="910">
        <v>41243</v>
      </c>
      <c r="AK172" s="906">
        <v>4</v>
      </c>
      <c r="AL172" s="906">
        <v>0</v>
      </c>
      <c r="AM172" s="911"/>
      <c r="AN172" s="910">
        <v>43982</v>
      </c>
      <c r="AO172" s="910">
        <v>41973</v>
      </c>
      <c r="AP172" s="907"/>
      <c r="AQ172" s="711">
        <v>0</v>
      </c>
      <c r="AR172" s="711">
        <v>0</v>
      </c>
      <c r="AS172" s="711">
        <v>0</v>
      </c>
      <c r="AT172" s="711">
        <v>0</v>
      </c>
      <c r="AU172" s="715">
        <v>0</v>
      </c>
      <c r="AV172" s="711"/>
      <c r="AW172" s="716"/>
      <c r="AX172" s="716"/>
      <c r="AY172" s="716"/>
      <c r="AZ172" s="716"/>
      <c r="BA172" s="716"/>
      <c r="BB172" s="716"/>
      <c r="BC172" s="716"/>
      <c r="BD172" s="716"/>
      <c r="BE172" s="716"/>
      <c r="BF172" s="716"/>
      <c r="BG172" s="716"/>
      <c r="BH172" s="716"/>
      <c r="BI172" s="716">
        <v>0</v>
      </c>
      <c r="BJ172" s="722">
        <v>0</v>
      </c>
      <c r="BK172" s="1062">
        <v>0</v>
      </c>
      <c r="BL172" s="716">
        <v>0</v>
      </c>
      <c r="BM172" s="720" t="s">
        <v>5597</v>
      </c>
      <c r="BO172" s="918"/>
      <c r="BQ172" s="919"/>
      <c r="BR172" s="918"/>
    </row>
    <row r="173" spans="1:70" s="721" customFormat="1" ht="14.45" customHeight="1">
      <c r="A173" s="904">
        <f t="shared" si="2"/>
        <v>164</v>
      </c>
      <c r="B173" s="907">
        <v>2100</v>
      </c>
      <c r="C173" s="905" t="s">
        <v>4565</v>
      </c>
      <c r="D173" s="905">
        <v>2117</v>
      </c>
      <c r="E173" s="905" t="s">
        <v>4695</v>
      </c>
      <c r="F173" s="905">
        <v>2010</v>
      </c>
      <c r="G173" s="905" t="s">
        <v>4696</v>
      </c>
      <c r="H173" s="907" t="s">
        <v>4581</v>
      </c>
      <c r="I173" s="905" t="s">
        <v>4582</v>
      </c>
      <c r="J173" s="906">
        <v>3110970000228</v>
      </c>
      <c r="K173" s="905" t="s">
        <v>4793</v>
      </c>
      <c r="L173" s="905" t="s">
        <v>4455</v>
      </c>
      <c r="M173" s="905" t="s">
        <v>4441</v>
      </c>
      <c r="N173" s="905" t="s">
        <v>634</v>
      </c>
      <c r="O173" s="905">
        <v>3</v>
      </c>
      <c r="P173" s="905">
        <v>0</v>
      </c>
      <c r="Q173" s="905">
        <v>0</v>
      </c>
      <c r="R173" s="905">
        <v>0</v>
      </c>
      <c r="S173" s="905">
        <v>1007</v>
      </c>
      <c r="T173" s="905" t="s">
        <v>4586</v>
      </c>
      <c r="U173" s="1063">
        <v>800937</v>
      </c>
      <c r="V173" s="923">
        <v>2402812</v>
      </c>
      <c r="W173" s="907" t="s">
        <v>4567</v>
      </c>
      <c r="X173" s="905" t="s">
        <v>5328</v>
      </c>
      <c r="Y173" s="917" t="s">
        <v>3933</v>
      </c>
      <c r="Z173" s="907" t="s">
        <v>5596</v>
      </c>
      <c r="AA173" s="908">
        <v>2.558904109589041</v>
      </c>
      <c r="AB173" s="905" t="s">
        <v>5329</v>
      </c>
      <c r="AC173" s="905" t="s">
        <v>5036</v>
      </c>
      <c r="AD173" s="907" t="s">
        <v>4966</v>
      </c>
      <c r="AE173" s="905">
        <v>3</v>
      </c>
      <c r="AF173" s="906">
        <v>0</v>
      </c>
      <c r="AG173" s="910">
        <v>43894</v>
      </c>
      <c r="AH173" s="905"/>
      <c r="AI173" s="910">
        <v>43894</v>
      </c>
      <c r="AJ173" s="910">
        <v>43048</v>
      </c>
      <c r="AK173" s="906">
        <v>1</v>
      </c>
      <c r="AL173" s="906">
        <v>3</v>
      </c>
      <c r="AM173" s="911"/>
      <c r="AN173" s="910">
        <v>43982</v>
      </c>
      <c r="AO173" s="910">
        <v>43778</v>
      </c>
      <c r="AP173" s="907"/>
      <c r="AQ173" s="711">
        <v>0</v>
      </c>
      <c r="AR173" s="711">
        <v>0</v>
      </c>
      <c r="AS173" s="711">
        <v>0</v>
      </c>
      <c r="AT173" s="711">
        <v>0</v>
      </c>
      <c r="AU173" s="715">
        <v>0</v>
      </c>
      <c r="AV173" s="711"/>
      <c r="AW173" s="716"/>
      <c r="AX173" s="716"/>
      <c r="AY173" s="920">
        <v>3</v>
      </c>
      <c r="AZ173" s="716"/>
      <c r="BA173" s="716"/>
      <c r="BB173" s="716"/>
      <c r="BC173" s="716"/>
      <c r="BD173" s="716"/>
      <c r="BE173" s="716"/>
      <c r="BF173" s="716"/>
      <c r="BG173" s="716"/>
      <c r="BH173" s="716"/>
      <c r="BI173" s="716">
        <v>3</v>
      </c>
      <c r="BJ173" s="722">
        <v>0.25</v>
      </c>
      <c r="BK173" s="1062">
        <v>2402811</v>
      </c>
      <c r="BL173" s="716">
        <v>1</v>
      </c>
      <c r="BM173" s="720" t="s">
        <v>5597</v>
      </c>
      <c r="BO173" s="918"/>
      <c r="BQ173" s="919"/>
      <c r="BR173" s="918"/>
    </row>
    <row r="174" spans="1:70" s="721" customFormat="1" ht="14.45" customHeight="1">
      <c r="A174" s="904">
        <f t="shared" si="2"/>
        <v>165</v>
      </c>
      <c r="B174" s="907">
        <v>2100</v>
      </c>
      <c r="C174" s="905" t="s">
        <v>4565</v>
      </c>
      <c r="D174" s="905">
        <v>2117</v>
      </c>
      <c r="E174" s="905" t="s">
        <v>4695</v>
      </c>
      <c r="F174" s="905">
        <v>2010</v>
      </c>
      <c r="G174" s="905" t="s">
        <v>4696</v>
      </c>
      <c r="H174" s="907" t="s">
        <v>4581</v>
      </c>
      <c r="I174" s="905" t="s">
        <v>4582</v>
      </c>
      <c r="J174" s="906">
        <v>3110970000231</v>
      </c>
      <c r="K174" s="905" t="s">
        <v>4794</v>
      </c>
      <c r="L174" s="905" t="s">
        <v>4455</v>
      </c>
      <c r="M174" s="905" t="s">
        <v>4441</v>
      </c>
      <c r="N174" s="905" t="s">
        <v>634</v>
      </c>
      <c r="O174" s="905">
        <v>4</v>
      </c>
      <c r="P174" s="905">
        <v>0</v>
      </c>
      <c r="Q174" s="905">
        <v>0</v>
      </c>
      <c r="R174" s="905">
        <v>0</v>
      </c>
      <c r="S174" s="905">
        <v>1007</v>
      </c>
      <c r="T174" s="905" t="s">
        <v>4586</v>
      </c>
      <c r="U174" s="1063">
        <v>815467</v>
      </c>
      <c r="V174" s="923">
        <v>3261866</v>
      </c>
      <c r="W174" s="907" t="s">
        <v>4567</v>
      </c>
      <c r="X174" s="905" t="s">
        <v>5323</v>
      </c>
      <c r="Y174" s="917" t="s">
        <v>3933</v>
      </c>
      <c r="Z174" s="907" t="s">
        <v>5596</v>
      </c>
      <c r="AA174" s="908">
        <v>6.5506849315068489</v>
      </c>
      <c r="AB174" s="905" t="s">
        <v>5330</v>
      </c>
      <c r="AC174" s="905" t="s">
        <v>5044</v>
      </c>
      <c r="AD174" s="907" t="s">
        <v>4967</v>
      </c>
      <c r="AE174" s="905">
        <v>4</v>
      </c>
      <c r="AF174" s="906">
        <v>0</v>
      </c>
      <c r="AG174" s="910">
        <v>43894</v>
      </c>
      <c r="AH174" s="905"/>
      <c r="AI174" s="910">
        <v>43894</v>
      </c>
      <c r="AJ174" s="910">
        <v>41591</v>
      </c>
      <c r="AK174" s="906">
        <v>150</v>
      </c>
      <c r="AL174" s="906">
        <v>2</v>
      </c>
      <c r="AM174" s="911"/>
      <c r="AN174" s="910">
        <v>43982</v>
      </c>
      <c r="AO174" s="910">
        <v>42321</v>
      </c>
      <c r="AP174" s="907"/>
      <c r="AQ174" s="711">
        <v>0</v>
      </c>
      <c r="AR174" s="711">
        <v>0</v>
      </c>
      <c r="AS174" s="711">
        <v>0</v>
      </c>
      <c r="AT174" s="711">
        <v>0</v>
      </c>
      <c r="AU174" s="715">
        <v>0</v>
      </c>
      <c r="AV174" s="711"/>
      <c r="AW174" s="716"/>
      <c r="AX174" s="716"/>
      <c r="AY174" s="920">
        <v>2</v>
      </c>
      <c r="AZ174" s="716"/>
      <c r="BA174" s="716"/>
      <c r="BB174" s="716"/>
      <c r="BC174" s="716"/>
      <c r="BD174" s="716"/>
      <c r="BE174" s="716"/>
      <c r="BF174" s="716"/>
      <c r="BG174" s="716"/>
      <c r="BH174" s="716"/>
      <c r="BI174" s="716">
        <v>2</v>
      </c>
      <c r="BJ174" s="722">
        <v>0.16666666666666666</v>
      </c>
      <c r="BK174" s="1062">
        <v>1630934</v>
      </c>
      <c r="BL174" s="716">
        <v>1</v>
      </c>
      <c r="BM174" s="720" t="s">
        <v>5597</v>
      </c>
      <c r="BO174" s="918"/>
      <c r="BQ174" s="919"/>
      <c r="BR174" s="918"/>
    </row>
    <row r="175" spans="1:70" s="721" customFormat="1" ht="14.45" customHeight="1">
      <c r="A175" s="904">
        <f t="shared" si="2"/>
        <v>166</v>
      </c>
      <c r="B175" s="907">
        <v>2100</v>
      </c>
      <c r="C175" s="905" t="s">
        <v>4565</v>
      </c>
      <c r="D175" s="905">
        <v>2117</v>
      </c>
      <c r="E175" s="905" t="s">
        <v>4695</v>
      </c>
      <c r="F175" s="905">
        <v>2010</v>
      </c>
      <c r="G175" s="905" t="s">
        <v>4696</v>
      </c>
      <c r="H175" s="907" t="s">
        <v>4581</v>
      </c>
      <c r="I175" s="905" t="s">
        <v>4582</v>
      </c>
      <c r="J175" s="906">
        <v>3110970000236</v>
      </c>
      <c r="K175" s="905" t="s">
        <v>4795</v>
      </c>
      <c r="L175" s="905" t="s">
        <v>4455</v>
      </c>
      <c r="M175" s="905" t="s">
        <v>4441</v>
      </c>
      <c r="N175" s="905" t="s">
        <v>634</v>
      </c>
      <c r="O175" s="905">
        <v>2</v>
      </c>
      <c r="P175" s="905">
        <v>0</v>
      </c>
      <c r="Q175" s="905">
        <v>0</v>
      </c>
      <c r="R175" s="905">
        <v>0</v>
      </c>
      <c r="S175" s="905">
        <v>1007</v>
      </c>
      <c r="T175" s="905" t="s">
        <v>4586</v>
      </c>
      <c r="U175" s="1063">
        <v>1137309</v>
      </c>
      <c r="V175" s="923">
        <v>2274617</v>
      </c>
      <c r="W175" s="907" t="s">
        <v>4567</v>
      </c>
      <c r="X175" s="905"/>
      <c r="Y175" s="917" t="s">
        <v>4961</v>
      </c>
      <c r="Z175" s="907" t="s">
        <v>5596</v>
      </c>
      <c r="AA175" s="908">
        <v>4.2520547945205482</v>
      </c>
      <c r="AB175" s="905" t="s">
        <v>5326</v>
      </c>
      <c r="AC175" s="905" t="s">
        <v>5042</v>
      </c>
      <c r="AD175" s="907" t="s">
        <v>5084</v>
      </c>
      <c r="AE175" s="905">
        <v>2</v>
      </c>
      <c r="AF175" s="906">
        <v>0</v>
      </c>
      <c r="AG175" s="910">
        <v>43808</v>
      </c>
      <c r="AH175" s="905"/>
      <c r="AI175" s="910">
        <v>42471</v>
      </c>
      <c r="AJ175" s="910">
        <v>42430</v>
      </c>
      <c r="AK175" s="906">
        <v>4</v>
      </c>
      <c r="AL175" s="906">
        <v>0</v>
      </c>
      <c r="AM175" s="911"/>
      <c r="AN175" s="910">
        <v>43982</v>
      </c>
      <c r="AO175" s="910">
        <v>43160</v>
      </c>
      <c r="AP175" s="907"/>
      <c r="AQ175" s="711">
        <v>0</v>
      </c>
      <c r="AR175" s="711">
        <v>0</v>
      </c>
      <c r="AS175" s="711">
        <v>0</v>
      </c>
      <c r="AT175" s="711">
        <v>0</v>
      </c>
      <c r="AU175" s="715">
        <v>0</v>
      </c>
      <c r="AV175" s="711"/>
      <c r="AW175" s="716"/>
      <c r="AX175" s="716"/>
      <c r="AY175" s="716"/>
      <c r="AZ175" s="716"/>
      <c r="BA175" s="716"/>
      <c r="BB175" s="716"/>
      <c r="BC175" s="716"/>
      <c r="BD175" s="716"/>
      <c r="BE175" s="716"/>
      <c r="BF175" s="716"/>
      <c r="BG175" s="716"/>
      <c r="BH175" s="716"/>
      <c r="BI175" s="716">
        <v>0</v>
      </c>
      <c r="BJ175" s="722">
        <v>0</v>
      </c>
      <c r="BK175" s="1062">
        <v>0</v>
      </c>
      <c r="BL175" s="716">
        <v>0</v>
      </c>
      <c r="BM175" s="720" t="s">
        <v>5597</v>
      </c>
      <c r="BO175" s="918"/>
      <c r="BQ175" s="919"/>
      <c r="BR175" s="918"/>
    </row>
    <row r="176" spans="1:70" s="721" customFormat="1" ht="14.1" customHeight="1">
      <c r="A176" s="904">
        <f t="shared" si="2"/>
        <v>167</v>
      </c>
      <c r="B176" s="907">
        <v>2100</v>
      </c>
      <c r="C176" s="905" t="s">
        <v>4565</v>
      </c>
      <c r="D176" s="905">
        <v>2117</v>
      </c>
      <c r="E176" s="905" t="s">
        <v>4695</v>
      </c>
      <c r="F176" s="905">
        <v>2010</v>
      </c>
      <c r="G176" s="905" t="s">
        <v>4696</v>
      </c>
      <c r="H176" s="907" t="s">
        <v>4581</v>
      </c>
      <c r="I176" s="905" t="s">
        <v>4582</v>
      </c>
      <c r="J176" s="906">
        <v>3110970000238</v>
      </c>
      <c r="K176" s="905" t="s">
        <v>4796</v>
      </c>
      <c r="L176" s="905" t="s">
        <v>4455</v>
      </c>
      <c r="M176" s="905" t="s">
        <v>4441</v>
      </c>
      <c r="N176" s="905" t="s">
        <v>634</v>
      </c>
      <c r="O176" s="905">
        <v>4</v>
      </c>
      <c r="P176" s="905">
        <v>0</v>
      </c>
      <c r="Q176" s="905">
        <v>0</v>
      </c>
      <c r="R176" s="905">
        <v>0</v>
      </c>
      <c r="S176" s="905">
        <v>1007</v>
      </c>
      <c r="T176" s="905" t="s">
        <v>4586</v>
      </c>
      <c r="U176" s="1063">
        <v>1430917</v>
      </c>
      <c r="V176" s="923">
        <v>5723667</v>
      </c>
      <c r="W176" s="907" t="s">
        <v>4567</v>
      </c>
      <c r="X176" s="905"/>
      <c r="Y176" s="917" t="s">
        <v>4961</v>
      </c>
      <c r="Z176" s="907" t="s">
        <v>5596</v>
      </c>
      <c r="AA176" s="908">
        <v>4.2520547945205482</v>
      </c>
      <c r="AB176" s="905" t="s">
        <v>5326</v>
      </c>
      <c r="AC176" s="905" t="s">
        <v>5042</v>
      </c>
      <c r="AD176" s="907" t="s">
        <v>5084</v>
      </c>
      <c r="AE176" s="905">
        <v>4</v>
      </c>
      <c r="AF176" s="906">
        <v>0</v>
      </c>
      <c r="AG176" s="910">
        <v>43808</v>
      </c>
      <c r="AH176" s="905"/>
      <c r="AI176" s="910">
        <v>42614</v>
      </c>
      <c r="AJ176" s="910">
        <v>42430</v>
      </c>
      <c r="AK176" s="906">
        <v>30</v>
      </c>
      <c r="AL176" s="906">
        <v>0</v>
      </c>
      <c r="AM176" s="911"/>
      <c r="AN176" s="910">
        <v>43982</v>
      </c>
      <c r="AO176" s="910">
        <v>43160</v>
      </c>
      <c r="AP176" s="907"/>
      <c r="AQ176" s="711">
        <v>0</v>
      </c>
      <c r="AR176" s="711">
        <v>0</v>
      </c>
      <c r="AS176" s="711">
        <v>0</v>
      </c>
      <c r="AT176" s="711">
        <v>0</v>
      </c>
      <c r="AU176" s="715">
        <v>0</v>
      </c>
      <c r="AV176" s="711"/>
      <c r="AW176" s="716"/>
      <c r="AX176" s="716"/>
      <c r="AY176" s="716"/>
      <c r="AZ176" s="716"/>
      <c r="BA176" s="716"/>
      <c r="BB176" s="716"/>
      <c r="BC176" s="716"/>
      <c r="BD176" s="716"/>
      <c r="BE176" s="716"/>
      <c r="BF176" s="716"/>
      <c r="BG176" s="716"/>
      <c r="BH176" s="716"/>
      <c r="BI176" s="716">
        <v>0</v>
      </c>
      <c r="BJ176" s="722">
        <v>0</v>
      </c>
      <c r="BK176" s="1062">
        <v>0</v>
      </c>
      <c r="BL176" s="716">
        <v>0</v>
      </c>
      <c r="BM176" s="720" t="s">
        <v>5597</v>
      </c>
      <c r="BO176" s="918"/>
      <c r="BQ176" s="919"/>
      <c r="BR176" s="918"/>
    </row>
    <row r="177" spans="1:70" s="721" customFormat="1" ht="14.45" customHeight="1">
      <c r="A177" s="904">
        <f t="shared" si="2"/>
        <v>168</v>
      </c>
      <c r="B177" s="907">
        <v>2100</v>
      </c>
      <c r="C177" s="905" t="s">
        <v>4565</v>
      </c>
      <c r="D177" s="905">
        <v>2117</v>
      </c>
      <c r="E177" s="905" t="s">
        <v>4695</v>
      </c>
      <c r="F177" s="905">
        <v>2010</v>
      </c>
      <c r="G177" s="905" t="s">
        <v>4696</v>
      </c>
      <c r="H177" s="907" t="s">
        <v>4581</v>
      </c>
      <c r="I177" s="905" t="s">
        <v>4582</v>
      </c>
      <c r="J177" s="906">
        <v>3110970000239</v>
      </c>
      <c r="K177" s="905" t="s">
        <v>4797</v>
      </c>
      <c r="L177" s="905" t="s">
        <v>4455</v>
      </c>
      <c r="M177" s="905" t="s">
        <v>4441</v>
      </c>
      <c r="N177" s="905" t="s">
        <v>634</v>
      </c>
      <c r="O177" s="905">
        <v>3</v>
      </c>
      <c r="P177" s="905">
        <v>0</v>
      </c>
      <c r="Q177" s="905">
        <v>0</v>
      </c>
      <c r="R177" s="905">
        <v>0</v>
      </c>
      <c r="S177" s="905">
        <v>1007</v>
      </c>
      <c r="T177" s="905" t="s">
        <v>4586</v>
      </c>
      <c r="U177" s="1063">
        <v>1035833</v>
      </c>
      <c r="V177" s="923">
        <v>3107500</v>
      </c>
      <c r="W177" s="907" t="s">
        <v>4567</v>
      </c>
      <c r="X177" s="905" t="s">
        <v>5331</v>
      </c>
      <c r="Y177" s="917" t="s">
        <v>3933</v>
      </c>
      <c r="Z177" s="907" t="s">
        <v>5596</v>
      </c>
      <c r="AA177" s="908">
        <v>6.5506849315068489</v>
      </c>
      <c r="AB177" s="905" t="s">
        <v>5330</v>
      </c>
      <c r="AC177" s="905" t="s">
        <v>5041</v>
      </c>
      <c r="AD177" s="907" t="s">
        <v>5014</v>
      </c>
      <c r="AE177" s="905">
        <v>3</v>
      </c>
      <c r="AF177" s="906">
        <v>0</v>
      </c>
      <c r="AG177" s="910">
        <v>43808</v>
      </c>
      <c r="AH177" s="905"/>
      <c r="AI177" s="910">
        <v>41628</v>
      </c>
      <c r="AJ177" s="910">
        <v>41591</v>
      </c>
      <c r="AK177" s="906">
        <v>1</v>
      </c>
      <c r="AL177" s="906">
        <v>0</v>
      </c>
      <c r="AM177" s="911"/>
      <c r="AN177" s="910">
        <v>43982</v>
      </c>
      <c r="AO177" s="910">
        <v>42321</v>
      </c>
      <c r="AP177" s="907"/>
      <c r="AQ177" s="711">
        <v>0</v>
      </c>
      <c r="AR177" s="711">
        <v>0</v>
      </c>
      <c r="AS177" s="711">
        <v>0</v>
      </c>
      <c r="AT177" s="711">
        <v>0</v>
      </c>
      <c r="AU177" s="715">
        <v>0</v>
      </c>
      <c r="AV177" s="711"/>
      <c r="AW177" s="716"/>
      <c r="AX177" s="716"/>
      <c r="AY177" s="716"/>
      <c r="AZ177" s="716"/>
      <c r="BA177" s="716"/>
      <c r="BB177" s="716"/>
      <c r="BC177" s="716"/>
      <c r="BD177" s="716"/>
      <c r="BE177" s="716"/>
      <c r="BF177" s="716"/>
      <c r="BG177" s="716"/>
      <c r="BH177" s="716"/>
      <c r="BI177" s="716">
        <v>0</v>
      </c>
      <c r="BJ177" s="722">
        <v>0</v>
      </c>
      <c r="BK177" s="1062">
        <v>0</v>
      </c>
      <c r="BL177" s="716">
        <v>0</v>
      </c>
      <c r="BM177" s="720" t="s">
        <v>5597</v>
      </c>
      <c r="BO177" s="918"/>
      <c r="BQ177" s="919"/>
      <c r="BR177" s="918"/>
    </row>
    <row r="178" spans="1:70" s="721" customFormat="1" ht="14.45" customHeight="1">
      <c r="A178" s="904">
        <f t="shared" si="2"/>
        <v>169</v>
      </c>
      <c r="B178" s="907">
        <v>2100</v>
      </c>
      <c r="C178" s="905" t="s">
        <v>4565</v>
      </c>
      <c r="D178" s="905">
        <v>2117</v>
      </c>
      <c r="E178" s="905" t="s">
        <v>4695</v>
      </c>
      <c r="F178" s="905">
        <v>2010</v>
      </c>
      <c r="G178" s="905" t="s">
        <v>4696</v>
      </c>
      <c r="H178" s="907" t="s">
        <v>4581</v>
      </c>
      <c r="I178" s="905" t="s">
        <v>4582</v>
      </c>
      <c r="J178" s="906">
        <v>3110970001104</v>
      </c>
      <c r="K178" s="905" t="s">
        <v>4825</v>
      </c>
      <c r="L178" s="905" t="s">
        <v>4455</v>
      </c>
      <c r="M178" s="905" t="s">
        <v>4441</v>
      </c>
      <c r="N178" s="905" t="s">
        <v>634</v>
      </c>
      <c r="O178" s="905">
        <v>2</v>
      </c>
      <c r="P178" s="905">
        <v>0</v>
      </c>
      <c r="Q178" s="905">
        <v>0</v>
      </c>
      <c r="R178" s="905">
        <v>0</v>
      </c>
      <c r="S178" s="905">
        <v>1007</v>
      </c>
      <c r="T178" s="905" t="s">
        <v>4586</v>
      </c>
      <c r="U178" s="1063">
        <v>7491000</v>
      </c>
      <c r="V178" s="923">
        <v>14982000</v>
      </c>
      <c r="W178" s="907" t="s">
        <v>4567</v>
      </c>
      <c r="X178" s="905"/>
      <c r="Y178" s="917" t="s">
        <v>4953</v>
      </c>
      <c r="Z178" s="907" t="s">
        <v>5596</v>
      </c>
      <c r="AA178" s="908">
        <v>2.580821917808219</v>
      </c>
      <c r="AB178" s="905" t="s">
        <v>5332</v>
      </c>
      <c r="AC178" s="905" t="s">
        <v>5036</v>
      </c>
      <c r="AD178" s="907" t="s">
        <v>4976</v>
      </c>
      <c r="AE178" s="905">
        <v>2</v>
      </c>
      <c r="AF178" s="906">
        <v>0</v>
      </c>
      <c r="AG178" s="910">
        <v>43808</v>
      </c>
      <c r="AH178" s="905"/>
      <c r="AI178" s="910" t="s">
        <v>2</v>
      </c>
      <c r="AJ178" s="910">
        <v>43040</v>
      </c>
      <c r="AK178" s="906">
        <v>2</v>
      </c>
      <c r="AL178" s="906">
        <v>0</v>
      </c>
      <c r="AM178" s="911"/>
      <c r="AN178" s="910">
        <v>43982</v>
      </c>
      <c r="AO178" s="910">
        <v>43770</v>
      </c>
      <c r="AP178" s="907"/>
      <c r="AQ178" s="711">
        <v>0</v>
      </c>
      <c r="AR178" s="711">
        <v>0</v>
      </c>
      <c r="AS178" s="711">
        <v>0</v>
      </c>
      <c r="AT178" s="711">
        <v>0</v>
      </c>
      <c r="AU178" s="715">
        <v>0</v>
      </c>
      <c r="AV178" s="711"/>
      <c r="AW178" s="716"/>
      <c r="AX178" s="716"/>
      <c r="AY178" s="716"/>
      <c r="AZ178" s="716"/>
      <c r="BA178" s="716"/>
      <c r="BB178" s="716"/>
      <c r="BC178" s="716"/>
      <c r="BD178" s="716"/>
      <c r="BE178" s="716"/>
      <c r="BF178" s="716"/>
      <c r="BG178" s="716"/>
      <c r="BH178" s="716"/>
      <c r="BI178" s="716">
        <v>0</v>
      </c>
      <c r="BJ178" s="722">
        <v>0</v>
      </c>
      <c r="BK178" s="1062">
        <v>0</v>
      </c>
      <c r="BL178" s="716">
        <v>0</v>
      </c>
      <c r="BM178" s="720" t="s">
        <v>5597</v>
      </c>
      <c r="BO178" s="918"/>
      <c r="BQ178" s="919"/>
      <c r="BR178" s="918"/>
    </row>
    <row r="179" spans="1:70" s="721" customFormat="1" ht="14.45" customHeight="1">
      <c r="A179" s="904">
        <f t="shared" si="2"/>
        <v>170</v>
      </c>
      <c r="B179" s="907">
        <v>2100</v>
      </c>
      <c r="C179" s="905" t="s">
        <v>4565</v>
      </c>
      <c r="D179" s="905">
        <v>2117</v>
      </c>
      <c r="E179" s="905" t="s">
        <v>4695</v>
      </c>
      <c r="F179" s="905">
        <v>2010</v>
      </c>
      <c r="G179" s="905" t="s">
        <v>4696</v>
      </c>
      <c r="H179" s="907" t="s">
        <v>4581</v>
      </c>
      <c r="I179" s="905" t="s">
        <v>4582</v>
      </c>
      <c r="J179" s="906">
        <v>3110970000249</v>
      </c>
      <c r="K179" s="905" t="s">
        <v>4798</v>
      </c>
      <c r="L179" s="905" t="s">
        <v>4455</v>
      </c>
      <c r="M179" s="905" t="s">
        <v>4441</v>
      </c>
      <c r="N179" s="905" t="s">
        <v>634</v>
      </c>
      <c r="O179" s="905">
        <v>1</v>
      </c>
      <c r="P179" s="905">
        <v>0</v>
      </c>
      <c r="Q179" s="905">
        <v>0</v>
      </c>
      <c r="R179" s="905">
        <v>0</v>
      </c>
      <c r="S179" s="905">
        <v>1007</v>
      </c>
      <c r="T179" s="905" t="s">
        <v>4586</v>
      </c>
      <c r="U179" s="1063">
        <v>2640000</v>
      </c>
      <c r="V179" s="923">
        <v>2640000</v>
      </c>
      <c r="W179" s="907" t="s">
        <v>4567</v>
      </c>
      <c r="X179" s="905" t="s">
        <v>5314</v>
      </c>
      <c r="Y179" s="917" t="s">
        <v>3933</v>
      </c>
      <c r="Z179" s="907" t="s">
        <v>5596</v>
      </c>
      <c r="AA179" s="908">
        <v>4.7506849315068491</v>
      </c>
      <c r="AB179" s="905" t="s">
        <v>5333</v>
      </c>
      <c r="AC179" s="905" t="s">
        <v>5038</v>
      </c>
      <c r="AD179" s="907" t="s">
        <v>4989</v>
      </c>
      <c r="AE179" s="905">
        <v>1</v>
      </c>
      <c r="AF179" s="906">
        <v>0</v>
      </c>
      <c r="AG179" s="910">
        <v>43808</v>
      </c>
      <c r="AH179" s="905"/>
      <c r="AI179" s="910">
        <v>41618</v>
      </c>
      <c r="AJ179" s="910">
        <v>42248</v>
      </c>
      <c r="AK179" s="906">
        <v>3</v>
      </c>
      <c r="AL179" s="906">
        <v>0</v>
      </c>
      <c r="AM179" s="911"/>
      <c r="AN179" s="910">
        <v>43982</v>
      </c>
      <c r="AO179" s="910">
        <v>42978</v>
      </c>
      <c r="AP179" s="921"/>
      <c r="AQ179" s="711">
        <v>0</v>
      </c>
      <c r="AR179" s="711">
        <v>0</v>
      </c>
      <c r="AS179" s="711">
        <v>0</v>
      </c>
      <c r="AT179" s="711">
        <v>0</v>
      </c>
      <c r="AU179" s="715">
        <v>0</v>
      </c>
      <c r="AV179" s="711"/>
      <c r="AW179" s="716"/>
      <c r="AX179" s="716"/>
      <c r="AY179" s="716"/>
      <c r="AZ179" s="716"/>
      <c r="BA179" s="716"/>
      <c r="BB179" s="716"/>
      <c r="BC179" s="716"/>
      <c r="BD179" s="716"/>
      <c r="BE179" s="716"/>
      <c r="BF179" s="716"/>
      <c r="BG179" s="716"/>
      <c r="BH179" s="716"/>
      <c r="BI179" s="716">
        <v>0</v>
      </c>
      <c r="BJ179" s="722">
        <v>0</v>
      </c>
      <c r="BK179" s="1062">
        <v>0</v>
      </c>
      <c r="BL179" s="716">
        <v>0</v>
      </c>
      <c r="BM179" s="720" t="s">
        <v>5597</v>
      </c>
      <c r="BO179" s="918"/>
      <c r="BQ179" s="919"/>
      <c r="BR179" s="918"/>
    </row>
    <row r="180" spans="1:70" s="721" customFormat="1">
      <c r="A180" s="904">
        <f t="shared" si="2"/>
        <v>171</v>
      </c>
      <c r="B180" s="907">
        <v>2100</v>
      </c>
      <c r="C180" s="905" t="s">
        <v>4565</v>
      </c>
      <c r="D180" s="905">
        <v>2117</v>
      </c>
      <c r="E180" s="905" t="s">
        <v>4695</v>
      </c>
      <c r="F180" s="905">
        <v>2010</v>
      </c>
      <c r="G180" s="905" t="s">
        <v>4696</v>
      </c>
      <c r="H180" s="907" t="s">
        <v>4581</v>
      </c>
      <c r="I180" s="905" t="s">
        <v>4582</v>
      </c>
      <c r="J180" s="906">
        <v>3110970000254</v>
      </c>
      <c r="K180" s="905" t="s">
        <v>4799</v>
      </c>
      <c r="L180" s="905" t="s">
        <v>4455</v>
      </c>
      <c r="M180" s="905" t="s">
        <v>4441</v>
      </c>
      <c r="N180" s="905" t="s">
        <v>634</v>
      </c>
      <c r="O180" s="905">
        <v>8</v>
      </c>
      <c r="P180" s="905">
        <v>0</v>
      </c>
      <c r="Q180" s="905">
        <v>0</v>
      </c>
      <c r="R180" s="905">
        <v>0</v>
      </c>
      <c r="S180" s="905">
        <v>1007</v>
      </c>
      <c r="T180" s="905" t="s">
        <v>4586</v>
      </c>
      <c r="U180" s="1063">
        <v>2524500</v>
      </c>
      <c r="V180" s="923">
        <v>20196000</v>
      </c>
      <c r="W180" s="907" t="s">
        <v>4567</v>
      </c>
      <c r="X180" s="905" t="s">
        <v>5334</v>
      </c>
      <c r="Y180" s="917" t="s">
        <v>4718</v>
      </c>
      <c r="Z180" s="907" t="s">
        <v>5596</v>
      </c>
      <c r="AA180" s="908">
        <v>3.1506849315068495</v>
      </c>
      <c r="AB180" s="905" t="s">
        <v>5335</v>
      </c>
      <c r="AC180" s="905" t="s">
        <v>5024</v>
      </c>
      <c r="AD180" s="907" t="s">
        <v>4977</v>
      </c>
      <c r="AE180" s="905">
        <v>8</v>
      </c>
      <c r="AF180" s="906">
        <v>0</v>
      </c>
      <c r="AG180" s="910">
        <v>43808</v>
      </c>
      <c r="AH180" s="905"/>
      <c r="AI180" s="910">
        <v>42677</v>
      </c>
      <c r="AJ180" s="910">
        <v>42832</v>
      </c>
      <c r="AK180" s="906">
        <v>1</v>
      </c>
      <c r="AL180" s="906">
        <v>0</v>
      </c>
      <c r="AM180" s="911"/>
      <c r="AN180" s="910">
        <v>43982</v>
      </c>
      <c r="AO180" s="910">
        <v>43562</v>
      </c>
      <c r="AP180" s="921"/>
      <c r="AQ180" s="711">
        <v>2</v>
      </c>
      <c r="AR180" s="711">
        <v>0</v>
      </c>
      <c r="AS180" s="711">
        <v>2</v>
      </c>
      <c r="AT180" s="711">
        <v>0</v>
      </c>
      <c r="AU180" s="715">
        <v>10098000</v>
      </c>
      <c r="AV180" s="711" t="s">
        <v>5300</v>
      </c>
      <c r="AW180" s="716"/>
      <c r="AX180" s="716"/>
      <c r="AY180" s="716"/>
      <c r="AZ180" s="716"/>
      <c r="BA180" s="716"/>
      <c r="BB180" s="716"/>
      <c r="BC180" s="716"/>
      <c r="BD180" s="716"/>
      <c r="BE180" s="716"/>
      <c r="BF180" s="716"/>
      <c r="BG180" s="716"/>
      <c r="BH180" s="716"/>
      <c r="BI180" s="716">
        <v>0</v>
      </c>
      <c r="BJ180" s="722">
        <v>0</v>
      </c>
      <c r="BK180" s="1062">
        <v>0</v>
      </c>
      <c r="BL180" s="716">
        <v>0</v>
      </c>
      <c r="BM180" s="720" t="s">
        <v>5597</v>
      </c>
      <c r="BO180" s="918"/>
      <c r="BQ180" s="919"/>
      <c r="BR180" s="918"/>
    </row>
    <row r="181" spans="1:70" s="721" customFormat="1" ht="14.45" customHeight="1">
      <c r="A181" s="904">
        <f t="shared" si="2"/>
        <v>172</v>
      </c>
      <c r="B181" s="907">
        <v>2100</v>
      </c>
      <c r="C181" s="905" t="s">
        <v>4565</v>
      </c>
      <c r="D181" s="905">
        <v>2117</v>
      </c>
      <c r="E181" s="905" t="s">
        <v>4695</v>
      </c>
      <c r="F181" s="905">
        <v>2010</v>
      </c>
      <c r="G181" s="905" t="s">
        <v>4696</v>
      </c>
      <c r="H181" s="907" t="s">
        <v>4581</v>
      </c>
      <c r="I181" s="905" t="s">
        <v>4582</v>
      </c>
      <c r="J181" s="906">
        <v>3110970001016</v>
      </c>
      <c r="K181" s="905" t="s">
        <v>4822</v>
      </c>
      <c r="L181" s="905" t="s">
        <v>4455</v>
      </c>
      <c r="M181" s="905" t="s">
        <v>4441</v>
      </c>
      <c r="N181" s="905" t="s">
        <v>634</v>
      </c>
      <c r="O181" s="905">
        <v>1</v>
      </c>
      <c r="P181" s="905">
        <v>0</v>
      </c>
      <c r="Q181" s="905">
        <v>0</v>
      </c>
      <c r="R181" s="905">
        <v>0</v>
      </c>
      <c r="S181" s="905">
        <v>1007</v>
      </c>
      <c r="T181" s="905" t="s">
        <v>4586</v>
      </c>
      <c r="U181" s="1063">
        <v>6729800</v>
      </c>
      <c r="V181" s="923">
        <v>6729800</v>
      </c>
      <c r="W181" s="907" t="s">
        <v>4567</v>
      </c>
      <c r="X181" s="905" t="s">
        <v>5336</v>
      </c>
      <c r="Y181" s="917" t="s">
        <v>3933</v>
      </c>
      <c r="Z181" s="907" t="s">
        <v>5596</v>
      </c>
      <c r="AA181" s="908">
        <v>6.838356164383562</v>
      </c>
      <c r="AB181" s="905" t="s">
        <v>5337</v>
      </c>
      <c r="AC181" s="905" t="s">
        <v>5045</v>
      </c>
      <c r="AD181" s="907" t="s">
        <v>4991</v>
      </c>
      <c r="AE181" s="905">
        <v>1</v>
      </c>
      <c r="AF181" s="906">
        <v>0</v>
      </c>
      <c r="AG181" s="910">
        <v>43808</v>
      </c>
      <c r="AH181" s="905"/>
      <c r="AI181" s="910" t="s">
        <v>2</v>
      </c>
      <c r="AJ181" s="910">
        <v>41486</v>
      </c>
      <c r="AK181" s="906">
        <v>2</v>
      </c>
      <c r="AL181" s="906">
        <v>0</v>
      </c>
      <c r="AM181" s="911"/>
      <c r="AN181" s="910">
        <v>43982</v>
      </c>
      <c r="AO181" s="910">
        <v>42216</v>
      </c>
      <c r="AP181" s="921"/>
      <c r="AQ181" s="711">
        <v>0</v>
      </c>
      <c r="AR181" s="711">
        <v>0</v>
      </c>
      <c r="AS181" s="711">
        <v>0</v>
      </c>
      <c r="AT181" s="711">
        <v>0</v>
      </c>
      <c r="AU181" s="715">
        <v>0</v>
      </c>
      <c r="AV181" s="711"/>
      <c r="AW181" s="716"/>
      <c r="AX181" s="716"/>
      <c r="AY181" s="716"/>
      <c r="AZ181" s="716"/>
      <c r="BA181" s="716"/>
      <c r="BB181" s="716"/>
      <c r="BC181" s="716"/>
      <c r="BD181" s="716"/>
      <c r="BE181" s="716"/>
      <c r="BF181" s="716"/>
      <c r="BG181" s="716"/>
      <c r="BH181" s="716"/>
      <c r="BI181" s="716">
        <v>0</v>
      </c>
      <c r="BJ181" s="722">
        <v>0</v>
      </c>
      <c r="BK181" s="1062">
        <v>0</v>
      </c>
      <c r="BL181" s="716">
        <v>0</v>
      </c>
      <c r="BM181" s="720" t="s">
        <v>5597</v>
      </c>
      <c r="BO181" s="918"/>
      <c r="BQ181" s="919"/>
      <c r="BR181" s="918"/>
    </row>
    <row r="182" spans="1:70" s="721" customFormat="1" ht="14.45" customHeight="1">
      <c r="A182" s="904">
        <f t="shared" si="2"/>
        <v>173</v>
      </c>
      <c r="B182" s="907">
        <v>2100</v>
      </c>
      <c r="C182" s="905" t="s">
        <v>4565</v>
      </c>
      <c r="D182" s="905">
        <v>2117</v>
      </c>
      <c r="E182" s="905" t="s">
        <v>4695</v>
      </c>
      <c r="F182" s="905">
        <v>2010</v>
      </c>
      <c r="G182" s="905" t="s">
        <v>4696</v>
      </c>
      <c r="H182" s="907" t="s">
        <v>4581</v>
      </c>
      <c r="I182" s="905" t="s">
        <v>4582</v>
      </c>
      <c r="J182" s="906">
        <v>3110970000286</v>
      </c>
      <c r="K182" s="905" t="s">
        <v>4800</v>
      </c>
      <c r="L182" s="905" t="s">
        <v>4455</v>
      </c>
      <c r="M182" s="905" t="s">
        <v>4441</v>
      </c>
      <c r="N182" s="905" t="s">
        <v>634</v>
      </c>
      <c r="O182" s="905">
        <v>4</v>
      </c>
      <c r="P182" s="905">
        <v>0</v>
      </c>
      <c r="Q182" s="905">
        <v>0</v>
      </c>
      <c r="R182" s="905">
        <v>0</v>
      </c>
      <c r="S182" s="905">
        <v>1007</v>
      </c>
      <c r="T182" s="905" t="s">
        <v>4586</v>
      </c>
      <c r="U182" s="1063">
        <v>1232000</v>
      </c>
      <c r="V182" s="923">
        <v>4928000</v>
      </c>
      <c r="W182" s="907" t="s">
        <v>4567</v>
      </c>
      <c r="X182" s="905"/>
      <c r="Y182" s="917" t="s">
        <v>4961</v>
      </c>
      <c r="Z182" s="907" t="s">
        <v>5596</v>
      </c>
      <c r="AA182" s="908">
        <v>2.580821917808219</v>
      </c>
      <c r="AB182" s="905" t="s">
        <v>5338</v>
      </c>
      <c r="AC182" s="905" t="s">
        <v>5036</v>
      </c>
      <c r="AD182" s="907" t="s">
        <v>4974</v>
      </c>
      <c r="AE182" s="905">
        <v>4</v>
      </c>
      <c r="AF182" s="906">
        <v>0</v>
      </c>
      <c r="AG182" s="910">
        <v>43808</v>
      </c>
      <c r="AH182" s="905"/>
      <c r="AI182" s="910">
        <v>43752</v>
      </c>
      <c r="AJ182" s="910">
        <v>43040</v>
      </c>
      <c r="AK182" s="906">
        <v>2</v>
      </c>
      <c r="AL182" s="906">
        <v>1</v>
      </c>
      <c r="AM182" s="911"/>
      <c r="AN182" s="910">
        <v>43982</v>
      </c>
      <c r="AO182" s="910">
        <v>43770</v>
      </c>
      <c r="AP182" s="907"/>
      <c r="AQ182" s="711">
        <v>0</v>
      </c>
      <c r="AR182" s="711">
        <v>0</v>
      </c>
      <c r="AS182" s="711">
        <v>0</v>
      </c>
      <c r="AT182" s="711">
        <v>0</v>
      </c>
      <c r="AU182" s="715">
        <v>0</v>
      </c>
      <c r="AV182" s="711"/>
      <c r="AW182" s="716"/>
      <c r="AX182" s="716"/>
      <c r="AY182" s="716"/>
      <c r="AZ182" s="716"/>
      <c r="BA182" s="716"/>
      <c r="BB182" s="716"/>
      <c r="BC182" s="716"/>
      <c r="BD182" s="716"/>
      <c r="BE182" s="716"/>
      <c r="BF182" s="716"/>
      <c r="BG182" s="716"/>
      <c r="BH182" s="716"/>
      <c r="BI182" s="716">
        <v>0</v>
      </c>
      <c r="BJ182" s="722">
        <v>0</v>
      </c>
      <c r="BK182" s="1062">
        <v>0</v>
      </c>
      <c r="BL182" s="716">
        <v>0</v>
      </c>
      <c r="BM182" s="720" t="s">
        <v>5597</v>
      </c>
      <c r="BO182" s="918"/>
      <c r="BQ182" s="919"/>
      <c r="BR182" s="918"/>
    </row>
    <row r="183" spans="1:70" s="721" customFormat="1" ht="14.45" customHeight="1">
      <c r="A183" s="904">
        <f t="shared" si="2"/>
        <v>174</v>
      </c>
      <c r="B183" s="907">
        <v>2100</v>
      </c>
      <c r="C183" s="905" t="s">
        <v>4565</v>
      </c>
      <c r="D183" s="905">
        <v>2117</v>
      </c>
      <c r="E183" s="905" t="s">
        <v>4695</v>
      </c>
      <c r="F183" s="905">
        <v>2010</v>
      </c>
      <c r="G183" s="905" t="s">
        <v>4696</v>
      </c>
      <c r="H183" s="907" t="s">
        <v>4581</v>
      </c>
      <c r="I183" s="905" t="s">
        <v>4582</v>
      </c>
      <c r="J183" s="906">
        <v>3110970000287</v>
      </c>
      <c r="K183" s="905" t="s">
        <v>4801</v>
      </c>
      <c r="L183" s="905" t="s">
        <v>4455</v>
      </c>
      <c r="M183" s="905" t="s">
        <v>4441</v>
      </c>
      <c r="N183" s="905" t="s">
        <v>634</v>
      </c>
      <c r="O183" s="905">
        <v>2</v>
      </c>
      <c r="P183" s="905">
        <v>0</v>
      </c>
      <c r="Q183" s="905">
        <v>0</v>
      </c>
      <c r="R183" s="905">
        <v>0</v>
      </c>
      <c r="S183" s="905">
        <v>1007</v>
      </c>
      <c r="T183" s="905" t="s">
        <v>4586</v>
      </c>
      <c r="U183" s="1063">
        <v>1211100</v>
      </c>
      <c r="V183" s="923">
        <v>2422200</v>
      </c>
      <c r="W183" s="907" t="s">
        <v>4567</v>
      </c>
      <c r="X183" s="905" t="s">
        <v>5339</v>
      </c>
      <c r="Y183" s="917" t="s">
        <v>4960</v>
      </c>
      <c r="Z183" s="907" t="s">
        <v>5596</v>
      </c>
      <c r="AA183" s="908">
        <v>2.558904109589041</v>
      </c>
      <c r="AB183" s="905" t="s">
        <v>5340</v>
      </c>
      <c r="AC183" s="905" t="s">
        <v>5036</v>
      </c>
      <c r="AD183" s="1064" t="s">
        <v>4967</v>
      </c>
      <c r="AE183" s="905">
        <v>2</v>
      </c>
      <c r="AF183" s="906">
        <v>0</v>
      </c>
      <c r="AG183" s="910">
        <v>43808</v>
      </c>
      <c r="AH183" s="905"/>
      <c r="AI183" s="910">
        <v>43075</v>
      </c>
      <c r="AJ183" s="910">
        <v>43048</v>
      </c>
      <c r="AK183" s="906">
        <v>4</v>
      </c>
      <c r="AL183" s="906">
        <v>0</v>
      </c>
      <c r="AM183" s="911"/>
      <c r="AN183" s="910">
        <v>43982</v>
      </c>
      <c r="AO183" s="910">
        <v>43778</v>
      </c>
      <c r="AP183" s="907"/>
      <c r="AQ183" s="711">
        <v>0</v>
      </c>
      <c r="AR183" s="711">
        <v>0</v>
      </c>
      <c r="AS183" s="711">
        <v>0</v>
      </c>
      <c r="AT183" s="711">
        <v>0</v>
      </c>
      <c r="AU183" s="715">
        <v>0</v>
      </c>
      <c r="AV183" s="711"/>
      <c r="AW183" s="716"/>
      <c r="AX183" s="716"/>
      <c r="AY183" s="716"/>
      <c r="AZ183" s="716"/>
      <c r="BA183" s="716"/>
      <c r="BB183" s="716"/>
      <c r="BC183" s="716"/>
      <c r="BD183" s="716"/>
      <c r="BE183" s="716"/>
      <c r="BF183" s="716"/>
      <c r="BG183" s="716"/>
      <c r="BH183" s="716"/>
      <c r="BI183" s="716">
        <v>0</v>
      </c>
      <c r="BJ183" s="722">
        <v>0</v>
      </c>
      <c r="BK183" s="1062">
        <v>0</v>
      </c>
      <c r="BL183" s="716">
        <v>0</v>
      </c>
      <c r="BM183" s="720" t="s">
        <v>5597</v>
      </c>
      <c r="BO183" s="918"/>
      <c r="BQ183" s="919"/>
      <c r="BR183" s="918"/>
    </row>
    <row r="184" spans="1:70" s="721" customFormat="1" ht="14.45" customHeight="1">
      <c r="A184" s="904">
        <f t="shared" si="2"/>
        <v>175</v>
      </c>
      <c r="B184" s="907">
        <v>2100</v>
      </c>
      <c r="C184" s="905" t="s">
        <v>4565</v>
      </c>
      <c r="D184" s="905">
        <v>2117</v>
      </c>
      <c r="E184" s="905" t="s">
        <v>4695</v>
      </c>
      <c r="F184" s="905">
        <v>2010</v>
      </c>
      <c r="G184" s="905" t="s">
        <v>4696</v>
      </c>
      <c r="H184" s="907" t="s">
        <v>4581</v>
      </c>
      <c r="I184" s="905" t="s">
        <v>4582</v>
      </c>
      <c r="J184" s="906">
        <v>3110970000290</v>
      </c>
      <c r="K184" s="905" t="s">
        <v>4802</v>
      </c>
      <c r="L184" s="905" t="s">
        <v>4455</v>
      </c>
      <c r="M184" s="905" t="s">
        <v>4441</v>
      </c>
      <c r="N184" s="905" t="s">
        <v>634</v>
      </c>
      <c r="O184" s="905">
        <v>6</v>
      </c>
      <c r="P184" s="905">
        <v>0</v>
      </c>
      <c r="Q184" s="905">
        <v>0</v>
      </c>
      <c r="R184" s="905">
        <v>0</v>
      </c>
      <c r="S184" s="905">
        <v>1007</v>
      </c>
      <c r="T184" s="905" t="s">
        <v>4586</v>
      </c>
      <c r="U184" s="1063">
        <v>3828000</v>
      </c>
      <c r="V184" s="923">
        <v>22968000</v>
      </c>
      <c r="W184" s="907" t="s">
        <v>4567</v>
      </c>
      <c r="X184" s="905" t="s">
        <v>5341</v>
      </c>
      <c r="Y184" s="917" t="s">
        <v>4715</v>
      </c>
      <c r="Z184" s="907" t="s">
        <v>5596</v>
      </c>
      <c r="AA184" s="908">
        <v>2.580821917808219</v>
      </c>
      <c r="AB184" s="905" t="s">
        <v>5342</v>
      </c>
      <c r="AC184" s="905" t="s">
        <v>5036</v>
      </c>
      <c r="AD184" s="907" t="s">
        <v>4976</v>
      </c>
      <c r="AE184" s="905">
        <v>6</v>
      </c>
      <c r="AF184" s="906">
        <v>0</v>
      </c>
      <c r="AG184" s="910">
        <v>43808</v>
      </c>
      <c r="AH184" s="905"/>
      <c r="AI184" s="910">
        <v>42705</v>
      </c>
      <c r="AJ184" s="910">
        <v>43040</v>
      </c>
      <c r="AK184" s="906">
        <v>16</v>
      </c>
      <c r="AL184" s="906">
        <v>0</v>
      </c>
      <c r="AM184" s="911"/>
      <c r="AN184" s="910">
        <v>43982</v>
      </c>
      <c r="AO184" s="910">
        <v>43770</v>
      </c>
      <c r="AP184" s="907"/>
      <c r="AQ184" s="711">
        <v>0</v>
      </c>
      <c r="AR184" s="711">
        <v>0</v>
      </c>
      <c r="AS184" s="711">
        <v>0</v>
      </c>
      <c r="AT184" s="711">
        <v>0</v>
      </c>
      <c r="AU184" s="715">
        <v>0</v>
      </c>
      <c r="AV184" s="711"/>
      <c r="AW184" s="716"/>
      <c r="AX184" s="716"/>
      <c r="AY184" s="716"/>
      <c r="AZ184" s="716"/>
      <c r="BA184" s="716"/>
      <c r="BB184" s="716"/>
      <c r="BC184" s="716"/>
      <c r="BD184" s="716"/>
      <c r="BE184" s="716"/>
      <c r="BF184" s="716"/>
      <c r="BG184" s="716"/>
      <c r="BH184" s="716"/>
      <c r="BI184" s="716">
        <v>0</v>
      </c>
      <c r="BJ184" s="722">
        <v>0</v>
      </c>
      <c r="BK184" s="1062">
        <v>0</v>
      </c>
      <c r="BL184" s="716">
        <v>0</v>
      </c>
      <c r="BM184" s="720" t="s">
        <v>5597</v>
      </c>
      <c r="BO184" s="918"/>
      <c r="BQ184" s="919"/>
      <c r="BR184" s="918"/>
    </row>
    <row r="185" spans="1:70" s="721" customFormat="1" ht="14.25" customHeight="1">
      <c r="A185" s="904">
        <f t="shared" si="2"/>
        <v>176</v>
      </c>
      <c r="B185" s="907">
        <v>2100</v>
      </c>
      <c r="C185" s="905" t="s">
        <v>4565</v>
      </c>
      <c r="D185" s="905">
        <v>2117</v>
      </c>
      <c r="E185" s="905" t="s">
        <v>4695</v>
      </c>
      <c r="F185" s="905">
        <v>2010</v>
      </c>
      <c r="G185" s="905" t="s">
        <v>4696</v>
      </c>
      <c r="H185" s="907" t="s">
        <v>4581</v>
      </c>
      <c r="I185" s="905" t="s">
        <v>4582</v>
      </c>
      <c r="J185" s="906">
        <v>3110970001491</v>
      </c>
      <c r="K185" s="905" t="s">
        <v>4834</v>
      </c>
      <c r="L185" s="905" t="s">
        <v>4455</v>
      </c>
      <c r="M185" s="905" t="s">
        <v>4441</v>
      </c>
      <c r="N185" s="905" t="s">
        <v>634</v>
      </c>
      <c r="O185" s="905">
        <v>8</v>
      </c>
      <c r="P185" s="905">
        <v>0</v>
      </c>
      <c r="Q185" s="905">
        <v>0</v>
      </c>
      <c r="R185" s="905">
        <v>0</v>
      </c>
      <c r="S185" s="905">
        <v>1007</v>
      </c>
      <c r="T185" s="905" t="s">
        <v>4586</v>
      </c>
      <c r="U185" s="1063">
        <v>1749000</v>
      </c>
      <c r="V185" s="923">
        <v>13992000</v>
      </c>
      <c r="W185" s="907" t="s">
        <v>4567</v>
      </c>
      <c r="X185" s="905"/>
      <c r="Y185" s="917" t="s">
        <v>4715</v>
      </c>
      <c r="Z185" s="907" t="s">
        <v>5596</v>
      </c>
      <c r="AA185" s="908">
        <v>2.8027397260273972</v>
      </c>
      <c r="AB185" s="905" t="s">
        <v>5343</v>
      </c>
      <c r="AC185" s="905" t="s">
        <v>5036</v>
      </c>
      <c r="AD185" s="907" t="s">
        <v>4974</v>
      </c>
      <c r="AE185" s="905">
        <v>8</v>
      </c>
      <c r="AF185" s="906">
        <v>0</v>
      </c>
      <c r="AG185" s="910">
        <v>43808</v>
      </c>
      <c r="AH185" s="905"/>
      <c r="AI185" s="910" t="s">
        <v>2</v>
      </c>
      <c r="AJ185" s="910">
        <v>42959</v>
      </c>
      <c r="AK185" s="906">
        <v>1</v>
      </c>
      <c r="AL185" s="906">
        <v>0</v>
      </c>
      <c r="AM185" s="911"/>
      <c r="AN185" s="910">
        <v>43982</v>
      </c>
      <c r="AO185" s="910">
        <v>43689</v>
      </c>
      <c r="AP185" s="907"/>
      <c r="AQ185" s="711">
        <v>0</v>
      </c>
      <c r="AR185" s="711">
        <v>0</v>
      </c>
      <c r="AS185" s="711">
        <v>0</v>
      </c>
      <c r="AT185" s="711">
        <v>0</v>
      </c>
      <c r="AU185" s="715">
        <v>0</v>
      </c>
      <c r="AV185" s="711"/>
      <c r="AW185" s="716"/>
      <c r="AX185" s="716"/>
      <c r="AY185" s="716"/>
      <c r="AZ185" s="716"/>
      <c r="BA185" s="716"/>
      <c r="BB185" s="716"/>
      <c r="BC185" s="716"/>
      <c r="BD185" s="716"/>
      <c r="BE185" s="716"/>
      <c r="BF185" s="716"/>
      <c r="BG185" s="716"/>
      <c r="BH185" s="716"/>
      <c r="BI185" s="716">
        <v>0</v>
      </c>
      <c r="BJ185" s="722">
        <v>0</v>
      </c>
      <c r="BK185" s="1062">
        <v>0</v>
      </c>
      <c r="BL185" s="716">
        <v>0</v>
      </c>
      <c r="BM185" s="720" t="s">
        <v>5597</v>
      </c>
      <c r="BO185" s="918"/>
      <c r="BQ185" s="919"/>
      <c r="BR185" s="918"/>
    </row>
    <row r="186" spans="1:70" s="721" customFormat="1" ht="14.25" customHeight="1">
      <c r="A186" s="904">
        <f t="shared" si="2"/>
        <v>177</v>
      </c>
      <c r="B186" s="907">
        <v>2100</v>
      </c>
      <c r="C186" s="905" t="s">
        <v>4565</v>
      </c>
      <c r="D186" s="905">
        <v>2117</v>
      </c>
      <c r="E186" s="905" t="s">
        <v>4695</v>
      </c>
      <c r="F186" s="905">
        <v>2010</v>
      </c>
      <c r="G186" s="905" t="s">
        <v>4696</v>
      </c>
      <c r="H186" s="907" t="s">
        <v>4581</v>
      </c>
      <c r="I186" s="905" t="s">
        <v>4582</v>
      </c>
      <c r="J186" s="906">
        <v>3110970000301</v>
      </c>
      <c r="K186" s="905" t="s">
        <v>4803</v>
      </c>
      <c r="L186" s="905" t="s">
        <v>4455</v>
      </c>
      <c r="M186" s="905" t="s">
        <v>4441</v>
      </c>
      <c r="N186" s="905" t="s">
        <v>634</v>
      </c>
      <c r="O186" s="905">
        <v>4</v>
      </c>
      <c r="P186" s="905">
        <v>0</v>
      </c>
      <c r="Q186" s="905">
        <v>0</v>
      </c>
      <c r="R186" s="905">
        <v>0</v>
      </c>
      <c r="S186" s="905">
        <v>1007</v>
      </c>
      <c r="T186" s="905" t="s">
        <v>4586</v>
      </c>
      <c r="U186" s="1063">
        <v>2948000</v>
      </c>
      <c r="V186" s="923">
        <v>11792000</v>
      </c>
      <c r="W186" s="907" t="s">
        <v>4567</v>
      </c>
      <c r="X186" s="905" t="s">
        <v>5321</v>
      </c>
      <c r="Y186" s="917" t="s">
        <v>4715</v>
      </c>
      <c r="Z186" s="907" t="s">
        <v>5596</v>
      </c>
      <c r="AA186" s="908">
        <v>2.580821917808219</v>
      </c>
      <c r="AB186" s="905" t="s">
        <v>5344</v>
      </c>
      <c r="AC186" s="905" t="s">
        <v>5036</v>
      </c>
      <c r="AD186" s="907" t="s">
        <v>4974</v>
      </c>
      <c r="AE186" s="905">
        <v>4</v>
      </c>
      <c r="AF186" s="906">
        <v>0</v>
      </c>
      <c r="AG186" s="910">
        <v>43808</v>
      </c>
      <c r="AH186" s="905"/>
      <c r="AI186" s="910">
        <v>42103</v>
      </c>
      <c r="AJ186" s="910">
        <v>43040</v>
      </c>
      <c r="AK186" s="906">
        <v>1</v>
      </c>
      <c r="AL186" s="906">
        <v>0</v>
      </c>
      <c r="AM186" s="911"/>
      <c r="AN186" s="910">
        <v>43982</v>
      </c>
      <c r="AO186" s="910">
        <v>43770</v>
      </c>
      <c r="AP186" s="907"/>
      <c r="AQ186" s="711">
        <v>0</v>
      </c>
      <c r="AR186" s="711">
        <v>0</v>
      </c>
      <c r="AS186" s="711">
        <v>0</v>
      </c>
      <c r="AT186" s="711">
        <v>0</v>
      </c>
      <c r="AU186" s="715">
        <v>0</v>
      </c>
      <c r="AV186" s="711"/>
      <c r="AW186" s="716"/>
      <c r="AX186" s="716"/>
      <c r="AY186" s="716"/>
      <c r="AZ186" s="716"/>
      <c r="BA186" s="716"/>
      <c r="BB186" s="716"/>
      <c r="BC186" s="716"/>
      <c r="BD186" s="716"/>
      <c r="BE186" s="716"/>
      <c r="BF186" s="716"/>
      <c r="BG186" s="716"/>
      <c r="BH186" s="716"/>
      <c r="BI186" s="716">
        <v>0</v>
      </c>
      <c r="BJ186" s="722">
        <v>0</v>
      </c>
      <c r="BK186" s="1062">
        <v>0</v>
      </c>
      <c r="BL186" s="716">
        <v>0</v>
      </c>
      <c r="BM186" s="720" t="s">
        <v>5597</v>
      </c>
      <c r="BO186" s="918"/>
      <c r="BQ186" s="919"/>
      <c r="BR186" s="918"/>
    </row>
    <row r="187" spans="1:70" s="721" customFormat="1" ht="14.45" customHeight="1">
      <c r="A187" s="904">
        <f t="shared" si="2"/>
        <v>178</v>
      </c>
      <c r="B187" s="907">
        <v>2100</v>
      </c>
      <c r="C187" s="905" t="s">
        <v>4565</v>
      </c>
      <c r="D187" s="905">
        <v>2117</v>
      </c>
      <c r="E187" s="905" t="s">
        <v>4695</v>
      </c>
      <c r="F187" s="905">
        <v>2010</v>
      </c>
      <c r="G187" s="905" t="s">
        <v>4696</v>
      </c>
      <c r="H187" s="907" t="s">
        <v>4581</v>
      </c>
      <c r="I187" s="905" t="s">
        <v>4582</v>
      </c>
      <c r="J187" s="906">
        <v>3110970001309</v>
      </c>
      <c r="K187" s="905" t="s">
        <v>4829</v>
      </c>
      <c r="L187" s="905" t="s">
        <v>4455</v>
      </c>
      <c r="M187" s="905" t="s">
        <v>4441</v>
      </c>
      <c r="N187" s="905" t="s">
        <v>634</v>
      </c>
      <c r="O187" s="905">
        <v>2</v>
      </c>
      <c r="P187" s="905">
        <v>0</v>
      </c>
      <c r="Q187" s="905">
        <v>0</v>
      </c>
      <c r="R187" s="905">
        <v>0</v>
      </c>
      <c r="S187" s="905">
        <v>1007</v>
      </c>
      <c r="T187" s="905" t="s">
        <v>4586</v>
      </c>
      <c r="U187" s="1063">
        <v>4334000</v>
      </c>
      <c r="V187" s="923">
        <v>8668000</v>
      </c>
      <c r="W187" s="907" t="s">
        <v>4567</v>
      </c>
      <c r="X187" s="905" t="s">
        <v>5345</v>
      </c>
      <c r="Y187" s="917" t="s">
        <v>4715</v>
      </c>
      <c r="Z187" s="907" t="s">
        <v>5596</v>
      </c>
      <c r="AA187" s="908">
        <v>4.1972602739726028</v>
      </c>
      <c r="AB187" s="905" t="s">
        <v>5346</v>
      </c>
      <c r="AC187" s="905" t="s">
        <v>5048</v>
      </c>
      <c r="AD187" s="907" t="s">
        <v>5009</v>
      </c>
      <c r="AE187" s="905">
        <v>2</v>
      </c>
      <c r="AF187" s="906">
        <v>0</v>
      </c>
      <c r="AG187" s="910">
        <v>43808</v>
      </c>
      <c r="AH187" s="905"/>
      <c r="AI187" s="910" t="s">
        <v>2</v>
      </c>
      <c r="AJ187" s="910">
        <v>42450</v>
      </c>
      <c r="AK187" s="906">
        <v>2</v>
      </c>
      <c r="AL187" s="906">
        <v>0</v>
      </c>
      <c r="AM187" s="911"/>
      <c r="AN187" s="910">
        <v>43982</v>
      </c>
      <c r="AO187" s="910">
        <v>43180</v>
      </c>
      <c r="AP187" s="907"/>
      <c r="AQ187" s="711">
        <v>0</v>
      </c>
      <c r="AR187" s="711">
        <v>0</v>
      </c>
      <c r="AS187" s="711">
        <v>0</v>
      </c>
      <c r="AT187" s="711">
        <v>0</v>
      </c>
      <c r="AU187" s="715">
        <v>0</v>
      </c>
      <c r="AV187" s="711"/>
      <c r="AW187" s="716"/>
      <c r="AX187" s="716"/>
      <c r="AY187" s="716"/>
      <c r="AZ187" s="716"/>
      <c r="BA187" s="716"/>
      <c r="BB187" s="716"/>
      <c r="BC187" s="716"/>
      <c r="BD187" s="716"/>
      <c r="BE187" s="716"/>
      <c r="BF187" s="716"/>
      <c r="BG187" s="716"/>
      <c r="BH187" s="716"/>
      <c r="BI187" s="716">
        <v>0</v>
      </c>
      <c r="BJ187" s="722">
        <v>0</v>
      </c>
      <c r="BK187" s="1062">
        <v>0</v>
      </c>
      <c r="BL187" s="716">
        <v>0</v>
      </c>
      <c r="BM187" s="720" t="s">
        <v>5597</v>
      </c>
      <c r="BO187" s="918"/>
      <c r="BQ187" s="919"/>
      <c r="BR187" s="918"/>
    </row>
    <row r="188" spans="1:70" s="721" customFormat="1" ht="14.45" customHeight="1">
      <c r="A188" s="904">
        <f t="shared" si="2"/>
        <v>179</v>
      </c>
      <c r="B188" s="907">
        <v>2100</v>
      </c>
      <c r="C188" s="905" t="s">
        <v>4565</v>
      </c>
      <c r="D188" s="905">
        <v>2117</v>
      </c>
      <c r="E188" s="905" t="s">
        <v>4695</v>
      </c>
      <c r="F188" s="905">
        <v>2010</v>
      </c>
      <c r="G188" s="905" t="s">
        <v>4696</v>
      </c>
      <c r="H188" s="907" t="s">
        <v>4581</v>
      </c>
      <c r="I188" s="905" t="s">
        <v>4582</v>
      </c>
      <c r="J188" s="906">
        <v>3110970001257</v>
      </c>
      <c r="K188" s="905" t="s">
        <v>4828</v>
      </c>
      <c r="L188" s="905" t="s">
        <v>4455</v>
      </c>
      <c r="M188" s="905" t="s">
        <v>4441</v>
      </c>
      <c r="N188" s="905" t="s">
        <v>634</v>
      </c>
      <c r="O188" s="905">
        <v>2</v>
      </c>
      <c r="P188" s="905">
        <v>0</v>
      </c>
      <c r="Q188" s="905">
        <v>0</v>
      </c>
      <c r="R188" s="905">
        <v>0</v>
      </c>
      <c r="S188" s="905">
        <v>1007</v>
      </c>
      <c r="T188" s="905" t="s">
        <v>4586</v>
      </c>
      <c r="U188" s="1063">
        <v>23100000</v>
      </c>
      <c r="V188" s="923">
        <v>46200000</v>
      </c>
      <c r="W188" s="907" t="s">
        <v>4567</v>
      </c>
      <c r="X188" s="905" t="s">
        <v>5347</v>
      </c>
      <c r="Y188" s="917" t="s">
        <v>3933</v>
      </c>
      <c r="Z188" s="907" t="s">
        <v>5596</v>
      </c>
      <c r="AA188" s="908">
        <v>5.3205479452054796</v>
      </c>
      <c r="AB188" s="905" t="s">
        <v>5313</v>
      </c>
      <c r="AC188" s="905" t="s">
        <v>5047</v>
      </c>
      <c r="AD188" s="907" t="s">
        <v>5014</v>
      </c>
      <c r="AE188" s="905">
        <v>2</v>
      </c>
      <c r="AF188" s="906">
        <v>0</v>
      </c>
      <c r="AG188" s="910">
        <v>43808</v>
      </c>
      <c r="AH188" s="905"/>
      <c r="AI188" s="910" t="s">
        <v>2</v>
      </c>
      <c r="AJ188" s="910">
        <v>42040</v>
      </c>
      <c r="AK188" s="906">
        <v>3</v>
      </c>
      <c r="AL188" s="906">
        <v>0</v>
      </c>
      <c r="AM188" s="911"/>
      <c r="AN188" s="910">
        <v>43982</v>
      </c>
      <c r="AO188" s="910">
        <v>42770</v>
      </c>
      <c r="AP188" s="907"/>
      <c r="AQ188" s="711">
        <v>0</v>
      </c>
      <c r="AR188" s="711">
        <v>0</v>
      </c>
      <c r="AS188" s="711">
        <v>0</v>
      </c>
      <c r="AT188" s="711">
        <v>0</v>
      </c>
      <c r="AU188" s="715">
        <v>0</v>
      </c>
      <c r="AV188" s="711"/>
      <c r="AW188" s="716"/>
      <c r="AX188" s="716"/>
      <c r="AY188" s="716"/>
      <c r="AZ188" s="716"/>
      <c r="BA188" s="716"/>
      <c r="BB188" s="716"/>
      <c r="BC188" s="716"/>
      <c r="BD188" s="716"/>
      <c r="BE188" s="716"/>
      <c r="BF188" s="716"/>
      <c r="BG188" s="716"/>
      <c r="BH188" s="716"/>
      <c r="BI188" s="716">
        <v>0</v>
      </c>
      <c r="BJ188" s="722">
        <v>0</v>
      </c>
      <c r="BK188" s="1062">
        <v>0</v>
      </c>
      <c r="BL188" s="716">
        <v>0</v>
      </c>
      <c r="BM188" s="720" t="s">
        <v>5597</v>
      </c>
      <c r="BO188" s="918"/>
      <c r="BQ188" s="919"/>
      <c r="BR188" s="918"/>
    </row>
    <row r="189" spans="1:70" s="721" customFormat="1" ht="14.45" customHeight="1">
      <c r="A189" s="904">
        <f t="shared" si="2"/>
        <v>180</v>
      </c>
      <c r="B189" s="907">
        <v>2100</v>
      </c>
      <c r="C189" s="905" t="s">
        <v>4565</v>
      </c>
      <c r="D189" s="905">
        <v>2117</v>
      </c>
      <c r="E189" s="905" t="s">
        <v>4695</v>
      </c>
      <c r="F189" s="905">
        <v>2010</v>
      </c>
      <c r="G189" s="905" t="s">
        <v>4696</v>
      </c>
      <c r="H189" s="907" t="s">
        <v>4581</v>
      </c>
      <c r="I189" s="905" t="s">
        <v>4582</v>
      </c>
      <c r="J189" s="906">
        <v>3110970000316</v>
      </c>
      <c r="K189" s="905" t="s">
        <v>4804</v>
      </c>
      <c r="L189" s="905" t="s">
        <v>4455</v>
      </c>
      <c r="M189" s="905" t="s">
        <v>4441</v>
      </c>
      <c r="N189" s="905" t="s">
        <v>634</v>
      </c>
      <c r="O189" s="905">
        <v>8</v>
      </c>
      <c r="P189" s="905">
        <v>0</v>
      </c>
      <c r="Q189" s="905">
        <v>0</v>
      </c>
      <c r="R189" s="905">
        <v>0</v>
      </c>
      <c r="S189" s="905">
        <v>1007</v>
      </c>
      <c r="T189" s="905" t="s">
        <v>4586</v>
      </c>
      <c r="U189" s="1063">
        <v>1565850</v>
      </c>
      <c r="V189" s="923">
        <v>12526800</v>
      </c>
      <c r="W189" s="907" t="s">
        <v>4567</v>
      </c>
      <c r="X189" s="905"/>
      <c r="Y189" s="917" t="s">
        <v>4960</v>
      </c>
      <c r="Z189" s="907" t="s">
        <v>5596</v>
      </c>
      <c r="AA189" s="908">
        <v>7.3150684931506849</v>
      </c>
      <c r="AB189" s="905" t="s">
        <v>5297</v>
      </c>
      <c r="AC189" s="905" t="s">
        <v>5040</v>
      </c>
      <c r="AD189" s="907" t="s">
        <v>5084</v>
      </c>
      <c r="AE189" s="905">
        <v>8</v>
      </c>
      <c r="AF189" s="906">
        <v>0</v>
      </c>
      <c r="AG189" s="910">
        <v>43808</v>
      </c>
      <c r="AH189" s="905"/>
      <c r="AI189" s="910">
        <v>41892</v>
      </c>
      <c r="AJ189" s="910">
        <v>41312</v>
      </c>
      <c r="AK189" s="906">
        <v>4</v>
      </c>
      <c r="AL189" s="906">
        <v>0</v>
      </c>
      <c r="AM189" s="911"/>
      <c r="AN189" s="910">
        <v>43982</v>
      </c>
      <c r="AO189" s="910">
        <v>42042</v>
      </c>
      <c r="AP189" s="907"/>
      <c r="AQ189" s="711">
        <v>0</v>
      </c>
      <c r="AR189" s="711">
        <v>0</v>
      </c>
      <c r="AS189" s="711">
        <v>0</v>
      </c>
      <c r="AT189" s="711">
        <v>0</v>
      </c>
      <c r="AU189" s="715">
        <v>0</v>
      </c>
      <c r="AV189" s="711"/>
      <c r="AW189" s="716"/>
      <c r="AX189" s="716"/>
      <c r="AY189" s="716"/>
      <c r="AZ189" s="716"/>
      <c r="BA189" s="716"/>
      <c r="BB189" s="716"/>
      <c r="BC189" s="716"/>
      <c r="BD189" s="716"/>
      <c r="BE189" s="716"/>
      <c r="BF189" s="716"/>
      <c r="BG189" s="716"/>
      <c r="BH189" s="716"/>
      <c r="BI189" s="716">
        <v>0</v>
      </c>
      <c r="BJ189" s="722">
        <v>0</v>
      </c>
      <c r="BK189" s="1062">
        <v>0</v>
      </c>
      <c r="BL189" s="716">
        <v>0</v>
      </c>
      <c r="BM189" s="720" t="s">
        <v>5597</v>
      </c>
      <c r="BO189" s="918"/>
      <c r="BQ189" s="919"/>
      <c r="BR189" s="918"/>
    </row>
    <row r="190" spans="1:70" s="721" customFormat="1" ht="14.45" customHeight="1">
      <c r="A190" s="904">
        <f t="shared" si="2"/>
        <v>181</v>
      </c>
      <c r="B190" s="907">
        <v>2100</v>
      </c>
      <c r="C190" s="905" t="s">
        <v>4565</v>
      </c>
      <c r="D190" s="905">
        <v>2117</v>
      </c>
      <c r="E190" s="905" t="s">
        <v>4695</v>
      </c>
      <c r="F190" s="905">
        <v>2010</v>
      </c>
      <c r="G190" s="905" t="s">
        <v>4696</v>
      </c>
      <c r="H190" s="907" t="s">
        <v>4581</v>
      </c>
      <c r="I190" s="905" t="s">
        <v>4582</v>
      </c>
      <c r="J190" s="906">
        <v>3110970001519</v>
      </c>
      <c r="K190" s="905" t="s">
        <v>4835</v>
      </c>
      <c r="L190" s="905" t="s">
        <v>4455</v>
      </c>
      <c r="M190" s="905" t="s">
        <v>4441</v>
      </c>
      <c r="N190" s="905" t="s">
        <v>634</v>
      </c>
      <c r="O190" s="905">
        <v>6</v>
      </c>
      <c r="P190" s="905">
        <v>0</v>
      </c>
      <c r="Q190" s="905">
        <v>0</v>
      </c>
      <c r="R190" s="905">
        <v>0</v>
      </c>
      <c r="S190" s="905">
        <v>1007</v>
      </c>
      <c r="T190" s="905" t="s">
        <v>4586</v>
      </c>
      <c r="U190" s="1063">
        <v>1023000</v>
      </c>
      <c r="V190" s="923">
        <v>6138000</v>
      </c>
      <c r="W190" s="907" t="s">
        <v>4567</v>
      </c>
      <c r="X190" s="905"/>
      <c r="Y190" s="917" t="s">
        <v>4718</v>
      </c>
      <c r="Z190" s="907" t="s">
        <v>5596</v>
      </c>
      <c r="AA190" s="908">
        <v>2.580821917808219</v>
      </c>
      <c r="AB190" s="905" t="s">
        <v>5316</v>
      </c>
      <c r="AC190" s="905" t="s">
        <v>5036</v>
      </c>
      <c r="AD190" s="907" t="s">
        <v>4974</v>
      </c>
      <c r="AE190" s="905">
        <v>6</v>
      </c>
      <c r="AF190" s="906">
        <v>0</v>
      </c>
      <c r="AG190" s="910">
        <v>43808</v>
      </c>
      <c r="AH190" s="905"/>
      <c r="AI190" s="910" t="s">
        <v>2</v>
      </c>
      <c r="AJ190" s="910">
        <v>43040</v>
      </c>
      <c r="AK190" s="906">
        <v>1</v>
      </c>
      <c r="AL190" s="906">
        <v>0</v>
      </c>
      <c r="AM190" s="911"/>
      <c r="AN190" s="910">
        <v>43982</v>
      </c>
      <c r="AO190" s="910">
        <v>43770</v>
      </c>
      <c r="AP190" s="907"/>
      <c r="AQ190" s="711">
        <v>0</v>
      </c>
      <c r="AR190" s="711">
        <v>0</v>
      </c>
      <c r="AS190" s="711">
        <v>0</v>
      </c>
      <c r="AT190" s="711">
        <v>0</v>
      </c>
      <c r="AU190" s="715">
        <v>0</v>
      </c>
      <c r="AV190" s="711"/>
      <c r="AW190" s="716"/>
      <c r="AX190" s="716"/>
      <c r="AY190" s="716"/>
      <c r="AZ190" s="716"/>
      <c r="BA190" s="716"/>
      <c r="BB190" s="716"/>
      <c r="BC190" s="716"/>
      <c r="BD190" s="716"/>
      <c r="BE190" s="716"/>
      <c r="BF190" s="716"/>
      <c r="BG190" s="716"/>
      <c r="BH190" s="716"/>
      <c r="BI190" s="716">
        <v>0</v>
      </c>
      <c r="BJ190" s="722">
        <v>0</v>
      </c>
      <c r="BK190" s="1062">
        <v>0</v>
      </c>
      <c r="BL190" s="716">
        <v>0</v>
      </c>
      <c r="BM190" s="720" t="s">
        <v>5597</v>
      </c>
      <c r="BO190" s="918"/>
      <c r="BQ190" s="919"/>
      <c r="BR190" s="918"/>
    </row>
    <row r="191" spans="1:70" s="721" customFormat="1" ht="14.45" customHeight="1">
      <c r="A191" s="904">
        <f t="shared" si="2"/>
        <v>182</v>
      </c>
      <c r="B191" s="907">
        <v>2100</v>
      </c>
      <c r="C191" s="905" t="s">
        <v>4565</v>
      </c>
      <c r="D191" s="905">
        <v>2117</v>
      </c>
      <c r="E191" s="905" t="s">
        <v>4695</v>
      </c>
      <c r="F191" s="905">
        <v>2010</v>
      </c>
      <c r="G191" s="905" t="s">
        <v>4696</v>
      </c>
      <c r="H191" s="907" t="s">
        <v>4581</v>
      </c>
      <c r="I191" s="905" t="s">
        <v>4582</v>
      </c>
      <c r="J191" s="906">
        <v>3110970000325</v>
      </c>
      <c r="K191" s="905" t="s">
        <v>4805</v>
      </c>
      <c r="L191" s="905" t="s">
        <v>4455</v>
      </c>
      <c r="M191" s="905" t="s">
        <v>4441</v>
      </c>
      <c r="N191" s="905" t="s">
        <v>634</v>
      </c>
      <c r="O191" s="905">
        <v>2</v>
      </c>
      <c r="P191" s="905">
        <v>0</v>
      </c>
      <c r="Q191" s="905">
        <v>0</v>
      </c>
      <c r="R191" s="905">
        <v>0</v>
      </c>
      <c r="S191" s="905">
        <v>1007</v>
      </c>
      <c r="T191" s="905" t="s">
        <v>4586</v>
      </c>
      <c r="U191" s="1063">
        <v>27500</v>
      </c>
      <c r="V191" s="923">
        <v>55000</v>
      </c>
      <c r="W191" s="907" t="s">
        <v>4567</v>
      </c>
      <c r="X191" s="905"/>
      <c r="Y191" s="917" t="s">
        <v>3933</v>
      </c>
      <c r="Z191" s="907" t="s">
        <v>5596</v>
      </c>
      <c r="AA191" s="908">
        <v>7.3150684931506849</v>
      </c>
      <c r="AB191" s="905" t="s">
        <v>5297</v>
      </c>
      <c r="AC191" s="905" t="s">
        <v>5040</v>
      </c>
      <c r="AD191" s="907" t="s">
        <v>5084</v>
      </c>
      <c r="AE191" s="905">
        <v>2</v>
      </c>
      <c r="AF191" s="906">
        <v>0</v>
      </c>
      <c r="AG191" s="910">
        <v>43808</v>
      </c>
      <c r="AH191" s="905"/>
      <c r="AI191" s="910" t="s">
        <v>2</v>
      </c>
      <c r="AJ191" s="910">
        <v>41312</v>
      </c>
      <c r="AK191" s="906">
        <v>1</v>
      </c>
      <c r="AL191" s="906">
        <v>0</v>
      </c>
      <c r="AM191" s="911"/>
      <c r="AN191" s="910">
        <v>43982</v>
      </c>
      <c r="AO191" s="910">
        <v>42042</v>
      </c>
      <c r="AP191" s="907"/>
      <c r="AQ191" s="711">
        <v>0</v>
      </c>
      <c r="AR191" s="711">
        <v>0</v>
      </c>
      <c r="AS191" s="711">
        <v>0</v>
      </c>
      <c r="AT191" s="711">
        <v>0</v>
      </c>
      <c r="AU191" s="715">
        <v>0</v>
      </c>
      <c r="AV191" s="711"/>
      <c r="AW191" s="716"/>
      <c r="AX191" s="716"/>
      <c r="AY191" s="716"/>
      <c r="AZ191" s="716"/>
      <c r="BA191" s="716"/>
      <c r="BB191" s="716"/>
      <c r="BC191" s="716"/>
      <c r="BD191" s="716"/>
      <c r="BE191" s="716"/>
      <c r="BF191" s="716"/>
      <c r="BG191" s="716"/>
      <c r="BH191" s="716"/>
      <c r="BI191" s="716">
        <v>0</v>
      </c>
      <c r="BJ191" s="722">
        <v>0</v>
      </c>
      <c r="BK191" s="1062">
        <v>0</v>
      </c>
      <c r="BL191" s="716">
        <v>0</v>
      </c>
      <c r="BM191" s="720" t="s">
        <v>5597</v>
      </c>
      <c r="BO191" s="918"/>
      <c r="BQ191" s="919"/>
      <c r="BR191" s="918"/>
    </row>
    <row r="192" spans="1:70" s="721" customFormat="1" ht="14.45" customHeight="1">
      <c r="A192" s="904">
        <f t="shared" si="2"/>
        <v>183</v>
      </c>
      <c r="B192" s="907">
        <v>2100</v>
      </c>
      <c r="C192" s="905" t="s">
        <v>4565</v>
      </c>
      <c r="D192" s="905">
        <v>2117</v>
      </c>
      <c r="E192" s="905" t="s">
        <v>4695</v>
      </c>
      <c r="F192" s="905">
        <v>2010</v>
      </c>
      <c r="G192" s="905" t="s">
        <v>4696</v>
      </c>
      <c r="H192" s="907" t="s">
        <v>4581</v>
      </c>
      <c r="I192" s="905" t="s">
        <v>4582</v>
      </c>
      <c r="J192" s="906">
        <v>3110970000326</v>
      </c>
      <c r="K192" s="905" t="s">
        <v>4806</v>
      </c>
      <c r="L192" s="905" t="s">
        <v>4455</v>
      </c>
      <c r="M192" s="905" t="s">
        <v>4441</v>
      </c>
      <c r="N192" s="905" t="s">
        <v>634</v>
      </c>
      <c r="O192" s="905">
        <v>4</v>
      </c>
      <c r="P192" s="905">
        <v>0</v>
      </c>
      <c r="Q192" s="905">
        <v>0</v>
      </c>
      <c r="R192" s="905">
        <v>0</v>
      </c>
      <c r="S192" s="905">
        <v>1007</v>
      </c>
      <c r="T192" s="905" t="s">
        <v>4586</v>
      </c>
      <c r="U192" s="1063">
        <v>30250</v>
      </c>
      <c r="V192" s="923">
        <v>121000</v>
      </c>
      <c r="W192" s="907" t="s">
        <v>4567</v>
      </c>
      <c r="X192" s="905"/>
      <c r="Y192" s="917" t="s">
        <v>4960</v>
      </c>
      <c r="Z192" s="907" t="s">
        <v>5596</v>
      </c>
      <c r="AA192" s="908">
        <v>7.3150684931506849</v>
      </c>
      <c r="AB192" s="905" t="s">
        <v>5297</v>
      </c>
      <c r="AC192" s="905" t="s">
        <v>5040</v>
      </c>
      <c r="AD192" s="907" t="s">
        <v>5084</v>
      </c>
      <c r="AE192" s="905">
        <v>4</v>
      </c>
      <c r="AF192" s="906">
        <v>0</v>
      </c>
      <c r="AG192" s="910">
        <v>43808</v>
      </c>
      <c r="AH192" s="905"/>
      <c r="AI192" s="910" t="s">
        <v>2</v>
      </c>
      <c r="AJ192" s="910">
        <v>41312</v>
      </c>
      <c r="AK192" s="906">
        <v>28</v>
      </c>
      <c r="AL192" s="906">
        <v>0</v>
      </c>
      <c r="AM192" s="911"/>
      <c r="AN192" s="910">
        <v>43982</v>
      </c>
      <c r="AO192" s="910">
        <v>42042</v>
      </c>
      <c r="AP192" s="907"/>
      <c r="AQ192" s="711">
        <v>0</v>
      </c>
      <c r="AR192" s="711">
        <v>0</v>
      </c>
      <c r="AS192" s="711">
        <v>0</v>
      </c>
      <c r="AT192" s="711">
        <v>0</v>
      </c>
      <c r="AU192" s="715">
        <v>0</v>
      </c>
      <c r="AV192" s="711"/>
      <c r="AW192" s="716"/>
      <c r="AX192" s="716"/>
      <c r="AY192" s="716"/>
      <c r="AZ192" s="716"/>
      <c r="BA192" s="716"/>
      <c r="BB192" s="716"/>
      <c r="BC192" s="716"/>
      <c r="BD192" s="716"/>
      <c r="BE192" s="716"/>
      <c r="BF192" s="716"/>
      <c r="BG192" s="716"/>
      <c r="BH192" s="716"/>
      <c r="BI192" s="716">
        <v>0</v>
      </c>
      <c r="BJ192" s="722">
        <v>0</v>
      </c>
      <c r="BK192" s="1062">
        <v>0</v>
      </c>
      <c r="BL192" s="716">
        <v>0</v>
      </c>
      <c r="BM192" s="720" t="s">
        <v>5597</v>
      </c>
      <c r="BO192" s="918"/>
      <c r="BQ192" s="919"/>
      <c r="BR192" s="918"/>
    </row>
    <row r="193" spans="1:70" s="721" customFormat="1" ht="14.45" customHeight="1">
      <c r="A193" s="904">
        <f t="shared" si="2"/>
        <v>184</v>
      </c>
      <c r="B193" s="907">
        <v>2100</v>
      </c>
      <c r="C193" s="905" t="s">
        <v>4565</v>
      </c>
      <c r="D193" s="905">
        <v>2117</v>
      </c>
      <c r="E193" s="905" t="s">
        <v>4695</v>
      </c>
      <c r="F193" s="905">
        <v>2010</v>
      </c>
      <c r="G193" s="905" t="s">
        <v>4696</v>
      </c>
      <c r="H193" s="907" t="s">
        <v>4581</v>
      </c>
      <c r="I193" s="905" t="s">
        <v>4582</v>
      </c>
      <c r="J193" s="906">
        <v>3130970000091</v>
      </c>
      <c r="K193" s="905" t="s">
        <v>4842</v>
      </c>
      <c r="L193" s="905" t="s">
        <v>4461</v>
      </c>
      <c r="M193" s="905" t="s">
        <v>4441</v>
      </c>
      <c r="N193" s="905" t="s">
        <v>634</v>
      </c>
      <c r="O193" s="905">
        <v>2</v>
      </c>
      <c r="P193" s="905">
        <v>0</v>
      </c>
      <c r="Q193" s="905">
        <v>0</v>
      </c>
      <c r="R193" s="905">
        <v>0</v>
      </c>
      <c r="S193" s="905">
        <v>1007</v>
      </c>
      <c r="T193" s="905" t="s">
        <v>4586</v>
      </c>
      <c r="U193" s="1063">
        <v>5005000</v>
      </c>
      <c r="V193" s="923">
        <v>10010000</v>
      </c>
      <c r="W193" s="907" t="s">
        <v>4567</v>
      </c>
      <c r="X193" s="905" t="s">
        <v>5347</v>
      </c>
      <c r="Y193" s="917" t="s">
        <v>3933</v>
      </c>
      <c r="Z193" s="907" t="s">
        <v>5596</v>
      </c>
      <c r="AA193" s="908">
        <v>4.7506849315068491</v>
      </c>
      <c r="AB193" s="905" t="s">
        <v>5348</v>
      </c>
      <c r="AC193" s="905" t="s">
        <v>5038</v>
      </c>
      <c r="AD193" s="907" t="s">
        <v>4989</v>
      </c>
      <c r="AE193" s="905">
        <v>2</v>
      </c>
      <c r="AF193" s="906">
        <v>0</v>
      </c>
      <c r="AG193" s="910">
        <v>43808</v>
      </c>
      <c r="AH193" s="905"/>
      <c r="AI193" s="910" t="s">
        <v>2</v>
      </c>
      <c r="AJ193" s="910">
        <v>42248</v>
      </c>
      <c r="AK193" s="906">
        <v>100</v>
      </c>
      <c r="AL193" s="906">
        <v>0</v>
      </c>
      <c r="AM193" s="911"/>
      <c r="AN193" s="910">
        <v>43982</v>
      </c>
      <c r="AO193" s="910">
        <v>42978</v>
      </c>
      <c r="AP193" s="907"/>
      <c r="AQ193" s="711">
        <v>0</v>
      </c>
      <c r="AR193" s="711">
        <v>0</v>
      </c>
      <c r="AS193" s="711">
        <v>0</v>
      </c>
      <c r="AT193" s="711">
        <v>0</v>
      </c>
      <c r="AU193" s="715">
        <v>0</v>
      </c>
      <c r="AV193" s="711"/>
      <c r="AW193" s="716"/>
      <c r="AX193" s="716"/>
      <c r="AY193" s="716"/>
      <c r="AZ193" s="716"/>
      <c r="BA193" s="716"/>
      <c r="BB193" s="716"/>
      <c r="BC193" s="716"/>
      <c r="BD193" s="716"/>
      <c r="BE193" s="716"/>
      <c r="BF193" s="716"/>
      <c r="BG193" s="716"/>
      <c r="BH193" s="716"/>
      <c r="BI193" s="716">
        <v>0</v>
      </c>
      <c r="BJ193" s="722">
        <v>0</v>
      </c>
      <c r="BK193" s="1062">
        <v>0</v>
      </c>
      <c r="BL193" s="716">
        <v>0</v>
      </c>
      <c r="BM193" s="720" t="s">
        <v>5597</v>
      </c>
      <c r="BO193" s="918"/>
      <c r="BQ193" s="919"/>
      <c r="BR193" s="918"/>
    </row>
    <row r="194" spans="1:70" s="721" customFormat="1" ht="14.45" customHeight="1">
      <c r="A194" s="904">
        <f t="shared" si="2"/>
        <v>185</v>
      </c>
      <c r="B194" s="907">
        <v>2100</v>
      </c>
      <c r="C194" s="905" t="s">
        <v>4565</v>
      </c>
      <c r="D194" s="905">
        <v>2117</v>
      </c>
      <c r="E194" s="905" t="s">
        <v>4695</v>
      </c>
      <c r="F194" s="905">
        <v>2010</v>
      </c>
      <c r="G194" s="905" t="s">
        <v>4696</v>
      </c>
      <c r="H194" s="907" t="s">
        <v>4581</v>
      </c>
      <c r="I194" s="905" t="s">
        <v>4582</v>
      </c>
      <c r="J194" s="906">
        <v>3110970000330</v>
      </c>
      <c r="K194" s="905" t="s">
        <v>4807</v>
      </c>
      <c r="L194" s="905" t="s">
        <v>4455</v>
      </c>
      <c r="M194" s="905" t="s">
        <v>4441</v>
      </c>
      <c r="N194" s="905" t="s">
        <v>634</v>
      </c>
      <c r="O194" s="905">
        <v>2</v>
      </c>
      <c r="P194" s="905">
        <v>0</v>
      </c>
      <c r="Q194" s="905">
        <v>0</v>
      </c>
      <c r="R194" s="905">
        <v>0</v>
      </c>
      <c r="S194" s="905">
        <v>1007</v>
      </c>
      <c r="T194" s="905" t="s">
        <v>4586</v>
      </c>
      <c r="U194" s="1063">
        <v>4999500</v>
      </c>
      <c r="V194" s="923">
        <v>9999000</v>
      </c>
      <c r="W194" s="907" t="s">
        <v>4567</v>
      </c>
      <c r="X194" s="905"/>
      <c r="Y194" s="917" t="s">
        <v>4960</v>
      </c>
      <c r="Z194" s="907" t="s">
        <v>5596</v>
      </c>
      <c r="AA194" s="908">
        <v>7.3150684931506849</v>
      </c>
      <c r="AB194" s="905" t="s">
        <v>5297</v>
      </c>
      <c r="AC194" s="905" t="s">
        <v>5040</v>
      </c>
      <c r="AD194" s="907" t="s">
        <v>5084</v>
      </c>
      <c r="AE194" s="905">
        <v>2</v>
      </c>
      <c r="AF194" s="906">
        <v>0</v>
      </c>
      <c r="AG194" s="910">
        <v>43808</v>
      </c>
      <c r="AH194" s="905"/>
      <c r="AI194" s="910">
        <v>41872</v>
      </c>
      <c r="AJ194" s="910">
        <v>41312</v>
      </c>
      <c r="AK194" s="906">
        <v>10</v>
      </c>
      <c r="AL194" s="906">
        <v>0</v>
      </c>
      <c r="AM194" s="911"/>
      <c r="AN194" s="910">
        <v>43982</v>
      </c>
      <c r="AO194" s="910">
        <v>42042</v>
      </c>
      <c r="AP194" s="907"/>
      <c r="AQ194" s="711">
        <v>0</v>
      </c>
      <c r="AR194" s="711">
        <v>0</v>
      </c>
      <c r="AS194" s="711">
        <v>0</v>
      </c>
      <c r="AT194" s="711">
        <v>0</v>
      </c>
      <c r="AU194" s="715">
        <v>0</v>
      </c>
      <c r="AV194" s="711"/>
      <c r="AW194" s="716"/>
      <c r="AX194" s="716"/>
      <c r="AY194" s="716"/>
      <c r="AZ194" s="716"/>
      <c r="BA194" s="716"/>
      <c r="BB194" s="716"/>
      <c r="BC194" s="716"/>
      <c r="BD194" s="716"/>
      <c r="BE194" s="716"/>
      <c r="BF194" s="716"/>
      <c r="BG194" s="716"/>
      <c r="BH194" s="716"/>
      <c r="BI194" s="716">
        <v>0</v>
      </c>
      <c r="BJ194" s="722">
        <v>0</v>
      </c>
      <c r="BK194" s="1062">
        <v>0</v>
      </c>
      <c r="BL194" s="716">
        <v>0</v>
      </c>
      <c r="BM194" s="720" t="s">
        <v>5597</v>
      </c>
      <c r="BO194" s="918"/>
      <c r="BQ194" s="919"/>
      <c r="BR194" s="918"/>
    </row>
    <row r="195" spans="1:70" s="721" customFormat="1" ht="14.45" customHeight="1">
      <c r="A195" s="904">
        <f t="shared" si="2"/>
        <v>186</v>
      </c>
      <c r="B195" s="907">
        <v>2100</v>
      </c>
      <c r="C195" s="905" t="s">
        <v>4565</v>
      </c>
      <c r="D195" s="905">
        <v>2117</v>
      </c>
      <c r="E195" s="905" t="s">
        <v>4695</v>
      </c>
      <c r="F195" s="905">
        <v>2010</v>
      </c>
      <c r="G195" s="905" t="s">
        <v>4696</v>
      </c>
      <c r="H195" s="907" t="s">
        <v>4581</v>
      </c>
      <c r="I195" s="905" t="s">
        <v>4582</v>
      </c>
      <c r="J195" s="906">
        <v>3110970000367</v>
      </c>
      <c r="K195" s="905" t="s">
        <v>4808</v>
      </c>
      <c r="L195" s="905" t="s">
        <v>4455</v>
      </c>
      <c r="M195" s="905" t="s">
        <v>4441</v>
      </c>
      <c r="N195" s="905" t="s">
        <v>634</v>
      </c>
      <c r="O195" s="905">
        <v>2</v>
      </c>
      <c r="P195" s="905">
        <v>0</v>
      </c>
      <c r="Q195" s="905">
        <v>0</v>
      </c>
      <c r="R195" s="905">
        <v>0</v>
      </c>
      <c r="S195" s="905">
        <v>1007</v>
      </c>
      <c r="T195" s="905" t="s">
        <v>4586</v>
      </c>
      <c r="U195" s="1063">
        <v>339900</v>
      </c>
      <c r="V195" s="923">
        <v>679800</v>
      </c>
      <c r="W195" s="907" t="s">
        <v>4567</v>
      </c>
      <c r="X195" s="905" t="s">
        <v>5341</v>
      </c>
      <c r="Y195" s="917" t="s">
        <v>4960</v>
      </c>
      <c r="Z195" s="907" t="s">
        <v>5596</v>
      </c>
      <c r="AA195" s="908">
        <v>7.3150684931506849</v>
      </c>
      <c r="AB195" s="905" t="s">
        <v>5297</v>
      </c>
      <c r="AC195" s="905" t="s">
        <v>5040</v>
      </c>
      <c r="AD195" s="907" t="s">
        <v>5084</v>
      </c>
      <c r="AE195" s="905">
        <v>2</v>
      </c>
      <c r="AF195" s="906">
        <v>0</v>
      </c>
      <c r="AG195" s="910">
        <v>43808</v>
      </c>
      <c r="AH195" s="905"/>
      <c r="AI195" s="910" t="s">
        <v>2</v>
      </c>
      <c r="AJ195" s="910">
        <v>41312</v>
      </c>
      <c r="AK195" s="906">
        <v>8</v>
      </c>
      <c r="AL195" s="906">
        <v>0</v>
      </c>
      <c r="AM195" s="911"/>
      <c r="AN195" s="910">
        <v>43982</v>
      </c>
      <c r="AO195" s="910">
        <v>42042</v>
      </c>
      <c r="AP195" s="907"/>
      <c r="AQ195" s="711">
        <v>0</v>
      </c>
      <c r="AR195" s="711">
        <v>0</v>
      </c>
      <c r="AS195" s="711">
        <v>0</v>
      </c>
      <c r="AT195" s="711">
        <v>0</v>
      </c>
      <c r="AU195" s="715">
        <v>0</v>
      </c>
      <c r="AV195" s="711"/>
      <c r="AW195" s="716"/>
      <c r="AX195" s="716"/>
      <c r="AY195" s="716"/>
      <c r="AZ195" s="716"/>
      <c r="BA195" s="716"/>
      <c r="BB195" s="716"/>
      <c r="BC195" s="716"/>
      <c r="BD195" s="716"/>
      <c r="BE195" s="716"/>
      <c r="BF195" s="716"/>
      <c r="BG195" s="716"/>
      <c r="BH195" s="716"/>
      <c r="BI195" s="716">
        <v>0</v>
      </c>
      <c r="BJ195" s="722">
        <v>0</v>
      </c>
      <c r="BK195" s="1062">
        <v>0</v>
      </c>
      <c r="BL195" s="716">
        <v>0</v>
      </c>
      <c r="BM195" s="720" t="s">
        <v>5597</v>
      </c>
      <c r="BO195" s="918"/>
      <c r="BQ195" s="919"/>
      <c r="BR195" s="918"/>
    </row>
    <row r="196" spans="1:70" s="721" customFormat="1" ht="14.45" customHeight="1">
      <c r="A196" s="904">
        <f t="shared" si="2"/>
        <v>187</v>
      </c>
      <c r="B196" s="907">
        <v>2100</v>
      </c>
      <c r="C196" s="905" t="s">
        <v>4565</v>
      </c>
      <c r="D196" s="905">
        <v>2117</v>
      </c>
      <c r="E196" s="905" t="s">
        <v>4695</v>
      </c>
      <c r="F196" s="905">
        <v>2010</v>
      </c>
      <c r="G196" s="905" t="s">
        <v>4696</v>
      </c>
      <c r="H196" s="907" t="s">
        <v>4581</v>
      </c>
      <c r="I196" s="905" t="s">
        <v>4582</v>
      </c>
      <c r="J196" s="906">
        <v>3110970000370</v>
      </c>
      <c r="K196" s="905" t="s">
        <v>4809</v>
      </c>
      <c r="L196" s="905" t="s">
        <v>4455</v>
      </c>
      <c r="M196" s="905" t="s">
        <v>4441</v>
      </c>
      <c r="N196" s="905" t="s">
        <v>634</v>
      </c>
      <c r="O196" s="905">
        <v>6</v>
      </c>
      <c r="P196" s="905">
        <v>0</v>
      </c>
      <c r="Q196" s="905">
        <v>0</v>
      </c>
      <c r="R196" s="905">
        <v>0</v>
      </c>
      <c r="S196" s="905">
        <v>1007</v>
      </c>
      <c r="T196" s="905" t="s">
        <v>4586</v>
      </c>
      <c r="U196" s="1063">
        <v>668250</v>
      </c>
      <c r="V196" s="923">
        <v>4009500</v>
      </c>
      <c r="W196" s="907" t="s">
        <v>4567</v>
      </c>
      <c r="X196" s="905" t="s">
        <v>5339</v>
      </c>
      <c r="Y196" s="917" t="s">
        <v>4961</v>
      </c>
      <c r="Z196" s="907" t="s">
        <v>5596</v>
      </c>
      <c r="AA196" s="908">
        <v>7.3150684931506849</v>
      </c>
      <c r="AB196" s="905" t="s">
        <v>5349</v>
      </c>
      <c r="AC196" s="905" t="s">
        <v>5040</v>
      </c>
      <c r="AD196" s="907" t="s">
        <v>5084</v>
      </c>
      <c r="AE196" s="905">
        <v>6</v>
      </c>
      <c r="AF196" s="906">
        <v>0</v>
      </c>
      <c r="AG196" s="910">
        <v>43808</v>
      </c>
      <c r="AH196" s="905"/>
      <c r="AI196" s="910">
        <v>41423</v>
      </c>
      <c r="AJ196" s="910">
        <v>41312</v>
      </c>
      <c r="AK196" s="906">
        <v>2</v>
      </c>
      <c r="AL196" s="906">
        <v>0</v>
      </c>
      <c r="AM196" s="911"/>
      <c r="AN196" s="910">
        <v>43982</v>
      </c>
      <c r="AO196" s="910">
        <v>42042</v>
      </c>
      <c r="AP196" s="907"/>
      <c r="AQ196" s="711">
        <v>0</v>
      </c>
      <c r="AR196" s="711">
        <v>0</v>
      </c>
      <c r="AS196" s="711">
        <v>0</v>
      </c>
      <c r="AT196" s="711">
        <v>0</v>
      </c>
      <c r="AU196" s="715">
        <v>0</v>
      </c>
      <c r="AV196" s="711"/>
      <c r="AW196" s="716"/>
      <c r="AX196" s="716"/>
      <c r="AY196" s="716"/>
      <c r="AZ196" s="716"/>
      <c r="BA196" s="716"/>
      <c r="BB196" s="716"/>
      <c r="BC196" s="716"/>
      <c r="BD196" s="716"/>
      <c r="BE196" s="716"/>
      <c r="BF196" s="716"/>
      <c r="BG196" s="716"/>
      <c r="BH196" s="716"/>
      <c r="BI196" s="716">
        <v>0</v>
      </c>
      <c r="BJ196" s="722">
        <v>0</v>
      </c>
      <c r="BK196" s="1062">
        <v>0</v>
      </c>
      <c r="BL196" s="716">
        <v>0</v>
      </c>
      <c r="BM196" s="720" t="s">
        <v>5597</v>
      </c>
      <c r="BO196" s="918"/>
      <c r="BQ196" s="919"/>
      <c r="BR196" s="918"/>
    </row>
    <row r="197" spans="1:70" s="721" customFormat="1" ht="14.45" customHeight="1">
      <c r="A197" s="904">
        <f t="shared" si="2"/>
        <v>188</v>
      </c>
      <c r="B197" s="907">
        <v>2100</v>
      </c>
      <c r="C197" s="905" t="s">
        <v>4565</v>
      </c>
      <c r="D197" s="905">
        <v>2117</v>
      </c>
      <c r="E197" s="905" t="s">
        <v>4695</v>
      </c>
      <c r="F197" s="905">
        <v>2010</v>
      </c>
      <c r="G197" s="905" t="s">
        <v>4696</v>
      </c>
      <c r="H197" s="907" t="s">
        <v>4581</v>
      </c>
      <c r="I197" s="905" t="s">
        <v>4582</v>
      </c>
      <c r="J197" s="906">
        <v>3130300000152</v>
      </c>
      <c r="K197" s="905" t="s">
        <v>4839</v>
      </c>
      <c r="L197" s="905" t="s">
        <v>4461</v>
      </c>
      <c r="M197" s="905" t="s">
        <v>725</v>
      </c>
      <c r="N197" s="905" t="s">
        <v>4595</v>
      </c>
      <c r="O197" s="905">
        <v>2</v>
      </c>
      <c r="P197" s="905">
        <v>0</v>
      </c>
      <c r="Q197" s="905">
        <v>0</v>
      </c>
      <c r="R197" s="905">
        <v>0</v>
      </c>
      <c r="S197" s="905">
        <v>1007</v>
      </c>
      <c r="T197" s="905" t="s">
        <v>4586</v>
      </c>
      <c r="U197" s="905">
        <v>1</v>
      </c>
      <c r="V197" s="923">
        <v>2</v>
      </c>
      <c r="W197" s="907" t="s">
        <v>4567</v>
      </c>
      <c r="X197" s="905"/>
      <c r="Y197" s="917" t="e">
        <v>#N/A</v>
      </c>
      <c r="Z197" s="907" t="s">
        <v>5596</v>
      </c>
      <c r="AA197" s="908">
        <v>120.49863013698631</v>
      </c>
      <c r="AB197" s="905" t="e">
        <v>#N/A</v>
      </c>
      <c r="AC197" s="905" t="s">
        <v>5049</v>
      </c>
      <c r="AD197" s="907" t="s">
        <v>5014</v>
      </c>
      <c r="AE197" s="905">
        <v>2</v>
      </c>
      <c r="AF197" s="906">
        <v>0</v>
      </c>
      <c r="AG197" s="910">
        <v>43808</v>
      </c>
      <c r="AH197" s="905"/>
      <c r="AI197" s="910" t="s">
        <v>2</v>
      </c>
      <c r="AJ197" s="910">
        <v>0</v>
      </c>
      <c r="AK197" s="906">
        <v>7</v>
      </c>
      <c r="AL197" s="906">
        <v>0</v>
      </c>
      <c r="AM197" s="911"/>
      <c r="AN197" s="910">
        <v>43982</v>
      </c>
      <c r="AO197" s="910">
        <v>730</v>
      </c>
      <c r="AP197" s="907"/>
      <c r="AQ197" s="711">
        <v>0</v>
      </c>
      <c r="AR197" s="711">
        <v>0</v>
      </c>
      <c r="AS197" s="711">
        <v>0</v>
      </c>
      <c r="AT197" s="711">
        <v>0</v>
      </c>
      <c r="AU197" s="715">
        <v>0</v>
      </c>
      <c r="AV197" s="711"/>
      <c r="AW197" s="716"/>
      <c r="AX197" s="716"/>
      <c r="AY197" s="716"/>
      <c r="AZ197" s="716"/>
      <c r="BA197" s="716"/>
      <c r="BB197" s="716"/>
      <c r="BC197" s="716"/>
      <c r="BD197" s="716"/>
      <c r="BE197" s="716"/>
      <c r="BF197" s="716"/>
      <c r="BG197" s="716"/>
      <c r="BH197" s="716"/>
      <c r="BI197" s="716">
        <v>0</v>
      </c>
      <c r="BJ197" s="722">
        <v>0</v>
      </c>
      <c r="BK197" s="1062">
        <v>0</v>
      </c>
      <c r="BL197" s="716">
        <v>0</v>
      </c>
      <c r="BM197" s="720" t="s">
        <v>5597</v>
      </c>
      <c r="BO197" s="918"/>
      <c r="BQ197" s="919"/>
      <c r="BR197" s="918"/>
    </row>
    <row r="198" spans="1:70" s="721" customFormat="1" ht="14.45" customHeight="1">
      <c r="A198" s="904">
        <f t="shared" si="2"/>
        <v>189</v>
      </c>
      <c r="B198" s="907">
        <v>2100</v>
      </c>
      <c r="C198" s="905" t="s">
        <v>4565</v>
      </c>
      <c r="D198" s="905">
        <v>2117</v>
      </c>
      <c r="E198" s="905" t="s">
        <v>4695</v>
      </c>
      <c r="F198" s="905">
        <v>2010</v>
      </c>
      <c r="G198" s="905" t="s">
        <v>4696</v>
      </c>
      <c r="H198" s="907" t="s">
        <v>4581</v>
      </c>
      <c r="I198" s="905" t="s">
        <v>4582</v>
      </c>
      <c r="J198" s="906">
        <v>3130300000150</v>
      </c>
      <c r="K198" s="905" t="s">
        <v>4837</v>
      </c>
      <c r="L198" s="905" t="s">
        <v>4461</v>
      </c>
      <c r="M198" s="905" t="s">
        <v>725</v>
      </c>
      <c r="N198" s="905" t="s">
        <v>4595</v>
      </c>
      <c r="O198" s="905">
        <v>1</v>
      </c>
      <c r="P198" s="905">
        <v>0</v>
      </c>
      <c r="Q198" s="905">
        <v>0</v>
      </c>
      <c r="R198" s="905">
        <v>0</v>
      </c>
      <c r="S198" s="905">
        <v>1007</v>
      </c>
      <c r="T198" s="905" t="s">
        <v>4586</v>
      </c>
      <c r="U198" s="905">
        <v>1</v>
      </c>
      <c r="V198" s="923">
        <v>1</v>
      </c>
      <c r="W198" s="907" t="s">
        <v>4567</v>
      </c>
      <c r="X198" s="905"/>
      <c r="Y198" s="917" t="s">
        <v>4715</v>
      </c>
      <c r="Z198" s="907" t="s">
        <v>5598</v>
      </c>
      <c r="AA198" s="908">
        <v>0.61095890410958908</v>
      </c>
      <c r="AB198" s="905" t="s">
        <v>5350</v>
      </c>
      <c r="AC198" s="905" t="s">
        <v>5049</v>
      </c>
      <c r="AD198" s="907" t="s">
        <v>5014</v>
      </c>
      <c r="AE198" s="905">
        <v>1</v>
      </c>
      <c r="AF198" s="906">
        <v>0</v>
      </c>
      <c r="AG198" s="910">
        <v>43808</v>
      </c>
      <c r="AH198" s="905"/>
      <c r="AI198" s="910" t="s">
        <v>2</v>
      </c>
      <c r="AJ198" s="910">
        <v>43759</v>
      </c>
      <c r="AK198" s="906">
        <v>1</v>
      </c>
      <c r="AL198" s="906">
        <v>0</v>
      </c>
      <c r="AM198" s="911"/>
      <c r="AN198" s="910">
        <v>43982</v>
      </c>
      <c r="AO198" s="910">
        <v>44489</v>
      </c>
      <c r="AP198" s="907"/>
      <c r="AQ198" s="711">
        <v>0</v>
      </c>
      <c r="AR198" s="711">
        <v>0</v>
      </c>
      <c r="AS198" s="711">
        <v>0</v>
      </c>
      <c r="AT198" s="711">
        <v>0</v>
      </c>
      <c r="AU198" s="715">
        <v>0</v>
      </c>
      <c r="AV198" s="711"/>
      <c r="AW198" s="716"/>
      <c r="AX198" s="716"/>
      <c r="AY198" s="716"/>
      <c r="AZ198" s="716"/>
      <c r="BA198" s="716"/>
      <c r="BB198" s="716"/>
      <c r="BC198" s="716"/>
      <c r="BD198" s="716"/>
      <c r="BE198" s="716"/>
      <c r="BF198" s="716"/>
      <c r="BG198" s="716"/>
      <c r="BH198" s="716"/>
      <c r="BI198" s="716">
        <v>0</v>
      </c>
      <c r="BJ198" s="722">
        <v>0</v>
      </c>
      <c r="BK198" s="1062">
        <v>0</v>
      </c>
      <c r="BL198" s="716">
        <v>0</v>
      </c>
      <c r="BM198" s="720" t="s">
        <v>5597</v>
      </c>
      <c r="BO198" s="918"/>
      <c r="BQ198" s="919"/>
      <c r="BR198" s="918"/>
    </row>
    <row r="199" spans="1:70" s="721" customFormat="1" ht="14.45" customHeight="1">
      <c r="A199" s="904">
        <f t="shared" si="2"/>
        <v>190</v>
      </c>
      <c r="B199" s="907">
        <v>2100</v>
      </c>
      <c r="C199" s="905" t="s">
        <v>4565</v>
      </c>
      <c r="D199" s="905">
        <v>2117</v>
      </c>
      <c r="E199" s="905" t="s">
        <v>4695</v>
      </c>
      <c r="F199" s="905">
        <v>2010</v>
      </c>
      <c r="G199" s="905" t="s">
        <v>4696</v>
      </c>
      <c r="H199" s="907" t="s">
        <v>4581</v>
      </c>
      <c r="I199" s="905" t="s">
        <v>4582</v>
      </c>
      <c r="J199" s="906">
        <v>3130300000150</v>
      </c>
      <c r="K199" s="905" t="s">
        <v>4837</v>
      </c>
      <c r="L199" s="905" t="s">
        <v>4461</v>
      </c>
      <c r="M199" s="905" t="s">
        <v>725</v>
      </c>
      <c r="N199" s="905" t="s">
        <v>634</v>
      </c>
      <c r="O199" s="905">
        <v>1</v>
      </c>
      <c r="P199" s="905">
        <v>0</v>
      </c>
      <c r="Q199" s="905">
        <v>0</v>
      </c>
      <c r="R199" s="905">
        <v>0</v>
      </c>
      <c r="S199" s="905">
        <v>1007</v>
      </c>
      <c r="T199" s="905" t="s">
        <v>4586</v>
      </c>
      <c r="U199" s="1063">
        <v>1</v>
      </c>
      <c r="V199" s="923">
        <v>1</v>
      </c>
      <c r="W199" s="907" t="s">
        <v>4567</v>
      </c>
      <c r="X199" s="905"/>
      <c r="Y199" s="917" t="s">
        <v>4715</v>
      </c>
      <c r="Z199" s="907" t="s">
        <v>5598</v>
      </c>
      <c r="AA199" s="908">
        <v>0.61095890410958908</v>
      </c>
      <c r="AB199" s="905" t="s">
        <v>5350</v>
      </c>
      <c r="AC199" s="905" t="s">
        <v>5075</v>
      </c>
      <c r="AD199" s="907" t="s">
        <v>5014</v>
      </c>
      <c r="AE199" s="905">
        <v>1</v>
      </c>
      <c r="AF199" s="906">
        <v>0</v>
      </c>
      <c r="AG199" s="910">
        <v>43808</v>
      </c>
      <c r="AH199" s="905"/>
      <c r="AI199" s="910">
        <v>43867</v>
      </c>
      <c r="AJ199" s="910">
        <v>43759</v>
      </c>
      <c r="AK199" s="906">
        <v>1</v>
      </c>
      <c r="AL199" s="906">
        <v>1</v>
      </c>
      <c r="AM199" s="911"/>
      <c r="AN199" s="910">
        <v>43982</v>
      </c>
      <c r="AO199" s="910">
        <v>44489</v>
      </c>
      <c r="AP199" s="907"/>
      <c r="AQ199" s="711">
        <v>1</v>
      </c>
      <c r="AR199" s="711">
        <v>0</v>
      </c>
      <c r="AS199" s="711">
        <v>0</v>
      </c>
      <c r="AT199" s="711">
        <v>0</v>
      </c>
      <c r="AU199" s="715">
        <v>1</v>
      </c>
      <c r="AV199" s="711"/>
      <c r="AW199" s="716"/>
      <c r="AX199" s="716">
        <v>1</v>
      </c>
      <c r="AY199" s="716"/>
      <c r="AZ199" s="716"/>
      <c r="BA199" s="716"/>
      <c r="BB199" s="716"/>
      <c r="BC199" s="716"/>
      <c r="BD199" s="716"/>
      <c r="BE199" s="716"/>
      <c r="BF199" s="716"/>
      <c r="BG199" s="716"/>
      <c r="BH199" s="716"/>
      <c r="BI199" s="716">
        <v>1</v>
      </c>
      <c r="BJ199" s="722">
        <v>8.3333333333333329E-2</v>
      </c>
      <c r="BK199" s="1062">
        <v>1</v>
      </c>
      <c r="BL199" s="716">
        <v>1</v>
      </c>
      <c r="BM199" s="720" t="s">
        <v>5597</v>
      </c>
      <c r="BO199" s="918"/>
      <c r="BQ199" s="919"/>
      <c r="BR199" s="918"/>
    </row>
    <row r="200" spans="1:70" s="721" customFormat="1" ht="14.45" customHeight="1">
      <c r="A200" s="904">
        <f t="shared" si="2"/>
        <v>191</v>
      </c>
      <c r="B200" s="907">
        <v>2100</v>
      </c>
      <c r="C200" s="905" t="s">
        <v>4565</v>
      </c>
      <c r="D200" s="905">
        <v>2117</v>
      </c>
      <c r="E200" s="905" t="s">
        <v>4695</v>
      </c>
      <c r="F200" s="905">
        <v>2010</v>
      </c>
      <c r="G200" s="905" t="s">
        <v>4696</v>
      </c>
      <c r="H200" s="907" t="s">
        <v>4581</v>
      </c>
      <c r="I200" s="905" t="s">
        <v>4582</v>
      </c>
      <c r="J200" s="906">
        <v>3130300000151</v>
      </c>
      <c r="K200" s="905" t="s">
        <v>4838</v>
      </c>
      <c r="L200" s="905" t="s">
        <v>4461</v>
      </c>
      <c r="M200" s="905" t="s">
        <v>725</v>
      </c>
      <c r="N200" s="905" t="s">
        <v>4595</v>
      </c>
      <c r="O200" s="905">
        <v>1</v>
      </c>
      <c r="P200" s="905">
        <v>0</v>
      </c>
      <c r="Q200" s="905">
        <v>0</v>
      </c>
      <c r="R200" s="905">
        <v>0</v>
      </c>
      <c r="S200" s="905">
        <v>1007</v>
      </c>
      <c r="T200" s="905" t="s">
        <v>4586</v>
      </c>
      <c r="U200" s="905">
        <v>1</v>
      </c>
      <c r="V200" s="923">
        <v>1</v>
      </c>
      <c r="W200" s="907" t="s">
        <v>4567</v>
      </c>
      <c r="X200" s="905"/>
      <c r="Y200" s="917" t="e">
        <v>#N/A</v>
      </c>
      <c r="Z200" s="907" t="s">
        <v>5596</v>
      </c>
      <c r="AA200" s="908">
        <v>120.49863013698631</v>
      </c>
      <c r="AB200" s="905"/>
      <c r="AC200" s="905" t="s">
        <v>5049</v>
      </c>
      <c r="AD200" s="907" t="s">
        <v>5014</v>
      </c>
      <c r="AE200" s="905">
        <v>1</v>
      </c>
      <c r="AF200" s="906">
        <v>0</v>
      </c>
      <c r="AG200" s="910">
        <v>43808</v>
      </c>
      <c r="AH200" s="905"/>
      <c r="AI200" s="910" t="s">
        <v>2</v>
      </c>
      <c r="AJ200" s="910">
        <v>0</v>
      </c>
      <c r="AK200" s="906">
        <v>1</v>
      </c>
      <c r="AL200" s="906">
        <v>0</v>
      </c>
      <c r="AM200" s="911"/>
      <c r="AN200" s="910">
        <v>43982</v>
      </c>
      <c r="AO200" s="910">
        <v>730</v>
      </c>
      <c r="AP200" s="907"/>
      <c r="AQ200" s="711">
        <v>0</v>
      </c>
      <c r="AR200" s="711">
        <v>0</v>
      </c>
      <c r="AS200" s="711">
        <v>0</v>
      </c>
      <c r="AT200" s="711">
        <v>0</v>
      </c>
      <c r="AU200" s="715">
        <v>0</v>
      </c>
      <c r="AV200" s="711"/>
      <c r="AW200" s="716"/>
      <c r="AX200" s="716"/>
      <c r="AY200" s="716"/>
      <c r="AZ200" s="716"/>
      <c r="BA200" s="716"/>
      <c r="BB200" s="716"/>
      <c r="BC200" s="716"/>
      <c r="BD200" s="716"/>
      <c r="BE200" s="716"/>
      <c r="BF200" s="716"/>
      <c r="BG200" s="716"/>
      <c r="BH200" s="716"/>
      <c r="BI200" s="716">
        <v>0</v>
      </c>
      <c r="BJ200" s="722">
        <v>0</v>
      </c>
      <c r="BK200" s="1062">
        <v>0</v>
      </c>
      <c r="BL200" s="716">
        <v>0</v>
      </c>
      <c r="BM200" s="720" t="s">
        <v>5597</v>
      </c>
      <c r="BO200" s="918"/>
      <c r="BQ200" s="919"/>
      <c r="BR200" s="918"/>
    </row>
    <row r="201" spans="1:70" s="721" customFormat="1" ht="14.45" customHeight="1">
      <c r="A201" s="904">
        <f t="shared" si="2"/>
        <v>192</v>
      </c>
      <c r="B201" s="907">
        <v>2100</v>
      </c>
      <c r="C201" s="905" t="s">
        <v>4565</v>
      </c>
      <c r="D201" s="905">
        <v>2117</v>
      </c>
      <c r="E201" s="905" t="s">
        <v>4695</v>
      </c>
      <c r="F201" s="905">
        <v>2010</v>
      </c>
      <c r="G201" s="905" t="s">
        <v>4696</v>
      </c>
      <c r="H201" s="907" t="s">
        <v>4581</v>
      </c>
      <c r="I201" s="905" t="s">
        <v>4582</v>
      </c>
      <c r="J201" s="906">
        <v>3130300000153</v>
      </c>
      <c r="K201" s="905" t="s">
        <v>4840</v>
      </c>
      <c r="L201" s="905" t="s">
        <v>4461</v>
      </c>
      <c r="M201" s="905" t="s">
        <v>725</v>
      </c>
      <c r="N201" s="905" t="s">
        <v>4595</v>
      </c>
      <c r="O201" s="905">
        <v>1</v>
      </c>
      <c r="P201" s="905">
        <v>0</v>
      </c>
      <c r="Q201" s="905">
        <v>0</v>
      </c>
      <c r="R201" s="905">
        <v>0</v>
      </c>
      <c r="S201" s="905">
        <v>1007</v>
      </c>
      <c r="T201" s="905" t="s">
        <v>4586</v>
      </c>
      <c r="U201" s="905">
        <v>1</v>
      </c>
      <c r="V201" s="923">
        <v>1</v>
      </c>
      <c r="W201" s="907" t="s">
        <v>4567</v>
      </c>
      <c r="X201" s="905"/>
      <c r="Y201" s="917" t="e">
        <v>#N/A</v>
      </c>
      <c r="Z201" s="907" t="s">
        <v>5596</v>
      </c>
      <c r="AA201" s="908">
        <v>120.49863013698631</v>
      </c>
      <c r="AB201" s="905"/>
      <c r="AC201" s="905" t="s">
        <v>5049</v>
      </c>
      <c r="AD201" s="907" t="s">
        <v>5014</v>
      </c>
      <c r="AE201" s="905">
        <v>1</v>
      </c>
      <c r="AF201" s="906">
        <v>0</v>
      </c>
      <c r="AG201" s="910">
        <v>43808</v>
      </c>
      <c r="AH201" s="905"/>
      <c r="AI201" s="910" t="s">
        <v>2</v>
      </c>
      <c r="AJ201" s="910">
        <v>0</v>
      </c>
      <c r="AK201" s="906">
        <v>1</v>
      </c>
      <c r="AL201" s="906">
        <v>0</v>
      </c>
      <c r="AM201" s="911"/>
      <c r="AN201" s="910">
        <v>43982</v>
      </c>
      <c r="AO201" s="910">
        <v>730</v>
      </c>
      <c r="AP201" s="907"/>
      <c r="AQ201" s="711">
        <v>0</v>
      </c>
      <c r="AR201" s="711">
        <v>0</v>
      </c>
      <c r="AS201" s="711">
        <v>0</v>
      </c>
      <c r="AT201" s="711">
        <v>0</v>
      </c>
      <c r="AU201" s="715">
        <v>0</v>
      </c>
      <c r="AV201" s="711"/>
      <c r="AW201" s="716"/>
      <c r="AX201" s="716"/>
      <c r="AY201" s="716"/>
      <c r="AZ201" s="716"/>
      <c r="BA201" s="716"/>
      <c r="BB201" s="716"/>
      <c r="BC201" s="716"/>
      <c r="BD201" s="716"/>
      <c r="BE201" s="716"/>
      <c r="BF201" s="716"/>
      <c r="BG201" s="716"/>
      <c r="BH201" s="716"/>
      <c r="BI201" s="716">
        <v>0</v>
      </c>
      <c r="BJ201" s="722">
        <v>0</v>
      </c>
      <c r="BK201" s="1062">
        <v>0</v>
      </c>
      <c r="BL201" s="716">
        <v>0</v>
      </c>
      <c r="BM201" s="720" t="s">
        <v>5597</v>
      </c>
      <c r="BO201" s="918"/>
      <c r="BQ201" s="919"/>
      <c r="BR201" s="918"/>
    </row>
    <row r="202" spans="1:70" s="721" customFormat="1" ht="14.45" customHeight="1">
      <c r="A202" s="904">
        <f t="shared" si="2"/>
        <v>193</v>
      </c>
      <c r="B202" s="907">
        <v>2100</v>
      </c>
      <c r="C202" s="905" t="s">
        <v>4565</v>
      </c>
      <c r="D202" s="905">
        <v>2117</v>
      </c>
      <c r="E202" s="905" t="s">
        <v>4695</v>
      </c>
      <c r="F202" s="905">
        <v>2010</v>
      </c>
      <c r="G202" s="905" t="s">
        <v>4696</v>
      </c>
      <c r="H202" s="907" t="s">
        <v>4581</v>
      </c>
      <c r="I202" s="905" t="s">
        <v>4582</v>
      </c>
      <c r="J202" s="906">
        <v>3110970001310</v>
      </c>
      <c r="K202" s="905" t="s">
        <v>4830</v>
      </c>
      <c r="L202" s="905" t="s">
        <v>4455</v>
      </c>
      <c r="M202" s="905" t="s">
        <v>4452</v>
      </c>
      <c r="N202" s="905" t="s">
        <v>634</v>
      </c>
      <c r="O202" s="905">
        <v>3</v>
      </c>
      <c r="P202" s="905">
        <v>0</v>
      </c>
      <c r="Q202" s="905">
        <v>0</v>
      </c>
      <c r="R202" s="905">
        <v>0</v>
      </c>
      <c r="S202" s="905">
        <v>1007</v>
      </c>
      <c r="T202" s="905" t="s">
        <v>4586</v>
      </c>
      <c r="U202" s="1063">
        <v>43015500</v>
      </c>
      <c r="V202" s="923">
        <v>129046500</v>
      </c>
      <c r="W202" s="907" t="s">
        <v>4567</v>
      </c>
      <c r="X202" s="905" t="s">
        <v>5334</v>
      </c>
      <c r="Y202" s="917" t="s">
        <v>4718</v>
      </c>
      <c r="Z202" s="907" t="s">
        <v>5596</v>
      </c>
      <c r="AA202" s="908">
        <v>3.1506849315068495</v>
      </c>
      <c r="AB202" s="905" t="s">
        <v>5351</v>
      </c>
      <c r="AC202" s="905" t="s">
        <v>5024</v>
      </c>
      <c r="AD202" s="907" t="s">
        <v>4975</v>
      </c>
      <c r="AE202" s="905">
        <v>3</v>
      </c>
      <c r="AF202" s="906">
        <v>0</v>
      </c>
      <c r="AG202" s="910">
        <v>43808</v>
      </c>
      <c r="AH202" s="905"/>
      <c r="AI202" s="910" t="s">
        <v>2</v>
      </c>
      <c r="AJ202" s="910">
        <v>42832</v>
      </c>
      <c r="AK202" s="906">
        <v>2</v>
      </c>
      <c r="AL202" s="906">
        <v>0</v>
      </c>
      <c r="AM202" s="911"/>
      <c r="AN202" s="910">
        <v>43982</v>
      </c>
      <c r="AO202" s="910">
        <v>43562</v>
      </c>
      <c r="AP202" s="907"/>
      <c r="AQ202" s="711">
        <v>1</v>
      </c>
      <c r="AR202" s="711">
        <v>0</v>
      </c>
      <c r="AS202" s="711">
        <v>1</v>
      </c>
      <c r="AT202" s="711">
        <v>0</v>
      </c>
      <c r="AU202" s="715">
        <v>86031000</v>
      </c>
      <c r="AV202" s="711" t="s">
        <v>5352</v>
      </c>
      <c r="AW202" s="716"/>
      <c r="AX202" s="716"/>
      <c r="AY202" s="716"/>
      <c r="AZ202" s="716"/>
      <c r="BA202" s="716"/>
      <c r="BB202" s="716"/>
      <c r="BC202" s="716"/>
      <c r="BD202" s="716"/>
      <c r="BE202" s="716"/>
      <c r="BF202" s="716"/>
      <c r="BG202" s="716"/>
      <c r="BH202" s="716"/>
      <c r="BI202" s="716">
        <v>0</v>
      </c>
      <c r="BJ202" s="722">
        <v>0</v>
      </c>
      <c r="BK202" s="1062">
        <v>0</v>
      </c>
      <c r="BL202" s="716">
        <v>0</v>
      </c>
      <c r="BM202" s="720" t="s">
        <v>5597</v>
      </c>
      <c r="BO202" s="918"/>
      <c r="BQ202" s="919"/>
      <c r="BR202" s="918"/>
    </row>
    <row r="203" spans="1:70" s="721" customFormat="1" ht="14.45" customHeight="1">
      <c r="A203" s="904">
        <f t="shared" si="2"/>
        <v>194</v>
      </c>
      <c r="B203" s="907">
        <v>2100</v>
      </c>
      <c r="C203" s="905" t="s">
        <v>4565</v>
      </c>
      <c r="D203" s="905">
        <v>2117</v>
      </c>
      <c r="E203" s="905" t="s">
        <v>4695</v>
      </c>
      <c r="F203" s="905">
        <v>2010</v>
      </c>
      <c r="G203" s="905" t="s">
        <v>4696</v>
      </c>
      <c r="H203" s="907" t="s">
        <v>4581</v>
      </c>
      <c r="I203" s="905" t="s">
        <v>4582</v>
      </c>
      <c r="J203" s="906">
        <v>3110970000709</v>
      </c>
      <c r="K203" s="905" t="s">
        <v>4821</v>
      </c>
      <c r="L203" s="905" t="s">
        <v>4455</v>
      </c>
      <c r="M203" s="905" t="s">
        <v>4441</v>
      </c>
      <c r="N203" s="905" t="s">
        <v>634</v>
      </c>
      <c r="O203" s="905">
        <v>25</v>
      </c>
      <c r="P203" s="905">
        <v>0</v>
      </c>
      <c r="Q203" s="905">
        <v>0</v>
      </c>
      <c r="R203" s="905">
        <v>0</v>
      </c>
      <c r="S203" s="905">
        <v>1007</v>
      </c>
      <c r="T203" s="905" t="s">
        <v>4586</v>
      </c>
      <c r="U203" s="1063">
        <v>69300</v>
      </c>
      <c r="V203" s="923">
        <v>1732500</v>
      </c>
      <c r="W203" s="907" t="s">
        <v>4567</v>
      </c>
      <c r="X203" s="905"/>
      <c r="Y203" s="917" t="s">
        <v>4961</v>
      </c>
      <c r="Z203" s="907" t="s">
        <v>5596</v>
      </c>
      <c r="AA203" s="908">
        <v>7.5041095890410956</v>
      </c>
      <c r="AB203" s="905" t="s">
        <v>5304</v>
      </c>
      <c r="AC203" s="905" t="s">
        <v>5021</v>
      </c>
      <c r="AD203" s="907" t="s">
        <v>5084</v>
      </c>
      <c r="AE203" s="905">
        <v>25</v>
      </c>
      <c r="AF203" s="906">
        <v>0</v>
      </c>
      <c r="AG203" s="910">
        <v>43808</v>
      </c>
      <c r="AH203" s="905"/>
      <c r="AI203" s="910" t="s">
        <v>2</v>
      </c>
      <c r="AJ203" s="910">
        <v>41243</v>
      </c>
      <c r="AK203" s="906">
        <v>50</v>
      </c>
      <c r="AL203" s="906">
        <v>0</v>
      </c>
      <c r="AM203" s="911"/>
      <c r="AN203" s="910">
        <v>43982</v>
      </c>
      <c r="AO203" s="910">
        <v>41973</v>
      </c>
      <c r="AP203" s="907"/>
      <c r="AQ203" s="711">
        <v>0</v>
      </c>
      <c r="AR203" s="711">
        <v>0</v>
      </c>
      <c r="AS203" s="711">
        <v>0</v>
      </c>
      <c r="AT203" s="711">
        <v>0</v>
      </c>
      <c r="AU203" s="715">
        <v>0</v>
      </c>
      <c r="AV203" s="711"/>
      <c r="AW203" s="716"/>
      <c r="AX203" s="716"/>
      <c r="AY203" s="716"/>
      <c r="AZ203" s="716"/>
      <c r="BA203" s="716"/>
      <c r="BB203" s="716"/>
      <c r="BC203" s="716"/>
      <c r="BD203" s="716"/>
      <c r="BE203" s="716"/>
      <c r="BF203" s="716"/>
      <c r="BG203" s="716"/>
      <c r="BH203" s="716"/>
      <c r="BI203" s="716">
        <v>0</v>
      </c>
      <c r="BJ203" s="722">
        <v>0</v>
      </c>
      <c r="BK203" s="1062">
        <v>0</v>
      </c>
      <c r="BL203" s="716">
        <v>0</v>
      </c>
      <c r="BM203" s="720" t="s">
        <v>5597</v>
      </c>
      <c r="BO203" s="918"/>
      <c r="BQ203" s="919"/>
      <c r="BR203" s="918"/>
    </row>
    <row r="204" spans="1:70" s="721" customFormat="1" ht="14.45" customHeight="1">
      <c r="A204" s="904">
        <f t="shared" ref="A204:A267" si="3">A203+1</f>
        <v>195</v>
      </c>
      <c r="B204" s="907">
        <v>2100</v>
      </c>
      <c r="C204" s="905" t="s">
        <v>4565</v>
      </c>
      <c r="D204" s="905">
        <v>2117</v>
      </c>
      <c r="E204" s="905" t="s">
        <v>4695</v>
      </c>
      <c r="F204" s="905">
        <v>2010</v>
      </c>
      <c r="G204" s="905" t="s">
        <v>4696</v>
      </c>
      <c r="H204" s="907" t="s">
        <v>4581</v>
      </c>
      <c r="I204" s="905" t="s">
        <v>4582</v>
      </c>
      <c r="J204" s="906">
        <v>3110970000512</v>
      </c>
      <c r="K204" s="905" t="s">
        <v>4810</v>
      </c>
      <c r="L204" s="905" t="s">
        <v>4455</v>
      </c>
      <c r="M204" s="905" t="s">
        <v>4441</v>
      </c>
      <c r="N204" s="905" t="s">
        <v>634</v>
      </c>
      <c r="O204" s="905">
        <v>2</v>
      </c>
      <c r="P204" s="905">
        <v>0</v>
      </c>
      <c r="Q204" s="905">
        <v>0</v>
      </c>
      <c r="R204" s="905">
        <v>0</v>
      </c>
      <c r="S204" s="905">
        <v>1007</v>
      </c>
      <c r="T204" s="905" t="s">
        <v>4586</v>
      </c>
      <c r="U204" s="1063">
        <v>3349500</v>
      </c>
      <c r="V204" s="923">
        <v>6699000</v>
      </c>
      <c r="W204" s="907" t="s">
        <v>4567</v>
      </c>
      <c r="X204" s="905" t="s">
        <v>5277</v>
      </c>
      <c r="Y204" s="917" t="s">
        <v>4706</v>
      </c>
      <c r="Z204" s="907" t="s">
        <v>5598</v>
      </c>
      <c r="AA204" s="908">
        <v>1.4931506849315068</v>
      </c>
      <c r="AB204" s="905" t="s">
        <v>5287</v>
      </c>
      <c r="AC204" s="905" t="s">
        <v>5026</v>
      </c>
      <c r="AD204" s="907" t="s">
        <v>5005</v>
      </c>
      <c r="AE204" s="905">
        <v>2</v>
      </c>
      <c r="AF204" s="906">
        <v>0</v>
      </c>
      <c r="AG204" s="910">
        <v>43808</v>
      </c>
      <c r="AH204" s="905"/>
      <c r="AI204" s="910" t="s">
        <v>2</v>
      </c>
      <c r="AJ204" s="910">
        <v>43437</v>
      </c>
      <c r="AK204" s="906">
        <v>4</v>
      </c>
      <c r="AL204" s="906">
        <v>0</v>
      </c>
      <c r="AM204" s="911"/>
      <c r="AN204" s="910">
        <v>43982</v>
      </c>
      <c r="AO204" s="910">
        <v>44167</v>
      </c>
      <c r="AP204" s="907"/>
      <c r="AQ204" s="711">
        <v>0</v>
      </c>
      <c r="AR204" s="711">
        <v>0</v>
      </c>
      <c r="AS204" s="711">
        <v>0</v>
      </c>
      <c r="AT204" s="711">
        <v>0</v>
      </c>
      <c r="AU204" s="715">
        <v>0</v>
      </c>
      <c r="AV204" s="711"/>
      <c r="AW204" s="716"/>
      <c r="AX204" s="716"/>
      <c r="AY204" s="716"/>
      <c r="AZ204" s="716"/>
      <c r="BA204" s="716"/>
      <c r="BB204" s="716"/>
      <c r="BC204" s="716"/>
      <c r="BD204" s="716"/>
      <c r="BE204" s="716"/>
      <c r="BF204" s="716"/>
      <c r="BG204" s="716"/>
      <c r="BH204" s="716"/>
      <c r="BI204" s="716">
        <v>0</v>
      </c>
      <c r="BJ204" s="722">
        <v>0</v>
      </c>
      <c r="BK204" s="1062">
        <v>0</v>
      </c>
      <c r="BL204" s="716">
        <v>0</v>
      </c>
      <c r="BM204" s="720" t="s">
        <v>5597</v>
      </c>
      <c r="BO204" s="918"/>
      <c r="BQ204" s="919"/>
      <c r="BR204" s="918"/>
    </row>
    <row r="205" spans="1:70" s="721" customFormat="1" ht="14.45" customHeight="1">
      <c r="A205" s="904">
        <f t="shared" si="3"/>
        <v>196</v>
      </c>
      <c r="B205" s="907">
        <v>2100</v>
      </c>
      <c r="C205" s="905" t="s">
        <v>4565</v>
      </c>
      <c r="D205" s="905">
        <v>2117</v>
      </c>
      <c r="E205" s="905" t="s">
        <v>4695</v>
      </c>
      <c r="F205" s="905">
        <v>2010</v>
      </c>
      <c r="G205" s="905" t="s">
        <v>4696</v>
      </c>
      <c r="H205" s="907" t="s">
        <v>4581</v>
      </c>
      <c r="I205" s="905" t="s">
        <v>4582</v>
      </c>
      <c r="J205" s="906">
        <v>3110970001451</v>
      </c>
      <c r="K205" s="905" t="s">
        <v>4831</v>
      </c>
      <c r="L205" s="905" t="s">
        <v>4455</v>
      </c>
      <c r="M205" s="905" t="s">
        <v>4441</v>
      </c>
      <c r="N205" s="905" t="s">
        <v>634</v>
      </c>
      <c r="O205" s="905">
        <v>2</v>
      </c>
      <c r="P205" s="905">
        <v>0</v>
      </c>
      <c r="Q205" s="905">
        <v>0</v>
      </c>
      <c r="R205" s="905">
        <v>0</v>
      </c>
      <c r="S205" s="905">
        <v>1007</v>
      </c>
      <c r="T205" s="905" t="s">
        <v>4586</v>
      </c>
      <c r="U205" s="1063">
        <v>4115100</v>
      </c>
      <c r="V205" s="923">
        <v>8230200</v>
      </c>
      <c r="W205" s="907" t="s">
        <v>4567</v>
      </c>
      <c r="X205" s="905" t="s">
        <v>5288</v>
      </c>
      <c r="Y205" s="917" t="s">
        <v>4706</v>
      </c>
      <c r="Z205" s="907" t="s">
        <v>5598</v>
      </c>
      <c r="AA205" s="908">
        <v>1.4931506849315068</v>
      </c>
      <c r="AB205" s="905" t="s">
        <v>5353</v>
      </c>
      <c r="AC205" s="905" t="s">
        <v>5026</v>
      </c>
      <c r="AD205" s="907" t="s">
        <v>5004</v>
      </c>
      <c r="AE205" s="905">
        <v>2</v>
      </c>
      <c r="AF205" s="906">
        <v>0</v>
      </c>
      <c r="AG205" s="910">
        <v>43808</v>
      </c>
      <c r="AH205" s="905"/>
      <c r="AI205" s="910" t="s">
        <v>2</v>
      </c>
      <c r="AJ205" s="910">
        <v>43437</v>
      </c>
      <c r="AK205" s="906">
        <v>2</v>
      </c>
      <c r="AL205" s="906">
        <v>0</v>
      </c>
      <c r="AM205" s="911"/>
      <c r="AN205" s="910">
        <v>43982</v>
      </c>
      <c r="AO205" s="910">
        <v>44167</v>
      </c>
      <c r="AP205" s="907"/>
      <c r="AQ205" s="711">
        <v>0</v>
      </c>
      <c r="AR205" s="711">
        <v>0</v>
      </c>
      <c r="AS205" s="711">
        <v>0</v>
      </c>
      <c r="AT205" s="711">
        <v>0</v>
      </c>
      <c r="AU205" s="715">
        <v>0</v>
      </c>
      <c r="AV205" s="711"/>
      <c r="AW205" s="716"/>
      <c r="AX205" s="716"/>
      <c r="AY205" s="716"/>
      <c r="AZ205" s="716"/>
      <c r="BA205" s="716"/>
      <c r="BB205" s="716"/>
      <c r="BC205" s="716"/>
      <c r="BD205" s="716"/>
      <c r="BE205" s="716"/>
      <c r="BF205" s="716"/>
      <c r="BG205" s="716"/>
      <c r="BH205" s="716"/>
      <c r="BI205" s="716">
        <v>0</v>
      </c>
      <c r="BJ205" s="722">
        <v>0</v>
      </c>
      <c r="BK205" s="1062">
        <v>0</v>
      </c>
      <c r="BL205" s="716">
        <v>0</v>
      </c>
      <c r="BM205" s="720" t="s">
        <v>5597</v>
      </c>
      <c r="BO205" s="918"/>
      <c r="BQ205" s="919"/>
      <c r="BR205" s="918"/>
    </row>
    <row r="206" spans="1:70" s="721" customFormat="1" ht="14.45" customHeight="1">
      <c r="A206" s="904">
        <f t="shared" si="3"/>
        <v>197</v>
      </c>
      <c r="B206" s="907">
        <v>2100</v>
      </c>
      <c r="C206" s="905" t="s">
        <v>4565</v>
      </c>
      <c r="D206" s="905">
        <v>2117</v>
      </c>
      <c r="E206" s="905" t="s">
        <v>4695</v>
      </c>
      <c r="F206" s="905">
        <v>2010</v>
      </c>
      <c r="G206" s="905" t="s">
        <v>4696</v>
      </c>
      <c r="H206" s="907" t="s">
        <v>4581</v>
      </c>
      <c r="I206" s="905" t="s">
        <v>4582</v>
      </c>
      <c r="J206" s="906">
        <v>3110970001452</v>
      </c>
      <c r="K206" s="905" t="s">
        <v>4832</v>
      </c>
      <c r="L206" s="905" t="s">
        <v>4455</v>
      </c>
      <c r="M206" s="905" t="s">
        <v>4441</v>
      </c>
      <c r="N206" s="905" t="s">
        <v>634</v>
      </c>
      <c r="O206" s="905">
        <v>2</v>
      </c>
      <c r="P206" s="905">
        <v>0</v>
      </c>
      <c r="Q206" s="905">
        <v>0</v>
      </c>
      <c r="R206" s="905">
        <v>0</v>
      </c>
      <c r="S206" s="905">
        <v>1007</v>
      </c>
      <c r="T206" s="905" t="s">
        <v>4586</v>
      </c>
      <c r="U206" s="1063">
        <v>8120200</v>
      </c>
      <c r="V206" s="923">
        <v>16240400</v>
      </c>
      <c r="W206" s="907" t="s">
        <v>4567</v>
      </c>
      <c r="X206" s="905" t="s">
        <v>5354</v>
      </c>
      <c r="Y206" s="917" t="s">
        <v>4706</v>
      </c>
      <c r="Z206" s="907" t="s">
        <v>5598</v>
      </c>
      <c r="AA206" s="908">
        <v>1.4958904109589042</v>
      </c>
      <c r="AB206" s="905" t="s">
        <v>5355</v>
      </c>
      <c r="AC206" s="905" t="s">
        <v>5026</v>
      </c>
      <c r="AD206" s="907" t="s">
        <v>5004</v>
      </c>
      <c r="AE206" s="905">
        <v>2</v>
      </c>
      <c r="AF206" s="906">
        <v>0</v>
      </c>
      <c r="AG206" s="910">
        <v>43808</v>
      </c>
      <c r="AH206" s="905"/>
      <c r="AI206" s="910" t="s">
        <v>2</v>
      </c>
      <c r="AJ206" s="910">
        <v>43436</v>
      </c>
      <c r="AK206" s="906">
        <v>2</v>
      </c>
      <c r="AL206" s="906">
        <v>0</v>
      </c>
      <c r="AM206" s="911"/>
      <c r="AN206" s="910">
        <v>43982</v>
      </c>
      <c r="AO206" s="910">
        <v>44166</v>
      </c>
      <c r="AP206" s="907"/>
      <c r="AQ206" s="711">
        <v>0</v>
      </c>
      <c r="AR206" s="711">
        <v>0</v>
      </c>
      <c r="AS206" s="711">
        <v>0</v>
      </c>
      <c r="AT206" s="711">
        <v>0</v>
      </c>
      <c r="AU206" s="715">
        <v>0</v>
      </c>
      <c r="AV206" s="711"/>
      <c r="AW206" s="716"/>
      <c r="AX206" s="716"/>
      <c r="AY206" s="716"/>
      <c r="AZ206" s="716"/>
      <c r="BA206" s="716"/>
      <c r="BB206" s="716"/>
      <c r="BC206" s="716"/>
      <c r="BD206" s="716"/>
      <c r="BE206" s="716"/>
      <c r="BF206" s="716"/>
      <c r="BG206" s="716"/>
      <c r="BH206" s="716"/>
      <c r="BI206" s="716">
        <v>0</v>
      </c>
      <c r="BJ206" s="722">
        <v>0</v>
      </c>
      <c r="BK206" s="1062">
        <v>0</v>
      </c>
      <c r="BL206" s="716">
        <v>0</v>
      </c>
      <c r="BM206" s="720" t="s">
        <v>5597</v>
      </c>
      <c r="BO206" s="918"/>
      <c r="BQ206" s="919"/>
      <c r="BR206" s="918"/>
    </row>
    <row r="207" spans="1:70" s="721" customFormat="1" ht="14.45" customHeight="1">
      <c r="A207" s="904">
        <f t="shared" si="3"/>
        <v>198</v>
      </c>
      <c r="B207" s="907">
        <v>2100</v>
      </c>
      <c r="C207" s="905" t="s">
        <v>4565</v>
      </c>
      <c r="D207" s="905">
        <v>2117</v>
      </c>
      <c r="E207" s="905" t="s">
        <v>4695</v>
      </c>
      <c r="F207" s="905">
        <v>2010</v>
      </c>
      <c r="G207" s="905" t="s">
        <v>4696</v>
      </c>
      <c r="H207" s="907" t="s">
        <v>4581</v>
      </c>
      <c r="I207" s="905" t="s">
        <v>4582</v>
      </c>
      <c r="J207" s="906">
        <v>3130970000226</v>
      </c>
      <c r="K207" s="905" t="s">
        <v>4843</v>
      </c>
      <c r="L207" s="905" t="s">
        <v>4461</v>
      </c>
      <c r="M207" s="905" t="s">
        <v>4441</v>
      </c>
      <c r="N207" s="905" t="s">
        <v>634</v>
      </c>
      <c r="O207" s="905">
        <v>2</v>
      </c>
      <c r="P207" s="905">
        <v>0</v>
      </c>
      <c r="Q207" s="905">
        <v>0</v>
      </c>
      <c r="R207" s="905">
        <v>0</v>
      </c>
      <c r="S207" s="905">
        <v>1007</v>
      </c>
      <c r="T207" s="905" t="s">
        <v>4586</v>
      </c>
      <c r="U207" s="1063">
        <v>3449600</v>
      </c>
      <c r="V207" s="923">
        <v>6899200</v>
      </c>
      <c r="W207" s="907" t="s">
        <v>4567</v>
      </c>
      <c r="X207" s="905" t="s">
        <v>5356</v>
      </c>
      <c r="Y207" s="917" t="s">
        <v>4706</v>
      </c>
      <c r="Z207" s="907" t="s">
        <v>5598</v>
      </c>
      <c r="AA207" s="908">
        <v>1.4931506849315068</v>
      </c>
      <c r="AB207" s="905" t="s">
        <v>5287</v>
      </c>
      <c r="AC207" s="905" t="s">
        <v>5026</v>
      </c>
      <c r="AD207" s="907" t="s">
        <v>5004</v>
      </c>
      <c r="AE207" s="905">
        <v>2</v>
      </c>
      <c r="AF207" s="906">
        <v>0</v>
      </c>
      <c r="AG207" s="910">
        <v>43808</v>
      </c>
      <c r="AH207" s="905"/>
      <c r="AI207" s="910" t="s">
        <v>2</v>
      </c>
      <c r="AJ207" s="910">
        <v>43437</v>
      </c>
      <c r="AK207" s="906">
        <v>2</v>
      </c>
      <c r="AL207" s="906">
        <v>0</v>
      </c>
      <c r="AM207" s="911"/>
      <c r="AN207" s="910">
        <v>43982</v>
      </c>
      <c r="AO207" s="910">
        <v>44167</v>
      </c>
      <c r="AP207" s="907"/>
      <c r="AQ207" s="711">
        <v>0</v>
      </c>
      <c r="AR207" s="711">
        <v>0</v>
      </c>
      <c r="AS207" s="711">
        <v>0</v>
      </c>
      <c r="AT207" s="711">
        <v>0</v>
      </c>
      <c r="AU207" s="715">
        <v>0</v>
      </c>
      <c r="AV207" s="711"/>
      <c r="AW207" s="716"/>
      <c r="AX207" s="716"/>
      <c r="AY207" s="716"/>
      <c r="AZ207" s="716"/>
      <c r="BA207" s="716"/>
      <c r="BB207" s="716"/>
      <c r="BC207" s="716"/>
      <c r="BD207" s="716"/>
      <c r="BE207" s="716"/>
      <c r="BF207" s="716"/>
      <c r="BG207" s="716"/>
      <c r="BH207" s="716"/>
      <c r="BI207" s="716">
        <v>0</v>
      </c>
      <c r="BJ207" s="722">
        <v>0</v>
      </c>
      <c r="BK207" s="1062">
        <v>0</v>
      </c>
      <c r="BL207" s="716">
        <v>0</v>
      </c>
      <c r="BM207" s="720" t="s">
        <v>5597</v>
      </c>
      <c r="BO207" s="918"/>
      <c r="BQ207" s="919"/>
      <c r="BR207" s="918"/>
    </row>
    <row r="208" spans="1:70" s="721" customFormat="1" ht="14.45" customHeight="1">
      <c r="A208" s="904">
        <f t="shared" si="3"/>
        <v>199</v>
      </c>
      <c r="B208" s="907">
        <v>2100</v>
      </c>
      <c r="C208" s="905" t="s">
        <v>4565</v>
      </c>
      <c r="D208" s="905">
        <v>2117</v>
      </c>
      <c r="E208" s="905" t="s">
        <v>4695</v>
      </c>
      <c r="F208" s="905">
        <v>2010</v>
      </c>
      <c r="G208" s="905" t="s">
        <v>4696</v>
      </c>
      <c r="H208" s="907" t="s">
        <v>4581</v>
      </c>
      <c r="I208" s="905" t="s">
        <v>4582</v>
      </c>
      <c r="J208" s="906">
        <v>3110970000539</v>
      </c>
      <c r="K208" s="905" t="s">
        <v>4811</v>
      </c>
      <c r="L208" s="905" t="s">
        <v>4455</v>
      </c>
      <c r="M208" s="905" t="s">
        <v>4441</v>
      </c>
      <c r="N208" s="905" t="s">
        <v>634</v>
      </c>
      <c r="O208" s="905">
        <v>2</v>
      </c>
      <c r="P208" s="905">
        <v>0</v>
      </c>
      <c r="Q208" s="905">
        <v>0</v>
      </c>
      <c r="R208" s="905">
        <v>0</v>
      </c>
      <c r="S208" s="905">
        <v>1007</v>
      </c>
      <c r="T208" s="905" t="s">
        <v>4586</v>
      </c>
      <c r="U208" s="1063">
        <v>4809200</v>
      </c>
      <c r="V208" s="923">
        <v>9618400</v>
      </c>
      <c r="W208" s="907" t="s">
        <v>4567</v>
      </c>
      <c r="X208" s="905" t="s">
        <v>5288</v>
      </c>
      <c r="Y208" s="917" t="s">
        <v>4706</v>
      </c>
      <c r="Z208" s="907" t="s">
        <v>5598</v>
      </c>
      <c r="AA208" s="908">
        <v>1.4931506849315068</v>
      </c>
      <c r="AB208" s="905" t="s">
        <v>5287</v>
      </c>
      <c r="AC208" s="905" t="s">
        <v>5026</v>
      </c>
      <c r="AD208" s="907" t="s">
        <v>5004</v>
      </c>
      <c r="AE208" s="905">
        <v>2</v>
      </c>
      <c r="AF208" s="906">
        <v>0</v>
      </c>
      <c r="AG208" s="910">
        <v>43808</v>
      </c>
      <c r="AH208" s="905"/>
      <c r="AI208" s="910" t="s">
        <v>2</v>
      </c>
      <c r="AJ208" s="910">
        <v>43437</v>
      </c>
      <c r="AK208" s="906">
        <v>2</v>
      </c>
      <c r="AL208" s="906">
        <v>0</v>
      </c>
      <c r="AM208" s="911"/>
      <c r="AN208" s="910">
        <v>43982</v>
      </c>
      <c r="AO208" s="910">
        <v>44167</v>
      </c>
      <c r="AP208" s="907"/>
      <c r="AQ208" s="711">
        <v>0</v>
      </c>
      <c r="AR208" s="711">
        <v>0</v>
      </c>
      <c r="AS208" s="711">
        <v>0</v>
      </c>
      <c r="AT208" s="711">
        <v>0</v>
      </c>
      <c r="AU208" s="715">
        <v>0</v>
      </c>
      <c r="AV208" s="711"/>
      <c r="AW208" s="716"/>
      <c r="AX208" s="716"/>
      <c r="AY208" s="716"/>
      <c r="AZ208" s="716"/>
      <c r="BA208" s="716"/>
      <c r="BB208" s="716"/>
      <c r="BC208" s="716"/>
      <c r="BD208" s="716"/>
      <c r="BE208" s="716"/>
      <c r="BF208" s="716"/>
      <c r="BG208" s="716"/>
      <c r="BH208" s="716"/>
      <c r="BI208" s="716">
        <v>0</v>
      </c>
      <c r="BJ208" s="722">
        <v>0</v>
      </c>
      <c r="BK208" s="1062">
        <v>0</v>
      </c>
      <c r="BL208" s="716">
        <v>0</v>
      </c>
      <c r="BM208" s="720" t="s">
        <v>5597</v>
      </c>
      <c r="BO208" s="918"/>
      <c r="BQ208" s="919"/>
      <c r="BR208" s="918"/>
    </row>
    <row r="209" spans="1:70" s="721" customFormat="1" ht="14.45" customHeight="1">
      <c r="A209" s="904">
        <f t="shared" si="3"/>
        <v>200</v>
      </c>
      <c r="B209" s="907">
        <v>2100</v>
      </c>
      <c r="C209" s="905" t="s">
        <v>4565</v>
      </c>
      <c r="D209" s="905">
        <v>2117</v>
      </c>
      <c r="E209" s="905" t="s">
        <v>4695</v>
      </c>
      <c r="F209" s="905">
        <v>2010</v>
      </c>
      <c r="G209" s="905" t="s">
        <v>4696</v>
      </c>
      <c r="H209" s="907" t="s">
        <v>4581</v>
      </c>
      <c r="I209" s="905" t="s">
        <v>4582</v>
      </c>
      <c r="J209" s="906">
        <v>3110970000553</v>
      </c>
      <c r="K209" s="905" t="s">
        <v>4812</v>
      </c>
      <c r="L209" s="905" t="s">
        <v>4455</v>
      </c>
      <c r="M209" s="905" t="s">
        <v>4441</v>
      </c>
      <c r="N209" s="905" t="s">
        <v>634</v>
      </c>
      <c r="O209" s="905">
        <v>2</v>
      </c>
      <c r="P209" s="905">
        <v>0</v>
      </c>
      <c r="Q209" s="905">
        <v>0</v>
      </c>
      <c r="R209" s="905">
        <v>0</v>
      </c>
      <c r="S209" s="905">
        <v>1007</v>
      </c>
      <c r="T209" s="905" t="s">
        <v>4586</v>
      </c>
      <c r="U209" s="1063">
        <v>944570</v>
      </c>
      <c r="V209" s="923">
        <v>1889140</v>
      </c>
      <c r="W209" s="907" t="s">
        <v>4567</v>
      </c>
      <c r="X209" s="905"/>
      <c r="Y209" s="917" t="s">
        <v>4960</v>
      </c>
      <c r="Z209" s="907" t="s">
        <v>5596</v>
      </c>
      <c r="AA209" s="908">
        <v>7.3150684931506849</v>
      </c>
      <c r="AB209" s="905" t="s">
        <v>5297</v>
      </c>
      <c r="AC209" s="905" t="s">
        <v>5040</v>
      </c>
      <c r="AD209" s="907" t="s">
        <v>5084</v>
      </c>
      <c r="AE209" s="905">
        <v>2</v>
      </c>
      <c r="AF209" s="906">
        <v>0</v>
      </c>
      <c r="AG209" s="910">
        <v>43808</v>
      </c>
      <c r="AH209" s="905"/>
      <c r="AI209" s="910" t="s">
        <v>2</v>
      </c>
      <c r="AJ209" s="910">
        <v>41312</v>
      </c>
      <c r="AK209" s="906">
        <v>2</v>
      </c>
      <c r="AL209" s="906">
        <v>0</v>
      </c>
      <c r="AM209" s="911"/>
      <c r="AN209" s="910">
        <v>43982</v>
      </c>
      <c r="AO209" s="910">
        <v>42042</v>
      </c>
      <c r="AP209" s="907"/>
      <c r="AQ209" s="711">
        <v>0</v>
      </c>
      <c r="AR209" s="711">
        <v>0</v>
      </c>
      <c r="AS209" s="711">
        <v>0</v>
      </c>
      <c r="AT209" s="711">
        <v>0</v>
      </c>
      <c r="AU209" s="715">
        <v>0</v>
      </c>
      <c r="AV209" s="711"/>
      <c r="AW209" s="716"/>
      <c r="AX209" s="716"/>
      <c r="AY209" s="716"/>
      <c r="AZ209" s="716"/>
      <c r="BA209" s="716"/>
      <c r="BB209" s="716"/>
      <c r="BC209" s="716"/>
      <c r="BD209" s="716"/>
      <c r="BE209" s="716"/>
      <c r="BF209" s="716"/>
      <c r="BG209" s="716"/>
      <c r="BH209" s="716"/>
      <c r="BI209" s="716">
        <v>0</v>
      </c>
      <c r="BJ209" s="722">
        <v>0</v>
      </c>
      <c r="BK209" s="1062">
        <v>0</v>
      </c>
      <c r="BL209" s="716">
        <v>0</v>
      </c>
      <c r="BM209" s="720" t="s">
        <v>5597</v>
      </c>
      <c r="BO209" s="918"/>
      <c r="BQ209" s="919"/>
      <c r="BR209" s="918"/>
    </row>
    <row r="210" spans="1:70" s="721" customFormat="1" ht="14.45" customHeight="1">
      <c r="A210" s="904">
        <f t="shared" si="3"/>
        <v>201</v>
      </c>
      <c r="B210" s="907">
        <v>2100</v>
      </c>
      <c r="C210" s="905" t="s">
        <v>4565</v>
      </c>
      <c r="D210" s="905">
        <v>2117</v>
      </c>
      <c r="E210" s="905" t="s">
        <v>4695</v>
      </c>
      <c r="F210" s="905">
        <v>2010</v>
      </c>
      <c r="G210" s="905" t="s">
        <v>4696</v>
      </c>
      <c r="H210" s="907" t="s">
        <v>4581</v>
      </c>
      <c r="I210" s="905" t="s">
        <v>4582</v>
      </c>
      <c r="J210" s="906">
        <v>3110970000575</v>
      </c>
      <c r="K210" s="905" t="s">
        <v>4813</v>
      </c>
      <c r="L210" s="905" t="s">
        <v>4455</v>
      </c>
      <c r="M210" s="905" t="s">
        <v>4441</v>
      </c>
      <c r="N210" s="905" t="s">
        <v>634</v>
      </c>
      <c r="O210" s="905">
        <v>2</v>
      </c>
      <c r="P210" s="905">
        <v>0</v>
      </c>
      <c r="Q210" s="905">
        <v>0</v>
      </c>
      <c r="R210" s="905">
        <v>0</v>
      </c>
      <c r="S210" s="905">
        <v>1007</v>
      </c>
      <c r="T210" s="905" t="s">
        <v>4586</v>
      </c>
      <c r="U210" s="1063">
        <v>13187900</v>
      </c>
      <c r="V210" s="923">
        <v>26375800</v>
      </c>
      <c r="W210" s="907" t="s">
        <v>4567</v>
      </c>
      <c r="X210" s="905" t="s">
        <v>5356</v>
      </c>
      <c r="Y210" s="917" t="s">
        <v>4706</v>
      </c>
      <c r="Z210" s="907" t="s">
        <v>5598</v>
      </c>
      <c r="AA210" s="908">
        <v>1.4931506849315068</v>
      </c>
      <c r="AB210" s="905" t="s">
        <v>5287</v>
      </c>
      <c r="AC210" s="905" t="s">
        <v>5026</v>
      </c>
      <c r="AD210" s="907" t="s">
        <v>5005</v>
      </c>
      <c r="AE210" s="905">
        <v>2</v>
      </c>
      <c r="AF210" s="906">
        <v>0</v>
      </c>
      <c r="AG210" s="910">
        <v>43808</v>
      </c>
      <c r="AH210" s="905"/>
      <c r="AI210" s="910" t="s">
        <v>2</v>
      </c>
      <c r="AJ210" s="910">
        <v>43437</v>
      </c>
      <c r="AK210" s="906">
        <v>2</v>
      </c>
      <c r="AL210" s="906">
        <v>0</v>
      </c>
      <c r="AM210" s="911"/>
      <c r="AN210" s="910">
        <v>43982</v>
      </c>
      <c r="AO210" s="910">
        <v>44167</v>
      </c>
      <c r="AP210" s="907"/>
      <c r="AQ210" s="711">
        <v>0</v>
      </c>
      <c r="AR210" s="711">
        <v>0</v>
      </c>
      <c r="AS210" s="711">
        <v>0</v>
      </c>
      <c r="AT210" s="711">
        <v>0</v>
      </c>
      <c r="AU210" s="715">
        <v>0</v>
      </c>
      <c r="AV210" s="711"/>
      <c r="AW210" s="716"/>
      <c r="AX210" s="716"/>
      <c r="AY210" s="716"/>
      <c r="AZ210" s="716"/>
      <c r="BA210" s="716"/>
      <c r="BB210" s="716"/>
      <c r="BC210" s="716"/>
      <c r="BD210" s="716"/>
      <c r="BE210" s="716"/>
      <c r="BF210" s="716"/>
      <c r="BG210" s="716"/>
      <c r="BH210" s="716"/>
      <c r="BI210" s="716">
        <v>0</v>
      </c>
      <c r="BJ210" s="722">
        <v>0</v>
      </c>
      <c r="BK210" s="1062">
        <v>0</v>
      </c>
      <c r="BL210" s="716">
        <v>0</v>
      </c>
      <c r="BM210" s="720" t="s">
        <v>5597</v>
      </c>
      <c r="BO210" s="918"/>
      <c r="BQ210" s="919"/>
      <c r="BR210" s="918"/>
    </row>
    <row r="211" spans="1:70" s="721" customFormat="1" ht="14.45" customHeight="1">
      <c r="A211" s="904">
        <f t="shared" si="3"/>
        <v>202</v>
      </c>
      <c r="B211" s="907">
        <v>2100</v>
      </c>
      <c r="C211" s="905" t="s">
        <v>4565</v>
      </c>
      <c r="D211" s="905">
        <v>2117</v>
      </c>
      <c r="E211" s="905" t="s">
        <v>4695</v>
      </c>
      <c r="F211" s="905">
        <v>2010</v>
      </c>
      <c r="G211" s="905" t="s">
        <v>4696</v>
      </c>
      <c r="H211" s="907" t="s">
        <v>4581</v>
      </c>
      <c r="I211" s="905" t="s">
        <v>4582</v>
      </c>
      <c r="J211" s="906">
        <v>3110970000579</v>
      </c>
      <c r="K211" s="905" t="s">
        <v>4814</v>
      </c>
      <c r="L211" s="905" t="s">
        <v>4455</v>
      </c>
      <c r="M211" s="905" t="s">
        <v>4441</v>
      </c>
      <c r="N211" s="905" t="s">
        <v>634</v>
      </c>
      <c r="O211" s="905">
        <v>54</v>
      </c>
      <c r="P211" s="905">
        <v>0</v>
      </c>
      <c r="Q211" s="905">
        <v>0</v>
      </c>
      <c r="R211" s="905">
        <v>0</v>
      </c>
      <c r="S211" s="905">
        <v>1007</v>
      </c>
      <c r="T211" s="905" t="s">
        <v>4586</v>
      </c>
      <c r="U211" s="1063">
        <v>313500</v>
      </c>
      <c r="V211" s="923">
        <v>16929000</v>
      </c>
      <c r="W211" s="907" t="s">
        <v>4567</v>
      </c>
      <c r="X211" s="905"/>
      <c r="Y211" s="917" t="s">
        <v>4960</v>
      </c>
      <c r="Z211" s="907" t="s">
        <v>5596</v>
      </c>
      <c r="AA211" s="908">
        <v>7.1041095890410961</v>
      </c>
      <c r="AB211" s="905" t="s">
        <v>5357</v>
      </c>
      <c r="AC211" s="905" t="s">
        <v>5041</v>
      </c>
      <c r="AD211" s="907" t="s">
        <v>5084</v>
      </c>
      <c r="AE211" s="905">
        <v>54</v>
      </c>
      <c r="AF211" s="906">
        <v>0</v>
      </c>
      <c r="AG211" s="910">
        <v>43808</v>
      </c>
      <c r="AH211" s="905"/>
      <c r="AI211" s="910" t="s">
        <v>2</v>
      </c>
      <c r="AJ211" s="910">
        <v>41389</v>
      </c>
      <c r="AK211" s="906">
        <v>7</v>
      </c>
      <c r="AL211" s="906">
        <v>0</v>
      </c>
      <c r="AM211" s="911"/>
      <c r="AN211" s="910">
        <v>43982</v>
      </c>
      <c r="AO211" s="910">
        <v>42119</v>
      </c>
      <c r="AP211" s="907"/>
      <c r="AQ211" s="711">
        <v>0</v>
      </c>
      <c r="AR211" s="711">
        <v>0</v>
      </c>
      <c r="AS211" s="711">
        <v>0</v>
      </c>
      <c r="AT211" s="711">
        <v>0</v>
      </c>
      <c r="AU211" s="715">
        <v>0</v>
      </c>
      <c r="AV211" s="711"/>
      <c r="AW211" s="716"/>
      <c r="AX211" s="716"/>
      <c r="AY211" s="716"/>
      <c r="AZ211" s="716"/>
      <c r="BA211" s="716"/>
      <c r="BB211" s="716"/>
      <c r="BC211" s="716"/>
      <c r="BD211" s="716"/>
      <c r="BE211" s="716"/>
      <c r="BF211" s="716"/>
      <c r="BG211" s="716"/>
      <c r="BH211" s="716"/>
      <c r="BI211" s="716">
        <v>0</v>
      </c>
      <c r="BJ211" s="722">
        <v>0</v>
      </c>
      <c r="BK211" s="1062">
        <v>0</v>
      </c>
      <c r="BL211" s="716">
        <v>0</v>
      </c>
      <c r="BM211" s="720" t="s">
        <v>5597</v>
      </c>
      <c r="BO211" s="918"/>
      <c r="BQ211" s="919"/>
      <c r="BR211" s="918"/>
    </row>
    <row r="212" spans="1:70" s="721" customFormat="1" ht="14.45" customHeight="1">
      <c r="A212" s="904">
        <f t="shared" si="3"/>
        <v>203</v>
      </c>
      <c r="B212" s="907">
        <v>2100</v>
      </c>
      <c r="C212" s="905" t="s">
        <v>4565</v>
      </c>
      <c r="D212" s="905">
        <v>2117</v>
      </c>
      <c r="E212" s="905" t="s">
        <v>4695</v>
      </c>
      <c r="F212" s="905">
        <v>2010</v>
      </c>
      <c r="G212" s="905" t="s">
        <v>4696</v>
      </c>
      <c r="H212" s="907" t="s">
        <v>4581</v>
      </c>
      <c r="I212" s="905" t="s">
        <v>4582</v>
      </c>
      <c r="J212" s="906">
        <v>3110970000583</v>
      </c>
      <c r="K212" s="905" t="s">
        <v>4815</v>
      </c>
      <c r="L212" s="905" t="s">
        <v>4455</v>
      </c>
      <c r="M212" s="905" t="s">
        <v>4441</v>
      </c>
      <c r="N212" s="905" t="s">
        <v>634</v>
      </c>
      <c r="O212" s="905">
        <v>3</v>
      </c>
      <c r="P212" s="905">
        <v>0</v>
      </c>
      <c r="Q212" s="905">
        <v>0</v>
      </c>
      <c r="R212" s="905">
        <v>0</v>
      </c>
      <c r="S212" s="905">
        <v>1007</v>
      </c>
      <c r="T212" s="905" t="s">
        <v>4586</v>
      </c>
      <c r="U212" s="1063">
        <v>574200</v>
      </c>
      <c r="V212" s="923">
        <v>1722600</v>
      </c>
      <c r="W212" s="907" t="s">
        <v>4567</v>
      </c>
      <c r="X212" s="905" t="s">
        <v>5356</v>
      </c>
      <c r="Y212" s="917" t="s">
        <v>4706</v>
      </c>
      <c r="Z212" s="907" t="s">
        <v>5598</v>
      </c>
      <c r="AA212" s="908">
        <v>1.4931506849315068</v>
      </c>
      <c r="AB212" s="905" t="s">
        <v>5358</v>
      </c>
      <c r="AC212" s="905" t="s">
        <v>5026</v>
      </c>
      <c r="AD212" s="907" t="s">
        <v>5004</v>
      </c>
      <c r="AE212" s="905">
        <v>3</v>
      </c>
      <c r="AF212" s="906">
        <v>0</v>
      </c>
      <c r="AG212" s="910">
        <v>43808</v>
      </c>
      <c r="AH212" s="905"/>
      <c r="AI212" s="910">
        <v>42795</v>
      </c>
      <c r="AJ212" s="910">
        <v>43437</v>
      </c>
      <c r="AK212" s="906">
        <v>3</v>
      </c>
      <c r="AL212" s="906">
        <v>0</v>
      </c>
      <c r="AM212" s="911"/>
      <c r="AN212" s="910">
        <v>43982</v>
      </c>
      <c r="AO212" s="910">
        <v>44167</v>
      </c>
      <c r="AP212" s="907"/>
      <c r="AQ212" s="711">
        <v>0</v>
      </c>
      <c r="AR212" s="711">
        <v>0</v>
      </c>
      <c r="AS212" s="711">
        <v>0</v>
      </c>
      <c r="AT212" s="711">
        <v>0</v>
      </c>
      <c r="AU212" s="715">
        <v>0</v>
      </c>
      <c r="AV212" s="711"/>
      <c r="AW212" s="716"/>
      <c r="AX212" s="716"/>
      <c r="AY212" s="716"/>
      <c r="AZ212" s="716"/>
      <c r="BA212" s="716"/>
      <c r="BB212" s="716"/>
      <c r="BC212" s="716"/>
      <c r="BD212" s="716"/>
      <c r="BE212" s="716"/>
      <c r="BF212" s="716"/>
      <c r="BG212" s="716"/>
      <c r="BH212" s="716"/>
      <c r="BI212" s="716">
        <v>0</v>
      </c>
      <c r="BJ212" s="722">
        <v>0</v>
      </c>
      <c r="BK212" s="1062">
        <v>0</v>
      </c>
      <c r="BL212" s="716">
        <v>0</v>
      </c>
      <c r="BM212" s="720" t="s">
        <v>5597</v>
      </c>
      <c r="BO212" s="918"/>
      <c r="BQ212" s="919"/>
      <c r="BR212" s="918"/>
    </row>
    <row r="213" spans="1:70" s="721" customFormat="1" ht="14.25" customHeight="1">
      <c r="A213" s="904">
        <f t="shared" si="3"/>
        <v>204</v>
      </c>
      <c r="B213" s="907">
        <v>2100</v>
      </c>
      <c r="C213" s="905" t="s">
        <v>4565</v>
      </c>
      <c r="D213" s="905">
        <v>2117</v>
      </c>
      <c r="E213" s="905" t="s">
        <v>4695</v>
      </c>
      <c r="F213" s="905">
        <v>2010</v>
      </c>
      <c r="G213" s="905" t="s">
        <v>4696</v>
      </c>
      <c r="H213" s="907" t="s">
        <v>4581</v>
      </c>
      <c r="I213" s="905" t="s">
        <v>4582</v>
      </c>
      <c r="J213" s="906">
        <v>3110970000586</v>
      </c>
      <c r="K213" s="905" t="s">
        <v>4816</v>
      </c>
      <c r="L213" s="905" t="s">
        <v>4455</v>
      </c>
      <c r="M213" s="905" t="s">
        <v>4441</v>
      </c>
      <c r="N213" s="905" t="s">
        <v>634</v>
      </c>
      <c r="O213" s="905">
        <v>3</v>
      </c>
      <c r="P213" s="905">
        <v>0</v>
      </c>
      <c r="Q213" s="905">
        <v>0</v>
      </c>
      <c r="R213" s="905">
        <v>0</v>
      </c>
      <c r="S213" s="905">
        <v>1007</v>
      </c>
      <c r="T213" s="905" t="s">
        <v>4586</v>
      </c>
      <c r="U213" s="1063">
        <v>1647800</v>
      </c>
      <c r="V213" s="923">
        <v>4943400</v>
      </c>
      <c r="W213" s="907" t="s">
        <v>4567</v>
      </c>
      <c r="X213" s="905" t="s">
        <v>5356</v>
      </c>
      <c r="Y213" s="917" t="s">
        <v>4706</v>
      </c>
      <c r="Z213" s="907" t="s">
        <v>5598</v>
      </c>
      <c r="AA213" s="908">
        <v>1.4931506849315068</v>
      </c>
      <c r="AB213" s="905" t="s">
        <v>5287</v>
      </c>
      <c r="AC213" s="905" t="s">
        <v>5026</v>
      </c>
      <c r="AD213" s="907" t="s">
        <v>5005</v>
      </c>
      <c r="AE213" s="905">
        <v>3</v>
      </c>
      <c r="AF213" s="906">
        <v>0</v>
      </c>
      <c r="AG213" s="910">
        <v>43808</v>
      </c>
      <c r="AH213" s="905"/>
      <c r="AI213" s="910" t="s">
        <v>2</v>
      </c>
      <c r="AJ213" s="910">
        <v>43437</v>
      </c>
      <c r="AK213" s="906">
        <v>3</v>
      </c>
      <c r="AL213" s="906">
        <v>0</v>
      </c>
      <c r="AM213" s="911"/>
      <c r="AN213" s="910">
        <v>43982</v>
      </c>
      <c r="AO213" s="910">
        <v>44167</v>
      </c>
      <c r="AP213" s="907"/>
      <c r="AQ213" s="711">
        <v>0</v>
      </c>
      <c r="AR213" s="711">
        <v>0</v>
      </c>
      <c r="AS213" s="711">
        <v>0</v>
      </c>
      <c r="AT213" s="711">
        <v>0</v>
      </c>
      <c r="AU213" s="715">
        <v>0</v>
      </c>
      <c r="AV213" s="711"/>
      <c r="AW213" s="716"/>
      <c r="AX213" s="716"/>
      <c r="AY213" s="716"/>
      <c r="AZ213" s="716"/>
      <c r="BA213" s="716"/>
      <c r="BB213" s="716"/>
      <c r="BC213" s="716"/>
      <c r="BD213" s="716"/>
      <c r="BE213" s="716"/>
      <c r="BF213" s="716"/>
      <c r="BG213" s="716"/>
      <c r="BH213" s="716"/>
      <c r="BI213" s="716">
        <v>0</v>
      </c>
      <c r="BJ213" s="722">
        <v>0</v>
      </c>
      <c r="BK213" s="1062">
        <v>0</v>
      </c>
      <c r="BL213" s="716">
        <v>0</v>
      </c>
      <c r="BM213" s="720" t="s">
        <v>5597</v>
      </c>
      <c r="BO213" s="918"/>
      <c r="BQ213" s="919"/>
      <c r="BR213" s="918"/>
    </row>
    <row r="214" spans="1:70" s="721" customFormat="1" ht="13.5" customHeight="1">
      <c r="A214" s="904">
        <f t="shared" si="3"/>
        <v>205</v>
      </c>
      <c r="B214" s="907">
        <v>2100</v>
      </c>
      <c r="C214" s="905" t="s">
        <v>4565</v>
      </c>
      <c r="D214" s="905">
        <v>2117</v>
      </c>
      <c r="E214" s="905" t="s">
        <v>4695</v>
      </c>
      <c r="F214" s="905">
        <v>2010</v>
      </c>
      <c r="G214" s="905" t="s">
        <v>4696</v>
      </c>
      <c r="H214" s="907" t="s">
        <v>4581</v>
      </c>
      <c r="I214" s="905" t="s">
        <v>4582</v>
      </c>
      <c r="J214" s="906">
        <v>3110970000597</v>
      </c>
      <c r="K214" s="905" t="s">
        <v>4817</v>
      </c>
      <c r="L214" s="905" t="s">
        <v>4455</v>
      </c>
      <c r="M214" s="905" t="s">
        <v>4441</v>
      </c>
      <c r="N214" s="905" t="s">
        <v>634</v>
      </c>
      <c r="O214" s="905">
        <v>3</v>
      </c>
      <c r="P214" s="905">
        <v>0</v>
      </c>
      <c r="Q214" s="905">
        <v>0</v>
      </c>
      <c r="R214" s="905">
        <v>0</v>
      </c>
      <c r="S214" s="905">
        <v>1007</v>
      </c>
      <c r="T214" s="905" t="s">
        <v>4586</v>
      </c>
      <c r="U214" s="1063">
        <v>944900</v>
      </c>
      <c r="V214" s="923">
        <v>2834700</v>
      </c>
      <c r="W214" s="907" t="s">
        <v>4567</v>
      </c>
      <c r="X214" s="905" t="s">
        <v>5356</v>
      </c>
      <c r="Y214" s="917" t="s">
        <v>4706</v>
      </c>
      <c r="Z214" s="907" t="s">
        <v>5598</v>
      </c>
      <c r="AA214" s="908">
        <v>1.4931506849315068</v>
      </c>
      <c r="AB214" s="905" t="s">
        <v>5358</v>
      </c>
      <c r="AC214" s="905" t="s">
        <v>5026</v>
      </c>
      <c r="AD214" s="907" t="s">
        <v>5005</v>
      </c>
      <c r="AE214" s="905">
        <v>3</v>
      </c>
      <c r="AF214" s="906">
        <v>0</v>
      </c>
      <c r="AG214" s="910">
        <v>43808</v>
      </c>
      <c r="AH214" s="905"/>
      <c r="AI214" s="910">
        <v>42795</v>
      </c>
      <c r="AJ214" s="910">
        <v>43437</v>
      </c>
      <c r="AK214" s="906">
        <v>3</v>
      </c>
      <c r="AL214" s="906">
        <v>0</v>
      </c>
      <c r="AM214" s="911"/>
      <c r="AN214" s="910">
        <v>43982</v>
      </c>
      <c r="AO214" s="910">
        <v>44167</v>
      </c>
      <c r="AP214" s="907"/>
      <c r="AQ214" s="711">
        <v>0</v>
      </c>
      <c r="AR214" s="711">
        <v>0</v>
      </c>
      <c r="AS214" s="711">
        <v>0</v>
      </c>
      <c r="AT214" s="711">
        <v>0</v>
      </c>
      <c r="AU214" s="715">
        <v>0</v>
      </c>
      <c r="AV214" s="711"/>
      <c r="AW214" s="716"/>
      <c r="AX214" s="716"/>
      <c r="AY214" s="716"/>
      <c r="AZ214" s="716"/>
      <c r="BA214" s="716"/>
      <c r="BB214" s="716"/>
      <c r="BC214" s="716"/>
      <c r="BD214" s="716"/>
      <c r="BE214" s="716"/>
      <c r="BF214" s="716"/>
      <c r="BG214" s="716"/>
      <c r="BH214" s="716"/>
      <c r="BI214" s="716">
        <v>0</v>
      </c>
      <c r="BJ214" s="722">
        <v>0</v>
      </c>
      <c r="BK214" s="1062">
        <v>0</v>
      </c>
      <c r="BL214" s="716">
        <v>0</v>
      </c>
      <c r="BM214" s="720" t="s">
        <v>5597</v>
      </c>
      <c r="BO214" s="918"/>
      <c r="BQ214" s="919"/>
      <c r="BR214" s="918"/>
    </row>
    <row r="215" spans="1:70" s="721" customFormat="1" ht="14.45" customHeight="1">
      <c r="A215" s="904">
        <f t="shared" si="3"/>
        <v>206</v>
      </c>
      <c r="B215" s="907">
        <v>2100</v>
      </c>
      <c r="C215" s="905" t="s">
        <v>4565</v>
      </c>
      <c r="D215" s="905">
        <v>2117</v>
      </c>
      <c r="E215" s="905" t="s">
        <v>4695</v>
      </c>
      <c r="F215" s="905">
        <v>2010</v>
      </c>
      <c r="G215" s="905" t="s">
        <v>4696</v>
      </c>
      <c r="H215" s="907" t="s">
        <v>4581</v>
      </c>
      <c r="I215" s="905" t="s">
        <v>4582</v>
      </c>
      <c r="J215" s="906">
        <v>3110970000609</v>
      </c>
      <c r="K215" s="905" t="s">
        <v>4818</v>
      </c>
      <c r="L215" s="905" t="s">
        <v>4455</v>
      </c>
      <c r="M215" s="905" t="s">
        <v>4441</v>
      </c>
      <c r="N215" s="905" t="s">
        <v>634</v>
      </c>
      <c r="O215" s="905">
        <v>3</v>
      </c>
      <c r="P215" s="905">
        <v>0</v>
      </c>
      <c r="Q215" s="905">
        <v>0</v>
      </c>
      <c r="R215" s="905">
        <v>0</v>
      </c>
      <c r="S215" s="905">
        <v>1007</v>
      </c>
      <c r="T215" s="905" t="s">
        <v>4586</v>
      </c>
      <c r="U215" s="1063">
        <v>1553200</v>
      </c>
      <c r="V215" s="923">
        <v>4659600</v>
      </c>
      <c r="W215" s="907" t="s">
        <v>4567</v>
      </c>
      <c r="X215" s="905" t="s">
        <v>5356</v>
      </c>
      <c r="Y215" s="917" t="s">
        <v>4706</v>
      </c>
      <c r="Z215" s="907" t="s">
        <v>5598</v>
      </c>
      <c r="AA215" s="908">
        <v>1.4931506849315068</v>
      </c>
      <c r="AB215" s="905" t="s">
        <v>5287</v>
      </c>
      <c r="AC215" s="905" t="s">
        <v>5026</v>
      </c>
      <c r="AD215" s="907" t="s">
        <v>5005</v>
      </c>
      <c r="AE215" s="905">
        <v>3</v>
      </c>
      <c r="AF215" s="906">
        <v>0</v>
      </c>
      <c r="AG215" s="910">
        <v>43808</v>
      </c>
      <c r="AH215" s="905"/>
      <c r="AI215" s="910" t="s">
        <v>2</v>
      </c>
      <c r="AJ215" s="910">
        <v>43437</v>
      </c>
      <c r="AK215" s="906">
        <v>3</v>
      </c>
      <c r="AL215" s="906">
        <v>0</v>
      </c>
      <c r="AM215" s="911"/>
      <c r="AN215" s="910">
        <v>43982</v>
      </c>
      <c r="AO215" s="910">
        <v>44167</v>
      </c>
      <c r="AP215" s="907"/>
      <c r="AQ215" s="711">
        <v>0</v>
      </c>
      <c r="AR215" s="711">
        <v>0</v>
      </c>
      <c r="AS215" s="711">
        <v>0</v>
      </c>
      <c r="AT215" s="711">
        <v>0</v>
      </c>
      <c r="AU215" s="715">
        <v>0</v>
      </c>
      <c r="AV215" s="711"/>
      <c r="AW215" s="716"/>
      <c r="AX215" s="716"/>
      <c r="AY215" s="716"/>
      <c r="AZ215" s="716"/>
      <c r="BA215" s="716"/>
      <c r="BB215" s="716"/>
      <c r="BC215" s="716"/>
      <c r="BD215" s="716"/>
      <c r="BE215" s="716"/>
      <c r="BF215" s="716"/>
      <c r="BG215" s="716"/>
      <c r="BH215" s="716"/>
      <c r="BI215" s="716">
        <v>0</v>
      </c>
      <c r="BJ215" s="722">
        <v>0</v>
      </c>
      <c r="BK215" s="1062">
        <v>0</v>
      </c>
      <c r="BL215" s="716">
        <v>0</v>
      </c>
      <c r="BM215" s="720" t="s">
        <v>5597</v>
      </c>
      <c r="BO215" s="918"/>
      <c r="BQ215" s="919"/>
      <c r="BR215" s="918"/>
    </row>
    <row r="216" spans="1:70" s="721" customFormat="1" ht="14.45" customHeight="1">
      <c r="A216" s="904">
        <f t="shared" si="3"/>
        <v>207</v>
      </c>
      <c r="B216" s="907">
        <v>2100</v>
      </c>
      <c r="C216" s="905" t="s">
        <v>4565</v>
      </c>
      <c r="D216" s="905">
        <v>2117</v>
      </c>
      <c r="E216" s="905" t="s">
        <v>4695</v>
      </c>
      <c r="F216" s="905">
        <v>2010</v>
      </c>
      <c r="G216" s="905" t="s">
        <v>4696</v>
      </c>
      <c r="H216" s="907" t="s">
        <v>4581</v>
      </c>
      <c r="I216" s="905" t="s">
        <v>4582</v>
      </c>
      <c r="J216" s="906">
        <v>3110970000644</v>
      </c>
      <c r="K216" s="905" t="s">
        <v>4819</v>
      </c>
      <c r="L216" s="905" t="s">
        <v>4455</v>
      </c>
      <c r="M216" s="905" t="s">
        <v>4441</v>
      </c>
      <c r="N216" s="905" t="s">
        <v>634</v>
      </c>
      <c r="O216" s="905">
        <v>4</v>
      </c>
      <c r="P216" s="905">
        <v>0</v>
      </c>
      <c r="Q216" s="905">
        <v>0</v>
      </c>
      <c r="R216" s="905">
        <v>0</v>
      </c>
      <c r="S216" s="905">
        <v>1007</v>
      </c>
      <c r="T216" s="905" t="s">
        <v>4586</v>
      </c>
      <c r="U216" s="1063">
        <v>499400</v>
      </c>
      <c r="V216" s="923">
        <v>1997600</v>
      </c>
      <c r="W216" s="907" t="s">
        <v>4567</v>
      </c>
      <c r="X216" s="905"/>
      <c r="Y216" s="917" t="s">
        <v>3933</v>
      </c>
      <c r="Z216" s="907" t="s">
        <v>5596</v>
      </c>
      <c r="AA216" s="908">
        <v>7.6712328767123283</v>
      </c>
      <c r="AB216" s="905" t="s">
        <v>5359</v>
      </c>
      <c r="AC216" s="905" t="s">
        <v>5021</v>
      </c>
      <c r="AD216" s="907" t="s">
        <v>5084</v>
      </c>
      <c r="AE216" s="905">
        <v>4</v>
      </c>
      <c r="AF216" s="906">
        <v>0</v>
      </c>
      <c r="AG216" s="910">
        <v>43808</v>
      </c>
      <c r="AH216" s="731"/>
      <c r="AI216" s="910" t="s">
        <v>2</v>
      </c>
      <c r="AJ216" s="910">
        <v>41182</v>
      </c>
      <c r="AK216" s="906">
        <v>4</v>
      </c>
      <c r="AL216" s="906">
        <v>0</v>
      </c>
      <c r="AM216" s="732"/>
      <c r="AN216" s="910">
        <v>43982</v>
      </c>
      <c r="AO216" s="910">
        <v>41912</v>
      </c>
      <c r="AP216" s="907"/>
      <c r="AQ216" s="711">
        <v>0</v>
      </c>
      <c r="AR216" s="711">
        <v>0</v>
      </c>
      <c r="AS216" s="711">
        <v>0</v>
      </c>
      <c r="AT216" s="711">
        <v>0</v>
      </c>
      <c r="AU216" s="715">
        <v>0</v>
      </c>
      <c r="AV216" s="711"/>
      <c r="AW216" s="716"/>
      <c r="AX216" s="716"/>
      <c r="AY216" s="716"/>
      <c r="AZ216" s="716"/>
      <c r="BA216" s="716"/>
      <c r="BB216" s="716"/>
      <c r="BC216" s="716"/>
      <c r="BD216" s="716"/>
      <c r="BE216" s="716"/>
      <c r="BF216" s="716"/>
      <c r="BG216" s="716"/>
      <c r="BH216" s="716"/>
      <c r="BI216" s="716">
        <v>0</v>
      </c>
      <c r="BJ216" s="722">
        <v>0</v>
      </c>
      <c r="BK216" s="1062">
        <v>0</v>
      </c>
      <c r="BL216" s="716">
        <v>0</v>
      </c>
      <c r="BM216" s="720" t="s">
        <v>5597</v>
      </c>
      <c r="BO216" s="918"/>
      <c r="BQ216" s="919"/>
      <c r="BR216" s="918"/>
    </row>
    <row r="217" spans="1:70" s="721" customFormat="1" ht="14.45" customHeight="1">
      <c r="A217" s="904">
        <f t="shared" si="3"/>
        <v>208</v>
      </c>
      <c r="B217" s="907">
        <v>2100</v>
      </c>
      <c r="C217" s="905" t="s">
        <v>4565</v>
      </c>
      <c r="D217" s="905">
        <v>2117</v>
      </c>
      <c r="E217" s="905" t="s">
        <v>4695</v>
      </c>
      <c r="F217" s="905">
        <v>2010</v>
      </c>
      <c r="G217" s="905" t="s">
        <v>4696</v>
      </c>
      <c r="H217" s="907" t="s">
        <v>4581</v>
      </c>
      <c r="I217" s="905" t="s">
        <v>4582</v>
      </c>
      <c r="J217" s="906">
        <v>3110000000217</v>
      </c>
      <c r="K217" s="905" t="s">
        <v>4774</v>
      </c>
      <c r="L217" s="905" t="s">
        <v>4455</v>
      </c>
      <c r="M217" s="905" t="s">
        <v>4441</v>
      </c>
      <c r="N217" s="905" t="s">
        <v>634</v>
      </c>
      <c r="O217" s="905">
        <v>3</v>
      </c>
      <c r="P217" s="905">
        <v>0</v>
      </c>
      <c r="Q217" s="905">
        <v>0</v>
      </c>
      <c r="R217" s="905">
        <v>0</v>
      </c>
      <c r="S217" s="905">
        <v>1007</v>
      </c>
      <c r="T217" s="905" t="s">
        <v>4586</v>
      </c>
      <c r="U217" s="1063">
        <v>764500</v>
      </c>
      <c r="V217" s="923">
        <v>2293500</v>
      </c>
      <c r="W217" s="907" t="s">
        <v>4567</v>
      </c>
      <c r="X217" s="905"/>
      <c r="Y217" s="917" t="s">
        <v>4718</v>
      </c>
      <c r="Z217" s="907" t="s">
        <v>5596</v>
      </c>
      <c r="AA217" s="908">
        <v>2.580821917808219</v>
      </c>
      <c r="AB217" s="905" t="s">
        <v>5316</v>
      </c>
      <c r="AC217" s="905" t="s">
        <v>5036</v>
      </c>
      <c r="AD217" s="907" t="s">
        <v>4974</v>
      </c>
      <c r="AE217" s="905">
        <v>3</v>
      </c>
      <c r="AF217" s="906">
        <v>0</v>
      </c>
      <c r="AG217" s="910">
        <v>43808</v>
      </c>
      <c r="AH217" s="731"/>
      <c r="AI217" s="910">
        <v>43188</v>
      </c>
      <c r="AJ217" s="910">
        <v>43040</v>
      </c>
      <c r="AK217" s="906">
        <v>24</v>
      </c>
      <c r="AL217" s="906">
        <v>0</v>
      </c>
      <c r="AM217" s="732"/>
      <c r="AN217" s="910">
        <v>43982</v>
      </c>
      <c r="AO217" s="910">
        <v>43770</v>
      </c>
      <c r="AP217" s="907"/>
      <c r="AQ217" s="711">
        <v>0</v>
      </c>
      <c r="AR217" s="711">
        <v>0</v>
      </c>
      <c r="AS217" s="711">
        <v>0</v>
      </c>
      <c r="AT217" s="711">
        <v>0</v>
      </c>
      <c r="AU217" s="715">
        <v>0</v>
      </c>
      <c r="AV217" s="711"/>
      <c r="AW217" s="716"/>
      <c r="AX217" s="716"/>
      <c r="AY217" s="716"/>
      <c r="AZ217" s="716"/>
      <c r="BA217" s="716"/>
      <c r="BB217" s="716"/>
      <c r="BC217" s="716"/>
      <c r="BD217" s="716"/>
      <c r="BE217" s="716"/>
      <c r="BF217" s="716"/>
      <c r="BG217" s="716"/>
      <c r="BH217" s="716"/>
      <c r="BI217" s="716">
        <v>0</v>
      </c>
      <c r="BJ217" s="722">
        <v>0</v>
      </c>
      <c r="BK217" s="1062">
        <v>0</v>
      </c>
      <c r="BL217" s="716">
        <v>0</v>
      </c>
      <c r="BM217" s="720" t="s">
        <v>5597</v>
      </c>
      <c r="BO217" s="918"/>
      <c r="BQ217" s="919"/>
      <c r="BR217" s="918"/>
    </row>
    <row r="218" spans="1:70" s="721" customFormat="1" ht="14.45" customHeight="1">
      <c r="A218" s="904">
        <f t="shared" si="3"/>
        <v>209</v>
      </c>
      <c r="B218" s="907">
        <v>2100</v>
      </c>
      <c r="C218" s="905" t="s">
        <v>4565</v>
      </c>
      <c r="D218" s="905">
        <v>2117</v>
      </c>
      <c r="E218" s="905" t="s">
        <v>4695</v>
      </c>
      <c r="F218" s="905">
        <v>2010</v>
      </c>
      <c r="G218" s="905" t="s">
        <v>4696</v>
      </c>
      <c r="H218" s="907" t="s">
        <v>4581</v>
      </c>
      <c r="I218" s="905" t="s">
        <v>4582</v>
      </c>
      <c r="J218" s="906">
        <v>3110370000001</v>
      </c>
      <c r="K218" s="905" t="s">
        <v>4778</v>
      </c>
      <c r="L218" s="905" t="s">
        <v>4455</v>
      </c>
      <c r="M218" s="905" t="s">
        <v>4441</v>
      </c>
      <c r="N218" s="905" t="s">
        <v>634</v>
      </c>
      <c r="O218" s="905">
        <v>2</v>
      </c>
      <c r="P218" s="905">
        <v>0</v>
      </c>
      <c r="Q218" s="905">
        <v>0</v>
      </c>
      <c r="R218" s="905">
        <v>0</v>
      </c>
      <c r="S218" s="905">
        <v>1007</v>
      </c>
      <c r="T218" s="905" t="s">
        <v>4586</v>
      </c>
      <c r="U218" s="1063">
        <v>2167000</v>
      </c>
      <c r="V218" s="923">
        <v>4334000</v>
      </c>
      <c r="W218" s="907" t="s">
        <v>4567</v>
      </c>
      <c r="X218" s="905" t="s">
        <v>5360</v>
      </c>
      <c r="Y218" s="917" t="s">
        <v>4953</v>
      </c>
      <c r="Z218" s="907" t="s">
        <v>5596</v>
      </c>
      <c r="AA218" s="908">
        <v>2.5671232876712327</v>
      </c>
      <c r="AB218" s="905" t="s">
        <v>5361</v>
      </c>
      <c r="AC218" s="905" t="s">
        <v>5027</v>
      </c>
      <c r="AD218" s="907" t="s">
        <v>5006</v>
      </c>
      <c r="AE218" s="905">
        <v>2</v>
      </c>
      <c r="AF218" s="906">
        <v>0</v>
      </c>
      <c r="AG218" s="910">
        <v>43808</v>
      </c>
      <c r="AH218" s="731"/>
      <c r="AI218" s="910" t="s">
        <v>2</v>
      </c>
      <c r="AJ218" s="910">
        <v>43045</v>
      </c>
      <c r="AK218" s="906">
        <v>2</v>
      </c>
      <c r="AL218" s="906">
        <v>0</v>
      </c>
      <c r="AM218" s="732"/>
      <c r="AN218" s="910">
        <v>43982</v>
      </c>
      <c r="AO218" s="910">
        <v>43775</v>
      </c>
      <c r="AP218" s="907"/>
      <c r="AQ218" s="711">
        <v>0</v>
      </c>
      <c r="AR218" s="711">
        <v>0</v>
      </c>
      <c r="AS218" s="711">
        <v>0</v>
      </c>
      <c r="AT218" s="711">
        <v>0</v>
      </c>
      <c r="AU218" s="715">
        <v>0</v>
      </c>
      <c r="AV218" s="711"/>
      <c r="AW218" s="716"/>
      <c r="AX218" s="716"/>
      <c r="AY218" s="716"/>
      <c r="AZ218" s="716"/>
      <c r="BA218" s="716"/>
      <c r="BB218" s="716"/>
      <c r="BC218" s="716"/>
      <c r="BD218" s="716"/>
      <c r="BE218" s="716"/>
      <c r="BF218" s="716"/>
      <c r="BG218" s="716"/>
      <c r="BH218" s="716"/>
      <c r="BI218" s="716">
        <v>0</v>
      </c>
      <c r="BJ218" s="722">
        <v>0</v>
      </c>
      <c r="BK218" s="1062">
        <v>0</v>
      </c>
      <c r="BL218" s="716">
        <v>0</v>
      </c>
      <c r="BM218" s="720" t="s">
        <v>5597</v>
      </c>
      <c r="BO218" s="918"/>
      <c r="BQ218" s="919"/>
      <c r="BR218" s="918"/>
    </row>
    <row r="219" spans="1:70" s="721" customFormat="1" ht="14.45" customHeight="1">
      <c r="A219" s="904">
        <f t="shared" si="3"/>
        <v>210</v>
      </c>
      <c r="B219" s="907">
        <v>2100</v>
      </c>
      <c r="C219" s="905" t="s">
        <v>4565</v>
      </c>
      <c r="D219" s="905">
        <v>2117</v>
      </c>
      <c r="E219" s="905" t="s">
        <v>4695</v>
      </c>
      <c r="F219" s="905">
        <v>2010</v>
      </c>
      <c r="G219" s="905" t="s">
        <v>4696</v>
      </c>
      <c r="H219" s="907" t="s">
        <v>4581</v>
      </c>
      <c r="I219" s="905" t="s">
        <v>4582</v>
      </c>
      <c r="J219" s="906">
        <v>2815370000001</v>
      </c>
      <c r="K219" s="905" t="s">
        <v>4734</v>
      </c>
      <c r="L219" s="905" t="s">
        <v>4697</v>
      </c>
      <c r="M219" s="905" t="s">
        <v>4441</v>
      </c>
      <c r="N219" s="905" t="s">
        <v>634</v>
      </c>
      <c r="O219" s="905">
        <v>2</v>
      </c>
      <c r="P219" s="905">
        <v>0</v>
      </c>
      <c r="Q219" s="905">
        <v>0</v>
      </c>
      <c r="R219" s="905">
        <v>0</v>
      </c>
      <c r="S219" s="905">
        <v>1007</v>
      </c>
      <c r="T219" s="905" t="s">
        <v>4586</v>
      </c>
      <c r="U219" s="1063">
        <v>1265000</v>
      </c>
      <c r="V219" s="923">
        <v>2530000</v>
      </c>
      <c r="W219" s="907" t="s">
        <v>4567</v>
      </c>
      <c r="X219" s="905"/>
      <c r="Y219" s="917" t="s">
        <v>4953</v>
      </c>
      <c r="Z219" s="907" t="s">
        <v>5596</v>
      </c>
      <c r="AA219" s="908">
        <v>2.5671232876712327</v>
      </c>
      <c r="AB219" s="905" t="s">
        <v>5361</v>
      </c>
      <c r="AC219" s="905" t="s">
        <v>5027</v>
      </c>
      <c r="AD219" s="907" t="s">
        <v>5006</v>
      </c>
      <c r="AE219" s="905">
        <v>2</v>
      </c>
      <c r="AF219" s="906">
        <v>0</v>
      </c>
      <c r="AG219" s="910">
        <v>43808</v>
      </c>
      <c r="AH219" s="905"/>
      <c r="AI219" s="910" t="s">
        <v>2</v>
      </c>
      <c r="AJ219" s="910">
        <v>43045</v>
      </c>
      <c r="AK219" s="906">
        <v>3</v>
      </c>
      <c r="AL219" s="906">
        <v>0</v>
      </c>
      <c r="AM219" s="911"/>
      <c r="AN219" s="910">
        <v>43982</v>
      </c>
      <c r="AO219" s="910">
        <v>43775</v>
      </c>
      <c r="AP219" s="907"/>
      <c r="AQ219" s="711">
        <v>0</v>
      </c>
      <c r="AR219" s="711">
        <v>0</v>
      </c>
      <c r="AS219" s="711">
        <v>0</v>
      </c>
      <c r="AT219" s="711">
        <v>0</v>
      </c>
      <c r="AU219" s="715">
        <v>0</v>
      </c>
      <c r="AV219" s="711"/>
      <c r="AW219" s="716"/>
      <c r="AX219" s="716"/>
      <c r="AY219" s="716"/>
      <c r="AZ219" s="716"/>
      <c r="BA219" s="716"/>
      <c r="BB219" s="716"/>
      <c r="BC219" s="716"/>
      <c r="BD219" s="716"/>
      <c r="BE219" s="716"/>
      <c r="BF219" s="716"/>
      <c r="BG219" s="716"/>
      <c r="BH219" s="716"/>
      <c r="BI219" s="716">
        <v>0</v>
      </c>
      <c r="BJ219" s="722">
        <v>0</v>
      </c>
      <c r="BK219" s="1062">
        <v>0</v>
      </c>
      <c r="BL219" s="716">
        <v>0</v>
      </c>
      <c r="BM219" s="720" t="s">
        <v>5597</v>
      </c>
      <c r="BO219" s="918"/>
      <c r="BQ219" s="919"/>
      <c r="BR219" s="918"/>
    </row>
    <row r="220" spans="1:70" s="721" customFormat="1" ht="14.45" customHeight="1">
      <c r="A220" s="904">
        <f t="shared" si="3"/>
        <v>211</v>
      </c>
      <c r="B220" s="907">
        <v>2100</v>
      </c>
      <c r="C220" s="905" t="s">
        <v>4565</v>
      </c>
      <c r="D220" s="905">
        <v>2117</v>
      </c>
      <c r="E220" s="905" t="s">
        <v>4695</v>
      </c>
      <c r="F220" s="905">
        <v>2010</v>
      </c>
      <c r="G220" s="905" t="s">
        <v>4696</v>
      </c>
      <c r="H220" s="907" t="s">
        <v>4581</v>
      </c>
      <c r="I220" s="905" t="s">
        <v>4582</v>
      </c>
      <c r="J220" s="906">
        <v>4140000000002</v>
      </c>
      <c r="K220" s="905" t="s">
        <v>4851</v>
      </c>
      <c r="L220" s="905" t="s">
        <v>4852</v>
      </c>
      <c r="M220" s="905" t="s">
        <v>4441</v>
      </c>
      <c r="N220" s="905" t="s">
        <v>634</v>
      </c>
      <c r="O220" s="905">
        <v>0</v>
      </c>
      <c r="P220" s="905">
        <v>0</v>
      </c>
      <c r="Q220" s="905">
        <v>0</v>
      </c>
      <c r="R220" s="905">
        <v>0</v>
      </c>
      <c r="S220" s="905">
        <v>1007</v>
      </c>
      <c r="T220" s="905" t="s">
        <v>4586</v>
      </c>
      <c r="U220" s="1063">
        <v>550000</v>
      </c>
      <c r="V220" s="923">
        <v>0</v>
      </c>
      <c r="W220" s="907" t="s">
        <v>4567</v>
      </c>
      <c r="X220" s="905" t="s">
        <v>5362</v>
      </c>
      <c r="Y220" s="917" t="s">
        <v>4718</v>
      </c>
      <c r="Z220" s="907" t="s">
        <v>5596</v>
      </c>
      <c r="AA220" s="908">
        <v>4.6657534246575345</v>
      </c>
      <c r="AB220" s="905" t="s">
        <v>4444</v>
      </c>
      <c r="AC220" s="905" t="s">
        <v>5052</v>
      </c>
      <c r="AD220" s="1064" t="s">
        <v>4975</v>
      </c>
      <c r="AE220" s="905">
        <v>0</v>
      </c>
      <c r="AF220" s="906">
        <v>0</v>
      </c>
      <c r="AG220" s="910">
        <v>43913</v>
      </c>
      <c r="AH220" s="905"/>
      <c r="AI220" s="910">
        <v>43913</v>
      </c>
      <c r="AJ220" s="910">
        <v>42279</v>
      </c>
      <c r="AK220" s="906">
        <v>1</v>
      </c>
      <c r="AL220" s="906">
        <v>14</v>
      </c>
      <c r="AM220" s="911"/>
      <c r="AN220" s="910">
        <v>43982</v>
      </c>
      <c r="AO220" s="910">
        <v>43009</v>
      </c>
      <c r="AP220" s="907"/>
      <c r="AQ220" s="711">
        <v>0</v>
      </c>
      <c r="AR220" s="711">
        <v>0</v>
      </c>
      <c r="AS220" s="711">
        <v>14</v>
      </c>
      <c r="AT220" s="711">
        <v>0</v>
      </c>
      <c r="AU220" s="715">
        <v>7700000</v>
      </c>
      <c r="AV220" s="711" t="s">
        <v>5363</v>
      </c>
      <c r="AW220" s="716"/>
      <c r="AX220" s="716"/>
      <c r="AY220" s="920">
        <v>14</v>
      </c>
      <c r="AZ220" s="716"/>
      <c r="BA220" s="716"/>
      <c r="BB220" s="716"/>
      <c r="BC220" s="716"/>
      <c r="BD220" s="716"/>
      <c r="BE220" s="716"/>
      <c r="BF220" s="716"/>
      <c r="BG220" s="716"/>
      <c r="BH220" s="716"/>
      <c r="BI220" s="716">
        <v>14</v>
      </c>
      <c r="BJ220" s="722">
        <v>1.1666666666666667</v>
      </c>
      <c r="BK220" s="1062">
        <v>7700000</v>
      </c>
      <c r="BL220" s="716">
        <v>1</v>
      </c>
      <c r="BM220" s="720" t="s">
        <v>5597</v>
      </c>
      <c r="BO220" s="918"/>
      <c r="BQ220" s="919"/>
      <c r="BR220" s="918"/>
    </row>
    <row r="221" spans="1:70" s="721" customFormat="1" ht="14.45" customHeight="1">
      <c r="A221" s="904">
        <f t="shared" si="3"/>
        <v>212</v>
      </c>
      <c r="B221" s="907">
        <v>2100</v>
      </c>
      <c r="C221" s="905" t="s">
        <v>4565</v>
      </c>
      <c r="D221" s="905">
        <v>2117</v>
      </c>
      <c r="E221" s="905" t="s">
        <v>4695</v>
      </c>
      <c r="F221" s="905">
        <v>2010</v>
      </c>
      <c r="G221" s="905" t="s">
        <v>4696</v>
      </c>
      <c r="H221" s="907" t="s">
        <v>4581</v>
      </c>
      <c r="I221" s="905" t="s">
        <v>4582</v>
      </c>
      <c r="J221" s="906">
        <v>4140000000003</v>
      </c>
      <c r="K221" s="905" t="s">
        <v>4853</v>
      </c>
      <c r="L221" s="905" t="s">
        <v>4852</v>
      </c>
      <c r="M221" s="905" t="s">
        <v>4441</v>
      </c>
      <c r="N221" s="905" t="s">
        <v>634</v>
      </c>
      <c r="O221" s="905">
        <v>24</v>
      </c>
      <c r="P221" s="905">
        <v>0</v>
      </c>
      <c r="Q221" s="905">
        <v>0</v>
      </c>
      <c r="R221" s="905">
        <v>0</v>
      </c>
      <c r="S221" s="905">
        <v>1007</v>
      </c>
      <c r="T221" s="905" t="s">
        <v>4586</v>
      </c>
      <c r="U221" s="1063">
        <v>526350</v>
      </c>
      <c r="V221" s="923">
        <v>12632400</v>
      </c>
      <c r="W221" s="907" t="s">
        <v>4567</v>
      </c>
      <c r="X221" s="905" t="s">
        <v>5362</v>
      </c>
      <c r="Y221" s="917" t="s">
        <v>4718</v>
      </c>
      <c r="Z221" s="907" t="s">
        <v>5596</v>
      </c>
      <c r="AA221" s="908">
        <v>7.6712328767123283</v>
      </c>
      <c r="AB221" s="905" t="s">
        <v>4444</v>
      </c>
      <c r="AC221" s="905" t="s">
        <v>5021</v>
      </c>
      <c r="AD221" s="907" t="s">
        <v>5084</v>
      </c>
      <c r="AE221" s="905">
        <v>24</v>
      </c>
      <c r="AF221" s="906">
        <v>0</v>
      </c>
      <c r="AG221" s="910">
        <v>43808</v>
      </c>
      <c r="AH221" s="905"/>
      <c r="AI221" s="910" t="s">
        <v>2</v>
      </c>
      <c r="AJ221" s="910">
        <v>41182</v>
      </c>
      <c r="AK221" s="906">
        <v>48</v>
      </c>
      <c r="AL221" s="906">
        <v>0</v>
      </c>
      <c r="AM221" s="911"/>
      <c r="AN221" s="910">
        <v>43982</v>
      </c>
      <c r="AO221" s="910">
        <v>41912</v>
      </c>
      <c r="AP221" s="907"/>
      <c r="AQ221" s="711">
        <v>0</v>
      </c>
      <c r="AR221" s="711">
        <v>0</v>
      </c>
      <c r="AS221" s="711">
        <v>0</v>
      </c>
      <c r="AT221" s="711">
        <v>0</v>
      </c>
      <c r="AU221" s="715">
        <v>0</v>
      </c>
      <c r="AV221" s="711"/>
      <c r="AW221" s="716"/>
      <c r="AX221" s="716"/>
      <c r="AY221" s="716"/>
      <c r="AZ221" s="716"/>
      <c r="BA221" s="716"/>
      <c r="BB221" s="716"/>
      <c r="BC221" s="716"/>
      <c r="BD221" s="716"/>
      <c r="BE221" s="716"/>
      <c r="BF221" s="716"/>
      <c r="BG221" s="716"/>
      <c r="BH221" s="716"/>
      <c r="BI221" s="716">
        <v>0</v>
      </c>
      <c r="BJ221" s="722">
        <v>0</v>
      </c>
      <c r="BK221" s="1062">
        <v>0</v>
      </c>
      <c r="BL221" s="716">
        <v>0</v>
      </c>
      <c r="BM221" s="720" t="s">
        <v>5597</v>
      </c>
      <c r="BO221" s="918"/>
      <c r="BQ221" s="919"/>
      <c r="BR221" s="918"/>
    </row>
    <row r="222" spans="1:70" s="721" customFormat="1" ht="14.45" customHeight="1">
      <c r="A222" s="904">
        <f t="shared" si="3"/>
        <v>213</v>
      </c>
      <c r="B222" s="907">
        <v>2100</v>
      </c>
      <c r="C222" s="905" t="s">
        <v>4565</v>
      </c>
      <c r="D222" s="905">
        <v>2117</v>
      </c>
      <c r="E222" s="905" t="s">
        <v>4695</v>
      </c>
      <c r="F222" s="905">
        <v>2010</v>
      </c>
      <c r="G222" s="905" t="s">
        <v>4696</v>
      </c>
      <c r="H222" s="907" t="s">
        <v>4581</v>
      </c>
      <c r="I222" s="905" t="s">
        <v>4582</v>
      </c>
      <c r="J222" s="906">
        <v>3110000000100</v>
      </c>
      <c r="K222" s="905" t="s">
        <v>4773</v>
      </c>
      <c r="L222" s="905" t="s">
        <v>4455</v>
      </c>
      <c r="M222" s="905" t="s">
        <v>4703</v>
      </c>
      <c r="N222" s="905" t="s">
        <v>634</v>
      </c>
      <c r="O222" s="905">
        <v>22</v>
      </c>
      <c r="P222" s="905">
        <v>0</v>
      </c>
      <c r="Q222" s="905">
        <v>0</v>
      </c>
      <c r="R222" s="905">
        <v>0</v>
      </c>
      <c r="S222" s="905">
        <v>1007</v>
      </c>
      <c r="T222" s="905" t="s">
        <v>4586</v>
      </c>
      <c r="U222" s="1063">
        <v>1633005</v>
      </c>
      <c r="V222" s="923">
        <v>35926110</v>
      </c>
      <c r="W222" s="907" t="s">
        <v>4567</v>
      </c>
      <c r="X222" s="905" t="s">
        <v>5362</v>
      </c>
      <c r="Y222" s="917" t="s">
        <v>4718</v>
      </c>
      <c r="Z222" s="907" t="s">
        <v>5596</v>
      </c>
      <c r="AA222" s="908">
        <v>5.8054794520547945</v>
      </c>
      <c r="AB222" s="905" t="s">
        <v>5364</v>
      </c>
      <c r="AC222" s="905" t="s">
        <v>5037</v>
      </c>
      <c r="AD222" s="907" t="s">
        <v>4981</v>
      </c>
      <c r="AE222" s="905">
        <v>22</v>
      </c>
      <c r="AF222" s="906">
        <v>0</v>
      </c>
      <c r="AG222" s="910">
        <v>43808</v>
      </c>
      <c r="AH222" s="905"/>
      <c r="AI222" s="910">
        <v>43697</v>
      </c>
      <c r="AJ222" s="910">
        <v>41863</v>
      </c>
      <c r="AK222" s="906">
        <v>24</v>
      </c>
      <c r="AL222" s="906">
        <v>24</v>
      </c>
      <c r="AM222" s="911"/>
      <c r="AN222" s="910">
        <v>43982</v>
      </c>
      <c r="AO222" s="910">
        <v>42593</v>
      </c>
      <c r="AP222" s="907"/>
      <c r="AQ222" s="711">
        <v>10</v>
      </c>
      <c r="AR222" s="711">
        <v>0</v>
      </c>
      <c r="AS222" s="711">
        <v>10</v>
      </c>
      <c r="AT222" s="711">
        <v>0</v>
      </c>
      <c r="AU222" s="715">
        <v>32660100</v>
      </c>
      <c r="AV222" s="711" t="s">
        <v>5365</v>
      </c>
      <c r="AW222" s="716"/>
      <c r="AX222" s="716"/>
      <c r="AY222" s="716"/>
      <c r="AZ222" s="716"/>
      <c r="BA222" s="716"/>
      <c r="BB222" s="716"/>
      <c r="BC222" s="716"/>
      <c r="BD222" s="716"/>
      <c r="BE222" s="716"/>
      <c r="BF222" s="716"/>
      <c r="BG222" s="716"/>
      <c r="BH222" s="716"/>
      <c r="BI222" s="716">
        <v>0</v>
      </c>
      <c r="BJ222" s="722">
        <v>0</v>
      </c>
      <c r="BK222" s="1062">
        <v>0</v>
      </c>
      <c r="BL222" s="716">
        <v>0</v>
      </c>
      <c r="BM222" s="720" t="s">
        <v>5597</v>
      </c>
      <c r="BO222" s="918"/>
      <c r="BQ222" s="919"/>
      <c r="BR222" s="918"/>
    </row>
    <row r="223" spans="1:70" s="721" customFormat="1" ht="14.45" customHeight="1">
      <c r="A223" s="904">
        <f t="shared" si="3"/>
        <v>214</v>
      </c>
      <c r="B223" s="907">
        <v>2100</v>
      </c>
      <c r="C223" s="905" t="s">
        <v>4565</v>
      </c>
      <c r="D223" s="905">
        <v>2117</v>
      </c>
      <c r="E223" s="905" t="s">
        <v>4695</v>
      </c>
      <c r="F223" s="905">
        <v>2010</v>
      </c>
      <c r="G223" s="905" t="s">
        <v>4696</v>
      </c>
      <c r="H223" s="907" t="s">
        <v>4581</v>
      </c>
      <c r="I223" s="905" t="s">
        <v>4582</v>
      </c>
      <c r="J223" s="906">
        <v>3110000000054</v>
      </c>
      <c r="K223" s="905" t="s">
        <v>4770</v>
      </c>
      <c r="L223" s="905" t="s">
        <v>4455</v>
      </c>
      <c r="M223" s="905" t="s">
        <v>4441</v>
      </c>
      <c r="N223" s="905" t="s">
        <v>634</v>
      </c>
      <c r="O223" s="905">
        <v>2</v>
      </c>
      <c r="P223" s="905">
        <v>0</v>
      </c>
      <c r="Q223" s="905">
        <v>0</v>
      </c>
      <c r="R223" s="905">
        <v>0</v>
      </c>
      <c r="S223" s="905">
        <v>1007</v>
      </c>
      <c r="T223" s="905" t="s">
        <v>4586</v>
      </c>
      <c r="U223" s="1063">
        <v>3366733</v>
      </c>
      <c r="V223" s="923">
        <v>6733466</v>
      </c>
      <c r="W223" s="907" t="s">
        <v>4567</v>
      </c>
      <c r="X223" s="905" t="s">
        <v>5268</v>
      </c>
      <c r="Y223" s="917" t="s">
        <v>4718</v>
      </c>
      <c r="Z223" s="907" t="s">
        <v>5596</v>
      </c>
      <c r="AA223" s="908">
        <v>2.580821917808219</v>
      </c>
      <c r="AB223" s="905" t="s">
        <v>5366</v>
      </c>
      <c r="AC223" s="905" t="s">
        <v>5036</v>
      </c>
      <c r="AD223" s="907" t="s">
        <v>4977</v>
      </c>
      <c r="AE223" s="905">
        <v>2</v>
      </c>
      <c r="AF223" s="906">
        <v>0</v>
      </c>
      <c r="AG223" s="910">
        <v>43808</v>
      </c>
      <c r="AH223" s="905"/>
      <c r="AI223" s="910">
        <v>43178</v>
      </c>
      <c r="AJ223" s="910">
        <v>43040</v>
      </c>
      <c r="AK223" s="906">
        <v>6</v>
      </c>
      <c r="AL223" s="906">
        <v>0</v>
      </c>
      <c r="AM223" s="911"/>
      <c r="AN223" s="910">
        <v>43982</v>
      </c>
      <c r="AO223" s="910">
        <v>43770</v>
      </c>
      <c r="AP223" s="907"/>
      <c r="AQ223" s="711">
        <v>2</v>
      </c>
      <c r="AR223" s="711">
        <v>0</v>
      </c>
      <c r="AS223" s="711">
        <v>0</v>
      </c>
      <c r="AT223" s="711">
        <v>0</v>
      </c>
      <c r="AU223" s="715">
        <v>6733466</v>
      </c>
      <c r="AV223" s="711" t="s">
        <v>5367</v>
      </c>
      <c r="AW223" s="716"/>
      <c r="AX223" s="716"/>
      <c r="AY223" s="716"/>
      <c r="AZ223" s="716"/>
      <c r="BA223" s="716"/>
      <c r="BB223" s="716"/>
      <c r="BC223" s="716"/>
      <c r="BD223" s="716"/>
      <c r="BE223" s="716"/>
      <c r="BF223" s="716"/>
      <c r="BG223" s="716"/>
      <c r="BH223" s="716"/>
      <c r="BI223" s="716">
        <v>0</v>
      </c>
      <c r="BJ223" s="722">
        <v>0</v>
      </c>
      <c r="BK223" s="1062">
        <v>0</v>
      </c>
      <c r="BL223" s="716">
        <v>0</v>
      </c>
      <c r="BM223" s="720" t="s">
        <v>5597</v>
      </c>
      <c r="BO223" s="918"/>
      <c r="BQ223" s="919"/>
      <c r="BR223" s="918"/>
    </row>
    <row r="224" spans="1:70" s="721" customFormat="1" ht="14.45" customHeight="1">
      <c r="A224" s="904">
        <f t="shared" si="3"/>
        <v>215</v>
      </c>
      <c r="B224" s="907">
        <v>2100</v>
      </c>
      <c r="C224" s="905" t="s">
        <v>4565</v>
      </c>
      <c r="D224" s="905">
        <v>2117</v>
      </c>
      <c r="E224" s="905" t="s">
        <v>4695</v>
      </c>
      <c r="F224" s="905">
        <v>2010</v>
      </c>
      <c r="G224" s="905" t="s">
        <v>4696</v>
      </c>
      <c r="H224" s="907" t="s">
        <v>4581</v>
      </c>
      <c r="I224" s="905" t="s">
        <v>4582</v>
      </c>
      <c r="J224" s="906">
        <v>3110000000057</v>
      </c>
      <c r="K224" s="905" t="s">
        <v>4771</v>
      </c>
      <c r="L224" s="905" t="s">
        <v>4455</v>
      </c>
      <c r="M224" s="905" t="s">
        <v>4441</v>
      </c>
      <c r="N224" s="905" t="s">
        <v>634</v>
      </c>
      <c r="O224" s="905">
        <v>2</v>
      </c>
      <c r="P224" s="905">
        <v>0</v>
      </c>
      <c r="Q224" s="905">
        <v>0</v>
      </c>
      <c r="R224" s="905">
        <v>0</v>
      </c>
      <c r="S224" s="905">
        <v>1007</v>
      </c>
      <c r="T224" s="905" t="s">
        <v>4586</v>
      </c>
      <c r="U224" s="1063">
        <v>3079466</v>
      </c>
      <c r="V224" s="923">
        <v>6158932</v>
      </c>
      <c r="W224" s="907" t="s">
        <v>4567</v>
      </c>
      <c r="X224" s="905" t="s">
        <v>5268</v>
      </c>
      <c r="Y224" s="917" t="s">
        <v>4718</v>
      </c>
      <c r="Z224" s="907" t="s">
        <v>5596</v>
      </c>
      <c r="AA224" s="908">
        <v>2.580821917808219</v>
      </c>
      <c r="AB224" s="905" t="s">
        <v>5366</v>
      </c>
      <c r="AC224" s="905" t="s">
        <v>5036</v>
      </c>
      <c r="AD224" s="907" t="s">
        <v>4977</v>
      </c>
      <c r="AE224" s="905">
        <v>2</v>
      </c>
      <c r="AF224" s="906">
        <v>0</v>
      </c>
      <c r="AG224" s="910">
        <v>43808</v>
      </c>
      <c r="AH224" s="905"/>
      <c r="AI224" s="910">
        <v>43154</v>
      </c>
      <c r="AJ224" s="910">
        <v>43040</v>
      </c>
      <c r="AK224" s="906">
        <v>6</v>
      </c>
      <c r="AL224" s="906">
        <v>0</v>
      </c>
      <c r="AM224" s="911"/>
      <c r="AN224" s="910">
        <v>43982</v>
      </c>
      <c r="AO224" s="910">
        <v>43770</v>
      </c>
      <c r="AP224" s="907"/>
      <c r="AQ224" s="711">
        <v>2</v>
      </c>
      <c r="AR224" s="711">
        <v>0</v>
      </c>
      <c r="AS224" s="711">
        <v>0</v>
      </c>
      <c r="AT224" s="711">
        <v>0</v>
      </c>
      <c r="AU224" s="715">
        <v>6158932</v>
      </c>
      <c r="AV224" s="711" t="s">
        <v>5367</v>
      </c>
      <c r="AW224" s="716"/>
      <c r="AX224" s="716"/>
      <c r="AY224" s="716"/>
      <c r="AZ224" s="716"/>
      <c r="BA224" s="716"/>
      <c r="BB224" s="716"/>
      <c r="BC224" s="716"/>
      <c r="BD224" s="716"/>
      <c r="BE224" s="716"/>
      <c r="BF224" s="716"/>
      <c r="BG224" s="716"/>
      <c r="BH224" s="716"/>
      <c r="BI224" s="716">
        <v>0</v>
      </c>
      <c r="BJ224" s="722">
        <v>0</v>
      </c>
      <c r="BK224" s="1062">
        <v>0</v>
      </c>
      <c r="BL224" s="716">
        <v>0</v>
      </c>
      <c r="BM224" s="720" t="s">
        <v>5597</v>
      </c>
      <c r="BO224" s="918"/>
      <c r="BQ224" s="919"/>
      <c r="BR224" s="918"/>
    </row>
    <row r="225" spans="1:70" s="721" customFormat="1" ht="14.45" customHeight="1">
      <c r="A225" s="904">
        <f t="shared" si="3"/>
        <v>216</v>
      </c>
      <c r="B225" s="907">
        <v>2100</v>
      </c>
      <c r="C225" s="905" t="s">
        <v>4565</v>
      </c>
      <c r="D225" s="905">
        <v>2117</v>
      </c>
      <c r="E225" s="905" t="s">
        <v>4695</v>
      </c>
      <c r="F225" s="905">
        <v>2010</v>
      </c>
      <c r="G225" s="905" t="s">
        <v>4696</v>
      </c>
      <c r="H225" s="907" t="s">
        <v>4581</v>
      </c>
      <c r="I225" s="905" t="s">
        <v>4582</v>
      </c>
      <c r="J225" s="906">
        <v>3110000000058</v>
      </c>
      <c r="K225" s="905" t="s">
        <v>4772</v>
      </c>
      <c r="L225" s="905" t="s">
        <v>4455</v>
      </c>
      <c r="M225" s="905" t="s">
        <v>4441</v>
      </c>
      <c r="N225" s="905" t="s">
        <v>634</v>
      </c>
      <c r="O225" s="905">
        <v>2</v>
      </c>
      <c r="P225" s="905">
        <v>0</v>
      </c>
      <c r="Q225" s="905">
        <v>0</v>
      </c>
      <c r="R225" s="905">
        <v>0</v>
      </c>
      <c r="S225" s="905">
        <v>1007</v>
      </c>
      <c r="T225" s="905" t="s">
        <v>4586</v>
      </c>
      <c r="U225" s="1063">
        <v>2431000</v>
      </c>
      <c r="V225" s="923">
        <v>4862000</v>
      </c>
      <c r="W225" s="907" t="s">
        <v>4567</v>
      </c>
      <c r="X225" s="905" t="s">
        <v>5268</v>
      </c>
      <c r="Y225" s="917" t="s">
        <v>4718</v>
      </c>
      <c r="Z225" s="907" t="s">
        <v>5596</v>
      </c>
      <c r="AA225" s="908">
        <v>2.580821917808219</v>
      </c>
      <c r="AB225" s="905" t="s">
        <v>5366</v>
      </c>
      <c r="AC225" s="905" t="s">
        <v>5036</v>
      </c>
      <c r="AD225" s="907" t="s">
        <v>4979</v>
      </c>
      <c r="AE225" s="905">
        <v>2</v>
      </c>
      <c r="AF225" s="906">
        <v>0</v>
      </c>
      <c r="AG225" s="910">
        <v>43808</v>
      </c>
      <c r="AH225" s="905"/>
      <c r="AI225" s="910">
        <v>43551</v>
      </c>
      <c r="AJ225" s="910">
        <v>43040</v>
      </c>
      <c r="AK225" s="906">
        <v>6</v>
      </c>
      <c r="AL225" s="906">
        <v>0</v>
      </c>
      <c r="AM225" s="911"/>
      <c r="AN225" s="910">
        <v>43982</v>
      </c>
      <c r="AO225" s="910">
        <v>43770</v>
      </c>
      <c r="AP225" s="907"/>
      <c r="AQ225" s="711">
        <v>2</v>
      </c>
      <c r="AR225" s="711">
        <v>0</v>
      </c>
      <c r="AS225" s="711">
        <v>0</v>
      </c>
      <c r="AT225" s="711">
        <v>0</v>
      </c>
      <c r="AU225" s="715">
        <v>4862000</v>
      </c>
      <c r="AV225" s="711" t="s">
        <v>5367</v>
      </c>
      <c r="AW225" s="716"/>
      <c r="AX225" s="716"/>
      <c r="AY225" s="716"/>
      <c r="AZ225" s="716"/>
      <c r="BA225" s="716"/>
      <c r="BB225" s="716"/>
      <c r="BC225" s="716"/>
      <c r="BD225" s="716"/>
      <c r="BE225" s="716"/>
      <c r="BF225" s="716"/>
      <c r="BG225" s="716"/>
      <c r="BH225" s="716"/>
      <c r="BI225" s="716">
        <v>0</v>
      </c>
      <c r="BJ225" s="722">
        <v>0</v>
      </c>
      <c r="BK225" s="1062">
        <v>0</v>
      </c>
      <c r="BL225" s="716">
        <v>0</v>
      </c>
      <c r="BM225" s="720" t="s">
        <v>5597</v>
      </c>
      <c r="BO225" s="918"/>
      <c r="BQ225" s="919"/>
      <c r="BR225" s="918"/>
    </row>
    <row r="226" spans="1:70" s="721" customFormat="1" ht="14.45" customHeight="1">
      <c r="A226" s="904">
        <f t="shared" si="3"/>
        <v>217</v>
      </c>
      <c r="B226" s="907">
        <v>2100</v>
      </c>
      <c r="C226" s="905" t="s">
        <v>4565</v>
      </c>
      <c r="D226" s="905">
        <v>2117</v>
      </c>
      <c r="E226" s="905" t="s">
        <v>4695</v>
      </c>
      <c r="F226" s="905">
        <v>2010</v>
      </c>
      <c r="G226" s="905" t="s">
        <v>4696</v>
      </c>
      <c r="H226" s="907" t="s">
        <v>4581</v>
      </c>
      <c r="I226" s="905" t="s">
        <v>4582</v>
      </c>
      <c r="J226" s="906">
        <v>3110120000351</v>
      </c>
      <c r="K226" s="905" t="s">
        <v>4777</v>
      </c>
      <c r="L226" s="905" t="s">
        <v>4455</v>
      </c>
      <c r="M226" s="905" t="s">
        <v>4441</v>
      </c>
      <c r="N226" s="905" t="s">
        <v>634</v>
      </c>
      <c r="O226" s="905">
        <v>1</v>
      </c>
      <c r="P226" s="905">
        <v>0</v>
      </c>
      <c r="Q226" s="905">
        <v>0</v>
      </c>
      <c r="R226" s="905">
        <v>0</v>
      </c>
      <c r="S226" s="905">
        <v>1007</v>
      </c>
      <c r="T226" s="905" t="s">
        <v>4586</v>
      </c>
      <c r="U226" s="1063">
        <v>47630000</v>
      </c>
      <c r="V226" s="923">
        <v>47630000</v>
      </c>
      <c r="W226" s="907" t="s">
        <v>4567</v>
      </c>
      <c r="X226" s="905" t="s">
        <v>5368</v>
      </c>
      <c r="Y226" s="917" t="e">
        <v>#N/A</v>
      </c>
      <c r="Z226" s="907" t="s">
        <v>5596</v>
      </c>
      <c r="AA226" s="908">
        <v>6</v>
      </c>
      <c r="AB226" s="905"/>
      <c r="AC226" s="905" t="s">
        <v>5039</v>
      </c>
      <c r="AD226" s="907" t="s">
        <v>4994</v>
      </c>
      <c r="AE226" s="905">
        <v>1</v>
      </c>
      <c r="AF226" s="906">
        <v>0</v>
      </c>
      <c r="AG226" s="910">
        <v>43808</v>
      </c>
      <c r="AH226" s="905"/>
      <c r="AI226" s="910" t="s">
        <v>2</v>
      </c>
      <c r="AJ226" s="910">
        <v>41792</v>
      </c>
      <c r="AK226" s="906">
        <v>1</v>
      </c>
      <c r="AL226" s="906">
        <v>0</v>
      </c>
      <c r="AM226" s="911"/>
      <c r="AN226" s="910">
        <v>43982</v>
      </c>
      <c r="AO226" s="910">
        <v>42522</v>
      </c>
      <c r="AP226" s="907"/>
      <c r="AQ226" s="711">
        <v>0</v>
      </c>
      <c r="AR226" s="711">
        <v>0</v>
      </c>
      <c r="AS226" s="711">
        <v>0</v>
      </c>
      <c r="AT226" s="711">
        <v>0</v>
      </c>
      <c r="AU226" s="715">
        <v>0</v>
      </c>
      <c r="AV226" s="711"/>
      <c r="AW226" s="716"/>
      <c r="AX226" s="716"/>
      <c r="AY226" s="716"/>
      <c r="AZ226" s="716"/>
      <c r="BA226" s="716"/>
      <c r="BB226" s="716"/>
      <c r="BC226" s="716"/>
      <c r="BD226" s="716"/>
      <c r="BE226" s="716"/>
      <c r="BF226" s="716"/>
      <c r="BG226" s="716"/>
      <c r="BH226" s="716"/>
      <c r="BI226" s="716">
        <v>0</v>
      </c>
      <c r="BJ226" s="722">
        <v>0</v>
      </c>
      <c r="BK226" s="1062">
        <v>0</v>
      </c>
      <c r="BL226" s="716">
        <v>0</v>
      </c>
      <c r="BM226" s="720" t="s">
        <v>5597</v>
      </c>
      <c r="BO226" s="918"/>
      <c r="BQ226" s="919"/>
      <c r="BR226" s="918"/>
    </row>
    <row r="227" spans="1:70" s="721" customFormat="1" ht="14.45" customHeight="1">
      <c r="A227" s="904">
        <f t="shared" si="3"/>
        <v>218</v>
      </c>
      <c r="B227" s="907">
        <v>2100</v>
      </c>
      <c r="C227" s="905" t="s">
        <v>4565</v>
      </c>
      <c r="D227" s="905">
        <v>2117</v>
      </c>
      <c r="E227" s="905" t="s">
        <v>4695</v>
      </c>
      <c r="F227" s="905">
        <v>2010</v>
      </c>
      <c r="G227" s="905" t="s">
        <v>4696</v>
      </c>
      <c r="H227" s="907" t="s">
        <v>4581</v>
      </c>
      <c r="I227" s="905" t="s">
        <v>4582</v>
      </c>
      <c r="J227" s="906">
        <v>3110120000119</v>
      </c>
      <c r="K227" s="905" t="s">
        <v>4775</v>
      </c>
      <c r="L227" s="905" t="s">
        <v>4455</v>
      </c>
      <c r="M227" s="905" t="s">
        <v>4441</v>
      </c>
      <c r="N227" s="905" t="s">
        <v>634</v>
      </c>
      <c r="O227" s="905">
        <v>29</v>
      </c>
      <c r="P227" s="905">
        <v>0</v>
      </c>
      <c r="Q227" s="905">
        <v>0</v>
      </c>
      <c r="R227" s="905">
        <v>0</v>
      </c>
      <c r="S227" s="905">
        <v>1007</v>
      </c>
      <c r="T227" s="905" t="s">
        <v>4586</v>
      </c>
      <c r="U227" s="1063">
        <v>511500</v>
      </c>
      <c r="V227" s="923">
        <v>14833500</v>
      </c>
      <c r="W227" s="907" t="s">
        <v>4567</v>
      </c>
      <c r="X227" s="905" t="s">
        <v>5369</v>
      </c>
      <c r="Y227" s="917" t="s">
        <v>4715</v>
      </c>
      <c r="Z227" s="907" t="s">
        <v>5596</v>
      </c>
      <c r="AA227" s="908">
        <v>2.580821917808219</v>
      </c>
      <c r="AB227" s="905" t="s">
        <v>5370</v>
      </c>
      <c r="AC227" s="905" t="s">
        <v>5036</v>
      </c>
      <c r="AD227" s="907" t="s">
        <v>4976</v>
      </c>
      <c r="AE227" s="905">
        <v>29</v>
      </c>
      <c r="AF227" s="906">
        <v>0</v>
      </c>
      <c r="AG227" s="910">
        <v>43909</v>
      </c>
      <c r="AH227" s="905"/>
      <c r="AI227" s="910">
        <v>43909</v>
      </c>
      <c r="AJ227" s="910">
        <v>43040</v>
      </c>
      <c r="AK227" s="906">
        <v>6</v>
      </c>
      <c r="AL227" s="906">
        <v>18</v>
      </c>
      <c r="AM227" s="911"/>
      <c r="AN227" s="910">
        <v>43982</v>
      </c>
      <c r="AO227" s="910">
        <v>43770</v>
      </c>
      <c r="AP227" s="907"/>
      <c r="AQ227" s="711">
        <v>0</v>
      </c>
      <c r="AR227" s="711">
        <v>0</v>
      </c>
      <c r="AS227" s="711">
        <v>0</v>
      </c>
      <c r="AT227" s="711">
        <v>0</v>
      </c>
      <c r="AU227" s="715">
        <v>0</v>
      </c>
      <c r="AV227" s="711"/>
      <c r="AW227" s="716"/>
      <c r="AX227" s="716"/>
      <c r="AY227" s="920">
        <v>18</v>
      </c>
      <c r="AZ227" s="716"/>
      <c r="BA227" s="716"/>
      <c r="BB227" s="716"/>
      <c r="BC227" s="716"/>
      <c r="BD227" s="716"/>
      <c r="BE227" s="716"/>
      <c r="BF227" s="716"/>
      <c r="BG227" s="716"/>
      <c r="BH227" s="716"/>
      <c r="BI227" s="716">
        <v>18</v>
      </c>
      <c r="BJ227" s="722">
        <v>1.5</v>
      </c>
      <c r="BK227" s="1062">
        <v>9207000</v>
      </c>
      <c r="BL227" s="716">
        <v>1</v>
      </c>
      <c r="BM227" s="720" t="s">
        <v>5597</v>
      </c>
      <c r="BO227" s="918"/>
      <c r="BQ227" s="919"/>
      <c r="BR227" s="918"/>
    </row>
    <row r="228" spans="1:70" s="721" customFormat="1" ht="14.45" customHeight="1">
      <c r="A228" s="904">
        <f t="shared" si="3"/>
        <v>219</v>
      </c>
      <c r="B228" s="907">
        <v>2100</v>
      </c>
      <c r="C228" s="905" t="s">
        <v>4565</v>
      </c>
      <c r="D228" s="905">
        <v>2117</v>
      </c>
      <c r="E228" s="905" t="s">
        <v>4695</v>
      </c>
      <c r="F228" s="905">
        <v>2010</v>
      </c>
      <c r="G228" s="905" t="s">
        <v>4696</v>
      </c>
      <c r="H228" s="907" t="s">
        <v>4581</v>
      </c>
      <c r="I228" s="905" t="s">
        <v>4582</v>
      </c>
      <c r="J228" s="906">
        <v>3110120000121</v>
      </c>
      <c r="K228" s="905" t="s">
        <v>4776</v>
      </c>
      <c r="L228" s="905" t="s">
        <v>4455</v>
      </c>
      <c r="M228" s="905" t="s">
        <v>4441</v>
      </c>
      <c r="N228" s="905" t="s">
        <v>634</v>
      </c>
      <c r="O228" s="905">
        <v>1</v>
      </c>
      <c r="P228" s="905">
        <v>0</v>
      </c>
      <c r="Q228" s="905">
        <v>0</v>
      </c>
      <c r="R228" s="905">
        <v>0</v>
      </c>
      <c r="S228" s="905">
        <v>1007</v>
      </c>
      <c r="T228" s="905" t="s">
        <v>4586</v>
      </c>
      <c r="U228" s="1063">
        <v>32450000</v>
      </c>
      <c r="V228" s="923">
        <v>32450000</v>
      </c>
      <c r="W228" s="907" t="s">
        <v>4567</v>
      </c>
      <c r="X228" s="905" t="s">
        <v>5371</v>
      </c>
      <c r="Y228" s="917" t="s">
        <v>3933</v>
      </c>
      <c r="Z228" s="907" t="s">
        <v>5596</v>
      </c>
      <c r="AA228" s="908">
        <v>4.7506849315068491</v>
      </c>
      <c r="AB228" s="905" t="s">
        <v>5348</v>
      </c>
      <c r="AC228" s="905" t="s">
        <v>5038</v>
      </c>
      <c r="AD228" s="907" t="s">
        <v>4990</v>
      </c>
      <c r="AE228" s="905">
        <v>1</v>
      </c>
      <c r="AF228" s="906">
        <v>0</v>
      </c>
      <c r="AG228" s="910">
        <v>43808</v>
      </c>
      <c r="AH228" s="905"/>
      <c r="AI228" s="910">
        <v>42705</v>
      </c>
      <c r="AJ228" s="910">
        <v>42248</v>
      </c>
      <c r="AK228" s="906">
        <v>3</v>
      </c>
      <c r="AL228" s="906">
        <v>0</v>
      </c>
      <c r="AM228" s="911"/>
      <c r="AN228" s="910">
        <v>43982</v>
      </c>
      <c r="AO228" s="910">
        <v>42978</v>
      </c>
      <c r="AP228" s="907"/>
      <c r="AQ228" s="711">
        <v>0</v>
      </c>
      <c r="AR228" s="711">
        <v>0</v>
      </c>
      <c r="AS228" s="711">
        <v>0</v>
      </c>
      <c r="AT228" s="711">
        <v>0</v>
      </c>
      <c r="AU228" s="715">
        <v>0</v>
      </c>
      <c r="AV228" s="711"/>
      <c r="AW228" s="716"/>
      <c r="AX228" s="716"/>
      <c r="AY228" s="716"/>
      <c r="AZ228" s="716"/>
      <c r="BA228" s="716"/>
      <c r="BB228" s="716"/>
      <c r="BC228" s="716"/>
      <c r="BD228" s="716"/>
      <c r="BE228" s="716"/>
      <c r="BF228" s="716"/>
      <c r="BG228" s="716"/>
      <c r="BH228" s="716"/>
      <c r="BI228" s="716">
        <v>0</v>
      </c>
      <c r="BJ228" s="722">
        <v>0</v>
      </c>
      <c r="BK228" s="1062">
        <v>0</v>
      </c>
      <c r="BL228" s="716">
        <v>0</v>
      </c>
      <c r="BM228" s="720" t="s">
        <v>5597</v>
      </c>
      <c r="BO228" s="918"/>
      <c r="BQ228" s="919"/>
      <c r="BR228" s="918"/>
    </row>
    <row r="229" spans="1:70" s="721" customFormat="1" ht="14.45" customHeight="1">
      <c r="A229" s="904">
        <f t="shared" si="3"/>
        <v>220</v>
      </c>
      <c r="B229" s="907">
        <v>2100</v>
      </c>
      <c r="C229" s="905" t="s">
        <v>4565</v>
      </c>
      <c r="D229" s="905">
        <v>2117</v>
      </c>
      <c r="E229" s="905" t="s">
        <v>4695</v>
      </c>
      <c r="F229" s="905">
        <v>2010</v>
      </c>
      <c r="G229" s="905" t="s">
        <v>4696</v>
      </c>
      <c r="H229" s="907" t="s">
        <v>4581</v>
      </c>
      <c r="I229" s="905" t="s">
        <v>4582</v>
      </c>
      <c r="J229" s="906">
        <v>9999970022742</v>
      </c>
      <c r="K229" s="905" t="s">
        <v>4930</v>
      </c>
      <c r="L229" s="905" t="s">
        <v>4451</v>
      </c>
      <c r="M229" s="905" t="s">
        <v>725</v>
      </c>
      <c r="N229" s="905" t="s">
        <v>634</v>
      </c>
      <c r="O229" s="905">
        <v>1</v>
      </c>
      <c r="P229" s="905">
        <v>0</v>
      </c>
      <c r="Q229" s="905">
        <v>0</v>
      </c>
      <c r="R229" s="905">
        <v>0</v>
      </c>
      <c r="S229" s="905">
        <v>1007</v>
      </c>
      <c r="T229" s="905" t="s">
        <v>4586</v>
      </c>
      <c r="U229" s="1063">
        <v>39050000</v>
      </c>
      <c r="V229" s="923">
        <v>39050000</v>
      </c>
      <c r="W229" s="907" t="s">
        <v>4567</v>
      </c>
      <c r="X229" s="905" t="s">
        <v>5372</v>
      </c>
      <c r="Y229" s="917" t="s">
        <v>4718</v>
      </c>
      <c r="Z229" s="907" t="s">
        <v>5596</v>
      </c>
      <c r="AA229" s="908">
        <v>3.1506849315068495</v>
      </c>
      <c r="AB229" s="905" t="s">
        <v>5373</v>
      </c>
      <c r="AC229" s="905" t="s">
        <v>5024</v>
      </c>
      <c r="AD229" s="907" t="s">
        <v>4987</v>
      </c>
      <c r="AE229" s="905">
        <v>1</v>
      </c>
      <c r="AF229" s="906">
        <v>0</v>
      </c>
      <c r="AG229" s="910">
        <v>43808</v>
      </c>
      <c r="AH229" s="905"/>
      <c r="AI229" s="910" t="s">
        <v>2</v>
      </c>
      <c r="AJ229" s="910">
        <v>42832</v>
      </c>
      <c r="AK229" s="906">
        <v>2</v>
      </c>
      <c r="AL229" s="906">
        <v>0</v>
      </c>
      <c r="AM229" s="911"/>
      <c r="AN229" s="910">
        <v>43982</v>
      </c>
      <c r="AO229" s="910">
        <v>43562</v>
      </c>
      <c r="AP229" s="907"/>
      <c r="AQ229" s="711">
        <v>1</v>
      </c>
      <c r="AR229" s="711">
        <v>0</v>
      </c>
      <c r="AS229" s="711">
        <v>0</v>
      </c>
      <c r="AT229" s="711">
        <v>0</v>
      </c>
      <c r="AU229" s="715">
        <v>39050000</v>
      </c>
      <c r="AV229" s="711" t="s">
        <v>5367</v>
      </c>
      <c r="AW229" s="716"/>
      <c r="AX229" s="716"/>
      <c r="AY229" s="716"/>
      <c r="AZ229" s="716"/>
      <c r="BA229" s="716"/>
      <c r="BB229" s="716"/>
      <c r="BC229" s="716"/>
      <c r="BD229" s="716"/>
      <c r="BE229" s="716"/>
      <c r="BF229" s="716"/>
      <c r="BG229" s="716"/>
      <c r="BH229" s="716"/>
      <c r="BI229" s="716">
        <v>0</v>
      </c>
      <c r="BJ229" s="722">
        <v>0</v>
      </c>
      <c r="BK229" s="1062">
        <v>0</v>
      </c>
      <c r="BL229" s="716">
        <v>0</v>
      </c>
      <c r="BM229" s="720" t="s">
        <v>5597</v>
      </c>
      <c r="BO229" s="918"/>
      <c r="BQ229" s="919"/>
      <c r="BR229" s="918"/>
    </row>
    <row r="230" spans="1:70" s="721" customFormat="1" ht="14.45" customHeight="1">
      <c r="A230" s="904">
        <f t="shared" si="3"/>
        <v>221</v>
      </c>
      <c r="B230" s="907">
        <v>2100</v>
      </c>
      <c r="C230" s="905" t="s">
        <v>4565</v>
      </c>
      <c r="D230" s="905">
        <v>2117</v>
      </c>
      <c r="E230" s="905" t="s">
        <v>4695</v>
      </c>
      <c r="F230" s="905">
        <v>2010</v>
      </c>
      <c r="G230" s="905" t="s">
        <v>4696</v>
      </c>
      <c r="H230" s="907" t="s">
        <v>4581</v>
      </c>
      <c r="I230" s="905" t="s">
        <v>4582</v>
      </c>
      <c r="J230" s="906">
        <v>4410970000369</v>
      </c>
      <c r="K230" s="905" t="s">
        <v>4857</v>
      </c>
      <c r="L230" s="905" t="s">
        <v>4699</v>
      </c>
      <c r="M230" s="905" t="s">
        <v>4441</v>
      </c>
      <c r="N230" s="905" t="s">
        <v>634</v>
      </c>
      <c r="O230" s="905">
        <v>40</v>
      </c>
      <c r="P230" s="905">
        <v>0</v>
      </c>
      <c r="Q230" s="905">
        <v>0</v>
      </c>
      <c r="R230" s="905">
        <v>0</v>
      </c>
      <c r="S230" s="905">
        <v>1007</v>
      </c>
      <c r="T230" s="905" t="s">
        <v>4586</v>
      </c>
      <c r="U230" s="1063">
        <v>737000</v>
      </c>
      <c r="V230" s="923">
        <v>29480000</v>
      </c>
      <c r="W230" s="907" t="s">
        <v>4567</v>
      </c>
      <c r="X230" s="905" t="s">
        <v>5362</v>
      </c>
      <c r="Y230" s="917" t="s">
        <v>4718</v>
      </c>
      <c r="Z230" s="907" t="s">
        <v>5596</v>
      </c>
      <c r="AA230" s="908">
        <v>4.6657534246575345</v>
      </c>
      <c r="AB230" s="905" t="s">
        <v>5374</v>
      </c>
      <c r="AC230" s="905" t="s">
        <v>5052</v>
      </c>
      <c r="AD230" s="907" t="s">
        <v>5084</v>
      </c>
      <c r="AE230" s="905">
        <v>40</v>
      </c>
      <c r="AF230" s="906">
        <v>0</v>
      </c>
      <c r="AG230" s="910">
        <v>43808</v>
      </c>
      <c r="AH230" s="905"/>
      <c r="AI230" s="910">
        <v>43551</v>
      </c>
      <c r="AJ230" s="910">
        <v>42279</v>
      </c>
      <c r="AK230" s="906">
        <v>60</v>
      </c>
      <c r="AL230" s="906">
        <v>0</v>
      </c>
      <c r="AM230" s="911"/>
      <c r="AN230" s="910">
        <v>43982</v>
      </c>
      <c r="AO230" s="910">
        <v>43009</v>
      </c>
      <c r="AP230" s="907"/>
      <c r="AQ230" s="711">
        <v>0</v>
      </c>
      <c r="AR230" s="711">
        <v>0</v>
      </c>
      <c r="AS230" s="711">
        <v>0</v>
      </c>
      <c r="AT230" s="711">
        <v>0</v>
      </c>
      <c r="AU230" s="715">
        <v>0</v>
      </c>
      <c r="AV230" s="711"/>
      <c r="AW230" s="716"/>
      <c r="AX230" s="716"/>
      <c r="AY230" s="716"/>
      <c r="AZ230" s="716"/>
      <c r="BA230" s="716"/>
      <c r="BB230" s="716"/>
      <c r="BC230" s="716"/>
      <c r="BD230" s="716"/>
      <c r="BE230" s="716"/>
      <c r="BF230" s="716"/>
      <c r="BG230" s="716"/>
      <c r="BH230" s="716"/>
      <c r="BI230" s="716">
        <v>0</v>
      </c>
      <c r="BJ230" s="722">
        <v>0</v>
      </c>
      <c r="BK230" s="1062">
        <v>0</v>
      </c>
      <c r="BL230" s="716">
        <v>0</v>
      </c>
      <c r="BM230" s="720" t="s">
        <v>5597</v>
      </c>
      <c r="BO230" s="918"/>
      <c r="BQ230" s="919"/>
      <c r="BR230" s="918"/>
    </row>
    <row r="231" spans="1:70" s="721" customFormat="1" ht="14.45" customHeight="1">
      <c r="A231" s="904">
        <f t="shared" si="3"/>
        <v>222</v>
      </c>
      <c r="B231" s="907">
        <v>2100</v>
      </c>
      <c r="C231" s="905" t="s">
        <v>4565</v>
      </c>
      <c r="D231" s="905">
        <v>2117</v>
      </c>
      <c r="E231" s="905" t="s">
        <v>4695</v>
      </c>
      <c r="F231" s="905">
        <v>2010</v>
      </c>
      <c r="G231" s="905" t="s">
        <v>4696</v>
      </c>
      <c r="H231" s="907" t="s">
        <v>4581</v>
      </c>
      <c r="I231" s="905" t="s">
        <v>4582</v>
      </c>
      <c r="J231" s="906">
        <v>4410970000383</v>
      </c>
      <c r="K231" s="905" t="s">
        <v>4858</v>
      </c>
      <c r="L231" s="905" t="s">
        <v>4699</v>
      </c>
      <c r="M231" s="905" t="s">
        <v>725</v>
      </c>
      <c r="N231" s="905" t="s">
        <v>634</v>
      </c>
      <c r="O231" s="905">
        <v>16</v>
      </c>
      <c r="P231" s="905">
        <v>0</v>
      </c>
      <c r="Q231" s="905">
        <v>0</v>
      </c>
      <c r="R231" s="905">
        <v>0</v>
      </c>
      <c r="S231" s="905">
        <v>1007</v>
      </c>
      <c r="T231" s="905" t="s">
        <v>4586</v>
      </c>
      <c r="U231" s="1063">
        <v>10103518</v>
      </c>
      <c r="V231" s="923">
        <v>161656295</v>
      </c>
      <c r="W231" s="907" t="s">
        <v>4567</v>
      </c>
      <c r="X231" s="905" t="s">
        <v>5375</v>
      </c>
      <c r="Y231" s="917" t="s">
        <v>4718</v>
      </c>
      <c r="Z231" s="907" t="s">
        <v>5598</v>
      </c>
      <c r="AA231" s="908">
        <v>0.69589041095890414</v>
      </c>
      <c r="AB231" s="905" t="s">
        <v>5376</v>
      </c>
      <c r="AC231" s="905" t="s">
        <v>5054</v>
      </c>
      <c r="AD231" s="907" t="s">
        <v>5014</v>
      </c>
      <c r="AE231" s="905">
        <v>16</v>
      </c>
      <c r="AF231" s="906">
        <v>0</v>
      </c>
      <c r="AG231" s="910">
        <v>43909</v>
      </c>
      <c r="AH231" s="905"/>
      <c r="AI231" s="910">
        <v>43909</v>
      </c>
      <c r="AJ231" s="910">
        <v>43728</v>
      </c>
      <c r="AK231" s="906">
        <v>200</v>
      </c>
      <c r="AL231" s="906">
        <v>95</v>
      </c>
      <c r="AM231" s="911"/>
      <c r="AN231" s="910">
        <v>43982</v>
      </c>
      <c r="AO231" s="910">
        <v>44458</v>
      </c>
      <c r="AP231" s="907"/>
      <c r="AQ231" s="711">
        <v>0</v>
      </c>
      <c r="AR231" s="711">
        <v>0</v>
      </c>
      <c r="AS231" s="711">
        <v>0</v>
      </c>
      <c r="AT231" s="711">
        <v>0</v>
      </c>
      <c r="AU231" s="715">
        <v>0</v>
      </c>
      <c r="AV231" s="711"/>
      <c r="AW231" s="716"/>
      <c r="AX231" s="716"/>
      <c r="AY231" s="920">
        <v>95</v>
      </c>
      <c r="AZ231" s="716"/>
      <c r="BA231" s="716"/>
      <c r="BB231" s="716"/>
      <c r="BC231" s="716"/>
      <c r="BD231" s="716"/>
      <c r="BE231" s="716"/>
      <c r="BF231" s="716"/>
      <c r="BG231" s="716"/>
      <c r="BH231" s="716"/>
      <c r="BI231" s="716">
        <v>95</v>
      </c>
      <c r="BJ231" s="722">
        <v>7.916666666666667</v>
      </c>
      <c r="BK231" s="1062">
        <v>959834210</v>
      </c>
      <c r="BL231" s="716">
        <v>1</v>
      </c>
      <c r="BM231" s="720" t="s">
        <v>5597</v>
      </c>
      <c r="BO231" s="918"/>
      <c r="BQ231" s="919"/>
      <c r="BR231" s="918"/>
    </row>
    <row r="232" spans="1:70" s="721" customFormat="1" ht="14.45" customHeight="1">
      <c r="A232" s="904">
        <f t="shared" si="3"/>
        <v>223</v>
      </c>
      <c r="B232" s="907">
        <v>2100</v>
      </c>
      <c r="C232" s="905" t="s">
        <v>4565</v>
      </c>
      <c r="D232" s="905">
        <v>2117</v>
      </c>
      <c r="E232" s="905" t="s">
        <v>4695</v>
      </c>
      <c r="F232" s="905">
        <v>2010</v>
      </c>
      <c r="G232" s="905" t="s">
        <v>4696</v>
      </c>
      <c r="H232" s="907" t="s">
        <v>4581</v>
      </c>
      <c r="I232" s="905" t="s">
        <v>4582</v>
      </c>
      <c r="J232" s="906">
        <v>4410970000050</v>
      </c>
      <c r="K232" s="905" t="s">
        <v>4854</v>
      </c>
      <c r="L232" s="905" t="s">
        <v>4699</v>
      </c>
      <c r="M232" s="905" t="s">
        <v>4441</v>
      </c>
      <c r="N232" s="905" t="s">
        <v>634</v>
      </c>
      <c r="O232" s="905">
        <v>49</v>
      </c>
      <c r="P232" s="905">
        <v>0</v>
      </c>
      <c r="Q232" s="905">
        <v>0</v>
      </c>
      <c r="R232" s="905">
        <v>0</v>
      </c>
      <c r="S232" s="905">
        <v>1007</v>
      </c>
      <c r="T232" s="905" t="s">
        <v>4586</v>
      </c>
      <c r="U232" s="1063">
        <v>2911410</v>
      </c>
      <c r="V232" s="923">
        <v>142659090</v>
      </c>
      <c r="W232" s="907" t="s">
        <v>4567</v>
      </c>
      <c r="X232" s="905" t="s">
        <v>5375</v>
      </c>
      <c r="Y232" s="917" t="s">
        <v>4718</v>
      </c>
      <c r="Z232" s="907" t="s">
        <v>5598</v>
      </c>
      <c r="AA232" s="908">
        <v>1.4301369863013698</v>
      </c>
      <c r="AB232" s="905" t="s">
        <v>5377</v>
      </c>
      <c r="AC232" s="905" t="s">
        <v>5076</v>
      </c>
      <c r="AD232" s="907" t="s">
        <v>5014</v>
      </c>
      <c r="AE232" s="905">
        <v>49</v>
      </c>
      <c r="AF232" s="906">
        <v>0</v>
      </c>
      <c r="AG232" s="910">
        <v>43951</v>
      </c>
      <c r="AH232" s="905"/>
      <c r="AI232" s="910">
        <v>43951</v>
      </c>
      <c r="AJ232" s="910">
        <v>43460</v>
      </c>
      <c r="AK232" s="906">
        <v>100</v>
      </c>
      <c r="AL232" s="906">
        <v>1</v>
      </c>
      <c r="AM232" s="911"/>
      <c r="AN232" s="910">
        <v>43982</v>
      </c>
      <c r="AO232" s="910">
        <v>44190</v>
      </c>
      <c r="AP232" s="907"/>
      <c r="AQ232" s="711">
        <v>0</v>
      </c>
      <c r="AR232" s="711">
        <v>0</v>
      </c>
      <c r="AS232" s="711">
        <v>0</v>
      </c>
      <c r="AT232" s="711">
        <v>0</v>
      </c>
      <c r="AU232" s="715">
        <v>0</v>
      </c>
      <c r="AV232" s="711"/>
      <c r="AW232" s="716"/>
      <c r="AX232" s="716"/>
      <c r="AY232" s="716"/>
      <c r="AZ232" s="716">
        <v>1</v>
      </c>
      <c r="BA232" s="716"/>
      <c r="BB232" s="716"/>
      <c r="BC232" s="716"/>
      <c r="BD232" s="716"/>
      <c r="BE232" s="716"/>
      <c r="BF232" s="716"/>
      <c r="BG232" s="716"/>
      <c r="BH232" s="716"/>
      <c r="BI232" s="716">
        <v>1</v>
      </c>
      <c r="BJ232" s="722">
        <v>8.3333333333333329E-2</v>
      </c>
      <c r="BK232" s="1062">
        <v>2911410</v>
      </c>
      <c r="BL232" s="716">
        <v>1</v>
      </c>
      <c r="BM232" s="720" t="s">
        <v>5597</v>
      </c>
      <c r="BO232" s="918"/>
      <c r="BQ232" s="919"/>
      <c r="BR232" s="918"/>
    </row>
    <row r="233" spans="1:70" s="721" customFormat="1" ht="14.45" customHeight="1">
      <c r="A233" s="904">
        <f t="shared" si="3"/>
        <v>224</v>
      </c>
      <c r="B233" s="907">
        <v>2100</v>
      </c>
      <c r="C233" s="905" t="s">
        <v>4565</v>
      </c>
      <c r="D233" s="905">
        <v>2117</v>
      </c>
      <c r="E233" s="905" t="s">
        <v>4695</v>
      </c>
      <c r="F233" s="905">
        <v>2010</v>
      </c>
      <c r="G233" s="905" t="s">
        <v>4696</v>
      </c>
      <c r="H233" s="907" t="s">
        <v>4581</v>
      </c>
      <c r="I233" s="905" t="s">
        <v>4582</v>
      </c>
      <c r="J233" s="906">
        <v>4410970000105</v>
      </c>
      <c r="K233" s="905" t="s">
        <v>4855</v>
      </c>
      <c r="L233" s="905" t="s">
        <v>4699</v>
      </c>
      <c r="M233" s="905" t="s">
        <v>4441</v>
      </c>
      <c r="N233" s="905" t="s">
        <v>634</v>
      </c>
      <c r="O233" s="905">
        <v>162</v>
      </c>
      <c r="P233" s="905">
        <v>0</v>
      </c>
      <c r="Q233" s="905">
        <v>0</v>
      </c>
      <c r="R233" s="905">
        <v>0</v>
      </c>
      <c r="S233" s="905">
        <v>1007</v>
      </c>
      <c r="T233" s="905" t="s">
        <v>4586</v>
      </c>
      <c r="U233" s="1063">
        <v>289036</v>
      </c>
      <c r="V233" s="923">
        <v>46823808</v>
      </c>
      <c r="W233" s="907" t="s">
        <v>4567</v>
      </c>
      <c r="X233" s="905" t="s">
        <v>5375</v>
      </c>
      <c r="Y233" s="917" t="s">
        <v>4718</v>
      </c>
      <c r="Z233" s="907" t="s">
        <v>5598</v>
      </c>
      <c r="AA233" s="908">
        <v>1.4164383561643836</v>
      </c>
      <c r="AB233" s="905" t="s">
        <v>5378</v>
      </c>
      <c r="AC233" s="905" t="s">
        <v>5023</v>
      </c>
      <c r="AD233" s="907" t="s">
        <v>4973</v>
      </c>
      <c r="AE233" s="905">
        <v>162</v>
      </c>
      <c r="AF233" s="906">
        <v>0</v>
      </c>
      <c r="AG233" s="910">
        <v>43808</v>
      </c>
      <c r="AH233" s="905"/>
      <c r="AI233" s="910">
        <v>43593</v>
      </c>
      <c r="AJ233" s="910">
        <v>43465</v>
      </c>
      <c r="AK233" s="906">
        <v>400</v>
      </c>
      <c r="AL233" s="906">
        <v>28</v>
      </c>
      <c r="AM233" s="911"/>
      <c r="AN233" s="910">
        <v>43982</v>
      </c>
      <c r="AO233" s="910">
        <v>44195</v>
      </c>
      <c r="AP233" s="907"/>
      <c r="AQ233" s="711">
        <v>0</v>
      </c>
      <c r="AR233" s="711">
        <v>0</v>
      </c>
      <c r="AS233" s="711">
        <v>0</v>
      </c>
      <c r="AT233" s="711">
        <v>0</v>
      </c>
      <c r="AU233" s="715">
        <v>0</v>
      </c>
      <c r="AV233" s="711"/>
      <c r="AW233" s="716"/>
      <c r="AX233" s="716"/>
      <c r="AY233" s="716"/>
      <c r="AZ233" s="716"/>
      <c r="BA233" s="716"/>
      <c r="BB233" s="716"/>
      <c r="BC233" s="716"/>
      <c r="BD233" s="716"/>
      <c r="BE233" s="716"/>
      <c r="BF233" s="716"/>
      <c r="BG233" s="716"/>
      <c r="BH233" s="716"/>
      <c r="BI233" s="716">
        <v>0</v>
      </c>
      <c r="BJ233" s="722">
        <v>0</v>
      </c>
      <c r="BK233" s="1062">
        <v>0</v>
      </c>
      <c r="BL233" s="716">
        <v>0</v>
      </c>
      <c r="BM233" s="720" t="s">
        <v>5597</v>
      </c>
      <c r="BO233" s="918"/>
      <c r="BQ233" s="919"/>
      <c r="BR233" s="918"/>
    </row>
    <row r="234" spans="1:70" s="721" customFormat="1" ht="14.45" customHeight="1">
      <c r="A234" s="904">
        <f t="shared" si="3"/>
        <v>225</v>
      </c>
      <c r="B234" s="907">
        <v>2100</v>
      </c>
      <c r="C234" s="905" t="s">
        <v>4565</v>
      </c>
      <c r="D234" s="905">
        <v>2117</v>
      </c>
      <c r="E234" s="905" t="s">
        <v>4695</v>
      </c>
      <c r="F234" s="905">
        <v>2010</v>
      </c>
      <c r="G234" s="905" t="s">
        <v>4696</v>
      </c>
      <c r="H234" s="907" t="s">
        <v>4581</v>
      </c>
      <c r="I234" s="905" t="s">
        <v>4582</v>
      </c>
      <c r="J234" s="906">
        <v>4410970000333</v>
      </c>
      <c r="K234" s="905" t="s">
        <v>4856</v>
      </c>
      <c r="L234" s="905" t="s">
        <v>4699</v>
      </c>
      <c r="M234" s="905" t="s">
        <v>4441</v>
      </c>
      <c r="N234" s="905" t="s">
        <v>634</v>
      </c>
      <c r="O234" s="905">
        <v>140</v>
      </c>
      <c r="P234" s="905">
        <v>0</v>
      </c>
      <c r="Q234" s="905">
        <v>0</v>
      </c>
      <c r="R234" s="905">
        <v>0</v>
      </c>
      <c r="S234" s="905">
        <v>1007</v>
      </c>
      <c r="T234" s="905" t="s">
        <v>4586</v>
      </c>
      <c r="U234" s="1063">
        <v>1757800</v>
      </c>
      <c r="V234" s="923">
        <v>246092000</v>
      </c>
      <c r="W234" s="907" t="s">
        <v>4567</v>
      </c>
      <c r="X234" s="905" t="s">
        <v>5375</v>
      </c>
      <c r="Y234" s="917" t="s">
        <v>4953</v>
      </c>
      <c r="Z234" s="907" t="s">
        <v>5598</v>
      </c>
      <c r="AA234" s="908">
        <v>0.63013698630136983</v>
      </c>
      <c r="AB234" s="905" t="s">
        <v>5379</v>
      </c>
      <c r="AC234" s="905" t="s">
        <v>5053</v>
      </c>
      <c r="AD234" s="907" t="s">
        <v>4964</v>
      </c>
      <c r="AE234" s="905">
        <v>140</v>
      </c>
      <c r="AF234" s="906">
        <v>0</v>
      </c>
      <c r="AG234" s="910">
        <v>43808</v>
      </c>
      <c r="AH234" s="905"/>
      <c r="AI234" s="910" t="s">
        <v>2</v>
      </c>
      <c r="AJ234" s="910">
        <v>43752</v>
      </c>
      <c r="AK234" s="906">
        <v>140</v>
      </c>
      <c r="AL234" s="906">
        <v>0</v>
      </c>
      <c r="AM234" s="911"/>
      <c r="AN234" s="910">
        <v>43982</v>
      </c>
      <c r="AO234" s="910">
        <v>44482</v>
      </c>
      <c r="AP234" s="907"/>
      <c r="AQ234" s="711">
        <v>0</v>
      </c>
      <c r="AR234" s="711">
        <v>0</v>
      </c>
      <c r="AS234" s="711">
        <v>0</v>
      </c>
      <c r="AT234" s="711">
        <v>0</v>
      </c>
      <c r="AU234" s="715">
        <v>0</v>
      </c>
      <c r="AV234" s="711"/>
      <c r="AW234" s="716"/>
      <c r="AX234" s="716"/>
      <c r="AY234" s="716"/>
      <c r="AZ234" s="716"/>
      <c r="BA234" s="716"/>
      <c r="BB234" s="716"/>
      <c r="BC234" s="716"/>
      <c r="BD234" s="716"/>
      <c r="BE234" s="716"/>
      <c r="BF234" s="716"/>
      <c r="BG234" s="716"/>
      <c r="BH234" s="716"/>
      <c r="BI234" s="716">
        <v>0</v>
      </c>
      <c r="BJ234" s="722">
        <v>0</v>
      </c>
      <c r="BK234" s="1062">
        <v>0</v>
      </c>
      <c r="BL234" s="716">
        <v>0</v>
      </c>
      <c r="BM234" s="720" t="s">
        <v>5597</v>
      </c>
      <c r="BO234" s="918"/>
      <c r="BQ234" s="919"/>
      <c r="BR234" s="918"/>
    </row>
    <row r="235" spans="1:70" s="721" customFormat="1" ht="14.45" customHeight="1">
      <c r="A235" s="904">
        <f t="shared" si="3"/>
        <v>226</v>
      </c>
      <c r="B235" s="907">
        <v>2100</v>
      </c>
      <c r="C235" s="905" t="s">
        <v>4565</v>
      </c>
      <c r="D235" s="905">
        <v>2117</v>
      </c>
      <c r="E235" s="905" t="s">
        <v>4695</v>
      </c>
      <c r="F235" s="905">
        <v>2010</v>
      </c>
      <c r="G235" s="905" t="s">
        <v>4696</v>
      </c>
      <c r="H235" s="907" t="s">
        <v>4581</v>
      </c>
      <c r="I235" s="905" t="s">
        <v>4582</v>
      </c>
      <c r="J235" s="906">
        <v>2825300000052</v>
      </c>
      <c r="K235" s="905" t="s">
        <v>4739</v>
      </c>
      <c r="L235" s="905" t="s">
        <v>4736</v>
      </c>
      <c r="M235" s="905" t="s">
        <v>4441</v>
      </c>
      <c r="N235" s="905" t="s">
        <v>634</v>
      </c>
      <c r="O235" s="905">
        <v>0</v>
      </c>
      <c r="P235" s="905">
        <v>0</v>
      </c>
      <c r="Q235" s="905">
        <v>0</v>
      </c>
      <c r="R235" s="905">
        <v>0</v>
      </c>
      <c r="S235" s="905">
        <v>1007</v>
      </c>
      <c r="T235" s="905" t="s">
        <v>4586</v>
      </c>
      <c r="U235" s="1063">
        <v>0</v>
      </c>
      <c r="V235" s="923">
        <v>0</v>
      </c>
      <c r="W235" s="907" t="s">
        <v>4567</v>
      </c>
      <c r="X235" s="905"/>
      <c r="Y235" s="917" t="s">
        <v>4715</v>
      </c>
      <c r="Z235" s="907" t="s">
        <v>5598</v>
      </c>
      <c r="AA235" s="908">
        <v>1.0684931506849316</v>
      </c>
      <c r="AB235" s="905" t="s">
        <v>5380</v>
      </c>
      <c r="AC235" s="905" t="s">
        <v>5028</v>
      </c>
      <c r="AD235" s="907" t="s">
        <v>5013</v>
      </c>
      <c r="AE235" s="905">
        <v>0</v>
      </c>
      <c r="AF235" s="906">
        <v>0</v>
      </c>
      <c r="AG235" s="910">
        <v>43951</v>
      </c>
      <c r="AH235" s="905"/>
      <c r="AI235" s="910" t="s">
        <v>2</v>
      </c>
      <c r="AJ235" s="910">
        <v>43592</v>
      </c>
      <c r="AK235" s="906">
        <v>4</v>
      </c>
      <c r="AL235" s="906">
        <v>4</v>
      </c>
      <c r="AM235" s="911"/>
      <c r="AN235" s="910">
        <v>43982</v>
      </c>
      <c r="AO235" s="910">
        <v>44322</v>
      </c>
      <c r="AP235" s="907"/>
      <c r="AQ235" s="711">
        <v>0</v>
      </c>
      <c r="AR235" s="711">
        <v>0</v>
      </c>
      <c r="AS235" s="711">
        <v>0</v>
      </c>
      <c r="AT235" s="711">
        <v>0</v>
      </c>
      <c r="AU235" s="715">
        <v>0</v>
      </c>
      <c r="AV235" s="711"/>
      <c r="AW235" s="716"/>
      <c r="AX235" s="716"/>
      <c r="AY235" s="716"/>
      <c r="AZ235" s="716"/>
      <c r="BA235" s="716"/>
      <c r="BB235" s="716"/>
      <c r="BC235" s="716"/>
      <c r="BD235" s="716"/>
      <c r="BE235" s="716"/>
      <c r="BF235" s="716"/>
      <c r="BG235" s="716"/>
      <c r="BH235" s="716"/>
      <c r="BI235" s="716">
        <v>0</v>
      </c>
      <c r="BJ235" s="722">
        <v>0</v>
      </c>
      <c r="BK235" s="1062">
        <v>0</v>
      </c>
      <c r="BL235" s="716">
        <v>0</v>
      </c>
      <c r="BM235" s="720" t="s">
        <v>5597</v>
      </c>
      <c r="BO235" s="918"/>
      <c r="BQ235" s="919"/>
      <c r="BR235" s="918"/>
    </row>
    <row r="236" spans="1:70" s="721" customFormat="1" ht="14.45" customHeight="1">
      <c r="A236" s="904">
        <f t="shared" si="3"/>
        <v>227</v>
      </c>
      <c r="B236" s="907">
        <v>2100</v>
      </c>
      <c r="C236" s="905" t="s">
        <v>4565</v>
      </c>
      <c r="D236" s="905">
        <v>2117</v>
      </c>
      <c r="E236" s="905" t="s">
        <v>4695</v>
      </c>
      <c r="F236" s="905">
        <v>2010</v>
      </c>
      <c r="G236" s="905" t="s">
        <v>4696</v>
      </c>
      <c r="H236" s="907" t="s">
        <v>4581</v>
      </c>
      <c r="I236" s="905" t="s">
        <v>4582</v>
      </c>
      <c r="J236" s="906">
        <v>6850970000331</v>
      </c>
      <c r="K236" s="905" t="s">
        <v>4922</v>
      </c>
      <c r="L236" s="905" t="s">
        <v>4459</v>
      </c>
      <c r="M236" s="905" t="s">
        <v>656</v>
      </c>
      <c r="N236" s="905" t="s">
        <v>634</v>
      </c>
      <c r="O236" s="905">
        <v>80</v>
      </c>
      <c r="P236" s="905">
        <v>0</v>
      </c>
      <c r="Q236" s="905">
        <v>0</v>
      </c>
      <c r="R236" s="905">
        <v>0</v>
      </c>
      <c r="S236" s="905">
        <v>1007</v>
      </c>
      <c r="T236" s="905" t="s">
        <v>4586</v>
      </c>
      <c r="U236" s="1063">
        <v>223300</v>
      </c>
      <c r="V236" s="923">
        <v>17864000</v>
      </c>
      <c r="W236" s="907" t="s">
        <v>4567</v>
      </c>
      <c r="X236" s="905"/>
      <c r="Y236" s="917" t="s">
        <v>4715</v>
      </c>
      <c r="Z236" s="907" t="s">
        <v>5596</v>
      </c>
      <c r="AA236" s="908">
        <v>5.3095890410958901</v>
      </c>
      <c r="AB236" s="905" t="s">
        <v>5381</v>
      </c>
      <c r="AC236" s="905" t="s">
        <v>5071</v>
      </c>
      <c r="AD236" s="907" t="s">
        <v>5084</v>
      </c>
      <c r="AE236" s="905">
        <v>80</v>
      </c>
      <c r="AF236" s="906">
        <v>0</v>
      </c>
      <c r="AG236" s="910">
        <v>43808</v>
      </c>
      <c r="AH236" s="905"/>
      <c r="AI236" s="910" t="s">
        <v>2</v>
      </c>
      <c r="AJ236" s="910">
        <v>42044</v>
      </c>
      <c r="AK236" s="906">
        <v>100</v>
      </c>
      <c r="AL236" s="906">
        <v>0</v>
      </c>
      <c r="AM236" s="911"/>
      <c r="AN236" s="910">
        <v>43982</v>
      </c>
      <c r="AO236" s="910">
        <v>42774</v>
      </c>
      <c r="AP236" s="907"/>
      <c r="AQ236" s="711">
        <v>0</v>
      </c>
      <c r="AR236" s="711">
        <v>0</v>
      </c>
      <c r="AS236" s="711">
        <v>0</v>
      </c>
      <c r="AT236" s="711">
        <v>0</v>
      </c>
      <c r="AU236" s="715">
        <v>0</v>
      </c>
      <c r="AV236" s="711"/>
      <c r="AW236" s="716"/>
      <c r="AX236" s="716"/>
      <c r="AY236" s="716"/>
      <c r="AZ236" s="716"/>
      <c r="BA236" s="716"/>
      <c r="BB236" s="716"/>
      <c r="BC236" s="716"/>
      <c r="BD236" s="716"/>
      <c r="BE236" s="716"/>
      <c r="BF236" s="716"/>
      <c r="BG236" s="716"/>
      <c r="BH236" s="716"/>
      <c r="BI236" s="716">
        <v>0</v>
      </c>
      <c r="BJ236" s="722">
        <v>0</v>
      </c>
      <c r="BK236" s="1062">
        <v>0</v>
      </c>
      <c r="BL236" s="716">
        <v>0</v>
      </c>
      <c r="BM236" s="720" t="s">
        <v>5597</v>
      </c>
      <c r="BO236" s="918"/>
      <c r="BQ236" s="919"/>
      <c r="BR236" s="918"/>
    </row>
    <row r="237" spans="1:70" s="721" customFormat="1" ht="14.45" customHeight="1">
      <c r="A237" s="904">
        <f t="shared" si="3"/>
        <v>228</v>
      </c>
      <c r="B237" s="907">
        <v>2100</v>
      </c>
      <c r="C237" s="905" t="s">
        <v>4565</v>
      </c>
      <c r="D237" s="905">
        <v>2117</v>
      </c>
      <c r="E237" s="905" t="s">
        <v>4695</v>
      </c>
      <c r="F237" s="905">
        <v>2010</v>
      </c>
      <c r="G237" s="905" t="s">
        <v>4696</v>
      </c>
      <c r="H237" s="907" t="s">
        <v>4581</v>
      </c>
      <c r="I237" s="905" t="s">
        <v>4582</v>
      </c>
      <c r="J237" s="906">
        <v>6850970000726</v>
      </c>
      <c r="K237" s="905" t="s">
        <v>4924</v>
      </c>
      <c r="L237" s="905" t="s">
        <v>4459</v>
      </c>
      <c r="M237" s="905" t="s">
        <v>4591</v>
      </c>
      <c r="N237" s="905" t="s">
        <v>634</v>
      </c>
      <c r="O237" s="905">
        <v>8</v>
      </c>
      <c r="P237" s="905">
        <v>0</v>
      </c>
      <c r="Q237" s="905">
        <v>0</v>
      </c>
      <c r="R237" s="905">
        <v>0</v>
      </c>
      <c r="S237" s="905">
        <v>1007</v>
      </c>
      <c r="T237" s="905" t="s">
        <v>4586</v>
      </c>
      <c r="U237" s="1063">
        <v>1460938</v>
      </c>
      <c r="V237" s="923">
        <v>11687500</v>
      </c>
      <c r="W237" s="907" t="s">
        <v>4567</v>
      </c>
      <c r="X237" s="905"/>
      <c r="Y237" s="917" t="s">
        <v>3932</v>
      </c>
      <c r="Z237" s="907" t="s">
        <v>5598</v>
      </c>
      <c r="AA237" s="908">
        <v>1.0712328767123287</v>
      </c>
      <c r="AB237" s="905" t="s">
        <v>5382</v>
      </c>
      <c r="AC237" s="905" t="s">
        <v>5069</v>
      </c>
      <c r="AD237" s="907" t="s">
        <v>4965</v>
      </c>
      <c r="AE237" s="905">
        <v>8</v>
      </c>
      <c r="AF237" s="906">
        <v>0</v>
      </c>
      <c r="AG237" s="910">
        <v>43808</v>
      </c>
      <c r="AH237" s="905"/>
      <c r="AI237" s="910" t="s">
        <v>2</v>
      </c>
      <c r="AJ237" s="910">
        <v>43591</v>
      </c>
      <c r="AK237" s="906">
        <v>3</v>
      </c>
      <c r="AL237" s="906">
        <v>0</v>
      </c>
      <c r="AM237" s="911"/>
      <c r="AN237" s="910">
        <v>43982</v>
      </c>
      <c r="AO237" s="910">
        <v>44321</v>
      </c>
      <c r="AP237" s="907"/>
      <c r="AQ237" s="711">
        <v>0</v>
      </c>
      <c r="AR237" s="711">
        <v>0</v>
      </c>
      <c r="AS237" s="711">
        <v>0</v>
      </c>
      <c r="AT237" s="711">
        <v>0</v>
      </c>
      <c r="AU237" s="715">
        <v>0</v>
      </c>
      <c r="AV237" s="711"/>
      <c r="AW237" s="716"/>
      <c r="AX237" s="716"/>
      <c r="AY237" s="716"/>
      <c r="AZ237" s="716"/>
      <c r="BA237" s="716"/>
      <c r="BB237" s="716"/>
      <c r="BC237" s="716"/>
      <c r="BD237" s="716"/>
      <c r="BE237" s="716"/>
      <c r="BF237" s="716"/>
      <c r="BG237" s="716"/>
      <c r="BH237" s="716"/>
      <c r="BI237" s="716">
        <v>0</v>
      </c>
      <c r="BJ237" s="722">
        <v>0</v>
      </c>
      <c r="BK237" s="1062">
        <v>0</v>
      </c>
      <c r="BL237" s="716">
        <v>0</v>
      </c>
      <c r="BM237" s="720" t="s">
        <v>5597</v>
      </c>
      <c r="BO237" s="918"/>
      <c r="BQ237" s="919"/>
      <c r="BR237" s="918"/>
    </row>
    <row r="238" spans="1:70" s="721" customFormat="1" ht="14.45" customHeight="1">
      <c r="A238" s="904">
        <f t="shared" si="3"/>
        <v>229</v>
      </c>
      <c r="B238" s="907">
        <v>2100</v>
      </c>
      <c r="C238" s="905" t="s">
        <v>4565</v>
      </c>
      <c r="D238" s="905">
        <v>2117</v>
      </c>
      <c r="E238" s="905" t="s">
        <v>4695</v>
      </c>
      <c r="F238" s="905">
        <v>2010</v>
      </c>
      <c r="G238" s="905" t="s">
        <v>4696</v>
      </c>
      <c r="H238" s="907" t="s">
        <v>4581</v>
      </c>
      <c r="I238" s="905" t="s">
        <v>4582</v>
      </c>
      <c r="J238" s="906">
        <v>6850970000232</v>
      </c>
      <c r="K238" s="905" t="s">
        <v>4921</v>
      </c>
      <c r="L238" s="905" t="s">
        <v>4459</v>
      </c>
      <c r="M238" s="905" t="s">
        <v>4447</v>
      </c>
      <c r="N238" s="905" t="s">
        <v>634</v>
      </c>
      <c r="O238" s="905">
        <v>425</v>
      </c>
      <c r="P238" s="905">
        <v>0</v>
      </c>
      <c r="Q238" s="905">
        <v>0</v>
      </c>
      <c r="R238" s="905">
        <v>0</v>
      </c>
      <c r="S238" s="905">
        <v>1007</v>
      </c>
      <c r="T238" s="905" t="s">
        <v>4586</v>
      </c>
      <c r="U238" s="1063">
        <v>187000</v>
      </c>
      <c r="V238" s="923">
        <v>79475000</v>
      </c>
      <c r="W238" s="907" t="s">
        <v>4567</v>
      </c>
      <c r="X238" s="905"/>
      <c r="Y238" s="917" t="s">
        <v>3932</v>
      </c>
      <c r="Z238" s="907" t="s">
        <v>5596</v>
      </c>
      <c r="AA238" s="908">
        <v>2.4876712328767123</v>
      </c>
      <c r="AB238" s="905" t="s">
        <v>5383</v>
      </c>
      <c r="AC238" s="905" t="s">
        <v>5069</v>
      </c>
      <c r="AD238" s="907" t="s">
        <v>4965</v>
      </c>
      <c r="AE238" s="905">
        <v>425</v>
      </c>
      <c r="AF238" s="906">
        <v>0</v>
      </c>
      <c r="AG238" s="910">
        <v>43808</v>
      </c>
      <c r="AH238" s="905"/>
      <c r="AI238" s="910">
        <v>43809</v>
      </c>
      <c r="AJ238" s="910">
        <v>43074</v>
      </c>
      <c r="AK238" s="906">
        <v>350</v>
      </c>
      <c r="AL238" s="906">
        <v>25</v>
      </c>
      <c r="AM238" s="911"/>
      <c r="AN238" s="910">
        <v>43982</v>
      </c>
      <c r="AO238" s="910">
        <v>43804</v>
      </c>
      <c r="AP238" s="907"/>
      <c r="AQ238" s="711">
        <v>0</v>
      </c>
      <c r="AR238" s="711">
        <v>100</v>
      </c>
      <c r="AS238" s="711">
        <v>0</v>
      </c>
      <c r="AT238" s="711">
        <v>0</v>
      </c>
      <c r="AU238" s="715">
        <v>18700000</v>
      </c>
      <c r="AV238" s="711" t="s">
        <v>5367</v>
      </c>
      <c r="AW238" s="716"/>
      <c r="AX238" s="716"/>
      <c r="AY238" s="716"/>
      <c r="AZ238" s="716"/>
      <c r="BA238" s="716"/>
      <c r="BB238" s="716"/>
      <c r="BC238" s="716"/>
      <c r="BD238" s="716"/>
      <c r="BE238" s="716"/>
      <c r="BF238" s="716"/>
      <c r="BG238" s="716"/>
      <c r="BH238" s="716"/>
      <c r="BI238" s="716">
        <v>0</v>
      </c>
      <c r="BJ238" s="722">
        <v>0</v>
      </c>
      <c r="BK238" s="1062">
        <v>0</v>
      </c>
      <c r="BL238" s="716">
        <v>0</v>
      </c>
      <c r="BM238" s="720" t="s">
        <v>5597</v>
      </c>
      <c r="BO238" s="918"/>
      <c r="BQ238" s="919"/>
      <c r="BR238" s="918"/>
    </row>
    <row r="239" spans="1:70" s="721" customFormat="1" ht="14.45" customHeight="1">
      <c r="A239" s="904">
        <f t="shared" si="3"/>
        <v>230</v>
      </c>
      <c r="B239" s="907">
        <v>2100</v>
      </c>
      <c r="C239" s="905" t="s">
        <v>4565</v>
      </c>
      <c r="D239" s="905">
        <v>2117</v>
      </c>
      <c r="E239" s="905" t="s">
        <v>4695</v>
      </c>
      <c r="F239" s="905">
        <v>2010</v>
      </c>
      <c r="G239" s="905" t="s">
        <v>4696</v>
      </c>
      <c r="H239" s="907" t="s">
        <v>4581</v>
      </c>
      <c r="I239" s="905" t="s">
        <v>4582</v>
      </c>
      <c r="J239" s="906">
        <v>6850970000420</v>
      </c>
      <c r="K239" s="905" t="s">
        <v>4923</v>
      </c>
      <c r="L239" s="905" t="s">
        <v>4459</v>
      </c>
      <c r="M239" s="905" t="s">
        <v>4447</v>
      </c>
      <c r="N239" s="905" t="s">
        <v>634</v>
      </c>
      <c r="O239" s="905">
        <v>425</v>
      </c>
      <c r="P239" s="905">
        <v>0</v>
      </c>
      <c r="Q239" s="905">
        <v>0</v>
      </c>
      <c r="R239" s="905">
        <v>0</v>
      </c>
      <c r="S239" s="905">
        <v>1007</v>
      </c>
      <c r="T239" s="905" t="s">
        <v>4586</v>
      </c>
      <c r="U239" s="1063">
        <v>107800</v>
      </c>
      <c r="V239" s="923">
        <v>45815000</v>
      </c>
      <c r="W239" s="907" t="s">
        <v>4567</v>
      </c>
      <c r="X239" s="905"/>
      <c r="Y239" s="917" t="s">
        <v>3932</v>
      </c>
      <c r="Z239" s="907" t="s">
        <v>5596</v>
      </c>
      <c r="AA239" s="908">
        <v>2.4876712328767123</v>
      </c>
      <c r="AB239" s="905" t="s">
        <v>5384</v>
      </c>
      <c r="AC239" s="905" t="s">
        <v>5069</v>
      </c>
      <c r="AD239" s="907" t="s">
        <v>4965</v>
      </c>
      <c r="AE239" s="905">
        <v>425</v>
      </c>
      <c r="AF239" s="906">
        <v>0</v>
      </c>
      <c r="AG239" s="910">
        <v>43808</v>
      </c>
      <c r="AH239" s="905"/>
      <c r="AI239" s="910" t="s">
        <v>2</v>
      </c>
      <c r="AJ239" s="910">
        <v>43074</v>
      </c>
      <c r="AK239" s="906">
        <v>250</v>
      </c>
      <c r="AL239" s="906">
        <v>0</v>
      </c>
      <c r="AM239" s="911"/>
      <c r="AN239" s="910">
        <v>43982</v>
      </c>
      <c r="AO239" s="910">
        <v>43804</v>
      </c>
      <c r="AP239" s="907"/>
      <c r="AQ239" s="711">
        <v>0</v>
      </c>
      <c r="AR239" s="711">
        <v>100</v>
      </c>
      <c r="AS239" s="711">
        <v>0</v>
      </c>
      <c r="AT239" s="711">
        <v>0</v>
      </c>
      <c r="AU239" s="715">
        <v>10780000</v>
      </c>
      <c r="AV239" s="711" t="s">
        <v>5367</v>
      </c>
      <c r="AW239" s="716"/>
      <c r="AX239" s="716"/>
      <c r="AY239" s="716"/>
      <c r="AZ239" s="716"/>
      <c r="BA239" s="716"/>
      <c r="BB239" s="716"/>
      <c r="BC239" s="716"/>
      <c r="BD239" s="716"/>
      <c r="BE239" s="716"/>
      <c r="BF239" s="716"/>
      <c r="BG239" s="716"/>
      <c r="BH239" s="716"/>
      <c r="BI239" s="716">
        <v>0</v>
      </c>
      <c r="BJ239" s="722">
        <v>0</v>
      </c>
      <c r="BK239" s="1062">
        <v>0</v>
      </c>
      <c r="BL239" s="716">
        <v>0</v>
      </c>
      <c r="BM239" s="720" t="s">
        <v>5597</v>
      </c>
      <c r="BO239" s="918"/>
      <c r="BQ239" s="919"/>
      <c r="BR239" s="918"/>
    </row>
    <row r="240" spans="1:70" s="721" customFormat="1" ht="14.45" customHeight="1">
      <c r="A240" s="904">
        <f t="shared" si="3"/>
        <v>231</v>
      </c>
      <c r="B240" s="907">
        <v>2100</v>
      </c>
      <c r="C240" s="905" t="s">
        <v>4565</v>
      </c>
      <c r="D240" s="905">
        <v>2117</v>
      </c>
      <c r="E240" s="905" t="s">
        <v>4695</v>
      </c>
      <c r="F240" s="905">
        <v>2010</v>
      </c>
      <c r="G240" s="905" t="s">
        <v>4696</v>
      </c>
      <c r="H240" s="907" t="s">
        <v>4581</v>
      </c>
      <c r="I240" s="905" t="s">
        <v>4582</v>
      </c>
      <c r="J240" s="906">
        <v>5315060000003</v>
      </c>
      <c r="K240" s="905" t="s">
        <v>4892</v>
      </c>
      <c r="L240" s="905" t="s">
        <v>4893</v>
      </c>
      <c r="M240" s="905" t="s">
        <v>4441</v>
      </c>
      <c r="N240" s="905" t="s">
        <v>634</v>
      </c>
      <c r="O240" s="905">
        <v>2</v>
      </c>
      <c r="P240" s="905">
        <v>0</v>
      </c>
      <c r="Q240" s="905">
        <v>0</v>
      </c>
      <c r="R240" s="905">
        <v>0</v>
      </c>
      <c r="S240" s="905">
        <v>1007</v>
      </c>
      <c r="T240" s="905" t="s">
        <v>4586</v>
      </c>
      <c r="U240" s="1063">
        <v>26180000</v>
      </c>
      <c r="V240" s="923">
        <v>52360000</v>
      </c>
      <c r="W240" s="907" t="s">
        <v>4567</v>
      </c>
      <c r="X240" s="905" t="s">
        <v>5336</v>
      </c>
      <c r="Y240" s="917" t="s">
        <v>4706</v>
      </c>
      <c r="Z240" s="907" t="s">
        <v>5596</v>
      </c>
      <c r="AA240" s="908">
        <v>5.6630136986301371</v>
      </c>
      <c r="AB240" s="905" t="s">
        <v>5385</v>
      </c>
      <c r="AC240" s="905" t="s">
        <v>5064</v>
      </c>
      <c r="AD240" s="907" t="s">
        <v>5084</v>
      </c>
      <c r="AE240" s="905">
        <v>2</v>
      </c>
      <c r="AF240" s="906">
        <v>0</v>
      </c>
      <c r="AG240" s="910">
        <v>43808</v>
      </c>
      <c r="AH240" s="905"/>
      <c r="AI240" s="910" t="s">
        <v>2</v>
      </c>
      <c r="AJ240" s="910">
        <v>41915</v>
      </c>
      <c r="AK240" s="906">
        <v>6</v>
      </c>
      <c r="AL240" s="906">
        <v>0</v>
      </c>
      <c r="AM240" s="911"/>
      <c r="AN240" s="910">
        <v>43982</v>
      </c>
      <c r="AO240" s="910">
        <v>42645</v>
      </c>
      <c r="AP240" s="907"/>
      <c r="AQ240" s="711">
        <v>0</v>
      </c>
      <c r="AR240" s="711">
        <v>0</v>
      </c>
      <c r="AS240" s="711">
        <v>0</v>
      </c>
      <c r="AT240" s="711">
        <v>0</v>
      </c>
      <c r="AU240" s="715">
        <v>0</v>
      </c>
      <c r="AV240" s="711"/>
      <c r="AW240" s="716"/>
      <c r="AX240" s="716"/>
      <c r="AY240" s="716"/>
      <c r="AZ240" s="716"/>
      <c r="BA240" s="716"/>
      <c r="BB240" s="716"/>
      <c r="BC240" s="716"/>
      <c r="BD240" s="716"/>
      <c r="BE240" s="716"/>
      <c r="BF240" s="716"/>
      <c r="BG240" s="716"/>
      <c r="BH240" s="716"/>
      <c r="BI240" s="716">
        <v>0</v>
      </c>
      <c r="BJ240" s="722">
        <v>0</v>
      </c>
      <c r="BK240" s="1062">
        <v>0</v>
      </c>
      <c r="BL240" s="716">
        <v>0</v>
      </c>
      <c r="BM240" s="720" t="s">
        <v>5597</v>
      </c>
      <c r="BO240" s="918"/>
      <c r="BQ240" s="919"/>
      <c r="BR240" s="918"/>
    </row>
    <row r="241" spans="1:70" s="721" customFormat="1" ht="14.45" customHeight="1">
      <c r="A241" s="904">
        <f t="shared" si="3"/>
        <v>232</v>
      </c>
      <c r="B241" s="907">
        <v>2100</v>
      </c>
      <c r="C241" s="905" t="s">
        <v>4565</v>
      </c>
      <c r="D241" s="905">
        <v>2117</v>
      </c>
      <c r="E241" s="905" t="s">
        <v>4695</v>
      </c>
      <c r="F241" s="905">
        <v>2010</v>
      </c>
      <c r="G241" s="905" t="s">
        <v>4696</v>
      </c>
      <c r="H241" s="907" t="s">
        <v>4581</v>
      </c>
      <c r="I241" s="905" t="s">
        <v>4582</v>
      </c>
      <c r="J241" s="906">
        <v>3910970000360</v>
      </c>
      <c r="K241" s="905" t="s">
        <v>4845</v>
      </c>
      <c r="L241" s="905" t="s">
        <v>4698</v>
      </c>
      <c r="M241" s="905" t="s">
        <v>4448</v>
      </c>
      <c r="N241" s="905" t="s">
        <v>634</v>
      </c>
      <c r="O241" s="905">
        <v>0</v>
      </c>
      <c r="P241" s="905">
        <v>0</v>
      </c>
      <c r="Q241" s="905">
        <v>0</v>
      </c>
      <c r="R241" s="905">
        <v>0</v>
      </c>
      <c r="S241" s="905">
        <v>1007</v>
      </c>
      <c r="T241" s="905" t="s">
        <v>4586</v>
      </c>
      <c r="U241" s="1063">
        <v>27940000</v>
      </c>
      <c r="V241" s="923">
        <v>0</v>
      </c>
      <c r="W241" s="907" t="s">
        <v>4567</v>
      </c>
      <c r="X241" s="905" t="s">
        <v>5268</v>
      </c>
      <c r="Y241" s="917" t="s">
        <v>4718</v>
      </c>
      <c r="Z241" s="907" t="s">
        <v>5596</v>
      </c>
      <c r="AA241" s="908">
        <v>3.6164383561643834</v>
      </c>
      <c r="AB241" s="905" t="s">
        <v>5386</v>
      </c>
      <c r="AC241" s="905" t="s">
        <v>5051</v>
      </c>
      <c r="AD241" s="907" t="s">
        <v>5014</v>
      </c>
      <c r="AE241" s="905">
        <v>0</v>
      </c>
      <c r="AF241" s="906">
        <v>0</v>
      </c>
      <c r="AG241" s="910">
        <v>43913</v>
      </c>
      <c r="AH241" s="905"/>
      <c r="AI241" s="910">
        <v>43913</v>
      </c>
      <c r="AJ241" s="910">
        <v>42662</v>
      </c>
      <c r="AK241" s="906">
        <v>1</v>
      </c>
      <c r="AL241" s="906">
        <v>1</v>
      </c>
      <c r="AM241" s="911"/>
      <c r="AN241" s="910">
        <v>43982</v>
      </c>
      <c r="AO241" s="910">
        <v>43392</v>
      </c>
      <c r="AP241" s="907"/>
      <c r="AQ241" s="711">
        <v>1</v>
      </c>
      <c r="AR241" s="711">
        <v>0</v>
      </c>
      <c r="AS241" s="711">
        <v>0</v>
      </c>
      <c r="AT241" s="711">
        <v>0</v>
      </c>
      <c r="AU241" s="715">
        <v>27940000</v>
      </c>
      <c r="AV241" s="711" t="s">
        <v>5387</v>
      </c>
      <c r="AW241" s="716"/>
      <c r="AX241" s="716"/>
      <c r="AY241" s="920">
        <v>1</v>
      </c>
      <c r="AZ241" s="716"/>
      <c r="BA241" s="716"/>
      <c r="BB241" s="716"/>
      <c r="BC241" s="716"/>
      <c r="BD241" s="716"/>
      <c r="BE241" s="716"/>
      <c r="BF241" s="716"/>
      <c r="BG241" s="716"/>
      <c r="BH241" s="716"/>
      <c r="BI241" s="716">
        <v>1</v>
      </c>
      <c r="BJ241" s="722">
        <v>8.3333333333333329E-2</v>
      </c>
      <c r="BK241" s="1062">
        <v>27940000</v>
      </c>
      <c r="BL241" s="716">
        <v>1</v>
      </c>
      <c r="BM241" s="720" t="s">
        <v>5597</v>
      </c>
      <c r="BO241" s="918"/>
      <c r="BQ241" s="919"/>
      <c r="BR241" s="918"/>
    </row>
    <row r="242" spans="1:70" s="721" customFormat="1" ht="14.45" customHeight="1">
      <c r="A242" s="904">
        <f t="shared" si="3"/>
        <v>233</v>
      </c>
      <c r="B242" s="907">
        <v>2100</v>
      </c>
      <c r="C242" s="905" t="s">
        <v>4565</v>
      </c>
      <c r="D242" s="905">
        <v>2117</v>
      </c>
      <c r="E242" s="905" t="s">
        <v>4695</v>
      </c>
      <c r="F242" s="905">
        <v>2010</v>
      </c>
      <c r="G242" s="905" t="s">
        <v>4696</v>
      </c>
      <c r="H242" s="907" t="s">
        <v>4581</v>
      </c>
      <c r="I242" s="905" t="s">
        <v>4582</v>
      </c>
      <c r="J242" s="906">
        <v>3910970000006</v>
      </c>
      <c r="K242" s="905" t="s">
        <v>4844</v>
      </c>
      <c r="L242" s="905" t="s">
        <v>4698</v>
      </c>
      <c r="M242" s="905" t="s">
        <v>1861</v>
      </c>
      <c r="N242" s="905" t="s">
        <v>634</v>
      </c>
      <c r="O242" s="905">
        <v>80</v>
      </c>
      <c r="P242" s="905">
        <v>0</v>
      </c>
      <c r="Q242" s="905">
        <v>0</v>
      </c>
      <c r="R242" s="905">
        <v>0</v>
      </c>
      <c r="S242" s="905">
        <v>1007</v>
      </c>
      <c r="T242" s="905" t="s">
        <v>4586</v>
      </c>
      <c r="U242" s="1063">
        <v>2970000</v>
      </c>
      <c r="V242" s="923">
        <v>237600000</v>
      </c>
      <c r="W242" s="907" t="s">
        <v>4567</v>
      </c>
      <c r="X242" s="905" t="s">
        <v>5294</v>
      </c>
      <c r="Y242" s="917" t="s">
        <v>4706</v>
      </c>
      <c r="Z242" s="907" t="s">
        <v>5596</v>
      </c>
      <c r="AA242" s="908">
        <v>3.0657534246575344</v>
      </c>
      <c r="AB242" s="905" t="s">
        <v>5388</v>
      </c>
      <c r="AC242" s="905" t="s">
        <v>5050</v>
      </c>
      <c r="AD242" s="907" t="s">
        <v>5014</v>
      </c>
      <c r="AE242" s="905">
        <v>80</v>
      </c>
      <c r="AF242" s="906">
        <v>0</v>
      </c>
      <c r="AG242" s="910">
        <v>43808</v>
      </c>
      <c r="AH242" s="905"/>
      <c r="AI242" s="910" t="s">
        <v>2</v>
      </c>
      <c r="AJ242" s="910">
        <v>42863</v>
      </c>
      <c r="AK242" s="906">
        <v>6</v>
      </c>
      <c r="AL242" s="906">
        <v>0</v>
      </c>
      <c r="AM242" s="911"/>
      <c r="AN242" s="910">
        <v>43982</v>
      </c>
      <c r="AO242" s="910">
        <v>43593</v>
      </c>
      <c r="AP242" s="907"/>
      <c r="AQ242" s="711">
        <v>0</v>
      </c>
      <c r="AR242" s="711">
        <v>0</v>
      </c>
      <c r="AS242" s="711">
        <v>0</v>
      </c>
      <c r="AT242" s="711">
        <v>0</v>
      </c>
      <c r="AU242" s="715">
        <v>0</v>
      </c>
      <c r="AV242" s="711"/>
      <c r="AW242" s="716"/>
      <c r="AX242" s="716"/>
      <c r="AY242" s="716"/>
      <c r="AZ242" s="716"/>
      <c r="BA242" s="716"/>
      <c r="BB242" s="716"/>
      <c r="BC242" s="716"/>
      <c r="BD242" s="716"/>
      <c r="BE242" s="716"/>
      <c r="BF242" s="716"/>
      <c r="BG242" s="716"/>
      <c r="BH242" s="716"/>
      <c r="BI242" s="716">
        <v>0</v>
      </c>
      <c r="BJ242" s="722">
        <v>0</v>
      </c>
      <c r="BK242" s="1062">
        <v>0</v>
      </c>
      <c r="BL242" s="716">
        <v>0</v>
      </c>
      <c r="BM242" s="720" t="s">
        <v>5597</v>
      </c>
      <c r="BO242" s="918"/>
      <c r="BQ242" s="919"/>
      <c r="BR242" s="918"/>
    </row>
    <row r="243" spans="1:70" s="721" customFormat="1" ht="14.45" customHeight="1">
      <c r="A243" s="904">
        <f t="shared" si="3"/>
        <v>234</v>
      </c>
      <c r="B243" s="907">
        <v>2100</v>
      </c>
      <c r="C243" s="905" t="s">
        <v>4565</v>
      </c>
      <c r="D243" s="905">
        <v>2117</v>
      </c>
      <c r="E243" s="905" t="s">
        <v>4695</v>
      </c>
      <c r="F243" s="905">
        <v>2010</v>
      </c>
      <c r="G243" s="905" t="s">
        <v>4696</v>
      </c>
      <c r="H243" s="907" t="s">
        <v>4581</v>
      </c>
      <c r="I243" s="905" t="s">
        <v>4582</v>
      </c>
      <c r="J243" s="906">
        <v>3020970000315</v>
      </c>
      <c r="K243" s="905" t="s">
        <v>4752</v>
      </c>
      <c r="L243" s="905" t="s">
        <v>4467</v>
      </c>
      <c r="M243" s="905" t="s">
        <v>725</v>
      </c>
      <c r="N243" s="905" t="s">
        <v>634</v>
      </c>
      <c r="O243" s="905">
        <v>2</v>
      </c>
      <c r="P243" s="905">
        <v>0</v>
      </c>
      <c r="Q243" s="905">
        <v>0</v>
      </c>
      <c r="R243" s="905">
        <v>0</v>
      </c>
      <c r="S243" s="905">
        <v>1007</v>
      </c>
      <c r="T243" s="905" t="s">
        <v>4586</v>
      </c>
      <c r="U243" s="1063">
        <v>2346667</v>
      </c>
      <c r="V243" s="923">
        <v>4693333</v>
      </c>
      <c r="W243" s="907" t="s">
        <v>4567</v>
      </c>
      <c r="X243" s="905" t="s">
        <v>5334</v>
      </c>
      <c r="Y243" s="917" t="s">
        <v>4718</v>
      </c>
      <c r="Z243" s="907" t="s">
        <v>5596</v>
      </c>
      <c r="AA243" s="908">
        <v>3.1506849315068495</v>
      </c>
      <c r="AB243" s="905" t="s">
        <v>5351</v>
      </c>
      <c r="AC243" s="905" t="s">
        <v>5024</v>
      </c>
      <c r="AD243" s="907" t="s">
        <v>4988</v>
      </c>
      <c r="AE243" s="905">
        <v>2</v>
      </c>
      <c r="AF243" s="906">
        <v>0</v>
      </c>
      <c r="AG243" s="910">
        <v>43808</v>
      </c>
      <c r="AH243" s="905"/>
      <c r="AI243" s="910">
        <v>43697</v>
      </c>
      <c r="AJ243" s="910">
        <v>42832</v>
      </c>
      <c r="AK243" s="906">
        <v>1</v>
      </c>
      <c r="AL243" s="906">
        <v>1</v>
      </c>
      <c r="AM243" s="911"/>
      <c r="AN243" s="910">
        <v>43982</v>
      </c>
      <c r="AO243" s="910">
        <v>43562</v>
      </c>
      <c r="AP243" s="907"/>
      <c r="AQ243" s="711">
        <v>1</v>
      </c>
      <c r="AR243" s="711">
        <v>0</v>
      </c>
      <c r="AS243" s="711">
        <v>1</v>
      </c>
      <c r="AT243" s="711">
        <v>0</v>
      </c>
      <c r="AU243" s="715">
        <v>4693334</v>
      </c>
      <c r="AV243" s="711" t="s">
        <v>5365</v>
      </c>
      <c r="AW243" s="716"/>
      <c r="AX243" s="716"/>
      <c r="AY243" s="716"/>
      <c r="AZ243" s="716"/>
      <c r="BA243" s="716"/>
      <c r="BB243" s="716"/>
      <c r="BC243" s="716"/>
      <c r="BD243" s="716"/>
      <c r="BE243" s="716"/>
      <c r="BF243" s="716"/>
      <c r="BG243" s="716"/>
      <c r="BH243" s="716"/>
      <c r="BI243" s="716">
        <v>0</v>
      </c>
      <c r="BJ243" s="722">
        <v>0</v>
      </c>
      <c r="BK243" s="1062">
        <v>0</v>
      </c>
      <c r="BL243" s="716">
        <v>0</v>
      </c>
      <c r="BM243" s="720" t="s">
        <v>5597</v>
      </c>
      <c r="BO243" s="918"/>
      <c r="BQ243" s="919"/>
      <c r="BR243" s="918"/>
    </row>
    <row r="244" spans="1:70" s="721" customFormat="1" ht="14.45" customHeight="1">
      <c r="A244" s="904">
        <f t="shared" si="3"/>
        <v>235</v>
      </c>
      <c r="B244" s="907">
        <v>2100</v>
      </c>
      <c r="C244" s="905" t="s">
        <v>4565</v>
      </c>
      <c r="D244" s="905">
        <v>2117</v>
      </c>
      <c r="E244" s="905" t="s">
        <v>4695</v>
      </c>
      <c r="F244" s="905">
        <v>2010</v>
      </c>
      <c r="G244" s="905" t="s">
        <v>4696</v>
      </c>
      <c r="H244" s="907" t="s">
        <v>4581</v>
      </c>
      <c r="I244" s="905" t="s">
        <v>4582</v>
      </c>
      <c r="J244" s="906">
        <v>3950970000010</v>
      </c>
      <c r="K244" s="905" t="s">
        <v>4848</v>
      </c>
      <c r="L244" s="905" t="s">
        <v>4846</v>
      </c>
      <c r="M244" s="905" t="s">
        <v>4441</v>
      </c>
      <c r="N244" s="905" t="s">
        <v>634</v>
      </c>
      <c r="O244" s="905">
        <v>1</v>
      </c>
      <c r="P244" s="905">
        <v>0</v>
      </c>
      <c r="Q244" s="905">
        <v>0</v>
      </c>
      <c r="R244" s="905">
        <v>0</v>
      </c>
      <c r="S244" s="905">
        <v>1007</v>
      </c>
      <c r="T244" s="905" t="s">
        <v>4586</v>
      </c>
      <c r="U244" s="1063">
        <v>334400000</v>
      </c>
      <c r="V244" s="923">
        <v>334400000</v>
      </c>
      <c r="W244" s="907" t="s">
        <v>4567</v>
      </c>
      <c r="X244" s="905"/>
      <c r="Y244" s="917" t="s">
        <v>3933</v>
      </c>
      <c r="Z244" s="907" t="s">
        <v>5598</v>
      </c>
      <c r="AA244" s="908">
        <v>0.72054794520547949</v>
      </c>
      <c r="AB244" s="905" t="s">
        <v>5267</v>
      </c>
      <c r="AC244" s="905" t="s">
        <v>5073</v>
      </c>
      <c r="AD244" s="907" t="s">
        <v>4997</v>
      </c>
      <c r="AE244" s="905">
        <v>1</v>
      </c>
      <c r="AF244" s="906">
        <v>0</v>
      </c>
      <c r="AG244" s="910">
        <v>43808</v>
      </c>
      <c r="AH244" s="905"/>
      <c r="AI244" s="910" t="s">
        <v>2</v>
      </c>
      <c r="AJ244" s="910">
        <v>43719</v>
      </c>
      <c r="AK244" s="906">
        <v>1</v>
      </c>
      <c r="AL244" s="906">
        <v>0</v>
      </c>
      <c r="AM244" s="911"/>
      <c r="AN244" s="910">
        <v>43982</v>
      </c>
      <c r="AO244" s="910">
        <v>44449</v>
      </c>
      <c r="AP244" s="907"/>
      <c r="AQ244" s="711">
        <v>0</v>
      </c>
      <c r="AR244" s="711">
        <v>0</v>
      </c>
      <c r="AS244" s="711">
        <v>0</v>
      </c>
      <c r="AT244" s="711">
        <v>0</v>
      </c>
      <c r="AU244" s="715">
        <v>0</v>
      </c>
      <c r="AV244" s="711"/>
      <c r="AW244" s="716"/>
      <c r="AX244" s="716"/>
      <c r="AY244" s="716"/>
      <c r="AZ244" s="716"/>
      <c r="BA244" s="716"/>
      <c r="BB244" s="716"/>
      <c r="BC244" s="716"/>
      <c r="BD244" s="716"/>
      <c r="BE244" s="716"/>
      <c r="BF244" s="716"/>
      <c r="BG244" s="716"/>
      <c r="BH244" s="716"/>
      <c r="BI244" s="716">
        <v>0</v>
      </c>
      <c r="BJ244" s="722">
        <v>0</v>
      </c>
      <c r="BK244" s="1062">
        <v>0</v>
      </c>
      <c r="BL244" s="716">
        <v>0</v>
      </c>
      <c r="BM244" s="720" t="s">
        <v>5597</v>
      </c>
      <c r="BO244" s="918"/>
      <c r="BQ244" s="919"/>
      <c r="BR244" s="918"/>
    </row>
    <row r="245" spans="1:70" s="721" customFormat="1" ht="14.45" customHeight="1">
      <c r="A245" s="904">
        <f t="shared" si="3"/>
        <v>236</v>
      </c>
      <c r="B245" s="907">
        <v>2100</v>
      </c>
      <c r="C245" s="905" t="s">
        <v>4565</v>
      </c>
      <c r="D245" s="905">
        <v>2117</v>
      </c>
      <c r="E245" s="905" t="s">
        <v>4695</v>
      </c>
      <c r="F245" s="905">
        <v>2010</v>
      </c>
      <c r="G245" s="905" t="s">
        <v>4696</v>
      </c>
      <c r="H245" s="907" t="s">
        <v>4581</v>
      </c>
      <c r="I245" s="905" t="s">
        <v>4582</v>
      </c>
      <c r="J245" s="906">
        <v>3950970000011</v>
      </c>
      <c r="K245" s="905" t="s">
        <v>4849</v>
      </c>
      <c r="L245" s="905" t="s">
        <v>4846</v>
      </c>
      <c r="M245" s="905" t="s">
        <v>4441</v>
      </c>
      <c r="N245" s="905" t="s">
        <v>634</v>
      </c>
      <c r="O245" s="905">
        <v>1</v>
      </c>
      <c r="P245" s="905">
        <v>0</v>
      </c>
      <c r="Q245" s="905">
        <v>0</v>
      </c>
      <c r="R245" s="905">
        <v>0</v>
      </c>
      <c r="S245" s="905">
        <v>1007</v>
      </c>
      <c r="T245" s="905" t="s">
        <v>4586</v>
      </c>
      <c r="U245" s="1063">
        <v>101200000</v>
      </c>
      <c r="V245" s="923">
        <v>101200000</v>
      </c>
      <c r="W245" s="907" t="s">
        <v>4567</v>
      </c>
      <c r="X245" s="905"/>
      <c r="Y245" s="917" t="s">
        <v>3933</v>
      </c>
      <c r="Z245" s="907" t="s">
        <v>5598</v>
      </c>
      <c r="AA245" s="908">
        <v>0.72054794520547949</v>
      </c>
      <c r="AB245" s="905" t="s">
        <v>5267</v>
      </c>
      <c r="AC245" s="905" t="s">
        <v>5073</v>
      </c>
      <c r="AD245" s="907" t="s">
        <v>4997</v>
      </c>
      <c r="AE245" s="905">
        <v>1</v>
      </c>
      <c r="AF245" s="906">
        <v>0</v>
      </c>
      <c r="AG245" s="910">
        <v>43808</v>
      </c>
      <c r="AH245" s="905"/>
      <c r="AI245" s="910" t="s">
        <v>2</v>
      </c>
      <c r="AJ245" s="910">
        <v>43719</v>
      </c>
      <c r="AK245" s="906">
        <v>1</v>
      </c>
      <c r="AL245" s="906">
        <v>0</v>
      </c>
      <c r="AM245" s="911"/>
      <c r="AN245" s="910">
        <v>43982</v>
      </c>
      <c r="AO245" s="910">
        <v>44449</v>
      </c>
      <c r="AP245" s="907"/>
      <c r="AQ245" s="711">
        <v>0</v>
      </c>
      <c r="AR245" s="711">
        <v>0</v>
      </c>
      <c r="AS245" s="711">
        <v>0</v>
      </c>
      <c r="AT245" s="711">
        <v>0</v>
      </c>
      <c r="AU245" s="715">
        <v>0</v>
      </c>
      <c r="AV245" s="711"/>
      <c r="AW245" s="716"/>
      <c r="AX245" s="716"/>
      <c r="AY245" s="716"/>
      <c r="AZ245" s="716"/>
      <c r="BA245" s="716"/>
      <c r="BB245" s="716"/>
      <c r="BC245" s="716"/>
      <c r="BD245" s="716"/>
      <c r="BE245" s="716"/>
      <c r="BF245" s="716"/>
      <c r="BG245" s="716"/>
      <c r="BH245" s="716"/>
      <c r="BI245" s="716">
        <v>0</v>
      </c>
      <c r="BJ245" s="722">
        <v>0</v>
      </c>
      <c r="BK245" s="1062">
        <v>0</v>
      </c>
      <c r="BL245" s="716">
        <v>0</v>
      </c>
      <c r="BM245" s="720" t="s">
        <v>5597</v>
      </c>
      <c r="BO245" s="918"/>
      <c r="BQ245" s="919"/>
      <c r="BR245" s="918"/>
    </row>
    <row r="246" spans="1:70" s="721" customFormat="1" ht="14.45" customHeight="1">
      <c r="A246" s="904">
        <f t="shared" si="3"/>
        <v>237</v>
      </c>
      <c r="B246" s="907">
        <v>2100</v>
      </c>
      <c r="C246" s="905" t="s">
        <v>4565</v>
      </c>
      <c r="D246" s="905">
        <v>2117</v>
      </c>
      <c r="E246" s="905" t="s">
        <v>4695</v>
      </c>
      <c r="F246" s="905">
        <v>2010</v>
      </c>
      <c r="G246" s="905" t="s">
        <v>4696</v>
      </c>
      <c r="H246" s="907" t="s">
        <v>4581</v>
      </c>
      <c r="I246" s="905" t="s">
        <v>4582</v>
      </c>
      <c r="J246" s="906">
        <v>3950970000012</v>
      </c>
      <c r="K246" s="905" t="s">
        <v>4850</v>
      </c>
      <c r="L246" s="905" t="s">
        <v>4846</v>
      </c>
      <c r="M246" s="905" t="s">
        <v>4441</v>
      </c>
      <c r="N246" s="905" t="s">
        <v>634</v>
      </c>
      <c r="O246" s="905">
        <v>1</v>
      </c>
      <c r="P246" s="905">
        <v>0</v>
      </c>
      <c r="Q246" s="905">
        <v>0</v>
      </c>
      <c r="R246" s="905">
        <v>0</v>
      </c>
      <c r="S246" s="905">
        <v>1007</v>
      </c>
      <c r="T246" s="905" t="s">
        <v>4586</v>
      </c>
      <c r="U246" s="1063">
        <v>78100000</v>
      </c>
      <c r="V246" s="923">
        <v>78100000</v>
      </c>
      <c r="W246" s="907" t="s">
        <v>4567</v>
      </c>
      <c r="X246" s="905"/>
      <c r="Y246" s="917" t="s">
        <v>3933</v>
      </c>
      <c r="Z246" s="907" t="s">
        <v>5598</v>
      </c>
      <c r="AA246" s="908">
        <v>0.72054794520547949</v>
      </c>
      <c r="AB246" s="905" t="s">
        <v>5267</v>
      </c>
      <c r="AC246" s="905" t="s">
        <v>5073</v>
      </c>
      <c r="AD246" s="907" t="s">
        <v>4996</v>
      </c>
      <c r="AE246" s="905">
        <v>1</v>
      </c>
      <c r="AF246" s="906">
        <v>0</v>
      </c>
      <c r="AG246" s="910">
        <v>43808</v>
      </c>
      <c r="AH246" s="905"/>
      <c r="AI246" s="910" t="s">
        <v>2</v>
      </c>
      <c r="AJ246" s="910">
        <v>43719</v>
      </c>
      <c r="AK246" s="906">
        <v>1</v>
      </c>
      <c r="AL246" s="906">
        <v>0</v>
      </c>
      <c r="AM246" s="911"/>
      <c r="AN246" s="910">
        <v>43982</v>
      </c>
      <c r="AO246" s="910">
        <v>44449</v>
      </c>
      <c r="AP246" s="907"/>
      <c r="AQ246" s="711">
        <v>0</v>
      </c>
      <c r="AR246" s="711">
        <v>0</v>
      </c>
      <c r="AS246" s="711">
        <v>0</v>
      </c>
      <c r="AT246" s="711">
        <v>0</v>
      </c>
      <c r="AU246" s="715">
        <v>0</v>
      </c>
      <c r="AV246" s="711"/>
      <c r="AW246" s="716"/>
      <c r="AX246" s="716"/>
      <c r="AY246" s="716"/>
      <c r="AZ246" s="716"/>
      <c r="BA246" s="716"/>
      <c r="BB246" s="716"/>
      <c r="BC246" s="716"/>
      <c r="BD246" s="716"/>
      <c r="BE246" s="716"/>
      <c r="BF246" s="716"/>
      <c r="BG246" s="716"/>
      <c r="BH246" s="716"/>
      <c r="BI246" s="716">
        <v>0</v>
      </c>
      <c r="BJ246" s="722">
        <v>0</v>
      </c>
      <c r="BK246" s="1062">
        <v>0</v>
      </c>
      <c r="BL246" s="716">
        <v>0</v>
      </c>
      <c r="BM246" s="720" t="s">
        <v>5597</v>
      </c>
      <c r="BO246" s="918"/>
      <c r="BQ246" s="919"/>
      <c r="BR246" s="918"/>
    </row>
    <row r="247" spans="1:70" s="721" customFormat="1" ht="14.45" customHeight="1">
      <c r="A247" s="904">
        <f t="shared" si="3"/>
        <v>238</v>
      </c>
      <c r="B247" s="907">
        <v>2100</v>
      </c>
      <c r="C247" s="905" t="s">
        <v>4565</v>
      </c>
      <c r="D247" s="905">
        <v>2117</v>
      </c>
      <c r="E247" s="905" t="s">
        <v>4695</v>
      </c>
      <c r="F247" s="905">
        <v>2010</v>
      </c>
      <c r="G247" s="905" t="s">
        <v>4696</v>
      </c>
      <c r="H247" s="907" t="s">
        <v>4581</v>
      </c>
      <c r="I247" s="905" t="s">
        <v>4582</v>
      </c>
      <c r="J247" s="906">
        <v>4710370000015</v>
      </c>
      <c r="K247" s="905" t="s">
        <v>4860</v>
      </c>
      <c r="L247" s="905" t="s">
        <v>4443</v>
      </c>
      <c r="M247" s="905" t="s">
        <v>4441</v>
      </c>
      <c r="N247" s="905" t="s">
        <v>634</v>
      </c>
      <c r="O247" s="905">
        <v>2</v>
      </c>
      <c r="P247" s="905">
        <v>0</v>
      </c>
      <c r="Q247" s="905">
        <v>0</v>
      </c>
      <c r="R247" s="905">
        <v>0</v>
      </c>
      <c r="S247" s="905">
        <v>1007</v>
      </c>
      <c r="T247" s="905" t="s">
        <v>4586</v>
      </c>
      <c r="U247" s="1063">
        <v>6248000</v>
      </c>
      <c r="V247" s="923">
        <v>12496000</v>
      </c>
      <c r="W247" s="907" t="s">
        <v>4567</v>
      </c>
      <c r="X247" s="905" t="s">
        <v>5360</v>
      </c>
      <c r="Y247" s="917" t="s">
        <v>4953</v>
      </c>
      <c r="Z247" s="907" t="s">
        <v>5596</v>
      </c>
      <c r="AA247" s="908">
        <v>2.5671232876712327</v>
      </c>
      <c r="AB247" s="905" t="s">
        <v>5361</v>
      </c>
      <c r="AC247" s="905" t="s">
        <v>5027</v>
      </c>
      <c r="AD247" s="907" t="s">
        <v>5000</v>
      </c>
      <c r="AE247" s="905">
        <v>2</v>
      </c>
      <c r="AF247" s="906">
        <v>0</v>
      </c>
      <c r="AG247" s="910">
        <v>43808</v>
      </c>
      <c r="AH247" s="905"/>
      <c r="AI247" s="910" t="s">
        <v>2</v>
      </c>
      <c r="AJ247" s="910">
        <v>43045</v>
      </c>
      <c r="AK247" s="906">
        <v>2</v>
      </c>
      <c r="AL247" s="906">
        <v>0</v>
      </c>
      <c r="AM247" s="911"/>
      <c r="AN247" s="910">
        <v>43982</v>
      </c>
      <c r="AO247" s="910">
        <v>43775</v>
      </c>
      <c r="AP247" s="907"/>
      <c r="AQ247" s="711">
        <v>0</v>
      </c>
      <c r="AR247" s="711">
        <v>0</v>
      </c>
      <c r="AS247" s="711">
        <v>0</v>
      </c>
      <c r="AT247" s="711">
        <v>0</v>
      </c>
      <c r="AU247" s="715">
        <v>0</v>
      </c>
      <c r="AV247" s="711"/>
      <c r="AW247" s="716"/>
      <c r="AX247" s="716"/>
      <c r="AY247" s="716"/>
      <c r="AZ247" s="716"/>
      <c r="BA247" s="716"/>
      <c r="BB247" s="716"/>
      <c r="BC247" s="716"/>
      <c r="BD247" s="716"/>
      <c r="BE247" s="716"/>
      <c r="BF247" s="716"/>
      <c r="BG247" s="716"/>
      <c r="BH247" s="716"/>
      <c r="BI247" s="716">
        <v>0</v>
      </c>
      <c r="BJ247" s="722">
        <v>0</v>
      </c>
      <c r="BK247" s="1062">
        <v>0</v>
      </c>
      <c r="BL247" s="716">
        <v>0</v>
      </c>
      <c r="BM247" s="720" t="s">
        <v>5597</v>
      </c>
      <c r="BO247" s="918"/>
      <c r="BQ247" s="919"/>
      <c r="BR247" s="918"/>
    </row>
    <row r="248" spans="1:70" s="721" customFormat="1" ht="14.45" customHeight="1">
      <c r="A248" s="904">
        <f t="shared" si="3"/>
        <v>239</v>
      </c>
      <c r="B248" s="907">
        <v>2100</v>
      </c>
      <c r="C248" s="905" t="s">
        <v>4565</v>
      </c>
      <c r="D248" s="905">
        <v>2117</v>
      </c>
      <c r="E248" s="905" t="s">
        <v>4695</v>
      </c>
      <c r="F248" s="905">
        <v>2010</v>
      </c>
      <c r="G248" s="905" t="s">
        <v>4696</v>
      </c>
      <c r="H248" s="907" t="s">
        <v>4581</v>
      </c>
      <c r="I248" s="905" t="s">
        <v>4582</v>
      </c>
      <c r="J248" s="906">
        <v>4730970000107</v>
      </c>
      <c r="K248" s="905" t="s">
        <v>4878</v>
      </c>
      <c r="L248" s="905" t="s">
        <v>4700</v>
      </c>
      <c r="M248" s="905" t="s">
        <v>4441</v>
      </c>
      <c r="N248" s="905" t="s">
        <v>634</v>
      </c>
      <c r="O248" s="905">
        <v>4</v>
      </c>
      <c r="P248" s="905">
        <v>0</v>
      </c>
      <c r="Q248" s="905">
        <v>0</v>
      </c>
      <c r="R248" s="905">
        <v>0</v>
      </c>
      <c r="S248" s="905">
        <v>1007</v>
      </c>
      <c r="T248" s="905" t="s">
        <v>4586</v>
      </c>
      <c r="U248" s="1063">
        <v>4356000</v>
      </c>
      <c r="V248" s="923">
        <v>17424000</v>
      </c>
      <c r="W248" s="907" t="s">
        <v>4567</v>
      </c>
      <c r="X248" s="905" t="s">
        <v>5375</v>
      </c>
      <c r="Y248" s="917" t="s">
        <v>4718</v>
      </c>
      <c r="Z248" s="907" t="s">
        <v>5596</v>
      </c>
      <c r="AA248" s="908">
        <v>7.6712328767123283</v>
      </c>
      <c r="AB248" s="905" t="s">
        <v>5389</v>
      </c>
      <c r="AC248" s="905" t="s">
        <v>5021</v>
      </c>
      <c r="AD248" s="907" t="s">
        <v>5015</v>
      </c>
      <c r="AE248" s="905">
        <v>4</v>
      </c>
      <c r="AF248" s="906">
        <v>0</v>
      </c>
      <c r="AG248" s="910">
        <v>43808</v>
      </c>
      <c r="AH248" s="905"/>
      <c r="AI248" s="910" t="s">
        <v>2</v>
      </c>
      <c r="AJ248" s="910">
        <v>41182</v>
      </c>
      <c r="AK248" s="906">
        <v>8</v>
      </c>
      <c r="AL248" s="906">
        <v>0</v>
      </c>
      <c r="AM248" s="911"/>
      <c r="AN248" s="910">
        <v>43982</v>
      </c>
      <c r="AO248" s="910">
        <v>41912</v>
      </c>
      <c r="AP248" s="907"/>
      <c r="AQ248" s="711">
        <v>0</v>
      </c>
      <c r="AR248" s="711">
        <v>0</v>
      </c>
      <c r="AS248" s="711">
        <v>0</v>
      </c>
      <c r="AT248" s="711">
        <v>0</v>
      </c>
      <c r="AU248" s="715">
        <v>0</v>
      </c>
      <c r="AV248" s="711"/>
      <c r="AW248" s="716"/>
      <c r="AX248" s="716"/>
      <c r="AY248" s="716"/>
      <c r="AZ248" s="716"/>
      <c r="BA248" s="716"/>
      <c r="BB248" s="716"/>
      <c r="BC248" s="716"/>
      <c r="BD248" s="716"/>
      <c r="BE248" s="716"/>
      <c r="BF248" s="716"/>
      <c r="BG248" s="716"/>
      <c r="BH248" s="716"/>
      <c r="BI248" s="716">
        <v>0</v>
      </c>
      <c r="BJ248" s="722">
        <v>0</v>
      </c>
      <c r="BK248" s="1062">
        <v>0</v>
      </c>
      <c r="BL248" s="716">
        <v>0</v>
      </c>
      <c r="BM248" s="720" t="s">
        <v>5597</v>
      </c>
      <c r="BO248" s="918"/>
      <c r="BQ248" s="919"/>
      <c r="BR248" s="918"/>
    </row>
    <row r="249" spans="1:70" s="721" customFormat="1" ht="14.45" customHeight="1">
      <c r="A249" s="904">
        <f t="shared" si="3"/>
        <v>240</v>
      </c>
      <c r="B249" s="907">
        <v>2100</v>
      </c>
      <c r="C249" s="905" t="s">
        <v>4565</v>
      </c>
      <c r="D249" s="905">
        <v>2117</v>
      </c>
      <c r="E249" s="905" t="s">
        <v>4695</v>
      </c>
      <c r="F249" s="905">
        <v>2010</v>
      </c>
      <c r="G249" s="905" t="s">
        <v>4696</v>
      </c>
      <c r="H249" s="907" t="s">
        <v>4581</v>
      </c>
      <c r="I249" s="905" t="s">
        <v>4582</v>
      </c>
      <c r="J249" s="906">
        <v>4730970000108</v>
      </c>
      <c r="K249" s="905" t="s">
        <v>4879</v>
      </c>
      <c r="L249" s="905" t="s">
        <v>4700</v>
      </c>
      <c r="M249" s="905" t="s">
        <v>4441</v>
      </c>
      <c r="N249" s="905" t="s">
        <v>634</v>
      </c>
      <c r="O249" s="905">
        <v>4</v>
      </c>
      <c r="P249" s="905">
        <v>0</v>
      </c>
      <c r="Q249" s="905">
        <v>0</v>
      </c>
      <c r="R249" s="905">
        <v>0</v>
      </c>
      <c r="S249" s="905">
        <v>1007</v>
      </c>
      <c r="T249" s="905" t="s">
        <v>4586</v>
      </c>
      <c r="U249" s="1063">
        <v>4356000</v>
      </c>
      <c r="V249" s="923">
        <v>17424000</v>
      </c>
      <c r="W249" s="907" t="s">
        <v>4567</v>
      </c>
      <c r="X249" s="905" t="s">
        <v>5375</v>
      </c>
      <c r="Y249" s="917" t="s">
        <v>4718</v>
      </c>
      <c r="Z249" s="907" t="s">
        <v>5596</v>
      </c>
      <c r="AA249" s="908">
        <v>7.6712328767123283</v>
      </c>
      <c r="AB249" s="905" t="s">
        <v>5389</v>
      </c>
      <c r="AC249" s="905" t="s">
        <v>5021</v>
      </c>
      <c r="AD249" s="907" t="s">
        <v>5015</v>
      </c>
      <c r="AE249" s="905">
        <v>4</v>
      </c>
      <c r="AF249" s="906">
        <v>0</v>
      </c>
      <c r="AG249" s="910">
        <v>43808</v>
      </c>
      <c r="AH249" s="905"/>
      <c r="AI249" s="910" t="s">
        <v>2</v>
      </c>
      <c r="AJ249" s="910">
        <v>41182</v>
      </c>
      <c r="AK249" s="906">
        <v>8</v>
      </c>
      <c r="AL249" s="906">
        <v>0</v>
      </c>
      <c r="AM249" s="911"/>
      <c r="AN249" s="910">
        <v>43982</v>
      </c>
      <c r="AO249" s="910">
        <v>41912</v>
      </c>
      <c r="AP249" s="907"/>
      <c r="AQ249" s="711">
        <v>0</v>
      </c>
      <c r="AR249" s="711">
        <v>0</v>
      </c>
      <c r="AS249" s="711">
        <v>0</v>
      </c>
      <c r="AT249" s="711">
        <v>0</v>
      </c>
      <c r="AU249" s="715">
        <v>0</v>
      </c>
      <c r="AV249" s="711"/>
      <c r="AW249" s="716"/>
      <c r="AX249" s="716"/>
      <c r="AY249" s="716"/>
      <c r="AZ249" s="716"/>
      <c r="BA249" s="716"/>
      <c r="BB249" s="716"/>
      <c r="BC249" s="716"/>
      <c r="BD249" s="716"/>
      <c r="BE249" s="716"/>
      <c r="BF249" s="716"/>
      <c r="BG249" s="716"/>
      <c r="BH249" s="716"/>
      <c r="BI249" s="716">
        <v>0</v>
      </c>
      <c r="BJ249" s="722">
        <v>0</v>
      </c>
      <c r="BK249" s="1062">
        <v>0</v>
      </c>
      <c r="BL249" s="716">
        <v>0</v>
      </c>
      <c r="BM249" s="720" t="s">
        <v>5597</v>
      </c>
      <c r="BO249" s="918"/>
      <c r="BQ249" s="919"/>
      <c r="BR249" s="918"/>
    </row>
    <row r="250" spans="1:70" s="721" customFormat="1" ht="14.45" customHeight="1">
      <c r="A250" s="904">
        <f t="shared" si="3"/>
        <v>241</v>
      </c>
      <c r="B250" s="907">
        <v>2100</v>
      </c>
      <c r="C250" s="905" t="s">
        <v>4565</v>
      </c>
      <c r="D250" s="905">
        <v>2117</v>
      </c>
      <c r="E250" s="905" t="s">
        <v>4695</v>
      </c>
      <c r="F250" s="905">
        <v>2010</v>
      </c>
      <c r="G250" s="905" t="s">
        <v>4696</v>
      </c>
      <c r="H250" s="907" t="s">
        <v>4581</v>
      </c>
      <c r="I250" s="905" t="s">
        <v>4582</v>
      </c>
      <c r="J250" s="906">
        <v>4730970000110</v>
      </c>
      <c r="K250" s="905" t="s">
        <v>4880</v>
      </c>
      <c r="L250" s="905" t="s">
        <v>4700</v>
      </c>
      <c r="M250" s="905" t="s">
        <v>4441</v>
      </c>
      <c r="N250" s="905" t="s">
        <v>634</v>
      </c>
      <c r="O250" s="905">
        <v>5</v>
      </c>
      <c r="P250" s="905">
        <v>0</v>
      </c>
      <c r="Q250" s="905">
        <v>0</v>
      </c>
      <c r="R250" s="905">
        <v>0</v>
      </c>
      <c r="S250" s="905">
        <v>1007</v>
      </c>
      <c r="T250" s="905" t="s">
        <v>4586</v>
      </c>
      <c r="U250" s="1063">
        <v>4356000</v>
      </c>
      <c r="V250" s="923">
        <v>21780000</v>
      </c>
      <c r="W250" s="907" t="s">
        <v>4567</v>
      </c>
      <c r="X250" s="905" t="s">
        <v>5375</v>
      </c>
      <c r="Y250" s="917" t="s">
        <v>4718</v>
      </c>
      <c r="Z250" s="907" t="s">
        <v>5596</v>
      </c>
      <c r="AA250" s="908">
        <v>7.6712328767123283</v>
      </c>
      <c r="AB250" s="905" t="s">
        <v>5389</v>
      </c>
      <c r="AC250" s="905" t="s">
        <v>5021</v>
      </c>
      <c r="AD250" s="907" t="s">
        <v>5015</v>
      </c>
      <c r="AE250" s="905">
        <v>5</v>
      </c>
      <c r="AF250" s="906">
        <v>0</v>
      </c>
      <c r="AG250" s="910">
        <v>43808</v>
      </c>
      <c r="AH250" s="905"/>
      <c r="AI250" s="910" t="s">
        <v>2</v>
      </c>
      <c r="AJ250" s="910">
        <v>41182</v>
      </c>
      <c r="AK250" s="906">
        <v>8</v>
      </c>
      <c r="AL250" s="906">
        <v>0</v>
      </c>
      <c r="AM250" s="911"/>
      <c r="AN250" s="910">
        <v>43982</v>
      </c>
      <c r="AO250" s="910">
        <v>41912</v>
      </c>
      <c r="AP250" s="907"/>
      <c r="AQ250" s="711">
        <v>0</v>
      </c>
      <c r="AR250" s="711">
        <v>0</v>
      </c>
      <c r="AS250" s="711">
        <v>0</v>
      </c>
      <c r="AT250" s="711">
        <v>0</v>
      </c>
      <c r="AU250" s="715">
        <v>0</v>
      </c>
      <c r="AV250" s="711"/>
      <c r="AW250" s="716"/>
      <c r="AX250" s="716"/>
      <c r="AY250" s="716"/>
      <c r="AZ250" s="716"/>
      <c r="BA250" s="716"/>
      <c r="BB250" s="716"/>
      <c r="BC250" s="716"/>
      <c r="BD250" s="716"/>
      <c r="BE250" s="716"/>
      <c r="BF250" s="716"/>
      <c r="BG250" s="716"/>
      <c r="BH250" s="716"/>
      <c r="BI250" s="716">
        <v>0</v>
      </c>
      <c r="BJ250" s="722">
        <v>0</v>
      </c>
      <c r="BK250" s="1062">
        <v>0</v>
      </c>
      <c r="BL250" s="716">
        <v>0</v>
      </c>
      <c r="BM250" s="720" t="s">
        <v>5597</v>
      </c>
      <c r="BO250" s="918"/>
      <c r="BQ250" s="919"/>
      <c r="BR250" s="918"/>
    </row>
    <row r="251" spans="1:70" s="721" customFormat="1" ht="14.45" customHeight="1">
      <c r="A251" s="904">
        <f t="shared" si="3"/>
        <v>242</v>
      </c>
      <c r="B251" s="907">
        <v>2100</v>
      </c>
      <c r="C251" s="905" t="s">
        <v>4565</v>
      </c>
      <c r="D251" s="905">
        <v>2117</v>
      </c>
      <c r="E251" s="905" t="s">
        <v>4695</v>
      </c>
      <c r="F251" s="905">
        <v>2010</v>
      </c>
      <c r="G251" s="905" t="s">
        <v>4696</v>
      </c>
      <c r="H251" s="907" t="s">
        <v>4581</v>
      </c>
      <c r="I251" s="905" t="s">
        <v>4582</v>
      </c>
      <c r="J251" s="906">
        <v>4730970000111</v>
      </c>
      <c r="K251" s="905" t="s">
        <v>4881</v>
      </c>
      <c r="L251" s="905" t="s">
        <v>4700</v>
      </c>
      <c r="M251" s="905" t="s">
        <v>4441</v>
      </c>
      <c r="N251" s="905" t="s">
        <v>634</v>
      </c>
      <c r="O251" s="905">
        <v>8</v>
      </c>
      <c r="P251" s="905">
        <v>0</v>
      </c>
      <c r="Q251" s="905">
        <v>0</v>
      </c>
      <c r="R251" s="905">
        <v>0</v>
      </c>
      <c r="S251" s="905">
        <v>1007</v>
      </c>
      <c r="T251" s="905" t="s">
        <v>4586</v>
      </c>
      <c r="U251" s="1063">
        <v>4356000</v>
      </c>
      <c r="V251" s="923">
        <v>34848000</v>
      </c>
      <c r="W251" s="907" t="s">
        <v>4567</v>
      </c>
      <c r="X251" s="905" t="s">
        <v>5375</v>
      </c>
      <c r="Y251" s="917" t="s">
        <v>4718</v>
      </c>
      <c r="Z251" s="907" t="s">
        <v>5596</v>
      </c>
      <c r="AA251" s="908">
        <v>7.6712328767123283</v>
      </c>
      <c r="AB251" s="905" t="s">
        <v>5389</v>
      </c>
      <c r="AC251" s="905" t="s">
        <v>5021</v>
      </c>
      <c r="AD251" s="907" t="s">
        <v>5015</v>
      </c>
      <c r="AE251" s="905">
        <v>8</v>
      </c>
      <c r="AF251" s="906">
        <v>0</v>
      </c>
      <c r="AG251" s="910">
        <v>43808</v>
      </c>
      <c r="AH251" s="905"/>
      <c r="AI251" s="910" t="s">
        <v>2</v>
      </c>
      <c r="AJ251" s="910">
        <v>41182</v>
      </c>
      <c r="AK251" s="906">
        <v>8</v>
      </c>
      <c r="AL251" s="906">
        <v>0</v>
      </c>
      <c r="AM251" s="911"/>
      <c r="AN251" s="910">
        <v>43982</v>
      </c>
      <c r="AO251" s="910">
        <v>41912</v>
      </c>
      <c r="AP251" s="907"/>
      <c r="AQ251" s="711">
        <v>0</v>
      </c>
      <c r="AR251" s="711">
        <v>0</v>
      </c>
      <c r="AS251" s="711">
        <v>0</v>
      </c>
      <c r="AT251" s="711">
        <v>0</v>
      </c>
      <c r="AU251" s="715">
        <v>0</v>
      </c>
      <c r="AV251" s="711"/>
      <c r="AW251" s="716"/>
      <c r="AX251" s="716"/>
      <c r="AY251" s="716"/>
      <c r="AZ251" s="716"/>
      <c r="BA251" s="716"/>
      <c r="BB251" s="716"/>
      <c r="BC251" s="716"/>
      <c r="BD251" s="716"/>
      <c r="BE251" s="716"/>
      <c r="BF251" s="716"/>
      <c r="BG251" s="716"/>
      <c r="BH251" s="716"/>
      <c r="BI251" s="716">
        <v>0</v>
      </c>
      <c r="BJ251" s="722">
        <v>0</v>
      </c>
      <c r="BK251" s="1062">
        <v>0</v>
      </c>
      <c r="BL251" s="716">
        <v>0</v>
      </c>
      <c r="BM251" s="720" t="s">
        <v>5597</v>
      </c>
      <c r="BO251" s="918"/>
      <c r="BQ251" s="919"/>
      <c r="BR251" s="918"/>
    </row>
    <row r="252" spans="1:70" s="721" customFormat="1" ht="14.45" customHeight="1">
      <c r="A252" s="904">
        <f t="shared" si="3"/>
        <v>243</v>
      </c>
      <c r="B252" s="907">
        <v>2100</v>
      </c>
      <c r="C252" s="905" t="s">
        <v>4565</v>
      </c>
      <c r="D252" s="905">
        <v>2117</v>
      </c>
      <c r="E252" s="905" t="s">
        <v>4695</v>
      </c>
      <c r="F252" s="905">
        <v>2010</v>
      </c>
      <c r="G252" s="905" t="s">
        <v>4696</v>
      </c>
      <c r="H252" s="907" t="s">
        <v>4581</v>
      </c>
      <c r="I252" s="905" t="s">
        <v>4582</v>
      </c>
      <c r="J252" s="906">
        <v>6115970000018</v>
      </c>
      <c r="K252" s="905" t="s">
        <v>4918</v>
      </c>
      <c r="L252" s="905" t="s">
        <v>4589</v>
      </c>
      <c r="M252" s="905" t="s">
        <v>4441</v>
      </c>
      <c r="N252" s="905" t="s">
        <v>634</v>
      </c>
      <c r="O252" s="905">
        <v>76</v>
      </c>
      <c r="P252" s="905">
        <v>0</v>
      </c>
      <c r="Q252" s="905">
        <v>0</v>
      </c>
      <c r="R252" s="905">
        <v>0</v>
      </c>
      <c r="S252" s="905">
        <v>1007</v>
      </c>
      <c r="T252" s="905" t="s">
        <v>4586</v>
      </c>
      <c r="U252" s="1063">
        <v>1371333</v>
      </c>
      <c r="V252" s="923">
        <v>104221333</v>
      </c>
      <c r="W252" s="907" t="s">
        <v>4567</v>
      </c>
      <c r="X252" s="905" t="s">
        <v>5390</v>
      </c>
      <c r="Y252" s="917" t="s">
        <v>3933</v>
      </c>
      <c r="Z252" s="907" t="s">
        <v>5598</v>
      </c>
      <c r="AA252" s="908">
        <v>0.74520547945205484</v>
      </c>
      <c r="AB252" s="905" t="s">
        <v>5391</v>
      </c>
      <c r="AC252" s="905" t="s">
        <v>5068</v>
      </c>
      <c r="AD252" s="907" t="s">
        <v>4991</v>
      </c>
      <c r="AE252" s="905">
        <v>76</v>
      </c>
      <c r="AF252" s="906">
        <v>0</v>
      </c>
      <c r="AG252" s="910">
        <v>43913</v>
      </c>
      <c r="AH252" s="905"/>
      <c r="AI252" s="910">
        <v>43913</v>
      </c>
      <c r="AJ252" s="910">
        <v>43710</v>
      </c>
      <c r="AK252" s="906">
        <v>80</v>
      </c>
      <c r="AL252" s="906">
        <v>17</v>
      </c>
      <c r="AM252" s="911"/>
      <c r="AN252" s="910">
        <v>43982</v>
      </c>
      <c r="AO252" s="910">
        <v>44440</v>
      </c>
      <c r="AP252" s="907"/>
      <c r="AQ252" s="711">
        <v>0</v>
      </c>
      <c r="AR252" s="711">
        <v>0</v>
      </c>
      <c r="AS252" s="711">
        <v>0</v>
      </c>
      <c r="AT252" s="711">
        <v>0</v>
      </c>
      <c r="AU252" s="715">
        <v>0</v>
      </c>
      <c r="AV252" s="711"/>
      <c r="AW252" s="716"/>
      <c r="AX252" s="716"/>
      <c r="AY252" s="716">
        <v>17</v>
      </c>
      <c r="AZ252" s="716"/>
      <c r="BA252" s="716"/>
      <c r="BB252" s="716"/>
      <c r="BC252" s="716"/>
      <c r="BD252" s="716"/>
      <c r="BE252" s="716"/>
      <c r="BF252" s="716"/>
      <c r="BG252" s="716"/>
      <c r="BH252" s="716"/>
      <c r="BI252" s="716">
        <v>17</v>
      </c>
      <c r="BJ252" s="722">
        <v>1.4166666666666667</v>
      </c>
      <c r="BK252" s="1062">
        <v>23312661</v>
      </c>
      <c r="BL252" s="716">
        <v>1</v>
      </c>
      <c r="BM252" s="720" t="s">
        <v>5597</v>
      </c>
      <c r="BO252" s="918"/>
      <c r="BQ252" s="919"/>
      <c r="BR252" s="918"/>
    </row>
    <row r="253" spans="1:70" s="721" customFormat="1" ht="14.45" customHeight="1">
      <c r="A253" s="904">
        <f t="shared" si="3"/>
        <v>244</v>
      </c>
      <c r="B253" s="907">
        <v>2100</v>
      </c>
      <c r="C253" s="905" t="s">
        <v>4565</v>
      </c>
      <c r="D253" s="905">
        <v>2117</v>
      </c>
      <c r="E253" s="905" t="s">
        <v>4695</v>
      </c>
      <c r="F253" s="905">
        <v>2010</v>
      </c>
      <c r="G253" s="905" t="s">
        <v>4696</v>
      </c>
      <c r="H253" s="907" t="s">
        <v>4581</v>
      </c>
      <c r="I253" s="905" t="s">
        <v>4582</v>
      </c>
      <c r="J253" s="906">
        <v>2940970001019</v>
      </c>
      <c r="K253" s="905" t="s">
        <v>4749</v>
      </c>
      <c r="L253" s="905" t="s">
        <v>4464</v>
      </c>
      <c r="M253" s="905" t="s">
        <v>4441</v>
      </c>
      <c r="N253" s="905" t="s">
        <v>634</v>
      </c>
      <c r="O253" s="905">
        <v>4</v>
      </c>
      <c r="P253" s="905">
        <v>0</v>
      </c>
      <c r="Q253" s="905">
        <v>0</v>
      </c>
      <c r="R253" s="905">
        <v>0</v>
      </c>
      <c r="S253" s="905">
        <v>1007</v>
      </c>
      <c r="T253" s="905" t="s">
        <v>4586</v>
      </c>
      <c r="U253" s="1063">
        <v>385000</v>
      </c>
      <c r="V253" s="923">
        <v>1540000</v>
      </c>
      <c r="W253" s="907" t="s">
        <v>4567</v>
      </c>
      <c r="X253" s="905" t="s">
        <v>5392</v>
      </c>
      <c r="Y253" s="917" t="s">
        <v>4953</v>
      </c>
      <c r="Z253" s="907" t="s">
        <v>5596</v>
      </c>
      <c r="AA253" s="908">
        <v>2.452054794520548</v>
      </c>
      <c r="AB253" s="905" t="s">
        <v>5393</v>
      </c>
      <c r="AC253" s="905" t="s">
        <v>5030</v>
      </c>
      <c r="AD253" s="907" t="s">
        <v>5010</v>
      </c>
      <c r="AE253" s="905">
        <v>4</v>
      </c>
      <c r="AF253" s="906">
        <v>0</v>
      </c>
      <c r="AG253" s="910">
        <v>43808</v>
      </c>
      <c r="AH253" s="905"/>
      <c r="AI253" s="910" t="s">
        <v>2</v>
      </c>
      <c r="AJ253" s="910">
        <v>43087</v>
      </c>
      <c r="AK253" s="906">
        <v>6</v>
      </c>
      <c r="AL253" s="906">
        <v>0</v>
      </c>
      <c r="AM253" s="911"/>
      <c r="AN253" s="910">
        <v>43982</v>
      </c>
      <c r="AO253" s="910">
        <v>43817</v>
      </c>
      <c r="AP253" s="907"/>
      <c r="AQ253" s="711">
        <v>0</v>
      </c>
      <c r="AR253" s="711">
        <v>0</v>
      </c>
      <c r="AS253" s="711">
        <v>0</v>
      </c>
      <c r="AT253" s="711">
        <v>0</v>
      </c>
      <c r="AU253" s="715">
        <v>0</v>
      </c>
      <c r="AV253" s="711"/>
      <c r="AW253" s="716"/>
      <c r="AX253" s="716"/>
      <c r="AY253" s="716"/>
      <c r="AZ253" s="716"/>
      <c r="BA253" s="716"/>
      <c r="BB253" s="716"/>
      <c r="BC253" s="716"/>
      <c r="BD253" s="716"/>
      <c r="BE253" s="716"/>
      <c r="BF253" s="716"/>
      <c r="BG253" s="716"/>
      <c r="BH253" s="716"/>
      <c r="BI253" s="716">
        <v>0</v>
      </c>
      <c r="BJ253" s="722">
        <v>0</v>
      </c>
      <c r="BK253" s="1062">
        <v>0</v>
      </c>
      <c r="BL253" s="716">
        <v>0</v>
      </c>
      <c r="BM253" s="720" t="s">
        <v>5597</v>
      </c>
      <c r="BO253" s="918"/>
      <c r="BQ253" s="919"/>
      <c r="BR253" s="918"/>
    </row>
    <row r="254" spans="1:70" s="721" customFormat="1" ht="14.45" customHeight="1">
      <c r="A254" s="904">
        <f t="shared" si="3"/>
        <v>245</v>
      </c>
      <c r="B254" s="907">
        <v>2100</v>
      </c>
      <c r="C254" s="905" t="s">
        <v>4565</v>
      </c>
      <c r="D254" s="905">
        <v>2117</v>
      </c>
      <c r="E254" s="905" t="s">
        <v>4695</v>
      </c>
      <c r="F254" s="905">
        <v>2010</v>
      </c>
      <c r="G254" s="905" t="s">
        <v>4696</v>
      </c>
      <c r="H254" s="907" t="s">
        <v>4581</v>
      </c>
      <c r="I254" s="905" t="s">
        <v>4582</v>
      </c>
      <c r="J254" s="906">
        <v>2940970000545</v>
      </c>
      <c r="K254" s="905" t="s">
        <v>4747</v>
      </c>
      <c r="L254" s="905" t="s">
        <v>4464</v>
      </c>
      <c r="M254" s="905" t="s">
        <v>4441</v>
      </c>
      <c r="N254" s="905" t="s">
        <v>634</v>
      </c>
      <c r="O254" s="905">
        <v>8</v>
      </c>
      <c r="P254" s="905">
        <v>0</v>
      </c>
      <c r="Q254" s="905">
        <v>0</v>
      </c>
      <c r="R254" s="905">
        <v>0</v>
      </c>
      <c r="S254" s="905">
        <v>1007</v>
      </c>
      <c r="T254" s="905" t="s">
        <v>4586</v>
      </c>
      <c r="U254" s="1063">
        <v>660000</v>
      </c>
      <c r="V254" s="923">
        <v>5280000</v>
      </c>
      <c r="W254" s="907" t="s">
        <v>4567</v>
      </c>
      <c r="X254" s="905" t="s">
        <v>5392</v>
      </c>
      <c r="Y254" s="917" t="s">
        <v>4715</v>
      </c>
      <c r="Z254" s="907" t="s">
        <v>5596</v>
      </c>
      <c r="AA254" s="908">
        <v>2.452054794520548</v>
      </c>
      <c r="AB254" s="905" t="s">
        <v>5394</v>
      </c>
      <c r="AC254" s="905" t="s">
        <v>5030</v>
      </c>
      <c r="AD254" s="907" t="s">
        <v>5008</v>
      </c>
      <c r="AE254" s="905">
        <v>8</v>
      </c>
      <c r="AF254" s="906">
        <v>0</v>
      </c>
      <c r="AG254" s="910">
        <v>43808</v>
      </c>
      <c r="AH254" s="905"/>
      <c r="AI254" s="910">
        <v>42690</v>
      </c>
      <c r="AJ254" s="910">
        <v>43087</v>
      </c>
      <c r="AK254" s="906">
        <v>100</v>
      </c>
      <c r="AL254" s="906">
        <v>0</v>
      </c>
      <c r="AM254" s="911"/>
      <c r="AN254" s="910">
        <v>43982</v>
      </c>
      <c r="AO254" s="910">
        <v>43817</v>
      </c>
      <c r="AP254" s="907"/>
      <c r="AQ254" s="711">
        <v>0</v>
      </c>
      <c r="AR254" s="711">
        <v>0</v>
      </c>
      <c r="AS254" s="711">
        <v>0</v>
      </c>
      <c r="AT254" s="711">
        <v>0</v>
      </c>
      <c r="AU254" s="715">
        <v>0</v>
      </c>
      <c r="AV254" s="711"/>
      <c r="AW254" s="716"/>
      <c r="AX254" s="716"/>
      <c r="AY254" s="716"/>
      <c r="AZ254" s="716"/>
      <c r="BA254" s="716"/>
      <c r="BB254" s="716"/>
      <c r="BC254" s="716"/>
      <c r="BD254" s="716"/>
      <c r="BE254" s="716"/>
      <c r="BF254" s="716"/>
      <c r="BG254" s="716"/>
      <c r="BH254" s="716"/>
      <c r="BI254" s="716">
        <v>0</v>
      </c>
      <c r="BJ254" s="722">
        <v>0</v>
      </c>
      <c r="BK254" s="1062">
        <v>0</v>
      </c>
      <c r="BL254" s="716">
        <v>0</v>
      </c>
      <c r="BM254" s="720" t="s">
        <v>5597</v>
      </c>
      <c r="BO254" s="918"/>
      <c r="BQ254" s="919"/>
      <c r="BR254" s="918"/>
    </row>
    <row r="255" spans="1:70" s="721" customFormat="1" ht="14.45" customHeight="1">
      <c r="A255" s="904">
        <f t="shared" si="3"/>
        <v>246</v>
      </c>
      <c r="B255" s="907">
        <v>2100</v>
      </c>
      <c r="C255" s="905" t="s">
        <v>4565</v>
      </c>
      <c r="D255" s="905">
        <v>2117</v>
      </c>
      <c r="E255" s="905" t="s">
        <v>4695</v>
      </c>
      <c r="F255" s="905">
        <v>2010</v>
      </c>
      <c r="G255" s="905" t="s">
        <v>4696</v>
      </c>
      <c r="H255" s="907" t="s">
        <v>4581</v>
      </c>
      <c r="I255" s="905" t="s">
        <v>4582</v>
      </c>
      <c r="J255" s="906">
        <v>2940970000821</v>
      </c>
      <c r="K255" s="905" t="s">
        <v>4748</v>
      </c>
      <c r="L255" s="905" t="s">
        <v>4464</v>
      </c>
      <c r="M255" s="905" t="s">
        <v>4441</v>
      </c>
      <c r="N255" s="905" t="s">
        <v>634</v>
      </c>
      <c r="O255" s="905">
        <v>4</v>
      </c>
      <c r="P255" s="905">
        <v>0</v>
      </c>
      <c r="Q255" s="905">
        <v>0</v>
      </c>
      <c r="R255" s="905">
        <v>0</v>
      </c>
      <c r="S255" s="905">
        <v>1007</v>
      </c>
      <c r="T255" s="905" t="s">
        <v>4586</v>
      </c>
      <c r="U255" s="1063">
        <v>770000</v>
      </c>
      <c r="V255" s="923">
        <v>3080000</v>
      </c>
      <c r="W255" s="907" t="s">
        <v>4567</v>
      </c>
      <c r="X255" s="905" t="s">
        <v>5392</v>
      </c>
      <c r="Y255" s="917" t="s">
        <v>4715</v>
      </c>
      <c r="Z255" s="907" t="s">
        <v>5596</v>
      </c>
      <c r="AA255" s="908">
        <v>3.6136986301369864</v>
      </c>
      <c r="AB255" s="905" t="s">
        <v>5395</v>
      </c>
      <c r="AC255" s="905" t="s">
        <v>5031</v>
      </c>
      <c r="AD255" s="907" t="s">
        <v>5012</v>
      </c>
      <c r="AE255" s="905">
        <v>4</v>
      </c>
      <c r="AF255" s="906">
        <v>0</v>
      </c>
      <c r="AG255" s="910">
        <v>43808</v>
      </c>
      <c r="AH255" s="905"/>
      <c r="AI255" s="910">
        <v>43397</v>
      </c>
      <c r="AJ255" s="910">
        <v>42663</v>
      </c>
      <c r="AK255" s="906">
        <v>10</v>
      </c>
      <c r="AL255" s="906">
        <v>0</v>
      </c>
      <c r="AM255" s="911"/>
      <c r="AN255" s="910">
        <v>43982</v>
      </c>
      <c r="AO255" s="910">
        <v>43393</v>
      </c>
      <c r="AP255" s="907"/>
      <c r="AQ255" s="711">
        <v>0</v>
      </c>
      <c r="AR255" s="711">
        <v>0</v>
      </c>
      <c r="AS255" s="711">
        <v>0</v>
      </c>
      <c r="AT255" s="711">
        <v>0</v>
      </c>
      <c r="AU255" s="715">
        <v>0</v>
      </c>
      <c r="AV255" s="711"/>
      <c r="AW255" s="716"/>
      <c r="AX255" s="716"/>
      <c r="AY255" s="716"/>
      <c r="AZ255" s="716"/>
      <c r="BA255" s="716"/>
      <c r="BB255" s="716"/>
      <c r="BC255" s="716"/>
      <c r="BD255" s="716"/>
      <c r="BE255" s="716"/>
      <c r="BF255" s="716"/>
      <c r="BG255" s="716"/>
      <c r="BH255" s="716"/>
      <c r="BI255" s="716">
        <v>0</v>
      </c>
      <c r="BJ255" s="722">
        <v>0</v>
      </c>
      <c r="BK255" s="1062">
        <v>0</v>
      </c>
      <c r="BL255" s="716">
        <v>0</v>
      </c>
      <c r="BM255" s="720" t="s">
        <v>5597</v>
      </c>
      <c r="BO255" s="918"/>
      <c r="BQ255" s="919"/>
      <c r="BR255" s="918"/>
    </row>
    <row r="256" spans="1:70" s="721" customFormat="1" ht="14.45" customHeight="1">
      <c r="A256" s="904">
        <f t="shared" si="3"/>
        <v>247</v>
      </c>
      <c r="B256" s="907">
        <v>2100</v>
      </c>
      <c r="C256" s="905" t="s">
        <v>4565</v>
      </c>
      <c r="D256" s="905">
        <v>2117</v>
      </c>
      <c r="E256" s="905" t="s">
        <v>4695</v>
      </c>
      <c r="F256" s="905">
        <v>2010</v>
      </c>
      <c r="G256" s="905" t="s">
        <v>4696</v>
      </c>
      <c r="H256" s="907" t="s">
        <v>4581</v>
      </c>
      <c r="I256" s="905" t="s">
        <v>4582</v>
      </c>
      <c r="J256" s="906">
        <v>2940970000129</v>
      </c>
      <c r="K256" s="905" t="s">
        <v>4746</v>
      </c>
      <c r="L256" s="905" t="s">
        <v>4464</v>
      </c>
      <c r="M256" s="905" t="s">
        <v>4441</v>
      </c>
      <c r="N256" s="905" t="s">
        <v>634</v>
      </c>
      <c r="O256" s="905">
        <v>4</v>
      </c>
      <c r="P256" s="905">
        <v>0</v>
      </c>
      <c r="Q256" s="905">
        <v>0</v>
      </c>
      <c r="R256" s="905">
        <v>0</v>
      </c>
      <c r="S256" s="905">
        <v>1007</v>
      </c>
      <c r="T256" s="905" t="s">
        <v>4586</v>
      </c>
      <c r="U256" s="1063">
        <v>4980050</v>
      </c>
      <c r="V256" s="923">
        <v>19920201</v>
      </c>
      <c r="W256" s="907" t="s">
        <v>4567</v>
      </c>
      <c r="X256" s="905" t="s">
        <v>5396</v>
      </c>
      <c r="Y256" s="917" t="s">
        <v>4715</v>
      </c>
      <c r="Z256" s="907" t="s">
        <v>5598</v>
      </c>
      <c r="AA256" s="908">
        <v>0.10136986301369863</v>
      </c>
      <c r="AB256" s="909" t="s">
        <v>5397</v>
      </c>
      <c r="AC256" s="905" t="s">
        <v>5398</v>
      </c>
      <c r="AD256" s="907" t="s">
        <v>5008</v>
      </c>
      <c r="AE256" s="905">
        <v>2</v>
      </c>
      <c r="AF256" s="906">
        <v>2</v>
      </c>
      <c r="AG256" s="910">
        <v>43808</v>
      </c>
      <c r="AH256" s="905"/>
      <c r="AI256" s="910">
        <v>43752</v>
      </c>
      <c r="AJ256" s="910">
        <v>43945</v>
      </c>
      <c r="AK256" s="906">
        <v>2</v>
      </c>
      <c r="AL256" s="906">
        <v>1</v>
      </c>
      <c r="AM256" s="911"/>
      <c r="AN256" s="910">
        <v>43982</v>
      </c>
      <c r="AO256" s="910">
        <v>44675</v>
      </c>
      <c r="AP256" s="907"/>
      <c r="AQ256" s="711">
        <v>0</v>
      </c>
      <c r="AR256" s="711">
        <v>0</v>
      </c>
      <c r="AS256" s="711">
        <v>0</v>
      </c>
      <c r="AT256" s="711">
        <v>0</v>
      </c>
      <c r="AU256" s="715">
        <v>0</v>
      </c>
      <c r="AV256" s="711"/>
      <c r="AW256" s="716"/>
      <c r="AX256" s="716"/>
      <c r="AY256" s="716"/>
      <c r="AZ256" s="716"/>
      <c r="BA256" s="716"/>
      <c r="BB256" s="716"/>
      <c r="BC256" s="716"/>
      <c r="BD256" s="716"/>
      <c r="BE256" s="716"/>
      <c r="BF256" s="716"/>
      <c r="BG256" s="716"/>
      <c r="BH256" s="716"/>
      <c r="BI256" s="716">
        <v>0</v>
      </c>
      <c r="BJ256" s="722">
        <v>0</v>
      </c>
      <c r="BK256" s="1062">
        <v>0</v>
      </c>
      <c r="BL256" s="716">
        <v>0</v>
      </c>
      <c r="BM256" s="720" t="s">
        <v>5597</v>
      </c>
      <c r="BO256" s="918"/>
      <c r="BQ256" s="919"/>
      <c r="BR256" s="918"/>
    </row>
    <row r="257" spans="1:70" s="721" customFormat="1" ht="14.1" customHeight="1">
      <c r="A257" s="904">
        <f t="shared" si="3"/>
        <v>248</v>
      </c>
      <c r="B257" s="907">
        <v>2100</v>
      </c>
      <c r="C257" s="905" t="s">
        <v>4565</v>
      </c>
      <c r="D257" s="905">
        <v>2117</v>
      </c>
      <c r="E257" s="905" t="s">
        <v>4695</v>
      </c>
      <c r="F257" s="905">
        <v>2010</v>
      </c>
      <c r="G257" s="905" t="s">
        <v>4696</v>
      </c>
      <c r="H257" s="907" t="s">
        <v>4581</v>
      </c>
      <c r="I257" s="905" t="s">
        <v>4582</v>
      </c>
      <c r="J257" s="906">
        <v>4710370000014</v>
      </c>
      <c r="K257" s="905" t="s">
        <v>4859</v>
      </c>
      <c r="L257" s="905" t="s">
        <v>4443</v>
      </c>
      <c r="M257" s="905" t="s">
        <v>4441</v>
      </c>
      <c r="N257" s="905" t="s">
        <v>634</v>
      </c>
      <c r="O257" s="905">
        <v>2</v>
      </c>
      <c r="P257" s="905">
        <v>0</v>
      </c>
      <c r="Q257" s="905">
        <v>0</v>
      </c>
      <c r="R257" s="905">
        <v>0</v>
      </c>
      <c r="S257" s="905">
        <v>1007</v>
      </c>
      <c r="T257" s="905" t="s">
        <v>4586</v>
      </c>
      <c r="U257" s="1063">
        <v>6325000</v>
      </c>
      <c r="V257" s="923">
        <v>12650000</v>
      </c>
      <c r="W257" s="907" t="s">
        <v>4567</v>
      </c>
      <c r="X257" s="905" t="s">
        <v>5360</v>
      </c>
      <c r="Y257" s="917" t="s">
        <v>4953</v>
      </c>
      <c r="Z257" s="907" t="s">
        <v>5596</v>
      </c>
      <c r="AA257" s="908">
        <v>2.5671232876712327</v>
      </c>
      <c r="AB257" s="905" t="s">
        <v>5361</v>
      </c>
      <c r="AC257" s="905" t="s">
        <v>5027</v>
      </c>
      <c r="AD257" s="907" t="s">
        <v>5000</v>
      </c>
      <c r="AE257" s="905">
        <v>2</v>
      </c>
      <c r="AF257" s="906">
        <v>0</v>
      </c>
      <c r="AG257" s="910">
        <v>43808</v>
      </c>
      <c r="AH257" s="905"/>
      <c r="AI257" s="910" t="s">
        <v>2</v>
      </c>
      <c r="AJ257" s="910">
        <v>43045</v>
      </c>
      <c r="AK257" s="906">
        <v>2</v>
      </c>
      <c r="AL257" s="906">
        <v>0</v>
      </c>
      <c r="AM257" s="911"/>
      <c r="AN257" s="910">
        <v>43982</v>
      </c>
      <c r="AO257" s="910">
        <v>43775</v>
      </c>
      <c r="AP257" s="907"/>
      <c r="AQ257" s="711">
        <v>0</v>
      </c>
      <c r="AR257" s="711">
        <v>0</v>
      </c>
      <c r="AS257" s="711">
        <v>0</v>
      </c>
      <c r="AT257" s="711">
        <v>0</v>
      </c>
      <c r="AU257" s="715">
        <v>0</v>
      </c>
      <c r="AV257" s="711"/>
      <c r="AW257" s="716"/>
      <c r="AX257" s="716"/>
      <c r="AY257" s="716"/>
      <c r="AZ257" s="716"/>
      <c r="BA257" s="716"/>
      <c r="BB257" s="716"/>
      <c r="BC257" s="716"/>
      <c r="BD257" s="716"/>
      <c r="BE257" s="716"/>
      <c r="BF257" s="716"/>
      <c r="BG257" s="716"/>
      <c r="BH257" s="716"/>
      <c r="BI257" s="716">
        <v>0</v>
      </c>
      <c r="BJ257" s="722">
        <v>0</v>
      </c>
      <c r="BK257" s="1062">
        <v>0</v>
      </c>
      <c r="BL257" s="716">
        <v>0</v>
      </c>
      <c r="BM257" s="720" t="s">
        <v>5597</v>
      </c>
      <c r="BO257" s="918"/>
      <c r="BQ257" s="919"/>
      <c r="BR257" s="918"/>
    </row>
    <row r="258" spans="1:70" s="721" customFormat="1" ht="14.45" customHeight="1">
      <c r="A258" s="904">
        <f t="shared" si="3"/>
        <v>249</v>
      </c>
      <c r="B258" s="907">
        <v>2100</v>
      </c>
      <c r="C258" s="905" t="s">
        <v>4565</v>
      </c>
      <c r="D258" s="905">
        <v>2117</v>
      </c>
      <c r="E258" s="905" t="s">
        <v>4695</v>
      </c>
      <c r="F258" s="905">
        <v>2010</v>
      </c>
      <c r="G258" s="905" t="s">
        <v>4696</v>
      </c>
      <c r="H258" s="907" t="s">
        <v>4581</v>
      </c>
      <c r="I258" s="905" t="s">
        <v>4582</v>
      </c>
      <c r="J258" s="906">
        <v>4720970000014</v>
      </c>
      <c r="K258" s="905" t="s">
        <v>4863</v>
      </c>
      <c r="L258" s="905" t="s">
        <v>4590</v>
      </c>
      <c r="M258" s="905" t="s">
        <v>4441</v>
      </c>
      <c r="N258" s="905" t="s">
        <v>634</v>
      </c>
      <c r="O258" s="905">
        <v>6</v>
      </c>
      <c r="P258" s="905">
        <v>0</v>
      </c>
      <c r="Q258" s="905">
        <v>0</v>
      </c>
      <c r="R258" s="905">
        <v>0</v>
      </c>
      <c r="S258" s="905">
        <v>1007</v>
      </c>
      <c r="T258" s="905" t="s">
        <v>4586</v>
      </c>
      <c r="U258" s="1063">
        <v>2332000</v>
      </c>
      <c r="V258" s="923">
        <v>13992000</v>
      </c>
      <c r="W258" s="907" t="s">
        <v>4567</v>
      </c>
      <c r="X258" s="905" t="s">
        <v>5360</v>
      </c>
      <c r="Y258" s="917" t="s">
        <v>4959</v>
      </c>
      <c r="Z258" s="907" t="s">
        <v>5596</v>
      </c>
      <c r="AA258" s="908">
        <v>3.1506849315068495</v>
      </c>
      <c r="AB258" s="905" t="s">
        <v>5399</v>
      </c>
      <c r="AC258" s="905" t="s">
        <v>5024</v>
      </c>
      <c r="AD258" s="907" t="s">
        <v>5084</v>
      </c>
      <c r="AE258" s="905">
        <v>6</v>
      </c>
      <c r="AF258" s="906">
        <v>0</v>
      </c>
      <c r="AG258" s="910">
        <v>43808</v>
      </c>
      <c r="AH258" s="905"/>
      <c r="AI258" s="910" t="s">
        <v>2</v>
      </c>
      <c r="AJ258" s="910">
        <v>42832</v>
      </c>
      <c r="AK258" s="906">
        <v>4</v>
      </c>
      <c r="AL258" s="906">
        <v>0</v>
      </c>
      <c r="AM258" s="911"/>
      <c r="AN258" s="910">
        <v>43982</v>
      </c>
      <c r="AO258" s="910">
        <v>43562</v>
      </c>
      <c r="AP258" s="907"/>
      <c r="AQ258" s="711">
        <v>0</v>
      </c>
      <c r="AR258" s="711">
        <v>0</v>
      </c>
      <c r="AS258" s="711">
        <v>0</v>
      </c>
      <c r="AT258" s="711">
        <v>0</v>
      </c>
      <c r="AU258" s="715">
        <v>0</v>
      </c>
      <c r="AV258" s="711"/>
      <c r="AW258" s="716"/>
      <c r="AX258" s="716"/>
      <c r="AY258" s="716"/>
      <c r="AZ258" s="716"/>
      <c r="BA258" s="716"/>
      <c r="BB258" s="716"/>
      <c r="BC258" s="716"/>
      <c r="BD258" s="716"/>
      <c r="BE258" s="716"/>
      <c r="BF258" s="716"/>
      <c r="BG258" s="716"/>
      <c r="BH258" s="716"/>
      <c r="BI258" s="716">
        <v>0</v>
      </c>
      <c r="BJ258" s="722">
        <v>0</v>
      </c>
      <c r="BK258" s="1062">
        <v>0</v>
      </c>
      <c r="BL258" s="716">
        <v>0</v>
      </c>
      <c r="BM258" s="720" t="s">
        <v>5597</v>
      </c>
      <c r="BO258" s="918"/>
      <c r="BQ258" s="919"/>
      <c r="BR258" s="918"/>
    </row>
    <row r="259" spans="1:70" s="721" customFormat="1" ht="14.45" customHeight="1">
      <c r="A259" s="904">
        <f t="shared" si="3"/>
        <v>250</v>
      </c>
      <c r="B259" s="907">
        <v>2100</v>
      </c>
      <c r="C259" s="905" t="s">
        <v>4565</v>
      </c>
      <c r="D259" s="905">
        <v>2117</v>
      </c>
      <c r="E259" s="905" t="s">
        <v>4695</v>
      </c>
      <c r="F259" s="905">
        <v>2010</v>
      </c>
      <c r="G259" s="905" t="s">
        <v>4696</v>
      </c>
      <c r="H259" s="907" t="s">
        <v>4581</v>
      </c>
      <c r="I259" s="905" t="s">
        <v>4582</v>
      </c>
      <c r="J259" s="906">
        <v>4720970000530</v>
      </c>
      <c r="K259" s="905" t="s">
        <v>4871</v>
      </c>
      <c r="L259" s="905" t="s">
        <v>4590</v>
      </c>
      <c r="M259" s="905" t="s">
        <v>4441</v>
      </c>
      <c r="N259" s="905" t="s">
        <v>634</v>
      </c>
      <c r="O259" s="905">
        <v>3</v>
      </c>
      <c r="P259" s="905">
        <v>0</v>
      </c>
      <c r="Q259" s="905">
        <v>0</v>
      </c>
      <c r="R259" s="905">
        <v>0</v>
      </c>
      <c r="S259" s="905">
        <v>1007</v>
      </c>
      <c r="T259" s="905" t="s">
        <v>4586</v>
      </c>
      <c r="U259" s="1063">
        <v>2200000</v>
      </c>
      <c r="V259" s="923">
        <v>6600000</v>
      </c>
      <c r="W259" s="907" t="s">
        <v>4567</v>
      </c>
      <c r="X259" s="905" t="s">
        <v>5400</v>
      </c>
      <c r="Y259" s="917" t="s">
        <v>4718</v>
      </c>
      <c r="Z259" s="907" t="s">
        <v>5596</v>
      </c>
      <c r="AA259" s="908">
        <v>3.1506849315068495</v>
      </c>
      <c r="AB259" s="905" t="s">
        <v>5373</v>
      </c>
      <c r="AC259" s="905" t="s">
        <v>5024</v>
      </c>
      <c r="AD259" s="907" t="s">
        <v>4972</v>
      </c>
      <c r="AE259" s="905">
        <v>3</v>
      </c>
      <c r="AF259" s="906">
        <v>0</v>
      </c>
      <c r="AG259" s="910">
        <v>43808</v>
      </c>
      <c r="AH259" s="905"/>
      <c r="AI259" s="910">
        <v>43697</v>
      </c>
      <c r="AJ259" s="910">
        <v>42832</v>
      </c>
      <c r="AK259" s="906">
        <v>4</v>
      </c>
      <c r="AL259" s="906">
        <v>4</v>
      </c>
      <c r="AM259" s="911"/>
      <c r="AN259" s="910">
        <v>43982</v>
      </c>
      <c r="AO259" s="910">
        <v>43562</v>
      </c>
      <c r="AP259" s="907"/>
      <c r="AQ259" s="711">
        <v>3</v>
      </c>
      <c r="AR259" s="711">
        <v>0</v>
      </c>
      <c r="AS259" s="711">
        <v>0</v>
      </c>
      <c r="AT259" s="711">
        <v>0</v>
      </c>
      <c r="AU259" s="715">
        <v>6600000</v>
      </c>
      <c r="AV259" s="711" t="s">
        <v>5280</v>
      </c>
      <c r="AW259" s="716"/>
      <c r="AX259" s="716"/>
      <c r="AY259" s="716"/>
      <c r="AZ259" s="716"/>
      <c r="BA259" s="716"/>
      <c r="BB259" s="716"/>
      <c r="BC259" s="716"/>
      <c r="BD259" s="716"/>
      <c r="BE259" s="716"/>
      <c r="BF259" s="716"/>
      <c r="BG259" s="716"/>
      <c r="BH259" s="716"/>
      <c r="BI259" s="716">
        <v>0</v>
      </c>
      <c r="BJ259" s="722">
        <v>0</v>
      </c>
      <c r="BK259" s="1062">
        <v>0</v>
      </c>
      <c r="BL259" s="716">
        <v>0</v>
      </c>
      <c r="BM259" s="720" t="s">
        <v>5597</v>
      </c>
      <c r="BO259" s="918"/>
      <c r="BQ259" s="919"/>
      <c r="BR259" s="918"/>
    </row>
    <row r="260" spans="1:70" s="721" customFormat="1" ht="13.5" customHeight="1">
      <c r="A260" s="904">
        <f t="shared" si="3"/>
        <v>251</v>
      </c>
      <c r="B260" s="907">
        <v>2100</v>
      </c>
      <c r="C260" s="905" t="s">
        <v>4565</v>
      </c>
      <c r="D260" s="905">
        <v>2117</v>
      </c>
      <c r="E260" s="905" t="s">
        <v>4695</v>
      </c>
      <c r="F260" s="905">
        <v>2010</v>
      </c>
      <c r="G260" s="905" t="s">
        <v>4696</v>
      </c>
      <c r="H260" s="907" t="s">
        <v>4581</v>
      </c>
      <c r="I260" s="905" t="s">
        <v>4582</v>
      </c>
      <c r="J260" s="906">
        <v>5330970000076</v>
      </c>
      <c r="K260" s="905" t="s">
        <v>4896</v>
      </c>
      <c r="L260" s="905" t="s">
        <v>4449</v>
      </c>
      <c r="M260" s="905" t="s">
        <v>4441</v>
      </c>
      <c r="N260" s="905" t="s">
        <v>634</v>
      </c>
      <c r="O260" s="905">
        <v>5</v>
      </c>
      <c r="P260" s="905">
        <v>0</v>
      </c>
      <c r="Q260" s="905">
        <v>0</v>
      </c>
      <c r="R260" s="905">
        <v>0</v>
      </c>
      <c r="S260" s="905">
        <v>1007</v>
      </c>
      <c r="T260" s="905" t="s">
        <v>4586</v>
      </c>
      <c r="U260" s="1063">
        <v>1760000</v>
      </c>
      <c r="V260" s="923">
        <v>8800000</v>
      </c>
      <c r="W260" s="907" t="s">
        <v>4567</v>
      </c>
      <c r="X260" s="905"/>
      <c r="Y260" s="917" t="s">
        <v>4769</v>
      </c>
      <c r="Z260" s="907" t="s">
        <v>5596</v>
      </c>
      <c r="AA260" s="908">
        <v>7.6712328767123283</v>
      </c>
      <c r="AB260" s="905" t="s">
        <v>5401</v>
      </c>
      <c r="AC260" s="905" t="s">
        <v>5065</v>
      </c>
      <c r="AD260" s="907" t="s">
        <v>5084</v>
      </c>
      <c r="AE260" s="905">
        <v>5</v>
      </c>
      <c r="AF260" s="906">
        <v>0</v>
      </c>
      <c r="AG260" s="910">
        <v>43808</v>
      </c>
      <c r="AH260" s="905"/>
      <c r="AI260" s="910">
        <v>43697</v>
      </c>
      <c r="AJ260" s="910">
        <v>41182</v>
      </c>
      <c r="AK260" s="906">
        <v>6</v>
      </c>
      <c r="AL260" s="906">
        <v>1</v>
      </c>
      <c r="AM260" s="911"/>
      <c r="AN260" s="910">
        <v>43982</v>
      </c>
      <c r="AO260" s="910">
        <v>41912</v>
      </c>
      <c r="AP260" s="907"/>
      <c r="AQ260" s="711">
        <v>0</v>
      </c>
      <c r="AR260" s="711">
        <v>0</v>
      </c>
      <c r="AS260" s="711">
        <v>0</v>
      </c>
      <c r="AT260" s="711">
        <v>0</v>
      </c>
      <c r="AU260" s="715">
        <v>0</v>
      </c>
      <c r="AV260" s="711"/>
      <c r="AW260" s="716"/>
      <c r="AX260" s="716"/>
      <c r="AY260" s="716"/>
      <c r="AZ260" s="716"/>
      <c r="BA260" s="716"/>
      <c r="BB260" s="716"/>
      <c r="BC260" s="716"/>
      <c r="BD260" s="716"/>
      <c r="BE260" s="716"/>
      <c r="BF260" s="716"/>
      <c r="BG260" s="716"/>
      <c r="BH260" s="716"/>
      <c r="BI260" s="716">
        <v>0</v>
      </c>
      <c r="BJ260" s="722">
        <v>0</v>
      </c>
      <c r="BK260" s="1062">
        <v>0</v>
      </c>
      <c r="BL260" s="716">
        <v>0</v>
      </c>
      <c r="BM260" s="720" t="s">
        <v>5597</v>
      </c>
      <c r="BO260" s="918"/>
      <c r="BQ260" s="919"/>
      <c r="BR260" s="918"/>
    </row>
    <row r="261" spans="1:70" s="721" customFormat="1" ht="14.45" customHeight="1">
      <c r="A261" s="904">
        <f t="shared" si="3"/>
        <v>252</v>
      </c>
      <c r="B261" s="907">
        <v>2100</v>
      </c>
      <c r="C261" s="905" t="s">
        <v>4565</v>
      </c>
      <c r="D261" s="905">
        <v>2117</v>
      </c>
      <c r="E261" s="905" t="s">
        <v>4695</v>
      </c>
      <c r="F261" s="905">
        <v>2010</v>
      </c>
      <c r="G261" s="905" t="s">
        <v>4696</v>
      </c>
      <c r="H261" s="907" t="s">
        <v>4581</v>
      </c>
      <c r="I261" s="905" t="s">
        <v>4582</v>
      </c>
      <c r="J261" s="906">
        <v>5330970003029</v>
      </c>
      <c r="K261" s="905" t="s">
        <v>4903</v>
      </c>
      <c r="L261" s="905" t="s">
        <v>4449</v>
      </c>
      <c r="M261" s="905" t="s">
        <v>4453</v>
      </c>
      <c r="N261" s="905" t="s">
        <v>634</v>
      </c>
      <c r="O261" s="905">
        <v>0</v>
      </c>
      <c r="P261" s="905">
        <v>0</v>
      </c>
      <c r="Q261" s="905">
        <v>0</v>
      </c>
      <c r="R261" s="905">
        <v>0</v>
      </c>
      <c r="S261" s="905">
        <v>1007</v>
      </c>
      <c r="T261" s="905" t="s">
        <v>4586</v>
      </c>
      <c r="U261" s="1063">
        <v>0</v>
      </c>
      <c r="V261" s="923">
        <v>0</v>
      </c>
      <c r="W261" s="907" t="s">
        <v>4567</v>
      </c>
      <c r="X261" s="905" t="s">
        <v>5402</v>
      </c>
      <c r="Y261" s="917" t="s">
        <v>3933</v>
      </c>
      <c r="Z261" s="907" t="s">
        <v>5598</v>
      </c>
      <c r="AA261" s="908">
        <v>0.27671232876712326</v>
      </c>
      <c r="AB261" s="905" t="s">
        <v>5403</v>
      </c>
      <c r="AC261" s="905" t="s">
        <v>5066</v>
      </c>
      <c r="AD261" s="907" t="s">
        <v>5014</v>
      </c>
      <c r="AE261" s="905">
        <v>0</v>
      </c>
      <c r="AF261" s="906">
        <v>0</v>
      </c>
      <c r="AG261" s="910">
        <v>43928</v>
      </c>
      <c r="AH261" s="905"/>
      <c r="AI261" s="910">
        <v>43910</v>
      </c>
      <c r="AJ261" s="910">
        <v>43881</v>
      </c>
      <c r="AK261" s="906">
        <v>6</v>
      </c>
      <c r="AL261" s="906">
        <v>6</v>
      </c>
      <c r="AM261" s="911"/>
      <c r="AN261" s="910">
        <v>43982</v>
      </c>
      <c r="AO261" s="910">
        <v>44611</v>
      </c>
      <c r="AP261" s="907"/>
      <c r="AQ261" s="711">
        <v>3</v>
      </c>
      <c r="AR261" s="711">
        <v>0</v>
      </c>
      <c r="AS261" s="711">
        <v>3</v>
      </c>
      <c r="AT261" s="711">
        <v>0</v>
      </c>
      <c r="AU261" s="715">
        <v>0</v>
      </c>
      <c r="AV261" s="711" t="s">
        <v>5280</v>
      </c>
      <c r="AW261" s="716"/>
      <c r="AX261" s="716"/>
      <c r="AY261" s="920">
        <v>6</v>
      </c>
      <c r="AZ261" s="716">
        <v>6</v>
      </c>
      <c r="BA261" s="716"/>
      <c r="BB261" s="716"/>
      <c r="BC261" s="716"/>
      <c r="BD261" s="716"/>
      <c r="BE261" s="716"/>
      <c r="BF261" s="716"/>
      <c r="BG261" s="716"/>
      <c r="BH261" s="716"/>
      <c r="BI261" s="716">
        <v>12</v>
      </c>
      <c r="BJ261" s="722">
        <v>1</v>
      </c>
      <c r="BK261" s="1062">
        <v>0</v>
      </c>
      <c r="BL261" s="716">
        <v>2</v>
      </c>
      <c r="BM261" s="720" t="s">
        <v>5597</v>
      </c>
      <c r="BO261" s="918"/>
      <c r="BQ261" s="919"/>
      <c r="BR261" s="918"/>
    </row>
    <row r="262" spans="1:70" s="721" customFormat="1" ht="14.45" customHeight="1">
      <c r="A262" s="904">
        <f t="shared" si="3"/>
        <v>253</v>
      </c>
      <c r="B262" s="907">
        <v>2100</v>
      </c>
      <c r="C262" s="905" t="s">
        <v>4565</v>
      </c>
      <c r="D262" s="905">
        <v>2117</v>
      </c>
      <c r="E262" s="905" t="s">
        <v>4695</v>
      </c>
      <c r="F262" s="905">
        <v>2010</v>
      </c>
      <c r="G262" s="905" t="s">
        <v>4696</v>
      </c>
      <c r="H262" s="907" t="s">
        <v>4581</v>
      </c>
      <c r="I262" s="905" t="s">
        <v>4582</v>
      </c>
      <c r="J262" s="906">
        <v>5330370000002</v>
      </c>
      <c r="K262" s="905" t="s">
        <v>4894</v>
      </c>
      <c r="L262" s="905" t="s">
        <v>4449</v>
      </c>
      <c r="M262" s="905" t="s">
        <v>4441</v>
      </c>
      <c r="N262" s="905" t="s">
        <v>634</v>
      </c>
      <c r="O262" s="905">
        <v>2</v>
      </c>
      <c r="P262" s="905">
        <v>0</v>
      </c>
      <c r="Q262" s="905">
        <v>0</v>
      </c>
      <c r="R262" s="905">
        <v>0</v>
      </c>
      <c r="S262" s="905">
        <v>1007</v>
      </c>
      <c r="T262" s="905" t="s">
        <v>4586</v>
      </c>
      <c r="U262" s="1063">
        <v>137500</v>
      </c>
      <c r="V262" s="923">
        <v>275000</v>
      </c>
      <c r="W262" s="907" t="s">
        <v>4567</v>
      </c>
      <c r="X262" s="905" t="s">
        <v>5360</v>
      </c>
      <c r="Y262" s="917" t="s">
        <v>4953</v>
      </c>
      <c r="Z262" s="907" t="s">
        <v>5596</v>
      </c>
      <c r="AA262" s="908">
        <v>2.5671232876712327</v>
      </c>
      <c r="AB262" s="905" t="s">
        <v>5361</v>
      </c>
      <c r="AC262" s="905" t="s">
        <v>5027</v>
      </c>
      <c r="AD262" s="907" t="s">
        <v>4998</v>
      </c>
      <c r="AE262" s="905">
        <v>2</v>
      </c>
      <c r="AF262" s="906">
        <v>0</v>
      </c>
      <c r="AG262" s="910">
        <v>43808</v>
      </c>
      <c r="AH262" s="905"/>
      <c r="AI262" s="910" t="s">
        <v>2</v>
      </c>
      <c r="AJ262" s="910">
        <v>43045</v>
      </c>
      <c r="AK262" s="906">
        <v>2</v>
      </c>
      <c r="AL262" s="906">
        <v>0</v>
      </c>
      <c r="AM262" s="911"/>
      <c r="AN262" s="910">
        <v>43982</v>
      </c>
      <c r="AO262" s="910">
        <v>43775</v>
      </c>
      <c r="AP262" s="907"/>
      <c r="AQ262" s="711">
        <v>0</v>
      </c>
      <c r="AR262" s="711">
        <v>0</v>
      </c>
      <c r="AS262" s="711">
        <v>0</v>
      </c>
      <c r="AT262" s="711">
        <v>0</v>
      </c>
      <c r="AU262" s="715">
        <v>0</v>
      </c>
      <c r="AV262" s="711"/>
      <c r="AW262" s="716"/>
      <c r="AX262" s="716"/>
      <c r="AY262" s="716"/>
      <c r="AZ262" s="716"/>
      <c r="BA262" s="716"/>
      <c r="BB262" s="716"/>
      <c r="BC262" s="716"/>
      <c r="BD262" s="716"/>
      <c r="BE262" s="716"/>
      <c r="BF262" s="716"/>
      <c r="BG262" s="716"/>
      <c r="BH262" s="716"/>
      <c r="BI262" s="716">
        <v>0</v>
      </c>
      <c r="BJ262" s="722">
        <v>0</v>
      </c>
      <c r="BK262" s="1062">
        <v>0</v>
      </c>
      <c r="BL262" s="716">
        <v>0</v>
      </c>
      <c r="BM262" s="720" t="s">
        <v>5597</v>
      </c>
      <c r="BO262" s="918"/>
      <c r="BQ262" s="919"/>
      <c r="BR262" s="918"/>
    </row>
    <row r="263" spans="1:70" s="721" customFormat="1" ht="14.45" customHeight="1">
      <c r="A263" s="904">
        <f t="shared" si="3"/>
        <v>254</v>
      </c>
      <c r="B263" s="907">
        <v>2100</v>
      </c>
      <c r="C263" s="905" t="s">
        <v>4565</v>
      </c>
      <c r="D263" s="905">
        <v>2117</v>
      </c>
      <c r="E263" s="905" t="s">
        <v>4695</v>
      </c>
      <c r="F263" s="905">
        <v>2010</v>
      </c>
      <c r="G263" s="905" t="s">
        <v>4696</v>
      </c>
      <c r="H263" s="907" t="s">
        <v>4581</v>
      </c>
      <c r="I263" s="905" t="s">
        <v>4582</v>
      </c>
      <c r="J263" s="906">
        <v>5330370000074</v>
      </c>
      <c r="K263" s="905" t="s">
        <v>4895</v>
      </c>
      <c r="L263" s="905" t="s">
        <v>4449</v>
      </c>
      <c r="M263" s="905" t="s">
        <v>4441</v>
      </c>
      <c r="N263" s="905" t="s">
        <v>634</v>
      </c>
      <c r="O263" s="905">
        <v>4</v>
      </c>
      <c r="P263" s="905">
        <v>0</v>
      </c>
      <c r="Q263" s="905">
        <v>0</v>
      </c>
      <c r="R263" s="905">
        <v>0</v>
      </c>
      <c r="S263" s="905">
        <v>1007</v>
      </c>
      <c r="T263" s="905" t="s">
        <v>4586</v>
      </c>
      <c r="U263" s="1063">
        <v>137500</v>
      </c>
      <c r="V263" s="923">
        <v>550000</v>
      </c>
      <c r="W263" s="907" t="s">
        <v>4567</v>
      </c>
      <c r="X263" s="905" t="s">
        <v>5360</v>
      </c>
      <c r="Y263" s="917" t="s">
        <v>4953</v>
      </c>
      <c r="Z263" s="907" t="s">
        <v>5596</v>
      </c>
      <c r="AA263" s="908">
        <v>2.5671232876712327</v>
      </c>
      <c r="AB263" s="905" t="s">
        <v>5361</v>
      </c>
      <c r="AC263" s="905" t="s">
        <v>5027</v>
      </c>
      <c r="AD263" s="907" t="s">
        <v>4998</v>
      </c>
      <c r="AE263" s="905">
        <v>4</v>
      </c>
      <c r="AF263" s="906">
        <v>0</v>
      </c>
      <c r="AG263" s="910">
        <v>43808</v>
      </c>
      <c r="AH263" s="905"/>
      <c r="AI263" s="910" t="s">
        <v>2</v>
      </c>
      <c r="AJ263" s="910">
        <v>43045</v>
      </c>
      <c r="AK263" s="906">
        <v>4</v>
      </c>
      <c r="AL263" s="906">
        <v>0</v>
      </c>
      <c r="AM263" s="911"/>
      <c r="AN263" s="910">
        <v>43982</v>
      </c>
      <c r="AO263" s="910">
        <v>43775</v>
      </c>
      <c r="AP263" s="907"/>
      <c r="AQ263" s="711">
        <v>0</v>
      </c>
      <c r="AR263" s="711">
        <v>0</v>
      </c>
      <c r="AS263" s="711">
        <v>0</v>
      </c>
      <c r="AT263" s="711">
        <v>0</v>
      </c>
      <c r="AU263" s="715">
        <v>0</v>
      </c>
      <c r="AV263" s="711"/>
      <c r="AW263" s="716"/>
      <c r="AX263" s="716"/>
      <c r="AY263" s="716"/>
      <c r="AZ263" s="716"/>
      <c r="BA263" s="716"/>
      <c r="BB263" s="716"/>
      <c r="BC263" s="716"/>
      <c r="BD263" s="716"/>
      <c r="BE263" s="716"/>
      <c r="BF263" s="716"/>
      <c r="BG263" s="716"/>
      <c r="BH263" s="716"/>
      <c r="BI263" s="716">
        <v>0</v>
      </c>
      <c r="BJ263" s="722">
        <v>0</v>
      </c>
      <c r="BK263" s="1062">
        <v>0</v>
      </c>
      <c r="BL263" s="716">
        <v>0</v>
      </c>
      <c r="BM263" s="720" t="s">
        <v>5597</v>
      </c>
      <c r="BO263" s="918"/>
      <c r="BQ263" s="919"/>
      <c r="BR263" s="918"/>
    </row>
    <row r="264" spans="1:70" s="721" customFormat="1" ht="14.45" customHeight="1">
      <c r="A264" s="904">
        <f t="shared" si="3"/>
        <v>255</v>
      </c>
      <c r="B264" s="907">
        <v>2100</v>
      </c>
      <c r="C264" s="905" t="s">
        <v>4565</v>
      </c>
      <c r="D264" s="905">
        <v>2117</v>
      </c>
      <c r="E264" s="905" t="s">
        <v>4695</v>
      </c>
      <c r="F264" s="905">
        <v>2010</v>
      </c>
      <c r="G264" s="905" t="s">
        <v>4696</v>
      </c>
      <c r="H264" s="907" t="s">
        <v>4581</v>
      </c>
      <c r="I264" s="905" t="s">
        <v>4582</v>
      </c>
      <c r="J264" s="906">
        <v>6830970000017</v>
      </c>
      <c r="K264" s="905" t="s">
        <v>4919</v>
      </c>
      <c r="L264" s="905" t="s">
        <v>4920</v>
      </c>
      <c r="M264" s="905" t="s">
        <v>4713</v>
      </c>
      <c r="N264" s="905" t="s">
        <v>634</v>
      </c>
      <c r="O264" s="905">
        <v>5</v>
      </c>
      <c r="P264" s="905">
        <v>0</v>
      </c>
      <c r="Q264" s="905">
        <v>0</v>
      </c>
      <c r="R264" s="905">
        <v>0</v>
      </c>
      <c r="S264" s="905">
        <v>1007</v>
      </c>
      <c r="T264" s="905" t="s">
        <v>4586</v>
      </c>
      <c r="U264" s="1063">
        <v>11990000</v>
      </c>
      <c r="V264" s="923">
        <v>59950000</v>
      </c>
      <c r="W264" s="907" t="s">
        <v>4567</v>
      </c>
      <c r="X264" s="905"/>
      <c r="Y264" s="917" t="s">
        <v>3932</v>
      </c>
      <c r="Z264" s="907" t="s">
        <v>5596</v>
      </c>
      <c r="AA264" s="908">
        <v>3.4876712328767123</v>
      </c>
      <c r="AB264" s="905" t="s">
        <v>5404</v>
      </c>
      <c r="AC264" s="905" t="s">
        <v>3932</v>
      </c>
      <c r="AD264" s="907" t="s">
        <v>4965</v>
      </c>
      <c r="AE264" s="905">
        <v>5</v>
      </c>
      <c r="AF264" s="906">
        <v>0</v>
      </c>
      <c r="AG264" s="910">
        <v>43808</v>
      </c>
      <c r="AH264" s="905"/>
      <c r="AI264" s="910">
        <v>43703</v>
      </c>
      <c r="AJ264" s="910">
        <v>42709</v>
      </c>
      <c r="AK264" s="906">
        <v>7</v>
      </c>
      <c r="AL264" s="906">
        <v>10</v>
      </c>
      <c r="AM264" s="911"/>
      <c r="AN264" s="910">
        <v>43982</v>
      </c>
      <c r="AO264" s="910">
        <v>43439</v>
      </c>
      <c r="AP264" s="907"/>
      <c r="AQ264" s="711">
        <v>0</v>
      </c>
      <c r="AR264" s="711">
        <v>0</v>
      </c>
      <c r="AS264" s="711">
        <v>0</v>
      </c>
      <c r="AT264" s="711">
        <v>0</v>
      </c>
      <c r="AU264" s="715">
        <v>0</v>
      </c>
      <c r="AV264" s="711"/>
      <c r="AW264" s="716"/>
      <c r="AX264" s="716"/>
      <c r="AY264" s="716"/>
      <c r="AZ264" s="716"/>
      <c r="BA264" s="716"/>
      <c r="BB264" s="716"/>
      <c r="BC264" s="716"/>
      <c r="BD264" s="716"/>
      <c r="BE264" s="716"/>
      <c r="BF264" s="716"/>
      <c r="BG264" s="716"/>
      <c r="BH264" s="716"/>
      <c r="BI264" s="716">
        <v>0</v>
      </c>
      <c r="BJ264" s="722">
        <v>0</v>
      </c>
      <c r="BK264" s="1062">
        <v>0</v>
      </c>
      <c r="BL264" s="716">
        <v>0</v>
      </c>
      <c r="BM264" s="720" t="s">
        <v>5597</v>
      </c>
      <c r="BO264" s="918"/>
      <c r="BQ264" s="919"/>
      <c r="BR264" s="918"/>
    </row>
    <row r="265" spans="1:70" s="721" customFormat="1" ht="13.5" customHeight="1">
      <c r="A265" s="904">
        <f t="shared" si="3"/>
        <v>256</v>
      </c>
      <c r="B265" s="907">
        <v>2100</v>
      </c>
      <c r="C265" s="905" t="s">
        <v>4565</v>
      </c>
      <c r="D265" s="905">
        <v>2117</v>
      </c>
      <c r="E265" s="905" t="s">
        <v>4695</v>
      </c>
      <c r="F265" s="905">
        <v>2010</v>
      </c>
      <c r="G265" s="905" t="s">
        <v>4696</v>
      </c>
      <c r="H265" s="907" t="s">
        <v>4581</v>
      </c>
      <c r="I265" s="905" t="s">
        <v>4582</v>
      </c>
      <c r="J265" s="906">
        <v>4730060000012</v>
      </c>
      <c r="K265" s="905" t="s">
        <v>4877</v>
      </c>
      <c r="L265" s="905" t="s">
        <v>4700</v>
      </c>
      <c r="M265" s="905" t="s">
        <v>4441</v>
      </c>
      <c r="N265" s="905" t="s">
        <v>634</v>
      </c>
      <c r="O265" s="905">
        <v>3</v>
      </c>
      <c r="P265" s="905">
        <v>0</v>
      </c>
      <c r="Q265" s="905">
        <v>0</v>
      </c>
      <c r="R265" s="905">
        <v>0</v>
      </c>
      <c r="S265" s="905">
        <v>1007</v>
      </c>
      <c r="T265" s="905" t="s">
        <v>4586</v>
      </c>
      <c r="U265" s="1063">
        <v>10367500</v>
      </c>
      <c r="V265" s="923">
        <v>31102500</v>
      </c>
      <c r="W265" s="907" t="s">
        <v>4567</v>
      </c>
      <c r="X265" s="905" t="s">
        <v>5336</v>
      </c>
      <c r="Y265" s="917" t="s">
        <v>4959</v>
      </c>
      <c r="Z265" s="907" t="s">
        <v>5596</v>
      </c>
      <c r="AA265" s="908">
        <v>2.5671232876712327</v>
      </c>
      <c r="AB265" s="905" t="s">
        <v>5405</v>
      </c>
      <c r="AC265" s="905" t="s">
        <v>5027</v>
      </c>
      <c r="AD265" s="907" t="s">
        <v>5000</v>
      </c>
      <c r="AE265" s="905">
        <v>3</v>
      </c>
      <c r="AF265" s="906">
        <v>0</v>
      </c>
      <c r="AG265" s="910">
        <v>43808</v>
      </c>
      <c r="AH265" s="905"/>
      <c r="AI265" s="910" t="s">
        <v>2</v>
      </c>
      <c r="AJ265" s="910">
        <v>43045</v>
      </c>
      <c r="AK265" s="906">
        <v>4</v>
      </c>
      <c r="AL265" s="906">
        <v>0</v>
      </c>
      <c r="AM265" s="911"/>
      <c r="AN265" s="910">
        <v>43982</v>
      </c>
      <c r="AO265" s="910">
        <v>43775</v>
      </c>
      <c r="AP265" s="907"/>
      <c r="AQ265" s="711">
        <v>2</v>
      </c>
      <c r="AR265" s="711">
        <v>0</v>
      </c>
      <c r="AS265" s="711">
        <v>0</v>
      </c>
      <c r="AT265" s="711">
        <v>0</v>
      </c>
      <c r="AU265" s="715">
        <v>20735000</v>
      </c>
      <c r="AV265" s="711" t="s">
        <v>5280</v>
      </c>
      <c r="AW265" s="716"/>
      <c r="AX265" s="716"/>
      <c r="AY265" s="716"/>
      <c r="AZ265" s="716"/>
      <c r="BA265" s="716"/>
      <c r="BB265" s="716"/>
      <c r="BC265" s="716"/>
      <c r="BD265" s="716"/>
      <c r="BE265" s="716"/>
      <c r="BF265" s="716"/>
      <c r="BG265" s="716"/>
      <c r="BH265" s="716"/>
      <c r="BI265" s="716">
        <v>0</v>
      </c>
      <c r="BJ265" s="722">
        <v>0</v>
      </c>
      <c r="BK265" s="1062">
        <v>0</v>
      </c>
      <c r="BL265" s="716">
        <v>0</v>
      </c>
      <c r="BM265" s="720" t="s">
        <v>5597</v>
      </c>
      <c r="BO265" s="918"/>
      <c r="BQ265" s="919"/>
      <c r="BR265" s="918"/>
    </row>
    <row r="266" spans="1:70" s="721" customFormat="1" ht="14.1" customHeight="1">
      <c r="A266" s="904">
        <f t="shared" si="3"/>
        <v>257</v>
      </c>
      <c r="B266" s="907">
        <v>2100</v>
      </c>
      <c r="C266" s="905" t="s">
        <v>4565</v>
      </c>
      <c r="D266" s="905">
        <v>2117</v>
      </c>
      <c r="E266" s="905" t="s">
        <v>4695</v>
      </c>
      <c r="F266" s="905">
        <v>2010</v>
      </c>
      <c r="G266" s="905" t="s">
        <v>4696</v>
      </c>
      <c r="H266" s="907" t="s">
        <v>4581</v>
      </c>
      <c r="I266" s="905" t="s">
        <v>4582</v>
      </c>
      <c r="J266" s="906">
        <v>5331370000008</v>
      </c>
      <c r="K266" s="905" t="s">
        <v>4910</v>
      </c>
      <c r="L266" s="905" t="s">
        <v>4468</v>
      </c>
      <c r="M266" s="905" t="s">
        <v>4441</v>
      </c>
      <c r="N266" s="905" t="s">
        <v>634</v>
      </c>
      <c r="O266" s="905">
        <v>2</v>
      </c>
      <c r="P266" s="905">
        <v>0</v>
      </c>
      <c r="Q266" s="905">
        <v>0</v>
      </c>
      <c r="R266" s="905">
        <v>0</v>
      </c>
      <c r="S266" s="905">
        <v>1007</v>
      </c>
      <c r="T266" s="905" t="s">
        <v>4586</v>
      </c>
      <c r="U266" s="1063">
        <v>2530000</v>
      </c>
      <c r="V266" s="923">
        <v>5060000</v>
      </c>
      <c r="W266" s="907" t="s">
        <v>4567</v>
      </c>
      <c r="X266" s="905" t="s">
        <v>5360</v>
      </c>
      <c r="Y266" s="917" t="s">
        <v>4953</v>
      </c>
      <c r="Z266" s="907" t="s">
        <v>5596</v>
      </c>
      <c r="AA266" s="908">
        <v>2.5671232876712327</v>
      </c>
      <c r="AB266" s="905" t="s">
        <v>5361</v>
      </c>
      <c r="AC266" s="905" t="s">
        <v>5027</v>
      </c>
      <c r="AD266" s="907" t="s">
        <v>4998</v>
      </c>
      <c r="AE266" s="905">
        <v>2</v>
      </c>
      <c r="AF266" s="906">
        <v>0</v>
      </c>
      <c r="AG266" s="910">
        <v>43808</v>
      </c>
      <c r="AH266" s="905"/>
      <c r="AI266" s="910" t="s">
        <v>2</v>
      </c>
      <c r="AJ266" s="910">
        <v>43045</v>
      </c>
      <c r="AK266" s="906">
        <v>2</v>
      </c>
      <c r="AL266" s="906">
        <v>0</v>
      </c>
      <c r="AM266" s="911"/>
      <c r="AN266" s="910">
        <v>43982</v>
      </c>
      <c r="AO266" s="910">
        <v>43775</v>
      </c>
      <c r="AP266" s="907"/>
      <c r="AQ266" s="711">
        <v>0</v>
      </c>
      <c r="AR266" s="711">
        <v>0</v>
      </c>
      <c r="AS266" s="711">
        <v>0</v>
      </c>
      <c r="AT266" s="711">
        <v>0</v>
      </c>
      <c r="AU266" s="715">
        <v>0</v>
      </c>
      <c r="AV266" s="711"/>
      <c r="AW266" s="716"/>
      <c r="AX266" s="716"/>
      <c r="AY266" s="716"/>
      <c r="AZ266" s="716"/>
      <c r="BA266" s="716"/>
      <c r="BB266" s="716"/>
      <c r="BC266" s="716"/>
      <c r="BD266" s="716"/>
      <c r="BE266" s="716"/>
      <c r="BF266" s="716"/>
      <c r="BG266" s="716"/>
      <c r="BH266" s="716"/>
      <c r="BI266" s="716">
        <v>0</v>
      </c>
      <c r="BJ266" s="722">
        <v>0</v>
      </c>
      <c r="BK266" s="1062">
        <v>0</v>
      </c>
      <c r="BL266" s="716">
        <v>0</v>
      </c>
      <c r="BM266" s="720" t="s">
        <v>5597</v>
      </c>
      <c r="BO266" s="918"/>
      <c r="BQ266" s="919"/>
      <c r="BR266" s="918"/>
    </row>
    <row r="267" spans="1:70" s="721" customFormat="1" ht="14.45" customHeight="1">
      <c r="A267" s="904">
        <f t="shared" si="3"/>
        <v>258</v>
      </c>
      <c r="B267" s="907">
        <v>2100</v>
      </c>
      <c r="C267" s="905" t="s">
        <v>4565</v>
      </c>
      <c r="D267" s="905">
        <v>2117</v>
      </c>
      <c r="E267" s="905" t="s">
        <v>4695</v>
      </c>
      <c r="F267" s="905">
        <v>2010</v>
      </c>
      <c r="G267" s="905" t="s">
        <v>4696</v>
      </c>
      <c r="H267" s="907" t="s">
        <v>4581</v>
      </c>
      <c r="I267" s="905" t="s">
        <v>4582</v>
      </c>
      <c r="J267" s="906">
        <v>4710970000305</v>
      </c>
      <c r="K267" s="905" t="s">
        <v>4861</v>
      </c>
      <c r="L267" s="905" t="s">
        <v>4443</v>
      </c>
      <c r="M267" s="905" t="s">
        <v>4441</v>
      </c>
      <c r="N267" s="905" t="s">
        <v>634</v>
      </c>
      <c r="O267" s="905">
        <v>1</v>
      </c>
      <c r="P267" s="905">
        <v>0</v>
      </c>
      <c r="Q267" s="905">
        <v>0</v>
      </c>
      <c r="R267" s="905">
        <v>0</v>
      </c>
      <c r="S267" s="905">
        <v>1007</v>
      </c>
      <c r="T267" s="905" t="s">
        <v>4586</v>
      </c>
      <c r="U267" s="1063">
        <v>84012500</v>
      </c>
      <c r="V267" s="923">
        <v>84012500</v>
      </c>
      <c r="W267" s="907" t="s">
        <v>4567</v>
      </c>
      <c r="X267" s="905" t="s">
        <v>5375</v>
      </c>
      <c r="Y267" s="917" t="s">
        <v>4718</v>
      </c>
      <c r="Z267" s="907" t="s">
        <v>5596</v>
      </c>
      <c r="AA267" s="908">
        <v>5.3095890410958901</v>
      </c>
      <c r="AB267" s="905" t="s">
        <v>5406</v>
      </c>
      <c r="AC267" s="905" t="s">
        <v>5055</v>
      </c>
      <c r="AD267" s="907" t="s">
        <v>4970</v>
      </c>
      <c r="AE267" s="905">
        <v>1</v>
      </c>
      <c r="AF267" s="906">
        <v>0</v>
      </c>
      <c r="AG267" s="910">
        <v>43808</v>
      </c>
      <c r="AH267" s="905"/>
      <c r="AI267" s="910" t="s">
        <v>2</v>
      </c>
      <c r="AJ267" s="910">
        <v>42044</v>
      </c>
      <c r="AK267" s="906">
        <v>1</v>
      </c>
      <c r="AL267" s="906">
        <v>0</v>
      </c>
      <c r="AM267" s="911"/>
      <c r="AN267" s="910">
        <v>43982</v>
      </c>
      <c r="AO267" s="910">
        <v>42774</v>
      </c>
      <c r="AP267" s="907"/>
      <c r="AQ267" s="711">
        <v>1</v>
      </c>
      <c r="AR267" s="711">
        <v>0</v>
      </c>
      <c r="AS267" s="711">
        <v>0</v>
      </c>
      <c r="AT267" s="711">
        <v>0</v>
      </c>
      <c r="AU267" s="715">
        <v>84012500</v>
      </c>
      <c r="AV267" s="711" t="s">
        <v>5280</v>
      </c>
      <c r="AW267" s="716"/>
      <c r="AX267" s="716"/>
      <c r="AY267" s="716"/>
      <c r="AZ267" s="716"/>
      <c r="BA267" s="716"/>
      <c r="BB267" s="716"/>
      <c r="BC267" s="716"/>
      <c r="BD267" s="716"/>
      <c r="BE267" s="716"/>
      <c r="BF267" s="716"/>
      <c r="BG267" s="716"/>
      <c r="BH267" s="716"/>
      <c r="BI267" s="716">
        <v>0</v>
      </c>
      <c r="BJ267" s="722">
        <v>0</v>
      </c>
      <c r="BK267" s="1062">
        <v>0</v>
      </c>
      <c r="BL267" s="716">
        <v>0</v>
      </c>
      <c r="BM267" s="720" t="s">
        <v>5597</v>
      </c>
      <c r="BO267" s="918"/>
      <c r="BQ267" s="919"/>
      <c r="BR267" s="918"/>
    </row>
    <row r="268" spans="1:70" s="721" customFormat="1" ht="14.45" customHeight="1">
      <c r="A268" s="904">
        <f t="shared" ref="A268:A331" si="4">A267+1</f>
        <v>259</v>
      </c>
      <c r="B268" s="907">
        <v>2100</v>
      </c>
      <c r="C268" s="905" t="s">
        <v>4565</v>
      </c>
      <c r="D268" s="905">
        <v>2117</v>
      </c>
      <c r="E268" s="905" t="s">
        <v>4695</v>
      </c>
      <c r="F268" s="905">
        <v>2010</v>
      </c>
      <c r="G268" s="905" t="s">
        <v>4696</v>
      </c>
      <c r="H268" s="907" t="s">
        <v>4581</v>
      </c>
      <c r="I268" s="905" t="s">
        <v>4582</v>
      </c>
      <c r="J268" s="906">
        <v>4720970000562</v>
      </c>
      <c r="K268" s="905" t="s">
        <v>4872</v>
      </c>
      <c r="L268" s="905" t="s">
        <v>4590</v>
      </c>
      <c r="M268" s="905" t="s">
        <v>4441</v>
      </c>
      <c r="N268" s="905" t="s">
        <v>634</v>
      </c>
      <c r="O268" s="905">
        <v>1</v>
      </c>
      <c r="P268" s="905">
        <v>0</v>
      </c>
      <c r="Q268" s="905">
        <v>0</v>
      </c>
      <c r="R268" s="905">
        <v>0</v>
      </c>
      <c r="S268" s="905">
        <v>1007</v>
      </c>
      <c r="T268" s="905" t="s">
        <v>4586</v>
      </c>
      <c r="U268" s="1063">
        <v>1375000</v>
      </c>
      <c r="V268" s="923">
        <v>1375000</v>
      </c>
      <c r="W268" s="907" t="s">
        <v>4567</v>
      </c>
      <c r="X268" s="905"/>
      <c r="Y268" s="917" t="s">
        <v>4953</v>
      </c>
      <c r="Z268" s="907" t="s">
        <v>5596</v>
      </c>
      <c r="AA268" s="908">
        <v>3.1506849315068495</v>
      </c>
      <c r="AB268" s="905" t="s">
        <v>5399</v>
      </c>
      <c r="AC268" s="905" t="s">
        <v>5024</v>
      </c>
      <c r="AD268" s="907" t="s">
        <v>4984</v>
      </c>
      <c r="AE268" s="905">
        <v>1</v>
      </c>
      <c r="AF268" s="906">
        <v>0</v>
      </c>
      <c r="AG268" s="910">
        <v>43808</v>
      </c>
      <c r="AH268" s="905"/>
      <c r="AI268" s="910" t="s">
        <v>2</v>
      </c>
      <c r="AJ268" s="910">
        <v>42832</v>
      </c>
      <c r="AK268" s="906">
        <v>1</v>
      </c>
      <c r="AL268" s="906">
        <v>0</v>
      </c>
      <c r="AM268" s="911"/>
      <c r="AN268" s="910">
        <v>43982</v>
      </c>
      <c r="AO268" s="910">
        <v>43562</v>
      </c>
      <c r="AP268" s="907"/>
      <c r="AQ268" s="711">
        <v>1</v>
      </c>
      <c r="AR268" s="711">
        <v>0</v>
      </c>
      <c r="AS268" s="711">
        <v>0</v>
      </c>
      <c r="AT268" s="711">
        <v>0</v>
      </c>
      <c r="AU268" s="715">
        <v>1375000</v>
      </c>
      <c r="AV268" s="711" t="s">
        <v>5280</v>
      </c>
      <c r="AW268" s="716"/>
      <c r="AX268" s="716"/>
      <c r="AY268" s="716"/>
      <c r="AZ268" s="716"/>
      <c r="BA268" s="716"/>
      <c r="BB268" s="716"/>
      <c r="BC268" s="716"/>
      <c r="BD268" s="716"/>
      <c r="BE268" s="716"/>
      <c r="BF268" s="716"/>
      <c r="BG268" s="716"/>
      <c r="BH268" s="716"/>
      <c r="BI268" s="716">
        <v>0</v>
      </c>
      <c r="BJ268" s="722">
        <v>0</v>
      </c>
      <c r="BK268" s="1062">
        <v>0</v>
      </c>
      <c r="BL268" s="716">
        <v>0</v>
      </c>
      <c r="BM268" s="720" t="s">
        <v>5597</v>
      </c>
      <c r="BO268" s="918"/>
      <c r="BQ268" s="919"/>
      <c r="BR268" s="918"/>
    </row>
    <row r="269" spans="1:70" s="721" customFormat="1" ht="14.45" customHeight="1">
      <c r="A269" s="904">
        <f t="shared" si="4"/>
        <v>260</v>
      </c>
      <c r="B269" s="907">
        <v>2100</v>
      </c>
      <c r="C269" s="905" t="s">
        <v>4565</v>
      </c>
      <c r="D269" s="905">
        <v>2117</v>
      </c>
      <c r="E269" s="905" t="s">
        <v>4695</v>
      </c>
      <c r="F269" s="905">
        <v>2010</v>
      </c>
      <c r="G269" s="905" t="s">
        <v>4696</v>
      </c>
      <c r="H269" s="907" t="s">
        <v>4581</v>
      </c>
      <c r="I269" s="905" t="s">
        <v>4582</v>
      </c>
      <c r="J269" s="906">
        <v>4720970000563</v>
      </c>
      <c r="K269" s="905" t="s">
        <v>4873</v>
      </c>
      <c r="L269" s="905" t="s">
        <v>4590</v>
      </c>
      <c r="M269" s="905" t="s">
        <v>4441</v>
      </c>
      <c r="N269" s="905" t="s">
        <v>634</v>
      </c>
      <c r="O269" s="905">
        <v>1</v>
      </c>
      <c r="P269" s="905">
        <v>0</v>
      </c>
      <c r="Q269" s="905">
        <v>0</v>
      </c>
      <c r="R269" s="905">
        <v>0</v>
      </c>
      <c r="S269" s="905">
        <v>1007</v>
      </c>
      <c r="T269" s="905" t="s">
        <v>4586</v>
      </c>
      <c r="U269" s="1063">
        <v>1925000</v>
      </c>
      <c r="V269" s="923">
        <v>1925000</v>
      </c>
      <c r="W269" s="907" t="s">
        <v>4567</v>
      </c>
      <c r="X269" s="905"/>
      <c r="Y269" s="917" t="s">
        <v>4953</v>
      </c>
      <c r="Z269" s="907" t="s">
        <v>5596</v>
      </c>
      <c r="AA269" s="908">
        <v>3.1506849315068495</v>
      </c>
      <c r="AB269" s="905" t="s">
        <v>5399</v>
      </c>
      <c r="AC269" s="905" t="s">
        <v>5024</v>
      </c>
      <c r="AD269" s="907" t="s">
        <v>4984</v>
      </c>
      <c r="AE269" s="905">
        <v>1</v>
      </c>
      <c r="AF269" s="906">
        <v>0</v>
      </c>
      <c r="AG269" s="910">
        <v>43808</v>
      </c>
      <c r="AH269" s="905"/>
      <c r="AI269" s="910" t="s">
        <v>2</v>
      </c>
      <c r="AJ269" s="910">
        <v>42832</v>
      </c>
      <c r="AK269" s="906">
        <v>1</v>
      </c>
      <c r="AL269" s="906">
        <v>0</v>
      </c>
      <c r="AM269" s="911"/>
      <c r="AN269" s="910">
        <v>43982</v>
      </c>
      <c r="AO269" s="910">
        <v>43562</v>
      </c>
      <c r="AP269" s="907"/>
      <c r="AQ269" s="711">
        <v>1</v>
      </c>
      <c r="AR269" s="711">
        <v>0</v>
      </c>
      <c r="AS269" s="711">
        <v>0</v>
      </c>
      <c r="AT269" s="711">
        <v>0</v>
      </c>
      <c r="AU269" s="715">
        <v>1925000</v>
      </c>
      <c r="AV269" s="711" t="s">
        <v>5280</v>
      </c>
      <c r="AW269" s="716"/>
      <c r="AX269" s="716"/>
      <c r="AY269" s="716"/>
      <c r="AZ269" s="716"/>
      <c r="BA269" s="716"/>
      <c r="BB269" s="716"/>
      <c r="BC269" s="716"/>
      <c r="BD269" s="716"/>
      <c r="BE269" s="716"/>
      <c r="BF269" s="716"/>
      <c r="BG269" s="716"/>
      <c r="BH269" s="716"/>
      <c r="BI269" s="716">
        <v>0</v>
      </c>
      <c r="BJ269" s="722">
        <v>0</v>
      </c>
      <c r="BK269" s="1062">
        <v>0</v>
      </c>
      <c r="BL269" s="716">
        <v>0</v>
      </c>
      <c r="BM269" s="720" t="s">
        <v>5597</v>
      </c>
      <c r="BO269" s="918"/>
      <c r="BQ269" s="919"/>
      <c r="BR269" s="918"/>
    </row>
    <row r="270" spans="1:70" s="721" customFormat="1" ht="14.45" customHeight="1">
      <c r="A270" s="904">
        <f t="shared" si="4"/>
        <v>261</v>
      </c>
      <c r="B270" s="907">
        <v>2100</v>
      </c>
      <c r="C270" s="905" t="s">
        <v>4565</v>
      </c>
      <c r="D270" s="905">
        <v>2117</v>
      </c>
      <c r="E270" s="905" t="s">
        <v>4695</v>
      </c>
      <c r="F270" s="905">
        <v>2010</v>
      </c>
      <c r="G270" s="905" t="s">
        <v>4696</v>
      </c>
      <c r="H270" s="907" t="s">
        <v>4581</v>
      </c>
      <c r="I270" s="905" t="s">
        <v>4582</v>
      </c>
      <c r="J270" s="906">
        <v>4720970000564</v>
      </c>
      <c r="K270" s="905" t="s">
        <v>4874</v>
      </c>
      <c r="L270" s="905" t="s">
        <v>4590</v>
      </c>
      <c r="M270" s="905" t="s">
        <v>4441</v>
      </c>
      <c r="N270" s="905" t="s">
        <v>634</v>
      </c>
      <c r="O270" s="905">
        <v>1</v>
      </c>
      <c r="P270" s="905">
        <v>0</v>
      </c>
      <c r="Q270" s="905">
        <v>0</v>
      </c>
      <c r="R270" s="905">
        <v>0</v>
      </c>
      <c r="S270" s="905">
        <v>1007</v>
      </c>
      <c r="T270" s="905" t="s">
        <v>4586</v>
      </c>
      <c r="U270" s="1063">
        <v>2145000</v>
      </c>
      <c r="V270" s="923">
        <v>2145000</v>
      </c>
      <c r="W270" s="907" t="s">
        <v>4567</v>
      </c>
      <c r="X270" s="905"/>
      <c r="Y270" s="917" t="s">
        <v>4953</v>
      </c>
      <c r="Z270" s="907" t="s">
        <v>5596</v>
      </c>
      <c r="AA270" s="908">
        <v>3.1506849315068495</v>
      </c>
      <c r="AB270" s="905" t="s">
        <v>5399</v>
      </c>
      <c r="AC270" s="905" t="s">
        <v>5024</v>
      </c>
      <c r="AD270" s="907" t="s">
        <v>4984</v>
      </c>
      <c r="AE270" s="905">
        <v>1</v>
      </c>
      <c r="AF270" s="906">
        <v>0</v>
      </c>
      <c r="AG270" s="910">
        <v>43808</v>
      </c>
      <c r="AH270" s="905"/>
      <c r="AI270" s="910" t="s">
        <v>2</v>
      </c>
      <c r="AJ270" s="910">
        <v>42832</v>
      </c>
      <c r="AK270" s="906">
        <v>1</v>
      </c>
      <c r="AL270" s="906">
        <v>0</v>
      </c>
      <c r="AM270" s="911"/>
      <c r="AN270" s="910">
        <v>43982</v>
      </c>
      <c r="AO270" s="910">
        <v>43562</v>
      </c>
      <c r="AP270" s="907"/>
      <c r="AQ270" s="711">
        <v>1</v>
      </c>
      <c r="AR270" s="711">
        <v>0</v>
      </c>
      <c r="AS270" s="711">
        <v>0</v>
      </c>
      <c r="AT270" s="711">
        <v>0</v>
      </c>
      <c r="AU270" s="715">
        <v>2145000</v>
      </c>
      <c r="AV270" s="711" t="s">
        <v>5280</v>
      </c>
      <c r="AW270" s="716"/>
      <c r="AX270" s="716"/>
      <c r="AY270" s="716"/>
      <c r="AZ270" s="716"/>
      <c r="BA270" s="716"/>
      <c r="BB270" s="716"/>
      <c r="BC270" s="716"/>
      <c r="BD270" s="716"/>
      <c r="BE270" s="716"/>
      <c r="BF270" s="716"/>
      <c r="BG270" s="716"/>
      <c r="BH270" s="716"/>
      <c r="BI270" s="716">
        <v>0</v>
      </c>
      <c r="BJ270" s="722">
        <v>0</v>
      </c>
      <c r="BK270" s="1062">
        <v>0</v>
      </c>
      <c r="BL270" s="716">
        <v>0</v>
      </c>
      <c r="BM270" s="720" t="s">
        <v>5597</v>
      </c>
      <c r="BO270" s="918"/>
      <c r="BQ270" s="919"/>
      <c r="BR270" s="918"/>
    </row>
    <row r="271" spans="1:70" s="721" customFormat="1" ht="14.45" customHeight="1">
      <c r="A271" s="904">
        <f t="shared" si="4"/>
        <v>262</v>
      </c>
      <c r="B271" s="907">
        <v>2100</v>
      </c>
      <c r="C271" s="905" t="s">
        <v>4565</v>
      </c>
      <c r="D271" s="905">
        <v>2117</v>
      </c>
      <c r="E271" s="905" t="s">
        <v>4695</v>
      </c>
      <c r="F271" s="905">
        <v>2010</v>
      </c>
      <c r="G271" s="905" t="s">
        <v>4696</v>
      </c>
      <c r="H271" s="907" t="s">
        <v>4581</v>
      </c>
      <c r="I271" s="905" t="s">
        <v>4582</v>
      </c>
      <c r="J271" s="906">
        <v>4720970000565</v>
      </c>
      <c r="K271" s="905" t="s">
        <v>4875</v>
      </c>
      <c r="L271" s="905" t="s">
        <v>4590</v>
      </c>
      <c r="M271" s="905" t="s">
        <v>4441</v>
      </c>
      <c r="N271" s="905" t="s">
        <v>634</v>
      </c>
      <c r="O271" s="905">
        <v>2</v>
      </c>
      <c r="P271" s="905">
        <v>0</v>
      </c>
      <c r="Q271" s="905">
        <v>0</v>
      </c>
      <c r="R271" s="905">
        <v>0</v>
      </c>
      <c r="S271" s="905">
        <v>1007</v>
      </c>
      <c r="T271" s="905" t="s">
        <v>4586</v>
      </c>
      <c r="U271" s="1063">
        <v>2382600</v>
      </c>
      <c r="V271" s="923">
        <v>4765200</v>
      </c>
      <c r="W271" s="907" t="s">
        <v>4567</v>
      </c>
      <c r="X271" s="905"/>
      <c r="Y271" s="917" t="s">
        <v>4953</v>
      </c>
      <c r="Z271" s="907" t="s">
        <v>5596</v>
      </c>
      <c r="AA271" s="908">
        <v>3.1506849315068495</v>
      </c>
      <c r="AB271" s="905" t="s">
        <v>5399</v>
      </c>
      <c r="AC271" s="905" t="s">
        <v>5024</v>
      </c>
      <c r="AD271" s="907" t="s">
        <v>4986</v>
      </c>
      <c r="AE271" s="905">
        <v>2</v>
      </c>
      <c r="AF271" s="906">
        <v>0</v>
      </c>
      <c r="AG271" s="910">
        <v>43808</v>
      </c>
      <c r="AH271" s="905"/>
      <c r="AI271" s="910" t="s">
        <v>2</v>
      </c>
      <c r="AJ271" s="910">
        <v>42832</v>
      </c>
      <c r="AK271" s="906">
        <v>2</v>
      </c>
      <c r="AL271" s="906">
        <v>0</v>
      </c>
      <c r="AM271" s="911"/>
      <c r="AN271" s="910">
        <v>43982</v>
      </c>
      <c r="AO271" s="910">
        <v>43562</v>
      </c>
      <c r="AP271" s="907"/>
      <c r="AQ271" s="711">
        <v>2</v>
      </c>
      <c r="AR271" s="711">
        <v>0</v>
      </c>
      <c r="AS271" s="711">
        <v>0</v>
      </c>
      <c r="AT271" s="711">
        <v>0</v>
      </c>
      <c r="AU271" s="715">
        <v>4765200</v>
      </c>
      <c r="AV271" s="711" t="s">
        <v>5280</v>
      </c>
      <c r="AW271" s="716"/>
      <c r="AX271" s="716"/>
      <c r="AY271" s="716"/>
      <c r="AZ271" s="716"/>
      <c r="BA271" s="716"/>
      <c r="BB271" s="716"/>
      <c r="BC271" s="716"/>
      <c r="BD271" s="716"/>
      <c r="BE271" s="716"/>
      <c r="BF271" s="716"/>
      <c r="BG271" s="716"/>
      <c r="BH271" s="716"/>
      <c r="BI271" s="716">
        <v>0</v>
      </c>
      <c r="BJ271" s="722">
        <v>0</v>
      </c>
      <c r="BK271" s="1062">
        <v>0</v>
      </c>
      <c r="BL271" s="716">
        <v>0</v>
      </c>
      <c r="BM271" s="720" t="s">
        <v>5597</v>
      </c>
      <c r="BO271" s="918"/>
      <c r="BQ271" s="919"/>
      <c r="BR271" s="918"/>
    </row>
    <row r="272" spans="1:70" s="721" customFormat="1" ht="14.45" customHeight="1">
      <c r="A272" s="904">
        <f t="shared" si="4"/>
        <v>263</v>
      </c>
      <c r="B272" s="912">
        <v>2100</v>
      </c>
      <c r="C272" s="913" t="s">
        <v>4565</v>
      </c>
      <c r="D272" s="913">
        <v>2117</v>
      </c>
      <c r="E272" s="913" t="s">
        <v>4695</v>
      </c>
      <c r="F272" s="913">
        <v>2010</v>
      </c>
      <c r="G272" s="913" t="s">
        <v>4696</v>
      </c>
      <c r="H272" s="912" t="s">
        <v>4581</v>
      </c>
      <c r="I272" s="913" t="s">
        <v>4582</v>
      </c>
      <c r="J272" s="914">
        <v>4720970000567</v>
      </c>
      <c r="K272" s="913" t="s">
        <v>4876</v>
      </c>
      <c r="L272" s="913" t="s">
        <v>4590</v>
      </c>
      <c r="M272" s="913" t="s">
        <v>4441</v>
      </c>
      <c r="N272" s="913" t="s">
        <v>634</v>
      </c>
      <c r="O272" s="913">
        <v>1</v>
      </c>
      <c r="P272" s="913">
        <v>0</v>
      </c>
      <c r="Q272" s="913">
        <v>0</v>
      </c>
      <c r="R272" s="913">
        <v>0</v>
      </c>
      <c r="S272" s="913">
        <v>1007</v>
      </c>
      <c r="T272" s="913" t="s">
        <v>4586</v>
      </c>
      <c r="U272" s="915">
        <v>2722500</v>
      </c>
      <c r="V272" s="916">
        <v>2722500</v>
      </c>
      <c r="W272" s="912" t="s">
        <v>4567</v>
      </c>
      <c r="X272" s="905"/>
      <c r="Y272" s="917" t="s">
        <v>4953</v>
      </c>
      <c r="Z272" s="907" t="s">
        <v>5596</v>
      </c>
      <c r="AA272" s="908">
        <v>3.1506849315068495</v>
      </c>
      <c r="AB272" s="905" t="s">
        <v>5399</v>
      </c>
      <c r="AC272" s="905" t="s">
        <v>5024</v>
      </c>
      <c r="AD272" s="907" t="s">
        <v>4986</v>
      </c>
      <c r="AE272" s="905">
        <v>1</v>
      </c>
      <c r="AF272" s="906">
        <v>0</v>
      </c>
      <c r="AG272" s="910">
        <v>43808</v>
      </c>
      <c r="AH272" s="905"/>
      <c r="AI272" s="910" t="s">
        <v>2</v>
      </c>
      <c r="AJ272" s="910">
        <v>42832</v>
      </c>
      <c r="AK272" s="906">
        <v>1</v>
      </c>
      <c r="AL272" s="906">
        <v>0</v>
      </c>
      <c r="AM272" s="911"/>
      <c r="AN272" s="910">
        <v>43982</v>
      </c>
      <c r="AO272" s="910">
        <v>43562</v>
      </c>
      <c r="AP272" s="907"/>
      <c r="AQ272" s="711">
        <v>1</v>
      </c>
      <c r="AR272" s="711">
        <v>0</v>
      </c>
      <c r="AS272" s="711">
        <v>0</v>
      </c>
      <c r="AT272" s="711">
        <v>0</v>
      </c>
      <c r="AU272" s="715">
        <v>2722500</v>
      </c>
      <c r="AV272" s="711" t="s">
        <v>5280</v>
      </c>
      <c r="AW272" s="716"/>
      <c r="AX272" s="716"/>
      <c r="AY272" s="716"/>
      <c r="AZ272" s="716"/>
      <c r="BA272" s="716"/>
      <c r="BB272" s="716"/>
      <c r="BC272" s="716"/>
      <c r="BD272" s="716"/>
      <c r="BE272" s="716"/>
      <c r="BF272" s="716"/>
      <c r="BG272" s="716"/>
      <c r="BH272" s="716"/>
      <c r="BI272" s="716">
        <v>0</v>
      </c>
      <c r="BJ272" s="722">
        <v>0</v>
      </c>
      <c r="BK272" s="719">
        <v>0</v>
      </c>
      <c r="BL272" s="716">
        <v>0</v>
      </c>
      <c r="BM272" s="720" t="s">
        <v>5597</v>
      </c>
      <c r="BO272" s="918"/>
      <c r="BQ272" s="919"/>
      <c r="BR272" s="918"/>
    </row>
    <row r="273" spans="1:70" s="721" customFormat="1" ht="14.45" customHeight="1">
      <c r="A273" s="904">
        <f t="shared" si="4"/>
        <v>264</v>
      </c>
      <c r="B273" s="912">
        <v>2100</v>
      </c>
      <c r="C273" s="913" t="s">
        <v>4565</v>
      </c>
      <c r="D273" s="913">
        <v>2117</v>
      </c>
      <c r="E273" s="913" t="s">
        <v>4695</v>
      </c>
      <c r="F273" s="913">
        <v>2010</v>
      </c>
      <c r="G273" s="913" t="s">
        <v>4696</v>
      </c>
      <c r="H273" s="912" t="s">
        <v>4581</v>
      </c>
      <c r="I273" s="913" t="s">
        <v>4582</v>
      </c>
      <c r="J273" s="914">
        <v>4720970000500</v>
      </c>
      <c r="K273" s="913" t="s">
        <v>4864</v>
      </c>
      <c r="L273" s="913" t="s">
        <v>4590</v>
      </c>
      <c r="M273" s="913" t="s">
        <v>4441</v>
      </c>
      <c r="N273" s="913" t="s">
        <v>634</v>
      </c>
      <c r="O273" s="913">
        <v>1</v>
      </c>
      <c r="P273" s="913">
        <v>0</v>
      </c>
      <c r="Q273" s="913">
        <v>0</v>
      </c>
      <c r="R273" s="913">
        <v>0</v>
      </c>
      <c r="S273" s="913">
        <v>1007</v>
      </c>
      <c r="T273" s="913" t="s">
        <v>4586</v>
      </c>
      <c r="U273" s="915">
        <v>1364000</v>
      </c>
      <c r="V273" s="916">
        <v>1364000</v>
      </c>
      <c r="W273" s="912" t="s">
        <v>4567</v>
      </c>
      <c r="X273" s="905" t="s">
        <v>5298</v>
      </c>
      <c r="Y273" s="917" t="s">
        <v>4718</v>
      </c>
      <c r="Z273" s="907" t="s">
        <v>5596</v>
      </c>
      <c r="AA273" s="908">
        <v>4.6657534246575345</v>
      </c>
      <c r="AB273" s="905" t="s">
        <v>5374</v>
      </c>
      <c r="AC273" s="905" t="s">
        <v>5052</v>
      </c>
      <c r="AD273" s="907" t="s">
        <v>4984</v>
      </c>
      <c r="AE273" s="905">
        <v>1</v>
      </c>
      <c r="AF273" s="906">
        <v>0</v>
      </c>
      <c r="AG273" s="910">
        <v>43808</v>
      </c>
      <c r="AH273" s="905"/>
      <c r="AI273" s="910" t="s">
        <v>2</v>
      </c>
      <c r="AJ273" s="910">
        <v>42279</v>
      </c>
      <c r="AK273" s="906">
        <v>1</v>
      </c>
      <c r="AL273" s="906">
        <v>0</v>
      </c>
      <c r="AM273" s="911"/>
      <c r="AN273" s="910">
        <v>43982</v>
      </c>
      <c r="AO273" s="910">
        <v>43009</v>
      </c>
      <c r="AP273" s="907"/>
      <c r="AQ273" s="711">
        <v>1</v>
      </c>
      <c r="AR273" s="711">
        <v>0</v>
      </c>
      <c r="AS273" s="711">
        <v>0</v>
      </c>
      <c r="AT273" s="711">
        <v>0</v>
      </c>
      <c r="AU273" s="715">
        <v>1364000</v>
      </c>
      <c r="AV273" s="711" t="s">
        <v>5280</v>
      </c>
      <c r="AW273" s="716"/>
      <c r="AX273" s="716"/>
      <c r="AY273" s="716"/>
      <c r="AZ273" s="716"/>
      <c r="BA273" s="716"/>
      <c r="BB273" s="716"/>
      <c r="BC273" s="716"/>
      <c r="BD273" s="716"/>
      <c r="BE273" s="716"/>
      <c r="BF273" s="716"/>
      <c r="BG273" s="716"/>
      <c r="BH273" s="716"/>
      <c r="BI273" s="716">
        <v>0</v>
      </c>
      <c r="BJ273" s="722">
        <v>0</v>
      </c>
      <c r="BK273" s="719">
        <v>0</v>
      </c>
      <c r="BL273" s="716">
        <v>0</v>
      </c>
      <c r="BM273" s="720" t="s">
        <v>5597</v>
      </c>
      <c r="BO273" s="918"/>
      <c r="BQ273" s="919"/>
      <c r="BR273" s="918"/>
    </row>
    <row r="274" spans="1:70" s="721" customFormat="1" ht="14.45" customHeight="1">
      <c r="A274" s="904">
        <f t="shared" si="4"/>
        <v>265</v>
      </c>
      <c r="B274" s="912">
        <v>2100</v>
      </c>
      <c r="C274" s="913" t="s">
        <v>4565</v>
      </c>
      <c r="D274" s="913">
        <v>2117</v>
      </c>
      <c r="E274" s="913" t="s">
        <v>4695</v>
      </c>
      <c r="F274" s="913">
        <v>2010</v>
      </c>
      <c r="G274" s="913" t="s">
        <v>4696</v>
      </c>
      <c r="H274" s="912" t="s">
        <v>4581</v>
      </c>
      <c r="I274" s="913" t="s">
        <v>4582</v>
      </c>
      <c r="J274" s="914">
        <v>4720970000501</v>
      </c>
      <c r="K274" s="913" t="s">
        <v>4865</v>
      </c>
      <c r="L274" s="913" t="s">
        <v>4590</v>
      </c>
      <c r="M274" s="913" t="s">
        <v>4441</v>
      </c>
      <c r="N274" s="913" t="s">
        <v>634</v>
      </c>
      <c r="O274" s="913">
        <v>1</v>
      </c>
      <c r="P274" s="913">
        <v>0</v>
      </c>
      <c r="Q274" s="913">
        <v>0</v>
      </c>
      <c r="R274" s="913">
        <v>0</v>
      </c>
      <c r="S274" s="913">
        <v>1007</v>
      </c>
      <c r="T274" s="913" t="s">
        <v>4586</v>
      </c>
      <c r="U274" s="915">
        <v>1980000</v>
      </c>
      <c r="V274" s="916">
        <v>1980000</v>
      </c>
      <c r="W274" s="912" t="s">
        <v>4567</v>
      </c>
      <c r="X274" s="905" t="s">
        <v>5298</v>
      </c>
      <c r="Y274" s="917" t="s">
        <v>4718</v>
      </c>
      <c r="Z274" s="907" t="s">
        <v>5596</v>
      </c>
      <c r="AA274" s="908">
        <v>4.6657534246575345</v>
      </c>
      <c r="AB274" s="905" t="s">
        <v>5374</v>
      </c>
      <c r="AC274" s="905" t="s">
        <v>5052</v>
      </c>
      <c r="AD274" s="907" t="s">
        <v>4984</v>
      </c>
      <c r="AE274" s="905">
        <v>1</v>
      </c>
      <c r="AF274" s="906">
        <v>0</v>
      </c>
      <c r="AG274" s="910">
        <v>43808</v>
      </c>
      <c r="AH274" s="905"/>
      <c r="AI274" s="910" t="s">
        <v>2</v>
      </c>
      <c r="AJ274" s="910">
        <v>42279</v>
      </c>
      <c r="AK274" s="906">
        <v>1</v>
      </c>
      <c r="AL274" s="906">
        <v>0</v>
      </c>
      <c r="AM274" s="911"/>
      <c r="AN274" s="910">
        <v>43982</v>
      </c>
      <c r="AO274" s="910">
        <v>43009</v>
      </c>
      <c r="AP274" s="907"/>
      <c r="AQ274" s="711">
        <v>1</v>
      </c>
      <c r="AR274" s="711">
        <v>0</v>
      </c>
      <c r="AS274" s="711">
        <v>0</v>
      </c>
      <c r="AT274" s="711">
        <v>0</v>
      </c>
      <c r="AU274" s="715">
        <v>1980000</v>
      </c>
      <c r="AV274" s="711" t="s">
        <v>5280</v>
      </c>
      <c r="AW274" s="716"/>
      <c r="AX274" s="716"/>
      <c r="AY274" s="716"/>
      <c r="AZ274" s="716"/>
      <c r="BA274" s="716"/>
      <c r="BB274" s="716"/>
      <c r="BC274" s="716"/>
      <c r="BD274" s="716"/>
      <c r="BE274" s="716"/>
      <c r="BF274" s="716"/>
      <c r="BG274" s="716"/>
      <c r="BH274" s="716"/>
      <c r="BI274" s="716">
        <v>0</v>
      </c>
      <c r="BJ274" s="722">
        <v>0</v>
      </c>
      <c r="BK274" s="719">
        <v>0</v>
      </c>
      <c r="BL274" s="716">
        <v>0</v>
      </c>
      <c r="BM274" s="720" t="s">
        <v>5597</v>
      </c>
      <c r="BO274" s="918"/>
      <c r="BQ274" s="919"/>
      <c r="BR274" s="918"/>
    </row>
    <row r="275" spans="1:70" s="721" customFormat="1" ht="14.45" customHeight="1">
      <c r="A275" s="904">
        <f t="shared" si="4"/>
        <v>266</v>
      </c>
      <c r="B275" s="912">
        <v>2100</v>
      </c>
      <c r="C275" s="913" t="s">
        <v>4565</v>
      </c>
      <c r="D275" s="913">
        <v>2117</v>
      </c>
      <c r="E275" s="913" t="s">
        <v>4695</v>
      </c>
      <c r="F275" s="913">
        <v>2010</v>
      </c>
      <c r="G275" s="913" t="s">
        <v>4696</v>
      </c>
      <c r="H275" s="912" t="s">
        <v>4581</v>
      </c>
      <c r="I275" s="913" t="s">
        <v>4582</v>
      </c>
      <c r="J275" s="914">
        <v>4720970000502</v>
      </c>
      <c r="K275" s="913" t="s">
        <v>4866</v>
      </c>
      <c r="L275" s="913" t="s">
        <v>4590</v>
      </c>
      <c r="M275" s="913" t="s">
        <v>4441</v>
      </c>
      <c r="N275" s="913" t="s">
        <v>634</v>
      </c>
      <c r="O275" s="913">
        <v>1</v>
      </c>
      <c r="P275" s="913">
        <v>0</v>
      </c>
      <c r="Q275" s="913">
        <v>0</v>
      </c>
      <c r="R275" s="913">
        <v>0</v>
      </c>
      <c r="S275" s="913">
        <v>1007</v>
      </c>
      <c r="T275" s="913" t="s">
        <v>4586</v>
      </c>
      <c r="U275" s="915">
        <v>2200000</v>
      </c>
      <c r="V275" s="916">
        <v>2200000</v>
      </c>
      <c r="W275" s="912" t="s">
        <v>4567</v>
      </c>
      <c r="X275" s="905" t="s">
        <v>5298</v>
      </c>
      <c r="Y275" s="917" t="s">
        <v>4718</v>
      </c>
      <c r="Z275" s="907" t="s">
        <v>5596</v>
      </c>
      <c r="AA275" s="908">
        <v>4.6657534246575345</v>
      </c>
      <c r="AB275" s="905" t="s">
        <v>5374</v>
      </c>
      <c r="AC275" s="905" t="s">
        <v>5052</v>
      </c>
      <c r="AD275" s="907" t="s">
        <v>4984</v>
      </c>
      <c r="AE275" s="905">
        <v>1</v>
      </c>
      <c r="AF275" s="906">
        <v>0</v>
      </c>
      <c r="AG275" s="910">
        <v>43808</v>
      </c>
      <c r="AH275" s="905"/>
      <c r="AI275" s="910" t="s">
        <v>2</v>
      </c>
      <c r="AJ275" s="910">
        <v>42279</v>
      </c>
      <c r="AK275" s="906">
        <v>1</v>
      </c>
      <c r="AL275" s="906">
        <v>0</v>
      </c>
      <c r="AM275" s="911"/>
      <c r="AN275" s="910">
        <v>43982</v>
      </c>
      <c r="AO275" s="910">
        <v>43009</v>
      </c>
      <c r="AP275" s="907"/>
      <c r="AQ275" s="711">
        <v>1</v>
      </c>
      <c r="AR275" s="711">
        <v>0</v>
      </c>
      <c r="AS275" s="711">
        <v>0</v>
      </c>
      <c r="AT275" s="711">
        <v>0</v>
      </c>
      <c r="AU275" s="715">
        <v>2200000</v>
      </c>
      <c r="AV275" s="711" t="s">
        <v>5280</v>
      </c>
      <c r="AW275" s="716"/>
      <c r="AX275" s="716"/>
      <c r="AY275" s="716"/>
      <c r="AZ275" s="716"/>
      <c r="BA275" s="716"/>
      <c r="BB275" s="716"/>
      <c r="BC275" s="716"/>
      <c r="BD275" s="716"/>
      <c r="BE275" s="716"/>
      <c r="BF275" s="716"/>
      <c r="BG275" s="716"/>
      <c r="BH275" s="716"/>
      <c r="BI275" s="716">
        <v>0</v>
      </c>
      <c r="BJ275" s="722">
        <v>0</v>
      </c>
      <c r="BK275" s="719">
        <v>0</v>
      </c>
      <c r="BL275" s="716">
        <v>0</v>
      </c>
      <c r="BM275" s="720" t="s">
        <v>5597</v>
      </c>
      <c r="BO275" s="918"/>
      <c r="BQ275" s="919"/>
      <c r="BR275" s="918"/>
    </row>
    <row r="276" spans="1:70" s="721" customFormat="1" ht="14.45" customHeight="1">
      <c r="A276" s="904">
        <f t="shared" si="4"/>
        <v>267</v>
      </c>
      <c r="B276" s="912">
        <v>2100</v>
      </c>
      <c r="C276" s="913" t="s">
        <v>4565</v>
      </c>
      <c r="D276" s="913">
        <v>2117</v>
      </c>
      <c r="E276" s="913" t="s">
        <v>4695</v>
      </c>
      <c r="F276" s="913">
        <v>2010</v>
      </c>
      <c r="G276" s="913" t="s">
        <v>4696</v>
      </c>
      <c r="H276" s="912" t="s">
        <v>4581</v>
      </c>
      <c r="I276" s="913" t="s">
        <v>4582</v>
      </c>
      <c r="J276" s="914">
        <v>4720970000503</v>
      </c>
      <c r="K276" s="913" t="s">
        <v>4867</v>
      </c>
      <c r="L276" s="913" t="s">
        <v>4590</v>
      </c>
      <c r="M276" s="913" t="s">
        <v>4441</v>
      </c>
      <c r="N276" s="913" t="s">
        <v>634</v>
      </c>
      <c r="O276" s="913">
        <v>2</v>
      </c>
      <c r="P276" s="913">
        <v>0</v>
      </c>
      <c r="Q276" s="913">
        <v>0</v>
      </c>
      <c r="R276" s="913">
        <v>0</v>
      </c>
      <c r="S276" s="913">
        <v>1007</v>
      </c>
      <c r="T276" s="913" t="s">
        <v>4586</v>
      </c>
      <c r="U276" s="915">
        <v>2420000</v>
      </c>
      <c r="V276" s="916">
        <v>4840000</v>
      </c>
      <c r="W276" s="912" t="s">
        <v>4567</v>
      </c>
      <c r="X276" s="905" t="s">
        <v>5298</v>
      </c>
      <c r="Y276" s="917" t="s">
        <v>4718</v>
      </c>
      <c r="Z276" s="907" t="s">
        <v>5596</v>
      </c>
      <c r="AA276" s="908">
        <v>4.6657534246575345</v>
      </c>
      <c r="AB276" s="905" t="s">
        <v>5374</v>
      </c>
      <c r="AC276" s="905" t="s">
        <v>5052</v>
      </c>
      <c r="AD276" s="907" t="s">
        <v>4986</v>
      </c>
      <c r="AE276" s="905">
        <v>2</v>
      </c>
      <c r="AF276" s="906">
        <v>0</v>
      </c>
      <c r="AG276" s="910">
        <v>43808</v>
      </c>
      <c r="AH276" s="905"/>
      <c r="AI276" s="910" t="s">
        <v>2</v>
      </c>
      <c r="AJ276" s="910">
        <v>42279</v>
      </c>
      <c r="AK276" s="906">
        <v>2</v>
      </c>
      <c r="AL276" s="906">
        <v>0</v>
      </c>
      <c r="AM276" s="911"/>
      <c r="AN276" s="910">
        <v>43982</v>
      </c>
      <c r="AO276" s="910">
        <v>43009</v>
      </c>
      <c r="AP276" s="907"/>
      <c r="AQ276" s="711">
        <v>2</v>
      </c>
      <c r="AR276" s="711">
        <v>0</v>
      </c>
      <c r="AS276" s="711">
        <v>0</v>
      </c>
      <c r="AT276" s="711">
        <v>0</v>
      </c>
      <c r="AU276" s="715">
        <v>4840000</v>
      </c>
      <c r="AV276" s="711" t="s">
        <v>5280</v>
      </c>
      <c r="AW276" s="716"/>
      <c r="AX276" s="716"/>
      <c r="AY276" s="716"/>
      <c r="AZ276" s="716"/>
      <c r="BA276" s="716"/>
      <c r="BB276" s="716"/>
      <c r="BC276" s="716"/>
      <c r="BD276" s="716"/>
      <c r="BE276" s="716"/>
      <c r="BF276" s="716"/>
      <c r="BG276" s="716"/>
      <c r="BH276" s="716"/>
      <c r="BI276" s="716">
        <v>0</v>
      </c>
      <c r="BJ276" s="722">
        <v>0</v>
      </c>
      <c r="BK276" s="719">
        <v>0</v>
      </c>
      <c r="BL276" s="716">
        <v>0</v>
      </c>
      <c r="BM276" s="720" t="s">
        <v>5597</v>
      </c>
      <c r="BO276" s="918"/>
      <c r="BQ276" s="919"/>
      <c r="BR276" s="918"/>
    </row>
    <row r="277" spans="1:70" s="721" customFormat="1" ht="14.45" customHeight="1">
      <c r="A277" s="904">
        <f t="shared" si="4"/>
        <v>268</v>
      </c>
      <c r="B277" s="912">
        <v>2100</v>
      </c>
      <c r="C277" s="913" t="s">
        <v>4565</v>
      </c>
      <c r="D277" s="913">
        <v>2117</v>
      </c>
      <c r="E277" s="913" t="s">
        <v>4695</v>
      </c>
      <c r="F277" s="913">
        <v>2010</v>
      </c>
      <c r="G277" s="913" t="s">
        <v>4696</v>
      </c>
      <c r="H277" s="912" t="s">
        <v>4581</v>
      </c>
      <c r="I277" s="913" t="s">
        <v>4582</v>
      </c>
      <c r="J277" s="914">
        <v>4720970000504</v>
      </c>
      <c r="K277" s="913" t="s">
        <v>4868</v>
      </c>
      <c r="L277" s="913" t="s">
        <v>4590</v>
      </c>
      <c r="M277" s="913" t="s">
        <v>4441</v>
      </c>
      <c r="N277" s="913" t="s">
        <v>634</v>
      </c>
      <c r="O277" s="913">
        <v>1</v>
      </c>
      <c r="P277" s="913">
        <v>0</v>
      </c>
      <c r="Q277" s="913">
        <v>0</v>
      </c>
      <c r="R277" s="913">
        <v>0</v>
      </c>
      <c r="S277" s="913">
        <v>1007</v>
      </c>
      <c r="T277" s="913" t="s">
        <v>4586</v>
      </c>
      <c r="U277" s="915">
        <v>2750000</v>
      </c>
      <c r="V277" s="916">
        <v>2750000</v>
      </c>
      <c r="W277" s="912" t="s">
        <v>4567</v>
      </c>
      <c r="X277" s="905" t="s">
        <v>5298</v>
      </c>
      <c r="Y277" s="917" t="s">
        <v>4718</v>
      </c>
      <c r="Z277" s="907" t="s">
        <v>5596</v>
      </c>
      <c r="AA277" s="908">
        <v>4.6657534246575345</v>
      </c>
      <c r="AB277" s="905" t="s">
        <v>5374</v>
      </c>
      <c r="AC277" s="905" t="s">
        <v>5052</v>
      </c>
      <c r="AD277" s="907" t="s">
        <v>4985</v>
      </c>
      <c r="AE277" s="905">
        <v>1</v>
      </c>
      <c r="AF277" s="906">
        <v>0</v>
      </c>
      <c r="AG277" s="910">
        <v>43808</v>
      </c>
      <c r="AH277" s="905"/>
      <c r="AI277" s="910" t="s">
        <v>2</v>
      </c>
      <c r="AJ277" s="910">
        <v>42279</v>
      </c>
      <c r="AK277" s="906">
        <v>1</v>
      </c>
      <c r="AL277" s="906">
        <v>0</v>
      </c>
      <c r="AM277" s="911"/>
      <c r="AN277" s="910">
        <v>43982</v>
      </c>
      <c r="AO277" s="910">
        <v>43009</v>
      </c>
      <c r="AP277" s="907"/>
      <c r="AQ277" s="711">
        <v>1</v>
      </c>
      <c r="AR277" s="711">
        <v>0</v>
      </c>
      <c r="AS277" s="711">
        <v>0</v>
      </c>
      <c r="AT277" s="711">
        <v>0</v>
      </c>
      <c r="AU277" s="715">
        <v>2750000</v>
      </c>
      <c r="AV277" s="711" t="s">
        <v>5280</v>
      </c>
      <c r="AW277" s="716"/>
      <c r="AX277" s="716"/>
      <c r="AY277" s="716"/>
      <c r="AZ277" s="716"/>
      <c r="BA277" s="716"/>
      <c r="BB277" s="716"/>
      <c r="BC277" s="716"/>
      <c r="BD277" s="716"/>
      <c r="BE277" s="716"/>
      <c r="BF277" s="716"/>
      <c r="BG277" s="716"/>
      <c r="BH277" s="716"/>
      <c r="BI277" s="716">
        <v>0</v>
      </c>
      <c r="BJ277" s="722">
        <v>0</v>
      </c>
      <c r="BK277" s="719">
        <v>0</v>
      </c>
      <c r="BL277" s="716">
        <v>0</v>
      </c>
      <c r="BM277" s="720" t="s">
        <v>5597</v>
      </c>
      <c r="BO277" s="918"/>
      <c r="BQ277" s="919"/>
      <c r="BR277" s="918"/>
    </row>
    <row r="278" spans="1:70" s="721" customFormat="1" ht="14.45" customHeight="1">
      <c r="A278" s="904">
        <f t="shared" si="4"/>
        <v>269</v>
      </c>
      <c r="B278" s="912">
        <v>2100</v>
      </c>
      <c r="C278" s="913" t="s">
        <v>4565</v>
      </c>
      <c r="D278" s="913">
        <v>2117</v>
      </c>
      <c r="E278" s="913" t="s">
        <v>4695</v>
      </c>
      <c r="F278" s="913">
        <v>2010</v>
      </c>
      <c r="G278" s="913" t="s">
        <v>4696</v>
      </c>
      <c r="H278" s="912" t="s">
        <v>4581</v>
      </c>
      <c r="I278" s="913" t="s">
        <v>4582</v>
      </c>
      <c r="J278" s="914">
        <v>4720970000505</v>
      </c>
      <c r="K278" s="913" t="s">
        <v>4869</v>
      </c>
      <c r="L278" s="913" t="s">
        <v>4590</v>
      </c>
      <c r="M278" s="913" t="s">
        <v>4441</v>
      </c>
      <c r="N278" s="913" t="s">
        <v>634</v>
      </c>
      <c r="O278" s="913">
        <v>2</v>
      </c>
      <c r="P278" s="913">
        <v>0</v>
      </c>
      <c r="Q278" s="913">
        <v>0</v>
      </c>
      <c r="R278" s="913">
        <v>0</v>
      </c>
      <c r="S278" s="913">
        <v>1007</v>
      </c>
      <c r="T278" s="913" t="s">
        <v>4586</v>
      </c>
      <c r="U278" s="915">
        <v>3300000</v>
      </c>
      <c r="V278" s="916">
        <v>6600000</v>
      </c>
      <c r="W278" s="912" t="s">
        <v>4567</v>
      </c>
      <c r="X278" s="905" t="s">
        <v>5298</v>
      </c>
      <c r="Y278" s="917" t="s">
        <v>4718</v>
      </c>
      <c r="Z278" s="907" t="s">
        <v>5596</v>
      </c>
      <c r="AA278" s="908">
        <v>3.1506849315068495</v>
      </c>
      <c r="AB278" s="905" t="s">
        <v>5299</v>
      </c>
      <c r="AC278" s="905" t="s">
        <v>5024</v>
      </c>
      <c r="AD278" s="907" t="s">
        <v>4984</v>
      </c>
      <c r="AE278" s="905">
        <v>2</v>
      </c>
      <c r="AF278" s="906">
        <v>0</v>
      </c>
      <c r="AG278" s="910">
        <v>43808</v>
      </c>
      <c r="AH278" s="905"/>
      <c r="AI278" s="910" t="s">
        <v>2</v>
      </c>
      <c r="AJ278" s="910">
        <v>42832</v>
      </c>
      <c r="AK278" s="906">
        <v>1</v>
      </c>
      <c r="AL278" s="906">
        <v>0</v>
      </c>
      <c r="AM278" s="911"/>
      <c r="AN278" s="910">
        <v>43982</v>
      </c>
      <c r="AO278" s="910">
        <v>43562</v>
      </c>
      <c r="AP278" s="907"/>
      <c r="AQ278" s="711">
        <v>2</v>
      </c>
      <c r="AR278" s="711">
        <v>0</v>
      </c>
      <c r="AS278" s="711">
        <v>0</v>
      </c>
      <c r="AT278" s="711">
        <v>0</v>
      </c>
      <c r="AU278" s="715">
        <v>6600000</v>
      </c>
      <c r="AV278" s="711" t="s">
        <v>5280</v>
      </c>
      <c r="AW278" s="716"/>
      <c r="AX278" s="716"/>
      <c r="AY278" s="716"/>
      <c r="AZ278" s="716"/>
      <c r="BA278" s="716"/>
      <c r="BB278" s="716"/>
      <c r="BC278" s="716"/>
      <c r="BD278" s="716"/>
      <c r="BE278" s="716"/>
      <c r="BF278" s="716"/>
      <c r="BG278" s="716"/>
      <c r="BH278" s="716"/>
      <c r="BI278" s="716">
        <v>0</v>
      </c>
      <c r="BJ278" s="722">
        <v>0</v>
      </c>
      <c r="BK278" s="719">
        <v>0</v>
      </c>
      <c r="BL278" s="716">
        <v>0</v>
      </c>
      <c r="BM278" s="720" t="s">
        <v>5597</v>
      </c>
      <c r="BO278" s="918"/>
      <c r="BQ278" s="919"/>
      <c r="BR278" s="918"/>
    </row>
    <row r="279" spans="1:70" s="721" customFormat="1" ht="14.45" customHeight="1">
      <c r="A279" s="904">
        <f t="shared" si="4"/>
        <v>270</v>
      </c>
      <c r="B279" s="912">
        <v>2100</v>
      </c>
      <c r="C279" s="913" t="s">
        <v>4565</v>
      </c>
      <c r="D279" s="913">
        <v>2117</v>
      </c>
      <c r="E279" s="913" t="s">
        <v>4695</v>
      </c>
      <c r="F279" s="913">
        <v>2010</v>
      </c>
      <c r="G279" s="913" t="s">
        <v>4696</v>
      </c>
      <c r="H279" s="912" t="s">
        <v>4581</v>
      </c>
      <c r="I279" s="913" t="s">
        <v>4582</v>
      </c>
      <c r="J279" s="914">
        <v>4720970000506</v>
      </c>
      <c r="K279" s="913" t="s">
        <v>4870</v>
      </c>
      <c r="L279" s="913" t="s">
        <v>4590</v>
      </c>
      <c r="M279" s="913" t="s">
        <v>4441</v>
      </c>
      <c r="N279" s="913" t="s">
        <v>634</v>
      </c>
      <c r="O279" s="913">
        <v>2</v>
      </c>
      <c r="P279" s="913">
        <v>0</v>
      </c>
      <c r="Q279" s="913">
        <v>0</v>
      </c>
      <c r="R279" s="913">
        <v>0</v>
      </c>
      <c r="S279" s="913">
        <v>1007</v>
      </c>
      <c r="T279" s="913" t="s">
        <v>4586</v>
      </c>
      <c r="U279" s="915">
        <v>3741100</v>
      </c>
      <c r="V279" s="916">
        <v>7482200</v>
      </c>
      <c r="W279" s="912" t="s">
        <v>4567</v>
      </c>
      <c r="X279" s="905" t="s">
        <v>5298</v>
      </c>
      <c r="Y279" s="917" t="s">
        <v>4718</v>
      </c>
      <c r="Z279" s="907" t="s">
        <v>5596</v>
      </c>
      <c r="AA279" s="908">
        <v>3.1506849315068495</v>
      </c>
      <c r="AB279" s="905" t="s">
        <v>5299</v>
      </c>
      <c r="AC279" s="905" t="s">
        <v>5024</v>
      </c>
      <c r="AD279" s="907" t="s">
        <v>4986</v>
      </c>
      <c r="AE279" s="905">
        <v>2</v>
      </c>
      <c r="AF279" s="906">
        <v>0</v>
      </c>
      <c r="AG279" s="910">
        <v>43808</v>
      </c>
      <c r="AH279" s="905"/>
      <c r="AI279" s="910" t="s">
        <v>2</v>
      </c>
      <c r="AJ279" s="910">
        <v>42832</v>
      </c>
      <c r="AK279" s="906">
        <v>1</v>
      </c>
      <c r="AL279" s="906">
        <v>0</v>
      </c>
      <c r="AM279" s="911"/>
      <c r="AN279" s="910">
        <v>43982</v>
      </c>
      <c r="AO279" s="910">
        <v>43562</v>
      </c>
      <c r="AP279" s="907"/>
      <c r="AQ279" s="711">
        <v>2</v>
      </c>
      <c r="AR279" s="711">
        <v>0</v>
      </c>
      <c r="AS279" s="711">
        <v>0</v>
      </c>
      <c r="AT279" s="711">
        <v>0</v>
      </c>
      <c r="AU279" s="715">
        <v>7482200</v>
      </c>
      <c r="AV279" s="711" t="s">
        <v>5280</v>
      </c>
      <c r="AW279" s="716"/>
      <c r="AX279" s="716"/>
      <c r="AY279" s="716"/>
      <c r="AZ279" s="716"/>
      <c r="BA279" s="716"/>
      <c r="BB279" s="716"/>
      <c r="BC279" s="716"/>
      <c r="BD279" s="716"/>
      <c r="BE279" s="716"/>
      <c r="BF279" s="716"/>
      <c r="BG279" s="716"/>
      <c r="BH279" s="716"/>
      <c r="BI279" s="716">
        <v>0</v>
      </c>
      <c r="BJ279" s="722">
        <v>0</v>
      </c>
      <c r="BK279" s="719">
        <v>0</v>
      </c>
      <c r="BL279" s="716">
        <v>0</v>
      </c>
      <c r="BM279" s="720" t="s">
        <v>5597</v>
      </c>
      <c r="BO279" s="918"/>
      <c r="BQ279" s="919"/>
      <c r="BR279" s="918"/>
    </row>
    <row r="280" spans="1:70" s="721" customFormat="1" ht="14.45" customHeight="1">
      <c r="A280" s="904">
        <f t="shared" si="4"/>
        <v>271</v>
      </c>
      <c r="B280" s="912">
        <v>2100</v>
      </c>
      <c r="C280" s="913" t="s">
        <v>4565</v>
      </c>
      <c r="D280" s="913">
        <v>2117</v>
      </c>
      <c r="E280" s="913" t="s">
        <v>4695</v>
      </c>
      <c r="F280" s="913">
        <v>2010</v>
      </c>
      <c r="G280" s="913" t="s">
        <v>4696</v>
      </c>
      <c r="H280" s="912" t="s">
        <v>4581</v>
      </c>
      <c r="I280" s="913" t="s">
        <v>4582</v>
      </c>
      <c r="J280" s="914">
        <v>4810010000007</v>
      </c>
      <c r="K280" s="913" t="s">
        <v>4885</v>
      </c>
      <c r="L280" s="913" t="s">
        <v>4701</v>
      </c>
      <c r="M280" s="913" t="s">
        <v>725</v>
      </c>
      <c r="N280" s="913" t="s">
        <v>634</v>
      </c>
      <c r="O280" s="913">
        <v>8</v>
      </c>
      <c r="P280" s="913">
        <v>0</v>
      </c>
      <c r="Q280" s="913">
        <v>0</v>
      </c>
      <c r="R280" s="913">
        <v>0</v>
      </c>
      <c r="S280" s="913">
        <v>1007</v>
      </c>
      <c r="T280" s="913" t="s">
        <v>4586</v>
      </c>
      <c r="U280" s="915">
        <v>10232640</v>
      </c>
      <c r="V280" s="916">
        <v>81861120</v>
      </c>
      <c r="W280" s="912" t="s">
        <v>4567</v>
      </c>
      <c r="X280" s="905" t="s">
        <v>5407</v>
      </c>
      <c r="Y280" s="917" t="s">
        <v>4769</v>
      </c>
      <c r="Z280" s="907" t="s">
        <v>5598</v>
      </c>
      <c r="AA280" s="908">
        <v>0.54520547945205478</v>
      </c>
      <c r="AB280" s="905" t="s">
        <v>5408</v>
      </c>
      <c r="AC280" s="905" t="s">
        <v>5059</v>
      </c>
      <c r="AD280" s="907" t="s">
        <v>5084</v>
      </c>
      <c r="AE280" s="905">
        <v>8</v>
      </c>
      <c r="AF280" s="906">
        <v>0</v>
      </c>
      <c r="AG280" s="910">
        <v>43808</v>
      </c>
      <c r="AH280" s="905"/>
      <c r="AI280" s="910">
        <v>43697</v>
      </c>
      <c r="AJ280" s="910">
        <v>43783</v>
      </c>
      <c r="AK280" s="906">
        <v>8</v>
      </c>
      <c r="AL280" s="906">
        <v>8</v>
      </c>
      <c r="AM280" s="911"/>
      <c r="AN280" s="910">
        <v>43982</v>
      </c>
      <c r="AO280" s="910">
        <v>44513</v>
      </c>
      <c r="AP280" s="907"/>
      <c r="AQ280" s="711">
        <v>0</v>
      </c>
      <c r="AR280" s="711">
        <v>0</v>
      </c>
      <c r="AS280" s="711">
        <v>0</v>
      </c>
      <c r="AT280" s="711">
        <v>0</v>
      </c>
      <c r="AU280" s="715">
        <v>0</v>
      </c>
      <c r="AV280" s="711"/>
      <c r="AW280" s="716"/>
      <c r="AX280" s="716"/>
      <c r="AY280" s="716"/>
      <c r="AZ280" s="716"/>
      <c r="BA280" s="716"/>
      <c r="BB280" s="716"/>
      <c r="BC280" s="716"/>
      <c r="BD280" s="716"/>
      <c r="BE280" s="716"/>
      <c r="BF280" s="716"/>
      <c r="BG280" s="716"/>
      <c r="BH280" s="716"/>
      <c r="BI280" s="716">
        <v>0</v>
      </c>
      <c r="BJ280" s="722">
        <v>0</v>
      </c>
      <c r="BK280" s="719">
        <v>0</v>
      </c>
      <c r="BL280" s="716">
        <v>0</v>
      </c>
      <c r="BM280" s="720" t="s">
        <v>5597</v>
      </c>
      <c r="BO280" s="918"/>
      <c r="BQ280" s="919"/>
      <c r="BR280" s="918"/>
    </row>
    <row r="281" spans="1:70" s="721" customFormat="1" ht="14.45" customHeight="1">
      <c r="A281" s="904">
        <f t="shared" si="4"/>
        <v>272</v>
      </c>
      <c r="B281" s="912">
        <v>2100</v>
      </c>
      <c r="C281" s="913" t="s">
        <v>4565</v>
      </c>
      <c r="D281" s="913">
        <v>2117</v>
      </c>
      <c r="E281" s="913" t="s">
        <v>4695</v>
      </c>
      <c r="F281" s="913">
        <v>2010</v>
      </c>
      <c r="G281" s="913" t="s">
        <v>4696</v>
      </c>
      <c r="H281" s="912" t="s">
        <v>4581</v>
      </c>
      <c r="I281" s="913" t="s">
        <v>4582</v>
      </c>
      <c r="J281" s="914">
        <v>4810010000008</v>
      </c>
      <c r="K281" s="913" t="s">
        <v>4886</v>
      </c>
      <c r="L281" s="913" t="s">
        <v>4701</v>
      </c>
      <c r="M281" s="913" t="s">
        <v>725</v>
      </c>
      <c r="N281" s="913" t="s">
        <v>634</v>
      </c>
      <c r="O281" s="913">
        <v>7</v>
      </c>
      <c r="P281" s="913">
        <v>0</v>
      </c>
      <c r="Q281" s="913">
        <v>0</v>
      </c>
      <c r="R281" s="913">
        <v>0</v>
      </c>
      <c r="S281" s="913">
        <v>1007</v>
      </c>
      <c r="T281" s="913" t="s">
        <v>4586</v>
      </c>
      <c r="U281" s="915">
        <v>14562240</v>
      </c>
      <c r="V281" s="916">
        <v>101935680</v>
      </c>
      <c r="W281" s="912" t="s">
        <v>4567</v>
      </c>
      <c r="X281" s="905" t="s">
        <v>5409</v>
      </c>
      <c r="Y281" s="917" t="s">
        <v>4769</v>
      </c>
      <c r="Z281" s="907" t="s">
        <v>5598</v>
      </c>
      <c r="AA281" s="908">
        <v>0.54520547945205478</v>
      </c>
      <c r="AB281" s="905" t="s">
        <v>5408</v>
      </c>
      <c r="AC281" s="905" t="s">
        <v>5059</v>
      </c>
      <c r="AD281" s="907" t="s">
        <v>5084</v>
      </c>
      <c r="AE281" s="905">
        <v>7</v>
      </c>
      <c r="AF281" s="906">
        <v>0</v>
      </c>
      <c r="AG281" s="910">
        <v>43808</v>
      </c>
      <c r="AH281" s="905"/>
      <c r="AI281" s="910">
        <v>43697</v>
      </c>
      <c r="AJ281" s="910">
        <v>43783</v>
      </c>
      <c r="AK281" s="906">
        <v>7</v>
      </c>
      <c r="AL281" s="906">
        <v>7</v>
      </c>
      <c r="AM281" s="911"/>
      <c r="AN281" s="910">
        <v>43982</v>
      </c>
      <c r="AO281" s="910">
        <v>44513</v>
      </c>
      <c r="AP281" s="907"/>
      <c r="AQ281" s="711">
        <v>0</v>
      </c>
      <c r="AR281" s="711">
        <v>0</v>
      </c>
      <c r="AS281" s="711">
        <v>0</v>
      </c>
      <c r="AT281" s="711">
        <v>0</v>
      </c>
      <c r="AU281" s="715">
        <v>0</v>
      </c>
      <c r="AV281" s="711"/>
      <c r="AW281" s="716"/>
      <c r="AX281" s="716"/>
      <c r="AY281" s="716"/>
      <c r="AZ281" s="716"/>
      <c r="BA281" s="716"/>
      <c r="BB281" s="716"/>
      <c r="BC281" s="716"/>
      <c r="BD281" s="716"/>
      <c r="BE281" s="716"/>
      <c r="BF281" s="716"/>
      <c r="BG281" s="716"/>
      <c r="BH281" s="716"/>
      <c r="BI281" s="716">
        <v>0</v>
      </c>
      <c r="BJ281" s="722">
        <v>0</v>
      </c>
      <c r="BK281" s="719">
        <v>0</v>
      </c>
      <c r="BL281" s="716">
        <v>0</v>
      </c>
      <c r="BM281" s="720" t="s">
        <v>5597</v>
      </c>
      <c r="BO281" s="918"/>
      <c r="BQ281" s="919"/>
      <c r="BR281" s="918"/>
    </row>
    <row r="282" spans="1:70" s="721" customFormat="1" ht="14.45" customHeight="1">
      <c r="A282" s="904">
        <f t="shared" si="4"/>
        <v>273</v>
      </c>
      <c r="B282" s="912">
        <v>2100</v>
      </c>
      <c r="C282" s="913" t="s">
        <v>4565</v>
      </c>
      <c r="D282" s="913">
        <v>2117</v>
      </c>
      <c r="E282" s="913" t="s">
        <v>4695</v>
      </c>
      <c r="F282" s="913">
        <v>2010</v>
      </c>
      <c r="G282" s="913" t="s">
        <v>4696</v>
      </c>
      <c r="H282" s="912" t="s">
        <v>4581</v>
      </c>
      <c r="I282" s="913" t="s">
        <v>4582</v>
      </c>
      <c r="J282" s="914">
        <v>4810010000009</v>
      </c>
      <c r="K282" s="913" t="s">
        <v>4887</v>
      </c>
      <c r="L282" s="913" t="s">
        <v>4701</v>
      </c>
      <c r="M282" s="913" t="s">
        <v>725</v>
      </c>
      <c r="N282" s="913" t="s">
        <v>634</v>
      </c>
      <c r="O282" s="913">
        <v>2</v>
      </c>
      <c r="P282" s="913">
        <v>0</v>
      </c>
      <c r="Q282" s="913">
        <v>0</v>
      </c>
      <c r="R282" s="913">
        <v>0</v>
      </c>
      <c r="S282" s="913">
        <v>1007</v>
      </c>
      <c r="T282" s="913" t="s">
        <v>4586</v>
      </c>
      <c r="U282" s="915">
        <v>20042880</v>
      </c>
      <c r="V282" s="916">
        <v>40085760</v>
      </c>
      <c r="W282" s="912" t="s">
        <v>4567</v>
      </c>
      <c r="X282" s="905" t="s">
        <v>5410</v>
      </c>
      <c r="Y282" s="917" t="s">
        <v>4769</v>
      </c>
      <c r="Z282" s="907" t="s">
        <v>5598</v>
      </c>
      <c r="AA282" s="908">
        <v>0.54520547945205478</v>
      </c>
      <c r="AB282" s="905" t="s">
        <v>5408</v>
      </c>
      <c r="AC282" s="905" t="s">
        <v>5059</v>
      </c>
      <c r="AD282" s="907" t="s">
        <v>5084</v>
      </c>
      <c r="AE282" s="905">
        <v>2</v>
      </c>
      <c r="AF282" s="906">
        <v>0</v>
      </c>
      <c r="AG282" s="910">
        <v>43808</v>
      </c>
      <c r="AH282" s="905"/>
      <c r="AI282" s="910">
        <v>43697</v>
      </c>
      <c r="AJ282" s="910">
        <v>43783</v>
      </c>
      <c r="AK282" s="906">
        <v>2</v>
      </c>
      <c r="AL282" s="906">
        <v>2</v>
      </c>
      <c r="AM282" s="911"/>
      <c r="AN282" s="910">
        <v>43982</v>
      </c>
      <c r="AO282" s="910">
        <v>44513</v>
      </c>
      <c r="AP282" s="907"/>
      <c r="AQ282" s="711">
        <v>0</v>
      </c>
      <c r="AR282" s="711">
        <v>0</v>
      </c>
      <c r="AS282" s="711">
        <v>0</v>
      </c>
      <c r="AT282" s="711">
        <v>0</v>
      </c>
      <c r="AU282" s="715">
        <v>0</v>
      </c>
      <c r="AV282" s="711"/>
      <c r="AW282" s="716"/>
      <c r="AX282" s="716"/>
      <c r="AY282" s="716"/>
      <c r="AZ282" s="716"/>
      <c r="BA282" s="716"/>
      <c r="BB282" s="716"/>
      <c r="BC282" s="716"/>
      <c r="BD282" s="716"/>
      <c r="BE282" s="716"/>
      <c r="BF282" s="716"/>
      <c r="BG282" s="716"/>
      <c r="BH282" s="716"/>
      <c r="BI282" s="716">
        <v>0</v>
      </c>
      <c r="BJ282" s="722">
        <v>0</v>
      </c>
      <c r="BK282" s="719">
        <v>0</v>
      </c>
      <c r="BL282" s="716">
        <v>0</v>
      </c>
      <c r="BM282" s="720" t="s">
        <v>5597</v>
      </c>
      <c r="BO282" s="918"/>
      <c r="BQ282" s="919"/>
      <c r="BR282" s="918"/>
    </row>
    <row r="283" spans="1:70" s="721" customFormat="1" ht="14.45" customHeight="1">
      <c r="A283" s="904">
        <f t="shared" si="4"/>
        <v>274</v>
      </c>
      <c r="B283" s="912">
        <v>2100</v>
      </c>
      <c r="C283" s="913" t="s">
        <v>4565</v>
      </c>
      <c r="D283" s="913">
        <v>2117</v>
      </c>
      <c r="E283" s="913" t="s">
        <v>4695</v>
      </c>
      <c r="F283" s="913">
        <v>2010</v>
      </c>
      <c r="G283" s="913" t="s">
        <v>4696</v>
      </c>
      <c r="H283" s="912" t="s">
        <v>4581</v>
      </c>
      <c r="I283" s="913" t="s">
        <v>4582</v>
      </c>
      <c r="J283" s="914">
        <v>2825300000051</v>
      </c>
      <c r="K283" s="913" t="s">
        <v>4738</v>
      </c>
      <c r="L283" s="913" t="s">
        <v>4736</v>
      </c>
      <c r="M283" s="913" t="s">
        <v>4441</v>
      </c>
      <c r="N283" s="913" t="s">
        <v>634</v>
      </c>
      <c r="O283" s="913">
        <v>0</v>
      </c>
      <c r="P283" s="913">
        <v>0</v>
      </c>
      <c r="Q283" s="913">
        <v>0</v>
      </c>
      <c r="R283" s="913">
        <v>0</v>
      </c>
      <c r="S283" s="913">
        <v>1007</v>
      </c>
      <c r="T283" s="913" t="s">
        <v>4586</v>
      </c>
      <c r="U283" s="915">
        <v>0</v>
      </c>
      <c r="V283" s="916">
        <v>0</v>
      </c>
      <c r="W283" s="912" t="s">
        <v>4567</v>
      </c>
      <c r="X283" s="905"/>
      <c r="Y283" s="917" t="s">
        <v>4715</v>
      </c>
      <c r="Z283" s="907" t="s">
        <v>5598</v>
      </c>
      <c r="AA283" s="908">
        <v>1.0684931506849316</v>
      </c>
      <c r="AB283" s="905" t="s">
        <v>5380</v>
      </c>
      <c r="AC283" s="905" t="s">
        <v>5028</v>
      </c>
      <c r="AD283" s="907" t="s">
        <v>5013</v>
      </c>
      <c r="AE283" s="905">
        <v>0</v>
      </c>
      <c r="AF283" s="906">
        <v>0</v>
      </c>
      <c r="AG283" s="910">
        <v>43929</v>
      </c>
      <c r="AH283" s="905"/>
      <c r="AI283" s="910">
        <v>43929</v>
      </c>
      <c r="AJ283" s="910">
        <v>43592</v>
      </c>
      <c r="AK283" s="906">
        <v>20</v>
      </c>
      <c r="AL283" s="906">
        <v>20</v>
      </c>
      <c r="AM283" s="911"/>
      <c r="AN283" s="910">
        <v>43982</v>
      </c>
      <c r="AO283" s="910">
        <v>44322</v>
      </c>
      <c r="AP283" s="907"/>
      <c r="AQ283" s="711">
        <v>0</v>
      </c>
      <c r="AR283" s="711">
        <v>0</v>
      </c>
      <c r="AS283" s="711">
        <v>0</v>
      </c>
      <c r="AT283" s="711">
        <v>0</v>
      </c>
      <c r="AU283" s="715">
        <v>0</v>
      </c>
      <c r="AV283" s="711"/>
      <c r="AW283" s="716"/>
      <c r="AX283" s="716"/>
      <c r="AY283" s="716"/>
      <c r="AZ283" s="716">
        <v>20</v>
      </c>
      <c r="BA283" s="716"/>
      <c r="BB283" s="716"/>
      <c r="BC283" s="716"/>
      <c r="BD283" s="716"/>
      <c r="BE283" s="716"/>
      <c r="BF283" s="716"/>
      <c r="BG283" s="716"/>
      <c r="BH283" s="716"/>
      <c r="BI283" s="716">
        <v>20</v>
      </c>
      <c r="BJ283" s="722">
        <v>1.6666666666666667</v>
      </c>
      <c r="BK283" s="719">
        <v>0</v>
      </c>
      <c r="BL283" s="716">
        <v>1</v>
      </c>
      <c r="BM283" s="720" t="s">
        <v>5597</v>
      </c>
      <c r="BO283" s="918"/>
      <c r="BQ283" s="919"/>
      <c r="BR283" s="918"/>
    </row>
    <row r="284" spans="1:70" s="721" customFormat="1" ht="14.45" customHeight="1">
      <c r="A284" s="904">
        <f t="shared" si="4"/>
        <v>275</v>
      </c>
      <c r="B284" s="912">
        <v>2100</v>
      </c>
      <c r="C284" s="913" t="s">
        <v>4565</v>
      </c>
      <c r="D284" s="913">
        <v>2117</v>
      </c>
      <c r="E284" s="913" t="s">
        <v>4695</v>
      </c>
      <c r="F284" s="913">
        <v>2010</v>
      </c>
      <c r="G284" s="913" t="s">
        <v>4696</v>
      </c>
      <c r="H284" s="912" t="s">
        <v>4581</v>
      </c>
      <c r="I284" s="913" t="s">
        <v>4582</v>
      </c>
      <c r="J284" s="914">
        <v>5365970000615</v>
      </c>
      <c r="K284" s="913" t="s">
        <v>4916</v>
      </c>
      <c r="L284" s="913" t="s">
        <v>4458</v>
      </c>
      <c r="M284" s="913" t="s">
        <v>4441</v>
      </c>
      <c r="N284" s="913" t="s">
        <v>634</v>
      </c>
      <c r="O284" s="913">
        <v>6</v>
      </c>
      <c r="P284" s="913">
        <v>0</v>
      </c>
      <c r="Q284" s="913">
        <v>0</v>
      </c>
      <c r="R284" s="913">
        <v>0</v>
      </c>
      <c r="S284" s="913">
        <v>1007</v>
      </c>
      <c r="T284" s="913" t="s">
        <v>4586</v>
      </c>
      <c r="U284" s="915">
        <v>176000</v>
      </c>
      <c r="V284" s="916">
        <v>1056000</v>
      </c>
      <c r="W284" s="912" t="s">
        <v>4567</v>
      </c>
      <c r="X284" s="905" t="s">
        <v>5277</v>
      </c>
      <c r="Y284" s="917" t="s">
        <v>4706</v>
      </c>
      <c r="Z284" s="907" t="s">
        <v>5598</v>
      </c>
      <c r="AA284" s="908">
        <v>1.4931506849315068</v>
      </c>
      <c r="AB284" s="905" t="s">
        <v>5287</v>
      </c>
      <c r="AC284" s="905" t="s">
        <v>5063</v>
      </c>
      <c r="AD284" s="907" t="s">
        <v>5004</v>
      </c>
      <c r="AE284" s="905">
        <v>6</v>
      </c>
      <c r="AF284" s="906">
        <v>0</v>
      </c>
      <c r="AG284" s="910">
        <v>43808</v>
      </c>
      <c r="AH284" s="905"/>
      <c r="AI284" s="910" t="s">
        <v>2</v>
      </c>
      <c r="AJ284" s="910">
        <v>43437</v>
      </c>
      <c r="AK284" s="906">
        <v>8</v>
      </c>
      <c r="AL284" s="906">
        <v>0</v>
      </c>
      <c r="AM284" s="911"/>
      <c r="AN284" s="910">
        <v>43982</v>
      </c>
      <c r="AO284" s="910">
        <v>44167</v>
      </c>
      <c r="AP284" s="907"/>
      <c r="AQ284" s="711">
        <v>0</v>
      </c>
      <c r="AR284" s="711">
        <v>0</v>
      </c>
      <c r="AS284" s="711">
        <v>0</v>
      </c>
      <c r="AT284" s="711">
        <v>0</v>
      </c>
      <c r="AU284" s="715">
        <v>0</v>
      </c>
      <c r="AV284" s="711"/>
      <c r="AW284" s="716"/>
      <c r="AX284" s="716"/>
      <c r="AY284" s="716"/>
      <c r="AZ284" s="716"/>
      <c r="BA284" s="716"/>
      <c r="BB284" s="716"/>
      <c r="BC284" s="716"/>
      <c r="BD284" s="716"/>
      <c r="BE284" s="716"/>
      <c r="BF284" s="716"/>
      <c r="BG284" s="716"/>
      <c r="BH284" s="716"/>
      <c r="BI284" s="716">
        <v>0</v>
      </c>
      <c r="BJ284" s="722">
        <v>0</v>
      </c>
      <c r="BK284" s="719">
        <v>0</v>
      </c>
      <c r="BL284" s="716">
        <v>0</v>
      </c>
      <c r="BM284" s="720" t="s">
        <v>5597</v>
      </c>
      <c r="BO284" s="918"/>
      <c r="BQ284" s="919"/>
      <c r="BR284" s="918"/>
    </row>
    <row r="285" spans="1:70" s="721" customFormat="1" ht="14.45" customHeight="1">
      <c r="A285" s="904">
        <f t="shared" si="4"/>
        <v>276</v>
      </c>
      <c r="B285" s="912">
        <v>2100</v>
      </c>
      <c r="C285" s="913" t="s">
        <v>4565</v>
      </c>
      <c r="D285" s="913">
        <v>2117</v>
      </c>
      <c r="E285" s="913" t="s">
        <v>4695</v>
      </c>
      <c r="F285" s="913">
        <v>2010</v>
      </c>
      <c r="G285" s="913" t="s">
        <v>4696</v>
      </c>
      <c r="H285" s="912" t="s">
        <v>4581</v>
      </c>
      <c r="I285" s="913" t="s">
        <v>4582</v>
      </c>
      <c r="J285" s="914">
        <v>5365970000650</v>
      </c>
      <c r="K285" s="913" t="s">
        <v>4917</v>
      </c>
      <c r="L285" s="913" t="s">
        <v>4458</v>
      </c>
      <c r="M285" s="913" t="s">
        <v>4441</v>
      </c>
      <c r="N285" s="913" t="s">
        <v>634</v>
      </c>
      <c r="O285" s="913">
        <v>4</v>
      </c>
      <c r="P285" s="913">
        <v>0</v>
      </c>
      <c r="Q285" s="913">
        <v>0</v>
      </c>
      <c r="R285" s="913">
        <v>0</v>
      </c>
      <c r="S285" s="913">
        <v>1007</v>
      </c>
      <c r="T285" s="913" t="s">
        <v>4586</v>
      </c>
      <c r="U285" s="915">
        <v>295900</v>
      </c>
      <c r="V285" s="916">
        <v>1183600</v>
      </c>
      <c r="W285" s="912" t="s">
        <v>4567</v>
      </c>
      <c r="X285" s="905" t="s">
        <v>5277</v>
      </c>
      <c r="Y285" s="917" t="s">
        <v>4706</v>
      </c>
      <c r="Z285" s="907" t="s">
        <v>5598</v>
      </c>
      <c r="AA285" s="908">
        <v>1.4931506849315068</v>
      </c>
      <c r="AB285" s="905" t="s">
        <v>5287</v>
      </c>
      <c r="AC285" s="905" t="s">
        <v>5063</v>
      </c>
      <c r="AD285" s="907" t="s">
        <v>5005</v>
      </c>
      <c r="AE285" s="905">
        <v>4</v>
      </c>
      <c r="AF285" s="906">
        <v>0</v>
      </c>
      <c r="AG285" s="910">
        <v>43808</v>
      </c>
      <c r="AH285" s="905"/>
      <c r="AI285" s="910">
        <v>43822</v>
      </c>
      <c r="AJ285" s="910">
        <v>43437</v>
      </c>
      <c r="AK285" s="906">
        <v>8</v>
      </c>
      <c r="AL285" s="906">
        <v>4</v>
      </c>
      <c r="AM285" s="911"/>
      <c r="AN285" s="910">
        <v>43982</v>
      </c>
      <c r="AO285" s="910">
        <v>44167</v>
      </c>
      <c r="AP285" s="907"/>
      <c r="AQ285" s="711">
        <v>0</v>
      </c>
      <c r="AR285" s="711">
        <v>0</v>
      </c>
      <c r="AS285" s="711">
        <v>0</v>
      </c>
      <c r="AT285" s="711">
        <v>0</v>
      </c>
      <c r="AU285" s="715">
        <v>0</v>
      </c>
      <c r="AV285" s="711"/>
      <c r="AW285" s="716"/>
      <c r="AX285" s="716"/>
      <c r="AY285" s="716"/>
      <c r="AZ285" s="716"/>
      <c r="BA285" s="716"/>
      <c r="BB285" s="716"/>
      <c r="BC285" s="716"/>
      <c r="BD285" s="716"/>
      <c r="BE285" s="716"/>
      <c r="BF285" s="716"/>
      <c r="BG285" s="716"/>
      <c r="BH285" s="716"/>
      <c r="BI285" s="716">
        <v>0</v>
      </c>
      <c r="BJ285" s="722">
        <v>0</v>
      </c>
      <c r="BK285" s="719">
        <v>0</v>
      </c>
      <c r="BL285" s="716">
        <v>0</v>
      </c>
      <c r="BM285" s="720" t="s">
        <v>5597</v>
      </c>
      <c r="BO285" s="918"/>
      <c r="BQ285" s="919"/>
      <c r="BR285" s="918"/>
    </row>
    <row r="286" spans="1:70" s="721" customFormat="1" ht="14.45" customHeight="1">
      <c r="A286" s="904">
        <f t="shared" si="4"/>
        <v>277</v>
      </c>
      <c r="B286" s="912">
        <v>2100</v>
      </c>
      <c r="C286" s="913" t="s">
        <v>4565</v>
      </c>
      <c r="D286" s="913">
        <v>2117</v>
      </c>
      <c r="E286" s="913" t="s">
        <v>4695</v>
      </c>
      <c r="F286" s="913">
        <v>2010</v>
      </c>
      <c r="G286" s="913" t="s">
        <v>4696</v>
      </c>
      <c r="H286" s="912" t="s">
        <v>4581</v>
      </c>
      <c r="I286" s="913" t="s">
        <v>4582</v>
      </c>
      <c r="J286" s="914">
        <v>5365970000091</v>
      </c>
      <c r="K286" s="913" t="s">
        <v>4915</v>
      </c>
      <c r="L286" s="913" t="s">
        <v>4458</v>
      </c>
      <c r="M286" s="913" t="s">
        <v>4441</v>
      </c>
      <c r="N286" s="913" t="s">
        <v>634</v>
      </c>
      <c r="O286" s="913">
        <v>4</v>
      </c>
      <c r="P286" s="913">
        <v>0</v>
      </c>
      <c r="Q286" s="913">
        <v>0</v>
      </c>
      <c r="R286" s="913">
        <v>0</v>
      </c>
      <c r="S286" s="913">
        <v>1007</v>
      </c>
      <c r="T286" s="913" t="s">
        <v>4586</v>
      </c>
      <c r="U286" s="915">
        <v>270600</v>
      </c>
      <c r="V286" s="916">
        <v>1082400</v>
      </c>
      <c r="W286" s="912" t="s">
        <v>4567</v>
      </c>
      <c r="X286" s="905" t="s">
        <v>5288</v>
      </c>
      <c r="Y286" s="917" t="s">
        <v>4706</v>
      </c>
      <c r="Z286" s="907" t="s">
        <v>5598</v>
      </c>
      <c r="AA286" s="908">
        <v>1.4931506849315068</v>
      </c>
      <c r="AB286" s="905" t="s">
        <v>5287</v>
      </c>
      <c r="AC286" s="905" t="s">
        <v>5063</v>
      </c>
      <c r="AD286" s="907" t="s">
        <v>5004</v>
      </c>
      <c r="AE286" s="905">
        <v>4</v>
      </c>
      <c r="AF286" s="906">
        <v>0</v>
      </c>
      <c r="AG286" s="910">
        <v>43808</v>
      </c>
      <c r="AH286" s="905"/>
      <c r="AI286" s="910" t="s">
        <v>2</v>
      </c>
      <c r="AJ286" s="910">
        <v>43437</v>
      </c>
      <c r="AK286" s="906">
        <v>4</v>
      </c>
      <c r="AL286" s="906">
        <v>0</v>
      </c>
      <c r="AM286" s="911"/>
      <c r="AN286" s="910">
        <v>43982</v>
      </c>
      <c r="AO286" s="910">
        <v>44167</v>
      </c>
      <c r="AP286" s="907"/>
      <c r="AQ286" s="711">
        <v>0</v>
      </c>
      <c r="AR286" s="711">
        <v>0</v>
      </c>
      <c r="AS286" s="711">
        <v>0</v>
      </c>
      <c r="AT286" s="711">
        <v>0</v>
      </c>
      <c r="AU286" s="715">
        <v>0</v>
      </c>
      <c r="AV286" s="711"/>
      <c r="AW286" s="716"/>
      <c r="AX286" s="716"/>
      <c r="AY286" s="716"/>
      <c r="AZ286" s="716"/>
      <c r="BA286" s="716"/>
      <c r="BB286" s="716"/>
      <c r="BC286" s="716"/>
      <c r="BD286" s="716"/>
      <c r="BE286" s="716"/>
      <c r="BF286" s="716"/>
      <c r="BG286" s="716"/>
      <c r="BH286" s="716"/>
      <c r="BI286" s="716">
        <v>0</v>
      </c>
      <c r="BJ286" s="722">
        <v>0</v>
      </c>
      <c r="BK286" s="719">
        <v>0</v>
      </c>
      <c r="BL286" s="716">
        <v>0</v>
      </c>
      <c r="BM286" s="720" t="s">
        <v>5597</v>
      </c>
      <c r="BO286" s="918"/>
      <c r="BQ286" s="919"/>
      <c r="BR286" s="918"/>
    </row>
    <row r="287" spans="1:70" s="721" customFormat="1" ht="14.25" customHeight="1">
      <c r="A287" s="904">
        <f t="shared" si="4"/>
        <v>278</v>
      </c>
      <c r="B287" s="912">
        <v>2100</v>
      </c>
      <c r="C287" s="913" t="s">
        <v>4565</v>
      </c>
      <c r="D287" s="913">
        <v>2117</v>
      </c>
      <c r="E287" s="913" t="s">
        <v>4695</v>
      </c>
      <c r="F287" s="913">
        <v>2010</v>
      </c>
      <c r="G287" s="913" t="s">
        <v>4696</v>
      </c>
      <c r="H287" s="912" t="s">
        <v>4581</v>
      </c>
      <c r="I287" s="913" t="s">
        <v>4582</v>
      </c>
      <c r="J287" s="914">
        <v>2825300000049</v>
      </c>
      <c r="K287" s="913" t="s">
        <v>4737</v>
      </c>
      <c r="L287" s="913" t="s">
        <v>4736</v>
      </c>
      <c r="M287" s="913" t="s">
        <v>4441</v>
      </c>
      <c r="N287" s="913" t="s">
        <v>634</v>
      </c>
      <c r="O287" s="913">
        <v>0</v>
      </c>
      <c r="P287" s="913">
        <v>0</v>
      </c>
      <c r="Q287" s="913">
        <v>0</v>
      </c>
      <c r="R287" s="913">
        <v>0</v>
      </c>
      <c r="S287" s="913">
        <v>1007</v>
      </c>
      <c r="T287" s="913" t="s">
        <v>4586</v>
      </c>
      <c r="U287" s="915">
        <v>0</v>
      </c>
      <c r="V287" s="916">
        <v>0</v>
      </c>
      <c r="W287" s="912" t="s">
        <v>4567</v>
      </c>
      <c r="X287" s="905"/>
      <c r="Y287" s="917" t="s">
        <v>4715</v>
      </c>
      <c r="Z287" s="907" t="s">
        <v>5598</v>
      </c>
      <c r="AA287" s="908">
        <v>1.0684931506849316</v>
      </c>
      <c r="AB287" s="905" t="s">
        <v>5380</v>
      </c>
      <c r="AC287" s="905" t="s">
        <v>5028</v>
      </c>
      <c r="AD287" s="907" t="s">
        <v>5013</v>
      </c>
      <c r="AE287" s="905">
        <v>0</v>
      </c>
      <c r="AF287" s="906">
        <v>0</v>
      </c>
      <c r="AG287" s="910">
        <v>43929</v>
      </c>
      <c r="AH287" s="905"/>
      <c r="AI287" s="910">
        <v>43929</v>
      </c>
      <c r="AJ287" s="910">
        <v>43592</v>
      </c>
      <c r="AK287" s="906">
        <v>12</v>
      </c>
      <c r="AL287" s="906">
        <v>12</v>
      </c>
      <c r="AM287" s="911"/>
      <c r="AN287" s="910">
        <v>43982</v>
      </c>
      <c r="AO287" s="910">
        <v>44322</v>
      </c>
      <c r="AP287" s="907"/>
      <c r="AQ287" s="711">
        <v>0</v>
      </c>
      <c r="AR287" s="711">
        <v>0</v>
      </c>
      <c r="AS287" s="711">
        <v>0</v>
      </c>
      <c r="AT287" s="711">
        <v>0</v>
      </c>
      <c r="AU287" s="715">
        <v>0</v>
      </c>
      <c r="AV287" s="711"/>
      <c r="AW287" s="716"/>
      <c r="AX287" s="716"/>
      <c r="AY287" s="716"/>
      <c r="AZ287" s="716">
        <v>12</v>
      </c>
      <c r="BA287" s="716"/>
      <c r="BB287" s="716"/>
      <c r="BC287" s="716"/>
      <c r="BD287" s="716"/>
      <c r="BE287" s="716"/>
      <c r="BF287" s="716"/>
      <c r="BG287" s="716"/>
      <c r="BH287" s="716"/>
      <c r="BI287" s="716">
        <v>12</v>
      </c>
      <c r="BJ287" s="722">
        <v>1</v>
      </c>
      <c r="BK287" s="719">
        <v>0</v>
      </c>
      <c r="BL287" s="716">
        <v>1</v>
      </c>
      <c r="BM287" s="720" t="s">
        <v>5597</v>
      </c>
      <c r="BO287" s="918"/>
      <c r="BQ287" s="919"/>
      <c r="BR287" s="918"/>
    </row>
    <row r="288" spans="1:70" s="721" customFormat="1" ht="14.45" customHeight="1">
      <c r="A288" s="904">
        <f t="shared" si="4"/>
        <v>279</v>
      </c>
      <c r="B288" s="912">
        <v>2100</v>
      </c>
      <c r="C288" s="913" t="s">
        <v>4565</v>
      </c>
      <c r="D288" s="913">
        <v>2117</v>
      </c>
      <c r="E288" s="913" t="s">
        <v>4695</v>
      </c>
      <c r="F288" s="913">
        <v>2010</v>
      </c>
      <c r="G288" s="913" t="s">
        <v>4696</v>
      </c>
      <c r="H288" s="912" t="s">
        <v>4581</v>
      </c>
      <c r="I288" s="913" t="s">
        <v>4582</v>
      </c>
      <c r="J288" s="914">
        <v>3020370000002</v>
      </c>
      <c r="K288" s="913" t="s">
        <v>4750</v>
      </c>
      <c r="L288" s="913" t="s">
        <v>4467</v>
      </c>
      <c r="M288" s="913" t="s">
        <v>4441</v>
      </c>
      <c r="N288" s="913" t="s">
        <v>634</v>
      </c>
      <c r="O288" s="913">
        <v>2</v>
      </c>
      <c r="P288" s="913">
        <v>0</v>
      </c>
      <c r="Q288" s="913">
        <v>0</v>
      </c>
      <c r="R288" s="913">
        <v>0</v>
      </c>
      <c r="S288" s="913">
        <v>1007</v>
      </c>
      <c r="T288" s="913" t="s">
        <v>4586</v>
      </c>
      <c r="U288" s="915">
        <v>3102000</v>
      </c>
      <c r="V288" s="916">
        <v>6204000</v>
      </c>
      <c r="W288" s="912" t="s">
        <v>4567</v>
      </c>
      <c r="X288" s="905" t="s">
        <v>5360</v>
      </c>
      <c r="Y288" s="917" t="s">
        <v>4953</v>
      </c>
      <c r="Z288" s="907" t="s">
        <v>5596</v>
      </c>
      <c r="AA288" s="908">
        <v>2.5671232876712327</v>
      </c>
      <c r="AB288" s="905" t="s">
        <v>5361</v>
      </c>
      <c r="AC288" s="905" t="s">
        <v>5027</v>
      </c>
      <c r="AD288" s="907" t="s">
        <v>4998</v>
      </c>
      <c r="AE288" s="905">
        <v>2</v>
      </c>
      <c r="AF288" s="906">
        <v>0</v>
      </c>
      <c r="AG288" s="910">
        <v>43808</v>
      </c>
      <c r="AH288" s="905"/>
      <c r="AI288" s="910" t="s">
        <v>2</v>
      </c>
      <c r="AJ288" s="910">
        <v>43045</v>
      </c>
      <c r="AK288" s="906">
        <v>10</v>
      </c>
      <c r="AL288" s="906">
        <v>0</v>
      </c>
      <c r="AM288" s="911"/>
      <c r="AN288" s="910">
        <v>43982</v>
      </c>
      <c r="AO288" s="910">
        <v>43775</v>
      </c>
      <c r="AP288" s="907"/>
      <c r="AQ288" s="711">
        <v>0</v>
      </c>
      <c r="AR288" s="711">
        <v>0</v>
      </c>
      <c r="AS288" s="711">
        <v>0</v>
      </c>
      <c r="AT288" s="711">
        <v>0</v>
      </c>
      <c r="AU288" s="715">
        <v>0</v>
      </c>
      <c r="AV288" s="711"/>
      <c r="AW288" s="716"/>
      <c r="AX288" s="716"/>
      <c r="AY288" s="716"/>
      <c r="AZ288" s="716"/>
      <c r="BA288" s="716"/>
      <c r="BB288" s="716"/>
      <c r="BC288" s="716"/>
      <c r="BD288" s="716"/>
      <c r="BE288" s="716"/>
      <c r="BF288" s="716"/>
      <c r="BG288" s="716"/>
      <c r="BH288" s="716"/>
      <c r="BI288" s="716">
        <v>0</v>
      </c>
      <c r="BJ288" s="722">
        <v>0</v>
      </c>
      <c r="BK288" s="719">
        <v>0</v>
      </c>
      <c r="BL288" s="716">
        <v>0</v>
      </c>
      <c r="BM288" s="720" t="s">
        <v>5597</v>
      </c>
      <c r="BO288" s="918"/>
      <c r="BQ288" s="919"/>
      <c r="BR288" s="918"/>
    </row>
    <row r="289" spans="1:70" s="721" customFormat="1" ht="14.25" customHeight="1">
      <c r="A289" s="904">
        <f t="shared" si="4"/>
        <v>280</v>
      </c>
      <c r="B289" s="912">
        <v>2100</v>
      </c>
      <c r="C289" s="913" t="s">
        <v>4565</v>
      </c>
      <c r="D289" s="913">
        <v>2117</v>
      </c>
      <c r="E289" s="913" t="s">
        <v>4695</v>
      </c>
      <c r="F289" s="913">
        <v>2010</v>
      </c>
      <c r="G289" s="913" t="s">
        <v>4696</v>
      </c>
      <c r="H289" s="912" t="s">
        <v>4581</v>
      </c>
      <c r="I289" s="913" t="s">
        <v>4582</v>
      </c>
      <c r="J289" s="914">
        <v>2940060000010</v>
      </c>
      <c r="K289" s="913" t="s">
        <v>4745</v>
      </c>
      <c r="L289" s="913" t="s">
        <v>4464</v>
      </c>
      <c r="M289" s="913" t="s">
        <v>4441</v>
      </c>
      <c r="N289" s="913" t="s">
        <v>634</v>
      </c>
      <c r="O289" s="913">
        <v>0</v>
      </c>
      <c r="P289" s="913">
        <v>0</v>
      </c>
      <c r="Q289" s="913">
        <v>0</v>
      </c>
      <c r="R289" s="913">
        <v>0</v>
      </c>
      <c r="S289" s="913">
        <v>1007</v>
      </c>
      <c r="T289" s="913" t="s">
        <v>4586</v>
      </c>
      <c r="U289" s="915">
        <v>0</v>
      </c>
      <c r="V289" s="916">
        <v>0</v>
      </c>
      <c r="W289" s="912" t="s">
        <v>4567</v>
      </c>
      <c r="X289" s="905" t="s">
        <v>5336</v>
      </c>
      <c r="Y289" s="917" t="s">
        <v>4959</v>
      </c>
      <c r="Z289" s="907" t="s">
        <v>5596</v>
      </c>
      <c r="AA289" s="908">
        <v>2.5671232876712327</v>
      </c>
      <c r="AB289" s="905" t="s">
        <v>5411</v>
      </c>
      <c r="AC289" s="905" t="s">
        <v>5027</v>
      </c>
      <c r="AD289" s="907" t="s">
        <v>4999</v>
      </c>
      <c r="AE289" s="905">
        <v>0</v>
      </c>
      <c r="AF289" s="906">
        <v>0</v>
      </c>
      <c r="AG289" s="910">
        <v>43951</v>
      </c>
      <c r="AH289" s="905"/>
      <c r="AI289" s="910">
        <v>43951</v>
      </c>
      <c r="AJ289" s="910">
        <v>43045</v>
      </c>
      <c r="AK289" s="906">
        <v>1</v>
      </c>
      <c r="AL289" s="906">
        <v>1</v>
      </c>
      <c r="AM289" s="911"/>
      <c r="AN289" s="910">
        <v>43982</v>
      </c>
      <c r="AO289" s="910">
        <v>43775</v>
      </c>
      <c r="AP289" s="907"/>
      <c r="AQ289" s="711">
        <v>0</v>
      </c>
      <c r="AR289" s="711">
        <v>0</v>
      </c>
      <c r="AS289" s="711">
        <v>0</v>
      </c>
      <c r="AT289" s="711">
        <v>0</v>
      </c>
      <c r="AU289" s="715">
        <v>0</v>
      </c>
      <c r="AV289" s="711"/>
      <c r="AW289" s="716"/>
      <c r="AX289" s="716"/>
      <c r="AY289" s="716"/>
      <c r="AZ289" s="716">
        <v>1</v>
      </c>
      <c r="BA289" s="716"/>
      <c r="BB289" s="716"/>
      <c r="BC289" s="716"/>
      <c r="BD289" s="716"/>
      <c r="BE289" s="716"/>
      <c r="BF289" s="716"/>
      <c r="BG289" s="716"/>
      <c r="BH289" s="716"/>
      <c r="BI289" s="716">
        <v>1</v>
      </c>
      <c r="BJ289" s="722">
        <v>8.3333333333333329E-2</v>
      </c>
      <c r="BK289" s="719">
        <v>0</v>
      </c>
      <c r="BL289" s="716">
        <v>1</v>
      </c>
      <c r="BM289" s="720" t="s">
        <v>5597</v>
      </c>
      <c r="BO289" s="918"/>
      <c r="BQ289" s="919"/>
      <c r="BR289" s="918"/>
    </row>
    <row r="290" spans="1:70" s="721" customFormat="1" ht="14.45" customHeight="1">
      <c r="A290" s="904">
        <f t="shared" si="4"/>
        <v>281</v>
      </c>
      <c r="B290" s="912">
        <v>2100</v>
      </c>
      <c r="C290" s="913" t="s">
        <v>4565</v>
      </c>
      <c r="D290" s="913">
        <v>2117</v>
      </c>
      <c r="E290" s="913" t="s">
        <v>4695</v>
      </c>
      <c r="F290" s="913">
        <v>2010</v>
      </c>
      <c r="G290" s="913" t="s">
        <v>4696</v>
      </c>
      <c r="H290" s="912" t="s">
        <v>4581</v>
      </c>
      <c r="I290" s="913" t="s">
        <v>4582</v>
      </c>
      <c r="J290" s="914">
        <v>5331370000005</v>
      </c>
      <c r="K290" s="913" t="s">
        <v>4909</v>
      </c>
      <c r="L290" s="913" t="s">
        <v>4468</v>
      </c>
      <c r="M290" s="913" t="s">
        <v>4441</v>
      </c>
      <c r="N290" s="913" t="s">
        <v>634</v>
      </c>
      <c r="O290" s="913">
        <v>3</v>
      </c>
      <c r="P290" s="913">
        <v>0</v>
      </c>
      <c r="Q290" s="913">
        <v>0</v>
      </c>
      <c r="R290" s="913">
        <v>0</v>
      </c>
      <c r="S290" s="913">
        <v>1007</v>
      </c>
      <c r="T290" s="913" t="s">
        <v>4586</v>
      </c>
      <c r="U290" s="915">
        <v>38500</v>
      </c>
      <c r="V290" s="916">
        <v>115500</v>
      </c>
      <c r="W290" s="912" t="s">
        <v>4567</v>
      </c>
      <c r="X290" s="905" t="s">
        <v>5360</v>
      </c>
      <c r="Y290" s="917" t="s">
        <v>4953</v>
      </c>
      <c r="Z290" s="907" t="s">
        <v>5596</v>
      </c>
      <c r="AA290" s="908">
        <v>2.5671232876712327</v>
      </c>
      <c r="AB290" s="905" t="s">
        <v>5361</v>
      </c>
      <c r="AC290" s="905" t="s">
        <v>5027</v>
      </c>
      <c r="AD290" s="907" t="s">
        <v>4998</v>
      </c>
      <c r="AE290" s="905">
        <v>3</v>
      </c>
      <c r="AF290" s="906">
        <v>0</v>
      </c>
      <c r="AG290" s="910">
        <v>43808</v>
      </c>
      <c r="AH290" s="905"/>
      <c r="AI290" s="910" t="s">
        <v>2</v>
      </c>
      <c r="AJ290" s="910">
        <v>43045</v>
      </c>
      <c r="AK290" s="906">
        <v>3</v>
      </c>
      <c r="AL290" s="906">
        <v>0</v>
      </c>
      <c r="AM290" s="911"/>
      <c r="AN290" s="910">
        <v>43982</v>
      </c>
      <c r="AO290" s="910">
        <v>43775</v>
      </c>
      <c r="AP290" s="907"/>
      <c r="AQ290" s="711">
        <v>0</v>
      </c>
      <c r="AR290" s="711">
        <v>0</v>
      </c>
      <c r="AS290" s="711">
        <v>0</v>
      </c>
      <c r="AT290" s="711">
        <v>0</v>
      </c>
      <c r="AU290" s="715">
        <v>0</v>
      </c>
      <c r="AV290" s="711"/>
      <c r="AW290" s="716"/>
      <c r="AX290" s="716"/>
      <c r="AY290" s="716"/>
      <c r="AZ290" s="716"/>
      <c r="BA290" s="716"/>
      <c r="BB290" s="716"/>
      <c r="BC290" s="716"/>
      <c r="BD290" s="716"/>
      <c r="BE290" s="716"/>
      <c r="BF290" s="716"/>
      <c r="BG290" s="716"/>
      <c r="BH290" s="716"/>
      <c r="BI290" s="716">
        <v>0</v>
      </c>
      <c r="BJ290" s="722">
        <v>0</v>
      </c>
      <c r="BK290" s="719">
        <v>0</v>
      </c>
      <c r="BL290" s="716">
        <v>0</v>
      </c>
      <c r="BM290" s="720" t="s">
        <v>5597</v>
      </c>
      <c r="BO290" s="918"/>
      <c r="BQ290" s="919"/>
      <c r="BR290" s="918"/>
    </row>
    <row r="291" spans="1:70" s="721" customFormat="1" ht="14.45" customHeight="1">
      <c r="A291" s="904">
        <f t="shared" si="4"/>
        <v>282</v>
      </c>
      <c r="B291" s="912">
        <v>2100</v>
      </c>
      <c r="C291" s="913" t="s">
        <v>4565</v>
      </c>
      <c r="D291" s="913">
        <v>2117</v>
      </c>
      <c r="E291" s="913" t="s">
        <v>4695</v>
      </c>
      <c r="F291" s="913">
        <v>2010</v>
      </c>
      <c r="G291" s="913" t="s">
        <v>4696</v>
      </c>
      <c r="H291" s="912" t="s">
        <v>4581</v>
      </c>
      <c r="I291" s="913" t="s">
        <v>4582</v>
      </c>
      <c r="J291" s="914">
        <v>5331370000004</v>
      </c>
      <c r="K291" s="913" t="s">
        <v>4908</v>
      </c>
      <c r="L291" s="913" t="s">
        <v>4468</v>
      </c>
      <c r="M291" s="913" t="s">
        <v>4441</v>
      </c>
      <c r="N291" s="913" t="s">
        <v>634</v>
      </c>
      <c r="O291" s="913">
        <v>3</v>
      </c>
      <c r="P291" s="913">
        <v>0</v>
      </c>
      <c r="Q291" s="913">
        <v>0</v>
      </c>
      <c r="R291" s="913">
        <v>0</v>
      </c>
      <c r="S291" s="913">
        <v>1007</v>
      </c>
      <c r="T291" s="913" t="s">
        <v>4586</v>
      </c>
      <c r="U291" s="915">
        <v>38500</v>
      </c>
      <c r="V291" s="916">
        <v>115500</v>
      </c>
      <c r="W291" s="912" t="s">
        <v>4567</v>
      </c>
      <c r="X291" s="905" t="s">
        <v>5360</v>
      </c>
      <c r="Y291" s="917" t="s">
        <v>4953</v>
      </c>
      <c r="Z291" s="907" t="s">
        <v>5596</v>
      </c>
      <c r="AA291" s="908">
        <v>2.5671232876712327</v>
      </c>
      <c r="AB291" s="905" t="s">
        <v>5361</v>
      </c>
      <c r="AC291" s="905" t="s">
        <v>5027</v>
      </c>
      <c r="AD291" s="907" t="s">
        <v>4998</v>
      </c>
      <c r="AE291" s="905">
        <v>3</v>
      </c>
      <c r="AF291" s="906">
        <v>0</v>
      </c>
      <c r="AG291" s="910">
        <v>43808</v>
      </c>
      <c r="AH291" s="905"/>
      <c r="AI291" s="910" t="s">
        <v>2</v>
      </c>
      <c r="AJ291" s="910">
        <v>43045</v>
      </c>
      <c r="AK291" s="906">
        <v>3</v>
      </c>
      <c r="AL291" s="906">
        <v>0</v>
      </c>
      <c r="AM291" s="911"/>
      <c r="AN291" s="910">
        <v>43982</v>
      </c>
      <c r="AO291" s="910">
        <v>43775</v>
      </c>
      <c r="AP291" s="907"/>
      <c r="AQ291" s="711">
        <v>0</v>
      </c>
      <c r="AR291" s="711">
        <v>0</v>
      </c>
      <c r="AS291" s="711">
        <v>0</v>
      </c>
      <c r="AT291" s="711">
        <v>0</v>
      </c>
      <c r="AU291" s="715">
        <v>0</v>
      </c>
      <c r="AV291" s="711"/>
      <c r="AW291" s="716"/>
      <c r="AX291" s="716"/>
      <c r="AY291" s="716"/>
      <c r="AZ291" s="716"/>
      <c r="BA291" s="716"/>
      <c r="BB291" s="716"/>
      <c r="BC291" s="716"/>
      <c r="BD291" s="716"/>
      <c r="BE291" s="716"/>
      <c r="BF291" s="716"/>
      <c r="BG291" s="716"/>
      <c r="BH291" s="716"/>
      <c r="BI291" s="716">
        <v>0</v>
      </c>
      <c r="BJ291" s="722">
        <v>0</v>
      </c>
      <c r="BK291" s="719">
        <v>0</v>
      </c>
      <c r="BL291" s="716">
        <v>0</v>
      </c>
      <c r="BM291" s="720" t="s">
        <v>5597</v>
      </c>
      <c r="BO291" s="918"/>
      <c r="BQ291" s="919"/>
      <c r="BR291" s="918"/>
    </row>
    <row r="292" spans="1:70" s="721" customFormat="1" ht="14.45" customHeight="1">
      <c r="A292" s="904">
        <f t="shared" si="4"/>
        <v>283</v>
      </c>
      <c r="B292" s="912">
        <v>2100</v>
      </c>
      <c r="C292" s="913" t="s">
        <v>4565</v>
      </c>
      <c r="D292" s="913">
        <v>2117</v>
      </c>
      <c r="E292" s="913" t="s">
        <v>4695</v>
      </c>
      <c r="F292" s="913">
        <v>2010</v>
      </c>
      <c r="G292" s="913" t="s">
        <v>4696</v>
      </c>
      <c r="H292" s="912" t="s">
        <v>4581</v>
      </c>
      <c r="I292" s="913" t="s">
        <v>4582</v>
      </c>
      <c r="J292" s="914">
        <v>5331370000003</v>
      </c>
      <c r="K292" s="913" t="s">
        <v>4907</v>
      </c>
      <c r="L292" s="913" t="s">
        <v>4468</v>
      </c>
      <c r="M292" s="913" t="s">
        <v>4441</v>
      </c>
      <c r="N292" s="913" t="s">
        <v>634</v>
      </c>
      <c r="O292" s="913">
        <v>6</v>
      </c>
      <c r="P292" s="913">
        <v>0</v>
      </c>
      <c r="Q292" s="913">
        <v>0</v>
      </c>
      <c r="R292" s="913">
        <v>0</v>
      </c>
      <c r="S292" s="913">
        <v>1007</v>
      </c>
      <c r="T292" s="913" t="s">
        <v>4586</v>
      </c>
      <c r="U292" s="915">
        <v>38500</v>
      </c>
      <c r="V292" s="916">
        <v>231000</v>
      </c>
      <c r="W292" s="912" t="s">
        <v>4567</v>
      </c>
      <c r="X292" s="905" t="s">
        <v>5360</v>
      </c>
      <c r="Y292" s="917" t="s">
        <v>4953</v>
      </c>
      <c r="Z292" s="907" t="s">
        <v>5596</v>
      </c>
      <c r="AA292" s="908">
        <v>2.5671232876712327</v>
      </c>
      <c r="AB292" s="905" t="s">
        <v>5361</v>
      </c>
      <c r="AC292" s="905" t="s">
        <v>5027</v>
      </c>
      <c r="AD292" s="907" t="s">
        <v>4998</v>
      </c>
      <c r="AE292" s="905">
        <v>6</v>
      </c>
      <c r="AF292" s="906">
        <v>0</v>
      </c>
      <c r="AG292" s="910">
        <v>43808</v>
      </c>
      <c r="AH292" s="905"/>
      <c r="AI292" s="910" t="s">
        <v>2</v>
      </c>
      <c r="AJ292" s="910">
        <v>43045</v>
      </c>
      <c r="AK292" s="906">
        <v>6</v>
      </c>
      <c r="AL292" s="906">
        <v>0</v>
      </c>
      <c r="AM292" s="911"/>
      <c r="AN292" s="910">
        <v>43982</v>
      </c>
      <c r="AO292" s="910">
        <v>43775</v>
      </c>
      <c r="AP292" s="907"/>
      <c r="AQ292" s="711">
        <v>0</v>
      </c>
      <c r="AR292" s="711">
        <v>0</v>
      </c>
      <c r="AS292" s="711">
        <v>0</v>
      </c>
      <c r="AT292" s="711">
        <v>0</v>
      </c>
      <c r="AU292" s="715">
        <v>0</v>
      </c>
      <c r="AV292" s="711"/>
      <c r="AW292" s="716"/>
      <c r="AX292" s="716"/>
      <c r="AY292" s="716"/>
      <c r="AZ292" s="716"/>
      <c r="BA292" s="716"/>
      <c r="BB292" s="716"/>
      <c r="BC292" s="716"/>
      <c r="BD292" s="716"/>
      <c r="BE292" s="716"/>
      <c r="BF292" s="716"/>
      <c r="BG292" s="716"/>
      <c r="BH292" s="716"/>
      <c r="BI292" s="716">
        <v>0</v>
      </c>
      <c r="BJ292" s="722">
        <v>0</v>
      </c>
      <c r="BK292" s="719">
        <v>0</v>
      </c>
      <c r="BL292" s="716">
        <v>0</v>
      </c>
      <c r="BM292" s="720" t="s">
        <v>5597</v>
      </c>
      <c r="BO292" s="918"/>
      <c r="BQ292" s="919"/>
      <c r="BR292" s="918"/>
    </row>
    <row r="293" spans="1:70" s="721" customFormat="1" ht="13.5" customHeight="1">
      <c r="A293" s="904">
        <f t="shared" si="4"/>
        <v>284</v>
      </c>
      <c r="B293" s="912">
        <v>2100</v>
      </c>
      <c r="C293" s="913" t="s">
        <v>4565</v>
      </c>
      <c r="D293" s="913">
        <v>2117</v>
      </c>
      <c r="E293" s="913" t="s">
        <v>4695</v>
      </c>
      <c r="F293" s="913">
        <v>2010</v>
      </c>
      <c r="G293" s="913" t="s">
        <v>4696</v>
      </c>
      <c r="H293" s="912" t="s">
        <v>4581</v>
      </c>
      <c r="I293" s="913" t="s">
        <v>4582</v>
      </c>
      <c r="J293" s="914">
        <v>5331060000000</v>
      </c>
      <c r="K293" s="913" t="s">
        <v>4904</v>
      </c>
      <c r="L293" s="913" t="s">
        <v>4468</v>
      </c>
      <c r="M293" s="913" t="s">
        <v>4441</v>
      </c>
      <c r="N293" s="913" t="s">
        <v>634</v>
      </c>
      <c r="O293" s="913">
        <v>5</v>
      </c>
      <c r="P293" s="913">
        <v>0</v>
      </c>
      <c r="Q293" s="913">
        <v>0</v>
      </c>
      <c r="R293" s="913">
        <v>0</v>
      </c>
      <c r="S293" s="913">
        <v>1007</v>
      </c>
      <c r="T293" s="913" t="s">
        <v>4586</v>
      </c>
      <c r="U293" s="915">
        <v>605000</v>
      </c>
      <c r="V293" s="916">
        <v>3025000</v>
      </c>
      <c r="W293" s="912" t="s">
        <v>4567</v>
      </c>
      <c r="X293" s="905" t="s">
        <v>5336</v>
      </c>
      <c r="Y293" s="917" t="s">
        <v>4959</v>
      </c>
      <c r="Z293" s="907" t="s">
        <v>5596</v>
      </c>
      <c r="AA293" s="908">
        <v>2.5671232876712327</v>
      </c>
      <c r="AB293" s="905" t="s">
        <v>5412</v>
      </c>
      <c r="AC293" s="905" t="s">
        <v>5027</v>
      </c>
      <c r="AD293" s="907" t="s">
        <v>4998</v>
      </c>
      <c r="AE293" s="905">
        <v>5</v>
      </c>
      <c r="AF293" s="906">
        <v>0</v>
      </c>
      <c r="AG293" s="910">
        <v>43808</v>
      </c>
      <c r="AH293" s="905"/>
      <c r="AI293" s="910" t="s">
        <v>2</v>
      </c>
      <c r="AJ293" s="910">
        <v>43045</v>
      </c>
      <c r="AK293" s="906">
        <v>5</v>
      </c>
      <c r="AL293" s="906">
        <v>0</v>
      </c>
      <c r="AM293" s="911"/>
      <c r="AN293" s="910">
        <v>43982</v>
      </c>
      <c r="AO293" s="910">
        <v>43775</v>
      </c>
      <c r="AP293" s="907"/>
      <c r="AQ293" s="711">
        <v>2</v>
      </c>
      <c r="AR293" s="711">
        <v>0</v>
      </c>
      <c r="AS293" s="711">
        <v>0</v>
      </c>
      <c r="AT293" s="711">
        <v>0</v>
      </c>
      <c r="AU293" s="715">
        <v>1210000</v>
      </c>
      <c r="AV293" s="711" t="s">
        <v>5280</v>
      </c>
      <c r="AW293" s="716"/>
      <c r="AX293" s="716"/>
      <c r="AY293" s="716"/>
      <c r="AZ293" s="716"/>
      <c r="BA293" s="716"/>
      <c r="BB293" s="716"/>
      <c r="BC293" s="716"/>
      <c r="BD293" s="716"/>
      <c r="BE293" s="716"/>
      <c r="BF293" s="716"/>
      <c r="BG293" s="716"/>
      <c r="BH293" s="716"/>
      <c r="BI293" s="716">
        <v>0</v>
      </c>
      <c r="BJ293" s="722">
        <v>0</v>
      </c>
      <c r="BK293" s="719">
        <v>0</v>
      </c>
      <c r="BL293" s="716">
        <v>0</v>
      </c>
      <c r="BM293" s="720" t="s">
        <v>5597</v>
      </c>
      <c r="BO293" s="918"/>
      <c r="BQ293" s="919"/>
      <c r="BR293" s="918"/>
    </row>
    <row r="294" spans="1:70" s="721" customFormat="1" ht="14.45" customHeight="1">
      <c r="A294" s="904">
        <f t="shared" si="4"/>
        <v>285</v>
      </c>
      <c r="B294" s="912">
        <v>2100</v>
      </c>
      <c r="C294" s="913" t="s">
        <v>4565</v>
      </c>
      <c r="D294" s="913">
        <v>2117</v>
      </c>
      <c r="E294" s="913" t="s">
        <v>4695</v>
      </c>
      <c r="F294" s="913">
        <v>2010</v>
      </c>
      <c r="G294" s="913" t="s">
        <v>4696</v>
      </c>
      <c r="H294" s="912" t="s">
        <v>4581</v>
      </c>
      <c r="I294" s="913" t="s">
        <v>4582</v>
      </c>
      <c r="J294" s="914">
        <v>5331060000005</v>
      </c>
      <c r="K294" s="913" t="s">
        <v>4905</v>
      </c>
      <c r="L294" s="913" t="s">
        <v>4468</v>
      </c>
      <c r="M294" s="913" t="s">
        <v>4441</v>
      </c>
      <c r="N294" s="913" t="s">
        <v>634</v>
      </c>
      <c r="O294" s="913">
        <v>5</v>
      </c>
      <c r="P294" s="913">
        <v>0</v>
      </c>
      <c r="Q294" s="913">
        <v>0</v>
      </c>
      <c r="R294" s="913">
        <v>0</v>
      </c>
      <c r="S294" s="913">
        <v>1007</v>
      </c>
      <c r="T294" s="913" t="s">
        <v>4586</v>
      </c>
      <c r="U294" s="915">
        <v>605000</v>
      </c>
      <c r="V294" s="916">
        <v>3025000</v>
      </c>
      <c r="W294" s="912" t="s">
        <v>4567</v>
      </c>
      <c r="X294" s="905" t="s">
        <v>5336</v>
      </c>
      <c r="Y294" s="917" t="s">
        <v>4953</v>
      </c>
      <c r="Z294" s="907" t="s">
        <v>5596</v>
      </c>
      <c r="AA294" s="908">
        <v>2.5671232876712327</v>
      </c>
      <c r="AB294" s="905" t="s">
        <v>5361</v>
      </c>
      <c r="AC294" s="905" t="s">
        <v>5027</v>
      </c>
      <c r="AD294" s="907" t="s">
        <v>4998</v>
      </c>
      <c r="AE294" s="905">
        <v>5</v>
      </c>
      <c r="AF294" s="906">
        <v>0</v>
      </c>
      <c r="AG294" s="910">
        <v>43808</v>
      </c>
      <c r="AH294" s="905"/>
      <c r="AI294" s="910" t="s">
        <v>2</v>
      </c>
      <c r="AJ294" s="910">
        <v>43045</v>
      </c>
      <c r="AK294" s="906">
        <v>5</v>
      </c>
      <c r="AL294" s="906">
        <v>0</v>
      </c>
      <c r="AM294" s="911"/>
      <c r="AN294" s="910">
        <v>43982</v>
      </c>
      <c r="AO294" s="910">
        <v>43775</v>
      </c>
      <c r="AP294" s="907"/>
      <c r="AQ294" s="711">
        <v>2</v>
      </c>
      <c r="AR294" s="711">
        <v>0</v>
      </c>
      <c r="AS294" s="711">
        <v>0</v>
      </c>
      <c r="AT294" s="711">
        <v>0</v>
      </c>
      <c r="AU294" s="715">
        <v>1210000</v>
      </c>
      <c r="AV294" s="711" t="s">
        <v>5280</v>
      </c>
      <c r="AW294" s="716"/>
      <c r="AX294" s="716"/>
      <c r="AY294" s="716"/>
      <c r="AZ294" s="716"/>
      <c r="BA294" s="716"/>
      <c r="BB294" s="716"/>
      <c r="BC294" s="716"/>
      <c r="BD294" s="716"/>
      <c r="BE294" s="716"/>
      <c r="BF294" s="716"/>
      <c r="BG294" s="716"/>
      <c r="BH294" s="716"/>
      <c r="BI294" s="716">
        <v>0</v>
      </c>
      <c r="BJ294" s="722">
        <v>0</v>
      </c>
      <c r="BK294" s="719">
        <v>0</v>
      </c>
      <c r="BL294" s="716">
        <v>0</v>
      </c>
      <c r="BM294" s="720" t="s">
        <v>5597</v>
      </c>
      <c r="BO294" s="918"/>
      <c r="BQ294" s="919"/>
      <c r="BR294" s="918"/>
    </row>
    <row r="295" spans="1:70" s="721" customFormat="1" ht="14.45" customHeight="1">
      <c r="A295" s="904">
        <f t="shared" si="4"/>
        <v>286</v>
      </c>
      <c r="B295" s="912">
        <v>2100</v>
      </c>
      <c r="C295" s="913" t="s">
        <v>4565</v>
      </c>
      <c r="D295" s="913">
        <v>2117</v>
      </c>
      <c r="E295" s="913" t="s">
        <v>4695</v>
      </c>
      <c r="F295" s="913">
        <v>2010</v>
      </c>
      <c r="G295" s="913" t="s">
        <v>4696</v>
      </c>
      <c r="H295" s="912" t="s">
        <v>4581</v>
      </c>
      <c r="I295" s="913" t="s">
        <v>4582</v>
      </c>
      <c r="J295" s="914">
        <v>5331060000006</v>
      </c>
      <c r="K295" s="913" t="s">
        <v>4906</v>
      </c>
      <c r="L295" s="913" t="s">
        <v>4468</v>
      </c>
      <c r="M295" s="913" t="s">
        <v>725</v>
      </c>
      <c r="N295" s="913" t="s">
        <v>634</v>
      </c>
      <c r="O295" s="913">
        <v>5</v>
      </c>
      <c r="P295" s="913">
        <v>0</v>
      </c>
      <c r="Q295" s="913">
        <v>0</v>
      </c>
      <c r="R295" s="913">
        <v>0</v>
      </c>
      <c r="S295" s="913">
        <v>1007</v>
      </c>
      <c r="T295" s="913" t="s">
        <v>4586</v>
      </c>
      <c r="U295" s="915">
        <v>605000</v>
      </c>
      <c r="V295" s="916">
        <v>3025000</v>
      </c>
      <c r="W295" s="912" t="s">
        <v>4567</v>
      </c>
      <c r="X295" s="905" t="s">
        <v>5336</v>
      </c>
      <c r="Y295" s="917" t="s">
        <v>4953</v>
      </c>
      <c r="Z295" s="907" t="s">
        <v>5596</v>
      </c>
      <c r="AA295" s="908">
        <v>2.5671232876712327</v>
      </c>
      <c r="AB295" s="905" t="s">
        <v>5361</v>
      </c>
      <c r="AC295" s="905" t="s">
        <v>5027</v>
      </c>
      <c r="AD295" s="907" t="s">
        <v>4998</v>
      </c>
      <c r="AE295" s="905">
        <v>5</v>
      </c>
      <c r="AF295" s="906">
        <v>0</v>
      </c>
      <c r="AG295" s="910">
        <v>43808</v>
      </c>
      <c r="AH295" s="905"/>
      <c r="AI295" s="910" t="s">
        <v>2</v>
      </c>
      <c r="AJ295" s="910">
        <v>43045</v>
      </c>
      <c r="AK295" s="906">
        <v>5</v>
      </c>
      <c r="AL295" s="906">
        <v>0</v>
      </c>
      <c r="AM295" s="911"/>
      <c r="AN295" s="910">
        <v>43982</v>
      </c>
      <c r="AO295" s="910">
        <v>43775</v>
      </c>
      <c r="AP295" s="907"/>
      <c r="AQ295" s="711">
        <v>2</v>
      </c>
      <c r="AR295" s="711">
        <v>0</v>
      </c>
      <c r="AS295" s="711">
        <v>0</v>
      </c>
      <c r="AT295" s="711">
        <v>0</v>
      </c>
      <c r="AU295" s="715">
        <v>1210000</v>
      </c>
      <c r="AV295" s="711" t="s">
        <v>5280</v>
      </c>
      <c r="AW295" s="716"/>
      <c r="AX295" s="716"/>
      <c r="AY295" s="716"/>
      <c r="AZ295" s="716"/>
      <c r="BA295" s="716"/>
      <c r="BB295" s="716"/>
      <c r="BC295" s="716"/>
      <c r="BD295" s="716"/>
      <c r="BE295" s="716"/>
      <c r="BF295" s="716"/>
      <c r="BG295" s="716"/>
      <c r="BH295" s="716"/>
      <c r="BI295" s="716">
        <v>0</v>
      </c>
      <c r="BJ295" s="722">
        <v>0</v>
      </c>
      <c r="BK295" s="719">
        <v>0</v>
      </c>
      <c r="BL295" s="716">
        <v>0</v>
      </c>
      <c r="BM295" s="720" t="s">
        <v>5597</v>
      </c>
      <c r="BO295" s="918"/>
      <c r="BQ295" s="919"/>
      <c r="BR295" s="918"/>
    </row>
    <row r="296" spans="1:70" s="721" customFormat="1" ht="14.45" customHeight="1">
      <c r="A296" s="904">
        <f t="shared" si="4"/>
        <v>287</v>
      </c>
      <c r="B296" s="912">
        <v>2100</v>
      </c>
      <c r="C296" s="913" t="s">
        <v>4565</v>
      </c>
      <c r="D296" s="913">
        <v>2117</v>
      </c>
      <c r="E296" s="913" t="s">
        <v>4695</v>
      </c>
      <c r="F296" s="913">
        <v>2010</v>
      </c>
      <c r="G296" s="913" t="s">
        <v>4696</v>
      </c>
      <c r="H296" s="912" t="s">
        <v>4581</v>
      </c>
      <c r="I296" s="913" t="s">
        <v>4582</v>
      </c>
      <c r="J296" s="914">
        <v>5331970000514</v>
      </c>
      <c r="K296" s="913" t="s">
        <v>4911</v>
      </c>
      <c r="L296" s="913" t="s">
        <v>4468</v>
      </c>
      <c r="M296" s="913" t="s">
        <v>4441</v>
      </c>
      <c r="N296" s="913" t="s">
        <v>634</v>
      </c>
      <c r="O296" s="913">
        <v>3</v>
      </c>
      <c r="P296" s="913">
        <v>0</v>
      </c>
      <c r="Q296" s="913">
        <v>0</v>
      </c>
      <c r="R296" s="913">
        <v>0</v>
      </c>
      <c r="S296" s="913">
        <v>1007</v>
      </c>
      <c r="T296" s="913" t="s">
        <v>4586</v>
      </c>
      <c r="U296" s="915">
        <v>330000</v>
      </c>
      <c r="V296" s="916">
        <v>990000</v>
      </c>
      <c r="W296" s="912" t="s">
        <v>4567</v>
      </c>
      <c r="X296" s="905" t="s">
        <v>5402</v>
      </c>
      <c r="Y296" s="917" t="s">
        <v>3933</v>
      </c>
      <c r="Z296" s="907" t="s">
        <v>5596</v>
      </c>
      <c r="AA296" s="908">
        <v>7.6712328767123283</v>
      </c>
      <c r="AB296" s="905" t="s">
        <v>5413</v>
      </c>
      <c r="AC296" s="905" t="s">
        <v>5065</v>
      </c>
      <c r="AD296" s="907" t="s">
        <v>4992</v>
      </c>
      <c r="AE296" s="905">
        <v>3</v>
      </c>
      <c r="AF296" s="906">
        <v>0</v>
      </c>
      <c r="AG296" s="910">
        <v>43808</v>
      </c>
      <c r="AH296" s="905"/>
      <c r="AI296" s="910" t="s">
        <v>2</v>
      </c>
      <c r="AJ296" s="910">
        <v>41182</v>
      </c>
      <c r="AK296" s="906">
        <v>6</v>
      </c>
      <c r="AL296" s="906">
        <v>0</v>
      </c>
      <c r="AM296" s="911"/>
      <c r="AN296" s="910">
        <v>43982</v>
      </c>
      <c r="AO296" s="910">
        <v>41912</v>
      </c>
      <c r="AP296" s="907"/>
      <c r="AQ296" s="711">
        <v>3</v>
      </c>
      <c r="AR296" s="711">
        <v>0</v>
      </c>
      <c r="AS296" s="711">
        <v>0</v>
      </c>
      <c r="AT296" s="711">
        <v>0</v>
      </c>
      <c r="AU296" s="715">
        <v>990000</v>
      </c>
      <c r="AV296" s="711" t="s">
        <v>5280</v>
      </c>
      <c r="AW296" s="716"/>
      <c r="AX296" s="716"/>
      <c r="AY296" s="716"/>
      <c r="AZ296" s="716"/>
      <c r="BA296" s="716"/>
      <c r="BB296" s="716"/>
      <c r="BC296" s="716"/>
      <c r="BD296" s="716"/>
      <c r="BE296" s="716"/>
      <c r="BF296" s="716"/>
      <c r="BG296" s="716"/>
      <c r="BH296" s="716"/>
      <c r="BI296" s="716">
        <v>0</v>
      </c>
      <c r="BJ296" s="722">
        <v>0</v>
      </c>
      <c r="BK296" s="719">
        <v>0</v>
      </c>
      <c r="BL296" s="716">
        <v>0</v>
      </c>
      <c r="BM296" s="720" t="s">
        <v>5597</v>
      </c>
      <c r="BO296" s="918"/>
      <c r="BQ296" s="919"/>
      <c r="BR296" s="918"/>
    </row>
    <row r="297" spans="1:70" s="721" customFormat="1" ht="14.45" customHeight="1">
      <c r="A297" s="904">
        <f t="shared" si="4"/>
        <v>288</v>
      </c>
      <c r="B297" s="912">
        <v>2100</v>
      </c>
      <c r="C297" s="913" t="s">
        <v>4565</v>
      </c>
      <c r="D297" s="913">
        <v>2117</v>
      </c>
      <c r="E297" s="913" t="s">
        <v>4695</v>
      </c>
      <c r="F297" s="913">
        <v>2010</v>
      </c>
      <c r="G297" s="913" t="s">
        <v>4696</v>
      </c>
      <c r="H297" s="912" t="s">
        <v>4581</v>
      </c>
      <c r="I297" s="913" t="s">
        <v>4582</v>
      </c>
      <c r="J297" s="914">
        <v>5331970000516</v>
      </c>
      <c r="K297" s="913" t="s">
        <v>4912</v>
      </c>
      <c r="L297" s="913" t="s">
        <v>4468</v>
      </c>
      <c r="M297" s="913" t="s">
        <v>4441</v>
      </c>
      <c r="N297" s="913" t="s">
        <v>634</v>
      </c>
      <c r="O297" s="913">
        <v>3</v>
      </c>
      <c r="P297" s="913">
        <v>0</v>
      </c>
      <c r="Q297" s="913">
        <v>0</v>
      </c>
      <c r="R297" s="913">
        <v>0</v>
      </c>
      <c r="S297" s="913">
        <v>1007</v>
      </c>
      <c r="T297" s="913" t="s">
        <v>4586</v>
      </c>
      <c r="U297" s="915">
        <v>410167</v>
      </c>
      <c r="V297" s="916">
        <v>1230500</v>
      </c>
      <c r="W297" s="912" t="s">
        <v>4567</v>
      </c>
      <c r="X297" s="905" t="s">
        <v>5402</v>
      </c>
      <c r="Y297" s="917" t="s">
        <v>3933</v>
      </c>
      <c r="Z297" s="907" t="s">
        <v>5596</v>
      </c>
      <c r="AA297" s="908">
        <v>7.6712328767123283</v>
      </c>
      <c r="AB297" s="905" t="s">
        <v>5413</v>
      </c>
      <c r="AC297" s="905" t="s">
        <v>5065</v>
      </c>
      <c r="AD297" s="907" t="s">
        <v>4992</v>
      </c>
      <c r="AE297" s="905">
        <v>3</v>
      </c>
      <c r="AF297" s="906">
        <v>0</v>
      </c>
      <c r="AG297" s="910">
        <v>43808</v>
      </c>
      <c r="AH297" s="905"/>
      <c r="AI297" s="910" t="s">
        <v>2</v>
      </c>
      <c r="AJ297" s="910">
        <v>41182</v>
      </c>
      <c r="AK297" s="906">
        <v>6</v>
      </c>
      <c r="AL297" s="906">
        <v>0</v>
      </c>
      <c r="AM297" s="911"/>
      <c r="AN297" s="910">
        <v>43982</v>
      </c>
      <c r="AO297" s="910">
        <v>41912</v>
      </c>
      <c r="AP297" s="907"/>
      <c r="AQ297" s="711">
        <v>3</v>
      </c>
      <c r="AR297" s="711">
        <v>0</v>
      </c>
      <c r="AS297" s="711">
        <v>0</v>
      </c>
      <c r="AT297" s="711">
        <v>0</v>
      </c>
      <c r="AU297" s="715">
        <v>1230501</v>
      </c>
      <c r="AV297" s="711" t="s">
        <v>5280</v>
      </c>
      <c r="AW297" s="716"/>
      <c r="AX297" s="716"/>
      <c r="AY297" s="716"/>
      <c r="AZ297" s="716"/>
      <c r="BA297" s="716"/>
      <c r="BB297" s="716"/>
      <c r="BC297" s="716"/>
      <c r="BD297" s="716"/>
      <c r="BE297" s="716"/>
      <c r="BF297" s="716"/>
      <c r="BG297" s="716"/>
      <c r="BH297" s="716"/>
      <c r="BI297" s="716">
        <v>0</v>
      </c>
      <c r="BJ297" s="722">
        <v>0</v>
      </c>
      <c r="BK297" s="719">
        <v>0</v>
      </c>
      <c r="BL297" s="716">
        <v>0</v>
      </c>
      <c r="BM297" s="720" t="s">
        <v>5597</v>
      </c>
      <c r="BO297" s="918"/>
      <c r="BQ297" s="919"/>
      <c r="BR297" s="918"/>
    </row>
    <row r="298" spans="1:70" s="721" customFormat="1" ht="14.45" customHeight="1">
      <c r="A298" s="904">
        <f t="shared" si="4"/>
        <v>289</v>
      </c>
      <c r="B298" s="912">
        <v>2100</v>
      </c>
      <c r="C298" s="913" t="s">
        <v>4565</v>
      </c>
      <c r="D298" s="913">
        <v>2117</v>
      </c>
      <c r="E298" s="913" t="s">
        <v>4695</v>
      </c>
      <c r="F298" s="913">
        <v>2010</v>
      </c>
      <c r="G298" s="913" t="s">
        <v>4696</v>
      </c>
      <c r="H298" s="912" t="s">
        <v>4581</v>
      </c>
      <c r="I298" s="913" t="s">
        <v>4582</v>
      </c>
      <c r="J298" s="914">
        <v>4710970000433</v>
      </c>
      <c r="K298" s="913" t="s">
        <v>4862</v>
      </c>
      <c r="L298" s="913" t="s">
        <v>4443</v>
      </c>
      <c r="M298" s="913" t="s">
        <v>4441</v>
      </c>
      <c r="N298" s="913" t="s">
        <v>634</v>
      </c>
      <c r="O298" s="913">
        <v>29</v>
      </c>
      <c r="P298" s="913">
        <v>0</v>
      </c>
      <c r="Q298" s="913">
        <v>0</v>
      </c>
      <c r="R298" s="913">
        <v>0</v>
      </c>
      <c r="S298" s="913">
        <v>1007</v>
      </c>
      <c r="T298" s="913" t="s">
        <v>4586</v>
      </c>
      <c r="U298" s="915">
        <v>3932001</v>
      </c>
      <c r="V298" s="916">
        <v>114028018</v>
      </c>
      <c r="W298" s="912" t="s">
        <v>4567</v>
      </c>
      <c r="X298" s="905" t="s">
        <v>5375</v>
      </c>
      <c r="Y298" s="917" t="s">
        <v>4718</v>
      </c>
      <c r="Z298" s="907" t="s">
        <v>5596</v>
      </c>
      <c r="AA298" s="908">
        <v>5.9369863013698634</v>
      </c>
      <c r="AB298" s="905" t="s">
        <v>5414</v>
      </c>
      <c r="AC298" s="905" t="s">
        <v>5056</v>
      </c>
      <c r="AD298" s="907" t="s">
        <v>5017</v>
      </c>
      <c r="AE298" s="905">
        <v>29</v>
      </c>
      <c r="AF298" s="906">
        <v>0</v>
      </c>
      <c r="AG298" s="910">
        <v>43909</v>
      </c>
      <c r="AH298" s="905"/>
      <c r="AI298" s="910">
        <v>43909</v>
      </c>
      <c r="AJ298" s="910">
        <v>41815</v>
      </c>
      <c r="AK298" s="906">
        <v>100</v>
      </c>
      <c r="AL298" s="906">
        <v>4</v>
      </c>
      <c r="AM298" s="911"/>
      <c r="AN298" s="910">
        <v>43982</v>
      </c>
      <c r="AO298" s="910">
        <v>42545</v>
      </c>
      <c r="AP298" s="907"/>
      <c r="AQ298" s="711">
        <v>10</v>
      </c>
      <c r="AR298" s="711">
        <v>0</v>
      </c>
      <c r="AS298" s="711">
        <v>10</v>
      </c>
      <c r="AT298" s="711">
        <v>0</v>
      </c>
      <c r="AU298" s="715">
        <v>78640020</v>
      </c>
      <c r="AV298" s="711" t="s">
        <v>5280</v>
      </c>
      <c r="AW298" s="716"/>
      <c r="AX298" s="716"/>
      <c r="AY298" s="920">
        <v>4</v>
      </c>
      <c r="AZ298" s="716"/>
      <c r="BA298" s="716"/>
      <c r="BB298" s="716"/>
      <c r="BC298" s="716"/>
      <c r="BD298" s="716"/>
      <c r="BE298" s="716"/>
      <c r="BF298" s="716"/>
      <c r="BG298" s="716"/>
      <c r="BH298" s="716"/>
      <c r="BI298" s="716">
        <v>4</v>
      </c>
      <c r="BJ298" s="722">
        <v>0.33333333333333331</v>
      </c>
      <c r="BK298" s="719">
        <v>15728004</v>
      </c>
      <c r="BL298" s="716">
        <v>1</v>
      </c>
      <c r="BM298" s="720" t="s">
        <v>5597</v>
      </c>
      <c r="BO298" s="918"/>
      <c r="BQ298" s="919"/>
      <c r="BR298" s="918"/>
    </row>
    <row r="299" spans="1:70" s="721" customFormat="1" ht="14.45" customHeight="1">
      <c r="A299" s="904">
        <f t="shared" si="4"/>
        <v>290</v>
      </c>
      <c r="B299" s="912">
        <v>2100</v>
      </c>
      <c r="C299" s="913" t="s">
        <v>4565</v>
      </c>
      <c r="D299" s="913">
        <v>2117</v>
      </c>
      <c r="E299" s="913" t="s">
        <v>4695</v>
      </c>
      <c r="F299" s="913">
        <v>2010</v>
      </c>
      <c r="G299" s="913" t="s">
        <v>4696</v>
      </c>
      <c r="H299" s="912" t="s">
        <v>4581</v>
      </c>
      <c r="I299" s="913" t="s">
        <v>4582</v>
      </c>
      <c r="J299" s="914">
        <v>4730970000718</v>
      </c>
      <c r="K299" s="913" t="s">
        <v>4883</v>
      </c>
      <c r="L299" s="913" t="s">
        <v>4700</v>
      </c>
      <c r="M299" s="913" t="s">
        <v>4441</v>
      </c>
      <c r="N299" s="913" t="s">
        <v>634</v>
      </c>
      <c r="O299" s="913">
        <v>4</v>
      </c>
      <c r="P299" s="913">
        <v>0</v>
      </c>
      <c r="Q299" s="913">
        <v>0</v>
      </c>
      <c r="R299" s="913">
        <v>0</v>
      </c>
      <c r="S299" s="913">
        <v>1007</v>
      </c>
      <c r="T299" s="913" t="s">
        <v>4586</v>
      </c>
      <c r="U299" s="915">
        <v>5244140</v>
      </c>
      <c r="V299" s="916">
        <v>20976560</v>
      </c>
      <c r="W299" s="912" t="s">
        <v>4567</v>
      </c>
      <c r="X299" s="905" t="s">
        <v>5415</v>
      </c>
      <c r="Y299" s="917" t="s">
        <v>4715</v>
      </c>
      <c r="Z299" s="907" t="s">
        <v>5596</v>
      </c>
      <c r="AA299" s="908">
        <v>4.5780821917808217</v>
      </c>
      <c r="AB299" s="905" t="s">
        <v>5416</v>
      </c>
      <c r="AC299" s="905" t="s">
        <v>5057</v>
      </c>
      <c r="AD299" s="907" t="s">
        <v>5017</v>
      </c>
      <c r="AE299" s="905">
        <v>4</v>
      </c>
      <c r="AF299" s="906">
        <v>0</v>
      </c>
      <c r="AG299" s="910">
        <v>43808</v>
      </c>
      <c r="AH299" s="905"/>
      <c r="AI299" s="910" t="s">
        <v>2</v>
      </c>
      <c r="AJ299" s="910">
        <v>42311</v>
      </c>
      <c r="AK299" s="906">
        <v>4</v>
      </c>
      <c r="AL299" s="906">
        <v>0</v>
      </c>
      <c r="AM299" s="911"/>
      <c r="AN299" s="910">
        <v>43982</v>
      </c>
      <c r="AO299" s="910">
        <v>43041</v>
      </c>
      <c r="AP299" s="907"/>
      <c r="AQ299" s="711">
        <v>0</v>
      </c>
      <c r="AR299" s="711">
        <v>0</v>
      </c>
      <c r="AS299" s="711">
        <v>0</v>
      </c>
      <c r="AT299" s="711">
        <v>0</v>
      </c>
      <c r="AU299" s="715">
        <v>0</v>
      </c>
      <c r="AV299" s="711"/>
      <c r="AW299" s="716"/>
      <c r="AX299" s="716"/>
      <c r="AY299" s="716"/>
      <c r="AZ299" s="716"/>
      <c r="BA299" s="716"/>
      <c r="BB299" s="716"/>
      <c r="BC299" s="716"/>
      <c r="BD299" s="716"/>
      <c r="BE299" s="716"/>
      <c r="BF299" s="716"/>
      <c r="BG299" s="716"/>
      <c r="BH299" s="716"/>
      <c r="BI299" s="716">
        <v>0</v>
      </c>
      <c r="BJ299" s="722">
        <v>0</v>
      </c>
      <c r="BK299" s="719">
        <v>0</v>
      </c>
      <c r="BL299" s="716">
        <v>0</v>
      </c>
      <c r="BM299" s="720" t="s">
        <v>5597</v>
      </c>
      <c r="BO299" s="918"/>
      <c r="BQ299" s="919"/>
      <c r="BR299" s="918"/>
    </row>
    <row r="300" spans="1:70" s="721" customFormat="1" ht="14.45" customHeight="1">
      <c r="A300" s="904">
        <f t="shared" si="4"/>
        <v>291</v>
      </c>
      <c r="B300" s="912">
        <v>2100</v>
      </c>
      <c r="C300" s="913" t="s">
        <v>4565</v>
      </c>
      <c r="D300" s="913">
        <v>2117</v>
      </c>
      <c r="E300" s="913" t="s">
        <v>4695</v>
      </c>
      <c r="F300" s="913">
        <v>2010</v>
      </c>
      <c r="G300" s="913" t="s">
        <v>4696</v>
      </c>
      <c r="H300" s="912" t="s">
        <v>4581</v>
      </c>
      <c r="I300" s="913" t="s">
        <v>4582</v>
      </c>
      <c r="J300" s="914">
        <v>9545970000003</v>
      </c>
      <c r="K300" s="913" t="s">
        <v>4927</v>
      </c>
      <c r="L300" s="913" t="s">
        <v>4731</v>
      </c>
      <c r="M300" s="913" t="s">
        <v>4453</v>
      </c>
      <c r="N300" s="913" t="s">
        <v>634</v>
      </c>
      <c r="O300" s="913">
        <v>340</v>
      </c>
      <c r="P300" s="913">
        <v>0</v>
      </c>
      <c r="Q300" s="913">
        <v>0</v>
      </c>
      <c r="R300" s="913">
        <v>0</v>
      </c>
      <c r="S300" s="913">
        <v>1007</v>
      </c>
      <c r="T300" s="913" t="s">
        <v>4586</v>
      </c>
      <c r="U300" s="915">
        <v>388300</v>
      </c>
      <c r="V300" s="916">
        <v>132022000</v>
      </c>
      <c r="W300" s="912" t="s">
        <v>4567</v>
      </c>
      <c r="X300" s="905"/>
      <c r="Y300" s="917" t="s">
        <v>4718</v>
      </c>
      <c r="Z300" s="907" t="s">
        <v>5596</v>
      </c>
      <c r="AA300" s="908">
        <v>120.49863013698631</v>
      </c>
      <c r="AB300" s="905" t="s">
        <v>5417</v>
      </c>
      <c r="AC300" s="905" t="s">
        <v>5070</v>
      </c>
      <c r="AD300" s="907" t="s">
        <v>5014</v>
      </c>
      <c r="AE300" s="905">
        <v>340</v>
      </c>
      <c r="AF300" s="906">
        <v>0</v>
      </c>
      <c r="AG300" s="910">
        <v>43808</v>
      </c>
      <c r="AH300" s="905"/>
      <c r="AI300" s="910" t="s">
        <v>2</v>
      </c>
      <c r="AJ300" s="910">
        <v>0</v>
      </c>
      <c r="AK300" s="906">
        <v>0</v>
      </c>
      <c r="AL300" s="906">
        <v>0</v>
      </c>
      <c r="AM300" s="911"/>
      <c r="AN300" s="910">
        <v>43982</v>
      </c>
      <c r="AO300" s="910">
        <v>730</v>
      </c>
      <c r="AP300" s="907"/>
      <c r="AQ300" s="711">
        <v>100</v>
      </c>
      <c r="AR300" s="711">
        <v>0</v>
      </c>
      <c r="AS300" s="711">
        <v>0</v>
      </c>
      <c r="AT300" s="711">
        <v>0</v>
      </c>
      <c r="AU300" s="715">
        <v>38830000</v>
      </c>
      <c r="AV300" s="711" t="s">
        <v>5280</v>
      </c>
      <c r="AW300" s="716"/>
      <c r="AX300" s="716"/>
      <c r="AY300" s="716"/>
      <c r="AZ300" s="716"/>
      <c r="BA300" s="716"/>
      <c r="BB300" s="716"/>
      <c r="BC300" s="716"/>
      <c r="BD300" s="716"/>
      <c r="BE300" s="716"/>
      <c r="BF300" s="716"/>
      <c r="BG300" s="716"/>
      <c r="BH300" s="716"/>
      <c r="BI300" s="716">
        <v>0</v>
      </c>
      <c r="BJ300" s="722">
        <v>0</v>
      </c>
      <c r="BK300" s="719">
        <v>0</v>
      </c>
      <c r="BL300" s="716">
        <v>0</v>
      </c>
      <c r="BM300" s="720" t="s">
        <v>5597</v>
      </c>
      <c r="BO300" s="918"/>
      <c r="BQ300" s="919"/>
      <c r="BR300" s="918"/>
    </row>
    <row r="301" spans="1:70" s="721" customFormat="1" ht="14.45" customHeight="1">
      <c r="A301" s="904">
        <f t="shared" si="4"/>
        <v>292</v>
      </c>
      <c r="B301" s="912">
        <v>2100</v>
      </c>
      <c r="C301" s="913" t="s">
        <v>4565</v>
      </c>
      <c r="D301" s="913">
        <v>2117</v>
      </c>
      <c r="E301" s="913" t="s">
        <v>4695</v>
      </c>
      <c r="F301" s="913">
        <v>2010</v>
      </c>
      <c r="G301" s="913" t="s">
        <v>4696</v>
      </c>
      <c r="H301" s="912" t="s">
        <v>4581</v>
      </c>
      <c r="I301" s="913" t="s">
        <v>4582</v>
      </c>
      <c r="J301" s="914">
        <v>4730970000519</v>
      </c>
      <c r="K301" s="913" t="s">
        <v>4882</v>
      </c>
      <c r="L301" s="913" t="s">
        <v>4700</v>
      </c>
      <c r="M301" s="913" t="s">
        <v>4441</v>
      </c>
      <c r="N301" s="913" t="s">
        <v>634</v>
      </c>
      <c r="O301" s="913">
        <v>1</v>
      </c>
      <c r="P301" s="913">
        <v>0</v>
      </c>
      <c r="Q301" s="913">
        <v>0</v>
      </c>
      <c r="R301" s="913">
        <v>0</v>
      </c>
      <c r="S301" s="913">
        <v>1007</v>
      </c>
      <c r="T301" s="913" t="s">
        <v>4586</v>
      </c>
      <c r="U301" s="915">
        <v>27500</v>
      </c>
      <c r="V301" s="916">
        <v>27500</v>
      </c>
      <c r="W301" s="912" t="s">
        <v>4567</v>
      </c>
      <c r="X301" s="905" t="s">
        <v>5418</v>
      </c>
      <c r="Y301" s="917" t="s">
        <v>4715</v>
      </c>
      <c r="Z301" s="907" t="s">
        <v>5596</v>
      </c>
      <c r="AA301" s="908">
        <v>6.838356164383562</v>
      </c>
      <c r="AB301" s="905" t="s">
        <v>5419</v>
      </c>
      <c r="AC301" s="905" t="s">
        <v>5025</v>
      </c>
      <c r="AD301" s="907" t="s">
        <v>5010</v>
      </c>
      <c r="AE301" s="905">
        <v>1</v>
      </c>
      <c r="AF301" s="906">
        <v>0</v>
      </c>
      <c r="AG301" s="910">
        <v>43808</v>
      </c>
      <c r="AH301" s="905"/>
      <c r="AI301" s="910" t="s">
        <v>2</v>
      </c>
      <c r="AJ301" s="910">
        <v>41486</v>
      </c>
      <c r="AK301" s="906">
        <v>2</v>
      </c>
      <c r="AL301" s="906">
        <v>0</v>
      </c>
      <c r="AM301" s="911"/>
      <c r="AN301" s="910">
        <v>43982</v>
      </c>
      <c r="AO301" s="910">
        <v>42216</v>
      </c>
      <c r="AP301" s="907"/>
      <c r="AQ301" s="711">
        <v>0</v>
      </c>
      <c r="AR301" s="711">
        <v>0</v>
      </c>
      <c r="AS301" s="711">
        <v>0</v>
      </c>
      <c r="AT301" s="711">
        <v>0</v>
      </c>
      <c r="AU301" s="715">
        <v>0</v>
      </c>
      <c r="AV301" s="711"/>
      <c r="AW301" s="716"/>
      <c r="AX301" s="716"/>
      <c r="AY301" s="716"/>
      <c r="AZ301" s="716"/>
      <c r="BA301" s="716"/>
      <c r="BB301" s="716"/>
      <c r="BC301" s="716"/>
      <c r="BD301" s="716"/>
      <c r="BE301" s="716"/>
      <c r="BF301" s="716"/>
      <c r="BG301" s="716"/>
      <c r="BH301" s="716"/>
      <c r="BI301" s="716">
        <v>0</v>
      </c>
      <c r="BJ301" s="722">
        <v>0</v>
      </c>
      <c r="BK301" s="719">
        <v>0</v>
      </c>
      <c r="BL301" s="716">
        <v>0</v>
      </c>
      <c r="BM301" s="720" t="s">
        <v>5597</v>
      </c>
      <c r="BO301" s="918"/>
      <c r="BQ301" s="919"/>
      <c r="BR301" s="918"/>
    </row>
    <row r="302" spans="1:70" s="721" customFormat="1" ht="14.45" customHeight="1">
      <c r="A302" s="904">
        <f t="shared" si="4"/>
        <v>293</v>
      </c>
      <c r="B302" s="912">
        <v>2100</v>
      </c>
      <c r="C302" s="913" t="s">
        <v>4565</v>
      </c>
      <c r="D302" s="913">
        <v>2117</v>
      </c>
      <c r="E302" s="913" t="s">
        <v>4695</v>
      </c>
      <c r="F302" s="913">
        <v>2010</v>
      </c>
      <c r="G302" s="913" t="s">
        <v>4696</v>
      </c>
      <c r="H302" s="912" t="s">
        <v>4581</v>
      </c>
      <c r="I302" s="913" t="s">
        <v>4582</v>
      </c>
      <c r="J302" s="914">
        <v>5335970000001</v>
      </c>
      <c r="K302" s="913" t="s">
        <v>4914</v>
      </c>
      <c r="L302" s="913" t="s">
        <v>4913</v>
      </c>
      <c r="M302" s="913" t="s">
        <v>4441</v>
      </c>
      <c r="N302" s="913" t="s">
        <v>634</v>
      </c>
      <c r="O302" s="913">
        <v>0</v>
      </c>
      <c r="P302" s="913">
        <v>0</v>
      </c>
      <c r="Q302" s="913">
        <v>0</v>
      </c>
      <c r="R302" s="913">
        <v>0</v>
      </c>
      <c r="S302" s="913">
        <v>1007</v>
      </c>
      <c r="T302" s="913" t="s">
        <v>4586</v>
      </c>
      <c r="U302" s="915">
        <v>36844500</v>
      </c>
      <c r="V302" s="916">
        <v>0</v>
      </c>
      <c r="W302" s="912" t="s">
        <v>4567</v>
      </c>
      <c r="X302" s="905" t="s">
        <v>5420</v>
      </c>
      <c r="Y302" s="917" t="s">
        <v>4718</v>
      </c>
      <c r="Z302" s="907" t="s">
        <v>5596</v>
      </c>
      <c r="AA302" s="908">
        <v>120.49863013698631</v>
      </c>
      <c r="AB302" s="905" t="s">
        <v>5421</v>
      </c>
      <c r="AC302" s="905" t="s">
        <v>5067</v>
      </c>
      <c r="AD302" s="907" t="s">
        <v>4969</v>
      </c>
      <c r="AE302" s="905">
        <v>0</v>
      </c>
      <c r="AF302" s="906">
        <v>0</v>
      </c>
      <c r="AG302" s="910">
        <v>43913</v>
      </c>
      <c r="AH302" s="905"/>
      <c r="AI302" s="910">
        <v>43913</v>
      </c>
      <c r="AJ302" s="910">
        <v>0</v>
      </c>
      <c r="AK302" s="906">
        <v>0</v>
      </c>
      <c r="AL302" s="906">
        <v>2</v>
      </c>
      <c r="AM302" s="911"/>
      <c r="AN302" s="910">
        <v>43982</v>
      </c>
      <c r="AO302" s="910">
        <v>730</v>
      </c>
      <c r="AP302" s="907"/>
      <c r="AQ302" s="711">
        <v>2</v>
      </c>
      <c r="AR302" s="711">
        <v>0</v>
      </c>
      <c r="AS302" s="711">
        <v>0</v>
      </c>
      <c r="AT302" s="711">
        <v>0</v>
      </c>
      <c r="AU302" s="715">
        <v>73689000</v>
      </c>
      <c r="AV302" s="711" t="s">
        <v>5280</v>
      </c>
      <c r="AW302" s="716"/>
      <c r="AX302" s="716"/>
      <c r="AY302" s="920">
        <v>2</v>
      </c>
      <c r="AZ302" s="716"/>
      <c r="BA302" s="716"/>
      <c r="BB302" s="716"/>
      <c r="BC302" s="716"/>
      <c r="BD302" s="716"/>
      <c r="BE302" s="716"/>
      <c r="BF302" s="716"/>
      <c r="BG302" s="716"/>
      <c r="BH302" s="716"/>
      <c r="BI302" s="716">
        <v>2</v>
      </c>
      <c r="BJ302" s="722">
        <v>0.16666666666666666</v>
      </c>
      <c r="BK302" s="719">
        <v>73689000</v>
      </c>
      <c r="BL302" s="716">
        <v>1</v>
      </c>
      <c r="BM302" s="720" t="s">
        <v>5597</v>
      </c>
      <c r="BO302" s="918"/>
      <c r="BQ302" s="919"/>
      <c r="BR302" s="918"/>
    </row>
    <row r="303" spans="1:70" s="721" customFormat="1" ht="14.45" customHeight="1">
      <c r="A303" s="904">
        <f t="shared" si="4"/>
        <v>294</v>
      </c>
      <c r="B303" s="912">
        <v>2100</v>
      </c>
      <c r="C303" s="913" t="s">
        <v>4565</v>
      </c>
      <c r="D303" s="913">
        <v>2117</v>
      </c>
      <c r="E303" s="913" t="s">
        <v>4695</v>
      </c>
      <c r="F303" s="913">
        <v>2010</v>
      </c>
      <c r="G303" s="913" t="s">
        <v>4696</v>
      </c>
      <c r="H303" s="912" t="s">
        <v>4581</v>
      </c>
      <c r="I303" s="913" t="s">
        <v>4582</v>
      </c>
      <c r="J303" s="914">
        <v>5330970001003</v>
      </c>
      <c r="K303" s="913" t="s">
        <v>4901</v>
      </c>
      <c r="L303" s="913" t="s">
        <v>4449</v>
      </c>
      <c r="M303" s="913" t="s">
        <v>4441</v>
      </c>
      <c r="N303" s="913" t="s">
        <v>634</v>
      </c>
      <c r="O303" s="913">
        <v>3</v>
      </c>
      <c r="P303" s="913">
        <v>0</v>
      </c>
      <c r="Q303" s="913">
        <v>0</v>
      </c>
      <c r="R303" s="913">
        <v>0</v>
      </c>
      <c r="S303" s="913">
        <v>1007</v>
      </c>
      <c r="T303" s="913" t="s">
        <v>4586</v>
      </c>
      <c r="U303" s="915">
        <v>451000</v>
      </c>
      <c r="V303" s="916">
        <v>1353000</v>
      </c>
      <c r="W303" s="912" t="s">
        <v>4567</v>
      </c>
      <c r="X303" s="905" t="s">
        <v>5277</v>
      </c>
      <c r="Y303" s="917" t="s">
        <v>4706</v>
      </c>
      <c r="Z303" s="907" t="s">
        <v>5598</v>
      </c>
      <c r="AA303" s="908">
        <v>1.4931506849315068</v>
      </c>
      <c r="AB303" s="905" t="s">
        <v>5287</v>
      </c>
      <c r="AC303" s="905" t="s">
        <v>5063</v>
      </c>
      <c r="AD303" s="907" t="s">
        <v>5004</v>
      </c>
      <c r="AE303" s="905">
        <v>3</v>
      </c>
      <c r="AF303" s="906">
        <v>0</v>
      </c>
      <c r="AG303" s="910">
        <v>43808</v>
      </c>
      <c r="AH303" s="905"/>
      <c r="AI303" s="910" t="s">
        <v>2</v>
      </c>
      <c r="AJ303" s="910">
        <v>43437</v>
      </c>
      <c r="AK303" s="906">
        <v>4</v>
      </c>
      <c r="AL303" s="906">
        <v>0</v>
      </c>
      <c r="AM303" s="911"/>
      <c r="AN303" s="910">
        <v>43982</v>
      </c>
      <c r="AO303" s="910">
        <v>44167</v>
      </c>
      <c r="AP303" s="907"/>
      <c r="AQ303" s="711">
        <v>0</v>
      </c>
      <c r="AR303" s="711">
        <v>0</v>
      </c>
      <c r="AS303" s="711">
        <v>0</v>
      </c>
      <c r="AT303" s="711">
        <v>0</v>
      </c>
      <c r="AU303" s="715">
        <v>0</v>
      </c>
      <c r="AV303" s="711"/>
      <c r="AW303" s="716"/>
      <c r="AX303" s="716"/>
      <c r="AY303" s="716"/>
      <c r="AZ303" s="716"/>
      <c r="BA303" s="716"/>
      <c r="BB303" s="716"/>
      <c r="BC303" s="716"/>
      <c r="BD303" s="716"/>
      <c r="BE303" s="716"/>
      <c r="BF303" s="716"/>
      <c r="BG303" s="716"/>
      <c r="BH303" s="716"/>
      <c r="BI303" s="716">
        <v>0</v>
      </c>
      <c r="BJ303" s="722">
        <v>0</v>
      </c>
      <c r="BK303" s="719">
        <v>0</v>
      </c>
      <c r="BL303" s="716">
        <v>0</v>
      </c>
      <c r="BM303" s="720" t="s">
        <v>5597</v>
      </c>
      <c r="BO303" s="918"/>
      <c r="BQ303" s="919"/>
      <c r="BR303" s="918"/>
    </row>
    <row r="304" spans="1:70" s="721" customFormat="1" ht="14.45" customHeight="1">
      <c r="A304" s="904">
        <f t="shared" si="4"/>
        <v>295</v>
      </c>
      <c r="B304" s="912">
        <v>2100</v>
      </c>
      <c r="C304" s="913" t="s">
        <v>4565</v>
      </c>
      <c r="D304" s="913">
        <v>2117</v>
      </c>
      <c r="E304" s="913" t="s">
        <v>4695</v>
      </c>
      <c r="F304" s="913">
        <v>2010</v>
      </c>
      <c r="G304" s="913" t="s">
        <v>4696</v>
      </c>
      <c r="H304" s="912" t="s">
        <v>4581</v>
      </c>
      <c r="I304" s="913" t="s">
        <v>4582</v>
      </c>
      <c r="J304" s="914">
        <v>5330970001005</v>
      </c>
      <c r="K304" s="913" t="s">
        <v>4902</v>
      </c>
      <c r="L304" s="913" t="s">
        <v>4449</v>
      </c>
      <c r="M304" s="913" t="s">
        <v>4441</v>
      </c>
      <c r="N304" s="913" t="s">
        <v>634</v>
      </c>
      <c r="O304" s="913">
        <v>4</v>
      </c>
      <c r="P304" s="913">
        <v>0</v>
      </c>
      <c r="Q304" s="913">
        <v>0</v>
      </c>
      <c r="R304" s="913">
        <v>0</v>
      </c>
      <c r="S304" s="913">
        <v>1007</v>
      </c>
      <c r="T304" s="913" t="s">
        <v>4586</v>
      </c>
      <c r="U304" s="915">
        <v>561000</v>
      </c>
      <c r="V304" s="916">
        <v>2244000</v>
      </c>
      <c r="W304" s="912" t="s">
        <v>4567</v>
      </c>
      <c r="X304" s="905" t="s">
        <v>5277</v>
      </c>
      <c r="Y304" s="917" t="s">
        <v>4706</v>
      </c>
      <c r="Z304" s="907" t="s">
        <v>5598</v>
      </c>
      <c r="AA304" s="908">
        <v>1.4931506849315068</v>
      </c>
      <c r="AB304" s="905" t="s">
        <v>5287</v>
      </c>
      <c r="AC304" s="905" t="s">
        <v>5063</v>
      </c>
      <c r="AD304" s="907" t="s">
        <v>5004</v>
      </c>
      <c r="AE304" s="905">
        <v>4</v>
      </c>
      <c r="AF304" s="906">
        <v>0</v>
      </c>
      <c r="AG304" s="910">
        <v>43808</v>
      </c>
      <c r="AH304" s="905"/>
      <c r="AI304" s="910" t="s">
        <v>2</v>
      </c>
      <c r="AJ304" s="910">
        <v>43437</v>
      </c>
      <c r="AK304" s="906">
        <v>4</v>
      </c>
      <c r="AL304" s="906">
        <v>0</v>
      </c>
      <c r="AM304" s="911"/>
      <c r="AN304" s="910">
        <v>43982</v>
      </c>
      <c r="AO304" s="910">
        <v>44167</v>
      </c>
      <c r="AP304" s="907"/>
      <c r="AQ304" s="711">
        <v>0</v>
      </c>
      <c r="AR304" s="711">
        <v>0</v>
      </c>
      <c r="AS304" s="711">
        <v>0</v>
      </c>
      <c r="AT304" s="711">
        <v>0</v>
      </c>
      <c r="AU304" s="715">
        <v>0</v>
      </c>
      <c r="AV304" s="711"/>
      <c r="AW304" s="716"/>
      <c r="AX304" s="716"/>
      <c r="AY304" s="716"/>
      <c r="AZ304" s="716"/>
      <c r="BA304" s="716"/>
      <c r="BB304" s="716"/>
      <c r="BC304" s="716"/>
      <c r="BD304" s="716"/>
      <c r="BE304" s="716"/>
      <c r="BF304" s="716"/>
      <c r="BG304" s="716"/>
      <c r="BH304" s="716"/>
      <c r="BI304" s="716">
        <v>0</v>
      </c>
      <c r="BJ304" s="722">
        <v>0</v>
      </c>
      <c r="BK304" s="719">
        <v>0</v>
      </c>
      <c r="BL304" s="716">
        <v>0</v>
      </c>
      <c r="BM304" s="720" t="s">
        <v>5597</v>
      </c>
      <c r="BO304" s="918"/>
      <c r="BQ304" s="919"/>
      <c r="BR304" s="918"/>
    </row>
    <row r="305" spans="1:70" s="721" customFormat="1" ht="14.45" customHeight="1">
      <c r="A305" s="904">
        <f t="shared" si="4"/>
        <v>296</v>
      </c>
      <c r="B305" s="912">
        <v>2100</v>
      </c>
      <c r="C305" s="913" t="s">
        <v>4565</v>
      </c>
      <c r="D305" s="913">
        <v>2117</v>
      </c>
      <c r="E305" s="913" t="s">
        <v>4695</v>
      </c>
      <c r="F305" s="913">
        <v>2010</v>
      </c>
      <c r="G305" s="913" t="s">
        <v>4696</v>
      </c>
      <c r="H305" s="912" t="s">
        <v>4581</v>
      </c>
      <c r="I305" s="913" t="s">
        <v>4582</v>
      </c>
      <c r="J305" s="914">
        <v>5330970000481</v>
      </c>
      <c r="K305" s="913" t="s">
        <v>4897</v>
      </c>
      <c r="L305" s="913" t="s">
        <v>4449</v>
      </c>
      <c r="M305" s="913" t="s">
        <v>4441</v>
      </c>
      <c r="N305" s="913" t="s">
        <v>634</v>
      </c>
      <c r="O305" s="913">
        <v>4</v>
      </c>
      <c r="P305" s="913">
        <v>0</v>
      </c>
      <c r="Q305" s="913">
        <v>0</v>
      </c>
      <c r="R305" s="913">
        <v>0</v>
      </c>
      <c r="S305" s="913">
        <v>1007</v>
      </c>
      <c r="T305" s="913" t="s">
        <v>4586</v>
      </c>
      <c r="U305" s="915">
        <v>2869900</v>
      </c>
      <c r="V305" s="916">
        <v>11479600</v>
      </c>
      <c r="W305" s="912" t="s">
        <v>4567</v>
      </c>
      <c r="X305" s="905"/>
      <c r="Y305" s="917" t="s">
        <v>4769</v>
      </c>
      <c r="Z305" s="907" t="s">
        <v>5598</v>
      </c>
      <c r="AA305" s="908">
        <v>0.54520547945205478</v>
      </c>
      <c r="AB305" s="905" t="s">
        <v>5422</v>
      </c>
      <c r="AC305" s="905">
        <v>0</v>
      </c>
      <c r="AD305" s="907" t="s">
        <v>4993</v>
      </c>
      <c r="AE305" s="905">
        <v>4</v>
      </c>
      <c r="AF305" s="906">
        <v>0</v>
      </c>
      <c r="AG305" s="910">
        <v>43808</v>
      </c>
      <c r="AH305" s="905"/>
      <c r="AI305" s="910">
        <v>43697</v>
      </c>
      <c r="AJ305" s="910">
        <v>43783</v>
      </c>
      <c r="AK305" s="906">
        <v>4</v>
      </c>
      <c r="AL305" s="906">
        <v>4</v>
      </c>
      <c r="AM305" s="911"/>
      <c r="AN305" s="910">
        <v>43982</v>
      </c>
      <c r="AO305" s="910">
        <v>44513</v>
      </c>
      <c r="AP305" s="907"/>
      <c r="AQ305" s="711">
        <v>0</v>
      </c>
      <c r="AR305" s="711">
        <v>0</v>
      </c>
      <c r="AS305" s="711">
        <v>0</v>
      </c>
      <c r="AT305" s="711">
        <v>0</v>
      </c>
      <c r="AU305" s="715">
        <v>0</v>
      </c>
      <c r="AV305" s="711"/>
      <c r="AW305" s="716"/>
      <c r="AX305" s="716"/>
      <c r="AY305" s="716"/>
      <c r="AZ305" s="716"/>
      <c r="BA305" s="716"/>
      <c r="BB305" s="716"/>
      <c r="BC305" s="716"/>
      <c r="BD305" s="716"/>
      <c r="BE305" s="716"/>
      <c r="BF305" s="716"/>
      <c r="BG305" s="716"/>
      <c r="BH305" s="716"/>
      <c r="BI305" s="716">
        <v>0</v>
      </c>
      <c r="BJ305" s="722">
        <v>0</v>
      </c>
      <c r="BK305" s="719">
        <v>0</v>
      </c>
      <c r="BL305" s="716">
        <v>0</v>
      </c>
      <c r="BM305" s="720" t="s">
        <v>5597</v>
      </c>
      <c r="BO305" s="918"/>
      <c r="BQ305" s="919"/>
      <c r="BR305" s="918"/>
    </row>
    <row r="306" spans="1:70" s="721" customFormat="1" ht="14.45" customHeight="1">
      <c r="A306" s="904">
        <f t="shared" si="4"/>
        <v>297</v>
      </c>
      <c r="B306" s="912">
        <v>2100</v>
      </c>
      <c r="C306" s="913" t="s">
        <v>4565</v>
      </c>
      <c r="D306" s="913">
        <v>2117</v>
      </c>
      <c r="E306" s="913" t="s">
        <v>4695</v>
      </c>
      <c r="F306" s="913">
        <v>2010</v>
      </c>
      <c r="G306" s="913" t="s">
        <v>4696</v>
      </c>
      <c r="H306" s="912" t="s">
        <v>4581</v>
      </c>
      <c r="I306" s="913" t="s">
        <v>4582</v>
      </c>
      <c r="J306" s="914">
        <v>2815370000143</v>
      </c>
      <c r="K306" s="913" t="s">
        <v>4735</v>
      </c>
      <c r="L306" s="913" t="s">
        <v>4697</v>
      </c>
      <c r="M306" s="913" t="s">
        <v>4441</v>
      </c>
      <c r="N306" s="913" t="s">
        <v>634</v>
      </c>
      <c r="O306" s="913">
        <v>3</v>
      </c>
      <c r="P306" s="913">
        <v>0</v>
      </c>
      <c r="Q306" s="913">
        <v>0</v>
      </c>
      <c r="R306" s="913">
        <v>0</v>
      </c>
      <c r="S306" s="913">
        <v>1007</v>
      </c>
      <c r="T306" s="913" t="s">
        <v>4586</v>
      </c>
      <c r="U306" s="915">
        <v>2062500</v>
      </c>
      <c r="V306" s="916">
        <v>6187500</v>
      </c>
      <c r="W306" s="912" t="s">
        <v>4567</v>
      </c>
      <c r="X306" s="905" t="s">
        <v>5360</v>
      </c>
      <c r="Y306" s="917" t="s">
        <v>4953</v>
      </c>
      <c r="Z306" s="907" t="s">
        <v>5596</v>
      </c>
      <c r="AA306" s="908">
        <v>2.5671232876712327</v>
      </c>
      <c r="AB306" s="905" t="s">
        <v>5361</v>
      </c>
      <c r="AC306" s="905" t="s">
        <v>5027</v>
      </c>
      <c r="AD306" s="907" t="s">
        <v>4998</v>
      </c>
      <c r="AE306" s="905">
        <v>3</v>
      </c>
      <c r="AF306" s="906">
        <v>0</v>
      </c>
      <c r="AG306" s="910">
        <v>43808</v>
      </c>
      <c r="AH306" s="905"/>
      <c r="AI306" s="910" t="s">
        <v>2</v>
      </c>
      <c r="AJ306" s="910">
        <v>43045</v>
      </c>
      <c r="AK306" s="906">
        <v>1</v>
      </c>
      <c r="AL306" s="906">
        <v>0</v>
      </c>
      <c r="AM306" s="911"/>
      <c r="AN306" s="910">
        <v>43982</v>
      </c>
      <c r="AO306" s="910">
        <v>43775</v>
      </c>
      <c r="AP306" s="907"/>
      <c r="AQ306" s="711">
        <v>0</v>
      </c>
      <c r="AR306" s="711">
        <v>0</v>
      </c>
      <c r="AS306" s="711">
        <v>0</v>
      </c>
      <c r="AT306" s="711">
        <v>0</v>
      </c>
      <c r="AU306" s="715">
        <v>0</v>
      </c>
      <c r="AV306" s="711"/>
      <c r="AW306" s="716"/>
      <c r="AX306" s="716"/>
      <c r="AY306" s="716"/>
      <c r="AZ306" s="716"/>
      <c r="BA306" s="716"/>
      <c r="BB306" s="716"/>
      <c r="BC306" s="716"/>
      <c r="BD306" s="716"/>
      <c r="BE306" s="716"/>
      <c r="BF306" s="716"/>
      <c r="BG306" s="716"/>
      <c r="BH306" s="716"/>
      <c r="BI306" s="716">
        <v>0</v>
      </c>
      <c r="BJ306" s="722">
        <v>0</v>
      </c>
      <c r="BK306" s="719">
        <v>0</v>
      </c>
      <c r="BL306" s="716">
        <v>0</v>
      </c>
      <c r="BM306" s="720" t="s">
        <v>5597</v>
      </c>
      <c r="BO306" s="918"/>
      <c r="BQ306" s="919"/>
      <c r="BR306" s="918"/>
    </row>
    <row r="307" spans="1:70" s="721" customFormat="1" ht="14.45" customHeight="1">
      <c r="A307" s="904">
        <f t="shared" si="4"/>
        <v>298</v>
      </c>
      <c r="B307" s="912">
        <v>2100</v>
      </c>
      <c r="C307" s="913" t="s">
        <v>4565</v>
      </c>
      <c r="D307" s="913">
        <v>2117</v>
      </c>
      <c r="E307" s="913" t="s">
        <v>4695</v>
      </c>
      <c r="F307" s="913">
        <v>2010</v>
      </c>
      <c r="G307" s="913" t="s">
        <v>4696</v>
      </c>
      <c r="H307" s="912" t="s">
        <v>4581</v>
      </c>
      <c r="I307" s="913" t="s">
        <v>4582</v>
      </c>
      <c r="J307" s="914">
        <v>5330970000751</v>
      </c>
      <c r="K307" s="913" t="s">
        <v>4899</v>
      </c>
      <c r="L307" s="913" t="s">
        <v>4449</v>
      </c>
      <c r="M307" s="913" t="s">
        <v>4441</v>
      </c>
      <c r="N307" s="913" t="s">
        <v>634</v>
      </c>
      <c r="O307" s="913">
        <v>2</v>
      </c>
      <c r="P307" s="913">
        <v>0</v>
      </c>
      <c r="Q307" s="913">
        <v>0</v>
      </c>
      <c r="R307" s="913">
        <v>0</v>
      </c>
      <c r="S307" s="913">
        <v>1007</v>
      </c>
      <c r="T307" s="913" t="s">
        <v>4586</v>
      </c>
      <c r="U307" s="915">
        <v>982667</v>
      </c>
      <c r="V307" s="916">
        <v>1965333</v>
      </c>
      <c r="W307" s="912" t="s">
        <v>4567</v>
      </c>
      <c r="X307" s="905"/>
      <c r="Y307" s="917" t="s">
        <v>4962</v>
      </c>
      <c r="Z307" s="907" t="s">
        <v>5596</v>
      </c>
      <c r="AA307" s="908">
        <v>4.5397260273972604</v>
      </c>
      <c r="AB307" s="905" t="s">
        <v>5423</v>
      </c>
      <c r="AC307" s="905" t="s">
        <v>5065</v>
      </c>
      <c r="AD307" s="907" t="s">
        <v>5084</v>
      </c>
      <c r="AE307" s="905">
        <v>2</v>
      </c>
      <c r="AF307" s="906">
        <v>0</v>
      </c>
      <c r="AG307" s="910">
        <v>43808</v>
      </c>
      <c r="AH307" s="905"/>
      <c r="AI307" s="910" t="s">
        <v>2</v>
      </c>
      <c r="AJ307" s="910">
        <v>42325</v>
      </c>
      <c r="AK307" s="906">
        <v>4</v>
      </c>
      <c r="AL307" s="906">
        <v>0</v>
      </c>
      <c r="AM307" s="911"/>
      <c r="AN307" s="910">
        <v>43982</v>
      </c>
      <c r="AO307" s="910">
        <v>43055</v>
      </c>
      <c r="AP307" s="907"/>
      <c r="AQ307" s="711">
        <v>0</v>
      </c>
      <c r="AR307" s="711">
        <v>0</v>
      </c>
      <c r="AS307" s="711">
        <v>0</v>
      </c>
      <c r="AT307" s="711">
        <v>0</v>
      </c>
      <c r="AU307" s="715">
        <v>0</v>
      </c>
      <c r="AV307" s="711"/>
      <c r="AW307" s="716"/>
      <c r="AX307" s="716"/>
      <c r="AY307" s="716"/>
      <c r="AZ307" s="716"/>
      <c r="BA307" s="716"/>
      <c r="BB307" s="716"/>
      <c r="BC307" s="716"/>
      <c r="BD307" s="716"/>
      <c r="BE307" s="716"/>
      <c r="BF307" s="716"/>
      <c r="BG307" s="716"/>
      <c r="BH307" s="716"/>
      <c r="BI307" s="716">
        <v>0</v>
      </c>
      <c r="BJ307" s="722">
        <v>0</v>
      </c>
      <c r="BK307" s="719">
        <v>0</v>
      </c>
      <c r="BL307" s="716">
        <v>0</v>
      </c>
      <c r="BM307" s="720" t="s">
        <v>5597</v>
      </c>
      <c r="BO307" s="918"/>
      <c r="BQ307" s="919"/>
      <c r="BR307" s="918"/>
    </row>
    <row r="308" spans="1:70" s="721" customFormat="1" ht="14.45" customHeight="1">
      <c r="A308" s="904">
        <f t="shared" si="4"/>
        <v>299</v>
      </c>
      <c r="B308" s="912">
        <v>2100</v>
      </c>
      <c r="C308" s="913" t="s">
        <v>4565</v>
      </c>
      <c r="D308" s="913">
        <v>2117</v>
      </c>
      <c r="E308" s="913" t="s">
        <v>4695</v>
      </c>
      <c r="F308" s="913">
        <v>2010</v>
      </c>
      <c r="G308" s="913" t="s">
        <v>4696</v>
      </c>
      <c r="H308" s="912" t="s">
        <v>4581</v>
      </c>
      <c r="I308" s="913" t="s">
        <v>4582</v>
      </c>
      <c r="J308" s="914">
        <v>5330970000750</v>
      </c>
      <c r="K308" s="913" t="s">
        <v>4898</v>
      </c>
      <c r="L308" s="913" t="s">
        <v>4449</v>
      </c>
      <c r="M308" s="913" t="s">
        <v>4441</v>
      </c>
      <c r="N308" s="913" t="s">
        <v>634</v>
      </c>
      <c r="O308" s="913">
        <v>8</v>
      </c>
      <c r="P308" s="913">
        <v>0</v>
      </c>
      <c r="Q308" s="913">
        <v>0</v>
      </c>
      <c r="R308" s="913">
        <v>0</v>
      </c>
      <c r="S308" s="913">
        <v>1007</v>
      </c>
      <c r="T308" s="913" t="s">
        <v>4586</v>
      </c>
      <c r="U308" s="915">
        <v>214500</v>
      </c>
      <c r="V308" s="916">
        <v>1716000</v>
      </c>
      <c r="W308" s="912" t="s">
        <v>4567</v>
      </c>
      <c r="X308" s="905"/>
      <c r="Y308" s="917" t="s">
        <v>4718</v>
      </c>
      <c r="Z308" s="907" t="s">
        <v>5596</v>
      </c>
      <c r="AA308" s="908">
        <v>7.4575342465753423</v>
      </c>
      <c r="AB308" s="905" t="s">
        <v>5424</v>
      </c>
      <c r="AC308" s="905" t="s">
        <v>5065</v>
      </c>
      <c r="AD308" s="907" t="s">
        <v>4971</v>
      </c>
      <c r="AE308" s="905">
        <v>8</v>
      </c>
      <c r="AF308" s="906">
        <v>0</v>
      </c>
      <c r="AG308" s="910">
        <v>43808</v>
      </c>
      <c r="AH308" s="905"/>
      <c r="AI308" s="910" t="s">
        <v>2</v>
      </c>
      <c r="AJ308" s="910">
        <v>41260</v>
      </c>
      <c r="AK308" s="906">
        <v>8</v>
      </c>
      <c r="AL308" s="906">
        <v>0</v>
      </c>
      <c r="AM308" s="911"/>
      <c r="AN308" s="910">
        <v>43982</v>
      </c>
      <c r="AO308" s="910">
        <v>41990</v>
      </c>
      <c r="AP308" s="907"/>
      <c r="AQ308" s="711">
        <v>8</v>
      </c>
      <c r="AR308" s="711">
        <v>0</v>
      </c>
      <c r="AS308" s="711">
        <v>0</v>
      </c>
      <c r="AT308" s="711">
        <v>0</v>
      </c>
      <c r="AU308" s="715">
        <v>1716000</v>
      </c>
      <c r="AV308" s="711" t="s">
        <v>5280</v>
      </c>
      <c r="AW308" s="716"/>
      <c r="AX308" s="716"/>
      <c r="AY308" s="716"/>
      <c r="AZ308" s="716"/>
      <c r="BA308" s="716"/>
      <c r="BB308" s="716"/>
      <c r="BC308" s="716"/>
      <c r="BD308" s="716"/>
      <c r="BE308" s="716"/>
      <c r="BF308" s="716"/>
      <c r="BG308" s="716"/>
      <c r="BH308" s="716"/>
      <c r="BI308" s="716">
        <v>0</v>
      </c>
      <c r="BJ308" s="722">
        <v>0</v>
      </c>
      <c r="BK308" s="719">
        <v>0</v>
      </c>
      <c r="BL308" s="716">
        <v>0</v>
      </c>
      <c r="BM308" s="720" t="s">
        <v>5597</v>
      </c>
      <c r="BO308" s="918"/>
      <c r="BQ308" s="919"/>
      <c r="BR308" s="918"/>
    </row>
    <row r="309" spans="1:70" s="721" customFormat="1" ht="14.45" customHeight="1">
      <c r="A309" s="904">
        <f t="shared" si="4"/>
        <v>300</v>
      </c>
      <c r="B309" s="912">
        <v>2100</v>
      </c>
      <c r="C309" s="913" t="s">
        <v>4565</v>
      </c>
      <c r="D309" s="913">
        <v>2117</v>
      </c>
      <c r="E309" s="913" t="s">
        <v>4695</v>
      </c>
      <c r="F309" s="913">
        <v>2010</v>
      </c>
      <c r="G309" s="913" t="s">
        <v>4696</v>
      </c>
      <c r="H309" s="912" t="s">
        <v>4581</v>
      </c>
      <c r="I309" s="913" t="s">
        <v>4582</v>
      </c>
      <c r="J309" s="914">
        <v>5330970000778</v>
      </c>
      <c r="K309" s="913" t="s">
        <v>4900</v>
      </c>
      <c r="L309" s="913" t="s">
        <v>4449</v>
      </c>
      <c r="M309" s="913" t="s">
        <v>4441</v>
      </c>
      <c r="N309" s="913" t="s">
        <v>634</v>
      </c>
      <c r="O309" s="913">
        <v>10</v>
      </c>
      <c r="P309" s="913">
        <v>0</v>
      </c>
      <c r="Q309" s="913">
        <v>0</v>
      </c>
      <c r="R309" s="913">
        <v>0</v>
      </c>
      <c r="S309" s="913">
        <v>1007</v>
      </c>
      <c r="T309" s="913" t="s">
        <v>4586</v>
      </c>
      <c r="U309" s="915">
        <v>940500</v>
      </c>
      <c r="V309" s="916">
        <v>9405000</v>
      </c>
      <c r="W309" s="912" t="s">
        <v>4567</v>
      </c>
      <c r="X309" s="905"/>
      <c r="Y309" s="917" t="s">
        <v>4718</v>
      </c>
      <c r="Z309" s="907" t="s">
        <v>5596</v>
      </c>
      <c r="AA309" s="908">
        <v>7.6712328767123283</v>
      </c>
      <c r="AB309" s="905" t="s">
        <v>5281</v>
      </c>
      <c r="AC309" s="905" t="s">
        <v>5065</v>
      </c>
      <c r="AD309" s="907" t="s">
        <v>5084</v>
      </c>
      <c r="AE309" s="905">
        <v>10</v>
      </c>
      <c r="AF309" s="906">
        <v>0</v>
      </c>
      <c r="AG309" s="910">
        <v>43808</v>
      </c>
      <c r="AH309" s="905"/>
      <c r="AI309" s="910" t="s">
        <v>2</v>
      </c>
      <c r="AJ309" s="910">
        <v>41182</v>
      </c>
      <c r="AK309" s="906">
        <v>10</v>
      </c>
      <c r="AL309" s="906">
        <v>0</v>
      </c>
      <c r="AM309" s="911"/>
      <c r="AN309" s="910">
        <v>43982</v>
      </c>
      <c r="AO309" s="910">
        <v>41912</v>
      </c>
      <c r="AP309" s="907"/>
      <c r="AQ309" s="711">
        <v>0</v>
      </c>
      <c r="AR309" s="711">
        <v>0</v>
      </c>
      <c r="AS309" s="711">
        <v>0</v>
      </c>
      <c r="AT309" s="711">
        <v>0</v>
      </c>
      <c r="AU309" s="715">
        <v>0</v>
      </c>
      <c r="AV309" s="711"/>
      <c r="AW309" s="716"/>
      <c r="AX309" s="716"/>
      <c r="AY309" s="716"/>
      <c r="AZ309" s="716"/>
      <c r="BA309" s="716"/>
      <c r="BB309" s="716"/>
      <c r="BC309" s="716"/>
      <c r="BD309" s="716"/>
      <c r="BE309" s="716"/>
      <c r="BF309" s="716"/>
      <c r="BG309" s="716"/>
      <c r="BH309" s="716"/>
      <c r="BI309" s="716">
        <v>0</v>
      </c>
      <c r="BJ309" s="722">
        <v>0</v>
      </c>
      <c r="BK309" s="719">
        <v>0</v>
      </c>
      <c r="BL309" s="716">
        <v>0</v>
      </c>
      <c r="BM309" s="720" t="s">
        <v>5597</v>
      </c>
      <c r="BO309" s="918"/>
      <c r="BQ309" s="919"/>
      <c r="BR309" s="918"/>
    </row>
    <row r="310" spans="1:70" s="721" customFormat="1" ht="14.25" customHeight="1">
      <c r="A310" s="904">
        <f t="shared" si="4"/>
        <v>301</v>
      </c>
      <c r="B310" s="912">
        <v>2100</v>
      </c>
      <c r="C310" s="913" t="s">
        <v>4565</v>
      </c>
      <c r="D310" s="913">
        <v>2117</v>
      </c>
      <c r="E310" s="913" t="s">
        <v>4695</v>
      </c>
      <c r="F310" s="913">
        <v>2010</v>
      </c>
      <c r="G310" s="913" t="s">
        <v>4696</v>
      </c>
      <c r="H310" s="912" t="s">
        <v>4581</v>
      </c>
      <c r="I310" s="913" t="s">
        <v>4582</v>
      </c>
      <c r="J310" s="914">
        <v>3020970000392</v>
      </c>
      <c r="K310" s="913" t="s">
        <v>4754</v>
      </c>
      <c r="L310" s="913" t="s">
        <v>4467</v>
      </c>
      <c r="M310" s="913" t="s">
        <v>1861</v>
      </c>
      <c r="N310" s="913" t="s">
        <v>634</v>
      </c>
      <c r="O310" s="913">
        <v>1</v>
      </c>
      <c r="P310" s="913">
        <v>0</v>
      </c>
      <c r="Q310" s="913">
        <v>0</v>
      </c>
      <c r="R310" s="913">
        <v>0</v>
      </c>
      <c r="S310" s="913">
        <v>1007</v>
      </c>
      <c r="T310" s="913" t="s">
        <v>4586</v>
      </c>
      <c r="U310" s="915">
        <v>6473500</v>
      </c>
      <c r="V310" s="916">
        <v>6473500</v>
      </c>
      <c r="W310" s="912" t="s">
        <v>4567</v>
      </c>
      <c r="X310" s="905" t="s">
        <v>5356</v>
      </c>
      <c r="Y310" s="917" t="s">
        <v>4952</v>
      </c>
      <c r="Z310" s="907" t="s">
        <v>5598</v>
      </c>
      <c r="AA310" s="908">
        <v>1.8191780821917809</v>
      </c>
      <c r="AB310" s="905" t="s">
        <v>5425</v>
      </c>
      <c r="AC310" s="905" t="s">
        <v>5032</v>
      </c>
      <c r="AD310" s="907" t="s">
        <v>5014</v>
      </c>
      <c r="AE310" s="905">
        <v>1</v>
      </c>
      <c r="AF310" s="906">
        <v>0</v>
      </c>
      <c r="AG310" s="910">
        <v>43808</v>
      </c>
      <c r="AH310" s="905"/>
      <c r="AI310" s="910">
        <v>43390</v>
      </c>
      <c r="AJ310" s="910">
        <v>43318</v>
      </c>
      <c r="AK310" s="906">
        <v>10</v>
      </c>
      <c r="AL310" s="906">
        <v>0</v>
      </c>
      <c r="AM310" s="911"/>
      <c r="AN310" s="910">
        <v>43982</v>
      </c>
      <c r="AO310" s="910">
        <v>44048</v>
      </c>
      <c r="AP310" s="907"/>
      <c r="AQ310" s="711">
        <v>0</v>
      </c>
      <c r="AR310" s="711">
        <v>0</v>
      </c>
      <c r="AS310" s="711">
        <v>0</v>
      </c>
      <c r="AT310" s="711">
        <v>0</v>
      </c>
      <c r="AU310" s="715">
        <v>0</v>
      </c>
      <c r="AV310" s="711"/>
      <c r="AW310" s="716"/>
      <c r="AX310" s="716"/>
      <c r="AY310" s="716"/>
      <c r="AZ310" s="716"/>
      <c r="BA310" s="716"/>
      <c r="BB310" s="716"/>
      <c r="BC310" s="716"/>
      <c r="BD310" s="716"/>
      <c r="BE310" s="716"/>
      <c r="BF310" s="716"/>
      <c r="BG310" s="716"/>
      <c r="BH310" s="716"/>
      <c r="BI310" s="716">
        <v>0</v>
      </c>
      <c r="BJ310" s="722">
        <v>0</v>
      </c>
      <c r="BK310" s="719">
        <v>0</v>
      </c>
      <c r="BL310" s="716">
        <v>0</v>
      </c>
      <c r="BM310" s="720" t="s">
        <v>5597</v>
      </c>
      <c r="BO310" s="918"/>
      <c r="BQ310" s="919"/>
      <c r="BR310" s="918"/>
    </row>
    <row r="311" spans="1:70" s="721" customFormat="1" ht="14.45" customHeight="1">
      <c r="A311" s="904">
        <f t="shared" si="4"/>
        <v>302</v>
      </c>
      <c r="B311" s="912">
        <v>2100</v>
      </c>
      <c r="C311" s="913" t="s">
        <v>4565</v>
      </c>
      <c r="D311" s="913">
        <v>2117</v>
      </c>
      <c r="E311" s="913" t="s">
        <v>4695</v>
      </c>
      <c r="F311" s="913">
        <v>2010</v>
      </c>
      <c r="G311" s="913" t="s">
        <v>4696</v>
      </c>
      <c r="H311" s="912" t="s">
        <v>4581</v>
      </c>
      <c r="I311" s="913" t="s">
        <v>4582</v>
      </c>
      <c r="J311" s="914">
        <v>3020970000393</v>
      </c>
      <c r="K311" s="913" t="s">
        <v>4755</v>
      </c>
      <c r="L311" s="913" t="s">
        <v>4467</v>
      </c>
      <c r="M311" s="913" t="s">
        <v>1861</v>
      </c>
      <c r="N311" s="913" t="s">
        <v>634</v>
      </c>
      <c r="O311" s="913">
        <v>11</v>
      </c>
      <c r="P311" s="913">
        <v>0</v>
      </c>
      <c r="Q311" s="913">
        <v>0</v>
      </c>
      <c r="R311" s="913">
        <v>0</v>
      </c>
      <c r="S311" s="913">
        <v>1007</v>
      </c>
      <c r="T311" s="913" t="s">
        <v>4586</v>
      </c>
      <c r="U311" s="915">
        <v>6880500</v>
      </c>
      <c r="V311" s="916">
        <v>75685500</v>
      </c>
      <c r="W311" s="912" t="s">
        <v>4567</v>
      </c>
      <c r="X311" s="905" t="s">
        <v>5295</v>
      </c>
      <c r="Y311" s="917" t="s">
        <v>4952</v>
      </c>
      <c r="Z311" s="907" t="s">
        <v>5598</v>
      </c>
      <c r="AA311" s="908">
        <v>1.8191780821917809</v>
      </c>
      <c r="AB311" s="905" t="s">
        <v>5426</v>
      </c>
      <c r="AC311" s="905" t="s">
        <v>5032</v>
      </c>
      <c r="AD311" s="907" t="s">
        <v>5014</v>
      </c>
      <c r="AE311" s="905">
        <v>11</v>
      </c>
      <c r="AF311" s="906">
        <v>0</v>
      </c>
      <c r="AG311" s="910">
        <v>43808</v>
      </c>
      <c r="AH311" s="905"/>
      <c r="AI311" s="910" t="s">
        <v>2</v>
      </c>
      <c r="AJ311" s="910">
        <v>43318</v>
      </c>
      <c r="AK311" s="906">
        <v>11</v>
      </c>
      <c r="AL311" s="906">
        <v>0</v>
      </c>
      <c r="AM311" s="911"/>
      <c r="AN311" s="910">
        <v>43982</v>
      </c>
      <c r="AO311" s="910">
        <v>44048</v>
      </c>
      <c r="AP311" s="907"/>
      <c r="AQ311" s="711">
        <v>0</v>
      </c>
      <c r="AR311" s="711">
        <v>0</v>
      </c>
      <c r="AS311" s="711">
        <v>0</v>
      </c>
      <c r="AT311" s="711">
        <v>0</v>
      </c>
      <c r="AU311" s="715">
        <v>0</v>
      </c>
      <c r="AV311" s="711"/>
      <c r="AW311" s="716"/>
      <c r="AX311" s="716"/>
      <c r="AY311" s="716"/>
      <c r="AZ311" s="716"/>
      <c r="BA311" s="716"/>
      <c r="BB311" s="716"/>
      <c r="BC311" s="716"/>
      <c r="BD311" s="716"/>
      <c r="BE311" s="716"/>
      <c r="BF311" s="716"/>
      <c r="BG311" s="716"/>
      <c r="BH311" s="716"/>
      <c r="BI311" s="716">
        <v>0</v>
      </c>
      <c r="BJ311" s="722">
        <v>0</v>
      </c>
      <c r="BK311" s="719">
        <v>0</v>
      </c>
      <c r="BL311" s="716">
        <v>0</v>
      </c>
      <c r="BM311" s="720" t="s">
        <v>5597</v>
      </c>
      <c r="BO311" s="918"/>
      <c r="BQ311" s="919"/>
      <c r="BR311" s="918"/>
    </row>
    <row r="312" spans="1:70" s="721" customFormat="1" ht="14.45" customHeight="1">
      <c r="A312" s="904">
        <f t="shared" si="4"/>
        <v>303</v>
      </c>
      <c r="B312" s="912">
        <v>2100</v>
      </c>
      <c r="C312" s="913" t="s">
        <v>4565</v>
      </c>
      <c r="D312" s="913">
        <v>2117</v>
      </c>
      <c r="E312" s="913" t="s">
        <v>4695</v>
      </c>
      <c r="F312" s="913">
        <v>2010</v>
      </c>
      <c r="G312" s="913" t="s">
        <v>4696</v>
      </c>
      <c r="H312" s="912" t="s">
        <v>4581</v>
      </c>
      <c r="I312" s="913" t="s">
        <v>4582</v>
      </c>
      <c r="J312" s="914">
        <v>3020970000049</v>
      </c>
      <c r="K312" s="913" t="s">
        <v>4751</v>
      </c>
      <c r="L312" s="913" t="s">
        <v>4467</v>
      </c>
      <c r="M312" s="913" t="s">
        <v>4441</v>
      </c>
      <c r="N312" s="913" t="s">
        <v>634</v>
      </c>
      <c r="O312" s="913">
        <v>2</v>
      </c>
      <c r="P312" s="913">
        <v>0</v>
      </c>
      <c r="Q312" s="913">
        <v>0</v>
      </c>
      <c r="R312" s="913">
        <v>0</v>
      </c>
      <c r="S312" s="913">
        <v>1007</v>
      </c>
      <c r="T312" s="913" t="s">
        <v>4586</v>
      </c>
      <c r="U312" s="915">
        <v>11550000</v>
      </c>
      <c r="V312" s="916">
        <v>23100000</v>
      </c>
      <c r="W312" s="912" t="s">
        <v>4567</v>
      </c>
      <c r="X312" s="905" t="s">
        <v>5341</v>
      </c>
      <c r="Y312" s="917" t="s">
        <v>4715</v>
      </c>
      <c r="Z312" s="907" t="s">
        <v>5596</v>
      </c>
      <c r="AA312" s="908">
        <v>7.6712328767123283</v>
      </c>
      <c r="AB312" s="905" t="s">
        <v>5427</v>
      </c>
      <c r="AC312" s="905" t="s">
        <v>5021</v>
      </c>
      <c r="AD312" s="907" t="s">
        <v>5084</v>
      </c>
      <c r="AE312" s="905">
        <v>2</v>
      </c>
      <c r="AF312" s="906">
        <v>0</v>
      </c>
      <c r="AG312" s="910">
        <v>43808</v>
      </c>
      <c r="AH312" s="905"/>
      <c r="AI312" s="910">
        <v>42195</v>
      </c>
      <c r="AJ312" s="910">
        <v>41182</v>
      </c>
      <c r="AK312" s="906">
        <v>3</v>
      </c>
      <c r="AL312" s="906">
        <v>0</v>
      </c>
      <c r="AM312" s="911"/>
      <c r="AN312" s="910">
        <v>43982</v>
      </c>
      <c r="AO312" s="910">
        <v>41912</v>
      </c>
      <c r="AP312" s="907"/>
      <c r="AQ312" s="711">
        <v>0</v>
      </c>
      <c r="AR312" s="711">
        <v>0</v>
      </c>
      <c r="AS312" s="711">
        <v>0</v>
      </c>
      <c r="AT312" s="711">
        <v>0</v>
      </c>
      <c r="AU312" s="715">
        <v>0</v>
      </c>
      <c r="AV312" s="711"/>
      <c r="AW312" s="716"/>
      <c r="AX312" s="716"/>
      <c r="AY312" s="716"/>
      <c r="AZ312" s="716"/>
      <c r="BA312" s="716"/>
      <c r="BB312" s="716"/>
      <c r="BC312" s="716"/>
      <c r="BD312" s="716"/>
      <c r="BE312" s="716"/>
      <c r="BF312" s="716"/>
      <c r="BG312" s="716"/>
      <c r="BH312" s="716"/>
      <c r="BI312" s="716">
        <v>0</v>
      </c>
      <c r="BJ312" s="722">
        <v>0</v>
      </c>
      <c r="BK312" s="719">
        <v>0</v>
      </c>
      <c r="BL312" s="716">
        <v>0</v>
      </c>
      <c r="BM312" s="720" t="s">
        <v>5597</v>
      </c>
      <c r="BO312" s="918"/>
      <c r="BQ312" s="919"/>
      <c r="BR312" s="918"/>
    </row>
    <row r="313" spans="1:70" s="721" customFormat="1" ht="14.45" customHeight="1">
      <c r="A313" s="904">
        <f t="shared" si="4"/>
        <v>304</v>
      </c>
      <c r="B313" s="912">
        <v>2100</v>
      </c>
      <c r="C313" s="913" t="s">
        <v>4565</v>
      </c>
      <c r="D313" s="913">
        <v>2117</v>
      </c>
      <c r="E313" s="913" t="s">
        <v>4695</v>
      </c>
      <c r="F313" s="913">
        <v>2010</v>
      </c>
      <c r="G313" s="913" t="s">
        <v>4696</v>
      </c>
      <c r="H313" s="912" t="s">
        <v>4581</v>
      </c>
      <c r="I313" s="913" t="s">
        <v>4582</v>
      </c>
      <c r="J313" s="914">
        <v>3020970000350</v>
      </c>
      <c r="K313" s="913" t="s">
        <v>4753</v>
      </c>
      <c r="L313" s="913" t="s">
        <v>4467</v>
      </c>
      <c r="M313" s="913" t="s">
        <v>4441</v>
      </c>
      <c r="N313" s="913" t="s">
        <v>634</v>
      </c>
      <c r="O313" s="913">
        <v>11</v>
      </c>
      <c r="P313" s="913">
        <v>0</v>
      </c>
      <c r="Q313" s="913">
        <v>0</v>
      </c>
      <c r="R313" s="913">
        <v>0</v>
      </c>
      <c r="S313" s="913">
        <v>1007</v>
      </c>
      <c r="T313" s="913" t="s">
        <v>4586</v>
      </c>
      <c r="U313" s="915">
        <v>2750000</v>
      </c>
      <c r="V313" s="916">
        <v>30250000</v>
      </c>
      <c r="W313" s="912" t="s">
        <v>4567</v>
      </c>
      <c r="X313" s="905" t="s">
        <v>5356</v>
      </c>
      <c r="Y313" s="917" t="s">
        <v>4706</v>
      </c>
      <c r="Z313" s="907" t="s">
        <v>5598</v>
      </c>
      <c r="AA313" s="908">
        <v>1.8191780821917809</v>
      </c>
      <c r="AB313" s="905" t="s">
        <v>5428</v>
      </c>
      <c r="AC313" s="905" t="s">
        <v>5032</v>
      </c>
      <c r="AD313" s="907" t="s">
        <v>5014</v>
      </c>
      <c r="AE313" s="905">
        <v>11</v>
      </c>
      <c r="AF313" s="906">
        <v>0</v>
      </c>
      <c r="AG313" s="910">
        <v>43903</v>
      </c>
      <c r="AH313" s="905"/>
      <c r="AI313" s="910">
        <v>43903</v>
      </c>
      <c r="AJ313" s="910">
        <v>43318</v>
      </c>
      <c r="AK313" s="906">
        <v>14</v>
      </c>
      <c r="AL313" s="906">
        <v>1</v>
      </c>
      <c r="AM313" s="911"/>
      <c r="AN313" s="910">
        <v>43982</v>
      </c>
      <c r="AO313" s="910">
        <v>44048</v>
      </c>
      <c r="AP313" s="907"/>
      <c r="AQ313" s="711">
        <v>0</v>
      </c>
      <c r="AR313" s="711">
        <v>0</v>
      </c>
      <c r="AS313" s="711">
        <v>0</v>
      </c>
      <c r="AT313" s="711">
        <v>0</v>
      </c>
      <c r="AU313" s="715">
        <v>0</v>
      </c>
      <c r="AV313" s="711"/>
      <c r="AW313" s="716"/>
      <c r="AX313" s="716"/>
      <c r="AY313" s="920">
        <v>1</v>
      </c>
      <c r="AZ313" s="716"/>
      <c r="BA313" s="716"/>
      <c r="BB313" s="716"/>
      <c r="BC313" s="716"/>
      <c r="BD313" s="716"/>
      <c r="BE313" s="716"/>
      <c r="BF313" s="716"/>
      <c r="BG313" s="716"/>
      <c r="BH313" s="716"/>
      <c r="BI313" s="716">
        <v>1</v>
      </c>
      <c r="BJ313" s="722">
        <v>8.3333333333333329E-2</v>
      </c>
      <c r="BK313" s="719">
        <v>2750000</v>
      </c>
      <c r="BL313" s="716">
        <v>1</v>
      </c>
      <c r="BM313" s="720" t="s">
        <v>5597</v>
      </c>
      <c r="BO313" s="918"/>
      <c r="BQ313" s="919"/>
      <c r="BR313" s="918"/>
    </row>
    <row r="314" spans="1:70" s="721" customFormat="1" ht="14.45" customHeight="1">
      <c r="A314" s="904">
        <f t="shared" si="4"/>
        <v>305</v>
      </c>
      <c r="B314" s="912">
        <v>2100</v>
      </c>
      <c r="C314" s="913" t="s">
        <v>4565</v>
      </c>
      <c r="D314" s="913">
        <v>2117</v>
      </c>
      <c r="E314" s="913" t="s">
        <v>4695</v>
      </c>
      <c r="F314" s="913">
        <v>2010</v>
      </c>
      <c r="G314" s="913" t="s">
        <v>4696</v>
      </c>
      <c r="H314" s="912" t="s">
        <v>4581</v>
      </c>
      <c r="I314" s="913" t="s">
        <v>4582</v>
      </c>
      <c r="J314" s="914">
        <v>2825970000233</v>
      </c>
      <c r="K314" s="913" t="s">
        <v>4741</v>
      </c>
      <c r="L314" s="913" t="s">
        <v>4736</v>
      </c>
      <c r="M314" s="913" t="s">
        <v>4448</v>
      </c>
      <c r="N314" s="913" t="s">
        <v>634</v>
      </c>
      <c r="O314" s="913">
        <v>0</v>
      </c>
      <c r="P314" s="913">
        <v>0</v>
      </c>
      <c r="Q314" s="913">
        <v>0</v>
      </c>
      <c r="R314" s="913">
        <v>0</v>
      </c>
      <c r="S314" s="913">
        <v>1007</v>
      </c>
      <c r="T314" s="913" t="s">
        <v>4586</v>
      </c>
      <c r="U314" s="915">
        <v>0</v>
      </c>
      <c r="V314" s="916">
        <v>0</v>
      </c>
      <c r="W314" s="912" t="s">
        <v>4567</v>
      </c>
      <c r="X314" s="905" t="s">
        <v>5429</v>
      </c>
      <c r="Y314" s="917" t="e">
        <v>#N/A</v>
      </c>
      <c r="Z314" s="907" t="s">
        <v>5598</v>
      </c>
      <c r="AA314" s="908">
        <v>1.7726027397260273</v>
      </c>
      <c r="AB314" s="905"/>
      <c r="AC314" s="905" t="s">
        <v>5029</v>
      </c>
      <c r="AD314" s="907" t="s">
        <v>5014</v>
      </c>
      <c r="AE314" s="905">
        <v>0</v>
      </c>
      <c r="AF314" s="906">
        <v>0</v>
      </c>
      <c r="AG314" s="910">
        <v>43951</v>
      </c>
      <c r="AH314" s="905"/>
      <c r="AI314" s="910">
        <v>43951</v>
      </c>
      <c r="AJ314" s="910">
        <v>43335</v>
      </c>
      <c r="AK314" s="906">
        <v>1</v>
      </c>
      <c r="AL314" s="906">
        <v>1</v>
      </c>
      <c r="AM314" s="911"/>
      <c r="AN314" s="910">
        <v>43982</v>
      </c>
      <c r="AO314" s="910">
        <v>44065</v>
      </c>
      <c r="AP314" s="907"/>
      <c r="AQ314" s="711">
        <v>0</v>
      </c>
      <c r="AR314" s="711">
        <v>0</v>
      </c>
      <c r="AS314" s="711">
        <v>0</v>
      </c>
      <c r="AT314" s="711">
        <v>0</v>
      </c>
      <c r="AU314" s="715">
        <v>0</v>
      </c>
      <c r="AV314" s="711"/>
      <c r="AW314" s="716"/>
      <c r="AX314" s="716"/>
      <c r="AY314" s="716"/>
      <c r="AZ314" s="716">
        <v>1</v>
      </c>
      <c r="BA314" s="716"/>
      <c r="BB314" s="716"/>
      <c r="BC314" s="716"/>
      <c r="BD314" s="716"/>
      <c r="BE314" s="716"/>
      <c r="BF314" s="716"/>
      <c r="BG314" s="716"/>
      <c r="BH314" s="716"/>
      <c r="BI314" s="716">
        <v>1</v>
      </c>
      <c r="BJ314" s="722">
        <v>8.3333333333333329E-2</v>
      </c>
      <c r="BK314" s="719">
        <v>0</v>
      </c>
      <c r="BL314" s="716">
        <v>1</v>
      </c>
      <c r="BM314" s="720" t="s">
        <v>5597</v>
      </c>
      <c r="BO314" s="918"/>
      <c r="BQ314" s="919"/>
      <c r="BR314" s="918"/>
    </row>
    <row r="315" spans="1:70" s="721" customFormat="1" ht="14.45" customHeight="1">
      <c r="A315" s="904">
        <f t="shared" si="4"/>
        <v>306</v>
      </c>
      <c r="B315" s="912">
        <v>2100</v>
      </c>
      <c r="C315" s="913" t="s">
        <v>4565</v>
      </c>
      <c r="D315" s="913">
        <v>2117</v>
      </c>
      <c r="E315" s="913" t="s">
        <v>4695</v>
      </c>
      <c r="F315" s="913">
        <v>2010</v>
      </c>
      <c r="G315" s="913" t="s">
        <v>4696</v>
      </c>
      <c r="H315" s="912" t="s">
        <v>4581</v>
      </c>
      <c r="I315" s="913" t="s">
        <v>4582</v>
      </c>
      <c r="J315" s="914">
        <v>2825970000232</v>
      </c>
      <c r="K315" s="913" t="s">
        <v>4740</v>
      </c>
      <c r="L315" s="913" t="s">
        <v>4736</v>
      </c>
      <c r="M315" s="913" t="s">
        <v>4441</v>
      </c>
      <c r="N315" s="913" t="s">
        <v>634</v>
      </c>
      <c r="O315" s="913">
        <v>0</v>
      </c>
      <c r="P315" s="913">
        <v>0</v>
      </c>
      <c r="Q315" s="913">
        <v>0</v>
      </c>
      <c r="R315" s="913">
        <v>0</v>
      </c>
      <c r="S315" s="913">
        <v>1007</v>
      </c>
      <c r="T315" s="913" t="s">
        <v>4586</v>
      </c>
      <c r="U315" s="915">
        <v>15510000</v>
      </c>
      <c r="V315" s="916">
        <v>0</v>
      </c>
      <c r="W315" s="912" t="s">
        <v>4567</v>
      </c>
      <c r="X315" s="905" t="s">
        <v>5429</v>
      </c>
      <c r="Y315" s="917" t="e">
        <v>#N/A</v>
      </c>
      <c r="Z315" s="907" t="s">
        <v>5598</v>
      </c>
      <c r="AA315" s="908">
        <v>1.7726027397260273</v>
      </c>
      <c r="AB315" s="905"/>
      <c r="AC315" s="905" t="s">
        <v>5029</v>
      </c>
      <c r="AD315" s="907" t="s">
        <v>4978</v>
      </c>
      <c r="AE315" s="905">
        <v>0</v>
      </c>
      <c r="AF315" s="906">
        <v>0</v>
      </c>
      <c r="AG315" s="910">
        <v>43909</v>
      </c>
      <c r="AH315" s="905"/>
      <c r="AI315" s="910">
        <v>43909</v>
      </c>
      <c r="AJ315" s="910">
        <v>43335</v>
      </c>
      <c r="AK315" s="906">
        <v>2</v>
      </c>
      <c r="AL315" s="906">
        <v>1</v>
      </c>
      <c r="AM315" s="911"/>
      <c r="AN315" s="910">
        <v>43982</v>
      </c>
      <c r="AO315" s="910">
        <v>44065</v>
      </c>
      <c r="AP315" s="907"/>
      <c r="AQ315" s="711">
        <v>0</v>
      </c>
      <c r="AR315" s="711">
        <v>0</v>
      </c>
      <c r="AS315" s="711">
        <v>0</v>
      </c>
      <c r="AT315" s="711">
        <v>0</v>
      </c>
      <c r="AU315" s="715">
        <v>0</v>
      </c>
      <c r="AV315" s="711"/>
      <c r="AW315" s="716"/>
      <c r="AX315" s="716"/>
      <c r="AY315" s="920">
        <v>1</v>
      </c>
      <c r="AZ315" s="716"/>
      <c r="BA315" s="716"/>
      <c r="BB315" s="716"/>
      <c r="BC315" s="716"/>
      <c r="BD315" s="716"/>
      <c r="BE315" s="716"/>
      <c r="BF315" s="716"/>
      <c r="BG315" s="716"/>
      <c r="BH315" s="716"/>
      <c r="BI315" s="716">
        <v>1</v>
      </c>
      <c r="BJ315" s="722">
        <v>8.3333333333333329E-2</v>
      </c>
      <c r="BK315" s="719">
        <v>15510000</v>
      </c>
      <c r="BL315" s="716">
        <v>1</v>
      </c>
      <c r="BM315" s="720" t="s">
        <v>5597</v>
      </c>
      <c r="BO315" s="918"/>
      <c r="BQ315" s="919"/>
      <c r="BR315" s="918"/>
    </row>
    <row r="316" spans="1:70" s="721" customFormat="1" ht="13.5" customHeight="1">
      <c r="A316" s="904">
        <f t="shared" si="4"/>
        <v>307</v>
      </c>
      <c r="B316" s="912">
        <v>2100</v>
      </c>
      <c r="C316" s="913" t="s">
        <v>4565</v>
      </c>
      <c r="D316" s="913">
        <v>2117</v>
      </c>
      <c r="E316" s="913" t="s">
        <v>4695</v>
      </c>
      <c r="F316" s="913">
        <v>2010</v>
      </c>
      <c r="G316" s="913" t="s">
        <v>4696</v>
      </c>
      <c r="H316" s="912" t="s">
        <v>4581</v>
      </c>
      <c r="I316" s="913" t="s">
        <v>4582</v>
      </c>
      <c r="J316" s="936">
        <v>9999970023272</v>
      </c>
      <c r="K316" s="913" t="s">
        <v>4931</v>
      </c>
      <c r="L316" s="913" t="s">
        <v>4451</v>
      </c>
      <c r="M316" s="913" t="s">
        <v>4441</v>
      </c>
      <c r="N316" s="913" t="s">
        <v>634</v>
      </c>
      <c r="O316" s="913">
        <v>4</v>
      </c>
      <c r="P316" s="913">
        <v>0</v>
      </c>
      <c r="Q316" s="913">
        <v>0</v>
      </c>
      <c r="R316" s="913">
        <v>0</v>
      </c>
      <c r="S316" s="913">
        <v>1007</v>
      </c>
      <c r="T316" s="913" t="s">
        <v>4586</v>
      </c>
      <c r="U316" s="915">
        <v>404800</v>
      </c>
      <c r="V316" s="916">
        <v>1619200</v>
      </c>
      <c r="W316" s="912" t="s">
        <v>4567</v>
      </c>
      <c r="X316" s="905" t="s">
        <v>5277</v>
      </c>
      <c r="Y316" s="917" t="s">
        <v>4706</v>
      </c>
      <c r="Z316" s="907" t="s">
        <v>5598</v>
      </c>
      <c r="AA316" s="908">
        <v>1.4931506849315068</v>
      </c>
      <c r="AB316" s="905" t="s">
        <v>5287</v>
      </c>
      <c r="AC316" s="905" t="s">
        <v>5063</v>
      </c>
      <c r="AD316" s="907" t="s">
        <v>5004</v>
      </c>
      <c r="AE316" s="905">
        <v>4</v>
      </c>
      <c r="AF316" s="906">
        <v>0</v>
      </c>
      <c r="AG316" s="910">
        <v>43808</v>
      </c>
      <c r="AH316" s="905"/>
      <c r="AI316" s="910" t="s">
        <v>2</v>
      </c>
      <c r="AJ316" s="910">
        <v>43437</v>
      </c>
      <c r="AK316" s="906">
        <v>4</v>
      </c>
      <c r="AL316" s="906">
        <v>0</v>
      </c>
      <c r="AM316" s="911"/>
      <c r="AN316" s="910">
        <v>43982</v>
      </c>
      <c r="AO316" s="910">
        <v>44167</v>
      </c>
      <c r="AP316" s="907"/>
      <c r="AQ316" s="711">
        <v>0</v>
      </c>
      <c r="AR316" s="711">
        <v>0</v>
      </c>
      <c r="AS316" s="711">
        <v>0</v>
      </c>
      <c r="AT316" s="711">
        <v>0</v>
      </c>
      <c r="AU316" s="715">
        <v>0</v>
      </c>
      <c r="AV316" s="711"/>
      <c r="AW316" s="716"/>
      <c r="AX316" s="716"/>
      <c r="AY316" s="716"/>
      <c r="AZ316" s="716"/>
      <c r="BA316" s="716"/>
      <c r="BB316" s="716"/>
      <c r="BC316" s="716"/>
      <c r="BD316" s="716"/>
      <c r="BE316" s="716"/>
      <c r="BF316" s="716"/>
      <c r="BG316" s="716"/>
      <c r="BH316" s="716"/>
      <c r="BI316" s="716">
        <v>0</v>
      </c>
      <c r="BJ316" s="722">
        <v>0</v>
      </c>
      <c r="BK316" s="719">
        <v>0</v>
      </c>
      <c r="BL316" s="716">
        <v>0</v>
      </c>
      <c r="BM316" s="720" t="s">
        <v>5597</v>
      </c>
      <c r="BO316" s="918"/>
      <c r="BQ316" s="919"/>
      <c r="BR316" s="918"/>
    </row>
    <row r="317" spans="1:70" s="721" customFormat="1" ht="14.25" customHeight="1">
      <c r="A317" s="904">
        <f t="shared" si="4"/>
        <v>308</v>
      </c>
      <c r="B317" s="912">
        <v>2100</v>
      </c>
      <c r="C317" s="913" t="s">
        <v>4565</v>
      </c>
      <c r="D317" s="913">
        <v>2117</v>
      </c>
      <c r="E317" s="913" t="s">
        <v>4695</v>
      </c>
      <c r="F317" s="913">
        <v>2010</v>
      </c>
      <c r="G317" s="913" t="s">
        <v>4696</v>
      </c>
      <c r="H317" s="912" t="s">
        <v>4581</v>
      </c>
      <c r="I317" s="913" t="s">
        <v>4582</v>
      </c>
      <c r="J317" s="914">
        <v>2910970000039</v>
      </c>
      <c r="K317" s="913" t="s">
        <v>4743</v>
      </c>
      <c r="L317" s="913" t="s">
        <v>4742</v>
      </c>
      <c r="M317" s="913" t="s">
        <v>4441</v>
      </c>
      <c r="N317" s="913" t="s">
        <v>634</v>
      </c>
      <c r="O317" s="913">
        <v>52</v>
      </c>
      <c r="P317" s="913">
        <v>0</v>
      </c>
      <c r="Q317" s="913">
        <v>0</v>
      </c>
      <c r="R317" s="913">
        <v>0</v>
      </c>
      <c r="S317" s="913">
        <v>1007</v>
      </c>
      <c r="T317" s="913" t="s">
        <v>4586</v>
      </c>
      <c r="U317" s="915">
        <v>3210500</v>
      </c>
      <c r="V317" s="916">
        <v>166946000</v>
      </c>
      <c r="W317" s="912" t="s">
        <v>4567</v>
      </c>
      <c r="X317" s="905" t="s">
        <v>5430</v>
      </c>
      <c r="Y317" s="917" t="e">
        <v>#N/A</v>
      </c>
      <c r="Z317" s="907" t="s">
        <v>5598</v>
      </c>
      <c r="AA317" s="908">
        <v>0.51232876712328768</v>
      </c>
      <c r="AB317" s="905"/>
      <c r="AC317" s="905" t="s">
        <v>5072</v>
      </c>
      <c r="AD317" s="907" t="s">
        <v>5016</v>
      </c>
      <c r="AE317" s="905">
        <v>52</v>
      </c>
      <c r="AF317" s="906">
        <v>0</v>
      </c>
      <c r="AG317" s="910">
        <v>43808</v>
      </c>
      <c r="AH317" s="905"/>
      <c r="AI317" s="910">
        <v>43802</v>
      </c>
      <c r="AJ317" s="910">
        <v>43795</v>
      </c>
      <c r="AK317" s="906">
        <v>104</v>
      </c>
      <c r="AL317" s="906">
        <v>52</v>
      </c>
      <c r="AM317" s="911"/>
      <c r="AN317" s="910">
        <v>43982</v>
      </c>
      <c r="AO317" s="910">
        <v>44525</v>
      </c>
      <c r="AP317" s="907"/>
      <c r="AQ317" s="711">
        <v>0</v>
      </c>
      <c r="AR317" s="711">
        <v>0</v>
      </c>
      <c r="AS317" s="711">
        <v>0</v>
      </c>
      <c r="AT317" s="711">
        <v>0</v>
      </c>
      <c r="AU317" s="715">
        <v>0</v>
      </c>
      <c r="AV317" s="711"/>
      <c r="AW317" s="716"/>
      <c r="AX317" s="716"/>
      <c r="AY317" s="716"/>
      <c r="AZ317" s="716"/>
      <c r="BA317" s="716"/>
      <c r="BB317" s="716"/>
      <c r="BC317" s="716"/>
      <c r="BD317" s="716"/>
      <c r="BE317" s="716"/>
      <c r="BF317" s="716"/>
      <c r="BG317" s="716"/>
      <c r="BH317" s="716"/>
      <c r="BI317" s="716">
        <v>0</v>
      </c>
      <c r="BJ317" s="722">
        <v>0</v>
      </c>
      <c r="BK317" s="719">
        <v>0</v>
      </c>
      <c r="BL317" s="716">
        <v>0</v>
      </c>
      <c r="BM317" s="720" t="s">
        <v>5597</v>
      </c>
      <c r="BO317" s="918"/>
      <c r="BQ317" s="919"/>
      <c r="BR317" s="918"/>
    </row>
    <row r="318" spans="1:70" s="721" customFormat="1" ht="14.45" customHeight="1">
      <c r="A318" s="904">
        <f t="shared" si="4"/>
        <v>309</v>
      </c>
      <c r="B318" s="912">
        <v>2100</v>
      </c>
      <c r="C318" s="913" t="s">
        <v>4565</v>
      </c>
      <c r="D318" s="913">
        <v>2117</v>
      </c>
      <c r="E318" s="913" t="s">
        <v>4695</v>
      </c>
      <c r="F318" s="913">
        <v>2010</v>
      </c>
      <c r="G318" s="913" t="s">
        <v>4696</v>
      </c>
      <c r="H318" s="912" t="s">
        <v>4581</v>
      </c>
      <c r="I318" s="913" t="s">
        <v>4582</v>
      </c>
      <c r="J318" s="914">
        <v>6130970000209</v>
      </c>
      <c r="K318" s="913" t="s">
        <v>4933</v>
      </c>
      <c r="L318" s="913" t="s">
        <v>4584</v>
      </c>
      <c r="M318" s="913" t="s">
        <v>4441</v>
      </c>
      <c r="N318" s="913" t="s">
        <v>634</v>
      </c>
      <c r="O318" s="913">
        <v>24</v>
      </c>
      <c r="P318" s="913">
        <v>0</v>
      </c>
      <c r="Q318" s="913">
        <v>0</v>
      </c>
      <c r="R318" s="913">
        <v>0</v>
      </c>
      <c r="S318" s="913">
        <v>1007</v>
      </c>
      <c r="T318" s="913" t="s">
        <v>4586</v>
      </c>
      <c r="U318" s="915">
        <v>4290000</v>
      </c>
      <c r="V318" s="916">
        <v>102960000</v>
      </c>
      <c r="W318" s="912" t="s">
        <v>4567</v>
      </c>
      <c r="X318" s="905"/>
      <c r="Y318" s="917" t="s">
        <v>3933</v>
      </c>
      <c r="Z318" s="907" t="s">
        <v>5598</v>
      </c>
      <c r="AA318" s="908">
        <v>0.46575342465753422</v>
      </c>
      <c r="AB318" s="905"/>
      <c r="AC318" s="905" t="s">
        <v>5077</v>
      </c>
      <c r="AD318" s="907" t="s">
        <v>5085</v>
      </c>
      <c r="AE318" s="905">
        <v>24</v>
      </c>
      <c r="AF318" s="906">
        <v>0</v>
      </c>
      <c r="AG318" s="910">
        <v>43894</v>
      </c>
      <c r="AH318" s="905"/>
      <c r="AI318" s="910">
        <v>43894</v>
      </c>
      <c r="AJ318" s="910">
        <v>43812</v>
      </c>
      <c r="AK318" s="906">
        <v>33</v>
      </c>
      <c r="AL318" s="906">
        <v>9</v>
      </c>
      <c r="AM318" s="911"/>
      <c r="AN318" s="910">
        <v>43982</v>
      </c>
      <c r="AO318" s="910">
        <v>44542</v>
      </c>
      <c r="AP318" s="907"/>
      <c r="AQ318" s="711">
        <v>0</v>
      </c>
      <c r="AR318" s="711">
        <v>0</v>
      </c>
      <c r="AS318" s="711">
        <v>0</v>
      </c>
      <c r="AT318" s="711">
        <v>0</v>
      </c>
      <c r="AU318" s="715">
        <v>0</v>
      </c>
      <c r="AV318" s="711"/>
      <c r="AW318" s="716"/>
      <c r="AX318" s="716"/>
      <c r="AY318" s="920">
        <v>9</v>
      </c>
      <c r="AZ318" s="716"/>
      <c r="BA318" s="716"/>
      <c r="BB318" s="716"/>
      <c r="BC318" s="716"/>
      <c r="BD318" s="716"/>
      <c r="BE318" s="716"/>
      <c r="BF318" s="716"/>
      <c r="BG318" s="716"/>
      <c r="BH318" s="716"/>
      <c r="BI318" s="716">
        <v>9</v>
      </c>
      <c r="BJ318" s="722">
        <v>0.75</v>
      </c>
      <c r="BK318" s="719">
        <v>38610000</v>
      </c>
      <c r="BL318" s="716">
        <v>1</v>
      </c>
      <c r="BM318" s="720" t="s">
        <v>5597</v>
      </c>
      <c r="BO318" s="918"/>
      <c r="BQ318" s="919"/>
      <c r="BR318" s="918"/>
    </row>
    <row r="319" spans="1:70" s="721" customFormat="1" ht="14.45" customHeight="1">
      <c r="A319" s="904">
        <f t="shared" si="4"/>
        <v>310</v>
      </c>
      <c r="B319" s="912">
        <v>2100</v>
      </c>
      <c r="C319" s="913" t="s">
        <v>4565</v>
      </c>
      <c r="D319" s="913">
        <v>2117</v>
      </c>
      <c r="E319" s="913" t="s">
        <v>4695</v>
      </c>
      <c r="F319" s="913">
        <v>2010</v>
      </c>
      <c r="G319" s="913" t="s">
        <v>4696</v>
      </c>
      <c r="H319" s="912" t="s">
        <v>4581</v>
      </c>
      <c r="I319" s="913" t="s">
        <v>4582</v>
      </c>
      <c r="J319" s="914">
        <v>2910970000040</v>
      </c>
      <c r="K319" s="913" t="s">
        <v>4744</v>
      </c>
      <c r="L319" s="913" t="s">
        <v>4742</v>
      </c>
      <c r="M319" s="913" t="s">
        <v>4441</v>
      </c>
      <c r="N319" s="913" t="s">
        <v>634</v>
      </c>
      <c r="O319" s="913">
        <v>8</v>
      </c>
      <c r="P319" s="913">
        <v>0</v>
      </c>
      <c r="Q319" s="913">
        <v>0</v>
      </c>
      <c r="R319" s="913">
        <v>0</v>
      </c>
      <c r="S319" s="913">
        <v>1007</v>
      </c>
      <c r="T319" s="913" t="s">
        <v>4586</v>
      </c>
      <c r="U319" s="915">
        <v>1777700</v>
      </c>
      <c r="V319" s="916">
        <v>14221600</v>
      </c>
      <c r="W319" s="912" t="s">
        <v>4567</v>
      </c>
      <c r="X319" s="905" t="s">
        <v>5430</v>
      </c>
      <c r="Y319" s="917" t="e">
        <v>#N/A</v>
      </c>
      <c r="Z319" s="907" t="s">
        <v>5598</v>
      </c>
      <c r="AA319" s="908">
        <v>0.51232876712328768</v>
      </c>
      <c r="AB319" s="905"/>
      <c r="AC319" s="905" t="s">
        <v>5072</v>
      </c>
      <c r="AD319" s="907" t="s">
        <v>5014</v>
      </c>
      <c r="AE319" s="905">
        <v>8</v>
      </c>
      <c r="AF319" s="906">
        <v>0</v>
      </c>
      <c r="AG319" s="910">
        <v>43808</v>
      </c>
      <c r="AH319" s="905"/>
      <c r="AI319" s="910">
        <v>43802</v>
      </c>
      <c r="AJ319" s="910">
        <v>43795</v>
      </c>
      <c r="AK319" s="906">
        <v>16</v>
      </c>
      <c r="AL319" s="906">
        <v>8</v>
      </c>
      <c r="AM319" s="911"/>
      <c r="AN319" s="910">
        <v>43982</v>
      </c>
      <c r="AO319" s="910">
        <v>44525</v>
      </c>
      <c r="AP319" s="907"/>
      <c r="AQ319" s="711">
        <v>0</v>
      </c>
      <c r="AR319" s="711">
        <v>0</v>
      </c>
      <c r="AS319" s="711">
        <v>0</v>
      </c>
      <c r="AT319" s="711">
        <v>0</v>
      </c>
      <c r="AU319" s="715">
        <v>0</v>
      </c>
      <c r="AV319" s="711"/>
      <c r="AW319" s="716"/>
      <c r="AX319" s="716"/>
      <c r="AY319" s="716"/>
      <c r="AZ319" s="716"/>
      <c r="BA319" s="716"/>
      <c r="BB319" s="716"/>
      <c r="BC319" s="716"/>
      <c r="BD319" s="716"/>
      <c r="BE319" s="716"/>
      <c r="BF319" s="716"/>
      <c r="BG319" s="716"/>
      <c r="BH319" s="716"/>
      <c r="BI319" s="716">
        <v>0</v>
      </c>
      <c r="BJ319" s="722">
        <v>0</v>
      </c>
      <c r="BK319" s="719">
        <v>0</v>
      </c>
      <c r="BL319" s="716">
        <v>0</v>
      </c>
      <c r="BM319" s="720" t="s">
        <v>5597</v>
      </c>
      <c r="BO319" s="918"/>
      <c r="BQ319" s="919"/>
      <c r="BR319" s="918"/>
    </row>
    <row r="320" spans="1:70" s="721" customFormat="1" ht="14.45" customHeight="1">
      <c r="A320" s="904">
        <f t="shared" si="4"/>
        <v>311</v>
      </c>
      <c r="B320" s="912">
        <v>2100</v>
      </c>
      <c r="C320" s="913" t="s">
        <v>4565</v>
      </c>
      <c r="D320" s="913">
        <v>2117</v>
      </c>
      <c r="E320" s="913" t="s">
        <v>4695</v>
      </c>
      <c r="F320" s="913">
        <v>2010</v>
      </c>
      <c r="G320" s="913" t="s">
        <v>4696</v>
      </c>
      <c r="H320" s="912" t="s">
        <v>4581</v>
      </c>
      <c r="I320" s="913" t="s">
        <v>4582</v>
      </c>
      <c r="J320" s="914">
        <v>9545970000336</v>
      </c>
      <c r="K320" s="913" t="s">
        <v>4928</v>
      </c>
      <c r="L320" s="913" t="s">
        <v>4731</v>
      </c>
      <c r="M320" s="913" t="s">
        <v>4453</v>
      </c>
      <c r="N320" s="913" t="s">
        <v>634</v>
      </c>
      <c r="O320" s="913">
        <v>0</v>
      </c>
      <c r="P320" s="913">
        <v>0</v>
      </c>
      <c r="Q320" s="913">
        <v>0</v>
      </c>
      <c r="R320" s="913">
        <v>0</v>
      </c>
      <c r="S320" s="913">
        <v>1007</v>
      </c>
      <c r="T320" s="913" t="s">
        <v>4586</v>
      </c>
      <c r="U320" s="915">
        <v>7238000</v>
      </c>
      <c r="V320" s="916">
        <v>0</v>
      </c>
      <c r="W320" s="912" t="s">
        <v>4567</v>
      </c>
      <c r="X320" s="905"/>
      <c r="Y320" s="917" t="s">
        <v>4718</v>
      </c>
      <c r="Z320" s="907" t="s">
        <v>5596</v>
      </c>
      <c r="AA320" s="908">
        <v>3.1506849315068495</v>
      </c>
      <c r="AB320" s="905" t="s">
        <v>5431</v>
      </c>
      <c r="AC320" s="905" t="s">
        <v>5024</v>
      </c>
      <c r="AD320" s="907" t="s">
        <v>4982</v>
      </c>
      <c r="AE320" s="905">
        <v>0</v>
      </c>
      <c r="AF320" s="906">
        <v>0</v>
      </c>
      <c r="AG320" s="910">
        <v>43913</v>
      </c>
      <c r="AH320" s="905"/>
      <c r="AI320" s="910">
        <v>43913</v>
      </c>
      <c r="AJ320" s="910">
        <v>42832</v>
      </c>
      <c r="AK320" s="906">
        <v>2</v>
      </c>
      <c r="AL320" s="906">
        <v>1</v>
      </c>
      <c r="AM320" s="911"/>
      <c r="AN320" s="910">
        <v>43982</v>
      </c>
      <c r="AO320" s="910">
        <v>43562</v>
      </c>
      <c r="AP320" s="907"/>
      <c r="AQ320" s="711">
        <v>1</v>
      </c>
      <c r="AR320" s="711">
        <v>0</v>
      </c>
      <c r="AS320" s="711">
        <v>0</v>
      </c>
      <c r="AT320" s="711">
        <v>0</v>
      </c>
      <c r="AU320" s="715">
        <v>7238000</v>
      </c>
      <c r="AV320" s="711" t="s">
        <v>5280</v>
      </c>
      <c r="AW320" s="716"/>
      <c r="AX320" s="716"/>
      <c r="AY320" s="716">
        <v>1</v>
      </c>
      <c r="AZ320" s="716"/>
      <c r="BA320" s="716"/>
      <c r="BB320" s="716"/>
      <c r="BC320" s="716"/>
      <c r="BD320" s="716"/>
      <c r="BE320" s="716"/>
      <c r="BF320" s="716"/>
      <c r="BG320" s="716"/>
      <c r="BH320" s="716"/>
      <c r="BI320" s="716">
        <v>1</v>
      </c>
      <c r="BJ320" s="722">
        <v>8.3333333333333329E-2</v>
      </c>
      <c r="BK320" s="719">
        <v>7238000</v>
      </c>
      <c r="BL320" s="716">
        <v>1</v>
      </c>
      <c r="BM320" s="720" t="s">
        <v>5597</v>
      </c>
      <c r="BO320" s="918"/>
      <c r="BQ320" s="919"/>
      <c r="BR320" s="918"/>
    </row>
    <row r="321" spans="1:70" s="721" customFormat="1" ht="14.45" customHeight="1">
      <c r="A321" s="904">
        <f t="shared" si="4"/>
        <v>312</v>
      </c>
      <c r="B321" s="912">
        <v>2100</v>
      </c>
      <c r="C321" s="913" t="s">
        <v>4565</v>
      </c>
      <c r="D321" s="913">
        <v>2117</v>
      </c>
      <c r="E321" s="913" t="s">
        <v>4695</v>
      </c>
      <c r="F321" s="913">
        <v>2010</v>
      </c>
      <c r="G321" s="913" t="s">
        <v>4696</v>
      </c>
      <c r="H321" s="912" t="s">
        <v>4581</v>
      </c>
      <c r="I321" s="913" t="s">
        <v>4582</v>
      </c>
      <c r="J321" s="914">
        <v>8030970000112</v>
      </c>
      <c r="K321" s="913" t="s">
        <v>4925</v>
      </c>
      <c r="L321" s="913" t="s">
        <v>4450</v>
      </c>
      <c r="M321" s="913" t="s">
        <v>4441</v>
      </c>
      <c r="N321" s="913" t="s">
        <v>634</v>
      </c>
      <c r="O321" s="913">
        <v>2</v>
      </c>
      <c r="P321" s="913">
        <v>0</v>
      </c>
      <c r="Q321" s="913">
        <v>0</v>
      </c>
      <c r="R321" s="913">
        <v>0</v>
      </c>
      <c r="S321" s="913">
        <v>1007</v>
      </c>
      <c r="T321" s="913" t="s">
        <v>4586</v>
      </c>
      <c r="U321" s="915">
        <v>8587700</v>
      </c>
      <c r="V321" s="916">
        <v>17175400</v>
      </c>
      <c r="W321" s="912" t="s">
        <v>4567</v>
      </c>
      <c r="X321" s="905" t="s">
        <v>5336</v>
      </c>
      <c r="Y321" s="917" t="s">
        <v>4706</v>
      </c>
      <c r="Z321" s="907" t="s">
        <v>5598</v>
      </c>
      <c r="AA321" s="908">
        <v>1.4931506849315068</v>
      </c>
      <c r="AB321" s="905" t="s">
        <v>5355</v>
      </c>
      <c r="AC321" s="905" t="s">
        <v>5063</v>
      </c>
      <c r="AD321" s="907" t="s">
        <v>5004</v>
      </c>
      <c r="AE321" s="905">
        <v>2</v>
      </c>
      <c r="AF321" s="906">
        <v>0</v>
      </c>
      <c r="AG321" s="910">
        <v>43808</v>
      </c>
      <c r="AH321" s="905"/>
      <c r="AI321" s="910" t="s">
        <v>2</v>
      </c>
      <c r="AJ321" s="910">
        <v>43437</v>
      </c>
      <c r="AK321" s="906">
        <v>2</v>
      </c>
      <c r="AL321" s="906">
        <v>0</v>
      </c>
      <c r="AM321" s="911"/>
      <c r="AN321" s="910">
        <v>43982</v>
      </c>
      <c r="AO321" s="910">
        <v>44167</v>
      </c>
      <c r="AP321" s="907"/>
      <c r="AQ321" s="711">
        <v>0</v>
      </c>
      <c r="AR321" s="711">
        <v>0</v>
      </c>
      <c r="AS321" s="711">
        <v>0</v>
      </c>
      <c r="AT321" s="711">
        <v>0</v>
      </c>
      <c r="AU321" s="715">
        <v>0</v>
      </c>
      <c r="AV321" s="711"/>
      <c r="AW321" s="716"/>
      <c r="AX321" s="716"/>
      <c r="AY321" s="716"/>
      <c r="AZ321" s="716"/>
      <c r="BA321" s="716"/>
      <c r="BB321" s="716"/>
      <c r="BC321" s="716"/>
      <c r="BD321" s="716"/>
      <c r="BE321" s="716"/>
      <c r="BF321" s="716"/>
      <c r="BG321" s="716"/>
      <c r="BH321" s="716"/>
      <c r="BI321" s="716">
        <v>0</v>
      </c>
      <c r="BJ321" s="722">
        <v>0</v>
      </c>
      <c r="BK321" s="719">
        <v>0</v>
      </c>
      <c r="BL321" s="716">
        <v>0</v>
      </c>
      <c r="BM321" s="720" t="s">
        <v>5597</v>
      </c>
      <c r="BO321" s="918"/>
      <c r="BQ321" s="919"/>
      <c r="BR321" s="918"/>
    </row>
    <row r="322" spans="1:70" s="721" customFormat="1" ht="14.45" customHeight="1">
      <c r="A322" s="904">
        <f t="shared" si="4"/>
        <v>313</v>
      </c>
      <c r="B322" s="912">
        <v>2100</v>
      </c>
      <c r="C322" s="913" t="s">
        <v>4565</v>
      </c>
      <c r="D322" s="913">
        <v>2117</v>
      </c>
      <c r="E322" s="913" t="s">
        <v>4695</v>
      </c>
      <c r="F322" s="913">
        <v>2010</v>
      </c>
      <c r="G322" s="913" t="s">
        <v>4696</v>
      </c>
      <c r="H322" s="912" t="s">
        <v>4581</v>
      </c>
      <c r="I322" s="913" t="s">
        <v>4582</v>
      </c>
      <c r="J322" s="914">
        <v>8030970000123</v>
      </c>
      <c r="K322" s="913" t="s">
        <v>4926</v>
      </c>
      <c r="L322" s="913" t="s">
        <v>4450</v>
      </c>
      <c r="M322" s="913" t="s">
        <v>4441</v>
      </c>
      <c r="N322" s="913" t="s">
        <v>634</v>
      </c>
      <c r="O322" s="913">
        <v>2</v>
      </c>
      <c r="P322" s="913">
        <v>0</v>
      </c>
      <c r="Q322" s="913">
        <v>0</v>
      </c>
      <c r="R322" s="913">
        <v>0</v>
      </c>
      <c r="S322" s="913">
        <v>1007</v>
      </c>
      <c r="T322" s="913" t="s">
        <v>4586</v>
      </c>
      <c r="U322" s="915">
        <v>469700</v>
      </c>
      <c r="V322" s="916">
        <v>939400</v>
      </c>
      <c r="W322" s="912" t="s">
        <v>4567</v>
      </c>
      <c r="X322" s="905" t="s">
        <v>5288</v>
      </c>
      <c r="Y322" s="917" t="s">
        <v>4706</v>
      </c>
      <c r="Z322" s="907" t="s">
        <v>5598</v>
      </c>
      <c r="AA322" s="908">
        <v>1.4931506849315068</v>
      </c>
      <c r="AB322" s="905" t="s">
        <v>5287</v>
      </c>
      <c r="AC322" s="905" t="s">
        <v>5063</v>
      </c>
      <c r="AD322" s="907" t="s">
        <v>5004</v>
      </c>
      <c r="AE322" s="905">
        <v>2</v>
      </c>
      <c r="AF322" s="906">
        <v>0</v>
      </c>
      <c r="AG322" s="910">
        <v>43808</v>
      </c>
      <c r="AH322" s="905"/>
      <c r="AI322" s="910" t="s">
        <v>2</v>
      </c>
      <c r="AJ322" s="910">
        <v>43437</v>
      </c>
      <c r="AK322" s="906">
        <v>2</v>
      </c>
      <c r="AL322" s="906">
        <v>0</v>
      </c>
      <c r="AM322" s="911"/>
      <c r="AN322" s="910">
        <v>43982</v>
      </c>
      <c r="AO322" s="910">
        <v>44167</v>
      </c>
      <c r="AP322" s="907"/>
      <c r="AQ322" s="711">
        <v>0</v>
      </c>
      <c r="AR322" s="711">
        <v>0</v>
      </c>
      <c r="AS322" s="711">
        <v>0</v>
      </c>
      <c r="AT322" s="711">
        <v>0</v>
      </c>
      <c r="AU322" s="715">
        <v>0</v>
      </c>
      <c r="AV322" s="711"/>
      <c r="AW322" s="716"/>
      <c r="AX322" s="716"/>
      <c r="AY322" s="716"/>
      <c r="AZ322" s="716"/>
      <c r="BA322" s="716"/>
      <c r="BB322" s="716"/>
      <c r="BC322" s="716"/>
      <c r="BD322" s="716"/>
      <c r="BE322" s="716"/>
      <c r="BF322" s="716"/>
      <c r="BG322" s="716"/>
      <c r="BH322" s="716"/>
      <c r="BI322" s="716">
        <v>0</v>
      </c>
      <c r="BJ322" s="722">
        <v>0</v>
      </c>
      <c r="BK322" s="719">
        <v>0</v>
      </c>
      <c r="BL322" s="716">
        <v>0</v>
      </c>
      <c r="BM322" s="720" t="s">
        <v>5597</v>
      </c>
      <c r="BO322" s="918"/>
      <c r="BQ322" s="919"/>
      <c r="BR322" s="918"/>
    </row>
    <row r="323" spans="1:70" s="721" customFormat="1" ht="14.45" customHeight="1">
      <c r="A323" s="904">
        <f t="shared" si="4"/>
        <v>314</v>
      </c>
      <c r="B323" s="912">
        <v>2100</v>
      </c>
      <c r="C323" s="913" t="s">
        <v>4565</v>
      </c>
      <c r="D323" s="913">
        <v>2117</v>
      </c>
      <c r="E323" s="913" t="s">
        <v>4695</v>
      </c>
      <c r="F323" s="913">
        <v>2010</v>
      </c>
      <c r="G323" s="913" t="s">
        <v>4696</v>
      </c>
      <c r="H323" s="912" t="s">
        <v>4581</v>
      </c>
      <c r="I323" s="913" t="s">
        <v>4582</v>
      </c>
      <c r="J323" s="914">
        <v>4730970000721</v>
      </c>
      <c r="K323" s="913" t="s">
        <v>4884</v>
      </c>
      <c r="L323" s="913" t="s">
        <v>4700</v>
      </c>
      <c r="M323" s="913" t="s">
        <v>4441</v>
      </c>
      <c r="N323" s="913" t="s">
        <v>634</v>
      </c>
      <c r="O323" s="913">
        <v>0</v>
      </c>
      <c r="P323" s="913">
        <v>0</v>
      </c>
      <c r="Q323" s="913">
        <v>0</v>
      </c>
      <c r="R323" s="913">
        <v>0</v>
      </c>
      <c r="S323" s="913">
        <v>1007</v>
      </c>
      <c r="T323" s="913" t="s">
        <v>4586</v>
      </c>
      <c r="U323" s="915">
        <v>1540000</v>
      </c>
      <c r="V323" s="916">
        <v>0</v>
      </c>
      <c r="W323" s="912" t="s">
        <v>4567</v>
      </c>
      <c r="X323" s="905" t="s">
        <v>5432</v>
      </c>
      <c r="Y323" s="917" t="s">
        <v>4715</v>
      </c>
      <c r="Z323" s="907" t="s">
        <v>5596</v>
      </c>
      <c r="AA323" s="908">
        <v>3.3123287671232875</v>
      </c>
      <c r="AB323" s="905" t="s">
        <v>5433</v>
      </c>
      <c r="AC323" s="905" t="s">
        <v>5058</v>
      </c>
      <c r="AD323" s="907" t="s">
        <v>4977</v>
      </c>
      <c r="AE323" s="905">
        <v>0</v>
      </c>
      <c r="AF323" s="906">
        <v>0</v>
      </c>
      <c r="AG323" s="910">
        <v>43909</v>
      </c>
      <c r="AH323" s="905"/>
      <c r="AI323" s="910">
        <v>43909</v>
      </c>
      <c r="AJ323" s="910">
        <v>42773</v>
      </c>
      <c r="AK323" s="906">
        <v>50</v>
      </c>
      <c r="AL323" s="906">
        <v>40</v>
      </c>
      <c r="AM323" s="911"/>
      <c r="AN323" s="910">
        <v>43982</v>
      </c>
      <c r="AO323" s="910">
        <v>43503</v>
      </c>
      <c r="AP323" s="907"/>
      <c r="AQ323" s="711">
        <v>0</v>
      </c>
      <c r="AR323" s="711">
        <v>0</v>
      </c>
      <c r="AS323" s="711">
        <v>0</v>
      </c>
      <c r="AT323" s="711">
        <v>0</v>
      </c>
      <c r="AU323" s="715">
        <v>0</v>
      </c>
      <c r="AV323" s="711"/>
      <c r="AW323" s="716"/>
      <c r="AX323" s="716"/>
      <c r="AY323" s="920">
        <v>40</v>
      </c>
      <c r="AZ323" s="716"/>
      <c r="BA323" s="716"/>
      <c r="BB323" s="716"/>
      <c r="BC323" s="716"/>
      <c r="BD323" s="716"/>
      <c r="BE323" s="716"/>
      <c r="BF323" s="716"/>
      <c r="BG323" s="716"/>
      <c r="BH323" s="716"/>
      <c r="BI323" s="716">
        <v>40</v>
      </c>
      <c r="BJ323" s="722">
        <v>3.3333333333333335</v>
      </c>
      <c r="BK323" s="719">
        <v>61600000</v>
      </c>
      <c r="BL323" s="716">
        <v>1</v>
      </c>
      <c r="BM323" s="720" t="s">
        <v>5597</v>
      </c>
      <c r="BO323" s="918"/>
      <c r="BQ323" s="919"/>
      <c r="BR323" s="918"/>
    </row>
    <row r="324" spans="1:70" s="721" customFormat="1" ht="14.45" customHeight="1">
      <c r="A324" s="904">
        <f t="shared" si="4"/>
        <v>315</v>
      </c>
      <c r="B324" s="912">
        <v>2100</v>
      </c>
      <c r="C324" s="913" t="s">
        <v>4565</v>
      </c>
      <c r="D324" s="913">
        <v>2117</v>
      </c>
      <c r="E324" s="913" t="s">
        <v>4695</v>
      </c>
      <c r="F324" s="913">
        <v>2010</v>
      </c>
      <c r="G324" s="913" t="s">
        <v>4696</v>
      </c>
      <c r="H324" s="912" t="s">
        <v>4581</v>
      </c>
      <c r="I324" s="913" t="s">
        <v>4582</v>
      </c>
      <c r="J324" s="914">
        <v>3030970000158</v>
      </c>
      <c r="K324" s="913" t="s">
        <v>4766</v>
      </c>
      <c r="L324" s="913" t="s">
        <v>4465</v>
      </c>
      <c r="M324" s="913" t="s">
        <v>4441</v>
      </c>
      <c r="N324" s="913" t="s">
        <v>634</v>
      </c>
      <c r="O324" s="913">
        <v>2</v>
      </c>
      <c r="P324" s="913">
        <v>0</v>
      </c>
      <c r="Q324" s="913">
        <v>0</v>
      </c>
      <c r="R324" s="913">
        <v>0</v>
      </c>
      <c r="S324" s="913">
        <v>1007</v>
      </c>
      <c r="T324" s="913" t="s">
        <v>4586</v>
      </c>
      <c r="U324" s="915">
        <v>220000</v>
      </c>
      <c r="V324" s="916">
        <v>440000</v>
      </c>
      <c r="W324" s="912" t="s">
        <v>4567</v>
      </c>
      <c r="X324" s="905" t="s">
        <v>5434</v>
      </c>
      <c r="Y324" s="917" t="s">
        <v>3933</v>
      </c>
      <c r="Z324" s="907" t="s">
        <v>5596</v>
      </c>
      <c r="AA324" s="908">
        <v>6.5315068493150683</v>
      </c>
      <c r="AB324" s="905" t="s">
        <v>5435</v>
      </c>
      <c r="AC324" s="905" t="s">
        <v>5034</v>
      </c>
      <c r="AD324" s="907" t="s">
        <v>4993</v>
      </c>
      <c r="AE324" s="905">
        <v>2</v>
      </c>
      <c r="AF324" s="906">
        <v>0</v>
      </c>
      <c r="AG324" s="910">
        <v>43808</v>
      </c>
      <c r="AH324" s="905"/>
      <c r="AI324" s="910" t="s">
        <v>2</v>
      </c>
      <c r="AJ324" s="910">
        <v>41598</v>
      </c>
      <c r="AK324" s="906">
        <v>2</v>
      </c>
      <c r="AL324" s="906">
        <v>0</v>
      </c>
      <c r="AM324" s="911"/>
      <c r="AN324" s="910">
        <v>43982</v>
      </c>
      <c r="AO324" s="910">
        <v>42328</v>
      </c>
      <c r="AP324" s="907"/>
      <c r="AQ324" s="711">
        <v>0</v>
      </c>
      <c r="AR324" s="711">
        <v>0</v>
      </c>
      <c r="AS324" s="711">
        <v>0</v>
      </c>
      <c r="AT324" s="711">
        <v>0</v>
      </c>
      <c r="AU324" s="715">
        <v>0</v>
      </c>
      <c r="AV324" s="711"/>
      <c r="AW324" s="716"/>
      <c r="AX324" s="716"/>
      <c r="AY324" s="716"/>
      <c r="AZ324" s="716"/>
      <c r="BA324" s="716"/>
      <c r="BB324" s="716"/>
      <c r="BC324" s="716"/>
      <c r="BD324" s="716"/>
      <c r="BE324" s="716"/>
      <c r="BF324" s="716"/>
      <c r="BG324" s="716"/>
      <c r="BH324" s="716"/>
      <c r="BI324" s="716">
        <v>0</v>
      </c>
      <c r="BJ324" s="722">
        <v>0</v>
      </c>
      <c r="BK324" s="719">
        <v>0</v>
      </c>
      <c r="BL324" s="716">
        <v>0</v>
      </c>
      <c r="BM324" s="720" t="s">
        <v>5597</v>
      </c>
      <c r="BO324" s="918"/>
      <c r="BQ324" s="919"/>
      <c r="BR324" s="918"/>
    </row>
    <row r="325" spans="1:70" s="721" customFormat="1" ht="14.45" customHeight="1">
      <c r="A325" s="904">
        <f t="shared" si="4"/>
        <v>316</v>
      </c>
      <c r="B325" s="912">
        <v>2100</v>
      </c>
      <c r="C325" s="913" t="s">
        <v>4565</v>
      </c>
      <c r="D325" s="913">
        <v>2117</v>
      </c>
      <c r="E325" s="913" t="s">
        <v>4695</v>
      </c>
      <c r="F325" s="913">
        <v>2010</v>
      </c>
      <c r="G325" s="913" t="s">
        <v>4696</v>
      </c>
      <c r="H325" s="912" t="s">
        <v>4581</v>
      </c>
      <c r="I325" s="913" t="s">
        <v>4582</v>
      </c>
      <c r="J325" s="914">
        <v>3030970000020</v>
      </c>
      <c r="K325" s="913" t="s">
        <v>4758</v>
      </c>
      <c r="L325" s="913" t="s">
        <v>4465</v>
      </c>
      <c r="M325" s="913" t="s">
        <v>4441</v>
      </c>
      <c r="N325" s="913" t="s">
        <v>634</v>
      </c>
      <c r="O325" s="913">
        <v>5</v>
      </c>
      <c r="P325" s="913">
        <v>0</v>
      </c>
      <c r="Q325" s="913">
        <v>0</v>
      </c>
      <c r="R325" s="913">
        <v>0</v>
      </c>
      <c r="S325" s="913">
        <v>1007</v>
      </c>
      <c r="T325" s="913" t="s">
        <v>4586</v>
      </c>
      <c r="U325" s="915">
        <v>38181</v>
      </c>
      <c r="V325" s="916">
        <v>190905</v>
      </c>
      <c r="W325" s="912" t="s">
        <v>4567</v>
      </c>
      <c r="X325" s="905" t="s">
        <v>5436</v>
      </c>
      <c r="Y325" s="917" t="s">
        <v>3933</v>
      </c>
      <c r="Z325" s="907" t="s">
        <v>5596</v>
      </c>
      <c r="AA325" s="908">
        <v>7.6712328767123283</v>
      </c>
      <c r="AB325" s="905" t="s">
        <v>5437</v>
      </c>
      <c r="AC325" s="905" t="s">
        <v>5021</v>
      </c>
      <c r="AD325" s="907" t="s">
        <v>5084</v>
      </c>
      <c r="AE325" s="905">
        <v>5</v>
      </c>
      <c r="AF325" s="906">
        <v>0</v>
      </c>
      <c r="AG325" s="910">
        <v>43808</v>
      </c>
      <c r="AH325" s="905"/>
      <c r="AI325" s="910" t="s">
        <v>2</v>
      </c>
      <c r="AJ325" s="910">
        <v>41182</v>
      </c>
      <c r="AK325" s="906">
        <v>5</v>
      </c>
      <c r="AL325" s="906">
        <v>0</v>
      </c>
      <c r="AM325" s="911"/>
      <c r="AN325" s="910">
        <v>43982</v>
      </c>
      <c r="AO325" s="910">
        <v>41912</v>
      </c>
      <c r="AP325" s="907"/>
      <c r="AQ325" s="711">
        <v>0</v>
      </c>
      <c r="AR325" s="711">
        <v>0</v>
      </c>
      <c r="AS325" s="711">
        <v>0</v>
      </c>
      <c r="AT325" s="711">
        <v>0</v>
      </c>
      <c r="AU325" s="715">
        <v>0</v>
      </c>
      <c r="AV325" s="711"/>
      <c r="AW325" s="716"/>
      <c r="AX325" s="716"/>
      <c r="AY325" s="716"/>
      <c r="AZ325" s="716"/>
      <c r="BA325" s="716"/>
      <c r="BB325" s="716"/>
      <c r="BC325" s="716"/>
      <c r="BD325" s="716"/>
      <c r="BE325" s="716"/>
      <c r="BF325" s="716"/>
      <c r="BG325" s="716"/>
      <c r="BH325" s="716"/>
      <c r="BI325" s="716">
        <v>0</v>
      </c>
      <c r="BJ325" s="722">
        <v>0</v>
      </c>
      <c r="BK325" s="719">
        <v>0</v>
      </c>
      <c r="BL325" s="716">
        <v>0</v>
      </c>
      <c r="BM325" s="720" t="s">
        <v>5597</v>
      </c>
      <c r="BO325" s="918"/>
      <c r="BQ325" s="919"/>
      <c r="BR325" s="918"/>
    </row>
    <row r="326" spans="1:70" s="721" customFormat="1" ht="14.45" customHeight="1">
      <c r="A326" s="904">
        <f t="shared" si="4"/>
        <v>317</v>
      </c>
      <c r="B326" s="912">
        <v>2100</v>
      </c>
      <c r="C326" s="913" t="s">
        <v>4565</v>
      </c>
      <c r="D326" s="913">
        <v>2117</v>
      </c>
      <c r="E326" s="913" t="s">
        <v>4695</v>
      </c>
      <c r="F326" s="913">
        <v>2010</v>
      </c>
      <c r="G326" s="913" t="s">
        <v>4696</v>
      </c>
      <c r="H326" s="912" t="s">
        <v>4581</v>
      </c>
      <c r="I326" s="913" t="s">
        <v>4582</v>
      </c>
      <c r="J326" s="914">
        <v>3030970000021</v>
      </c>
      <c r="K326" s="913" t="s">
        <v>4759</v>
      </c>
      <c r="L326" s="913" t="s">
        <v>4465</v>
      </c>
      <c r="M326" s="913" t="s">
        <v>4441</v>
      </c>
      <c r="N326" s="913" t="s">
        <v>634</v>
      </c>
      <c r="O326" s="913">
        <v>2</v>
      </c>
      <c r="P326" s="913">
        <v>0</v>
      </c>
      <c r="Q326" s="913">
        <v>0</v>
      </c>
      <c r="R326" s="913">
        <v>0</v>
      </c>
      <c r="S326" s="913">
        <v>1007</v>
      </c>
      <c r="T326" s="913" t="s">
        <v>4586</v>
      </c>
      <c r="U326" s="915">
        <v>38181</v>
      </c>
      <c r="V326" s="916">
        <v>76362</v>
      </c>
      <c r="W326" s="912" t="s">
        <v>4567</v>
      </c>
      <c r="X326" s="905" t="s">
        <v>5436</v>
      </c>
      <c r="Y326" s="917" t="s">
        <v>3933</v>
      </c>
      <c r="Z326" s="907" t="s">
        <v>5596</v>
      </c>
      <c r="AA326" s="908">
        <v>7.6712328767123283</v>
      </c>
      <c r="AB326" s="905" t="s">
        <v>5437</v>
      </c>
      <c r="AC326" s="905" t="s">
        <v>5021</v>
      </c>
      <c r="AD326" s="907" t="s">
        <v>5084</v>
      </c>
      <c r="AE326" s="905">
        <v>2</v>
      </c>
      <c r="AF326" s="906">
        <v>0</v>
      </c>
      <c r="AG326" s="910">
        <v>43808</v>
      </c>
      <c r="AH326" s="905"/>
      <c r="AI326" s="910" t="s">
        <v>2</v>
      </c>
      <c r="AJ326" s="910">
        <v>41182</v>
      </c>
      <c r="AK326" s="906">
        <v>2</v>
      </c>
      <c r="AL326" s="906">
        <v>0</v>
      </c>
      <c r="AM326" s="911"/>
      <c r="AN326" s="910">
        <v>43982</v>
      </c>
      <c r="AO326" s="910">
        <v>41912</v>
      </c>
      <c r="AP326" s="907"/>
      <c r="AQ326" s="711">
        <v>0</v>
      </c>
      <c r="AR326" s="711">
        <v>0</v>
      </c>
      <c r="AS326" s="711">
        <v>0</v>
      </c>
      <c r="AT326" s="711">
        <v>0</v>
      </c>
      <c r="AU326" s="715">
        <v>0</v>
      </c>
      <c r="AV326" s="711"/>
      <c r="AW326" s="716"/>
      <c r="AX326" s="716"/>
      <c r="AY326" s="716"/>
      <c r="AZ326" s="716"/>
      <c r="BA326" s="716"/>
      <c r="BB326" s="716"/>
      <c r="BC326" s="716"/>
      <c r="BD326" s="716"/>
      <c r="BE326" s="716"/>
      <c r="BF326" s="716"/>
      <c r="BG326" s="716"/>
      <c r="BH326" s="716"/>
      <c r="BI326" s="716">
        <v>0</v>
      </c>
      <c r="BJ326" s="722">
        <v>0</v>
      </c>
      <c r="BK326" s="719">
        <v>0</v>
      </c>
      <c r="BL326" s="716">
        <v>0</v>
      </c>
      <c r="BM326" s="720" t="s">
        <v>5597</v>
      </c>
      <c r="BO326" s="918"/>
      <c r="BQ326" s="919"/>
      <c r="BR326" s="918"/>
    </row>
    <row r="327" spans="1:70" s="721" customFormat="1" ht="14.45" customHeight="1">
      <c r="A327" s="904">
        <f t="shared" si="4"/>
        <v>318</v>
      </c>
      <c r="B327" s="912">
        <v>2100</v>
      </c>
      <c r="C327" s="913" t="s">
        <v>4565</v>
      </c>
      <c r="D327" s="913">
        <v>2117</v>
      </c>
      <c r="E327" s="913" t="s">
        <v>4695</v>
      </c>
      <c r="F327" s="913">
        <v>2010</v>
      </c>
      <c r="G327" s="913" t="s">
        <v>4696</v>
      </c>
      <c r="H327" s="912" t="s">
        <v>4581</v>
      </c>
      <c r="I327" s="913" t="s">
        <v>4582</v>
      </c>
      <c r="J327" s="914">
        <v>3030970000024</v>
      </c>
      <c r="K327" s="913" t="s">
        <v>4760</v>
      </c>
      <c r="L327" s="913" t="s">
        <v>4465</v>
      </c>
      <c r="M327" s="913" t="s">
        <v>4441</v>
      </c>
      <c r="N327" s="913" t="s">
        <v>634</v>
      </c>
      <c r="O327" s="913">
        <v>2</v>
      </c>
      <c r="P327" s="913">
        <v>0</v>
      </c>
      <c r="Q327" s="913">
        <v>0</v>
      </c>
      <c r="R327" s="913">
        <v>0</v>
      </c>
      <c r="S327" s="913">
        <v>1007</v>
      </c>
      <c r="T327" s="913" t="s">
        <v>4586</v>
      </c>
      <c r="U327" s="915">
        <v>42097</v>
      </c>
      <c r="V327" s="916">
        <v>84194</v>
      </c>
      <c r="W327" s="912" t="s">
        <v>4567</v>
      </c>
      <c r="X327" s="905" t="s">
        <v>5436</v>
      </c>
      <c r="Y327" s="917" t="s">
        <v>3933</v>
      </c>
      <c r="Z327" s="907" t="s">
        <v>5596</v>
      </c>
      <c r="AA327" s="908">
        <v>7.6712328767123283</v>
      </c>
      <c r="AB327" s="905" t="s">
        <v>5437</v>
      </c>
      <c r="AC327" s="905" t="s">
        <v>5021</v>
      </c>
      <c r="AD327" s="907" t="s">
        <v>5084</v>
      </c>
      <c r="AE327" s="905">
        <v>2</v>
      </c>
      <c r="AF327" s="906">
        <v>0</v>
      </c>
      <c r="AG327" s="910">
        <v>43808</v>
      </c>
      <c r="AH327" s="905"/>
      <c r="AI327" s="910" t="s">
        <v>2</v>
      </c>
      <c r="AJ327" s="910">
        <v>41182</v>
      </c>
      <c r="AK327" s="906">
        <v>2</v>
      </c>
      <c r="AL327" s="906">
        <v>0</v>
      </c>
      <c r="AM327" s="911"/>
      <c r="AN327" s="910">
        <v>43982</v>
      </c>
      <c r="AO327" s="910">
        <v>41912</v>
      </c>
      <c r="AP327" s="907"/>
      <c r="AQ327" s="711">
        <v>0</v>
      </c>
      <c r="AR327" s="711">
        <v>0</v>
      </c>
      <c r="AS327" s="711">
        <v>0</v>
      </c>
      <c r="AT327" s="711">
        <v>0</v>
      </c>
      <c r="AU327" s="715">
        <v>0</v>
      </c>
      <c r="AV327" s="711"/>
      <c r="AW327" s="716"/>
      <c r="AX327" s="716"/>
      <c r="AY327" s="716"/>
      <c r="AZ327" s="716"/>
      <c r="BA327" s="716"/>
      <c r="BB327" s="716"/>
      <c r="BC327" s="716"/>
      <c r="BD327" s="716"/>
      <c r="BE327" s="716"/>
      <c r="BF327" s="716"/>
      <c r="BG327" s="716"/>
      <c r="BH327" s="716"/>
      <c r="BI327" s="716">
        <v>0</v>
      </c>
      <c r="BJ327" s="722">
        <v>0</v>
      </c>
      <c r="BK327" s="719">
        <v>0</v>
      </c>
      <c r="BL327" s="716">
        <v>0</v>
      </c>
      <c r="BM327" s="720" t="s">
        <v>5597</v>
      </c>
      <c r="BO327" s="918"/>
      <c r="BQ327" s="919"/>
      <c r="BR327" s="918"/>
    </row>
    <row r="328" spans="1:70" s="721" customFormat="1" ht="14.45" customHeight="1">
      <c r="A328" s="904">
        <f t="shared" si="4"/>
        <v>319</v>
      </c>
      <c r="B328" s="912">
        <v>2100</v>
      </c>
      <c r="C328" s="913" t="s">
        <v>4565</v>
      </c>
      <c r="D328" s="913">
        <v>2117</v>
      </c>
      <c r="E328" s="913" t="s">
        <v>4695</v>
      </c>
      <c r="F328" s="913">
        <v>2010</v>
      </c>
      <c r="G328" s="913" t="s">
        <v>4696</v>
      </c>
      <c r="H328" s="912" t="s">
        <v>4581</v>
      </c>
      <c r="I328" s="913" t="s">
        <v>4582</v>
      </c>
      <c r="J328" s="914">
        <v>3030970000025</v>
      </c>
      <c r="K328" s="913" t="s">
        <v>4761</v>
      </c>
      <c r="L328" s="913" t="s">
        <v>4465</v>
      </c>
      <c r="M328" s="913" t="s">
        <v>4441</v>
      </c>
      <c r="N328" s="913" t="s">
        <v>634</v>
      </c>
      <c r="O328" s="913">
        <v>4</v>
      </c>
      <c r="P328" s="913">
        <v>0</v>
      </c>
      <c r="Q328" s="913">
        <v>0</v>
      </c>
      <c r="R328" s="913">
        <v>0</v>
      </c>
      <c r="S328" s="913">
        <v>1007</v>
      </c>
      <c r="T328" s="913" t="s">
        <v>4586</v>
      </c>
      <c r="U328" s="915">
        <v>44055</v>
      </c>
      <c r="V328" s="916">
        <v>176220</v>
      </c>
      <c r="W328" s="912" t="s">
        <v>4567</v>
      </c>
      <c r="X328" s="905" t="s">
        <v>5436</v>
      </c>
      <c r="Y328" s="917" t="s">
        <v>3933</v>
      </c>
      <c r="Z328" s="907" t="s">
        <v>5596</v>
      </c>
      <c r="AA328" s="908">
        <v>7.6712328767123283</v>
      </c>
      <c r="AB328" s="905" t="s">
        <v>5437</v>
      </c>
      <c r="AC328" s="905" t="s">
        <v>5021</v>
      </c>
      <c r="AD328" s="907" t="s">
        <v>5014</v>
      </c>
      <c r="AE328" s="905">
        <v>4</v>
      </c>
      <c r="AF328" s="906">
        <v>0</v>
      </c>
      <c r="AG328" s="910">
        <v>43808</v>
      </c>
      <c r="AH328" s="905"/>
      <c r="AI328" s="910" t="s">
        <v>2</v>
      </c>
      <c r="AJ328" s="910">
        <v>41182</v>
      </c>
      <c r="AK328" s="906">
        <v>4</v>
      </c>
      <c r="AL328" s="906">
        <v>0</v>
      </c>
      <c r="AM328" s="911"/>
      <c r="AN328" s="910">
        <v>43982</v>
      </c>
      <c r="AO328" s="910">
        <v>41912</v>
      </c>
      <c r="AP328" s="907"/>
      <c r="AQ328" s="711">
        <v>0</v>
      </c>
      <c r="AR328" s="711">
        <v>0</v>
      </c>
      <c r="AS328" s="711">
        <v>0</v>
      </c>
      <c r="AT328" s="711">
        <v>0</v>
      </c>
      <c r="AU328" s="715">
        <v>0</v>
      </c>
      <c r="AV328" s="711"/>
      <c r="AW328" s="716"/>
      <c r="AX328" s="716"/>
      <c r="AY328" s="716"/>
      <c r="AZ328" s="716"/>
      <c r="BA328" s="716"/>
      <c r="BB328" s="716"/>
      <c r="BC328" s="716"/>
      <c r="BD328" s="716"/>
      <c r="BE328" s="716"/>
      <c r="BF328" s="716"/>
      <c r="BG328" s="716"/>
      <c r="BH328" s="716"/>
      <c r="BI328" s="716">
        <v>0</v>
      </c>
      <c r="BJ328" s="722">
        <v>0</v>
      </c>
      <c r="BK328" s="719">
        <v>0</v>
      </c>
      <c r="BL328" s="716">
        <v>0</v>
      </c>
      <c r="BM328" s="720" t="s">
        <v>5597</v>
      </c>
      <c r="BO328" s="918"/>
      <c r="BQ328" s="919"/>
      <c r="BR328" s="918"/>
    </row>
    <row r="329" spans="1:70" s="721" customFormat="1" ht="14.45" customHeight="1">
      <c r="A329" s="904">
        <f t="shared" si="4"/>
        <v>320</v>
      </c>
      <c r="B329" s="912">
        <v>2100</v>
      </c>
      <c r="C329" s="913" t="s">
        <v>4565</v>
      </c>
      <c r="D329" s="913">
        <v>2117</v>
      </c>
      <c r="E329" s="913" t="s">
        <v>4695</v>
      </c>
      <c r="F329" s="913">
        <v>2010</v>
      </c>
      <c r="G329" s="913" t="s">
        <v>4696</v>
      </c>
      <c r="H329" s="912" t="s">
        <v>4581</v>
      </c>
      <c r="I329" s="913" t="s">
        <v>4582</v>
      </c>
      <c r="J329" s="914">
        <v>3030970000029</v>
      </c>
      <c r="K329" s="913" t="s">
        <v>4762</v>
      </c>
      <c r="L329" s="913" t="s">
        <v>4465</v>
      </c>
      <c r="M329" s="913" t="s">
        <v>4441</v>
      </c>
      <c r="N329" s="913" t="s">
        <v>634</v>
      </c>
      <c r="O329" s="913">
        <v>3</v>
      </c>
      <c r="P329" s="913">
        <v>0</v>
      </c>
      <c r="Q329" s="913">
        <v>0</v>
      </c>
      <c r="R329" s="913">
        <v>0</v>
      </c>
      <c r="S329" s="913">
        <v>1007</v>
      </c>
      <c r="T329" s="913" t="s">
        <v>4586</v>
      </c>
      <c r="U329" s="915">
        <v>48950</v>
      </c>
      <c r="V329" s="916">
        <v>146850</v>
      </c>
      <c r="W329" s="912" t="s">
        <v>4567</v>
      </c>
      <c r="X329" s="905" t="s">
        <v>5436</v>
      </c>
      <c r="Y329" s="917" t="s">
        <v>3933</v>
      </c>
      <c r="Z329" s="907" t="s">
        <v>5596</v>
      </c>
      <c r="AA329" s="908">
        <v>7.6712328767123283</v>
      </c>
      <c r="AB329" s="905" t="s">
        <v>5437</v>
      </c>
      <c r="AC329" s="905" t="s">
        <v>5021</v>
      </c>
      <c r="AD329" s="907" t="s">
        <v>5084</v>
      </c>
      <c r="AE329" s="905">
        <v>3</v>
      </c>
      <c r="AF329" s="906">
        <v>0</v>
      </c>
      <c r="AG329" s="910">
        <v>43808</v>
      </c>
      <c r="AH329" s="905"/>
      <c r="AI329" s="910" t="s">
        <v>2</v>
      </c>
      <c r="AJ329" s="910">
        <v>41182</v>
      </c>
      <c r="AK329" s="906">
        <v>3</v>
      </c>
      <c r="AL329" s="906">
        <v>0</v>
      </c>
      <c r="AM329" s="911"/>
      <c r="AN329" s="910">
        <v>43982</v>
      </c>
      <c r="AO329" s="910">
        <v>41912</v>
      </c>
      <c r="AP329" s="907"/>
      <c r="AQ329" s="711">
        <v>0</v>
      </c>
      <c r="AR329" s="711">
        <v>0</v>
      </c>
      <c r="AS329" s="711">
        <v>0</v>
      </c>
      <c r="AT329" s="711">
        <v>0</v>
      </c>
      <c r="AU329" s="715">
        <v>0</v>
      </c>
      <c r="AV329" s="711"/>
      <c r="AW329" s="716"/>
      <c r="AX329" s="716"/>
      <c r="AY329" s="716"/>
      <c r="AZ329" s="716"/>
      <c r="BA329" s="716"/>
      <c r="BB329" s="716"/>
      <c r="BC329" s="716"/>
      <c r="BD329" s="716"/>
      <c r="BE329" s="716"/>
      <c r="BF329" s="716"/>
      <c r="BG329" s="716"/>
      <c r="BH329" s="716"/>
      <c r="BI329" s="716">
        <v>0</v>
      </c>
      <c r="BJ329" s="722">
        <v>0</v>
      </c>
      <c r="BK329" s="719">
        <v>0</v>
      </c>
      <c r="BL329" s="716">
        <v>0</v>
      </c>
      <c r="BM329" s="720" t="s">
        <v>5597</v>
      </c>
      <c r="BO329" s="918"/>
      <c r="BQ329" s="919"/>
      <c r="BR329" s="918"/>
    </row>
    <row r="330" spans="1:70" s="721" customFormat="1" ht="14.45" customHeight="1">
      <c r="A330" s="904">
        <f t="shared" si="4"/>
        <v>321</v>
      </c>
      <c r="B330" s="912">
        <v>2100</v>
      </c>
      <c r="C330" s="913" t="s">
        <v>4565</v>
      </c>
      <c r="D330" s="913">
        <v>2117</v>
      </c>
      <c r="E330" s="913" t="s">
        <v>4695</v>
      </c>
      <c r="F330" s="913">
        <v>2010</v>
      </c>
      <c r="G330" s="913" t="s">
        <v>4696</v>
      </c>
      <c r="H330" s="912" t="s">
        <v>4581</v>
      </c>
      <c r="I330" s="913" t="s">
        <v>4582</v>
      </c>
      <c r="J330" s="914">
        <v>3030970000030</v>
      </c>
      <c r="K330" s="913" t="s">
        <v>4763</v>
      </c>
      <c r="L330" s="913" t="s">
        <v>4465</v>
      </c>
      <c r="M330" s="913" t="s">
        <v>4441</v>
      </c>
      <c r="N330" s="913" t="s">
        <v>634</v>
      </c>
      <c r="O330" s="913">
        <v>7</v>
      </c>
      <c r="P330" s="913">
        <v>0</v>
      </c>
      <c r="Q330" s="913">
        <v>0</v>
      </c>
      <c r="R330" s="913">
        <v>0</v>
      </c>
      <c r="S330" s="913">
        <v>1007</v>
      </c>
      <c r="T330" s="913" t="s">
        <v>4586</v>
      </c>
      <c r="U330" s="915">
        <v>144892</v>
      </c>
      <c r="V330" s="916">
        <v>1014244</v>
      </c>
      <c r="W330" s="912" t="s">
        <v>4567</v>
      </c>
      <c r="X330" s="905" t="s">
        <v>5436</v>
      </c>
      <c r="Y330" s="917" t="s">
        <v>3933</v>
      </c>
      <c r="Z330" s="907" t="s">
        <v>5596</v>
      </c>
      <c r="AA330" s="908">
        <v>7.6712328767123283</v>
      </c>
      <c r="AB330" s="905" t="s">
        <v>5437</v>
      </c>
      <c r="AC330" s="905" t="s">
        <v>5021</v>
      </c>
      <c r="AD330" s="907" t="s">
        <v>5084</v>
      </c>
      <c r="AE330" s="905">
        <v>7</v>
      </c>
      <c r="AF330" s="906">
        <v>0</v>
      </c>
      <c r="AG330" s="910">
        <v>43808</v>
      </c>
      <c r="AH330" s="905"/>
      <c r="AI330" s="910" t="s">
        <v>2</v>
      </c>
      <c r="AJ330" s="910">
        <v>41182</v>
      </c>
      <c r="AK330" s="906">
        <v>7</v>
      </c>
      <c r="AL330" s="906">
        <v>0</v>
      </c>
      <c r="AM330" s="911"/>
      <c r="AN330" s="910">
        <v>43982</v>
      </c>
      <c r="AO330" s="910">
        <v>41912</v>
      </c>
      <c r="AP330" s="907"/>
      <c r="AQ330" s="711">
        <v>0</v>
      </c>
      <c r="AR330" s="711">
        <v>0</v>
      </c>
      <c r="AS330" s="711">
        <v>0</v>
      </c>
      <c r="AT330" s="711">
        <v>0</v>
      </c>
      <c r="AU330" s="715">
        <v>0</v>
      </c>
      <c r="AV330" s="711"/>
      <c r="AW330" s="716"/>
      <c r="AX330" s="716"/>
      <c r="AY330" s="716"/>
      <c r="AZ330" s="716"/>
      <c r="BA330" s="716"/>
      <c r="BB330" s="716"/>
      <c r="BC330" s="716"/>
      <c r="BD330" s="716"/>
      <c r="BE330" s="716"/>
      <c r="BF330" s="716"/>
      <c r="BG330" s="716"/>
      <c r="BH330" s="716"/>
      <c r="BI330" s="716">
        <v>0</v>
      </c>
      <c r="BJ330" s="722">
        <v>0</v>
      </c>
      <c r="BK330" s="719">
        <v>0</v>
      </c>
      <c r="BL330" s="716">
        <v>0</v>
      </c>
      <c r="BM330" s="720" t="s">
        <v>5597</v>
      </c>
      <c r="BO330" s="918"/>
      <c r="BQ330" s="919"/>
      <c r="BR330" s="918"/>
    </row>
    <row r="331" spans="1:70" s="721" customFormat="1" ht="14.45" customHeight="1">
      <c r="A331" s="904">
        <f t="shared" si="4"/>
        <v>322</v>
      </c>
      <c r="B331" s="912">
        <v>2100</v>
      </c>
      <c r="C331" s="913" t="s">
        <v>4565</v>
      </c>
      <c r="D331" s="913">
        <v>2117</v>
      </c>
      <c r="E331" s="913" t="s">
        <v>4695</v>
      </c>
      <c r="F331" s="913">
        <v>2010</v>
      </c>
      <c r="G331" s="913" t="s">
        <v>4696</v>
      </c>
      <c r="H331" s="912" t="s">
        <v>4581</v>
      </c>
      <c r="I331" s="913" t="s">
        <v>4582</v>
      </c>
      <c r="J331" s="914">
        <v>3030970000031</v>
      </c>
      <c r="K331" s="913" t="s">
        <v>4764</v>
      </c>
      <c r="L331" s="913" t="s">
        <v>4465</v>
      </c>
      <c r="M331" s="913" t="s">
        <v>4441</v>
      </c>
      <c r="N331" s="913" t="s">
        <v>634</v>
      </c>
      <c r="O331" s="913">
        <v>7</v>
      </c>
      <c r="P331" s="913">
        <v>0</v>
      </c>
      <c r="Q331" s="913">
        <v>0</v>
      </c>
      <c r="R331" s="913">
        <v>0</v>
      </c>
      <c r="S331" s="913">
        <v>1007</v>
      </c>
      <c r="T331" s="913" t="s">
        <v>4586</v>
      </c>
      <c r="U331" s="915">
        <v>144892</v>
      </c>
      <c r="V331" s="916">
        <v>1014244</v>
      </c>
      <c r="W331" s="912" t="s">
        <v>4567</v>
      </c>
      <c r="X331" s="905" t="s">
        <v>5436</v>
      </c>
      <c r="Y331" s="917" t="s">
        <v>3933</v>
      </c>
      <c r="Z331" s="907" t="s">
        <v>5596</v>
      </c>
      <c r="AA331" s="908">
        <v>7.6712328767123283</v>
      </c>
      <c r="AB331" s="905" t="s">
        <v>5437</v>
      </c>
      <c r="AC331" s="905" t="s">
        <v>5021</v>
      </c>
      <c r="AD331" s="907" t="s">
        <v>5084</v>
      </c>
      <c r="AE331" s="905">
        <v>7</v>
      </c>
      <c r="AF331" s="906">
        <v>0</v>
      </c>
      <c r="AG331" s="910">
        <v>43808</v>
      </c>
      <c r="AH331" s="905"/>
      <c r="AI331" s="910" t="s">
        <v>2</v>
      </c>
      <c r="AJ331" s="910">
        <v>41182</v>
      </c>
      <c r="AK331" s="906">
        <v>7</v>
      </c>
      <c r="AL331" s="906">
        <v>0</v>
      </c>
      <c r="AM331" s="911"/>
      <c r="AN331" s="910">
        <v>43982</v>
      </c>
      <c r="AO331" s="910">
        <v>41912</v>
      </c>
      <c r="AP331" s="907"/>
      <c r="AQ331" s="711">
        <v>0</v>
      </c>
      <c r="AR331" s="711">
        <v>0</v>
      </c>
      <c r="AS331" s="711">
        <v>0</v>
      </c>
      <c r="AT331" s="711">
        <v>0</v>
      </c>
      <c r="AU331" s="715">
        <v>0</v>
      </c>
      <c r="AV331" s="711"/>
      <c r="AW331" s="716"/>
      <c r="AX331" s="716"/>
      <c r="AY331" s="716"/>
      <c r="AZ331" s="716"/>
      <c r="BA331" s="716"/>
      <c r="BB331" s="716"/>
      <c r="BC331" s="716"/>
      <c r="BD331" s="716"/>
      <c r="BE331" s="716"/>
      <c r="BF331" s="716"/>
      <c r="BG331" s="716"/>
      <c r="BH331" s="716"/>
      <c r="BI331" s="716">
        <v>0</v>
      </c>
      <c r="BJ331" s="722">
        <v>0</v>
      </c>
      <c r="BK331" s="719">
        <v>0</v>
      </c>
      <c r="BL331" s="716">
        <v>0</v>
      </c>
      <c r="BM331" s="720" t="s">
        <v>5597</v>
      </c>
      <c r="BO331" s="918"/>
      <c r="BQ331" s="919"/>
      <c r="BR331" s="918"/>
    </row>
    <row r="332" spans="1:70" s="721" customFormat="1" ht="14.45" customHeight="1">
      <c r="A332" s="904">
        <f t="shared" ref="A332:A395" si="5">A331+1</f>
        <v>323</v>
      </c>
      <c r="B332" s="912">
        <v>2100</v>
      </c>
      <c r="C332" s="913" t="s">
        <v>4565</v>
      </c>
      <c r="D332" s="913">
        <v>2117</v>
      </c>
      <c r="E332" s="913" t="s">
        <v>4695</v>
      </c>
      <c r="F332" s="913">
        <v>2010</v>
      </c>
      <c r="G332" s="913" t="s">
        <v>4696</v>
      </c>
      <c r="H332" s="912" t="s">
        <v>4581</v>
      </c>
      <c r="I332" s="913" t="s">
        <v>4582</v>
      </c>
      <c r="J332" s="914">
        <v>3030970000032</v>
      </c>
      <c r="K332" s="913" t="s">
        <v>4765</v>
      </c>
      <c r="L332" s="913" t="s">
        <v>4465</v>
      </c>
      <c r="M332" s="913" t="s">
        <v>4441</v>
      </c>
      <c r="N332" s="913" t="s">
        <v>634</v>
      </c>
      <c r="O332" s="913">
        <v>3</v>
      </c>
      <c r="P332" s="913">
        <v>0</v>
      </c>
      <c r="Q332" s="913">
        <v>0</v>
      </c>
      <c r="R332" s="913">
        <v>0</v>
      </c>
      <c r="S332" s="913">
        <v>1007</v>
      </c>
      <c r="T332" s="913" t="s">
        <v>4586</v>
      </c>
      <c r="U332" s="915">
        <v>144892</v>
      </c>
      <c r="V332" s="916">
        <v>434676</v>
      </c>
      <c r="W332" s="912" t="s">
        <v>4567</v>
      </c>
      <c r="X332" s="905" t="s">
        <v>5436</v>
      </c>
      <c r="Y332" s="917" t="s">
        <v>3933</v>
      </c>
      <c r="Z332" s="907" t="s">
        <v>5596</v>
      </c>
      <c r="AA332" s="908">
        <v>7.6712328767123283</v>
      </c>
      <c r="AB332" s="905" t="s">
        <v>5437</v>
      </c>
      <c r="AC332" s="905" t="s">
        <v>5021</v>
      </c>
      <c r="AD332" s="907" t="s">
        <v>5084</v>
      </c>
      <c r="AE332" s="905">
        <v>3</v>
      </c>
      <c r="AF332" s="906">
        <v>0</v>
      </c>
      <c r="AG332" s="910">
        <v>43808</v>
      </c>
      <c r="AH332" s="905"/>
      <c r="AI332" s="910">
        <v>43039</v>
      </c>
      <c r="AJ332" s="910">
        <v>41182</v>
      </c>
      <c r="AK332" s="906">
        <v>8</v>
      </c>
      <c r="AL332" s="906">
        <v>0</v>
      </c>
      <c r="AM332" s="911"/>
      <c r="AN332" s="910">
        <v>43982</v>
      </c>
      <c r="AO332" s="910">
        <v>41912</v>
      </c>
      <c r="AP332" s="907"/>
      <c r="AQ332" s="711">
        <v>0</v>
      </c>
      <c r="AR332" s="711">
        <v>0</v>
      </c>
      <c r="AS332" s="711">
        <v>0</v>
      </c>
      <c r="AT332" s="711">
        <v>0</v>
      </c>
      <c r="AU332" s="715">
        <v>0</v>
      </c>
      <c r="AV332" s="711"/>
      <c r="AW332" s="716"/>
      <c r="AX332" s="716"/>
      <c r="AY332" s="716"/>
      <c r="AZ332" s="716"/>
      <c r="BA332" s="716"/>
      <c r="BB332" s="716"/>
      <c r="BC332" s="716"/>
      <c r="BD332" s="716"/>
      <c r="BE332" s="716"/>
      <c r="BF332" s="716"/>
      <c r="BG332" s="716"/>
      <c r="BH332" s="716"/>
      <c r="BI332" s="716">
        <v>0</v>
      </c>
      <c r="BJ332" s="722">
        <v>0</v>
      </c>
      <c r="BK332" s="719">
        <v>0</v>
      </c>
      <c r="BL332" s="716">
        <v>0</v>
      </c>
      <c r="BM332" s="720" t="s">
        <v>5597</v>
      </c>
      <c r="BO332" s="918"/>
      <c r="BQ332" s="919"/>
      <c r="BR332" s="918"/>
    </row>
    <row r="333" spans="1:70" s="721" customFormat="1" ht="14.45" customHeight="1">
      <c r="A333" s="904">
        <f t="shared" si="5"/>
        <v>324</v>
      </c>
      <c r="B333" s="912">
        <v>2100</v>
      </c>
      <c r="C333" s="913" t="s">
        <v>4565</v>
      </c>
      <c r="D333" s="913">
        <v>2117</v>
      </c>
      <c r="E333" s="913" t="s">
        <v>4695</v>
      </c>
      <c r="F333" s="913">
        <v>2010</v>
      </c>
      <c r="G333" s="913" t="s">
        <v>4696</v>
      </c>
      <c r="H333" s="912" t="s">
        <v>4581</v>
      </c>
      <c r="I333" s="913" t="s">
        <v>4582</v>
      </c>
      <c r="J333" s="914">
        <v>3030970000259</v>
      </c>
      <c r="K333" s="913" t="s">
        <v>4768</v>
      </c>
      <c r="L333" s="913" t="s">
        <v>4465</v>
      </c>
      <c r="M333" s="913" t="s">
        <v>4441</v>
      </c>
      <c r="N333" s="913" t="s">
        <v>634</v>
      </c>
      <c r="O333" s="913">
        <v>6</v>
      </c>
      <c r="P333" s="913">
        <v>0</v>
      </c>
      <c r="Q333" s="913">
        <v>0</v>
      </c>
      <c r="R333" s="913">
        <v>0</v>
      </c>
      <c r="S333" s="913">
        <v>1007</v>
      </c>
      <c r="T333" s="913" t="s">
        <v>4586</v>
      </c>
      <c r="U333" s="915">
        <v>329868</v>
      </c>
      <c r="V333" s="916">
        <v>1979208</v>
      </c>
      <c r="W333" s="912" t="s">
        <v>4567</v>
      </c>
      <c r="X333" s="905" t="s">
        <v>5336</v>
      </c>
      <c r="Y333" s="917" t="s">
        <v>4706</v>
      </c>
      <c r="Z333" s="907" t="s">
        <v>5596</v>
      </c>
      <c r="AA333" s="908">
        <v>2.5671232876712327</v>
      </c>
      <c r="AB333" s="905" t="s">
        <v>5438</v>
      </c>
      <c r="AC333" s="905" t="s">
        <v>5027</v>
      </c>
      <c r="AD333" s="907" t="s">
        <v>5006</v>
      </c>
      <c r="AE333" s="905">
        <v>6</v>
      </c>
      <c r="AF333" s="906">
        <v>0</v>
      </c>
      <c r="AG333" s="910">
        <v>43808</v>
      </c>
      <c r="AH333" s="905"/>
      <c r="AI333" s="910">
        <v>43082</v>
      </c>
      <c r="AJ333" s="910">
        <v>43045</v>
      </c>
      <c r="AK333" s="906">
        <v>4</v>
      </c>
      <c r="AL333" s="906">
        <v>0</v>
      </c>
      <c r="AM333" s="911"/>
      <c r="AN333" s="910">
        <v>43982</v>
      </c>
      <c r="AO333" s="910">
        <v>43775</v>
      </c>
      <c r="AP333" s="907"/>
      <c r="AQ333" s="711">
        <v>3</v>
      </c>
      <c r="AR333" s="711">
        <v>0</v>
      </c>
      <c r="AS333" s="711">
        <v>0</v>
      </c>
      <c r="AT333" s="711">
        <v>0</v>
      </c>
      <c r="AU333" s="715">
        <v>989604</v>
      </c>
      <c r="AV333" s="711" t="s">
        <v>5280</v>
      </c>
      <c r="AW333" s="716"/>
      <c r="AX333" s="716"/>
      <c r="AY333" s="716"/>
      <c r="AZ333" s="716"/>
      <c r="BA333" s="716"/>
      <c r="BB333" s="716"/>
      <c r="BC333" s="716"/>
      <c r="BD333" s="716"/>
      <c r="BE333" s="716"/>
      <c r="BF333" s="716"/>
      <c r="BG333" s="716"/>
      <c r="BH333" s="716"/>
      <c r="BI333" s="716">
        <v>0</v>
      </c>
      <c r="BJ333" s="722">
        <v>0</v>
      </c>
      <c r="BK333" s="719">
        <v>0</v>
      </c>
      <c r="BL333" s="716">
        <v>0</v>
      </c>
      <c r="BM333" s="720" t="s">
        <v>5597</v>
      </c>
      <c r="BO333" s="918"/>
      <c r="BQ333" s="919"/>
      <c r="BR333" s="918"/>
    </row>
    <row r="334" spans="1:70" s="721" customFormat="1" ht="14.25" customHeight="1">
      <c r="A334" s="904">
        <f t="shared" si="5"/>
        <v>325</v>
      </c>
      <c r="B334" s="912">
        <v>2100</v>
      </c>
      <c r="C334" s="913" t="s">
        <v>4565</v>
      </c>
      <c r="D334" s="913">
        <v>2117</v>
      </c>
      <c r="E334" s="913" t="s">
        <v>4695</v>
      </c>
      <c r="F334" s="913">
        <v>2010</v>
      </c>
      <c r="G334" s="913" t="s">
        <v>4696</v>
      </c>
      <c r="H334" s="912" t="s">
        <v>4581</v>
      </c>
      <c r="I334" s="913" t="s">
        <v>4582</v>
      </c>
      <c r="J334" s="914">
        <v>3030970000159</v>
      </c>
      <c r="K334" s="913" t="s">
        <v>4767</v>
      </c>
      <c r="L334" s="913" t="s">
        <v>4465</v>
      </c>
      <c r="M334" s="913" t="s">
        <v>4441</v>
      </c>
      <c r="N334" s="913" t="s">
        <v>634</v>
      </c>
      <c r="O334" s="913">
        <v>4</v>
      </c>
      <c r="P334" s="913">
        <v>0</v>
      </c>
      <c r="Q334" s="913">
        <v>0</v>
      </c>
      <c r="R334" s="913">
        <v>0</v>
      </c>
      <c r="S334" s="913">
        <v>1007</v>
      </c>
      <c r="T334" s="913" t="s">
        <v>4586</v>
      </c>
      <c r="U334" s="915">
        <v>110000</v>
      </c>
      <c r="V334" s="916">
        <v>440000</v>
      </c>
      <c r="W334" s="912" t="s">
        <v>4567</v>
      </c>
      <c r="X334" s="905" t="s">
        <v>5434</v>
      </c>
      <c r="Y334" s="917" t="s">
        <v>3933</v>
      </c>
      <c r="Z334" s="907" t="s">
        <v>5596</v>
      </c>
      <c r="AA334" s="908">
        <v>6.5315068493150683</v>
      </c>
      <c r="AB334" s="905" t="s">
        <v>5435</v>
      </c>
      <c r="AC334" s="905" t="s">
        <v>5034</v>
      </c>
      <c r="AD334" s="907" t="s">
        <v>4992</v>
      </c>
      <c r="AE334" s="905">
        <v>4</v>
      </c>
      <c r="AF334" s="906">
        <v>0</v>
      </c>
      <c r="AG334" s="910">
        <v>43808</v>
      </c>
      <c r="AH334" s="905"/>
      <c r="AI334" s="910" t="s">
        <v>2</v>
      </c>
      <c r="AJ334" s="910">
        <v>41598</v>
      </c>
      <c r="AK334" s="906">
        <v>2</v>
      </c>
      <c r="AL334" s="906">
        <v>0</v>
      </c>
      <c r="AM334" s="911"/>
      <c r="AN334" s="910">
        <v>43982</v>
      </c>
      <c r="AO334" s="910">
        <v>42328</v>
      </c>
      <c r="AP334" s="907"/>
      <c r="AQ334" s="711">
        <v>0</v>
      </c>
      <c r="AR334" s="711">
        <v>0</v>
      </c>
      <c r="AS334" s="711">
        <v>0</v>
      </c>
      <c r="AT334" s="711">
        <v>0</v>
      </c>
      <c r="AU334" s="715">
        <v>0</v>
      </c>
      <c r="AV334" s="711"/>
      <c r="AW334" s="716"/>
      <c r="AX334" s="716"/>
      <c r="AY334" s="716"/>
      <c r="AZ334" s="716"/>
      <c r="BA334" s="716"/>
      <c r="BB334" s="716"/>
      <c r="BC334" s="716"/>
      <c r="BD334" s="716"/>
      <c r="BE334" s="716"/>
      <c r="BF334" s="716"/>
      <c r="BG334" s="716"/>
      <c r="BH334" s="716"/>
      <c r="BI334" s="716">
        <v>0</v>
      </c>
      <c r="BJ334" s="722">
        <v>0</v>
      </c>
      <c r="BK334" s="719">
        <v>0</v>
      </c>
      <c r="BL334" s="716">
        <v>0</v>
      </c>
      <c r="BM334" s="720" t="s">
        <v>5597</v>
      </c>
      <c r="BO334" s="918"/>
      <c r="BQ334" s="919"/>
      <c r="BR334" s="918"/>
    </row>
    <row r="335" spans="1:70" s="721" customFormat="1" ht="14.45" customHeight="1">
      <c r="A335" s="904">
        <f t="shared" si="5"/>
        <v>326</v>
      </c>
      <c r="B335" s="912">
        <v>2100</v>
      </c>
      <c r="C335" s="913" t="s">
        <v>4565</v>
      </c>
      <c r="D335" s="913">
        <v>2117</v>
      </c>
      <c r="E335" s="913" t="s">
        <v>4695</v>
      </c>
      <c r="F335" s="913">
        <v>2010</v>
      </c>
      <c r="G335" s="913" t="s">
        <v>4696</v>
      </c>
      <c r="H335" s="912" t="s">
        <v>4581</v>
      </c>
      <c r="I335" s="913" t="s">
        <v>4582</v>
      </c>
      <c r="J335" s="914">
        <v>4820970000764</v>
      </c>
      <c r="K335" s="913" t="s">
        <v>4891</v>
      </c>
      <c r="L335" s="913" t="s">
        <v>4466</v>
      </c>
      <c r="M335" s="913" t="s">
        <v>725</v>
      </c>
      <c r="N335" s="913" t="s">
        <v>634</v>
      </c>
      <c r="O335" s="913">
        <v>6</v>
      </c>
      <c r="P335" s="913">
        <v>0</v>
      </c>
      <c r="Q335" s="913">
        <v>0</v>
      </c>
      <c r="R335" s="913">
        <v>0</v>
      </c>
      <c r="S335" s="913">
        <v>1007</v>
      </c>
      <c r="T335" s="913" t="s">
        <v>4586</v>
      </c>
      <c r="U335" s="915">
        <v>9350000</v>
      </c>
      <c r="V335" s="916">
        <v>56100000</v>
      </c>
      <c r="W335" s="912" t="s">
        <v>4567</v>
      </c>
      <c r="X335" s="905" t="s">
        <v>5439</v>
      </c>
      <c r="Y335" s="917" t="s">
        <v>4706</v>
      </c>
      <c r="Z335" s="907" t="s">
        <v>5598</v>
      </c>
      <c r="AA335" s="908">
        <v>1.4986301369863013</v>
      </c>
      <c r="AB335" s="905" t="s">
        <v>5440</v>
      </c>
      <c r="AC335" s="905" t="s">
        <v>5062</v>
      </c>
      <c r="AD335" s="907" t="s">
        <v>5007</v>
      </c>
      <c r="AE335" s="905">
        <v>6</v>
      </c>
      <c r="AF335" s="906">
        <v>0</v>
      </c>
      <c r="AG335" s="910">
        <v>43808</v>
      </c>
      <c r="AH335" s="905"/>
      <c r="AI335" s="910" t="s">
        <v>2</v>
      </c>
      <c r="AJ335" s="910">
        <v>43435</v>
      </c>
      <c r="AK335" s="906">
        <v>6</v>
      </c>
      <c r="AL335" s="906">
        <v>0</v>
      </c>
      <c r="AM335" s="911"/>
      <c r="AN335" s="910">
        <v>43982</v>
      </c>
      <c r="AO335" s="910">
        <v>44165</v>
      </c>
      <c r="AP335" s="907"/>
      <c r="AQ335" s="711">
        <v>0</v>
      </c>
      <c r="AR335" s="711">
        <v>0</v>
      </c>
      <c r="AS335" s="711">
        <v>0</v>
      </c>
      <c r="AT335" s="711">
        <v>0</v>
      </c>
      <c r="AU335" s="715">
        <v>0</v>
      </c>
      <c r="AV335" s="711"/>
      <c r="AW335" s="716"/>
      <c r="AX335" s="716"/>
      <c r="AY335" s="716"/>
      <c r="AZ335" s="716"/>
      <c r="BA335" s="716"/>
      <c r="BB335" s="716"/>
      <c r="BC335" s="716"/>
      <c r="BD335" s="716"/>
      <c r="BE335" s="716"/>
      <c r="BF335" s="716"/>
      <c r="BG335" s="716"/>
      <c r="BH335" s="716"/>
      <c r="BI335" s="716">
        <v>0</v>
      </c>
      <c r="BJ335" s="722">
        <v>0</v>
      </c>
      <c r="BK335" s="719">
        <v>0</v>
      </c>
      <c r="BL335" s="716">
        <v>0</v>
      </c>
      <c r="BM335" s="720" t="s">
        <v>5597</v>
      </c>
      <c r="BO335" s="918"/>
      <c r="BQ335" s="919"/>
      <c r="BR335" s="918"/>
    </row>
    <row r="336" spans="1:70" s="721" customFormat="1" ht="14.45" customHeight="1">
      <c r="A336" s="904">
        <f t="shared" si="5"/>
        <v>327</v>
      </c>
      <c r="B336" s="912">
        <v>2100</v>
      </c>
      <c r="C336" s="913" t="s">
        <v>4565</v>
      </c>
      <c r="D336" s="913">
        <v>2117</v>
      </c>
      <c r="E336" s="913" t="s">
        <v>4695</v>
      </c>
      <c r="F336" s="913">
        <v>2010</v>
      </c>
      <c r="G336" s="913" t="s">
        <v>4696</v>
      </c>
      <c r="H336" s="912" t="s">
        <v>4581</v>
      </c>
      <c r="I336" s="913" t="s">
        <v>4582</v>
      </c>
      <c r="J336" s="914">
        <v>4810970000473</v>
      </c>
      <c r="K336" s="913" t="s">
        <v>4888</v>
      </c>
      <c r="L336" s="913" t="s">
        <v>4701</v>
      </c>
      <c r="M336" s="913" t="s">
        <v>725</v>
      </c>
      <c r="N336" s="913" t="s">
        <v>634</v>
      </c>
      <c r="O336" s="913">
        <v>1</v>
      </c>
      <c r="P336" s="913">
        <v>0</v>
      </c>
      <c r="Q336" s="913">
        <v>0</v>
      </c>
      <c r="R336" s="913">
        <v>0</v>
      </c>
      <c r="S336" s="913">
        <v>1007</v>
      </c>
      <c r="T336" s="913" t="s">
        <v>4586</v>
      </c>
      <c r="U336" s="915">
        <v>20900000</v>
      </c>
      <c r="V336" s="916">
        <v>20900000</v>
      </c>
      <c r="W336" s="912" t="s">
        <v>4567</v>
      </c>
      <c r="X336" s="905"/>
      <c r="Y336" s="917" t="s">
        <v>4706</v>
      </c>
      <c r="Z336" s="907" t="s">
        <v>5598</v>
      </c>
      <c r="AA336" s="908">
        <v>1.6986301369863013</v>
      </c>
      <c r="AB336" s="905"/>
      <c r="AC336" s="905" t="s">
        <v>5035</v>
      </c>
      <c r="AD336" s="907" t="s">
        <v>4995</v>
      </c>
      <c r="AE336" s="905">
        <v>1</v>
      </c>
      <c r="AF336" s="906">
        <v>0</v>
      </c>
      <c r="AG336" s="910">
        <v>43808</v>
      </c>
      <c r="AH336" s="905"/>
      <c r="AI336" s="910">
        <v>43714</v>
      </c>
      <c r="AJ336" s="910">
        <v>43362</v>
      </c>
      <c r="AK336" s="906">
        <v>2</v>
      </c>
      <c r="AL336" s="906">
        <v>1</v>
      </c>
      <c r="AM336" s="911"/>
      <c r="AN336" s="910">
        <v>43982</v>
      </c>
      <c r="AO336" s="910">
        <v>44092</v>
      </c>
      <c r="AP336" s="907"/>
      <c r="AQ336" s="711">
        <v>0</v>
      </c>
      <c r="AR336" s="711">
        <v>0</v>
      </c>
      <c r="AS336" s="711">
        <v>0</v>
      </c>
      <c r="AT336" s="711">
        <v>0</v>
      </c>
      <c r="AU336" s="715">
        <v>0</v>
      </c>
      <c r="AV336" s="711"/>
      <c r="AW336" s="716"/>
      <c r="AX336" s="716"/>
      <c r="AY336" s="716"/>
      <c r="AZ336" s="716"/>
      <c r="BA336" s="716"/>
      <c r="BB336" s="716"/>
      <c r="BC336" s="716"/>
      <c r="BD336" s="716"/>
      <c r="BE336" s="716"/>
      <c r="BF336" s="716"/>
      <c r="BG336" s="716"/>
      <c r="BH336" s="716"/>
      <c r="BI336" s="716">
        <v>0</v>
      </c>
      <c r="BJ336" s="722">
        <v>0</v>
      </c>
      <c r="BK336" s="719">
        <v>0</v>
      </c>
      <c r="BL336" s="716">
        <v>0</v>
      </c>
      <c r="BM336" s="720" t="s">
        <v>5597</v>
      </c>
      <c r="BO336" s="918"/>
      <c r="BQ336" s="919"/>
      <c r="BR336" s="918"/>
    </row>
    <row r="337" spans="1:70" s="721" customFormat="1" ht="14.45" customHeight="1">
      <c r="A337" s="904">
        <f t="shared" si="5"/>
        <v>328</v>
      </c>
      <c r="B337" s="912">
        <v>2100</v>
      </c>
      <c r="C337" s="913" t="s">
        <v>4565</v>
      </c>
      <c r="D337" s="913">
        <v>2117</v>
      </c>
      <c r="E337" s="913" t="s">
        <v>4695</v>
      </c>
      <c r="F337" s="913">
        <v>2010</v>
      </c>
      <c r="G337" s="913" t="s">
        <v>4696</v>
      </c>
      <c r="H337" s="912" t="s">
        <v>4581</v>
      </c>
      <c r="I337" s="913" t="s">
        <v>4582</v>
      </c>
      <c r="J337" s="914">
        <v>4820970000049</v>
      </c>
      <c r="K337" s="913" t="s">
        <v>4889</v>
      </c>
      <c r="L337" s="913" t="s">
        <v>4466</v>
      </c>
      <c r="M337" s="913" t="s">
        <v>4441</v>
      </c>
      <c r="N337" s="913" t="s">
        <v>634</v>
      </c>
      <c r="O337" s="913">
        <v>7</v>
      </c>
      <c r="P337" s="913">
        <v>0</v>
      </c>
      <c r="Q337" s="913">
        <v>0</v>
      </c>
      <c r="R337" s="913">
        <v>0</v>
      </c>
      <c r="S337" s="913">
        <v>1007</v>
      </c>
      <c r="T337" s="913" t="s">
        <v>4586</v>
      </c>
      <c r="U337" s="915">
        <v>1254880</v>
      </c>
      <c r="V337" s="916">
        <v>8784160</v>
      </c>
      <c r="W337" s="912" t="s">
        <v>4567</v>
      </c>
      <c r="X337" s="905" t="s">
        <v>5439</v>
      </c>
      <c r="Y337" s="917" t="s">
        <v>4959</v>
      </c>
      <c r="Z337" s="907" t="s">
        <v>5596</v>
      </c>
      <c r="AA337" s="908">
        <v>5.720547945205479</v>
      </c>
      <c r="AB337" s="905" t="s">
        <v>5441</v>
      </c>
      <c r="AC337" s="905" t="s">
        <v>5060</v>
      </c>
      <c r="AD337" s="907" t="s">
        <v>5003</v>
      </c>
      <c r="AE337" s="905">
        <v>7</v>
      </c>
      <c r="AF337" s="906">
        <v>0</v>
      </c>
      <c r="AG337" s="910">
        <v>43808</v>
      </c>
      <c r="AH337" s="905"/>
      <c r="AI337" s="910" t="s">
        <v>2</v>
      </c>
      <c r="AJ337" s="910">
        <v>41894</v>
      </c>
      <c r="AK337" s="906">
        <v>8</v>
      </c>
      <c r="AL337" s="906">
        <v>0</v>
      </c>
      <c r="AM337" s="911"/>
      <c r="AN337" s="910">
        <v>43982</v>
      </c>
      <c r="AO337" s="910">
        <v>42624</v>
      </c>
      <c r="AP337" s="907"/>
      <c r="AQ337" s="711">
        <v>0</v>
      </c>
      <c r="AR337" s="711">
        <v>0</v>
      </c>
      <c r="AS337" s="711">
        <v>0</v>
      </c>
      <c r="AT337" s="711">
        <v>0</v>
      </c>
      <c r="AU337" s="715">
        <v>0</v>
      </c>
      <c r="AV337" s="711"/>
      <c r="AW337" s="716"/>
      <c r="AX337" s="716"/>
      <c r="AY337" s="716"/>
      <c r="AZ337" s="716"/>
      <c r="BA337" s="716"/>
      <c r="BB337" s="716"/>
      <c r="BC337" s="716"/>
      <c r="BD337" s="716"/>
      <c r="BE337" s="716"/>
      <c r="BF337" s="716"/>
      <c r="BG337" s="716"/>
      <c r="BH337" s="716"/>
      <c r="BI337" s="716">
        <v>0</v>
      </c>
      <c r="BJ337" s="722">
        <v>0</v>
      </c>
      <c r="BK337" s="719">
        <v>0</v>
      </c>
      <c r="BL337" s="716">
        <v>0</v>
      </c>
      <c r="BM337" s="720" t="s">
        <v>5597</v>
      </c>
      <c r="BO337" s="918"/>
      <c r="BQ337" s="919"/>
      <c r="BR337" s="918"/>
    </row>
    <row r="338" spans="1:70" s="721" customFormat="1" ht="14.45" customHeight="1">
      <c r="A338" s="904">
        <f t="shared" si="5"/>
        <v>329</v>
      </c>
      <c r="B338" s="912">
        <v>2100</v>
      </c>
      <c r="C338" s="913" t="s">
        <v>4565</v>
      </c>
      <c r="D338" s="913">
        <v>2117</v>
      </c>
      <c r="E338" s="913" t="s">
        <v>4695</v>
      </c>
      <c r="F338" s="913">
        <v>2010</v>
      </c>
      <c r="G338" s="913" t="s">
        <v>4696</v>
      </c>
      <c r="H338" s="912" t="s">
        <v>4581</v>
      </c>
      <c r="I338" s="913" t="s">
        <v>4582</v>
      </c>
      <c r="J338" s="914">
        <v>4820970000171</v>
      </c>
      <c r="K338" s="913" t="s">
        <v>4890</v>
      </c>
      <c r="L338" s="913" t="s">
        <v>4466</v>
      </c>
      <c r="M338" s="913" t="s">
        <v>4441</v>
      </c>
      <c r="N338" s="913" t="s">
        <v>634</v>
      </c>
      <c r="O338" s="913">
        <v>1</v>
      </c>
      <c r="P338" s="913">
        <v>0</v>
      </c>
      <c r="Q338" s="913">
        <v>0</v>
      </c>
      <c r="R338" s="913">
        <v>0</v>
      </c>
      <c r="S338" s="913">
        <v>1007</v>
      </c>
      <c r="T338" s="913" t="s">
        <v>4586</v>
      </c>
      <c r="U338" s="915">
        <v>9900000</v>
      </c>
      <c r="V338" s="916">
        <v>9900000</v>
      </c>
      <c r="W338" s="912" t="s">
        <v>4567</v>
      </c>
      <c r="X338" s="905" t="s">
        <v>5360</v>
      </c>
      <c r="Y338" s="917" t="s">
        <v>4706</v>
      </c>
      <c r="Z338" s="907" t="s">
        <v>5596</v>
      </c>
      <c r="AA338" s="908">
        <v>5.3260273972602743</v>
      </c>
      <c r="AB338" s="905" t="s">
        <v>5442</v>
      </c>
      <c r="AC338" s="905" t="s">
        <v>5061</v>
      </c>
      <c r="AD338" s="907" t="s">
        <v>5002</v>
      </c>
      <c r="AE338" s="905">
        <v>1</v>
      </c>
      <c r="AF338" s="906">
        <v>0</v>
      </c>
      <c r="AG338" s="910">
        <v>43808</v>
      </c>
      <c r="AH338" s="905"/>
      <c r="AI338" s="910" t="s">
        <v>2</v>
      </c>
      <c r="AJ338" s="910">
        <v>42038</v>
      </c>
      <c r="AK338" s="906">
        <v>4</v>
      </c>
      <c r="AL338" s="906">
        <v>0</v>
      </c>
      <c r="AM338" s="911"/>
      <c r="AN338" s="910">
        <v>43982</v>
      </c>
      <c r="AO338" s="910">
        <v>42768</v>
      </c>
      <c r="AP338" s="907"/>
      <c r="AQ338" s="711">
        <v>0</v>
      </c>
      <c r="AR338" s="711">
        <v>0</v>
      </c>
      <c r="AS338" s="711">
        <v>0</v>
      </c>
      <c r="AT338" s="711">
        <v>0</v>
      </c>
      <c r="AU338" s="715">
        <v>0</v>
      </c>
      <c r="AV338" s="711"/>
      <c r="AW338" s="716"/>
      <c r="AX338" s="716"/>
      <c r="AY338" s="716"/>
      <c r="AZ338" s="716"/>
      <c r="BA338" s="716"/>
      <c r="BB338" s="716"/>
      <c r="BC338" s="716"/>
      <c r="BD338" s="716"/>
      <c r="BE338" s="716"/>
      <c r="BF338" s="716"/>
      <c r="BG338" s="716"/>
      <c r="BH338" s="716"/>
      <c r="BI338" s="716">
        <v>0</v>
      </c>
      <c r="BJ338" s="722">
        <v>0</v>
      </c>
      <c r="BK338" s="719">
        <v>0</v>
      </c>
      <c r="BL338" s="716">
        <v>0</v>
      </c>
      <c r="BM338" s="720" t="s">
        <v>5597</v>
      </c>
      <c r="BO338" s="918"/>
      <c r="BQ338" s="919"/>
      <c r="BR338" s="918"/>
    </row>
    <row r="339" spans="1:70" s="721" customFormat="1" ht="14.45" customHeight="1">
      <c r="A339" s="904">
        <f t="shared" si="5"/>
        <v>330</v>
      </c>
      <c r="B339" s="912">
        <v>2100</v>
      </c>
      <c r="C339" s="913" t="s">
        <v>4565</v>
      </c>
      <c r="D339" s="913">
        <v>2117</v>
      </c>
      <c r="E339" s="913" t="s">
        <v>4695</v>
      </c>
      <c r="F339" s="913">
        <v>2010</v>
      </c>
      <c r="G339" s="913" t="s">
        <v>4696</v>
      </c>
      <c r="H339" s="912" t="s">
        <v>4581</v>
      </c>
      <c r="I339" s="913" t="s">
        <v>4582</v>
      </c>
      <c r="J339" s="914">
        <v>3030120000040</v>
      </c>
      <c r="K339" s="913" t="s">
        <v>4756</v>
      </c>
      <c r="L339" s="913" t="s">
        <v>4465</v>
      </c>
      <c r="M339" s="913" t="s">
        <v>4441</v>
      </c>
      <c r="N339" s="913" t="s">
        <v>634</v>
      </c>
      <c r="O339" s="913">
        <v>1</v>
      </c>
      <c r="P339" s="913">
        <v>0</v>
      </c>
      <c r="Q339" s="913">
        <v>0</v>
      </c>
      <c r="R339" s="913">
        <v>0</v>
      </c>
      <c r="S339" s="913">
        <v>1007</v>
      </c>
      <c r="T339" s="913" t="s">
        <v>4586</v>
      </c>
      <c r="U339" s="915">
        <v>1540000</v>
      </c>
      <c r="V339" s="916">
        <v>1540000</v>
      </c>
      <c r="W339" s="912" t="s">
        <v>4567</v>
      </c>
      <c r="X339" s="905" t="s">
        <v>5443</v>
      </c>
      <c r="Y339" s="917" t="s">
        <v>4959</v>
      </c>
      <c r="Z339" s="907" t="s">
        <v>5596</v>
      </c>
      <c r="AA339" s="908">
        <v>2.5671232876712327</v>
      </c>
      <c r="AB339" s="905" t="s">
        <v>5444</v>
      </c>
      <c r="AC339" s="905" t="s">
        <v>5027</v>
      </c>
      <c r="AD339" s="907" t="s">
        <v>4998</v>
      </c>
      <c r="AE339" s="905">
        <v>1</v>
      </c>
      <c r="AF339" s="906">
        <v>0</v>
      </c>
      <c r="AG339" s="910">
        <v>43808</v>
      </c>
      <c r="AH339" s="905"/>
      <c r="AI339" s="910">
        <v>42606</v>
      </c>
      <c r="AJ339" s="910">
        <v>43045</v>
      </c>
      <c r="AK339" s="906">
        <v>242</v>
      </c>
      <c r="AL339" s="906">
        <v>0</v>
      </c>
      <c r="AM339" s="911"/>
      <c r="AN339" s="910">
        <v>43982</v>
      </c>
      <c r="AO339" s="910">
        <v>43775</v>
      </c>
      <c r="AP339" s="907"/>
      <c r="AQ339" s="711">
        <v>0</v>
      </c>
      <c r="AR339" s="711">
        <v>0</v>
      </c>
      <c r="AS339" s="711">
        <v>0</v>
      </c>
      <c r="AT339" s="711">
        <v>0</v>
      </c>
      <c r="AU339" s="715">
        <v>0</v>
      </c>
      <c r="AV339" s="711"/>
      <c r="AW339" s="716"/>
      <c r="AX339" s="716"/>
      <c r="AY339" s="716"/>
      <c r="AZ339" s="716"/>
      <c r="BA339" s="716"/>
      <c r="BB339" s="716"/>
      <c r="BC339" s="716"/>
      <c r="BD339" s="716"/>
      <c r="BE339" s="716"/>
      <c r="BF339" s="716"/>
      <c r="BG339" s="716"/>
      <c r="BH339" s="716"/>
      <c r="BI339" s="716">
        <v>0</v>
      </c>
      <c r="BJ339" s="722">
        <v>0</v>
      </c>
      <c r="BK339" s="719">
        <v>0</v>
      </c>
      <c r="BL339" s="716">
        <v>0</v>
      </c>
      <c r="BM339" s="720" t="s">
        <v>5597</v>
      </c>
      <c r="BO339" s="918"/>
      <c r="BQ339" s="919"/>
      <c r="BR339" s="918"/>
    </row>
    <row r="340" spans="1:70" s="721" customFormat="1">
      <c r="A340" s="904">
        <f t="shared" si="5"/>
        <v>331</v>
      </c>
      <c r="B340" s="912">
        <v>2100</v>
      </c>
      <c r="C340" s="913" t="s">
        <v>4565</v>
      </c>
      <c r="D340" s="913">
        <v>2117</v>
      </c>
      <c r="E340" s="913" t="s">
        <v>4695</v>
      </c>
      <c r="F340" s="913">
        <v>2010</v>
      </c>
      <c r="G340" s="913" t="s">
        <v>4696</v>
      </c>
      <c r="H340" s="912" t="s">
        <v>4581</v>
      </c>
      <c r="I340" s="913" t="s">
        <v>4582</v>
      </c>
      <c r="J340" s="914">
        <v>3030120000053</v>
      </c>
      <c r="K340" s="913" t="s">
        <v>4757</v>
      </c>
      <c r="L340" s="913" t="s">
        <v>4465</v>
      </c>
      <c r="M340" s="913" t="s">
        <v>4441</v>
      </c>
      <c r="N340" s="913" t="s">
        <v>634</v>
      </c>
      <c r="O340" s="913">
        <v>4</v>
      </c>
      <c r="P340" s="913">
        <v>0</v>
      </c>
      <c r="Q340" s="913">
        <v>0</v>
      </c>
      <c r="R340" s="913">
        <v>0</v>
      </c>
      <c r="S340" s="913">
        <v>1007</v>
      </c>
      <c r="T340" s="913" t="s">
        <v>4586</v>
      </c>
      <c r="U340" s="915">
        <v>303160</v>
      </c>
      <c r="V340" s="916">
        <v>1212640</v>
      </c>
      <c r="W340" s="912" t="s">
        <v>4567</v>
      </c>
      <c r="X340" s="905" t="s">
        <v>5445</v>
      </c>
      <c r="Y340" s="917" t="s">
        <v>4959</v>
      </c>
      <c r="Z340" s="907" t="s">
        <v>5596</v>
      </c>
      <c r="AA340" s="908">
        <v>3.7287671232876711</v>
      </c>
      <c r="AB340" s="905" t="s">
        <v>5446</v>
      </c>
      <c r="AC340" s="905" t="s">
        <v>5033</v>
      </c>
      <c r="AD340" s="907" t="s">
        <v>4968</v>
      </c>
      <c r="AE340" s="905">
        <v>4</v>
      </c>
      <c r="AF340" s="906">
        <v>0</v>
      </c>
      <c r="AG340" s="910">
        <v>43808</v>
      </c>
      <c r="AH340" s="905"/>
      <c r="AI340" s="910">
        <v>42622</v>
      </c>
      <c r="AJ340" s="910">
        <v>42621</v>
      </c>
      <c r="AK340" s="906">
        <v>10</v>
      </c>
      <c r="AL340" s="906">
        <v>0</v>
      </c>
      <c r="AM340" s="911"/>
      <c r="AN340" s="910">
        <v>43982</v>
      </c>
      <c r="AO340" s="910">
        <v>43351</v>
      </c>
      <c r="AP340" s="907"/>
      <c r="AQ340" s="711">
        <v>0</v>
      </c>
      <c r="AR340" s="711">
        <v>0</v>
      </c>
      <c r="AS340" s="711">
        <v>0</v>
      </c>
      <c r="AT340" s="711">
        <v>0</v>
      </c>
      <c r="AU340" s="715">
        <v>0</v>
      </c>
      <c r="AV340" s="711"/>
      <c r="AW340" s="716"/>
      <c r="AX340" s="716"/>
      <c r="AY340" s="716"/>
      <c r="AZ340" s="716"/>
      <c r="BA340" s="716"/>
      <c r="BB340" s="716"/>
      <c r="BC340" s="716"/>
      <c r="BD340" s="716"/>
      <c r="BE340" s="716"/>
      <c r="BF340" s="716"/>
      <c r="BG340" s="716"/>
      <c r="BH340" s="716"/>
      <c r="BI340" s="716">
        <v>0</v>
      </c>
      <c r="BJ340" s="722">
        <v>0</v>
      </c>
      <c r="BK340" s="719">
        <v>0</v>
      </c>
      <c r="BL340" s="716">
        <v>0</v>
      </c>
      <c r="BM340" s="720" t="s">
        <v>5597</v>
      </c>
      <c r="BO340" s="918"/>
      <c r="BQ340" s="919"/>
      <c r="BR340" s="918"/>
    </row>
    <row r="341" spans="1:70">
      <c r="A341" s="904">
        <f t="shared" si="5"/>
        <v>332</v>
      </c>
      <c r="B341" s="912">
        <v>2100</v>
      </c>
      <c r="C341" s="913" t="s">
        <v>4565</v>
      </c>
      <c r="D341" s="913">
        <v>2117</v>
      </c>
      <c r="E341" s="913" t="s">
        <v>4695</v>
      </c>
      <c r="F341" s="913">
        <v>2010</v>
      </c>
      <c r="G341" s="913" t="s">
        <v>4696</v>
      </c>
      <c r="H341" s="912" t="s">
        <v>4581</v>
      </c>
      <c r="I341" s="913" t="s">
        <v>4582</v>
      </c>
      <c r="J341" s="906">
        <v>5365970000608</v>
      </c>
      <c r="K341" s="905" t="s">
        <v>5192</v>
      </c>
      <c r="L341" s="905" t="s">
        <v>4458</v>
      </c>
      <c r="M341" s="905" t="s">
        <v>4441</v>
      </c>
      <c r="N341" s="913" t="s">
        <v>634</v>
      </c>
      <c r="O341" s="922">
        <v>3</v>
      </c>
      <c r="P341" s="913">
        <v>0</v>
      </c>
      <c r="Q341" s="913">
        <v>0</v>
      </c>
      <c r="R341" s="913">
        <v>0</v>
      </c>
      <c r="S341" s="922">
        <v>1007</v>
      </c>
      <c r="T341" s="913" t="s">
        <v>4586</v>
      </c>
      <c r="U341" s="923">
        <v>52690000</v>
      </c>
      <c r="V341" s="923">
        <v>158070000</v>
      </c>
      <c r="W341" s="912" t="s">
        <v>4567</v>
      </c>
      <c r="X341" s="905"/>
      <c r="Y341" s="917" t="s">
        <v>3933</v>
      </c>
      <c r="Z341" s="907" t="s">
        <v>5598</v>
      </c>
      <c r="AA341" s="908">
        <v>0.27671232876712326</v>
      </c>
      <c r="AB341" s="909" t="s">
        <v>5447</v>
      </c>
      <c r="AC341" s="905" t="s">
        <v>5448</v>
      </c>
      <c r="AD341" s="907" t="s">
        <v>5449</v>
      </c>
      <c r="AE341" s="922">
        <v>3</v>
      </c>
      <c r="AF341" s="906">
        <v>0</v>
      </c>
      <c r="AG341" s="910">
        <v>43881</v>
      </c>
      <c r="AH341" s="905"/>
      <c r="AI341" s="907"/>
      <c r="AJ341" s="910">
        <v>43881</v>
      </c>
      <c r="AK341" s="907">
        <v>3</v>
      </c>
      <c r="AL341" s="906"/>
      <c r="AM341" s="905"/>
      <c r="AN341" s="910">
        <v>43982</v>
      </c>
      <c r="AO341" s="910">
        <v>44611</v>
      </c>
      <c r="AP341" s="907"/>
      <c r="AQ341" s="924"/>
      <c r="AR341" s="924"/>
      <c r="AS341" s="924"/>
      <c r="AT341" s="924"/>
      <c r="AU341" s="715">
        <v>0</v>
      </c>
      <c r="AV341" s="924"/>
      <c r="AW341" s="924"/>
      <c r="AX341" s="924"/>
      <c r="AY341" s="924"/>
      <c r="AZ341" s="924"/>
      <c r="BA341" s="711"/>
      <c r="BB341" s="924"/>
      <c r="BC341" s="924"/>
      <c r="BD341" s="924"/>
      <c r="BE341" s="924"/>
      <c r="BF341" s="924"/>
      <c r="BG341" s="924"/>
      <c r="BH341" s="924"/>
      <c r="BI341" s="716">
        <v>0</v>
      </c>
      <c r="BJ341" s="722">
        <v>0</v>
      </c>
      <c r="BK341" s="719">
        <v>0</v>
      </c>
      <c r="BL341" s="716">
        <v>0</v>
      </c>
      <c r="BM341" s="720" t="s">
        <v>5597</v>
      </c>
      <c r="BN341" s="721"/>
      <c r="BO341" s="918"/>
      <c r="BQ341" s="919"/>
      <c r="BR341" s="918"/>
    </row>
    <row r="342" spans="1:70">
      <c r="A342" s="904">
        <f t="shared" si="5"/>
        <v>333</v>
      </c>
      <c r="B342" s="912">
        <v>2100</v>
      </c>
      <c r="C342" s="913" t="s">
        <v>4565</v>
      </c>
      <c r="D342" s="913">
        <v>2117</v>
      </c>
      <c r="E342" s="913" t="s">
        <v>4695</v>
      </c>
      <c r="F342" s="913">
        <v>2010</v>
      </c>
      <c r="G342" s="913" t="s">
        <v>4696</v>
      </c>
      <c r="H342" s="912" t="s">
        <v>4581</v>
      </c>
      <c r="I342" s="913" t="s">
        <v>4582</v>
      </c>
      <c r="J342" s="906">
        <v>4820970000647</v>
      </c>
      <c r="K342" s="905" t="s">
        <v>5450</v>
      </c>
      <c r="L342" s="905" t="s">
        <v>4466</v>
      </c>
      <c r="M342" s="905" t="s">
        <v>725</v>
      </c>
      <c r="N342" s="913" t="s">
        <v>634</v>
      </c>
      <c r="O342" s="922">
        <v>0</v>
      </c>
      <c r="P342" s="913">
        <v>0</v>
      </c>
      <c r="Q342" s="913">
        <v>0</v>
      </c>
      <c r="R342" s="913">
        <v>0</v>
      </c>
      <c r="S342" s="922">
        <v>1007</v>
      </c>
      <c r="T342" s="913" t="s">
        <v>4586</v>
      </c>
      <c r="U342" s="923">
        <v>0</v>
      </c>
      <c r="V342" s="923">
        <v>0</v>
      </c>
      <c r="W342" s="912" t="s">
        <v>4567</v>
      </c>
      <c r="X342" s="905"/>
      <c r="Y342" s="917" t="s">
        <v>3933</v>
      </c>
      <c r="Z342" s="907" t="s">
        <v>5598</v>
      </c>
      <c r="AA342" s="908">
        <v>0.27671232876712326</v>
      </c>
      <c r="AB342" s="909" t="s">
        <v>5447</v>
      </c>
      <c r="AC342" s="905" t="s">
        <v>5448</v>
      </c>
      <c r="AD342" s="907" t="s">
        <v>5449</v>
      </c>
      <c r="AE342" s="922">
        <v>0</v>
      </c>
      <c r="AF342" s="906">
        <v>0</v>
      </c>
      <c r="AG342" s="910">
        <v>43936</v>
      </c>
      <c r="AH342" s="905"/>
      <c r="AI342" s="910">
        <v>43936</v>
      </c>
      <c r="AJ342" s="910">
        <v>43881</v>
      </c>
      <c r="AK342" s="907">
        <v>18</v>
      </c>
      <c r="AL342" s="906">
        <v>18</v>
      </c>
      <c r="AM342" s="905"/>
      <c r="AN342" s="910">
        <v>43982</v>
      </c>
      <c r="AO342" s="910">
        <v>44611</v>
      </c>
      <c r="AP342" s="907"/>
      <c r="AQ342" s="924"/>
      <c r="AR342" s="924"/>
      <c r="AS342" s="924"/>
      <c r="AT342" s="924"/>
      <c r="AU342" s="715">
        <v>0</v>
      </c>
      <c r="AV342" s="924"/>
      <c r="AW342" s="924"/>
      <c r="AX342" s="924"/>
      <c r="AY342" s="924"/>
      <c r="AZ342" s="924">
        <v>18</v>
      </c>
      <c r="BA342" s="711"/>
      <c r="BB342" s="924"/>
      <c r="BC342" s="924"/>
      <c r="BD342" s="924"/>
      <c r="BE342" s="924"/>
      <c r="BF342" s="924"/>
      <c r="BG342" s="924"/>
      <c r="BH342" s="924"/>
      <c r="BI342" s="716">
        <v>18</v>
      </c>
      <c r="BJ342" s="722">
        <v>1.5</v>
      </c>
      <c r="BK342" s="719">
        <v>0</v>
      </c>
      <c r="BL342" s="716">
        <v>1</v>
      </c>
      <c r="BM342" s="720" t="s">
        <v>5597</v>
      </c>
      <c r="BN342" s="721"/>
      <c r="BO342" s="918"/>
      <c r="BQ342" s="919"/>
      <c r="BR342" s="918"/>
    </row>
    <row r="343" spans="1:70">
      <c r="A343" s="904">
        <f t="shared" si="5"/>
        <v>334</v>
      </c>
      <c r="B343" s="912">
        <v>2100</v>
      </c>
      <c r="C343" s="913" t="s">
        <v>4565</v>
      </c>
      <c r="D343" s="913">
        <v>2117</v>
      </c>
      <c r="E343" s="913" t="s">
        <v>4695</v>
      </c>
      <c r="F343" s="913">
        <v>2010</v>
      </c>
      <c r="G343" s="913" t="s">
        <v>4696</v>
      </c>
      <c r="H343" s="912" t="s">
        <v>4581</v>
      </c>
      <c r="I343" s="913" t="s">
        <v>4582</v>
      </c>
      <c r="J343" s="906">
        <v>5365970000607</v>
      </c>
      <c r="K343" s="905" t="s">
        <v>5451</v>
      </c>
      <c r="L343" s="905" t="s">
        <v>4458</v>
      </c>
      <c r="M343" s="905" t="s">
        <v>4441</v>
      </c>
      <c r="N343" s="913" t="s">
        <v>634</v>
      </c>
      <c r="O343" s="922">
        <v>0</v>
      </c>
      <c r="P343" s="913">
        <v>0</v>
      </c>
      <c r="Q343" s="913">
        <v>0</v>
      </c>
      <c r="R343" s="913">
        <v>0</v>
      </c>
      <c r="S343" s="922">
        <v>1007</v>
      </c>
      <c r="T343" s="913" t="s">
        <v>4586</v>
      </c>
      <c r="U343" s="923">
        <v>0</v>
      </c>
      <c r="V343" s="923">
        <v>0</v>
      </c>
      <c r="W343" s="912" t="s">
        <v>4567</v>
      </c>
      <c r="X343" s="905"/>
      <c r="Y343" s="917" t="s">
        <v>3933</v>
      </c>
      <c r="Z343" s="907" t="s">
        <v>5598</v>
      </c>
      <c r="AA343" s="908">
        <v>0.27671232876712326</v>
      </c>
      <c r="AB343" s="909" t="s">
        <v>5447</v>
      </c>
      <c r="AC343" s="905" t="s">
        <v>5448</v>
      </c>
      <c r="AD343" s="907" t="s">
        <v>5449</v>
      </c>
      <c r="AE343" s="922">
        <v>0</v>
      </c>
      <c r="AF343" s="906">
        <v>0</v>
      </c>
      <c r="AG343" s="910">
        <v>43936</v>
      </c>
      <c r="AH343" s="905"/>
      <c r="AI343" s="910">
        <v>43936</v>
      </c>
      <c r="AJ343" s="910">
        <v>43881</v>
      </c>
      <c r="AK343" s="907">
        <v>6</v>
      </c>
      <c r="AL343" s="906">
        <v>6</v>
      </c>
      <c r="AM343" s="905"/>
      <c r="AN343" s="910">
        <v>43982</v>
      </c>
      <c r="AO343" s="910">
        <v>44611</v>
      </c>
      <c r="AP343" s="907"/>
      <c r="AQ343" s="924"/>
      <c r="AR343" s="924"/>
      <c r="AS343" s="924"/>
      <c r="AT343" s="924"/>
      <c r="AU343" s="715">
        <v>0</v>
      </c>
      <c r="AV343" s="924"/>
      <c r="AW343" s="924"/>
      <c r="AX343" s="924"/>
      <c r="AY343" s="924"/>
      <c r="AZ343" s="924">
        <v>6</v>
      </c>
      <c r="BA343" s="711"/>
      <c r="BB343" s="924"/>
      <c r="BC343" s="924"/>
      <c r="BD343" s="924"/>
      <c r="BE343" s="924"/>
      <c r="BF343" s="924"/>
      <c r="BG343" s="924"/>
      <c r="BH343" s="924"/>
      <c r="BI343" s="716">
        <v>6</v>
      </c>
      <c r="BJ343" s="722">
        <v>0.5</v>
      </c>
      <c r="BK343" s="719">
        <v>0</v>
      </c>
      <c r="BL343" s="716">
        <v>1</v>
      </c>
      <c r="BM343" s="720" t="s">
        <v>5597</v>
      </c>
      <c r="BN343" s="721"/>
      <c r="BO343" s="918"/>
      <c r="BQ343" s="919"/>
      <c r="BR343" s="918"/>
    </row>
    <row r="344" spans="1:70">
      <c r="A344" s="904">
        <f t="shared" si="5"/>
        <v>335</v>
      </c>
      <c r="B344" s="912">
        <v>2100</v>
      </c>
      <c r="C344" s="913" t="s">
        <v>4565</v>
      </c>
      <c r="D344" s="913">
        <v>2117</v>
      </c>
      <c r="E344" s="913" t="s">
        <v>4695</v>
      </c>
      <c r="F344" s="913">
        <v>2010</v>
      </c>
      <c r="G344" s="913" t="s">
        <v>4696</v>
      </c>
      <c r="H344" s="912" t="s">
        <v>4581</v>
      </c>
      <c r="I344" s="913" t="s">
        <v>4582</v>
      </c>
      <c r="J344" s="906">
        <v>5365970000147</v>
      </c>
      <c r="K344" s="905" t="s">
        <v>5122</v>
      </c>
      <c r="L344" s="905" t="s">
        <v>4458</v>
      </c>
      <c r="M344" s="905" t="s">
        <v>4441</v>
      </c>
      <c r="N344" s="913" t="s">
        <v>634</v>
      </c>
      <c r="O344" s="922">
        <v>3</v>
      </c>
      <c r="P344" s="913">
        <v>0</v>
      </c>
      <c r="Q344" s="913">
        <v>0</v>
      </c>
      <c r="R344" s="913">
        <v>0</v>
      </c>
      <c r="S344" s="922">
        <v>1007</v>
      </c>
      <c r="T344" s="913" t="s">
        <v>4586</v>
      </c>
      <c r="U344" s="923">
        <v>6110500</v>
      </c>
      <c r="V344" s="923">
        <v>18331500</v>
      </c>
      <c r="W344" s="912" t="s">
        <v>4567</v>
      </c>
      <c r="X344" s="905"/>
      <c r="Y344" s="917" t="s">
        <v>3933</v>
      </c>
      <c r="Z344" s="907" t="s">
        <v>5598</v>
      </c>
      <c r="AA344" s="908">
        <v>0.27671232876712326</v>
      </c>
      <c r="AB344" s="909" t="s">
        <v>5447</v>
      </c>
      <c r="AC344" s="905" t="s">
        <v>5448</v>
      </c>
      <c r="AD344" s="907" t="s">
        <v>5449</v>
      </c>
      <c r="AE344" s="922">
        <v>3</v>
      </c>
      <c r="AF344" s="906">
        <v>0</v>
      </c>
      <c r="AG344" s="910">
        <v>43910</v>
      </c>
      <c r="AH344" s="905"/>
      <c r="AI344" s="910">
        <v>43910</v>
      </c>
      <c r="AJ344" s="910">
        <v>43881</v>
      </c>
      <c r="AK344" s="907">
        <v>4</v>
      </c>
      <c r="AL344" s="906">
        <v>1</v>
      </c>
      <c r="AM344" s="905"/>
      <c r="AN344" s="910">
        <v>43982</v>
      </c>
      <c r="AO344" s="910">
        <v>44611</v>
      </c>
      <c r="AP344" s="907"/>
      <c r="AQ344" s="924"/>
      <c r="AR344" s="924"/>
      <c r="AS344" s="924"/>
      <c r="AT344" s="924"/>
      <c r="AU344" s="715">
        <v>0</v>
      </c>
      <c r="AV344" s="924"/>
      <c r="AW344" s="924"/>
      <c r="AX344" s="924"/>
      <c r="AY344" s="925">
        <v>1</v>
      </c>
      <c r="AZ344" s="924"/>
      <c r="BA344" s="711"/>
      <c r="BB344" s="924"/>
      <c r="BC344" s="924"/>
      <c r="BD344" s="924"/>
      <c r="BE344" s="924"/>
      <c r="BF344" s="924"/>
      <c r="BG344" s="924"/>
      <c r="BH344" s="924"/>
      <c r="BI344" s="716">
        <v>1</v>
      </c>
      <c r="BJ344" s="722">
        <v>8.3333333333333329E-2</v>
      </c>
      <c r="BK344" s="719">
        <v>6110500</v>
      </c>
      <c r="BL344" s="716">
        <v>1</v>
      </c>
      <c r="BM344" s="720" t="s">
        <v>5597</v>
      </c>
      <c r="BN344" s="721"/>
      <c r="BO344" s="918"/>
      <c r="BQ344" s="919"/>
      <c r="BR344" s="918"/>
    </row>
    <row r="345" spans="1:70">
      <c r="A345" s="904">
        <f t="shared" si="5"/>
        <v>336</v>
      </c>
      <c r="B345" s="912">
        <v>2100</v>
      </c>
      <c r="C345" s="913" t="s">
        <v>4565</v>
      </c>
      <c r="D345" s="913">
        <v>2117</v>
      </c>
      <c r="E345" s="913" t="s">
        <v>4695</v>
      </c>
      <c r="F345" s="913">
        <v>2010</v>
      </c>
      <c r="G345" s="913" t="s">
        <v>4696</v>
      </c>
      <c r="H345" s="912" t="s">
        <v>4581</v>
      </c>
      <c r="I345" s="913" t="s">
        <v>4582</v>
      </c>
      <c r="J345" s="906">
        <v>5365970000690</v>
      </c>
      <c r="K345" s="905" t="s">
        <v>5452</v>
      </c>
      <c r="L345" s="905" t="s">
        <v>4458</v>
      </c>
      <c r="M345" s="905" t="s">
        <v>725</v>
      </c>
      <c r="N345" s="913" t="s">
        <v>634</v>
      </c>
      <c r="O345" s="922">
        <v>0</v>
      </c>
      <c r="P345" s="913">
        <v>0</v>
      </c>
      <c r="Q345" s="913">
        <v>0</v>
      </c>
      <c r="R345" s="913">
        <v>0</v>
      </c>
      <c r="S345" s="922">
        <v>1007</v>
      </c>
      <c r="T345" s="913" t="s">
        <v>4586</v>
      </c>
      <c r="U345" s="923">
        <v>23886500</v>
      </c>
      <c r="V345" s="923">
        <v>0</v>
      </c>
      <c r="W345" s="912" t="s">
        <v>4567</v>
      </c>
      <c r="X345" s="905"/>
      <c r="Y345" s="917" t="s">
        <v>3933</v>
      </c>
      <c r="Z345" s="907" t="s">
        <v>5598</v>
      </c>
      <c r="AA345" s="908">
        <v>0.19452054794520549</v>
      </c>
      <c r="AB345" s="909" t="s">
        <v>5447</v>
      </c>
      <c r="AC345" s="905" t="s">
        <v>5448</v>
      </c>
      <c r="AD345" s="907" t="s">
        <v>5449</v>
      </c>
      <c r="AE345" s="922">
        <v>0</v>
      </c>
      <c r="AF345" s="906">
        <v>0</v>
      </c>
      <c r="AG345" s="910">
        <v>43881</v>
      </c>
      <c r="AH345" s="905"/>
      <c r="AI345" s="910">
        <v>43910</v>
      </c>
      <c r="AJ345" s="910">
        <v>43911</v>
      </c>
      <c r="AK345" s="910">
        <v>43912</v>
      </c>
      <c r="AL345" s="906">
        <v>6</v>
      </c>
      <c r="AM345" s="905"/>
      <c r="AN345" s="910">
        <v>43982</v>
      </c>
      <c r="AO345" s="910">
        <v>44641</v>
      </c>
      <c r="AP345" s="907"/>
      <c r="AQ345" s="924"/>
      <c r="AR345" s="924"/>
      <c r="AS345" s="924"/>
      <c r="AT345" s="924"/>
      <c r="AU345" s="715">
        <v>0</v>
      </c>
      <c r="AV345" s="924"/>
      <c r="AW345" s="924"/>
      <c r="AX345" s="924"/>
      <c r="AY345" s="925">
        <v>6</v>
      </c>
      <c r="AZ345" s="924"/>
      <c r="BA345" s="711"/>
      <c r="BB345" s="924"/>
      <c r="BC345" s="924"/>
      <c r="BD345" s="924"/>
      <c r="BE345" s="924"/>
      <c r="BF345" s="924"/>
      <c r="BG345" s="924"/>
      <c r="BH345" s="924"/>
      <c r="BI345" s="716">
        <v>6</v>
      </c>
      <c r="BJ345" s="722">
        <v>0.5</v>
      </c>
      <c r="BK345" s="719">
        <v>143319000</v>
      </c>
      <c r="BL345" s="716">
        <v>1</v>
      </c>
      <c r="BM345" s="720" t="s">
        <v>5597</v>
      </c>
      <c r="BN345" s="721"/>
      <c r="BO345" s="918"/>
      <c r="BQ345" s="919"/>
      <c r="BR345" s="918"/>
    </row>
    <row r="346" spans="1:70">
      <c r="A346" s="904">
        <f t="shared" si="5"/>
        <v>337</v>
      </c>
      <c r="B346" s="912">
        <v>2100</v>
      </c>
      <c r="C346" s="913" t="s">
        <v>4565</v>
      </c>
      <c r="D346" s="913">
        <v>2117</v>
      </c>
      <c r="E346" s="913" t="s">
        <v>4695</v>
      </c>
      <c r="F346" s="913">
        <v>2010</v>
      </c>
      <c r="G346" s="913" t="s">
        <v>4696</v>
      </c>
      <c r="H346" s="912" t="s">
        <v>4581</v>
      </c>
      <c r="I346" s="913" t="s">
        <v>4582</v>
      </c>
      <c r="J346" s="906">
        <v>5925970000615</v>
      </c>
      <c r="K346" s="905" t="s">
        <v>5193</v>
      </c>
      <c r="L346" s="905" t="s">
        <v>5194</v>
      </c>
      <c r="M346" s="905" t="s">
        <v>725</v>
      </c>
      <c r="N346" s="913" t="s">
        <v>634</v>
      </c>
      <c r="O346" s="922">
        <v>1</v>
      </c>
      <c r="P346" s="913">
        <v>0</v>
      </c>
      <c r="Q346" s="913">
        <v>0</v>
      </c>
      <c r="R346" s="913">
        <v>0</v>
      </c>
      <c r="S346" s="922">
        <v>1007</v>
      </c>
      <c r="T346" s="913" t="s">
        <v>4586</v>
      </c>
      <c r="U346" s="923">
        <v>308357500</v>
      </c>
      <c r="V346" s="923">
        <v>308357500</v>
      </c>
      <c r="W346" s="912" t="s">
        <v>4567</v>
      </c>
      <c r="X346" s="905"/>
      <c r="Y346" s="917" t="s">
        <v>3933</v>
      </c>
      <c r="Z346" s="907" t="s">
        <v>5598</v>
      </c>
      <c r="AA346" s="908">
        <v>0.27671232876712326</v>
      </c>
      <c r="AB346" s="909" t="s">
        <v>5447</v>
      </c>
      <c r="AC346" s="905" t="s">
        <v>5448</v>
      </c>
      <c r="AD346" s="907" t="s">
        <v>5449</v>
      </c>
      <c r="AE346" s="922">
        <v>1</v>
      </c>
      <c r="AF346" s="906">
        <v>0</v>
      </c>
      <c r="AG346" s="910">
        <v>43881</v>
      </c>
      <c r="AH346" s="905"/>
      <c r="AI346" s="907"/>
      <c r="AJ346" s="910">
        <v>43881</v>
      </c>
      <c r="AK346" s="907">
        <v>1</v>
      </c>
      <c r="AL346" s="906"/>
      <c r="AM346" s="905"/>
      <c r="AN346" s="910">
        <v>43982</v>
      </c>
      <c r="AO346" s="910">
        <v>44611</v>
      </c>
      <c r="AP346" s="907"/>
      <c r="AQ346" s="924"/>
      <c r="AR346" s="924"/>
      <c r="AS346" s="924"/>
      <c r="AT346" s="924"/>
      <c r="AU346" s="715">
        <v>0</v>
      </c>
      <c r="AV346" s="924"/>
      <c r="AW346" s="924"/>
      <c r="AX346" s="924"/>
      <c r="AY346" s="924"/>
      <c r="AZ346" s="924"/>
      <c r="BA346" s="711"/>
      <c r="BB346" s="924"/>
      <c r="BC346" s="924"/>
      <c r="BD346" s="924"/>
      <c r="BE346" s="924"/>
      <c r="BF346" s="924"/>
      <c r="BG346" s="924"/>
      <c r="BH346" s="924"/>
      <c r="BI346" s="716">
        <v>0</v>
      </c>
      <c r="BJ346" s="722">
        <v>0</v>
      </c>
      <c r="BK346" s="719">
        <v>0</v>
      </c>
      <c r="BL346" s="716">
        <v>0</v>
      </c>
      <c r="BM346" s="720" t="s">
        <v>5597</v>
      </c>
      <c r="BN346" s="721"/>
      <c r="BO346" s="918"/>
      <c r="BQ346" s="919"/>
      <c r="BR346" s="918"/>
    </row>
    <row r="347" spans="1:70">
      <c r="A347" s="904">
        <f t="shared" si="5"/>
        <v>338</v>
      </c>
      <c r="B347" s="912">
        <v>2100</v>
      </c>
      <c r="C347" s="913" t="s">
        <v>4565</v>
      </c>
      <c r="D347" s="913">
        <v>2117</v>
      </c>
      <c r="E347" s="913" t="s">
        <v>4695</v>
      </c>
      <c r="F347" s="913">
        <v>2010</v>
      </c>
      <c r="G347" s="913" t="s">
        <v>4696</v>
      </c>
      <c r="H347" s="912" t="s">
        <v>4581</v>
      </c>
      <c r="I347" s="913" t="s">
        <v>4582</v>
      </c>
      <c r="J347" s="906">
        <v>4050043</v>
      </c>
      <c r="K347" s="905" t="s">
        <v>5453</v>
      </c>
      <c r="L347" s="905" t="s">
        <v>5188</v>
      </c>
      <c r="M347" s="905" t="s">
        <v>725</v>
      </c>
      <c r="N347" s="913" t="s">
        <v>634</v>
      </c>
      <c r="O347" s="922">
        <v>2</v>
      </c>
      <c r="P347" s="913">
        <v>0</v>
      </c>
      <c r="Q347" s="913">
        <v>0</v>
      </c>
      <c r="R347" s="913">
        <v>0</v>
      </c>
      <c r="S347" s="922">
        <v>1007</v>
      </c>
      <c r="T347" s="913" t="s">
        <v>4586</v>
      </c>
      <c r="U347" s="923">
        <v>34584000</v>
      </c>
      <c r="V347" s="923">
        <v>69168000</v>
      </c>
      <c r="W347" s="912" t="s">
        <v>4567</v>
      </c>
      <c r="X347" s="905"/>
      <c r="Y347" s="917" t="s">
        <v>3933</v>
      </c>
      <c r="Z347" s="907" t="s">
        <v>5598</v>
      </c>
      <c r="AA347" s="908">
        <v>0.27671232876712326</v>
      </c>
      <c r="AB347" s="909" t="s">
        <v>5447</v>
      </c>
      <c r="AC347" s="905" t="s">
        <v>5448</v>
      </c>
      <c r="AD347" s="907" t="s">
        <v>5449</v>
      </c>
      <c r="AE347" s="922">
        <v>2</v>
      </c>
      <c r="AF347" s="906">
        <v>0</v>
      </c>
      <c r="AG347" s="910">
        <v>43881</v>
      </c>
      <c r="AH347" s="905"/>
      <c r="AI347" s="907"/>
      <c r="AJ347" s="910">
        <v>43881</v>
      </c>
      <c r="AK347" s="907">
        <v>2</v>
      </c>
      <c r="AL347" s="906"/>
      <c r="AM347" s="905"/>
      <c r="AN347" s="910">
        <v>43982</v>
      </c>
      <c r="AO347" s="910">
        <v>44611</v>
      </c>
      <c r="AP347" s="907"/>
      <c r="AQ347" s="924"/>
      <c r="AR347" s="924"/>
      <c r="AS347" s="924"/>
      <c r="AT347" s="924"/>
      <c r="AU347" s="715">
        <v>0</v>
      </c>
      <c r="AV347" s="924"/>
      <c r="AW347" s="924"/>
      <c r="AX347" s="924"/>
      <c r="AY347" s="924"/>
      <c r="AZ347" s="924"/>
      <c r="BA347" s="711"/>
      <c r="BB347" s="924"/>
      <c r="BC347" s="924"/>
      <c r="BD347" s="924"/>
      <c r="BE347" s="924"/>
      <c r="BF347" s="924"/>
      <c r="BG347" s="924"/>
      <c r="BH347" s="924"/>
      <c r="BI347" s="716">
        <v>0</v>
      </c>
      <c r="BJ347" s="722">
        <v>0</v>
      </c>
      <c r="BK347" s="719">
        <v>0</v>
      </c>
      <c r="BL347" s="716">
        <v>0</v>
      </c>
      <c r="BM347" s="720" t="s">
        <v>5597</v>
      </c>
      <c r="BN347" s="721"/>
      <c r="BO347" s="918"/>
      <c r="BQ347" s="919"/>
      <c r="BR347" s="918"/>
    </row>
    <row r="348" spans="1:70">
      <c r="A348" s="904">
        <f t="shared" si="5"/>
        <v>339</v>
      </c>
      <c r="B348" s="912">
        <v>2100</v>
      </c>
      <c r="C348" s="913" t="s">
        <v>4565</v>
      </c>
      <c r="D348" s="913">
        <v>2117</v>
      </c>
      <c r="E348" s="913" t="s">
        <v>4695</v>
      </c>
      <c r="F348" s="913">
        <v>2010</v>
      </c>
      <c r="G348" s="913" t="s">
        <v>4696</v>
      </c>
      <c r="H348" s="912" t="s">
        <v>4581</v>
      </c>
      <c r="I348" s="913" t="s">
        <v>4582</v>
      </c>
      <c r="J348" s="906">
        <v>4050042</v>
      </c>
      <c r="K348" s="905" t="s">
        <v>5454</v>
      </c>
      <c r="L348" s="905" t="s">
        <v>5188</v>
      </c>
      <c r="M348" s="905" t="s">
        <v>725</v>
      </c>
      <c r="N348" s="913" t="s">
        <v>634</v>
      </c>
      <c r="O348" s="922">
        <v>4</v>
      </c>
      <c r="P348" s="913">
        <v>0</v>
      </c>
      <c r="Q348" s="913">
        <v>0</v>
      </c>
      <c r="R348" s="913">
        <v>0</v>
      </c>
      <c r="S348" s="922">
        <v>1007</v>
      </c>
      <c r="T348" s="913" t="s">
        <v>4586</v>
      </c>
      <c r="U348" s="923">
        <v>56551000</v>
      </c>
      <c r="V348" s="923">
        <v>226204000</v>
      </c>
      <c r="W348" s="912" t="s">
        <v>4567</v>
      </c>
      <c r="X348" s="905"/>
      <c r="Y348" s="917" t="s">
        <v>3933</v>
      </c>
      <c r="Z348" s="907" t="s">
        <v>5598</v>
      </c>
      <c r="AA348" s="908">
        <v>0.27671232876712326</v>
      </c>
      <c r="AB348" s="909" t="s">
        <v>5447</v>
      </c>
      <c r="AC348" s="905" t="s">
        <v>5448</v>
      </c>
      <c r="AD348" s="907" t="s">
        <v>5449</v>
      </c>
      <c r="AE348" s="922">
        <v>4</v>
      </c>
      <c r="AF348" s="906">
        <v>0</v>
      </c>
      <c r="AG348" s="910">
        <v>43881</v>
      </c>
      <c r="AH348" s="905"/>
      <c r="AI348" s="907"/>
      <c r="AJ348" s="910">
        <v>43881</v>
      </c>
      <c r="AK348" s="907">
        <v>4</v>
      </c>
      <c r="AL348" s="906"/>
      <c r="AM348" s="905"/>
      <c r="AN348" s="910">
        <v>43982</v>
      </c>
      <c r="AO348" s="910">
        <v>44611</v>
      </c>
      <c r="AP348" s="907"/>
      <c r="AQ348" s="924"/>
      <c r="AR348" s="924"/>
      <c r="AS348" s="924"/>
      <c r="AT348" s="924"/>
      <c r="AU348" s="715">
        <v>0</v>
      </c>
      <c r="AV348" s="924"/>
      <c r="AW348" s="924"/>
      <c r="AX348" s="924"/>
      <c r="AY348" s="924"/>
      <c r="AZ348" s="924"/>
      <c r="BA348" s="711"/>
      <c r="BB348" s="924"/>
      <c r="BC348" s="924"/>
      <c r="BD348" s="924"/>
      <c r="BE348" s="924"/>
      <c r="BF348" s="924"/>
      <c r="BG348" s="924"/>
      <c r="BH348" s="924"/>
      <c r="BI348" s="716">
        <v>0</v>
      </c>
      <c r="BJ348" s="722">
        <v>0</v>
      </c>
      <c r="BK348" s="719">
        <v>0</v>
      </c>
      <c r="BL348" s="716">
        <v>0</v>
      </c>
      <c r="BM348" s="720" t="s">
        <v>5597</v>
      </c>
      <c r="BN348" s="721"/>
      <c r="BO348" s="918"/>
      <c r="BQ348" s="919"/>
      <c r="BR348" s="918"/>
    </row>
    <row r="349" spans="1:70">
      <c r="A349" s="904">
        <f t="shared" si="5"/>
        <v>340</v>
      </c>
      <c r="B349" s="912">
        <v>2100</v>
      </c>
      <c r="C349" s="913" t="s">
        <v>4565</v>
      </c>
      <c r="D349" s="913">
        <v>2117</v>
      </c>
      <c r="E349" s="913" t="s">
        <v>4695</v>
      </c>
      <c r="F349" s="913">
        <v>2010</v>
      </c>
      <c r="G349" s="913" t="s">
        <v>4696</v>
      </c>
      <c r="H349" s="912" t="s">
        <v>4581</v>
      </c>
      <c r="I349" s="913" t="s">
        <v>4582</v>
      </c>
      <c r="J349" s="906">
        <v>4050041</v>
      </c>
      <c r="K349" s="905" t="s">
        <v>5455</v>
      </c>
      <c r="L349" s="905" t="s">
        <v>5188</v>
      </c>
      <c r="M349" s="905" t="s">
        <v>725</v>
      </c>
      <c r="N349" s="913" t="s">
        <v>634</v>
      </c>
      <c r="O349" s="922">
        <v>4</v>
      </c>
      <c r="P349" s="913">
        <v>0</v>
      </c>
      <c r="Q349" s="913">
        <v>0</v>
      </c>
      <c r="R349" s="913">
        <v>0</v>
      </c>
      <c r="S349" s="922">
        <v>1007</v>
      </c>
      <c r="T349" s="913" t="s">
        <v>4586</v>
      </c>
      <c r="U349" s="923">
        <v>41701000</v>
      </c>
      <c r="V349" s="923">
        <v>166804000</v>
      </c>
      <c r="W349" s="912" t="s">
        <v>4567</v>
      </c>
      <c r="X349" s="905"/>
      <c r="Y349" s="917" t="s">
        <v>3933</v>
      </c>
      <c r="Z349" s="907" t="s">
        <v>5598</v>
      </c>
      <c r="AA349" s="908">
        <v>0.27671232876712326</v>
      </c>
      <c r="AB349" s="909" t="s">
        <v>5447</v>
      </c>
      <c r="AC349" s="905" t="s">
        <v>5448</v>
      </c>
      <c r="AD349" s="907" t="s">
        <v>5449</v>
      </c>
      <c r="AE349" s="922">
        <v>4</v>
      </c>
      <c r="AF349" s="906">
        <v>0</v>
      </c>
      <c r="AG349" s="910">
        <v>43881</v>
      </c>
      <c r="AH349" s="905"/>
      <c r="AI349" s="907"/>
      <c r="AJ349" s="910">
        <v>43881</v>
      </c>
      <c r="AK349" s="907">
        <v>4</v>
      </c>
      <c r="AL349" s="906"/>
      <c r="AM349" s="905"/>
      <c r="AN349" s="910">
        <v>43982</v>
      </c>
      <c r="AO349" s="910">
        <v>44611</v>
      </c>
      <c r="AP349" s="907"/>
      <c r="AQ349" s="924"/>
      <c r="AR349" s="924"/>
      <c r="AS349" s="924"/>
      <c r="AT349" s="924"/>
      <c r="AU349" s="715">
        <v>0</v>
      </c>
      <c r="AV349" s="924"/>
      <c r="AW349" s="924"/>
      <c r="AX349" s="924"/>
      <c r="AY349" s="924"/>
      <c r="AZ349" s="924"/>
      <c r="BA349" s="711"/>
      <c r="BB349" s="924"/>
      <c r="BC349" s="924"/>
      <c r="BD349" s="924"/>
      <c r="BE349" s="924"/>
      <c r="BF349" s="924"/>
      <c r="BG349" s="924"/>
      <c r="BH349" s="924"/>
      <c r="BI349" s="716">
        <v>0</v>
      </c>
      <c r="BJ349" s="722">
        <v>0</v>
      </c>
      <c r="BK349" s="719">
        <v>0</v>
      </c>
      <c r="BL349" s="716">
        <v>0</v>
      </c>
      <c r="BM349" s="720" t="s">
        <v>5597</v>
      </c>
      <c r="BN349" s="721"/>
      <c r="BO349" s="918"/>
      <c r="BQ349" s="919"/>
      <c r="BR349" s="918"/>
    </row>
    <row r="350" spans="1:70">
      <c r="A350" s="904">
        <f t="shared" si="5"/>
        <v>341</v>
      </c>
      <c r="B350" s="912">
        <v>2100</v>
      </c>
      <c r="C350" s="913" t="s">
        <v>4565</v>
      </c>
      <c r="D350" s="913">
        <v>2117</v>
      </c>
      <c r="E350" s="913" t="s">
        <v>4695</v>
      </c>
      <c r="F350" s="913">
        <v>2010</v>
      </c>
      <c r="G350" s="913" t="s">
        <v>4696</v>
      </c>
      <c r="H350" s="912" t="s">
        <v>4581</v>
      </c>
      <c r="I350" s="913" t="s">
        <v>4582</v>
      </c>
      <c r="J350" s="906">
        <v>6105970000067</v>
      </c>
      <c r="K350" s="905" t="s">
        <v>5456</v>
      </c>
      <c r="L350" s="905" t="s">
        <v>5196</v>
      </c>
      <c r="M350" s="905" t="s">
        <v>4703</v>
      </c>
      <c r="N350" s="913" t="s">
        <v>634</v>
      </c>
      <c r="O350" s="922">
        <v>1</v>
      </c>
      <c r="P350" s="913">
        <v>0</v>
      </c>
      <c r="Q350" s="913">
        <v>0</v>
      </c>
      <c r="R350" s="913">
        <v>0</v>
      </c>
      <c r="S350" s="922">
        <v>1007</v>
      </c>
      <c r="T350" s="913" t="s">
        <v>4586</v>
      </c>
      <c r="U350" s="923">
        <v>1760000</v>
      </c>
      <c r="V350" s="923">
        <v>1760000</v>
      </c>
      <c r="W350" s="912" t="s">
        <v>4567</v>
      </c>
      <c r="X350" s="905"/>
      <c r="Y350" s="917" t="s">
        <v>3933</v>
      </c>
      <c r="Z350" s="907" t="s">
        <v>5598</v>
      </c>
      <c r="AA350" s="908">
        <v>0.27671232876712326</v>
      </c>
      <c r="AB350" s="909" t="s">
        <v>5447</v>
      </c>
      <c r="AC350" s="905" t="s">
        <v>5448</v>
      </c>
      <c r="AD350" s="907" t="s">
        <v>5449</v>
      </c>
      <c r="AE350" s="922">
        <v>1</v>
      </c>
      <c r="AF350" s="906">
        <v>0</v>
      </c>
      <c r="AG350" s="910">
        <v>43881</v>
      </c>
      <c r="AH350" s="905"/>
      <c r="AI350" s="907"/>
      <c r="AJ350" s="910">
        <v>43881</v>
      </c>
      <c r="AK350" s="907">
        <v>1</v>
      </c>
      <c r="AL350" s="906"/>
      <c r="AM350" s="905"/>
      <c r="AN350" s="910">
        <v>43982</v>
      </c>
      <c r="AO350" s="910">
        <v>44611</v>
      </c>
      <c r="AP350" s="907"/>
      <c r="AQ350" s="924"/>
      <c r="AR350" s="924"/>
      <c r="AS350" s="924"/>
      <c r="AT350" s="924"/>
      <c r="AU350" s="715">
        <v>0</v>
      </c>
      <c r="AV350" s="924"/>
      <c r="AW350" s="924"/>
      <c r="AX350" s="924"/>
      <c r="AY350" s="924"/>
      <c r="AZ350" s="924"/>
      <c r="BA350" s="711"/>
      <c r="BB350" s="924"/>
      <c r="BC350" s="924"/>
      <c r="BD350" s="924"/>
      <c r="BE350" s="924"/>
      <c r="BF350" s="924"/>
      <c r="BG350" s="924"/>
      <c r="BH350" s="924"/>
      <c r="BI350" s="716">
        <v>0</v>
      </c>
      <c r="BJ350" s="722">
        <v>0</v>
      </c>
      <c r="BK350" s="719">
        <v>0</v>
      </c>
      <c r="BL350" s="716">
        <v>0</v>
      </c>
      <c r="BM350" s="720" t="s">
        <v>5597</v>
      </c>
      <c r="BN350" s="721"/>
      <c r="BO350" s="918"/>
      <c r="BQ350" s="919"/>
      <c r="BR350" s="918"/>
    </row>
    <row r="351" spans="1:70">
      <c r="A351" s="904">
        <f t="shared" si="5"/>
        <v>342</v>
      </c>
      <c r="B351" s="912">
        <v>2100</v>
      </c>
      <c r="C351" s="913" t="s">
        <v>4565</v>
      </c>
      <c r="D351" s="913">
        <v>2117</v>
      </c>
      <c r="E351" s="913" t="s">
        <v>4695</v>
      </c>
      <c r="F351" s="913">
        <v>2010</v>
      </c>
      <c r="G351" s="913" t="s">
        <v>4696</v>
      </c>
      <c r="H351" s="912" t="s">
        <v>4581</v>
      </c>
      <c r="I351" s="913" t="s">
        <v>4582</v>
      </c>
      <c r="J351" s="906">
        <v>5330970002856</v>
      </c>
      <c r="K351" s="905" t="s">
        <v>5457</v>
      </c>
      <c r="L351" s="905" t="s">
        <v>4449</v>
      </c>
      <c r="M351" s="905" t="s">
        <v>4441</v>
      </c>
      <c r="N351" s="913" t="s">
        <v>634</v>
      </c>
      <c r="O351" s="922">
        <v>1</v>
      </c>
      <c r="P351" s="913">
        <v>0</v>
      </c>
      <c r="Q351" s="913">
        <v>0</v>
      </c>
      <c r="R351" s="913">
        <v>0</v>
      </c>
      <c r="S351" s="922">
        <v>1007</v>
      </c>
      <c r="T351" s="913" t="s">
        <v>4586</v>
      </c>
      <c r="U351" s="923">
        <v>104500000</v>
      </c>
      <c r="V351" s="923">
        <v>104500000</v>
      </c>
      <c r="W351" s="912" t="s">
        <v>4567</v>
      </c>
      <c r="X351" s="905"/>
      <c r="Y351" s="917" t="s">
        <v>4715</v>
      </c>
      <c r="Z351" s="907" t="s">
        <v>5598</v>
      </c>
      <c r="AA351" s="908">
        <v>0.27397260273972601</v>
      </c>
      <c r="AB351" s="909" t="s">
        <v>5458</v>
      </c>
      <c r="AC351" s="905" t="s">
        <v>5459</v>
      </c>
      <c r="AD351" s="907" t="s">
        <v>5460</v>
      </c>
      <c r="AE351" s="922">
        <v>1</v>
      </c>
      <c r="AF351" s="906">
        <v>0</v>
      </c>
      <c r="AG351" s="910">
        <v>43909</v>
      </c>
      <c r="AH351" s="905"/>
      <c r="AI351" s="910">
        <v>43909</v>
      </c>
      <c r="AJ351" s="910">
        <v>43882</v>
      </c>
      <c r="AK351" s="907">
        <v>2</v>
      </c>
      <c r="AL351" s="906">
        <v>1</v>
      </c>
      <c r="AM351" s="905"/>
      <c r="AN351" s="910">
        <v>43982</v>
      </c>
      <c r="AO351" s="910">
        <v>44612</v>
      </c>
      <c r="AP351" s="907"/>
      <c r="AQ351" s="924"/>
      <c r="AR351" s="924"/>
      <c r="AS351" s="924"/>
      <c r="AT351" s="924"/>
      <c r="AU351" s="715">
        <v>0</v>
      </c>
      <c r="AV351" s="924"/>
      <c r="AW351" s="924"/>
      <c r="AX351" s="924"/>
      <c r="AY351" s="925">
        <v>1</v>
      </c>
      <c r="AZ351" s="924"/>
      <c r="BA351" s="711"/>
      <c r="BB351" s="924"/>
      <c r="BC351" s="924"/>
      <c r="BD351" s="924"/>
      <c r="BE351" s="924"/>
      <c r="BF351" s="924"/>
      <c r="BG351" s="924"/>
      <c r="BH351" s="924"/>
      <c r="BI351" s="716">
        <v>1</v>
      </c>
      <c r="BJ351" s="722">
        <v>8.3333333333333329E-2</v>
      </c>
      <c r="BK351" s="719">
        <v>104500000</v>
      </c>
      <c r="BL351" s="716">
        <v>1</v>
      </c>
      <c r="BM351" s="720" t="s">
        <v>5597</v>
      </c>
      <c r="BN351" s="721"/>
      <c r="BO351" s="918"/>
      <c r="BQ351" s="919"/>
      <c r="BR351" s="918"/>
    </row>
    <row r="352" spans="1:70">
      <c r="A352" s="904">
        <f t="shared" si="5"/>
        <v>343</v>
      </c>
      <c r="B352" s="912">
        <v>2100</v>
      </c>
      <c r="C352" s="913" t="s">
        <v>4565</v>
      </c>
      <c r="D352" s="913">
        <v>2117</v>
      </c>
      <c r="E352" s="913" t="s">
        <v>4695</v>
      </c>
      <c r="F352" s="913">
        <v>2010</v>
      </c>
      <c r="G352" s="913" t="s">
        <v>4696</v>
      </c>
      <c r="H352" s="912" t="s">
        <v>4581</v>
      </c>
      <c r="I352" s="913" t="s">
        <v>4582</v>
      </c>
      <c r="J352" s="906">
        <v>2825970000279</v>
      </c>
      <c r="K352" s="905" t="s">
        <v>5461</v>
      </c>
      <c r="L352" s="905" t="s">
        <v>4736</v>
      </c>
      <c r="M352" s="905" t="s">
        <v>1861</v>
      </c>
      <c r="N352" s="913" t="s">
        <v>634</v>
      </c>
      <c r="O352" s="922">
        <v>0</v>
      </c>
      <c r="P352" s="913">
        <v>0</v>
      </c>
      <c r="Q352" s="913">
        <v>0</v>
      </c>
      <c r="R352" s="913">
        <v>0</v>
      </c>
      <c r="S352" s="922">
        <v>1007</v>
      </c>
      <c r="T352" s="913" t="s">
        <v>4586</v>
      </c>
      <c r="U352" s="926">
        <v>331017.95580110495</v>
      </c>
      <c r="V352" s="926">
        <v>0</v>
      </c>
      <c r="W352" s="912" t="s">
        <v>4567</v>
      </c>
      <c r="X352" s="905"/>
      <c r="Y352" s="917" t="s">
        <v>4715</v>
      </c>
      <c r="Z352" s="907" t="s">
        <v>5598</v>
      </c>
      <c r="AA352" s="908">
        <v>0.28493150684931506</v>
      </c>
      <c r="AB352" s="909" t="s">
        <v>5447</v>
      </c>
      <c r="AC352" s="905" t="s">
        <v>5462</v>
      </c>
      <c r="AD352" s="907" t="s">
        <v>5463</v>
      </c>
      <c r="AE352" s="922">
        <v>0</v>
      </c>
      <c r="AF352" s="906">
        <v>0</v>
      </c>
      <c r="AG352" s="910">
        <v>43913</v>
      </c>
      <c r="AH352" s="905"/>
      <c r="AI352" s="910">
        <v>43913</v>
      </c>
      <c r="AJ352" s="910">
        <v>43878</v>
      </c>
      <c r="AK352" s="907">
        <v>14</v>
      </c>
      <c r="AL352" s="906">
        <v>724</v>
      </c>
      <c r="AM352" s="905"/>
      <c r="AN352" s="910">
        <v>43982</v>
      </c>
      <c r="AO352" s="910">
        <v>44608</v>
      </c>
      <c r="AP352" s="907"/>
      <c r="AQ352" s="924"/>
      <c r="AR352" s="924"/>
      <c r="AS352" s="924"/>
      <c r="AT352" s="924"/>
      <c r="AU352" s="715">
        <v>0</v>
      </c>
      <c r="AV352" s="924"/>
      <c r="AW352" s="924"/>
      <c r="AX352" s="924"/>
      <c r="AY352" s="925">
        <v>724</v>
      </c>
      <c r="AZ352" s="924"/>
      <c r="BA352" s="711"/>
      <c r="BB352" s="924"/>
      <c r="BC352" s="924"/>
      <c r="BD352" s="924"/>
      <c r="BE352" s="924"/>
      <c r="BF352" s="924"/>
      <c r="BG352" s="924"/>
      <c r="BH352" s="924"/>
      <c r="BI352" s="716">
        <v>724</v>
      </c>
      <c r="BJ352" s="722">
        <v>60.333333333333336</v>
      </c>
      <c r="BK352" s="719">
        <v>239657000</v>
      </c>
      <c r="BL352" s="716">
        <v>1</v>
      </c>
      <c r="BM352" s="720" t="s">
        <v>5597</v>
      </c>
      <c r="BN352" s="721"/>
      <c r="BO352" s="918"/>
      <c r="BQ352" s="919"/>
      <c r="BR352" s="918"/>
    </row>
    <row r="353" spans="1:70">
      <c r="A353" s="904">
        <f t="shared" si="5"/>
        <v>344</v>
      </c>
      <c r="B353" s="912">
        <v>2100</v>
      </c>
      <c r="C353" s="913" t="s">
        <v>4565</v>
      </c>
      <c r="D353" s="913">
        <v>2117</v>
      </c>
      <c r="E353" s="913" t="s">
        <v>4695</v>
      </c>
      <c r="F353" s="913">
        <v>2010</v>
      </c>
      <c r="G353" s="913" t="s">
        <v>4696</v>
      </c>
      <c r="H353" s="912" t="s">
        <v>4581</v>
      </c>
      <c r="I353" s="913" t="s">
        <v>4582</v>
      </c>
      <c r="J353" s="906">
        <v>2825970000280</v>
      </c>
      <c r="K353" s="905" t="s">
        <v>5464</v>
      </c>
      <c r="L353" s="905" t="s">
        <v>4736</v>
      </c>
      <c r="M353" s="905" t="s">
        <v>1861</v>
      </c>
      <c r="N353" s="913" t="s">
        <v>634</v>
      </c>
      <c r="O353" s="922">
        <v>0</v>
      </c>
      <c r="P353" s="913">
        <v>0</v>
      </c>
      <c r="Q353" s="913">
        <v>0</v>
      </c>
      <c r="R353" s="913">
        <v>0</v>
      </c>
      <c r="S353" s="922">
        <v>1007</v>
      </c>
      <c r="T353" s="913" t="s">
        <v>4586</v>
      </c>
      <c r="U353" s="926">
        <v>317900</v>
      </c>
      <c r="V353" s="926">
        <v>0</v>
      </c>
      <c r="W353" s="912" t="s">
        <v>4567</v>
      </c>
      <c r="X353" s="905"/>
      <c r="Y353" s="917" t="s">
        <v>4715</v>
      </c>
      <c r="Z353" s="907" t="s">
        <v>5598</v>
      </c>
      <c r="AA353" s="908">
        <v>0.28493150684931506</v>
      </c>
      <c r="AB353" s="909" t="s">
        <v>5465</v>
      </c>
      <c r="AC353" s="905" t="s">
        <v>5462</v>
      </c>
      <c r="AD353" s="907" t="s">
        <v>5463</v>
      </c>
      <c r="AE353" s="922">
        <v>0</v>
      </c>
      <c r="AF353" s="906">
        <v>0</v>
      </c>
      <c r="AG353" s="910">
        <v>43913</v>
      </c>
      <c r="AH353" s="905"/>
      <c r="AI353" s="910">
        <v>43913</v>
      </c>
      <c r="AJ353" s="910">
        <v>43878</v>
      </c>
      <c r="AK353" s="907">
        <v>3</v>
      </c>
      <c r="AL353" s="906">
        <v>24</v>
      </c>
      <c r="AM353" s="905"/>
      <c r="AN353" s="910">
        <v>43982</v>
      </c>
      <c r="AO353" s="910">
        <v>44608</v>
      </c>
      <c r="AP353" s="907"/>
      <c r="AQ353" s="924"/>
      <c r="AR353" s="924"/>
      <c r="AS353" s="924"/>
      <c r="AT353" s="924"/>
      <c r="AU353" s="715">
        <v>0</v>
      </c>
      <c r="AV353" s="924"/>
      <c r="AW353" s="924"/>
      <c r="AX353" s="924"/>
      <c r="AY353" s="925">
        <v>24</v>
      </c>
      <c r="AZ353" s="924"/>
      <c r="BA353" s="711"/>
      <c r="BB353" s="924"/>
      <c r="BC353" s="924"/>
      <c r="BD353" s="924"/>
      <c r="BE353" s="924"/>
      <c r="BF353" s="924"/>
      <c r="BG353" s="924"/>
      <c r="BH353" s="924"/>
      <c r="BI353" s="716">
        <v>24</v>
      </c>
      <c r="BJ353" s="722">
        <v>2</v>
      </c>
      <c r="BK353" s="719">
        <v>7629600</v>
      </c>
      <c r="BL353" s="716">
        <v>1</v>
      </c>
      <c r="BM353" s="720" t="s">
        <v>5597</v>
      </c>
      <c r="BN353" s="721"/>
      <c r="BO353" s="918"/>
      <c r="BQ353" s="919"/>
      <c r="BR353" s="918"/>
    </row>
    <row r="354" spans="1:70">
      <c r="A354" s="904">
        <f t="shared" si="5"/>
        <v>345</v>
      </c>
      <c r="B354" s="912">
        <v>2100</v>
      </c>
      <c r="C354" s="913" t="s">
        <v>4565</v>
      </c>
      <c r="D354" s="913">
        <v>2117</v>
      </c>
      <c r="E354" s="913" t="s">
        <v>4695</v>
      </c>
      <c r="F354" s="913">
        <v>2010</v>
      </c>
      <c r="G354" s="913" t="s">
        <v>4696</v>
      </c>
      <c r="H354" s="912" t="s">
        <v>4581</v>
      </c>
      <c r="I354" s="913" t="s">
        <v>4582</v>
      </c>
      <c r="J354" s="906">
        <v>2825970000281</v>
      </c>
      <c r="K354" s="905" t="s">
        <v>5466</v>
      </c>
      <c r="L354" s="905" t="s">
        <v>4736</v>
      </c>
      <c r="M354" s="905" t="s">
        <v>4441</v>
      </c>
      <c r="N354" s="913" t="s">
        <v>634</v>
      </c>
      <c r="O354" s="922">
        <v>1</v>
      </c>
      <c r="P354" s="913">
        <v>0</v>
      </c>
      <c r="Q354" s="913">
        <v>0</v>
      </c>
      <c r="R354" s="913">
        <v>0</v>
      </c>
      <c r="S354" s="922">
        <v>1007</v>
      </c>
      <c r="T354" s="913" t="s">
        <v>4586</v>
      </c>
      <c r="U354" s="926">
        <v>5791500</v>
      </c>
      <c r="V354" s="926">
        <v>5791500</v>
      </c>
      <c r="W354" s="912" t="s">
        <v>4567</v>
      </c>
      <c r="X354" s="905"/>
      <c r="Y354" s="917" t="s">
        <v>4715</v>
      </c>
      <c r="Z354" s="907" t="s">
        <v>5598</v>
      </c>
      <c r="AA354" s="908">
        <v>0.28493150684931506</v>
      </c>
      <c r="AB354" s="909" t="s">
        <v>5465</v>
      </c>
      <c r="AC354" s="905" t="s">
        <v>5462</v>
      </c>
      <c r="AD354" s="907" t="s">
        <v>5463</v>
      </c>
      <c r="AE354" s="922">
        <v>1</v>
      </c>
      <c r="AF354" s="906">
        <v>0</v>
      </c>
      <c r="AG354" s="910">
        <v>43909</v>
      </c>
      <c r="AH354" s="905"/>
      <c r="AI354" s="907" t="s">
        <v>5467</v>
      </c>
      <c r="AJ354" s="910">
        <v>43878</v>
      </c>
      <c r="AK354" s="907">
        <v>36</v>
      </c>
      <c r="AL354" s="906">
        <v>2</v>
      </c>
      <c r="AM354" s="905"/>
      <c r="AN354" s="910">
        <v>43982</v>
      </c>
      <c r="AO354" s="910">
        <v>44608</v>
      </c>
      <c r="AP354" s="907"/>
      <c r="AQ354" s="924"/>
      <c r="AR354" s="924"/>
      <c r="AS354" s="924"/>
      <c r="AT354" s="924"/>
      <c r="AU354" s="715">
        <v>0</v>
      </c>
      <c r="AV354" s="924"/>
      <c r="AW354" s="924"/>
      <c r="AX354" s="924"/>
      <c r="AY354" s="925">
        <v>2</v>
      </c>
      <c r="AZ354" s="924"/>
      <c r="BA354" s="711"/>
      <c r="BB354" s="924"/>
      <c r="BC354" s="924"/>
      <c r="BD354" s="924"/>
      <c r="BE354" s="924"/>
      <c r="BF354" s="924"/>
      <c r="BG354" s="924"/>
      <c r="BH354" s="924"/>
      <c r="BI354" s="716">
        <v>2</v>
      </c>
      <c r="BJ354" s="722">
        <v>0.16666666666666666</v>
      </c>
      <c r="BK354" s="719">
        <v>11583000</v>
      </c>
      <c r="BL354" s="716">
        <v>1</v>
      </c>
      <c r="BM354" s="720" t="s">
        <v>5597</v>
      </c>
      <c r="BN354" s="721"/>
      <c r="BO354" s="918"/>
      <c r="BQ354" s="919"/>
      <c r="BR354" s="918"/>
    </row>
    <row r="355" spans="1:70">
      <c r="A355" s="904">
        <f t="shared" si="5"/>
        <v>346</v>
      </c>
      <c r="B355" s="912">
        <v>2100</v>
      </c>
      <c r="C355" s="913" t="s">
        <v>4565</v>
      </c>
      <c r="D355" s="913">
        <v>2117</v>
      </c>
      <c r="E355" s="913" t="s">
        <v>4695</v>
      </c>
      <c r="F355" s="913">
        <v>2010</v>
      </c>
      <c r="G355" s="913" t="s">
        <v>4696</v>
      </c>
      <c r="H355" s="912" t="s">
        <v>4581</v>
      </c>
      <c r="I355" s="913" t="s">
        <v>4582</v>
      </c>
      <c r="J355" s="906">
        <v>2825970000282</v>
      </c>
      <c r="K355" s="905" t="s">
        <v>5466</v>
      </c>
      <c r="L355" s="905" t="s">
        <v>4736</v>
      </c>
      <c r="M355" s="905" t="s">
        <v>4441</v>
      </c>
      <c r="N355" s="913" t="s">
        <v>634</v>
      </c>
      <c r="O355" s="922">
        <v>1</v>
      </c>
      <c r="P355" s="913">
        <v>0</v>
      </c>
      <c r="Q355" s="913">
        <v>0</v>
      </c>
      <c r="R355" s="913">
        <v>0</v>
      </c>
      <c r="S355" s="922">
        <v>1007</v>
      </c>
      <c r="T355" s="913" t="s">
        <v>4586</v>
      </c>
      <c r="U355" s="926">
        <v>6238100</v>
      </c>
      <c r="V355" s="926">
        <v>6238100</v>
      </c>
      <c r="W355" s="912" t="s">
        <v>4567</v>
      </c>
      <c r="X355" s="905"/>
      <c r="Y355" s="917" t="s">
        <v>4715</v>
      </c>
      <c r="Z355" s="907" t="s">
        <v>5598</v>
      </c>
      <c r="AA355" s="908">
        <v>0.28493150684931506</v>
      </c>
      <c r="AB355" s="909" t="s">
        <v>5465</v>
      </c>
      <c r="AC355" s="905" t="s">
        <v>5462</v>
      </c>
      <c r="AD355" s="907" t="s">
        <v>5463</v>
      </c>
      <c r="AE355" s="922">
        <v>1</v>
      </c>
      <c r="AF355" s="906">
        <v>0</v>
      </c>
      <c r="AG355" s="910">
        <v>43909</v>
      </c>
      <c r="AH355" s="905"/>
      <c r="AI355" s="910">
        <v>43909</v>
      </c>
      <c r="AJ355" s="910">
        <v>43878</v>
      </c>
      <c r="AK355" s="907">
        <v>18</v>
      </c>
      <c r="AL355" s="906">
        <v>4</v>
      </c>
      <c r="AM355" s="905"/>
      <c r="AN355" s="910">
        <v>43982</v>
      </c>
      <c r="AO355" s="910">
        <v>44608</v>
      </c>
      <c r="AP355" s="907"/>
      <c r="AQ355" s="924"/>
      <c r="AR355" s="924"/>
      <c r="AS355" s="924"/>
      <c r="AT355" s="924"/>
      <c r="AU355" s="715">
        <v>0</v>
      </c>
      <c r="AV355" s="924"/>
      <c r="AW355" s="924"/>
      <c r="AX355" s="924"/>
      <c r="AY355" s="925">
        <v>4</v>
      </c>
      <c r="AZ355" s="924"/>
      <c r="BA355" s="711"/>
      <c r="BB355" s="924"/>
      <c r="BC355" s="924"/>
      <c r="BD355" s="924"/>
      <c r="BE355" s="924"/>
      <c r="BF355" s="924"/>
      <c r="BG355" s="924"/>
      <c r="BH355" s="924"/>
      <c r="BI355" s="716">
        <v>4</v>
      </c>
      <c r="BJ355" s="722">
        <v>0.33333333333333331</v>
      </c>
      <c r="BK355" s="719">
        <v>24952400</v>
      </c>
      <c r="BL355" s="716">
        <v>1</v>
      </c>
      <c r="BM355" s="720" t="s">
        <v>5597</v>
      </c>
      <c r="BN355" s="721"/>
      <c r="BO355" s="918"/>
      <c r="BQ355" s="919"/>
      <c r="BR355" s="918"/>
    </row>
    <row r="356" spans="1:70">
      <c r="A356" s="904">
        <f t="shared" si="5"/>
        <v>347</v>
      </c>
      <c r="B356" s="912">
        <v>2100</v>
      </c>
      <c r="C356" s="913" t="s">
        <v>4565</v>
      </c>
      <c r="D356" s="913">
        <v>2117</v>
      </c>
      <c r="E356" s="913" t="s">
        <v>4695</v>
      </c>
      <c r="F356" s="913">
        <v>2010</v>
      </c>
      <c r="G356" s="913" t="s">
        <v>4696</v>
      </c>
      <c r="H356" s="912" t="s">
        <v>4581</v>
      </c>
      <c r="I356" s="913" t="s">
        <v>4582</v>
      </c>
      <c r="J356" s="906">
        <v>2825970000283</v>
      </c>
      <c r="K356" s="905" t="s">
        <v>5468</v>
      </c>
      <c r="L356" s="905" t="s">
        <v>4736</v>
      </c>
      <c r="M356" s="905" t="s">
        <v>4441</v>
      </c>
      <c r="N356" s="913" t="s">
        <v>634</v>
      </c>
      <c r="O356" s="922">
        <v>0</v>
      </c>
      <c r="P356" s="913">
        <v>0</v>
      </c>
      <c r="Q356" s="913">
        <v>0</v>
      </c>
      <c r="R356" s="913">
        <v>0</v>
      </c>
      <c r="S356" s="922">
        <v>1007</v>
      </c>
      <c r="T356" s="913" t="s">
        <v>4586</v>
      </c>
      <c r="U356" s="926">
        <v>5916900</v>
      </c>
      <c r="V356" s="926">
        <v>0</v>
      </c>
      <c r="W356" s="912" t="s">
        <v>4567</v>
      </c>
      <c r="X356" s="905"/>
      <c r="Y356" s="917" t="s">
        <v>4715</v>
      </c>
      <c r="Z356" s="907" t="s">
        <v>5598</v>
      </c>
      <c r="AA356" s="908">
        <v>0.28493150684931506</v>
      </c>
      <c r="AB356" s="909" t="s">
        <v>5465</v>
      </c>
      <c r="AC356" s="905" t="s">
        <v>5462</v>
      </c>
      <c r="AD356" s="907" t="s">
        <v>5463</v>
      </c>
      <c r="AE356" s="922">
        <v>0</v>
      </c>
      <c r="AF356" s="906">
        <v>0</v>
      </c>
      <c r="AG356" s="910">
        <v>43909</v>
      </c>
      <c r="AH356" s="905"/>
      <c r="AI356" s="910">
        <v>43909</v>
      </c>
      <c r="AJ356" s="910">
        <v>43878</v>
      </c>
      <c r="AK356" s="907">
        <v>18</v>
      </c>
      <c r="AL356" s="906">
        <v>4</v>
      </c>
      <c r="AM356" s="905"/>
      <c r="AN356" s="910">
        <v>43982</v>
      </c>
      <c r="AO356" s="910">
        <v>44608</v>
      </c>
      <c r="AP356" s="907"/>
      <c r="AQ356" s="924"/>
      <c r="AR356" s="924"/>
      <c r="AS356" s="924"/>
      <c r="AT356" s="924"/>
      <c r="AU356" s="715">
        <v>0</v>
      </c>
      <c r="AV356" s="924"/>
      <c r="AW356" s="924"/>
      <c r="AX356" s="924"/>
      <c r="AY356" s="925">
        <v>4</v>
      </c>
      <c r="AZ356" s="924"/>
      <c r="BA356" s="711"/>
      <c r="BB356" s="924"/>
      <c r="BC356" s="924"/>
      <c r="BD356" s="924"/>
      <c r="BE356" s="924"/>
      <c r="BF356" s="924"/>
      <c r="BG356" s="924"/>
      <c r="BH356" s="924"/>
      <c r="BI356" s="716">
        <v>4</v>
      </c>
      <c r="BJ356" s="722">
        <v>0.33333333333333331</v>
      </c>
      <c r="BK356" s="719">
        <v>23667600</v>
      </c>
      <c r="BL356" s="716">
        <v>1</v>
      </c>
      <c r="BM356" s="720" t="s">
        <v>5597</v>
      </c>
      <c r="BN356" s="721"/>
      <c r="BO356" s="918"/>
      <c r="BQ356" s="919"/>
      <c r="BR356" s="918"/>
    </row>
    <row r="357" spans="1:70">
      <c r="A357" s="904">
        <f t="shared" si="5"/>
        <v>348</v>
      </c>
      <c r="B357" s="912">
        <v>2100</v>
      </c>
      <c r="C357" s="913" t="s">
        <v>4565</v>
      </c>
      <c r="D357" s="913">
        <v>2117</v>
      </c>
      <c r="E357" s="913" t="s">
        <v>4695</v>
      </c>
      <c r="F357" s="913">
        <v>2010</v>
      </c>
      <c r="G357" s="913" t="s">
        <v>4696</v>
      </c>
      <c r="H357" s="912" t="s">
        <v>4581</v>
      </c>
      <c r="I357" s="913" t="s">
        <v>4582</v>
      </c>
      <c r="J357" s="906">
        <v>2825970000284</v>
      </c>
      <c r="K357" s="905" t="s">
        <v>5468</v>
      </c>
      <c r="L357" s="905" t="s">
        <v>4736</v>
      </c>
      <c r="M357" s="905" t="s">
        <v>4441</v>
      </c>
      <c r="N357" s="913" t="s">
        <v>634</v>
      </c>
      <c r="O357" s="922">
        <v>0</v>
      </c>
      <c r="P357" s="913">
        <v>0</v>
      </c>
      <c r="Q357" s="913">
        <v>0</v>
      </c>
      <c r="R357" s="913">
        <v>0</v>
      </c>
      <c r="S357" s="922">
        <v>1007</v>
      </c>
      <c r="T357" s="913" t="s">
        <v>4586</v>
      </c>
      <c r="U357" s="926">
        <v>6364600</v>
      </c>
      <c r="V357" s="926">
        <v>0</v>
      </c>
      <c r="W357" s="912" t="s">
        <v>4567</v>
      </c>
      <c r="X357" s="905"/>
      <c r="Y357" s="917" t="s">
        <v>4715</v>
      </c>
      <c r="Z357" s="907" t="s">
        <v>5598</v>
      </c>
      <c r="AA357" s="908">
        <v>0.28493150684931506</v>
      </c>
      <c r="AB357" s="909" t="s">
        <v>5465</v>
      </c>
      <c r="AC357" s="905" t="s">
        <v>5462</v>
      </c>
      <c r="AD357" s="907" t="s">
        <v>5463</v>
      </c>
      <c r="AE357" s="922">
        <v>0</v>
      </c>
      <c r="AF357" s="906">
        <v>0</v>
      </c>
      <c r="AG357" s="910">
        <v>43909</v>
      </c>
      <c r="AH357" s="905"/>
      <c r="AI357" s="910">
        <v>43909</v>
      </c>
      <c r="AJ357" s="910">
        <v>43878</v>
      </c>
      <c r="AK357" s="907">
        <v>18</v>
      </c>
      <c r="AL357" s="906">
        <v>4</v>
      </c>
      <c r="AM357" s="905"/>
      <c r="AN357" s="910">
        <v>43982</v>
      </c>
      <c r="AO357" s="910">
        <v>44608</v>
      </c>
      <c r="AP357" s="907"/>
      <c r="AQ357" s="924"/>
      <c r="AR357" s="924"/>
      <c r="AS357" s="924"/>
      <c r="AT357" s="924"/>
      <c r="AU357" s="715">
        <v>0</v>
      </c>
      <c r="AV357" s="924"/>
      <c r="AW357" s="924"/>
      <c r="AX357" s="924"/>
      <c r="AY357" s="925">
        <v>4</v>
      </c>
      <c r="AZ357" s="924"/>
      <c r="BA357" s="711"/>
      <c r="BB357" s="924"/>
      <c r="BC357" s="924"/>
      <c r="BD357" s="924"/>
      <c r="BE357" s="924"/>
      <c r="BF357" s="924"/>
      <c r="BG357" s="924"/>
      <c r="BH357" s="924"/>
      <c r="BI357" s="716">
        <v>4</v>
      </c>
      <c r="BJ357" s="722">
        <v>0.33333333333333331</v>
      </c>
      <c r="BK357" s="719">
        <v>25458400</v>
      </c>
      <c r="BL357" s="716">
        <v>1</v>
      </c>
      <c r="BM357" s="720" t="s">
        <v>5597</v>
      </c>
      <c r="BN357" s="721"/>
      <c r="BO357" s="918"/>
      <c r="BQ357" s="919"/>
      <c r="BR357" s="918"/>
    </row>
    <row r="358" spans="1:70">
      <c r="A358" s="904">
        <f t="shared" si="5"/>
        <v>349</v>
      </c>
      <c r="B358" s="912">
        <v>2100</v>
      </c>
      <c r="C358" s="913" t="s">
        <v>4565</v>
      </c>
      <c r="D358" s="913">
        <v>2117</v>
      </c>
      <c r="E358" s="913" t="s">
        <v>4695</v>
      </c>
      <c r="F358" s="913">
        <v>2010</v>
      </c>
      <c r="G358" s="913" t="s">
        <v>4696</v>
      </c>
      <c r="H358" s="912" t="s">
        <v>4581</v>
      </c>
      <c r="I358" s="913" t="s">
        <v>4582</v>
      </c>
      <c r="J358" s="906">
        <v>2825970000285</v>
      </c>
      <c r="K358" s="905" t="s">
        <v>5469</v>
      </c>
      <c r="L358" s="905" t="s">
        <v>4736</v>
      </c>
      <c r="M358" s="905" t="s">
        <v>4441</v>
      </c>
      <c r="N358" s="913" t="s">
        <v>634</v>
      </c>
      <c r="O358" s="922">
        <v>1</v>
      </c>
      <c r="P358" s="913">
        <v>0</v>
      </c>
      <c r="Q358" s="913">
        <v>0</v>
      </c>
      <c r="R358" s="913">
        <v>0</v>
      </c>
      <c r="S358" s="922">
        <v>1007</v>
      </c>
      <c r="T358" s="913" t="s">
        <v>4586</v>
      </c>
      <c r="U358" s="926">
        <v>5978500</v>
      </c>
      <c r="V358" s="926">
        <v>5978500</v>
      </c>
      <c r="W358" s="912" t="s">
        <v>4567</v>
      </c>
      <c r="X358" s="905"/>
      <c r="Y358" s="917" t="s">
        <v>4715</v>
      </c>
      <c r="Z358" s="907" t="s">
        <v>5598</v>
      </c>
      <c r="AA358" s="908">
        <v>0.28493150684931506</v>
      </c>
      <c r="AB358" s="909" t="s">
        <v>5465</v>
      </c>
      <c r="AC358" s="905" t="s">
        <v>5462</v>
      </c>
      <c r="AD358" s="907" t="s">
        <v>5463</v>
      </c>
      <c r="AE358" s="922">
        <v>1</v>
      </c>
      <c r="AF358" s="906">
        <v>0</v>
      </c>
      <c r="AG358" s="910">
        <v>43909</v>
      </c>
      <c r="AH358" s="905"/>
      <c r="AI358" s="910">
        <v>43909</v>
      </c>
      <c r="AJ358" s="910">
        <v>43878</v>
      </c>
      <c r="AK358" s="907">
        <v>5</v>
      </c>
      <c r="AL358" s="906">
        <v>8</v>
      </c>
      <c r="AM358" s="905"/>
      <c r="AN358" s="910">
        <v>43982</v>
      </c>
      <c r="AO358" s="910">
        <v>44608</v>
      </c>
      <c r="AP358" s="907"/>
      <c r="AQ358" s="924"/>
      <c r="AR358" s="924"/>
      <c r="AS358" s="924"/>
      <c r="AT358" s="924"/>
      <c r="AU358" s="715">
        <v>0</v>
      </c>
      <c r="AV358" s="924"/>
      <c r="AW358" s="924"/>
      <c r="AX358" s="924"/>
      <c r="AY358" s="925">
        <v>8</v>
      </c>
      <c r="AZ358" s="924"/>
      <c r="BA358" s="711"/>
      <c r="BB358" s="924"/>
      <c r="BC358" s="924"/>
      <c r="BD358" s="924"/>
      <c r="BE358" s="924"/>
      <c r="BF358" s="924"/>
      <c r="BG358" s="924"/>
      <c r="BH358" s="924"/>
      <c r="BI358" s="716">
        <v>8</v>
      </c>
      <c r="BJ358" s="722">
        <v>0.66666666666666663</v>
      </c>
      <c r="BK358" s="719">
        <v>47828000</v>
      </c>
      <c r="BL358" s="716">
        <v>1</v>
      </c>
      <c r="BM358" s="720" t="s">
        <v>5597</v>
      </c>
      <c r="BN358" s="721"/>
      <c r="BO358" s="918"/>
      <c r="BQ358" s="919"/>
      <c r="BR358" s="918"/>
    </row>
    <row r="359" spans="1:70">
      <c r="A359" s="904">
        <f t="shared" si="5"/>
        <v>350</v>
      </c>
      <c r="B359" s="912">
        <v>2100</v>
      </c>
      <c r="C359" s="913" t="s">
        <v>4565</v>
      </c>
      <c r="D359" s="913">
        <v>2117</v>
      </c>
      <c r="E359" s="913" t="s">
        <v>4695</v>
      </c>
      <c r="F359" s="913">
        <v>2010</v>
      </c>
      <c r="G359" s="913" t="s">
        <v>4696</v>
      </c>
      <c r="H359" s="912" t="s">
        <v>4581</v>
      </c>
      <c r="I359" s="913" t="s">
        <v>4582</v>
      </c>
      <c r="J359" s="906">
        <v>2825970000286</v>
      </c>
      <c r="K359" s="905" t="s">
        <v>5469</v>
      </c>
      <c r="L359" s="905" t="s">
        <v>4736</v>
      </c>
      <c r="M359" s="905" t="s">
        <v>4441</v>
      </c>
      <c r="N359" s="913" t="s">
        <v>634</v>
      </c>
      <c r="O359" s="922">
        <v>1</v>
      </c>
      <c r="P359" s="913">
        <v>0</v>
      </c>
      <c r="Q359" s="913">
        <v>0</v>
      </c>
      <c r="R359" s="913">
        <v>0</v>
      </c>
      <c r="S359" s="922">
        <v>1007</v>
      </c>
      <c r="T359" s="913" t="s">
        <v>4586</v>
      </c>
      <c r="U359" s="926">
        <v>6439400</v>
      </c>
      <c r="V359" s="926">
        <v>6439400</v>
      </c>
      <c r="W359" s="912" t="s">
        <v>4567</v>
      </c>
      <c r="X359" s="905"/>
      <c r="Y359" s="917" t="s">
        <v>4715</v>
      </c>
      <c r="Z359" s="907" t="s">
        <v>5598</v>
      </c>
      <c r="AA359" s="908">
        <v>0.28493150684931506</v>
      </c>
      <c r="AB359" s="909" t="s">
        <v>5465</v>
      </c>
      <c r="AC359" s="905" t="s">
        <v>5462</v>
      </c>
      <c r="AD359" s="907" t="s">
        <v>5463</v>
      </c>
      <c r="AE359" s="922">
        <v>1</v>
      </c>
      <c r="AF359" s="906">
        <v>0</v>
      </c>
      <c r="AG359" s="910">
        <v>43909</v>
      </c>
      <c r="AH359" s="905"/>
      <c r="AI359" s="910">
        <v>43909</v>
      </c>
      <c r="AJ359" s="910">
        <v>43878</v>
      </c>
      <c r="AK359" s="907">
        <v>3</v>
      </c>
      <c r="AL359" s="906">
        <v>8</v>
      </c>
      <c r="AM359" s="905"/>
      <c r="AN359" s="910">
        <v>43982</v>
      </c>
      <c r="AO359" s="910">
        <v>44608</v>
      </c>
      <c r="AP359" s="907"/>
      <c r="AQ359" s="924"/>
      <c r="AR359" s="924"/>
      <c r="AS359" s="924"/>
      <c r="AT359" s="924"/>
      <c r="AU359" s="715">
        <v>0</v>
      </c>
      <c r="AV359" s="924"/>
      <c r="AW359" s="924"/>
      <c r="AX359" s="924"/>
      <c r="AY359" s="925">
        <v>8</v>
      </c>
      <c r="AZ359" s="924"/>
      <c r="BA359" s="711"/>
      <c r="BB359" s="924"/>
      <c r="BC359" s="924"/>
      <c r="BD359" s="924"/>
      <c r="BE359" s="924"/>
      <c r="BF359" s="924"/>
      <c r="BG359" s="924"/>
      <c r="BH359" s="924"/>
      <c r="BI359" s="716">
        <v>8</v>
      </c>
      <c r="BJ359" s="722">
        <v>0.66666666666666663</v>
      </c>
      <c r="BK359" s="719">
        <v>51515200</v>
      </c>
      <c r="BL359" s="716">
        <v>1</v>
      </c>
      <c r="BM359" s="720" t="s">
        <v>5597</v>
      </c>
      <c r="BN359" s="721"/>
      <c r="BO359" s="918"/>
      <c r="BQ359" s="919"/>
      <c r="BR359" s="918"/>
    </row>
    <row r="360" spans="1:70">
      <c r="A360" s="904">
        <f t="shared" si="5"/>
        <v>351</v>
      </c>
      <c r="B360" s="912">
        <v>2100</v>
      </c>
      <c r="C360" s="913" t="s">
        <v>4565</v>
      </c>
      <c r="D360" s="913">
        <v>2117</v>
      </c>
      <c r="E360" s="913" t="s">
        <v>4695</v>
      </c>
      <c r="F360" s="913">
        <v>2010</v>
      </c>
      <c r="G360" s="913" t="s">
        <v>4696</v>
      </c>
      <c r="H360" s="912" t="s">
        <v>4581</v>
      </c>
      <c r="I360" s="913" t="s">
        <v>4582</v>
      </c>
      <c r="J360" s="906">
        <v>2825970000287</v>
      </c>
      <c r="K360" s="905" t="s">
        <v>5470</v>
      </c>
      <c r="L360" s="905" t="s">
        <v>4736</v>
      </c>
      <c r="M360" s="905" t="s">
        <v>4441</v>
      </c>
      <c r="N360" s="913" t="s">
        <v>634</v>
      </c>
      <c r="O360" s="922">
        <v>0</v>
      </c>
      <c r="P360" s="913">
        <v>0</v>
      </c>
      <c r="Q360" s="913">
        <v>0</v>
      </c>
      <c r="R360" s="913">
        <v>0</v>
      </c>
      <c r="S360" s="922">
        <v>1007</v>
      </c>
      <c r="T360" s="913" t="s">
        <v>4586</v>
      </c>
      <c r="U360" s="926">
        <v>6603300</v>
      </c>
      <c r="V360" s="926">
        <v>0</v>
      </c>
      <c r="W360" s="912" t="s">
        <v>4567</v>
      </c>
      <c r="X360" s="905"/>
      <c r="Y360" s="917" t="s">
        <v>4715</v>
      </c>
      <c r="Z360" s="907" t="s">
        <v>5598</v>
      </c>
      <c r="AA360" s="908">
        <v>0.28493150684931506</v>
      </c>
      <c r="AB360" s="909" t="s">
        <v>5465</v>
      </c>
      <c r="AC360" s="905" t="s">
        <v>5462</v>
      </c>
      <c r="AD360" s="907" t="s">
        <v>5463</v>
      </c>
      <c r="AE360" s="922">
        <v>0</v>
      </c>
      <c r="AF360" s="906">
        <v>0</v>
      </c>
      <c r="AG360" s="910" t="s">
        <v>5471</v>
      </c>
      <c r="AH360" s="905"/>
      <c r="AI360" s="910">
        <v>43909</v>
      </c>
      <c r="AJ360" s="910">
        <v>43878</v>
      </c>
      <c r="AK360" s="907">
        <v>9</v>
      </c>
      <c r="AL360" s="906">
        <v>4</v>
      </c>
      <c r="AM360" s="905"/>
      <c r="AN360" s="910">
        <v>43982</v>
      </c>
      <c r="AO360" s="910">
        <v>44608</v>
      </c>
      <c r="AP360" s="907"/>
      <c r="AQ360" s="924"/>
      <c r="AR360" s="924"/>
      <c r="AS360" s="924"/>
      <c r="AT360" s="924"/>
      <c r="AU360" s="715">
        <v>0</v>
      </c>
      <c r="AV360" s="924"/>
      <c r="AW360" s="924"/>
      <c r="AX360" s="924"/>
      <c r="AY360" s="925">
        <v>4</v>
      </c>
      <c r="AZ360" s="924"/>
      <c r="BA360" s="711"/>
      <c r="BB360" s="924"/>
      <c r="BC360" s="924"/>
      <c r="BD360" s="924"/>
      <c r="BE360" s="924"/>
      <c r="BF360" s="924"/>
      <c r="BG360" s="924"/>
      <c r="BH360" s="924"/>
      <c r="BI360" s="716">
        <v>4</v>
      </c>
      <c r="BJ360" s="722">
        <v>0.33333333333333331</v>
      </c>
      <c r="BK360" s="719">
        <v>26413200</v>
      </c>
      <c r="BL360" s="716">
        <v>1</v>
      </c>
      <c r="BM360" s="720" t="s">
        <v>5597</v>
      </c>
      <c r="BN360" s="721"/>
      <c r="BO360" s="918"/>
      <c r="BQ360" s="919"/>
      <c r="BR360" s="918"/>
    </row>
    <row r="361" spans="1:70">
      <c r="A361" s="904">
        <f t="shared" si="5"/>
        <v>352</v>
      </c>
      <c r="B361" s="912">
        <v>2100</v>
      </c>
      <c r="C361" s="913" t="s">
        <v>4565</v>
      </c>
      <c r="D361" s="913">
        <v>2117</v>
      </c>
      <c r="E361" s="913" t="s">
        <v>4695</v>
      </c>
      <c r="F361" s="913">
        <v>2010</v>
      </c>
      <c r="G361" s="913" t="s">
        <v>4696</v>
      </c>
      <c r="H361" s="912" t="s">
        <v>4581</v>
      </c>
      <c r="I361" s="913" t="s">
        <v>4582</v>
      </c>
      <c r="J361" s="906">
        <v>2825970000288</v>
      </c>
      <c r="K361" s="905" t="s">
        <v>5472</v>
      </c>
      <c r="L361" s="905" t="s">
        <v>4736</v>
      </c>
      <c r="M361" s="905" t="s">
        <v>4441</v>
      </c>
      <c r="N361" s="913" t="s">
        <v>634</v>
      </c>
      <c r="O361" s="922">
        <v>0</v>
      </c>
      <c r="P361" s="913">
        <v>0</v>
      </c>
      <c r="Q361" s="913">
        <v>0</v>
      </c>
      <c r="R361" s="913">
        <v>0</v>
      </c>
      <c r="S361" s="922">
        <v>1007</v>
      </c>
      <c r="T361" s="913" t="s">
        <v>4586</v>
      </c>
      <c r="U361" s="926">
        <v>6741900</v>
      </c>
      <c r="V361" s="926">
        <v>0</v>
      </c>
      <c r="W361" s="912" t="s">
        <v>4567</v>
      </c>
      <c r="X361" s="905"/>
      <c r="Y361" s="917" t="s">
        <v>4715</v>
      </c>
      <c r="Z361" s="907" t="s">
        <v>5598</v>
      </c>
      <c r="AA361" s="908">
        <v>0.28493150684931506</v>
      </c>
      <c r="AB361" s="909" t="s">
        <v>5465</v>
      </c>
      <c r="AC361" s="905" t="s">
        <v>5462</v>
      </c>
      <c r="AD361" s="907" t="s">
        <v>5463</v>
      </c>
      <c r="AE361" s="922">
        <v>0</v>
      </c>
      <c r="AF361" s="906">
        <v>0</v>
      </c>
      <c r="AG361" s="910">
        <v>43909</v>
      </c>
      <c r="AH361" s="905"/>
      <c r="AI361" s="910">
        <v>43909</v>
      </c>
      <c r="AJ361" s="910">
        <v>43878</v>
      </c>
      <c r="AK361" s="907">
        <v>9</v>
      </c>
      <c r="AL361" s="906">
        <v>8</v>
      </c>
      <c r="AM361" s="905"/>
      <c r="AN361" s="910">
        <v>43982</v>
      </c>
      <c r="AO361" s="910">
        <v>44608</v>
      </c>
      <c r="AP361" s="907"/>
      <c r="AQ361" s="924"/>
      <c r="AR361" s="924"/>
      <c r="AS361" s="924"/>
      <c r="AT361" s="924"/>
      <c r="AU361" s="715">
        <v>0</v>
      </c>
      <c r="AV361" s="924"/>
      <c r="AW361" s="924"/>
      <c r="AX361" s="924"/>
      <c r="AY361" s="925">
        <v>8</v>
      </c>
      <c r="AZ361" s="924"/>
      <c r="BA361" s="711"/>
      <c r="BB361" s="924"/>
      <c r="BC361" s="924"/>
      <c r="BD361" s="924"/>
      <c r="BE361" s="924"/>
      <c r="BF361" s="924"/>
      <c r="BG361" s="924"/>
      <c r="BH361" s="924"/>
      <c r="BI361" s="716">
        <v>8</v>
      </c>
      <c r="BJ361" s="722">
        <v>0.66666666666666663</v>
      </c>
      <c r="BK361" s="719">
        <v>53935200</v>
      </c>
      <c r="BL361" s="716">
        <v>1</v>
      </c>
      <c r="BM361" s="720" t="s">
        <v>5597</v>
      </c>
      <c r="BN361" s="721"/>
      <c r="BO361" s="918"/>
      <c r="BQ361" s="919"/>
      <c r="BR361" s="918"/>
    </row>
    <row r="362" spans="1:70">
      <c r="A362" s="904">
        <f t="shared" si="5"/>
        <v>353</v>
      </c>
      <c r="B362" s="912">
        <v>2100</v>
      </c>
      <c r="C362" s="913" t="s">
        <v>4565</v>
      </c>
      <c r="D362" s="913">
        <v>2117</v>
      </c>
      <c r="E362" s="913" t="s">
        <v>4695</v>
      </c>
      <c r="F362" s="913">
        <v>2010</v>
      </c>
      <c r="G362" s="913" t="s">
        <v>4696</v>
      </c>
      <c r="H362" s="912" t="s">
        <v>4581</v>
      </c>
      <c r="I362" s="913" t="s">
        <v>4582</v>
      </c>
      <c r="J362" s="906">
        <v>2825970000289</v>
      </c>
      <c r="K362" s="905" t="s">
        <v>5473</v>
      </c>
      <c r="L362" s="905" t="s">
        <v>4736</v>
      </c>
      <c r="M362" s="905" t="s">
        <v>4441</v>
      </c>
      <c r="N362" s="913" t="s">
        <v>634</v>
      </c>
      <c r="O362" s="922">
        <v>2</v>
      </c>
      <c r="P362" s="913">
        <v>0</v>
      </c>
      <c r="Q362" s="913">
        <v>0</v>
      </c>
      <c r="R362" s="913">
        <v>0</v>
      </c>
      <c r="S362" s="922">
        <v>1007</v>
      </c>
      <c r="T362" s="913" t="s">
        <v>4586</v>
      </c>
      <c r="U362" s="926">
        <v>6245800</v>
      </c>
      <c r="V362" s="926">
        <v>12491600</v>
      </c>
      <c r="W362" s="912" t="s">
        <v>4567</v>
      </c>
      <c r="X362" s="905"/>
      <c r="Y362" s="917" t="s">
        <v>4715</v>
      </c>
      <c r="Z362" s="907" t="s">
        <v>5598</v>
      </c>
      <c r="AA362" s="908">
        <v>0.28493150684931506</v>
      </c>
      <c r="AB362" s="909" t="s">
        <v>5465</v>
      </c>
      <c r="AC362" s="905" t="s">
        <v>5462</v>
      </c>
      <c r="AD362" s="907" t="s">
        <v>5463</v>
      </c>
      <c r="AE362" s="922">
        <v>2</v>
      </c>
      <c r="AF362" s="906">
        <v>0</v>
      </c>
      <c r="AG362" s="910">
        <v>43909</v>
      </c>
      <c r="AH362" s="905"/>
      <c r="AI362" s="910">
        <v>43909</v>
      </c>
      <c r="AJ362" s="910">
        <v>43878</v>
      </c>
      <c r="AK362" s="907">
        <v>14</v>
      </c>
      <c r="AL362" s="906">
        <v>12</v>
      </c>
      <c r="AM362" s="905"/>
      <c r="AN362" s="910">
        <v>43982</v>
      </c>
      <c r="AO362" s="910">
        <v>44608</v>
      </c>
      <c r="AP362" s="907"/>
      <c r="AQ362" s="924"/>
      <c r="AR362" s="924"/>
      <c r="AS362" s="924"/>
      <c r="AT362" s="924"/>
      <c r="AU362" s="715">
        <v>0</v>
      </c>
      <c r="AV362" s="924"/>
      <c r="AW362" s="924"/>
      <c r="AX362" s="924"/>
      <c r="AY362" s="925">
        <v>12</v>
      </c>
      <c r="AZ362" s="924"/>
      <c r="BA362" s="711"/>
      <c r="BB362" s="924"/>
      <c r="BC362" s="924"/>
      <c r="BD362" s="924"/>
      <c r="BE362" s="924"/>
      <c r="BF362" s="924"/>
      <c r="BG362" s="924"/>
      <c r="BH362" s="924"/>
      <c r="BI362" s="716">
        <v>12</v>
      </c>
      <c r="BJ362" s="722">
        <v>1</v>
      </c>
      <c r="BK362" s="719">
        <v>74949600</v>
      </c>
      <c r="BL362" s="716">
        <v>1</v>
      </c>
      <c r="BM362" s="720" t="s">
        <v>5597</v>
      </c>
      <c r="BN362" s="721"/>
      <c r="BO362" s="918"/>
      <c r="BQ362" s="919"/>
      <c r="BR362" s="918"/>
    </row>
    <row r="363" spans="1:70">
      <c r="A363" s="904">
        <f t="shared" si="5"/>
        <v>354</v>
      </c>
      <c r="B363" s="912">
        <v>2100</v>
      </c>
      <c r="C363" s="913" t="s">
        <v>4565</v>
      </c>
      <c r="D363" s="913">
        <v>2117</v>
      </c>
      <c r="E363" s="913" t="s">
        <v>4695</v>
      </c>
      <c r="F363" s="913">
        <v>2010</v>
      </c>
      <c r="G363" s="913" t="s">
        <v>4696</v>
      </c>
      <c r="H363" s="912" t="s">
        <v>4581</v>
      </c>
      <c r="I363" s="913" t="s">
        <v>4582</v>
      </c>
      <c r="J363" s="906">
        <v>2825970000290</v>
      </c>
      <c r="K363" s="905" t="s">
        <v>5473</v>
      </c>
      <c r="L363" s="905" t="s">
        <v>4736</v>
      </c>
      <c r="M363" s="905" t="s">
        <v>4441</v>
      </c>
      <c r="N363" s="913" t="s">
        <v>634</v>
      </c>
      <c r="O363" s="922">
        <v>2</v>
      </c>
      <c r="P363" s="913">
        <v>0</v>
      </c>
      <c r="Q363" s="913">
        <v>0</v>
      </c>
      <c r="R363" s="913">
        <v>0</v>
      </c>
      <c r="S363" s="922">
        <v>1007</v>
      </c>
      <c r="T363" s="913" t="s">
        <v>4586</v>
      </c>
      <c r="U363" s="926">
        <v>6728700</v>
      </c>
      <c r="V363" s="926">
        <v>13457400</v>
      </c>
      <c r="W363" s="912" t="s">
        <v>4567</v>
      </c>
      <c r="X363" s="905"/>
      <c r="Y363" s="917" t="s">
        <v>4715</v>
      </c>
      <c r="Z363" s="907" t="s">
        <v>5598</v>
      </c>
      <c r="AA363" s="908">
        <v>0.28493150684931506</v>
      </c>
      <c r="AB363" s="909" t="s">
        <v>5465</v>
      </c>
      <c r="AC363" s="905" t="s">
        <v>5462</v>
      </c>
      <c r="AD363" s="907" t="s">
        <v>5463</v>
      </c>
      <c r="AE363" s="922">
        <v>2</v>
      </c>
      <c r="AF363" s="906">
        <v>2</v>
      </c>
      <c r="AG363" s="910">
        <v>43909</v>
      </c>
      <c r="AH363" s="905"/>
      <c r="AI363" s="910">
        <v>43909</v>
      </c>
      <c r="AJ363" s="910">
        <v>43878</v>
      </c>
      <c r="AK363" s="907">
        <v>14</v>
      </c>
      <c r="AL363" s="906">
        <v>12</v>
      </c>
      <c r="AM363" s="905"/>
      <c r="AN363" s="910">
        <v>43982</v>
      </c>
      <c r="AO363" s="910">
        <v>44608</v>
      </c>
      <c r="AP363" s="907"/>
      <c r="AQ363" s="924"/>
      <c r="AR363" s="924"/>
      <c r="AS363" s="924"/>
      <c r="AT363" s="924"/>
      <c r="AU363" s="715">
        <v>0</v>
      </c>
      <c r="AV363" s="924"/>
      <c r="AW363" s="924"/>
      <c r="AX363" s="924"/>
      <c r="AY363" s="925">
        <v>12</v>
      </c>
      <c r="AZ363" s="924"/>
      <c r="BA363" s="711"/>
      <c r="BB363" s="924"/>
      <c r="BC363" s="924"/>
      <c r="BD363" s="924"/>
      <c r="BE363" s="924"/>
      <c r="BF363" s="924"/>
      <c r="BG363" s="924"/>
      <c r="BH363" s="924"/>
      <c r="BI363" s="716">
        <v>12</v>
      </c>
      <c r="BJ363" s="722">
        <v>1</v>
      </c>
      <c r="BK363" s="719">
        <v>80744400</v>
      </c>
      <c r="BL363" s="716">
        <v>1</v>
      </c>
      <c r="BM363" s="720" t="s">
        <v>5597</v>
      </c>
      <c r="BN363" s="721"/>
      <c r="BO363" s="918"/>
      <c r="BQ363" s="919"/>
      <c r="BR363" s="918"/>
    </row>
    <row r="364" spans="1:70">
      <c r="A364" s="904">
        <f t="shared" si="5"/>
        <v>355</v>
      </c>
      <c r="B364" s="912">
        <v>2100</v>
      </c>
      <c r="C364" s="913" t="s">
        <v>4565</v>
      </c>
      <c r="D364" s="913">
        <v>2117</v>
      </c>
      <c r="E364" s="913" t="s">
        <v>4695</v>
      </c>
      <c r="F364" s="913">
        <v>2010</v>
      </c>
      <c r="G364" s="913" t="s">
        <v>4696</v>
      </c>
      <c r="H364" s="912" t="s">
        <v>4581</v>
      </c>
      <c r="I364" s="913" t="s">
        <v>4582</v>
      </c>
      <c r="J364" s="906">
        <v>2825970000291</v>
      </c>
      <c r="K364" s="905" t="s">
        <v>5474</v>
      </c>
      <c r="L364" s="905" t="s">
        <v>4736</v>
      </c>
      <c r="M364" s="905" t="s">
        <v>4441</v>
      </c>
      <c r="N364" s="913" t="s">
        <v>634</v>
      </c>
      <c r="O364" s="922">
        <v>0</v>
      </c>
      <c r="P364" s="913">
        <v>0</v>
      </c>
      <c r="Q364" s="913">
        <v>0</v>
      </c>
      <c r="R364" s="913">
        <v>0</v>
      </c>
      <c r="S364" s="922">
        <v>1007</v>
      </c>
      <c r="T364" s="913" t="s">
        <v>4586</v>
      </c>
      <c r="U364" s="926">
        <v>6294200</v>
      </c>
      <c r="V364" s="926">
        <v>0</v>
      </c>
      <c r="W364" s="912" t="s">
        <v>4567</v>
      </c>
      <c r="X364" s="905"/>
      <c r="Y364" s="917" t="s">
        <v>4715</v>
      </c>
      <c r="Z364" s="907" t="s">
        <v>5598</v>
      </c>
      <c r="AA364" s="908">
        <v>0.28493150684931506</v>
      </c>
      <c r="AB364" s="909" t="s">
        <v>5465</v>
      </c>
      <c r="AC364" s="905" t="s">
        <v>5462</v>
      </c>
      <c r="AD364" s="907" t="s">
        <v>5463</v>
      </c>
      <c r="AE364" s="922">
        <v>0</v>
      </c>
      <c r="AF364" s="906">
        <v>0</v>
      </c>
      <c r="AG364" s="910">
        <v>43909</v>
      </c>
      <c r="AH364" s="905"/>
      <c r="AI364" s="910">
        <v>43909</v>
      </c>
      <c r="AJ364" s="910">
        <v>43878</v>
      </c>
      <c r="AK364" s="907">
        <v>8</v>
      </c>
      <c r="AL364" s="906">
        <v>2</v>
      </c>
      <c r="AM364" s="905"/>
      <c r="AN364" s="910">
        <v>43982</v>
      </c>
      <c r="AO364" s="910">
        <v>44608</v>
      </c>
      <c r="AP364" s="907"/>
      <c r="AQ364" s="924"/>
      <c r="AR364" s="924"/>
      <c r="AS364" s="924"/>
      <c r="AT364" s="924"/>
      <c r="AU364" s="715">
        <v>0</v>
      </c>
      <c r="AV364" s="924"/>
      <c r="AW364" s="924"/>
      <c r="AX364" s="924"/>
      <c r="AY364" s="925">
        <v>2</v>
      </c>
      <c r="AZ364" s="924"/>
      <c r="BA364" s="711"/>
      <c r="BB364" s="924"/>
      <c r="BC364" s="924"/>
      <c r="BD364" s="924"/>
      <c r="BE364" s="924"/>
      <c r="BF364" s="924"/>
      <c r="BG364" s="924"/>
      <c r="BH364" s="924"/>
      <c r="BI364" s="716">
        <v>2</v>
      </c>
      <c r="BJ364" s="722">
        <v>0.16666666666666666</v>
      </c>
      <c r="BK364" s="719">
        <v>12588400</v>
      </c>
      <c r="BL364" s="716">
        <v>1</v>
      </c>
      <c r="BM364" s="720" t="s">
        <v>5597</v>
      </c>
      <c r="BN364" s="721"/>
      <c r="BO364" s="918"/>
      <c r="BQ364" s="919"/>
      <c r="BR364" s="918"/>
    </row>
    <row r="365" spans="1:70">
      <c r="A365" s="904">
        <f t="shared" si="5"/>
        <v>356</v>
      </c>
      <c r="B365" s="912">
        <v>2100</v>
      </c>
      <c r="C365" s="913" t="s">
        <v>4565</v>
      </c>
      <c r="D365" s="913">
        <v>2117</v>
      </c>
      <c r="E365" s="913" t="s">
        <v>4695</v>
      </c>
      <c r="F365" s="913">
        <v>2010</v>
      </c>
      <c r="G365" s="913" t="s">
        <v>4696</v>
      </c>
      <c r="H365" s="912" t="s">
        <v>4581</v>
      </c>
      <c r="I365" s="913" t="s">
        <v>4582</v>
      </c>
      <c r="J365" s="906">
        <v>2825970000292</v>
      </c>
      <c r="K365" s="905" t="s">
        <v>5474</v>
      </c>
      <c r="L365" s="905" t="s">
        <v>4736</v>
      </c>
      <c r="M365" s="905" t="s">
        <v>4441</v>
      </c>
      <c r="N365" s="913" t="s">
        <v>634</v>
      </c>
      <c r="O365" s="922">
        <v>0</v>
      </c>
      <c r="P365" s="913">
        <v>0</v>
      </c>
      <c r="Q365" s="913">
        <v>0</v>
      </c>
      <c r="R365" s="913">
        <v>0</v>
      </c>
      <c r="S365" s="922">
        <v>1007</v>
      </c>
      <c r="T365" s="913" t="s">
        <v>4586</v>
      </c>
      <c r="U365" s="926">
        <v>6781500</v>
      </c>
      <c r="V365" s="926">
        <v>0</v>
      </c>
      <c r="W365" s="912" t="s">
        <v>4567</v>
      </c>
      <c r="X365" s="905"/>
      <c r="Y365" s="917" t="s">
        <v>4715</v>
      </c>
      <c r="Z365" s="907" t="s">
        <v>5598</v>
      </c>
      <c r="AA365" s="908">
        <v>0.28493150684931506</v>
      </c>
      <c r="AB365" s="909" t="s">
        <v>5465</v>
      </c>
      <c r="AC365" s="905" t="s">
        <v>5462</v>
      </c>
      <c r="AD365" s="907" t="s">
        <v>5463</v>
      </c>
      <c r="AE365" s="922">
        <v>0</v>
      </c>
      <c r="AF365" s="906">
        <v>0</v>
      </c>
      <c r="AG365" s="910">
        <v>43909</v>
      </c>
      <c r="AH365" s="905"/>
      <c r="AI365" s="910">
        <v>43909</v>
      </c>
      <c r="AJ365" s="910">
        <v>43878</v>
      </c>
      <c r="AK365" s="907">
        <v>8</v>
      </c>
      <c r="AL365" s="906">
        <v>2</v>
      </c>
      <c r="AM365" s="905"/>
      <c r="AN365" s="910">
        <v>43982</v>
      </c>
      <c r="AO365" s="910">
        <v>44608</v>
      </c>
      <c r="AP365" s="907"/>
      <c r="AQ365" s="924"/>
      <c r="AR365" s="924"/>
      <c r="AS365" s="924"/>
      <c r="AT365" s="924"/>
      <c r="AU365" s="715">
        <v>0</v>
      </c>
      <c r="AV365" s="924"/>
      <c r="AW365" s="924"/>
      <c r="AX365" s="924"/>
      <c r="AY365" s="925">
        <v>2</v>
      </c>
      <c r="AZ365" s="924"/>
      <c r="BA365" s="711"/>
      <c r="BB365" s="924"/>
      <c r="BC365" s="924"/>
      <c r="BD365" s="924"/>
      <c r="BE365" s="924"/>
      <c r="BF365" s="924"/>
      <c r="BG365" s="924"/>
      <c r="BH365" s="924"/>
      <c r="BI365" s="716">
        <v>2</v>
      </c>
      <c r="BJ365" s="722">
        <v>0.16666666666666666</v>
      </c>
      <c r="BK365" s="719">
        <v>13563000</v>
      </c>
      <c r="BL365" s="716">
        <v>1</v>
      </c>
      <c r="BM365" s="720" t="s">
        <v>5597</v>
      </c>
      <c r="BN365" s="721"/>
      <c r="BO365" s="918"/>
      <c r="BQ365" s="919"/>
      <c r="BR365" s="918"/>
    </row>
    <row r="366" spans="1:70">
      <c r="A366" s="904">
        <f t="shared" si="5"/>
        <v>357</v>
      </c>
      <c r="B366" s="912">
        <v>2100</v>
      </c>
      <c r="C366" s="913" t="s">
        <v>4565</v>
      </c>
      <c r="D366" s="913">
        <v>2117</v>
      </c>
      <c r="E366" s="913" t="s">
        <v>4695</v>
      </c>
      <c r="F366" s="913">
        <v>2010</v>
      </c>
      <c r="G366" s="913" t="s">
        <v>4696</v>
      </c>
      <c r="H366" s="912" t="s">
        <v>4581</v>
      </c>
      <c r="I366" s="913" t="s">
        <v>4582</v>
      </c>
      <c r="J366" s="906">
        <v>2825970000293</v>
      </c>
      <c r="K366" s="905" t="s">
        <v>5475</v>
      </c>
      <c r="L366" s="905" t="s">
        <v>4736</v>
      </c>
      <c r="M366" s="905" t="s">
        <v>4441</v>
      </c>
      <c r="N366" s="913" t="s">
        <v>634</v>
      </c>
      <c r="O366" s="922">
        <v>0</v>
      </c>
      <c r="P366" s="913">
        <v>0</v>
      </c>
      <c r="Q366" s="913">
        <v>0</v>
      </c>
      <c r="R366" s="913">
        <v>0</v>
      </c>
      <c r="S366" s="922">
        <v>1007</v>
      </c>
      <c r="T366" s="913" t="s">
        <v>4586</v>
      </c>
      <c r="U366" s="926">
        <v>6527400</v>
      </c>
      <c r="V366" s="926">
        <v>0</v>
      </c>
      <c r="W366" s="912" t="s">
        <v>4567</v>
      </c>
      <c r="X366" s="905"/>
      <c r="Y366" s="917" t="s">
        <v>4715</v>
      </c>
      <c r="Z366" s="907" t="s">
        <v>5598</v>
      </c>
      <c r="AA366" s="908">
        <v>0.28493150684931506</v>
      </c>
      <c r="AB366" s="909" t="s">
        <v>5465</v>
      </c>
      <c r="AC366" s="905" t="s">
        <v>5462</v>
      </c>
      <c r="AD366" s="907" t="s">
        <v>5463</v>
      </c>
      <c r="AE366" s="922">
        <v>0</v>
      </c>
      <c r="AF366" s="906">
        <v>0</v>
      </c>
      <c r="AG366" s="910">
        <v>43909</v>
      </c>
      <c r="AH366" s="905"/>
      <c r="AI366" s="910">
        <v>43909</v>
      </c>
      <c r="AJ366" s="910">
        <v>43878</v>
      </c>
      <c r="AK366" s="907">
        <v>8</v>
      </c>
      <c r="AL366" s="906">
        <v>2</v>
      </c>
      <c r="AM366" s="905"/>
      <c r="AN366" s="910">
        <v>43982</v>
      </c>
      <c r="AO366" s="910">
        <v>44608</v>
      </c>
      <c r="AP366" s="907"/>
      <c r="AQ366" s="924"/>
      <c r="AR366" s="924"/>
      <c r="AS366" s="924"/>
      <c r="AT366" s="924"/>
      <c r="AU366" s="715">
        <v>0</v>
      </c>
      <c r="AV366" s="924"/>
      <c r="AW366" s="924"/>
      <c r="AX366" s="924"/>
      <c r="AY366" s="925">
        <v>2</v>
      </c>
      <c r="AZ366" s="924"/>
      <c r="BA366" s="711"/>
      <c r="BB366" s="924"/>
      <c r="BC366" s="924"/>
      <c r="BD366" s="924"/>
      <c r="BE366" s="924"/>
      <c r="BF366" s="924"/>
      <c r="BG366" s="924"/>
      <c r="BH366" s="924"/>
      <c r="BI366" s="716">
        <v>2</v>
      </c>
      <c r="BJ366" s="722">
        <v>0.16666666666666666</v>
      </c>
      <c r="BK366" s="719">
        <v>13054800</v>
      </c>
      <c r="BL366" s="716">
        <v>1</v>
      </c>
      <c r="BM366" s="720" t="s">
        <v>5597</v>
      </c>
      <c r="BN366" s="721"/>
      <c r="BO366" s="918"/>
      <c r="BQ366" s="919"/>
      <c r="BR366" s="918"/>
    </row>
    <row r="367" spans="1:70">
      <c r="A367" s="904">
        <f t="shared" si="5"/>
        <v>358</v>
      </c>
      <c r="B367" s="912">
        <v>2100</v>
      </c>
      <c r="C367" s="913" t="s">
        <v>4565</v>
      </c>
      <c r="D367" s="913">
        <v>2117</v>
      </c>
      <c r="E367" s="913" t="s">
        <v>4695</v>
      </c>
      <c r="F367" s="913">
        <v>2010</v>
      </c>
      <c r="G367" s="913" t="s">
        <v>4696</v>
      </c>
      <c r="H367" s="912" t="s">
        <v>4581</v>
      </c>
      <c r="I367" s="913" t="s">
        <v>4582</v>
      </c>
      <c r="J367" s="906">
        <v>2825970000294</v>
      </c>
      <c r="K367" s="905" t="s">
        <v>5475</v>
      </c>
      <c r="L367" s="905" t="s">
        <v>4736</v>
      </c>
      <c r="M367" s="905" t="s">
        <v>4441</v>
      </c>
      <c r="N367" s="913" t="s">
        <v>634</v>
      </c>
      <c r="O367" s="922">
        <v>0</v>
      </c>
      <c r="P367" s="913">
        <v>0</v>
      </c>
      <c r="Q367" s="913">
        <v>0</v>
      </c>
      <c r="R367" s="913">
        <v>0</v>
      </c>
      <c r="S367" s="922">
        <v>1007</v>
      </c>
      <c r="T367" s="913" t="s">
        <v>4586</v>
      </c>
      <c r="U367" s="926">
        <v>7023500</v>
      </c>
      <c r="V367" s="926">
        <v>0</v>
      </c>
      <c r="W367" s="912" t="s">
        <v>4567</v>
      </c>
      <c r="X367" s="905"/>
      <c r="Y367" s="917" t="s">
        <v>4715</v>
      </c>
      <c r="Z367" s="907" t="s">
        <v>5598</v>
      </c>
      <c r="AA367" s="908">
        <v>0.28493150684931506</v>
      </c>
      <c r="AB367" s="909" t="s">
        <v>5465</v>
      </c>
      <c r="AC367" s="905" t="s">
        <v>5462</v>
      </c>
      <c r="AD367" s="907" t="s">
        <v>5463</v>
      </c>
      <c r="AE367" s="922">
        <v>0</v>
      </c>
      <c r="AF367" s="906">
        <v>0</v>
      </c>
      <c r="AG367" s="910">
        <v>43909</v>
      </c>
      <c r="AH367" s="905"/>
      <c r="AI367" s="910">
        <v>43909</v>
      </c>
      <c r="AJ367" s="910">
        <v>43878</v>
      </c>
      <c r="AK367" s="907">
        <v>8</v>
      </c>
      <c r="AL367" s="906">
        <v>2</v>
      </c>
      <c r="AM367" s="905"/>
      <c r="AN367" s="910">
        <v>43982</v>
      </c>
      <c r="AO367" s="910">
        <v>44608</v>
      </c>
      <c r="AP367" s="907"/>
      <c r="AQ367" s="924"/>
      <c r="AR367" s="924"/>
      <c r="AS367" s="924"/>
      <c r="AT367" s="924"/>
      <c r="AU367" s="715">
        <v>0</v>
      </c>
      <c r="AV367" s="924"/>
      <c r="AW367" s="924"/>
      <c r="AX367" s="924"/>
      <c r="AY367" s="925">
        <v>2</v>
      </c>
      <c r="AZ367" s="924"/>
      <c r="BA367" s="711"/>
      <c r="BB367" s="924"/>
      <c r="BC367" s="924"/>
      <c r="BD367" s="924"/>
      <c r="BE367" s="924"/>
      <c r="BF367" s="924"/>
      <c r="BG367" s="924"/>
      <c r="BH367" s="924"/>
      <c r="BI367" s="716">
        <v>2</v>
      </c>
      <c r="BJ367" s="722">
        <v>0.16666666666666666</v>
      </c>
      <c r="BK367" s="719">
        <v>14047000</v>
      </c>
      <c r="BL367" s="716">
        <v>1</v>
      </c>
      <c r="BM367" s="720" t="s">
        <v>5597</v>
      </c>
      <c r="BN367" s="721"/>
      <c r="BO367" s="918"/>
      <c r="BQ367" s="919"/>
      <c r="BR367" s="918"/>
    </row>
    <row r="368" spans="1:70">
      <c r="A368" s="904">
        <f t="shared" si="5"/>
        <v>359</v>
      </c>
      <c r="B368" s="912">
        <v>2100</v>
      </c>
      <c r="C368" s="913" t="s">
        <v>4565</v>
      </c>
      <c r="D368" s="913">
        <v>2117</v>
      </c>
      <c r="E368" s="913" t="s">
        <v>4695</v>
      </c>
      <c r="F368" s="913">
        <v>2010</v>
      </c>
      <c r="G368" s="913" t="s">
        <v>4696</v>
      </c>
      <c r="H368" s="912" t="s">
        <v>4581</v>
      </c>
      <c r="I368" s="913" t="s">
        <v>4582</v>
      </c>
      <c r="J368" s="906">
        <v>2825970000295</v>
      </c>
      <c r="K368" s="905" t="s">
        <v>5476</v>
      </c>
      <c r="L368" s="905" t="s">
        <v>4736</v>
      </c>
      <c r="M368" s="905" t="s">
        <v>4441</v>
      </c>
      <c r="N368" s="913" t="s">
        <v>634</v>
      </c>
      <c r="O368" s="922">
        <v>0</v>
      </c>
      <c r="P368" s="913">
        <v>0</v>
      </c>
      <c r="Q368" s="913">
        <v>0</v>
      </c>
      <c r="R368" s="913">
        <v>0</v>
      </c>
      <c r="S368" s="922">
        <v>1007</v>
      </c>
      <c r="T368" s="913" t="s">
        <v>4586</v>
      </c>
      <c r="U368" s="926">
        <v>6900300</v>
      </c>
      <c r="V368" s="926">
        <v>0</v>
      </c>
      <c r="W368" s="912" t="s">
        <v>4567</v>
      </c>
      <c r="X368" s="905"/>
      <c r="Y368" s="917" t="s">
        <v>4715</v>
      </c>
      <c r="Z368" s="907" t="s">
        <v>5598</v>
      </c>
      <c r="AA368" s="908">
        <v>0.28493150684931506</v>
      </c>
      <c r="AB368" s="909" t="s">
        <v>5465</v>
      </c>
      <c r="AC368" s="905" t="s">
        <v>5462</v>
      </c>
      <c r="AD368" s="907" t="s">
        <v>5463</v>
      </c>
      <c r="AE368" s="922">
        <v>0</v>
      </c>
      <c r="AF368" s="906">
        <v>0</v>
      </c>
      <c r="AG368" s="910">
        <v>43909</v>
      </c>
      <c r="AH368" s="905"/>
      <c r="AI368" s="910">
        <v>43909</v>
      </c>
      <c r="AJ368" s="910">
        <v>43878</v>
      </c>
      <c r="AK368" s="907">
        <v>8</v>
      </c>
      <c r="AL368" s="906">
        <v>8</v>
      </c>
      <c r="AM368" s="905"/>
      <c r="AN368" s="910">
        <v>43982</v>
      </c>
      <c r="AO368" s="910">
        <v>44608</v>
      </c>
      <c r="AP368" s="907"/>
      <c r="AQ368" s="924"/>
      <c r="AR368" s="924"/>
      <c r="AS368" s="924"/>
      <c r="AT368" s="924"/>
      <c r="AU368" s="715">
        <v>0</v>
      </c>
      <c r="AV368" s="924"/>
      <c r="AW368" s="924"/>
      <c r="AX368" s="924"/>
      <c r="AY368" s="925">
        <v>8</v>
      </c>
      <c r="AZ368" s="924"/>
      <c r="BA368" s="711"/>
      <c r="BB368" s="924"/>
      <c r="BC368" s="924"/>
      <c r="BD368" s="924"/>
      <c r="BE368" s="924"/>
      <c r="BF368" s="924"/>
      <c r="BG368" s="924"/>
      <c r="BH368" s="924"/>
      <c r="BI368" s="716">
        <v>8</v>
      </c>
      <c r="BJ368" s="722">
        <v>0.66666666666666663</v>
      </c>
      <c r="BK368" s="719">
        <v>55202400</v>
      </c>
      <c r="BL368" s="716">
        <v>1</v>
      </c>
      <c r="BM368" s="720" t="s">
        <v>5597</v>
      </c>
      <c r="BN368" s="721"/>
      <c r="BO368" s="918"/>
      <c r="BQ368" s="919"/>
      <c r="BR368" s="918"/>
    </row>
    <row r="369" spans="1:70">
      <c r="A369" s="904">
        <f t="shared" si="5"/>
        <v>360</v>
      </c>
      <c r="B369" s="912">
        <v>2100</v>
      </c>
      <c r="C369" s="913" t="s">
        <v>4565</v>
      </c>
      <c r="D369" s="913">
        <v>2117</v>
      </c>
      <c r="E369" s="913" t="s">
        <v>4695</v>
      </c>
      <c r="F369" s="913">
        <v>2010</v>
      </c>
      <c r="G369" s="913" t="s">
        <v>4696</v>
      </c>
      <c r="H369" s="912" t="s">
        <v>4581</v>
      </c>
      <c r="I369" s="913" t="s">
        <v>4582</v>
      </c>
      <c r="J369" s="906">
        <v>2825970000296</v>
      </c>
      <c r="K369" s="905" t="s">
        <v>5476</v>
      </c>
      <c r="L369" s="905" t="s">
        <v>4736</v>
      </c>
      <c r="M369" s="905" t="s">
        <v>4441</v>
      </c>
      <c r="N369" s="913" t="s">
        <v>634</v>
      </c>
      <c r="O369" s="922">
        <v>0</v>
      </c>
      <c r="P369" s="913">
        <v>0</v>
      </c>
      <c r="Q369" s="913">
        <v>0</v>
      </c>
      <c r="R369" s="913">
        <v>0</v>
      </c>
      <c r="S369" s="922">
        <v>1007</v>
      </c>
      <c r="T369" s="913" t="s">
        <v>4586</v>
      </c>
      <c r="U369" s="926">
        <v>7427200</v>
      </c>
      <c r="V369" s="926">
        <v>0</v>
      </c>
      <c r="W369" s="912" t="s">
        <v>4567</v>
      </c>
      <c r="X369" s="905"/>
      <c r="Y369" s="917" t="s">
        <v>4715</v>
      </c>
      <c r="Z369" s="907" t="s">
        <v>5598</v>
      </c>
      <c r="AA369" s="908">
        <v>0.28493150684931506</v>
      </c>
      <c r="AB369" s="909" t="s">
        <v>5465</v>
      </c>
      <c r="AC369" s="905" t="s">
        <v>5462</v>
      </c>
      <c r="AD369" s="907" t="s">
        <v>5463</v>
      </c>
      <c r="AE369" s="922">
        <v>0</v>
      </c>
      <c r="AF369" s="906">
        <v>0</v>
      </c>
      <c r="AG369" s="910">
        <v>43909</v>
      </c>
      <c r="AH369" s="905"/>
      <c r="AI369" s="910">
        <v>43909</v>
      </c>
      <c r="AJ369" s="910">
        <v>43878</v>
      </c>
      <c r="AK369" s="907">
        <v>8</v>
      </c>
      <c r="AL369" s="906">
        <v>8</v>
      </c>
      <c r="AM369" s="905"/>
      <c r="AN369" s="910">
        <v>43982</v>
      </c>
      <c r="AO369" s="910">
        <v>44608</v>
      </c>
      <c r="AP369" s="907"/>
      <c r="AQ369" s="924"/>
      <c r="AR369" s="924"/>
      <c r="AS369" s="924"/>
      <c r="AT369" s="924"/>
      <c r="AU369" s="715">
        <v>0</v>
      </c>
      <c r="AV369" s="924"/>
      <c r="AW369" s="924"/>
      <c r="AX369" s="924"/>
      <c r="AY369" s="925">
        <v>8</v>
      </c>
      <c r="AZ369" s="924"/>
      <c r="BA369" s="711"/>
      <c r="BB369" s="924"/>
      <c r="BC369" s="924"/>
      <c r="BD369" s="924"/>
      <c r="BE369" s="924"/>
      <c r="BF369" s="924"/>
      <c r="BG369" s="924"/>
      <c r="BH369" s="924"/>
      <c r="BI369" s="716">
        <v>8</v>
      </c>
      <c r="BJ369" s="722">
        <v>0.66666666666666663</v>
      </c>
      <c r="BK369" s="719">
        <v>59417600</v>
      </c>
      <c r="BL369" s="716">
        <v>1</v>
      </c>
      <c r="BM369" s="720" t="s">
        <v>5597</v>
      </c>
      <c r="BN369" s="721"/>
      <c r="BO369" s="918"/>
      <c r="BQ369" s="919"/>
      <c r="BR369" s="918"/>
    </row>
    <row r="370" spans="1:70">
      <c r="A370" s="904">
        <f t="shared" si="5"/>
        <v>361</v>
      </c>
      <c r="B370" s="912">
        <v>2100</v>
      </c>
      <c r="C370" s="913" t="s">
        <v>4565</v>
      </c>
      <c r="D370" s="913">
        <v>2117</v>
      </c>
      <c r="E370" s="913" t="s">
        <v>4695</v>
      </c>
      <c r="F370" s="913">
        <v>2010</v>
      </c>
      <c r="G370" s="913" t="s">
        <v>4696</v>
      </c>
      <c r="H370" s="912" t="s">
        <v>4581</v>
      </c>
      <c r="I370" s="913" t="s">
        <v>4582</v>
      </c>
      <c r="J370" s="906">
        <v>2825970000297</v>
      </c>
      <c r="K370" s="905" t="s">
        <v>5477</v>
      </c>
      <c r="L370" s="905" t="s">
        <v>4736</v>
      </c>
      <c r="M370" s="905" t="s">
        <v>4441</v>
      </c>
      <c r="N370" s="913" t="s">
        <v>634</v>
      </c>
      <c r="O370" s="922">
        <v>0</v>
      </c>
      <c r="P370" s="913">
        <v>0</v>
      </c>
      <c r="Q370" s="913">
        <v>0</v>
      </c>
      <c r="R370" s="913">
        <v>0</v>
      </c>
      <c r="S370" s="922">
        <v>1007</v>
      </c>
      <c r="T370" s="913" t="s">
        <v>4586</v>
      </c>
      <c r="U370" s="926">
        <v>7444800</v>
      </c>
      <c r="V370" s="926">
        <v>0</v>
      </c>
      <c r="W370" s="912" t="s">
        <v>4567</v>
      </c>
      <c r="X370" s="905"/>
      <c r="Y370" s="917" t="s">
        <v>4715</v>
      </c>
      <c r="Z370" s="907" t="s">
        <v>5598</v>
      </c>
      <c r="AA370" s="908">
        <v>0.28493150684931506</v>
      </c>
      <c r="AB370" s="909" t="s">
        <v>5465</v>
      </c>
      <c r="AC370" s="905" t="s">
        <v>5462</v>
      </c>
      <c r="AD370" s="907" t="s">
        <v>5463</v>
      </c>
      <c r="AE370" s="922">
        <v>0</v>
      </c>
      <c r="AF370" s="906">
        <v>0</v>
      </c>
      <c r="AG370" s="910">
        <v>43909</v>
      </c>
      <c r="AH370" s="905"/>
      <c r="AI370" s="910">
        <v>43909</v>
      </c>
      <c r="AJ370" s="910">
        <v>43878</v>
      </c>
      <c r="AK370" s="907">
        <v>8</v>
      </c>
      <c r="AL370" s="906">
        <v>8</v>
      </c>
      <c r="AM370" s="905"/>
      <c r="AN370" s="910">
        <v>43982</v>
      </c>
      <c r="AO370" s="910">
        <v>44608</v>
      </c>
      <c r="AP370" s="907"/>
      <c r="AQ370" s="924"/>
      <c r="AR370" s="924"/>
      <c r="AS370" s="924"/>
      <c r="AT370" s="924"/>
      <c r="AU370" s="715">
        <v>0</v>
      </c>
      <c r="AV370" s="924"/>
      <c r="AW370" s="924"/>
      <c r="AX370" s="924"/>
      <c r="AY370" s="925">
        <v>8</v>
      </c>
      <c r="AZ370" s="924"/>
      <c r="BA370" s="711"/>
      <c r="BB370" s="924"/>
      <c r="BC370" s="924"/>
      <c r="BD370" s="924"/>
      <c r="BE370" s="924"/>
      <c r="BF370" s="924"/>
      <c r="BG370" s="924"/>
      <c r="BH370" s="924"/>
      <c r="BI370" s="716">
        <v>8</v>
      </c>
      <c r="BJ370" s="722">
        <v>0.66666666666666663</v>
      </c>
      <c r="BK370" s="719">
        <v>59558400</v>
      </c>
      <c r="BL370" s="716">
        <v>1</v>
      </c>
      <c r="BM370" s="720" t="s">
        <v>5597</v>
      </c>
      <c r="BN370" s="721"/>
      <c r="BO370" s="918"/>
      <c r="BQ370" s="919"/>
      <c r="BR370" s="918"/>
    </row>
    <row r="371" spans="1:70">
      <c r="A371" s="904">
        <f t="shared" si="5"/>
        <v>362</v>
      </c>
      <c r="B371" s="912">
        <v>2100</v>
      </c>
      <c r="C371" s="913" t="s">
        <v>4565</v>
      </c>
      <c r="D371" s="913">
        <v>2117</v>
      </c>
      <c r="E371" s="913" t="s">
        <v>4695</v>
      </c>
      <c r="F371" s="913">
        <v>2010</v>
      </c>
      <c r="G371" s="913" t="s">
        <v>4696</v>
      </c>
      <c r="H371" s="912" t="s">
        <v>4581</v>
      </c>
      <c r="I371" s="913" t="s">
        <v>4582</v>
      </c>
      <c r="J371" s="906">
        <v>2825970000298</v>
      </c>
      <c r="K371" s="905" t="s">
        <v>5477</v>
      </c>
      <c r="L371" s="905" t="s">
        <v>4736</v>
      </c>
      <c r="M371" s="905" t="s">
        <v>4441</v>
      </c>
      <c r="N371" s="913" t="s">
        <v>634</v>
      </c>
      <c r="O371" s="922">
        <v>0</v>
      </c>
      <c r="P371" s="913">
        <v>0</v>
      </c>
      <c r="Q371" s="913">
        <v>0</v>
      </c>
      <c r="R371" s="913">
        <v>0</v>
      </c>
      <c r="S371" s="922">
        <v>1007</v>
      </c>
      <c r="T371" s="913" t="s">
        <v>4586</v>
      </c>
      <c r="U371" s="926">
        <v>8020100</v>
      </c>
      <c r="V371" s="926">
        <v>0</v>
      </c>
      <c r="W371" s="912" t="s">
        <v>4567</v>
      </c>
      <c r="X371" s="905"/>
      <c r="Y371" s="917" t="s">
        <v>4715</v>
      </c>
      <c r="Z371" s="907" t="s">
        <v>5598</v>
      </c>
      <c r="AA371" s="908">
        <v>0.28493150684931506</v>
      </c>
      <c r="AB371" s="909" t="s">
        <v>5465</v>
      </c>
      <c r="AC371" s="905" t="s">
        <v>5462</v>
      </c>
      <c r="AD371" s="907" t="s">
        <v>5463</v>
      </c>
      <c r="AE371" s="922">
        <v>0</v>
      </c>
      <c r="AF371" s="906">
        <v>0</v>
      </c>
      <c r="AG371" s="910">
        <v>43909</v>
      </c>
      <c r="AH371" s="905"/>
      <c r="AI371" s="910">
        <v>43909</v>
      </c>
      <c r="AJ371" s="910">
        <v>43878</v>
      </c>
      <c r="AK371" s="907">
        <v>8</v>
      </c>
      <c r="AL371" s="906">
        <v>8</v>
      </c>
      <c r="AM371" s="905"/>
      <c r="AN371" s="910">
        <v>43982</v>
      </c>
      <c r="AO371" s="910">
        <v>44608</v>
      </c>
      <c r="AP371" s="907"/>
      <c r="AQ371" s="924"/>
      <c r="AR371" s="924"/>
      <c r="AS371" s="924"/>
      <c r="AT371" s="924"/>
      <c r="AU371" s="715">
        <v>0</v>
      </c>
      <c r="AV371" s="924"/>
      <c r="AW371" s="924"/>
      <c r="AX371" s="924"/>
      <c r="AY371" s="925">
        <v>8</v>
      </c>
      <c r="AZ371" s="924"/>
      <c r="BA371" s="711"/>
      <c r="BB371" s="924"/>
      <c r="BC371" s="924"/>
      <c r="BD371" s="924"/>
      <c r="BE371" s="924"/>
      <c r="BF371" s="924"/>
      <c r="BG371" s="924"/>
      <c r="BH371" s="924"/>
      <c r="BI371" s="716">
        <v>8</v>
      </c>
      <c r="BJ371" s="722">
        <v>0.66666666666666663</v>
      </c>
      <c r="BK371" s="719">
        <v>64160800</v>
      </c>
      <c r="BL371" s="716">
        <v>1</v>
      </c>
      <c r="BM371" s="720" t="s">
        <v>5597</v>
      </c>
      <c r="BN371" s="721"/>
      <c r="BO371" s="918"/>
      <c r="BQ371" s="919"/>
      <c r="BR371" s="918"/>
    </row>
    <row r="372" spans="1:70">
      <c r="A372" s="904">
        <f t="shared" si="5"/>
        <v>363</v>
      </c>
      <c r="B372" s="912">
        <v>2100</v>
      </c>
      <c r="C372" s="913" t="s">
        <v>4565</v>
      </c>
      <c r="D372" s="913">
        <v>2117</v>
      </c>
      <c r="E372" s="913" t="s">
        <v>4695</v>
      </c>
      <c r="F372" s="913">
        <v>2010</v>
      </c>
      <c r="G372" s="913" t="s">
        <v>4696</v>
      </c>
      <c r="H372" s="912" t="s">
        <v>4581</v>
      </c>
      <c r="I372" s="913" t="s">
        <v>4582</v>
      </c>
      <c r="J372" s="906">
        <v>2825970000299</v>
      </c>
      <c r="K372" s="905" t="s">
        <v>5478</v>
      </c>
      <c r="L372" s="905" t="s">
        <v>4736</v>
      </c>
      <c r="M372" s="905" t="s">
        <v>4441</v>
      </c>
      <c r="N372" s="913" t="s">
        <v>634</v>
      </c>
      <c r="O372" s="922">
        <v>0</v>
      </c>
      <c r="P372" s="913">
        <v>0</v>
      </c>
      <c r="Q372" s="913">
        <v>0</v>
      </c>
      <c r="R372" s="913">
        <v>0</v>
      </c>
      <c r="S372" s="922">
        <v>1007</v>
      </c>
      <c r="T372" s="913" t="s">
        <v>4586</v>
      </c>
      <c r="U372" s="926">
        <v>8884700</v>
      </c>
      <c r="V372" s="926">
        <v>0</v>
      </c>
      <c r="W372" s="912" t="s">
        <v>4567</v>
      </c>
      <c r="X372" s="905"/>
      <c r="Y372" s="917" t="s">
        <v>4715</v>
      </c>
      <c r="Z372" s="907" t="s">
        <v>5598</v>
      </c>
      <c r="AA372" s="908">
        <v>0.28493150684931506</v>
      </c>
      <c r="AB372" s="909" t="s">
        <v>5465</v>
      </c>
      <c r="AC372" s="905" t="s">
        <v>5462</v>
      </c>
      <c r="AD372" s="907" t="s">
        <v>5463</v>
      </c>
      <c r="AE372" s="922">
        <v>0</v>
      </c>
      <c r="AF372" s="906">
        <v>0</v>
      </c>
      <c r="AG372" s="910">
        <v>43909</v>
      </c>
      <c r="AH372" s="905"/>
      <c r="AI372" s="910">
        <v>43909</v>
      </c>
      <c r="AJ372" s="910">
        <v>43878</v>
      </c>
      <c r="AK372" s="907">
        <v>8</v>
      </c>
      <c r="AL372" s="906">
        <v>8</v>
      </c>
      <c r="AM372" s="905"/>
      <c r="AN372" s="910">
        <v>43982</v>
      </c>
      <c r="AO372" s="910">
        <v>44608</v>
      </c>
      <c r="AP372" s="907"/>
      <c r="AQ372" s="924"/>
      <c r="AR372" s="924"/>
      <c r="AS372" s="924"/>
      <c r="AT372" s="924"/>
      <c r="AU372" s="715">
        <v>0</v>
      </c>
      <c r="AV372" s="924"/>
      <c r="AW372" s="924"/>
      <c r="AX372" s="924"/>
      <c r="AY372" s="925">
        <v>8</v>
      </c>
      <c r="AZ372" s="924"/>
      <c r="BA372" s="711"/>
      <c r="BB372" s="924"/>
      <c r="BC372" s="924"/>
      <c r="BD372" s="924"/>
      <c r="BE372" s="924"/>
      <c r="BF372" s="924"/>
      <c r="BG372" s="924"/>
      <c r="BH372" s="924"/>
      <c r="BI372" s="716">
        <v>8</v>
      </c>
      <c r="BJ372" s="722">
        <v>0.66666666666666663</v>
      </c>
      <c r="BK372" s="719">
        <v>71077600</v>
      </c>
      <c r="BL372" s="716">
        <v>1</v>
      </c>
      <c r="BM372" s="720" t="s">
        <v>5597</v>
      </c>
      <c r="BN372" s="721"/>
      <c r="BO372" s="918"/>
      <c r="BQ372" s="919"/>
      <c r="BR372" s="918"/>
    </row>
    <row r="373" spans="1:70">
      <c r="A373" s="904">
        <f t="shared" si="5"/>
        <v>364</v>
      </c>
      <c r="B373" s="912">
        <v>2100</v>
      </c>
      <c r="C373" s="913" t="s">
        <v>4565</v>
      </c>
      <c r="D373" s="913">
        <v>2117</v>
      </c>
      <c r="E373" s="913" t="s">
        <v>4695</v>
      </c>
      <c r="F373" s="913">
        <v>2010</v>
      </c>
      <c r="G373" s="913" t="s">
        <v>4696</v>
      </c>
      <c r="H373" s="912" t="s">
        <v>4581</v>
      </c>
      <c r="I373" s="913" t="s">
        <v>4582</v>
      </c>
      <c r="J373" s="906">
        <v>2825970000300</v>
      </c>
      <c r="K373" s="905" t="s">
        <v>5478</v>
      </c>
      <c r="L373" s="905" t="s">
        <v>4736</v>
      </c>
      <c r="M373" s="905" t="s">
        <v>4441</v>
      </c>
      <c r="N373" s="913" t="s">
        <v>634</v>
      </c>
      <c r="O373" s="922">
        <v>0</v>
      </c>
      <c r="P373" s="913">
        <v>0</v>
      </c>
      <c r="Q373" s="913">
        <v>0</v>
      </c>
      <c r="R373" s="913">
        <v>0</v>
      </c>
      <c r="S373" s="922">
        <v>1007</v>
      </c>
      <c r="T373" s="913" t="s">
        <v>4586</v>
      </c>
      <c r="U373" s="926">
        <v>8253300</v>
      </c>
      <c r="V373" s="926">
        <v>0</v>
      </c>
      <c r="W373" s="912" t="s">
        <v>4567</v>
      </c>
      <c r="X373" s="905"/>
      <c r="Y373" s="917" t="s">
        <v>4715</v>
      </c>
      <c r="Z373" s="907" t="s">
        <v>5598</v>
      </c>
      <c r="AA373" s="908">
        <v>0.28493150684931506</v>
      </c>
      <c r="AB373" s="909" t="s">
        <v>5465</v>
      </c>
      <c r="AC373" s="905" t="s">
        <v>5462</v>
      </c>
      <c r="AD373" s="907" t="s">
        <v>5463</v>
      </c>
      <c r="AE373" s="922">
        <v>0</v>
      </c>
      <c r="AF373" s="906">
        <v>0</v>
      </c>
      <c r="AG373" s="910">
        <v>43909</v>
      </c>
      <c r="AH373" s="905"/>
      <c r="AI373" s="910">
        <v>43909</v>
      </c>
      <c r="AJ373" s="910">
        <v>43878</v>
      </c>
      <c r="AK373" s="907">
        <v>8</v>
      </c>
      <c r="AL373" s="906">
        <v>8</v>
      </c>
      <c r="AM373" s="905"/>
      <c r="AN373" s="910">
        <v>43982</v>
      </c>
      <c r="AO373" s="910">
        <v>44608</v>
      </c>
      <c r="AP373" s="907"/>
      <c r="AQ373" s="924"/>
      <c r="AR373" s="924"/>
      <c r="AS373" s="924"/>
      <c r="AT373" s="924"/>
      <c r="AU373" s="715">
        <v>0</v>
      </c>
      <c r="AV373" s="924"/>
      <c r="AW373" s="924"/>
      <c r="AX373" s="924"/>
      <c r="AY373" s="925">
        <v>8</v>
      </c>
      <c r="AZ373" s="924"/>
      <c r="BA373" s="711"/>
      <c r="BB373" s="924"/>
      <c r="BC373" s="924"/>
      <c r="BD373" s="924"/>
      <c r="BE373" s="924"/>
      <c r="BF373" s="924"/>
      <c r="BG373" s="924"/>
      <c r="BH373" s="924"/>
      <c r="BI373" s="716">
        <v>8</v>
      </c>
      <c r="BJ373" s="722">
        <v>0.66666666666666663</v>
      </c>
      <c r="BK373" s="719">
        <v>66026400</v>
      </c>
      <c r="BL373" s="716">
        <v>1</v>
      </c>
      <c r="BM373" s="720" t="s">
        <v>5597</v>
      </c>
      <c r="BN373" s="721"/>
      <c r="BO373" s="918"/>
      <c r="BQ373" s="919"/>
      <c r="BR373" s="918"/>
    </row>
    <row r="374" spans="1:70">
      <c r="A374" s="904">
        <f t="shared" si="5"/>
        <v>365</v>
      </c>
      <c r="B374" s="912">
        <v>2100</v>
      </c>
      <c r="C374" s="913" t="s">
        <v>4565</v>
      </c>
      <c r="D374" s="913">
        <v>2117</v>
      </c>
      <c r="E374" s="913" t="s">
        <v>4695</v>
      </c>
      <c r="F374" s="913">
        <v>2010</v>
      </c>
      <c r="G374" s="913" t="s">
        <v>4696</v>
      </c>
      <c r="H374" s="912" t="s">
        <v>4581</v>
      </c>
      <c r="I374" s="913" t="s">
        <v>4582</v>
      </c>
      <c r="J374" s="906">
        <v>2825970000301</v>
      </c>
      <c r="K374" s="905" t="s">
        <v>5479</v>
      </c>
      <c r="L374" s="905" t="s">
        <v>4736</v>
      </c>
      <c r="M374" s="905" t="s">
        <v>4441</v>
      </c>
      <c r="N374" s="913" t="s">
        <v>634</v>
      </c>
      <c r="O374" s="922">
        <v>0</v>
      </c>
      <c r="P374" s="913">
        <v>0</v>
      </c>
      <c r="Q374" s="913">
        <v>0</v>
      </c>
      <c r="R374" s="913">
        <v>0</v>
      </c>
      <c r="S374" s="922">
        <v>1007</v>
      </c>
      <c r="T374" s="913" t="s">
        <v>4586</v>
      </c>
      <c r="U374" s="926">
        <v>8973800</v>
      </c>
      <c r="V374" s="926">
        <v>0</v>
      </c>
      <c r="W374" s="912" t="s">
        <v>4567</v>
      </c>
      <c r="X374" s="905"/>
      <c r="Y374" s="917" t="s">
        <v>4715</v>
      </c>
      <c r="Z374" s="907" t="s">
        <v>5598</v>
      </c>
      <c r="AA374" s="908">
        <v>0.28493150684931506</v>
      </c>
      <c r="AB374" s="909" t="s">
        <v>5465</v>
      </c>
      <c r="AC374" s="905" t="s">
        <v>5462</v>
      </c>
      <c r="AD374" s="907" t="s">
        <v>5463</v>
      </c>
      <c r="AE374" s="922">
        <v>0</v>
      </c>
      <c r="AF374" s="906">
        <v>0</v>
      </c>
      <c r="AG374" s="910">
        <v>43909</v>
      </c>
      <c r="AH374" s="905"/>
      <c r="AI374" s="910">
        <v>43909</v>
      </c>
      <c r="AJ374" s="910">
        <v>43878</v>
      </c>
      <c r="AK374" s="907">
        <v>8</v>
      </c>
      <c r="AL374" s="906">
        <v>6</v>
      </c>
      <c r="AM374" s="905"/>
      <c r="AN374" s="910">
        <v>43982</v>
      </c>
      <c r="AO374" s="910">
        <v>44608</v>
      </c>
      <c r="AP374" s="907"/>
      <c r="AQ374" s="924"/>
      <c r="AR374" s="924"/>
      <c r="AS374" s="924"/>
      <c r="AT374" s="924"/>
      <c r="AU374" s="715">
        <v>0</v>
      </c>
      <c r="AV374" s="924"/>
      <c r="AW374" s="924"/>
      <c r="AX374" s="924"/>
      <c r="AY374" s="925">
        <v>6</v>
      </c>
      <c r="AZ374" s="924"/>
      <c r="BA374" s="711"/>
      <c r="BB374" s="924"/>
      <c r="BC374" s="924"/>
      <c r="BD374" s="924"/>
      <c r="BE374" s="924"/>
      <c r="BF374" s="924"/>
      <c r="BG374" s="924"/>
      <c r="BH374" s="924"/>
      <c r="BI374" s="716">
        <v>6</v>
      </c>
      <c r="BJ374" s="722">
        <v>0.5</v>
      </c>
      <c r="BK374" s="719">
        <v>53842800</v>
      </c>
      <c r="BL374" s="716">
        <v>1</v>
      </c>
      <c r="BM374" s="720" t="s">
        <v>5597</v>
      </c>
      <c r="BN374" s="721"/>
      <c r="BO374" s="918"/>
      <c r="BQ374" s="919"/>
      <c r="BR374" s="918"/>
    </row>
    <row r="375" spans="1:70">
      <c r="A375" s="904">
        <f t="shared" si="5"/>
        <v>366</v>
      </c>
      <c r="B375" s="912">
        <v>2100</v>
      </c>
      <c r="C375" s="913" t="s">
        <v>4565</v>
      </c>
      <c r="D375" s="913">
        <v>2117</v>
      </c>
      <c r="E375" s="913" t="s">
        <v>4695</v>
      </c>
      <c r="F375" s="913">
        <v>2010</v>
      </c>
      <c r="G375" s="913" t="s">
        <v>4696</v>
      </c>
      <c r="H375" s="912" t="s">
        <v>4581</v>
      </c>
      <c r="I375" s="913" t="s">
        <v>4582</v>
      </c>
      <c r="J375" s="906">
        <v>2825970000302</v>
      </c>
      <c r="K375" s="905" t="s">
        <v>5480</v>
      </c>
      <c r="L375" s="905" t="s">
        <v>4736</v>
      </c>
      <c r="M375" s="905" t="s">
        <v>4441</v>
      </c>
      <c r="N375" s="913" t="s">
        <v>634</v>
      </c>
      <c r="O375" s="922">
        <v>0</v>
      </c>
      <c r="P375" s="913">
        <v>0</v>
      </c>
      <c r="Q375" s="913">
        <v>0</v>
      </c>
      <c r="R375" s="913">
        <v>0</v>
      </c>
      <c r="S375" s="922">
        <v>1007</v>
      </c>
      <c r="T375" s="913" t="s">
        <v>4586</v>
      </c>
      <c r="U375" s="926">
        <v>9108000</v>
      </c>
      <c r="V375" s="926">
        <v>0</v>
      </c>
      <c r="W375" s="912" t="s">
        <v>4567</v>
      </c>
      <c r="X375" s="905"/>
      <c r="Y375" s="917" t="s">
        <v>4715</v>
      </c>
      <c r="Z375" s="907" t="s">
        <v>5598</v>
      </c>
      <c r="AA375" s="908">
        <v>0.28493150684931506</v>
      </c>
      <c r="AB375" s="909" t="s">
        <v>5465</v>
      </c>
      <c r="AC375" s="905" t="s">
        <v>5462</v>
      </c>
      <c r="AD375" s="907" t="s">
        <v>5463</v>
      </c>
      <c r="AE375" s="922">
        <v>0</v>
      </c>
      <c r="AF375" s="906">
        <v>0</v>
      </c>
      <c r="AG375" s="910">
        <v>43909</v>
      </c>
      <c r="AH375" s="905"/>
      <c r="AI375" s="910">
        <v>43909</v>
      </c>
      <c r="AJ375" s="910">
        <v>43878</v>
      </c>
      <c r="AK375" s="907">
        <v>4</v>
      </c>
      <c r="AL375" s="906">
        <v>16</v>
      </c>
      <c r="AM375" s="905"/>
      <c r="AN375" s="910">
        <v>43982</v>
      </c>
      <c r="AO375" s="910">
        <v>44608</v>
      </c>
      <c r="AP375" s="907"/>
      <c r="AQ375" s="924"/>
      <c r="AR375" s="924"/>
      <c r="AS375" s="924"/>
      <c r="AT375" s="924"/>
      <c r="AU375" s="715">
        <v>0</v>
      </c>
      <c r="AV375" s="924"/>
      <c r="AW375" s="924"/>
      <c r="AX375" s="924"/>
      <c r="AY375" s="925">
        <v>16</v>
      </c>
      <c r="AZ375" s="924"/>
      <c r="BA375" s="711"/>
      <c r="BB375" s="924"/>
      <c r="BC375" s="924"/>
      <c r="BD375" s="924"/>
      <c r="BE375" s="924"/>
      <c r="BF375" s="924"/>
      <c r="BG375" s="924"/>
      <c r="BH375" s="924"/>
      <c r="BI375" s="716">
        <v>16</v>
      </c>
      <c r="BJ375" s="722">
        <v>1.3333333333333333</v>
      </c>
      <c r="BK375" s="719">
        <v>145728000</v>
      </c>
      <c r="BL375" s="716">
        <v>1</v>
      </c>
      <c r="BM375" s="720" t="s">
        <v>5597</v>
      </c>
      <c r="BN375" s="721"/>
      <c r="BO375" s="918"/>
      <c r="BQ375" s="919"/>
      <c r="BR375" s="918"/>
    </row>
    <row r="376" spans="1:70">
      <c r="A376" s="904">
        <f t="shared" si="5"/>
        <v>367</v>
      </c>
      <c r="B376" s="912">
        <v>2100</v>
      </c>
      <c r="C376" s="913" t="s">
        <v>4565</v>
      </c>
      <c r="D376" s="913">
        <v>2117</v>
      </c>
      <c r="E376" s="913" t="s">
        <v>4695</v>
      </c>
      <c r="F376" s="913">
        <v>2010</v>
      </c>
      <c r="G376" s="913" t="s">
        <v>4696</v>
      </c>
      <c r="H376" s="912" t="s">
        <v>4581</v>
      </c>
      <c r="I376" s="913" t="s">
        <v>4582</v>
      </c>
      <c r="J376" s="906">
        <v>2825970000303</v>
      </c>
      <c r="K376" s="905" t="s">
        <v>5481</v>
      </c>
      <c r="L376" s="905" t="s">
        <v>4736</v>
      </c>
      <c r="M376" s="905" t="s">
        <v>4441</v>
      </c>
      <c r="N376" s="913" t="s">
        <v>634</v>
      </c>
      <c r="O376" s="922">
        <v>0</v>
      </c>
      <c r="P376" s="913">
        <v>0</v>
      </c>
      <c r="Q376" s="913">
        <v>0</v>
      </c>
      <c r="R376" s="913">
        <v>0</v>
      </c>
      <c r="S376" s="922">
        <v>1007</v>
      </c>
      <c r="T376" s="913" t="s">
        <v>4586</v>
      </c>
      <c r="U376" s="926">
        <v>9920900</v>
      </c>
      <c r="V376" s="926">
        <v>0</v>
      </c>
      <c r="W376" s="912" t="s">
        <v>4567</v>
      </c>
      <c r="X376" s="905"/>
      <c r="Y376" s="917" t="s">
        <v>4715</v>
      </c>
      <c r="Z376" s="907" t="s">
        <v>5598</v>
      </c>
      <c r="AA376" s="908">
        <v>0.28493150684931506</v>
      </c>
      <c r="AB376" s="909" t="s">
        <v>5465</v>
      </c>
      <c r="AC376" s="905" t="s">
        <v>5462</v>
      </c>
      <c r="AD376" s="907" t="s">
        <v>5463</v>
      </c>
      <c r="AE376" s="922">
        <v>0</v>
      </c>
      <c r="AF376" s="906">
        <v>0</v>
      </c>
      <c r="AG376" s="910">
        <v>43909</v>
      </c>
      <c r="AH376" s="905"/>
      <c r="AI376" s="910">
        <v>43909</v>
      </c>
      <c r="AJ376" s="910">
        <v>43878</v>
      </c>
      <c r="AK376" s="907">
        <v>7</v>
      </c>
      <c r="AL376" s="906">
        <v>4</v>
      </c>
      <c r="AM376" s="905"/>
      <c r="AN376" s="910">
        <v>43982</v>
      </c>
      <c r="AO376" s="910">
        <v>44608</v>
      </c>
      <c r="AP376" s="907"/>
      <c r="AQ376" s="924"/>
      <c r="AR376" s="924"/>
      <c r="AS376" s="924"/>
      <c r="AT376" s="924"/>
      <c r="AU376" s="715">
        <v>0</v>
      </c>
      <c r="AV376" s="924"/>
      <c r="AW376" s="924"/>
      <c r="AX376" s="924"/>
      <c r="AY376" s="927">
        <v>4</v>
      </c>
      <c r="AZ376" s="924"/>
      <c r="BA376" s="711"/>
      <c r="BB376" s="924"/>
      <c r="BC376" s="924"/>
      <c r="BD376" s="924"/>
      <c r="BE376" s="924"/>
      <c r="BF376" s="924"/>
      <c r="BG376" s="924"/>
      <c r="BH376" s="924"/>
      <c r="BI376" s="716">
        <v>4</v>
      </c>
      <c r="BJ376" s="722">
        <v>0.33333333333333331</v>
      </c>
      <c r="BK376" s="719">
        <v>39683600</v>
      </c>
      <c r="BL376" s="716">
        <v>1</v>
      </c>
      <c r="BM376" s="720" t="s">
        <v>5597</v>
      </c>
      <c r="BN376" s="721"/>
      <c r="BO376" s="918"/>
      <c r="BQ376" s="919"/>
      <c r="BR376" s="918"/>
    </row>
    <row r="377" spans="1:70">
      <c r="A377" s="904">
        <f t="shared" si="5"/>
        <v>368</v>
      </c>
      <c r="B377" s="912">
        <v>2100</v>
      </c>
      <c r="C377" s="913" t="s">
        <v>4565</v>
      </c>
      <c r="D377" s="913">
        <v>2117</v>
      </c>
      <c r="E377" s="913" t="s">
        <v>4695</v>
      </c>
      <c r="F377" s="913">
        <v>2010</v>
      </c>
      <c r="G377" s="913" t="s">
        <v>4696</v>
      </c>
      <c r="H377" s="912" t="s">
        <v>4581</v>
      </c>
      <c r="I377" s="913" t="s">
        <v>4582</v>
      </c>
      <c r="J377" s="906">
        <v>2825970000304</v>
      </c>
      <c r="K377" s="905" t="s">
        <v>5481</v>
      </c>
      <c r="L377" s="905" t="s">
        <v>4736</v>
      </c>
      <c r="M377" s="905" t="s">
        <v>4441</v>
      </c>
      <c r="N377" s="913" t="s">
        <v>634</v>
      </c>
      <c r="O377" s="922">
        <v>0</v>
      </c>
      <c r="P377" s="913">
        <v>0</v>
      </c>
      <c r="Q377" s="913">
        <v>0</v>
      </c>
      <c r="R377" s="913">
        <v>0</v>
      </c>
      <c r="S377" s="922">
        <v>1007</v>
      </c>
      <c r="T377" s="913" t="s">
        <v>4586</v>
      </c>
      <c r="U377" s="926">
        <v>9213600</v>
      </c>
      <c r="V377" s="926">
        <v>0</v>
      </c>
      <c r="W377" s="912" t="s">
        <v>4567</v>
      </c>
      <c r="X377" s="905"/>
      <c r="Y377" s="917" t="s">
        <v>4715</v>
      </c>
      <c r="Z377" s="907" t="s">
        <v>5598</v>
      </c>
      <c r="AA377" s="908">
        <v>0.28493150684931506</v>
      </c>
      <c r="AB377" s="909" t="s">
        <v>5465</v>
      </c>
      <c r="AC377" s="905" t="s">
        <v>5462</v>
      </c>
      <c r="AD377" s="907" t="s">
        <v>5463</v>
      </c>
      <c r="AE377" s="922">
        <v>0</v>
      </c>
      <c r="AF377" s="906">
        <v>0</v>
      </c>
      <c r="AG377" s="910">
        <v>43909</v>
      </c>
      <c r="AH377" s="905"/>
      <c r="AI377" s="910">
        <v>43909</v>
      </c>
      <c r="AJ377" s="910">
        <v>43878</v>
      </c>
      <c r="AK377" s="907">
        <v>8</v>
      </c>
      <c r="AL377" s="906">
        <v>6</v>
      </c>
      <c r="AM377" s="905"/>
      <c r="AN377" s="910">
        <v>43982</v>
      </c>
      <c r="AO377" s="910">
        <v>44608</v>
      </c>
      <c r="AP377" s="907"/>
      <c r="AQ377" s="924"/>
      <c r="AR377" s="924"/>
      <c r="AS377" s="924"/>
      <c r="AT377" s="924"/>
      <c r="AU377" s="715">
        <v>0</v>
      </c>
      <c r="AV377" s="924"/>
      <c r="AW377" s="924"/>
      <c r="AX377" s="924"/>
      <c r="AY377" s="927">
        <v>6</v>
      </c>
      <c r="AZ377" s="924"/>
      <c r="BA377" s="711"/>
      <c r="BB377" s="924"/>
      <c r="BC377" s="924"/>
      <c r="BD377" s="924"/>
      <c r="BE377" s="924"/>
      <c r="BF377" s="924"/>
      <c r="BG377" s="924"/>
      <c r="BH377" s="924"/>
      <c r="BI377" s="716">
        <v>6</v>
      </c>
      <c r="BJ377" s="722">
        <v>0.5</v>
      </c>
      <c r="BK377" s="719">
        <v>55281600</v>
      </c>
      <c r="BL377" s="716">
        <v>1</v>
      </c>
      <c r="BM377" s="720" t="s">
        <v>5597</v>
      </c>
      <c r="BN377" s="721"/>
      <c r="BO377" s="918"/>
      <c r="BQ377" s="919"/>
      <c r="BR377" s="918"/>
    </row>
    <row r="378" spans="1:70">
      <c r="A378" s="904">
        <f t="shared" si="5"/>
        <v>369</v>
      </c>
      <c r="B378" s="912">
        <v>2100</v>
      </c>
      <c r="C378" s="913" t="s">
        <v>4565</v>
      </c>
      <c r="D378" s="913">
        <v>2117</v>
      </c>
      <c r="E378" s="913" t="s">
        <v>4695</v>
      </c>
      <c r="F378" s="913">
        <v>2010</v>
      </c>
      <c r="G378" s="913" t="s">
        <v>4696</v>
      </c>
      <c r="H378" s="912" t="s">
        <v>4581</v>
      </c>
      <c r="I378" s="913" t="s">
        <v>4582</v>
      </c>
      <c r="J378" s="906">
        <v>2825970000305</v>
      </c>
      <c r="K378" s="905" t="s">
        <v>5482</v>
      </c>
      <c r="L378" s="905" t="s">
        <v>4736</v>
      </c>
      <c r="M378" s="905" t="s">
        <v>4441</v>
      </c>
      <c r="N378" s="913" t="s">
        <v>634</v>
      </c>
      <c r="O378" s="922">
        <v>0</v>
      </c>
      <c r="P378" s="913">
        <v>0</v>
      </c>
      <c r="Q378" s="913">
        <v>0</v>
      </c>
      <c r="R378" s="913">
        <v>0</v>
      </c>
      <c r="S378" s="922">
        <v>1007</v>
      </c>
      <c r="T378" s="913" t="s">
        <v>4586</v>
      </c>
      <c r="U378" s="926">
        <v>10587500</v>
      </c>
      <c r="V378" s="926">
        <v>0</v>
      </c>
      <c r="W378" s="912" t="s">
        <v>4567</v>
      </c>
      <c r="X378" s="905"/>
      <c r="Y378" s="917" t="s">
        <v>4715</v>
      </c>
      <c r="Z378" s="907" t="s">
        <v>5598</v>
      </c>
      <c r="AA378" s="908">
        <v>0.28493150684931506</v>
      </c>
      <c r="AB378" s="909" t="s">
        <v>5465</v>
      </c>
      <c r="AC378" s="905" t="s">
        <v>5462</v>
      </c>
      <c r="AD378" s="907" t="s">
        <v>5463</v>
      </c>
      <c r="AE378" s="922">
        <v>0</v>
      </c>
      <c r="AF378" s="906">
        <v>0</v>
      </c>
      <c r="AG378" s="910">
        <v>43909</v>
      </c>
      <c r="AH378" s="905"/>
      <c r="AI378" s="910">
        <v>43909</v>
      </c>
      <c r="AJ378" s="910">
        <v>43878</v>
      </c>
      <c r="AK378" s="907">
        <v>16</v>
      </c>
      <c r="AL378" s="906">
        <v>4</v>
      </c>
      <c r="AM378" s="905"/>
      <c r="AN378" s="910">
        <v>43982</v>
      </c>
      <c r="AO378" s="910">
        <v>44608</v>
      </c>
      <c r="AP378" s="907"/>
      <c r="AQ378" s="924"/>
      <c r="AR378" s="924"/>
      <c r="AS378" s="924"/>
      <c r="AT378" s="924"/>
      <c r="AU378" s="715">
        <v>0</v>
      </c>
      <c r="AV378" s="924"/>
      <c r="AW378" s="924"/>
      <c r="AX378" s="924"/>
      <c r="AY378" s="927">
        <v>4</v>
      </c>
      <c r="AZ378" s="924"/>
      <c r="BA378" s="711"/>
      <c r="BB378" s="924"/>
      <c r="BC378" s="924"/>
      <c r="BD378" s="924"/>
      <c r="BE378" s="924"/>
      <c r="BF378" s="924"/>
      <c r="BG378" s="924"/>
      <c r="BH378" s="924"/>
      <c r="BI378" s="716">
        <v>4</v>
      </c>
      <c r="BJ378" s="722">
        <v>0.33333333333333331</v>
      </c>
      <c r="BK378" s="719">
        <v>42350000</v>
      </c>
      <c r="BL378" s="716">
        <v>1</v>
      </c>
      <c r="BM378" s="720" t="s">
        <v>5597</v>
      </c>
      <c r="BN378" s="721"/>
      <c r="BO378" s="918"/>
      <c r="BQ378" s="919"/>
      <c r="BR378" s="918"/>
    </row>
    <row r="379" spans="1:70">
      <c r="A379" s="904">
        <f t="shared" si="5"/>
        <v>370</v>
      </c>
      <c r="B379" s="912">
        <v>2100</v>
      </c>
      <c r="C379" s="913" t="s">
        <v>4565</v>
      </c>
      <c r="D379" s="913">
        <v>2117</v>
      </c>
      <c r="E379" s="913" t="s">
        <v>4695</v>
      </c>
      <c r="F379" s="913">
        <v>2010</v>
      </c>
      <c r="G379" s="913" t="s">
        <v>4696</v>
      </c>
      <c r="H379" s="912" t="s">
        <v>4581</v>
      </c>
      <c r="I379" s="913" t="s">
        <v>4582</v>
      </c>
      <c r="J379" s="906">
        <v>2825970000306</v>
      </c>
      <c r="K379" s="905" t="s">
        <v>5482</v>
      </c>
      <c r="L379" s="905" t="s">
        <v>4736</v>
      </c>
      <c r="M379" s="905" t="s">
        <v>4441</v>
      </c>
      <c r="N379" s="913" t="s">
        <v>634</v>
      </c>
      <c r="O379" s="922">
        <v>0</v>
      </c>
      <c r="P379" s="913">
        <v>0</v>
      </c>
      <c r="Q379" s="913">
        <v>0</v>
      </c>
      <c r="R379" s="913">
        <v>0</v>
      </c>
      <c r="S379" s="922">
        <v>1007</v>
      </c>
      <c r="T379" s="913" t="s">
        <v>4586</v>
      </c>
      <c r="U379" s="926">
        <v>9832900</v>
      </c>
      <c r="V379" s="926">
        <v>0</v>
      </c>
      <c r="W379" s="912" t="s">
        <v>4567</v>
      </c>
      <c r="X379" s="905"/>
      <c r="Y379" s="917" t="s">
        <v>4715</v>
      </c>
      <c r="Z379" s="907" t="s">
        <v>5598</v>
      </c>
      <c r="AA379" s="908">
        <v>0.28493150684931506</v>
      </c>
      <c r="AB379" s="909" t="s">
        <v>5465</v>
      </c>
      <c r="AC379" s="905" t="s">
        <v>5462</v>
      </c>
      <c r="AD379" s="907" t="s">
        <v>5463</v>
      </c>
      <c r="AE379" s="922">
        <v>0</v>
      </c>
      <c r="AF379" s="906">
        <v>0</v>
      </c>
      <c r="AG379" s="910">
        <v>43909</v>
      </c>
      <c r="AH379" s="905"/>
      <c r="AI379" s="910">
        <v>43909</v>
      </c>
      <c r="AJ379" s="910">
        <v>43878</v>
      </c>
      <c r="AK379" s="907">
        <v>9</v>
      </c>
      <c r="AL379" s="906">
        <v>6</v>
      </c>
      <c r="AM379" s="905"/>
      <c r="AN379" s="910">
        <v>43982</v>
      </c>
      <c r="AO379" s="910">
        <v>44608</v>
      </c>
      <c r="AP379" s="907"/>
      <c r="AQ379" s="924"/>
      <c r="AR379" s="924"/>
      <c r="AS379" s="924"/>
      <c r="AT379" s="924"/>
      <c r="AU379" s="715">
        <v>0</v>
      </c>
      <c r="AV379" s="924"/>
      <c r="AW379" s="924"/>
      <c r="AX379" s="924"/>
      <c r="AY379" s="927">
        <v>6</v>
      </c>
      <c r="AZ379" s="924"/>
      <c r="BA379" s="711"/>
      <c r="BB379" s="924"/>
      <c r="BC379" s="924"/>
      <c r="BD379" s="924"/>
      <c r="BE379" s="924"/>
      <c r="BF379" s="924"/>
      <c r="BG379" s="924"/>
      <c r="BH379" s="924"/>
      <c r="BI379" s="716">
        <v>6</v>
      </c>
      <c r="BJ379" s="722">
        <v>0.5</v>
      </c>
      <c r="BK379" s="719">
        <v>58997400</v>
      </c>
      <c r="BL379" s="716">
        <v>1</v>
      </c>
      <c r="BM379" s="720" t="s">
        <v>5597</v>
      </c>
      <c r="BN379" s="721"/>
      <c r="BO379" s="918"/>
      <c r="BQ379" s="919"/>
      <c r="BR379" s="918"/>
    </row>
    <row r="380" spans="1:70">
      <c r="A380" s="904">
        <f t="shared" si="5"/>
        <v>371</v>
      </c>
      <c r="B380" s="912">
        <v>2100</v>
      </c>
      <c r="C380" s="913" t="s">
        <v>4565</v>
      </c>
      <c r="D380" s="913">
        <v>2117</v>
      </c>
      <c r="E380" s="913" t="s">
        <v>4695</v>
      </c>
      <c r="F380" s="913">
        <v>2010</v>
      </c>
      <c r="G380" s="913" t="s">
        <v>4696</v>
      </c>
      <c r="H380" s="912" t="s">
        <v>4581</v>
      </c>
      <c r="I380" s="913" t="s">
        <v>4582</v>
      </c>
      <c r="J380" s="906">
        <v>2825970000307</v>
      </c>
      <c r="K380" s="905" t="s">
        <v>5483</v>
      </c>
      <c r="L380" s="905" t="s">
        <v>4736</v>
      </c>
      <c r="M380" s="905" t="s">
        <v>4441</v>
      </c>
      <c r="N380" s="913" t="s">
        <v>634</v>
      </c>
      <c r="O380" s="922">
        <v>0</v>
      </c>
      <c r="P380" s="913">
        <v>0</v>
      </c>
      <c r="Q380" s="913">
        <v>0</v>
      </c>
      <c r="R380" s="913">
        <v>0</v>
      </c>
      <c r="S380" s="922">
        <v>1007</v>
      </c>
      <c r="T380" s="913" t="s">
        <v>4586</v>
      </c>
      <c r="U380" s="926">
        <v>13240700</v>
      </c>
      <c r="V380" s="926">
        <v>0</v>
      </c>
      <c r="W380" s="912" t="s">
        <v>4567</v>
      </c>
      <c r="X380" s="905"/>
      <c r="Y380" s="917" t="s">
        <v>4715</v>
      </c>
      <c r="Z380" s="907" t="s">
        <v>5598</v>
      </c>
      <c r="AA380" s="908">
        <v>0.28493150684931506</v>
      </c>
      <c r="AB380" s="909" t="s">
        <v>5465</v>
      </c>
      <c r="AC380" s="905" t="s">
        <v>5462</v>
      </c>
      <c r="AD380" s="907" t="s">
        <v>5463</v>
      </c>
      <c r="AE380" s="922">
        <v>0</v>
      </c>
      <c r="AF380" s="906">
        <v>0</v>
      </c>
      <c r="AG380" s="910">
        <v>43909</v>
      </c>
      <c r="AH380" s="905"/>
      <c r="AI380" s="910">
        <v>43909</v>
      </c>
      <c r="AJ380" s="910">
        <v>43878</v>
      </c>
      <c r="AK380" s="907">
        <v>18</v>
      </c>
      <c r="AL380" s="906">
        <v>4</v>
      </c>
      <c r="AM380" s="905"/>
      <c r="AN380" s="910">
        <v>43982</v>
      </c>
      <c r="AO380" s="910">
        <v>44608</v>
      </c>
      <c r="AP380" s="907"/>
      <c r="AQ380" s="924"/>
      <c r="AR380" s="924"/>
      <c r="AS380" s="924"/>
      <c r="AT380" s="924"/>
      <c r="AU380" s="715">
        <v>0</v>
      </c>
      <c r="AV380" s="924"/>
      <c r="AW380" s="924"/>
      <c r="AX380" s="924"/>
      <c r="AY380" s="927">
        <v>4</v>
      </c>
      <c r="AZ380" s="924"/>
      <c r="BA380" s="711"/>
      <c r="BB380" s="924"/>
      <c r="BC380" s="924"/>
      <c r="BD380" s="924"/>
      <c r="BE380" s="924"/>
      <c r="BF380" s="924"/>
      <c r="BG380" s="924"/>
      <c r="BH380" s="924"/>
      <c r="BI380" s="716">
        <v>4</v>
      </c>
      <c r="BJ380" s="722">
        <v>0.33333333333333331</v>
      </c>
      <c r="BK380" s="719">
        <v>52962800</v>
      </c>
      <c r="BL380" s="716">
        <v>1</v>
      </c>
      <c r="BM380" s="720" t="s">
        <v>5597</v>
      </c>
      <c r="BN380" s="721"/>
      <c r="BO380" s="918"/>
      <c r="BQ380" s="919"/>
      <c r="BR380" s="918"/>
    </row>
    <row r="381" spans="1:70">
      <c r="A381" s="904">
        <f t="shared" si="5"/>
        <v>372</v>
      </c>
      <c r="B381" s="912">
        <v>2100</v>
      </c>
      <c r="C381" s="913" t="s">
        <v>4565</v>
      </c>
      <c r="D381" s="913">
        <v>2117</v>
      </c>
      <c r="E381" s="913" t="s">
        <v>4695</v>
      </c>
      <c r="F381" s="913">
        <v>2010</v>
      </c>
      <c r="G381" s="913" t="s">
        <v>4696</v>
      </c>
      <c r="H381" s="912" t="s">
        <v>4581</v>
      </c>
      <c r="I381" s="913" t="s">
        <v>4582</v>
      </c>
      <c r="J381" s="906">
        <v>2825970000308</v>
      </c>
      <c r="K381" s="905" t="s">
        <v>5484</v>
      </c>
      <c r="L381" s="905" t="s">
        <v>4736</v>
      </c>
      <c r="M381" s="905" t="s">
        <v>4441</v>
      </c>
      <c r="N381" s="913" t="s">
        <v>634</v>
      </c>
      <c r="O381" s="922">
        <v>1</v>
      </c>
      <c r="P381" s="913">
        <v>0</v>
      </c>
      <c r="Q381" s="913">
        <v>0</v>
      </c>
      <c r="R381" s="913">
        <v>0</v>
      </c>
      <c r="S381" s="922">
        <v>1007</v>
      </c>
      <c r="T381" s="913" t="s">
        <v>4586</v>
      </c>
      <c r="U381" s="926">
        <v>3274700</v>
      </c>
      <c r="V381" s="926">
        <v>3274700</v>
      </c>
      <c r="W381" s="912" t="s">
        <v>4567</v>
      </c>
      <c r="X381" s="905"/>
      <c r="Y381" s="917" t="s">
        <v>4715</v>
      </c>
      <c r="Z381" s="907" t="s">
        <v>5598</v>
      </c>
      <c r="AA381" s="908">
        <v>0.28493150684931506</v>
      </c>
      <c r="AB381" s="909" t="s">
        <v>5465</v>
      </c>
      <c r="AC381" s="905" t="s">
        <v>5462</v>
      </c>
      <c r="AD381" s="907" t="s">
        <v>5463</v>
      </c>
      <c r="AE381" s="922">
        <v>0</v>
      </c>
      <c r="AF381" s="906">
        <v>1</v>
      </c>
      <c r="AG381" s="910">
        <v>43909</v>
      </c>
      <c r="AH381" s="905"/>
      <c r="AI381" s="910">
        <v>43909</v>
      </c>
      <c r="AJ381" s="910">
        <v>43878</v>
      </c>
      <c r="AK381" s="907">
        <v>7</v>
      </c>
      <c r="AL381" s="906">
        <v>4</v>
      </c>
      <c r="AM381" s="905"/>
      <c r="AN381" s="910">
        <v>43982</v>
      </c>
      <c r="AO381" s="910">
        <v>44608</v>
      </c>
      <c r="AP381" s="907"/>
      <c r="AQ381" s="924"/>
      <c r="AR381" s="924"/>
      <c r="AS381" s="924"/>
      <c r="AT381" s="924"/>
      <c r="AU381" s="715">
        <v>0</v>
      </c>
      <c r="AV381" s="924"/>
      <c r="AW381" s="924"/>
      <c r="AX381" s="924"/>
      <c r="AY381" s="927">
        <v>4</v>
      </c>
      <c r="AZ381" s="924"/>
      <c r="BA381" s="711"/>
      <c r="BB381" s="924"/>
      <c r="BC381" s="924"/>
      <c r="BD381" s="924"/>
      <c r="BE381" s="924"/>
      <c r="BF381" s="924"/>
      <c r="BG381" s="924"/>
      <c r="BH381" s="924"/>
      <c r="BI381" s="716">
        <v>4</v>
      </c>
      <c r="BJ381" s="722">
        <v>0.33333333333333331</v>
      </c>
      <c r="BK381" s="719">
        <v>13098800</v>
      </c>
      <c r="BL381" s="716">
        <v>1</v>
      </c>
      <c r="BM381" s="720" t="s">
        <v>5597</v>
      </c>
      <c r="BN381" s="721"/>
      <c r="BO381" s="918"/>
      <c r="BQ381" s="919"/>
      <c r="BR381" s="918"/>
    </row>
    <row r="382" spans="1:70">
      <c r="A382" s="904">
        <f t="shared" si="5"/>
        <v>373</v>
      </c>
      <c r="B382" s="912">
        <v>2100</v>
      </c>
      <c r="C382" s="913" t="s">
        <v>4565</v>
      </c>
      <c r="D382" s="913">
        <v>2117</v>
      </c>
      <c r="E382" s="913" t="s">
        <v>4695</v>
      </c>
      <c r="F382" s="913">
        <v>2010</v>
      </c>
      <c r="G382" s="913" t="s">
        <v>4696</v>
      </c>
      <c r="H382" s="912" t="s">
        <v>4581</v>
      </c>
      <c r="I382" s="913" t="s">
        <v>4582</v>
      </c>
      <c r="J382" s="906">
        <v>2825970000309</v>
      </c>
      <c r="K382" s="905" t="s">
        <v>5485</v>
      </c>
      <c r="L382" s="905" t="s">
        <v>4736</v>
      </c>
      <c r="M382" s="905" t="s">
        <v>4441</v>
      </c>
      <c r="N382" s="913" t="s">
        <v>634</v>
      </c>
      <c r="O382" s="922">
        <v>1</v>
      </c>
      <c r="P382" s="913">
        <v>0</v>
      </c>
      <c r="Q382" s="913">
        <v>0</v>
      </c>
      <c r="R382" s="913">
        <v>0</v>
      </c>
      <c r="S382" s="922">
        <v>1007</v>
      </c>
      <c r="T382" s="913" t="s">
        <v>4586</v>
      </c>
      <c r="U382" s="926">
        <v>3527700</v>
      </c>
      <c r="V382" s="926">
        <v>3527700</v>
      </c>
      <c r="W382" s="912" t="s">
        <v>4567</v>
      </c>
      <c r="X382" s="905"/>
      <c r="Y382" s="917" t="s">
        <v>4715</v>
      </c>
      <c r="Z382" s="907" t="s">
        <v>5598</v>
      </c>
      <c r="AA382" s="908">
        <v>0.28493150684931506</v>
      </c>
      <c r="AB382" s="909" t="s">
        <v>5465</v>
      </c>
      <c r="AC382" s="905" t="s">
        <v>5462</v>
      </c>
      <c r="AD382" s="907" t="s">
        <v>5463</v>
      </c>
      <c r="AE382" s="922">
        <v>1</v>
      </c>
      <c r="AF382" s="906">
        <v>0</v>
      </c>
      <c r="AG382" s="910">
        <v>43909</v>
      </c>
      <c r="AH382" s="905"/>
      <c r="AI382" s="910">
        <v>43909</v>
      </c>
      <c r="AJ382" s="910">
        <v>43878</v>
      </c>
      <c r="AK382" s="907">
        <v>14</v>
      </c>
      <c r="AL382" s="906">
        <v>3</v>
      </c>
      <c r="AM382" s="905"/>
      <c r="AN382" s="910">
        <v>43982</v>
      </c>
      <c r="AO382" s="910">
        <v>44608</v>
      </c>
      <c r="AP382" s="907"/>
      <c r="AQ382" s="924"/>
      <c r="AR382" s="924"/>
      <c r="AS382" s="924"/>
      <c r="AT382" s="924"/>
      <c r="AU382" s="715">
        <v>0</v>
      </c>
      <c r="AV382" s="924"/>
      <c r="AW382" s="924"/>
      <c r="AX382" s="924"/>
      <c r="AY382" s="927">
        <v>3</v>
      </c>
      <c r="AZ382" s="924"/>
      <c r="BA382" s="711"/>
      <c r="BB382" s="924"/>
      <c r="BC382" s="924"/>
      <c r="BD382" s="924"/>
      <c r="BE382" s="924"/>
      <c r="BF382" s="924"/>
      <c r="BG382" s="924"/>
      <c r="BH382" s="924"/>
      <c r="BI382" s="716">
        <v>3</v>
      </c>
      <c r="BJ382" s="722">
        <v>0.25</v>
      </c>
      <c r="BK382" s="719">
        <v>10583100</v>
      </c>
      <c r="BL382" s="716">
        <v>1</v>
      </c>
      <c r="BM382" s="720" t="s">
        <v>5597</v>
      </c>
      <c r="BN382" s="721"/>
      <c r="BO382" s="918"/>
      <c r="BQ382" s="919"/>
      <c r="BR382" s="918"/>
    </row>
    <row r="383" spans="1:70">
      <c r="A383" s="904">
        <f t="shared" si="5"/>
        <v>374</v>
      </c>
      <c r="B383" s="912">
        <v>2100</v>
      </c>
      <c r="C383" s="913" t="s">
        <v>4565</v>
      </c>
      <c r="D383" s="913">
        <v>2117</v>
      </c>
      <c r="E383" s="913" t="s">
        <v>4695</v>
      </c>
      <c r="F383" s="913">
        <v>2010</v>
      </c>
      <c r="G383" s="913" t="s">
        <v>4696</v>
      </c>
      <c r="H383" s="912" t="s">
        <v>4581</v>
      </c>
      <c r="I383" s="913" t="s">
        <v>4582</v>
      </c>
      <c r="J383" s="906">
        <v>2825970000310</v>
      </c>
      <c r="K383" s="905" t="s">
        <v>5486</v>
      </c>
      <c r="L383" s="905" t="s">
        <v>4736</v>
      </c>
      <c r="M383" s="905" t="s">
        <v>4441</v>
      </c>
      <c r="N383" s="913" t="s">
        <v>634</v>
      </c>
      <c r="O383" s="922">
        <v>1</v>
      </c>
      <c r="P383" s="913">
        <v>0</v>
      </c>
      <c r="Q383" s="913">
        <v>0</v>
      </c>
      <c r="R383" s="913">
        <v>0</v>
      </c>
      <c r="S383" s="922">
        <v>1007</v>
      </c>
      <c r="T383" s="913" t="s">
        <v>4586</v>
      </c>
      <c r="U383" s="926">
        <v>3281300</v>
      </c>
      <c r="V383" s="926">
        <v>3281300</v>
      </c>
      <c r="W383" s="912" t="s">
        <v>4567</v>
      </c>
      <c r="X383" s="905"/>
      <c r="Y383" s="917" t="s">
        <v>4715</v>
      </c>
      <c r="Z383" s="907" t="s">
        <v>5598</v>
      </c>
      <c r="AA383" s="908">
        <v>0.28493150684931506</v>
      </c>
      <c r="AB383" s="909" t="s">
        <v>5465</v>
      </c>
      <c r="AC383" s="905" t="s">
        <v>5462</v>
      </c>
      <c r="AD383" s="907" t="s">
        <v>5463</v>
      </c>
      <c r="AE383" s="922">
        <v>1</v>
      </c>
      <c r="AF383" s="906">
        <v>0</v>
      </c>
      <c r="AG383" s="910">
        <v>43909</v>
      </c>
      <c r="AH383" s="905"/>
      <c r="AI383" s="910">
        <v>43909</v>
      </c>
      <c r="AJ383" s="910">
        <v>43878</v>
      </c>
      <c r="AK383" s="907">
        <v>8</v>
      </c>
      <c r="AL383" s="906">
        <v>6</v>
      </c>
      <c r="AM383" s="905"/>
      <c r="AN383" s="910">
        <v>43982</v>
      </c>
      <c r="AO383" s="910">
        <v>44608</v>
      </c>
      <c r="AP383" s="907"/>
      <c r="AQ383" s="924"/>
      <c r="AR383" s="924"/>
      <c r="AS383" s="924"/>
      <c r="AT383" s="924"/>
      <c r="AU383" s="715">
        <v>0</v>
      </c>
      <c r="AV383" s="924"/>
      <c r="AW383" s="924"/>
      <c r="AX383" s="924"/>
      <c r="AY383" s="927">
        <v>6</v>
      </c>
      <c r="AZ383" s="924"/>
      <c r="BA383" s="711"/>
      <c r="BB383" s="924"/>
      <c r="BC383" s="924"/>
      <c r="BD383" s="924"/>
      <c r="BE383" s="924"/>
      <c r="BF383" s="924"/>
      <c r="BG383" s="924"/>
      <c r="BH383" s="924"/>
      <c r="BI383" s="716">
        <v>6</v>
      </c>
      <c r="BJ383" s="722">
        <v>0.5</v>
      </c>
      <c r="BK383" s="719">
        <v>19687800</v>
      </c>
      <c r="BL383" s="716">
        <v>1</v>
      </c>
      <c r="BM383" s="720" t="s">
        <v>5597</v>
      </c>
      <c r="BN383" s="721"/>
      <c r="BO383" s="918"/>
      <c r="BQ383" s="919"/>
      <c r="BR383" s="918"/>
    </row>
    <row r="384" spans="1:70">
      <c r="A384" s="904">
        <f t="shared" si="5"/>
        <v>375</v>
      </c>
      <c r="B384" s="912">
        <v>2100</v>
      </c>
      <c r="C384" s="913" t="s">
        <v>4565</v>
      </c>
      <c r="D384" s="913">
        <v>2117</v>
      </c>
      <c r="E384" s="913" t="s">
        <v>4695</v>
      </c>
      <c r="F384" s="913">
        <v>2010</v>
      </c>
      <c r="G384" s="913" t="s">
        <v>4696</v>
      </c>
      <c r="H384" s="912" t="s">
        <v>4581</v>
      </c>
      <c r="I384" s="913" t="s">
        <v>4582</v>
      </c>
      <c r="J384" s="906">
        <v>2825970000311</v>
      </c>
      <c r="K384" s="905" t="s">
        <v>5487</v>
      </c>
      <c r="L384" s="905" t="s">
        <v>4736</v>
      </c>
      <c r="M384" s="905" t="s">
        <v>4441</v>
      </c>
      <c r="N384" s="913" t="s">
        <v>634</v>
      </c>
      <c r="O384" s="922">
        <v>1</v>
      </c>
      <c r="P384" s="913">
        <v>0</v>
      </c>
      <c r="Q384" s="913">
        <v>0</v>
      </c>
      <c r="R384" s="913">
        <v>0</v>
      </c>
      <c r="S384" s="922">
        <v>1007</v>
      </c>
      <c r="T384" s="913" t="s">
        <v>4586</v>
      </c>
      <c r="U384" s="926">
        <v>3534300</v>
      </c>
      <c r="V384" s="926">
        <v>3534300</v>
      </c>
      <c r="W384" s="912" t="s">
        <v>4567</v>
      </c>
      <c r="X384" s="905"/>
      <c r="Y384" s="917" t="s">
        <v>4715</v>
      </c>
      <c r="Z384" s="907" t="s">
        <v>5598</v>
      </c>
      <c r="AA384" s="908">
        <v>0.28493150684931506</v>
      </c>
      <c r="AB384" s="909" t="s">
        <v>5465</v>
      </c>
      <c r="AC384" s="905" t="s">
        <v>5462</v>
      </c>
      <c r="AD384" s="907" t="s">
        <v>5463</v>
      </c>
      <c r="AE384" s="922">
        <v>1</v>
      </c>
      <c r="AF384" s="906">
        <v>0</v>
      </c>
      <c r="AG384" s="910">
        <v>43909</v>
      </c>
      <c r="AH384" s="905"/>
      <c r="AI384" s="910">
        <v>43909</v>
      </c>
      <c r="AJ384" s="910">
        <v>43878</v>
      </c>
      <c r="AK384" s="907">
        <v>11</v>
      </c>
      <c r="AL384" s="906">
        <v>3</v>
      </c>
      <c r="AM384" s="905"/>
      <c r="AN384" s="910">
        <v>43982</v>
      </c>
      <c r="AO384" s="910">
        <v>44608</v>
      </c>
      <c r="AP384" s="907"/>
      <c r="AQ384" s="924"/>
      <c r="AR384" s="924"/>
      <c r="AS384" s="924"/>
      <c r="AT384" s="924"/>
      <c r="AU384" s="715">
        <v>0</v>
      </c>
      <c r="AV384" s="924"/>
      <c r="AW384" s="924"/>
      <c r="AX384" s="924"/>
      <c r="AY384" s="927">
        <v>3</v>
      </c>
      <c r="AZ384" s="924"/>
      <c r="BA384" s="711"/>
      <c r="BB384" s="924"/>
      <c r="BC384" s="924"/>
      <c r="BD384" s="924"/>
      <c r="BE384" s="924"/>
      <c r="BF384" s="924"/>
      <c r="BG384" s="924"/>
      <c r="BH384" s="924"/>
      <c r="BI384" s="716">
        <v>3</v>
      </c>
      <c r="BJ384" s="722">
        <v>0.25</v>
      </c>
      <c r="BK384" s="719">
        <v>10602900</v>
      </c>
      <c r="BL384" s="716">
        <v>1</v>
      </c>
      <c r="BM384" s="720" t="s">
        <v>5597</v>
      </c>
      <c r="BN384" s="721"/>
      <c r="BO384" s="918"/>
      <c r="BQ384" s="919"/>
      <c r="BR384" s="918"/>
    </row>
    <row r="385" spans="1:70">
      <c r="A385" s="904">
        <f t="shared" si="5"/>
        <v>376</v>
      </c>
      <c r="B385" s="912">
        <v>2100</v>
      </c>
      <c r="C385" s="913" t="s">
        <v>4565</v>
      </c>
      <c r="D385" s="913">
        <v>2117</v>
      </c>
      <c r="E385" s="913" t="s">
        <v>4695</v>
      </c>
      <c r="F385" s="913">
        <v>2010</v>
      </c>
      <c r="G385" s="913" t="s">
        <v>4696</v>
      </c>
      <c r="H385" s="912" t="s">
        <v>4581</v>
      </c>
      <c r="I385" s="913" t="s">
        <v>4582</v>
      </c>
      <c r="J385" s="906">
        <v>2825970000312</v>
      </c>
      <c r="K385" s="905" t="s">
        <v>5488</v>
      </c>
      <c r="L385" s="905" t="s">
        <v>4736</v>
      </c>
      <c r="M385" s="905" t="s">
        <v>4441</v>
      </c>
      <c r="N385" s="913" t="s">
        <v>634</v>
      </c>
      <c r="O385" s="922">
        <v>2</v>
      </c>
      <c r="P385" s="913">
        <v>0</v>
      </c>
      <c r="Q385" s="913">
        <v>0</v>
      </c>
      <c r="R385" s="913">
        <v>0</v>
      </c>
      <c r="S385" s="922">
        <v>1007</v>
      </c>
      <c r="T385" s="913" t="s">
        <v>4586</v>
      </c>
      <c r="U385" s="926">
        <v>3281300</v>
      </c>
      <c r="V385" s="926">
        <v>6562600</v>
      </c>
      <c r="W385" s="912" t="s">
        <v>4567</v>
      </c>
      <c r="X385" s="905"/>
      <c r="Y385" s="917" t="s">
        <v>4715</v>
      </c>
      <c r="Z385" s="907" t="s">
        <v>5598</v>
      </c>
      <c r="AA385" s="908">
        <v>0.28493150684931506</v>
      </c>
      <c r="AB385" s="909" t="s">
        <v>5465</v>
      </c>
      <c r="AC385" s="905" t="s">
        <v>5462</v>
      </c>
      <c r="AD385" s="907" t="s">
        <v>5463</v>
      </c>
      <c r="AE385" s="922">
        <v>2</v>
      </c>
      <c r="AF385" s="906">
        <v>0</v>
      </c>
      <c r="AG385" s="910">
        <v>43909</v>
      </c>
      <c r="AH385" s="905"/>
      <c r="AI385" s="910">
        <v>43909</v>
      </c>
      <c r="AJ385" s="910">
        <v>43878</v>
      </c>
      <c r="AK385" s="907">
        <v>8</v>
      </c>
      <c r="AL385" s="906">
        <v>14</v>
      </c>
      <c r="AM385" s="905"/>
      <c r="AN385" s="910">
        <v>43982</v>
      </c>
      <c r="AO385" s="910">
        <v>44608</v>
      </c>
      <c r="AP385" s="907"/>
      <c r="AQ385" s="924"/>
      <c r="AR385" s="924"/>
      <c r="AS385" s="924"/>
      <c r="AT385" s="924"/>
      <c r="AU385" s="715">
        <v>0</v>
      </c>
      <c r="AV385" s="924"/>
      <c r="AW385" s="924"/>
      <c r="AX385" s="924"/>
      <c r="AY385" s="927">
        <v>14</v>
      </c>
      <c r="AZ385" s="924"/>
      <c r="BA385" s="711"/>
      <c r="BB385" s="924"/>
      <c r="BC385" s="924"/>
      <c r="BD385" s="924"/>
      <c r="BE385" s="924"/>
      <c r="BF385" s="924"/>
      <c r="BG385" s="924"/>
      <c r="BH385" s="924"/>
      <c r="BI385" s="716">
        <v>14</v>
      </c>
      <c r="BJ385" s="722">
        <v>1.1666666666666667</v>
      </c>
      <c r="BK385" s="719">
        <v>45938200</v>
      </c>
      <c r="BL385" s="716">
        <v>1</v>
      </c>
      <c r="BM385" s="720" t="s">
        <v>5597</v>
      </c>
      <c r="BN385" s="721"/>
      <c r="BO385" s="918"/>
      <c r="BQ385" s="919"/>
      <c r="BR385" s="918"/>
    </row>
    <row r="386" spans="1:70">
      <c r="A386" s="904">
        <f t="shared" si="5"/>
        <v>377</v>
      </c>
      <c r="B386" s="912">
        <v>2100</v>
      </c>
      <c r="C386" s="913" t="s">
        <v>4565</v>
      </c>
      <c r="D386" s="913">
        <v>2117</v>
      </c>
      <c r="E386" s="913" t="s">
        <v>4695</v>
      </c>
      <c r="F386" s="913">
        <v>2010</v>
      </c>
      <c r="G386" s="913" t="s">
        <v>4696</v>
      </c>
      <c r="H386" s="912" t="s">
        <v>4581</v>
      </c>
      <c r="I386" s="913" t="s">
        <v>4582</v>
      </c>
      <c r="J386" s="906">
        <v>2825970000313</v>
      </c>
      <c r="K386" s="905" t="s">
        <v>5489</v>
      </c>
      <c r="L386" s="905" t="s">
        <v>4736</v>
      </c>
      <c r="M386" s="905" t="s">
        <v>4441</v>
      </c>
      <c r="N386" s="913" t="s">
        <v>634</v>
      </c>
      <c r="O386" s="922">
        <v>1</v>
      </c>
      <c r="P386" s="913">
        <v>0</v>
      </c>
      <c r="Q386" s="913">
        <v>0</v>
      </c>
      <c r="R386" s="913">
        <v>0</v>
      </c>
      <c r="S386" s="922">
        <v>1007</v>
      </c>
      <c r="T386" s="913" t="s">
        <v>4586</v>
      </c>
      <c r="U386" s="926">
        <v>3534300</v>
      </c>
      <c r="V386" s="926">
        <v>3534300</v>
      </c>
      <c r="W386" s="912" t="s">
        <v>4567</v>
      </c>
      <c r="X386" s="905"/>
      <c r="Y386" s="917" t="s">
        <v>4715</v>
      </c>
      <c r="Z386" s="907" t="s">
        <v>5598</v>
      </c>
      <c r="AA386" s="908">
        <v>0.28493150684931506</v>
      </c>
      <c r="AB386" s="909" t="s">
        <v>5465</v>
      </c>
      <c r="AC386" s="905" t="s">
        <v>5462</v>
      </c>
      <c r="AD386" s="907" t="s">
        <v>5463</v>
      </c>
      <c r="AE386" s="922">
        <v>1</v>
      </c>
      <c r="AF386" s="906">
        <v>0</v>
      </c>
      <c r="AG386" s="910">
        <v>43909</v>
      </c>
      <c r="AH386" s="905"/>
      <c r="AI386" s="910">
        <v>43909</v>
      </c>
      <c r="AJ386" s="910">
        <v>43878</v>
      </c>
      <c r="AK386" s="907">
        <v>8</v>
      </c>
      <c r="AL386" s="906">
        <v>7</v>
      </c>
      <c r="AM386" s="905"/>
      <c r="AN386" s="910">
        <v>43982</v>
      </c>
      <c r="AO386" s="910">
        <v>44608</v>
      </c>
      <c r="AP386" s="907"/>
      <c r="AQ386" s="924"/>
      <c r="AR386" s="924"/>
      <c r="AS386" s="924"/>
      <c r="AT386" s="924"/>
      <c r="AU386" s="715">
        <v>0</v>
      </c>
      <c r="AV386" s="924"/>
      <c r="AW386" s="924"/>
      <c r="AX386" s="924"/>
      <c r="AY386" s="927">
        <v>7</v>
      </c>
      <c r="AZ386" s="924"/>
      <c r="BA386" s="711"/>
      <c r="BB386" s="924"/>
      <c r="BC386" s="924"/>
      <c r="BD386" s="924"/>
      <c r="BE386" s="924"/>
      <c r="BF386" s="924"/>
      <c r="BG386" s="924"/>
      <c r="BH386" s="924"/>
      <c r="BI386" s="716">
        <v>7</v>
      </c>
      <c r="BJ386" s="722">
        <v>0.58333333333333337</v>
      </c>
      <c r="BK386" s="719">
        <v>24740100</v>
      </c>
      <c r="BL386" s="716">
        <v>1</v>
      </c>
      <c r="BM386" s="720" t="s">
        <v>5597</v>
      </c>
      <c r="BN386" s="721"/>
      <c r="BO386" s="918"/>
      <c r="BQ386" s="919"/>
      <c r="BR386" s="918"/>
    </row>
    <row r="387" spans="1:70">
      <c r="A387" s="904">
        <f t="shared" si="5"/>
        <v>378</v>
      </c>
      <c r="B387" s="912">
        <v>2100</v>
      </c>
      <c r="C387" s="913" t="s">
        <v>4565</v>
      </c>
      <c r="D387" s="913">
        <v>2117</v>
      </c>
      <c r="E387" s="913" t="s">
        <v>4695</v>
      </c>
      <c r="F387" s="913">
        <v>2010</v>
      </c>
      <c r="G387" s="913" t="s">
        <v>4696</v>
      </c>
      <c r="H387" s="912" t="s">
        <v>4581</v>
      </c>
      <c r="I387" s="913" t="s">
        <v>4582</v>
      </c>
      <c r="J387" s="906">
        <v>2825970000314</v>
      </c>
      <c r="K387" s="905" t="s">
        <v>5490</v>
      </c>
      <c r="L387" s="905" t="s">
        <v>4736</v>
      </c>
      <c r="M387" s="905" t="s">
        <v>4441</v>
      </c>
      <c r="N387" s="913" t="s">
        <v>634</v>
      </c>
      <c r="O387" s="922">
        <v>2</v>
      </c>
      <c r="P387" s="913">
        <v>0</v>
      </c>
      <c r="Q387" s="913">
        <v>0</v>
      </c>
      <c r="R387" s="913">
        <v>0</v>
      </c>
      <c r="S387" s="922">
        <v>1007</v>
      </c>
      <c r="T387" s="913" t="s">
        <v>4586</v>
      </c>
      <c r="U387" s="926">
        <v>3577200</v>
      </c>
      <c r="V387" s="926">
        <v>7154400</v>
      </c>
      <c r="W387" s="912" t="s">
        <v>4567</v>
      </c>
      <c r="X387" s="905"/>
      <c r="Y387" s="917" t="s">
        <v>4715</v>
      </c>
      <c r="Z387" s="907" t="s">
        <v>5598</v>
      </c>
      <c r="AA387" s="908">
        <v>0.28493150684931506</v>
      </c>
      <c r="AB387" s="909" t="s">
        <v>5465</v>
      </c>
      <c r="AC387" s="905" t="s">
        <v>5462</v>
      </c>
      <c r="AD387" s="907" t="s">
        <v>5463</v>
      </c>
      <c r="AE387" s="922">
        <v>2</v>
      </c>
      <c r="AF387" s="906">
        <v>0</v>
      </c>
      <c r="AG387" s="910">
        <v>43909</v>
      </c>
      <c r="AH387" s="905"/>
      <c r="AI387" s="910">
        <v>43909</v>
      </c>
      <c r="AJ387" s="910">
        <v>43878</v>
      </c>
      <c r="AK387" s="907">
        <v>4</v>
      </c>
      <c r="AL387" s="906">
        <v>16</v>
      </c>
      <c r="AM387" s="905"/>
      <c r="AN387" s="910">
        <v>43982</v>
      </c>
      <c r="AO387" s="910">
        <v>44608</v>
      </c>
      <c r="AP387" s="907"/>
      <c r="AQ387" s="924"/>
      <c r="AR387" s="924"/>
      <c r="AS387" s="924"/>
      <c r="AT387" s="924"/>
      <c r="AU387" s="715">
        <v>0</v>
      </c>
      <c r="AV387" s="924"/>
      <c r="AW387" s="924"/>
      <c r="AX387" s="924"/>
      <c r="AY387" s="927">
        <v>16</v>
      </c>
      <c r="AZ387" s="924"/>
      <c r="BA387" s="711"/>
      <c r="BB387" s="924"/>
      <c r="BC387" s="924"/>
      <c r="BD387" s="924"/>
      <c r="BE387" s="924"/>
      <c r="BF387" s="924"/>
      <c r="BG387" s="924"/>
      <c r="BH387" s="924"/>
      <c r="BI387" s="716">
        <v>16</v>
      </c>
      <c r="BJ387" s="722">
        <v>1.3333333333333333</v>
      </c>
      <c r="BK387" s="719">
        <v>57235200</v>
      </c>
      <c r="BL387" s="716">
        <v>1</v>
      </c>
      <c r="BM387" s="720" t="s">
        <v>5597</v>
      </c>
      <c r="BN387" s="721"/>
      <c r="BO387" s="918"/>
      <c r="BQ387" s="919"/>
      <c r="BR387" s="918"/>
    </row>
    <row r="388" spans="1:70">
      <c r="A388" s="904">
        <f t="shared" si="5"/>
        <v>379</v>
      </c>
      <c r="B388" s="912">
        <v>2100</v>
      </c>
      <c r="C388" s="913" t="s">
        <v>4565</v>
      </c>
      <c r="D388" s="913">
        <v>2117</v>
      </c>
      <c r="E388" s="913" t="s">
        <v>4695</v>
      </c>
      <c r="F388" s="913">
        <v>2010</v>
      </c>
      <c r="G388" s="913" t="s">
        <v>4696</v>
      </c>
      <c r="H388" s="912" t="s">
        <v>4581</v>
      </c>
      <c r="I388" s="913" t="s">
        <v>4582</v>
      </c>
      <c r="J388" s="906">
        <v>2825970000315</v>
      </c>
      <c r="K388" s="905" t="s">
        <v>5491</v>
      </c>
      <c r="L388" s="905" t="s">
        <v>4736</v>
      </c>
      <c r="M388" s="905" t="s">
        <v>4441</v>
      </c>
      <c r="N388" s="913" t="s">
        <v>634</v>
      </c>
      <c r="O388" s="922">
        <v>1</v>
      </c>
      <c r="P388" s="913">
        <v>0</v>
      </c>
      <c r="Q388" s="913">
        <v>0</v>
      </c>
      <c r="R388" s="913">
        <v>0</v>
      </c>
      <c r="S388" s="922">
        <v>1007</v>
      </c>
      <c r="T388" s="913" t="s">
        <v>4586</v>
      </c>
      <c r="U388" s="926">
        <v>3845600</v>
      </c>
      <c r="V388" s="926">
        <v>3845600</v>
      </c>
      <c r="W388" s="912" t="s">
        <v>4567</v>
      </c>
      <c r="X388" s="905"/>
      <c r="Y388" s="917" t="s">
        <v>4715</v>
      </c>
      <c r="Z388" s="907" t="s">
        <v>5598</v>
      </c>
      <c r="AA388" s="908">
        <v>0.28493150684931506</v>
      </c>
      <c r="AB388" s="909" t="s">
        <v>5465</v>
      </c>
      <c r="AC388" s="905" t="s">
        <v>5462</v>
      </c>
      <c r="AD388" s="907" t="s">
        <v>5463</v>
      </c>
      <c r="AE388" s="922">
        <v>1</v>
      </c>
      <c r="AF388" s="906">
        <v>0</v>
      </c>
      <c r="AG388" s="910">
        <v>43909</v>
      </c>
      <c r="AH388" s="905"/>
      <c r="AI388" s="910">
        <v>43909</v>
      </c>
      <c r="AJ388" s="910">
        <v>43878</v>
      </c>
      <c r="AK388" s="907">
        <v>4</v>
      </c>
      <c r="AL388" s="906">
        <v>8</v>
      </c>
      <c r="AM388" s="905"/>
      <c r="AN388" s="910">
        <v>43982</v>
      </c>
      <c r="AO388" s="910">
        <v>44608</v>
      </c>
      <c r="AP388" s="907"/>
      <c r="AQ388" s="924"/>
      <c r="AR388" s="924"/>
      <c r="AS388" s="924"/>
      <c r="AT388" s="924"/>
      <c r="AU388" s="715">
        <v>0</v>
      </c>
      <c r="AV388" s="924"/>
      <c r="AW388" s="924"/>
      <c r="AX388" s="924"/>
      <c r="AY388" s="927">
        <v>8</v>
      </c>
      <c r="AZ388" s="924"/>
      <c r="BA388" s="711"/>
      <c r="BB388" s="924"/>
      <c r="BC388" s="924"/>
      <c r="BD388" s="924"/>
      <c r="BE388" s="924"/>
      <c r="BF388" s="924"/>
      <c r="BG388" s="924"/>
      <c r="BH388" s="924"/>
      <c r="BI388" s="716">
        <v>8</v>
      </c>
      <c r="BJ388" s="722">
        <v>0.66666666666666663</v>
      </c>
      <c r="BK388" s="719">
        <v>30764800</v>
      </c>
      <c r="BL388" s="716">
        <v>1</v>
      </c>
      <c r="BM388" s="720" t="s">
        <v>5597</v>
      </c>
      <c r="BN388" s="721"/>
      <c r="BO388" s="918"/>
      <c r="BQ388" s="919"/>
      <c r="BR388" s="918"/>
    </row>
    <row r="389" spans="1:70">
      <c r="A389" s="904">
        <f t="shared" si="5"/>
        <v>380</v>
      </c>
      <c r="B389" s="912">
        <v>2100</v>
      </c>
      <c r="C389" s="913" t="s">
        <v>4565</v>
      </c>
      <c r="D389" s="913">
        <v>2117</v>
      </c>
      <c r="E389" s="913" t="s">
        <v>4695</v>
      </c>
      <c r="F389" s="913">
        <v>2010</v>
      </c>
      <c r="G389" s="913" t="s">
        <v>4696</v>
      </c>
      <c r="H389" s="912" t="s">
        <v>4581</v>
      </c>
      <c r="I389" s="913" t="s">
        <v>4582</v>
      </c>
      <c r="J389" s="906">
        <v>2825970000316</v>
      </c>
      <c r="K389" s="905" t="s">
        <v>5492</v>
      </c>
      <c r="L389" s="905" t="s">
        <v>4736</v>
      </c>
      <c r="M389" s="905" t="s">
        <v>4441</v>
      </c>
      <c r="N389" s="913" t="s">
        <v>634</v>
      </c>
      <c r="O389" s="922">
        <v>2</v>
      </c>
      <c r="P389" s="913">
        <v>0</v>
      </c>
      <c r="Q389" s="913">
        <v>0</v>
      </c>
      <c r="R389" s="913">
        <v>0</v>
      </c>
      <c r="S389" s="922">
        <v>1007</v>
      </c>
      <c r="T389" s="913" t="s">
        <v>4586</v>
      </c>
      <c r="U389" s="926">
        <v>3938000</v>
      </c>
      <c r="V389" s="926">
        <v>7876000</v>
      </c>
      <c r="W389" s="912" t="s">
        <v>4567</v>
      </c>
      <c r="X389" s="905"/>
      <c r="Y389" s="917" t="s">
        <v>4715</v>
      </c>
      <c r="Z389" s="907" t="s">
        <v>5598</v>
      </c>
      <c r="AA389" s="908">
        <v>0.28493150684931506</v>
      </c>
      <c r="AB389" s="909" t="s">
        <v>5465</v>
      </c>
      <c r="AC389" s="905" t="s">
        <v>5462</v>
      </c>
      <c r="AD389" s="907" t="s">
        <v>5463</v>
      </c>
      <c r="AE389" s="922">
        <v>2</v>
      </c>
      <c r="AF389" s="906">
        <v>0</v>
      </c>
      <c r="AG389" s="910">
        <v>43909</v>
      </c>
      <c r="AH389" s="905"/>
      <c r="AI389" s="910">
        <v>43909</v>
      </c>
      <c r="AJ389" s="910">
        <v>43878</v>
      </c>
      <c r="AK389" s="907">
        <v>2</v>
      </c>
      <c r="AL389" s="906">
        <v>12</v>
      </c>
      <c r="AM389" s="905"/>
      <c r="AN389" s="910">
        <v>43982</v>
      </c>
      <c r="AO389" s="910">
        <v>44608</v>
      </c>
      <c r="AP389" s="907"/>
      <c r="AQ389" s="924"/>
      <c r="AR389" s="924"/>
      <c r="AS389" s="924"/>
      <c r="AT389" s="924"/>
      <c r="AU389" s="715">
        <v>0</v>
      </c>
      <c r="AV389" s="924"/>
      <c r="AW389" s="924"/>
      <c r="AX389" s="924"/>
      <c r="AY389" s="927">
        <v>12</v>
      </c>
      <c r="AZ389" s="924"/>
      <c r="BA389" s="711"/>
      <c r="BB389" s="924"/>
      <c r="BC389" s="924"/>
      <c r="BD389" s="924"/>
      <c r="BE389" s="924"/>
      <c r="BF389" s="924"/>
      <c r="BG389" s="924"/>
      <c r="BH389" s="924"/>
      <c r="BI389" s="716">
        <v>12</v>
      </c>
      <c r="BJ389" s="722">
        <v>1</v>
      </c>
      <c r="BK389" s="719">
        <v>47256000</v>
      </c>
      <c r="BL389" s="716">
        <v>1</v>
      </c>
      <c r="BM389" s="720" t="s">
        <v>5597</v>
      </c>
      <c r="BN389" s="721"/>
      <c r="BO389" s="918"/>
      <c r="BQ389" s="919"/>
      <c r="BR389" s="918"/>
    </row>
    <row r="390" spans="1:70">
      <c r="A390" s="904">
        <f t="shared" si="5"/>
        <v>381</v>
      </c>
      <c r="B390" s="912">
        <v>2100</v>
      </c>
      <c r="C390" s="913" t="s">
        <v>4565</v>
      </c>
      <c r="D390" s="913">
        <v>2117</v>
      </c>
      <c r="E390" s="913" t="s">
        <v>4695</v>
      </c>
      <c r="F390" s="913">
        <v>2010</v>
      </c>
      <c r="G390" s="913" t="s">
        <v>4696</v>
      </c>
      <c r="H390" s="912" t="s">
        <v>4581</v>
      </c>
      <c r="I390" s="913" t="s">
        <v>4582</v>
      </c>
      <c r="J390" s="906">
        <v>2825970000317</v>
      </c>
      <c r="K390" s="905" t="s">
        <v>5493</v>
      </c>
      <c r="L390" s="905" t="s">
        <v>4736</v>
      </c>
      <c r="M390" s="905" t="s">
        <v>4441</v>
      </c>
      <c r="N390" s="913" t="s">
        <v>634</v>
      </c>
      <c r="O390" s="922">
        <v>2</v>
      </c>
      <c r="P390" s="913">
        <v>0</v>
      </c>
      <c r="Q390" s="913">
        <v>0</v>
      </c>
      <c r="R390" s="913">
        <v>0</v>
      </c>
      <c r="S390" s="922">
        <v>1007</v>
      </c>
      <c r="T390" s="913" t="s">
        <v>4586</v>
      </c>
      <c r="U390" s="926">
        <v>4257000</v>
      </c>
      <c r="V390" s="926">
        <v>8514000</v>
      </c>
      <c r="W390" s="912" t="s">
        <v>4567</v>
      </c>
      <c r="X390" s="905"/>
      <c r="Y390" s="917" t="s">
        <v>4715</v>
      </c>
      <c r="Z390" s="907" t="s">
        <v>5598</v>
      </c>
      <c r="AA390" s="908">
        <v>0.28493150684931506</v>
      </c>
      <c r="AB390" s="909" t="s">
        <v>5465</v>
      </c>
      <c r="AC390" s="905" t="s">
        <v>5462</v>
      </c>
      <c r="AD390" s="907" t="s">
        <v>5463</v>
      </c>
      <c r="AE390" s="922">
        <v>2</v>
      </c>
      <c r="AF390" s="906">
        <v>0</v>
      </c>
      <c r="AG390" s="910">
        <v>43909</v>
      </c>
      <c r="AH390" s="905"/>
      <c r="AI390" s="910">
        <v>43909</v>
      </c>
      <c r="AJ390" s="910">
        <v>43878</v>
      </c>
      <c r="AK390" s="907">
        <v>2</v>
      </c>
      <c r="AL390" s="906">
        <v>12</v>
      </c>
      <c r="AM390" s="905"/>
      <c r="AN390" s="910">
        <v>43982</v>
      </c>
      <c r="AO390" s="910">
        <v>44608</v>
      </c>
      <c r="AP390" s="907"/>
      <c r="AQ390" s="924"/>
      <c r="AR390" s="924"/>
      <c r="AS390" s="924"/>
      <c r="AT390" s="924"/>
      <c r="AU390" s="715">
        <v>0</v>
      </c>
      <c r="AV390" s="924"/>
      <c r="AW390" s="924"/>
      <c r="AX390" s="924"/>
      <c r="AY390" s="927">
        <v>12</v>
      </c>
      <c r="AZ390" s="924"/>
      <c r="BA390" s="711"/>
      <c r="BB390" s="924"/>
      <c r="BC390" s="924"/>
      <c r="BD390" s="924"/>
      <c r="BE390" s="924"/>
      <c r="BF390" s="924"/>
      <c r="BG390" s="924"/>
      <c r="BH390" s="924"/>
      <c r="BI390" s="716">
        <v>12</v>
      </c>
      <c r="BJ390" s="722">
        <v>1</v>
      </c>
      <c r="BK390" s="719">
        <v>51084000</v>
      </c>
      <c r="BL390" s="716">
        <v>1</v>
      </c>
      <c r="BM390" s="720" t="s">
        <v>5597</v>
      </c>
      <c r="BN390" s="721"/>
      <c r="BO390" s="918"/>
      <c r="BQ390" s="919"/>
      <c r="BR390" s="918"/>
    </row>
    <row r="391" spans="1:70">
      <c r="A391" s="904">
        <f t="shared" si="5"/>
        <v>382</v>
      </c>
      <c r="B391" s="912">
        <v>2100</v>
      </c>
      <c r="C391" s="913" t="s">
        <v>4565</v>
      </c>
      <c r="D391" s="913">
        <v>2117</v>
      </c>
      <c r="E391" s="913" t="s">
        <v>4695</v>
      </c>
      <c r="F391" s="913">
        <v>2010</v>
      </c>
      <c r="G391" s="913" t="s">
        <v>4696</v>
      </c>
      <c r="H391" s="912" t="s">
        <v>4581</v>
      </c>
      <c r="I391" s="913" t="s">
        <v>4582</v>
      </c>
      <c r="J391" s="906">
        <v>2825970000318</v>
      </c>
      <c r="K391" s="905" t="s">
        <v>5494</v>
      </c>
      <c r="L391" s="905" t="s">
        <v>4736</v>
      </c>
      <c r="M391" s="905" t="s">
        <v>4441</v>
      </c>
      <c r="N391" s="913" t="s">
        <v>634</v>
      </c>
      <c r="O391" s="922">
        <v>1</v>
      </c>
      <c r="P391" s="913">
        <v>0</v>
      </c>
      <c r="Q391" s="913">
        <v>0</v>
      </c>
      <c r="R391" s="913">
        <v>0</v>
      </c>
      <c r="S391" s="922">
        <v>1007</v>
      </c>
      <c r="T391" s="913" t="s">
        <v>4586</v>
      </c>
      <c r="U391" s="926">
        <v>3994100</v>
      </c>
      <c r="V391" s="926">
        <v>3994100</v>
      </c>
      <c r="W391" s="912" t="s">
        <v>4567</v>
      </c>
      <c r="X391" s="905"/>
      <c r="Y391" s="917" t="s">
        <v>4715</v>
      </c>
      <c r="Z391" s="907" t="s">
        <v>5598</v>
      </c>
      <c r="AA391" s="908">
        <v>0.28493150684931506</v>
      </c>
      <c r="AB391" s="909" t="s">
        <v>5465</v>
      </c>
      <c r="AC391" s="905" t="s">
        <v>5462</v>
      </c>
      <c r="AD391" s="907" t="s">
        <v>5463</v>
      </c>
      <c r="AE391" s="922">
        <v>1</v>
      </c>
      <c r="AF391" s="906">
        <v>0</v>
      </c>
      <c r="AG391" s="910">
        <v>43909</v>
      </c>
      <c r="AH391" s="905"/>
      <c r="AI391" s="910">
        <v>43909</v>
      </c>
      <c r="AJ391" s="910">
        <v>43878</v>
      </c>
      <c r="AK391" s="907">
        <v>2</v>
      </c>
      <c r="AL391" s="906">
        <v>2</v>
      </c>
      <c r="AM391" s="905"/>
      <c r="AN391" s="910">
        <v>43982</v>
      </c>
      <c r="AO391" s="910">
        <v>44608</v>
      </c>
      <c r="AP391" s="907"/>
      <c r="AQ391" s="924"/>
      <c r="AR391" s="924"/>
      <c r="AS391" s="924"/>
      <c r="AT391" s="924"/>
      <c r="AU391" s="715">
        <v>0</v>
      </c>
      <c r="AV391" s="924"/>
      <c r="AW391" s="924"/>
      <c r="AX391" s="924"/>
      <c r="AY391" s="927">
        <v>2</v>
      </c>
      <c r="AZ391" s="924"/>
      <c r="BA391" s="711"/>
      <c r="BB391" s="924"/>
      <c r="BC391" s="924"/>
      <c r="BD391" s="924"/>
      <c r="BE391" s="924"/>
      <c r="BF391" s="924"/>
      <c r="BG391" s="924"/>
      <c r="BH391" s="924"/>
      <c r="BI391" s="716">
        <v>2</v>
      </c>
      <c r="BJ391" s="722">
        <v>0.16666666666666666</v>
      </c>
      <c r="BK391" s="719">
        <v>7988200</v>
      </c>
      <c r="BL391" s="716">
        <v>1</v>
      </c>
      <c r="BM391" s="720" t="s">
        <v>5597</v>
      </c>
      <c r="BN391" s="721"/>
      <c r="BO391" s="918"/>
      <c r="BQ391" s="919"/>
      <c r="BR391" s="918"/>
    </row>
    <row r="392" spans="1:70">
      <c r="A392" s="904">
        <f t="shared" si="5"/>
        <v>383</v>
      </c>
      <c r="B392" s="912">
        <v>2100</v>
      </c>
      <c r="C392" s="913" t="s">
        <v>4565</v>
      </c>
      <c r="D392" s="913">
        <v>2117</v>
      </c>
      <c r="E392" s="913" t="s">
        <v>4695</v>
      </c>
      <c r="F392" s="913">
        <v>2010</v>
      </c>
      <c r="G392" s="913" t="s">
        <v>4696</v>
      </c>
      <c r="H392" s="912" t="s">
        <v>4581</v>
      </c>
      <c r="I392" s="913" t="s">
        <v>4582</v>
      </c>
      <c r="J392" s="906">
        <v>2825970000319</v>
      </c>
      <c r="K392" s="905" t="s">
        <v>5495</v>
      </c>
      <c r="L392" s="905" t="s">
        <v>4736</v>
      </c>
      <c r="M392" s="905" t="s">
        <v>4441</v>
      </c>
      <c r="N392" s="913" t="s">
        <v>634</v>
      </c>
      <c r="O392" s="922">
        <v>1</v>
      </c>
      <c r="P392" s="913">
        <v>0</v>
      </c>
      <c r="Q392" s="913">
        <v>0</v>
      </c>
      <c r="R392" s="913">
        <v>0</v>
      </c>
      <c r="S392" s="922">
        <v>1007</v>
      </c>
      <c r="T392" s="913" t="s">
        <v>4586</v>
      </c>
      <c r="U392" s="926">
        <v>4302100</v>
      </c>
      <c r="V392" s="926">
        <v>4302100</v>
      </c>
      <c r="W392" s="912" t="s">
        <v>4567</v>
      </c>
      <c r="X392" s="905"/>
      <c r="Y392" s="917" t="s">
        <v>4715</v>
      </c>
      <c r="Z392" s="907" t="s">
        <v>5598</v>
      </c>
      <c r="AA392" s="908">
        <v>0.28493150684931506</v>
      </c>
      <c r="AB392" s="909" t="s">
        <v>5465</v>
      </c>
      <c r="AC392" s="905" t="s">
        <v>5462</v>
      </c>
      <c r="AD392" s="907" t="s">
        <v>5463</v>
      </c>
      <c r="AE392" s="922">
        <v>1</v>
      </c>
      <c r="AF392" s="906">
        <v>0</v>
      </c>
      <c r="AG392" s="910">
        <v>43909</v>
      </c>
      <c r="AH392" s="905"/>
      <c r="AI392" s="910">
        <v>43909</v>
      </c>
      <c r="AJ392" s="910">
        <v>43878</v>
      </c>
      <c r="AK392" s="907">
        <v>2</v>
      </c>
      <c r="AL392" s="906">
        <v>4</v>
      </c>
      <c r="AM392" s="905"/>
      <c r="AN392" s="910">
        <v>43982</v>
      </c>
      <c r="AO392" s="910">
        <v>44608</v>
      </c>
      <c r="AP392" s="907"/>
      <c r="AQ392" s="924"/>
      <c r="AR392" s="924"/>
      <c r="AS392" s="924"/>
      <c r="AT392" s="924"/>
      <c r="AU392" s="715">
        <v>0</v>
      </c>
      <c r="AV392" s="924"/>
      <c r="AW392" s="924"/>
      <c r="AX392" s="924"/>
      <c r="AY392" s="927">
        <v>4</v>
      </c>
      <c r="AZ392" s="924"/>
      <c r="BA392" s="711"/>
      <c r="BB392" s="924"/>
      <c r="BC392" s="924"/>
      <c r="BD392" s="924"/>
      <c r="BE392" s="924"/>
      <c r="BF392" s="924"/>
      <c r="BG392" s="924"/>
      <c r="BH392" s="924"/>
      <c r="BI392" s="716">
        <v>4</v>
      </c>
      <c r="BJ392" s="722">
        <v>0.33333333333333331</v>
      </c>
      <c r="BK392" s="719">
        <v>17208400</v>
      </c>
      <c r="BL392" s="716">
        <v>1</v>
      </c>
      <c r="BM392" s="720" t="s">
        <v>5597</v>
      </c>
      <c r="BN392" s="721"/>
      <c r="BO392" s="918"/>
      <c r="BQ392" s="919"/>
      <c r="BR392" s="918"/>
    </row>
    <row r="393" spans="1:70">
      <c r="A393" s="904">
        <f t="shared" si="5"/>
        <v>384</v>
      </c>
      <c r="B393" s="912">
        <v>2100</v>
      </c>
      <c r="C393" s="913" t="s">
        <v>4565</v>
      </c>
      <c r="D393" s="913">
        <v>2117</v>
      </c>
      <c r="E393" s="913" t="s">
        <v>4695</v>
      </c>
      <c r="F393" s="913">
        <v>2010</v>
      </c>
      <c r="G393" s="913" t="s">
        <v>4696</v>
      </c>
      <c r="H393" s="912" t="s">
        <v>4581</v>
      </c>
      <c r="I393" s="913" t="s">
        <v>4582</v>
      </c>
      <c r="J393" s="906">
        <v>2825970000320</v>
      </c>
      <c r="K393" s="905" t="s">
        <v>5496</v>
      </c>
      <c r="L393" s="905" t="s">
        <v>4736</v>
      </c>
      <c r="M393" s="905" t="s">
        <v>4441</v>
      </c>
      <c r="N393" s="913" t="s">
        <v>634</v>
      </c>
      <c r="O393" s="922">
        <v>2</v>
      </c>
      <c r="P393" s="913">
        <v>0</v>
      </c>
      <c r="Q393" s="913">
        <v>0</v>
      </c>
      <c r="R393" s="913">
        <v>0</v>
      </c>
      <c r="S393" s="922">
        <v>1007</v>
      </c>
      <c r="T393" s="913" t="s">
        <v>4586</v>
      </c>
      <c r="U393" s="926">
        <v>3994100</v>
      </c>
      <c r="V393" s="926">
        <v>7988200</v>
      </c>
      <c r="W393" s="912" t="s">
        <v>4567</v>
      </c>
      <c r="X393" s="905"/>
      <c r="Y393" s="917" t="s">
        <v>4715</v>
      </c>
      <c r="Z393" s="907" t="s">
        <v>5598</v>
      </c>
      <c r="AA393" s="908">
        <v>0.28493150684931506</v>
      </c>
      <c r="AB393" s="909" t="s">
        <v>5465</v>
      </c>
      <c r="AC393" s="905" t="s">
        <v>5462</v>
      </c>
      <c r="AD393" s="907" t="s">
        <v>5463</v>
      </c>
      <c r="AE393" s="922">
        <v>2</v>
      </c>
      <c r="AF393" s="906">
        <v>0</v>
      </c>
      <c r="AG393" s="910">
        <v>43909</v>
      </c>
      <c r="AH393" s="905"/>
      <c r="AI393" s="910">
        <v>43909</v>
      </c>
      <c r="AJ393" s="910">
        <v>43878</v>
      </c>
      <c r="AK393" s="907">
        <v>700</v>
      </c>
      <c r="AL393" s="906">
        <v>16</v>
      </c>
      <c r="AM393" s="905"/>
      <c r="AN393" s="910">
        <v>43982</v>
      </c>
      <c r="AO393" s="910">
        <v>44608</v>
      </c>
      <c r="AP393" s="907"/>
      <c r="AQ393" s="924"/>
      <c r="AR393" s="924"/>
      <c r="AS393" s="924"/>
      <c r="AT393" s="924"/>
      <c r="AU393" s="715">
        <v>0</v>
      </c>
      <c r="AV393" s="924"/>
      <c r="AW393" s="924"/>
      <c r="AX393" s="924"/>
      <c r="AY393" s="927">
        <v>16</v>
      </c>
      <c r="AZ393" s="924"/>
      <c r="BA393" s="711"/>
      <c r="BB393" s="924"/>
      <c r="BC393" s="924"/>
      <c r="BD393" s="924"/>
      <c r="BE393" s="924"/>
      <c r="BF393" s="924"/>
      <c r="BG393" s="924"/>
      <c r="BH393" s="924"/>
      <c r="BI393" s="716">
        <v>16</v>
      </c>
      <c r="BJ393" s="722">
        <v>1.3333333333333333</v>
      </c>
      <c r="BK393" s="719">
        <v>63905600</v>
      </c>
      <c r="BL393" s="716">
        <v>1</v>
      </c>
      <c r="BM393" s="720" t="s">
        <v>5597</v>
      </c>
      <c r="BN393" s="721"/>
      <c r="BO393" s="918"/>
      <c r="BQ393" s="919"/>
      <c r="BR393" s="918"/>
    </row>
    <row r="394" spans="1:70">
      <c r="A394" s="904">
        <f t="shared" si="5"/>
        <v>385</v>
      </c>
      <c r="B394" s="912">
        <v>2100</v>
      </c>
      <c r="C394" s="913" t="s">
        <v>4565</v>
      </c>
      <c r="D394" s="913">
        <v>2117</v>
      </c>
      <c r="E394" s="913" t="s">
        <v>4695</v>
      </c>
      <c r="F394" s="913">
        <v>2010</v>
      </c>
      <c r="G394" s="913" t="s">
        <v>4696</v>
      </c>
      <c r="H394" s="912" t="s">
        <v>4581</v>
      </c>
      <c r="I394" s="913" t="s">
        <v>4582</v>
      </c>
      <c r="J394" s="906">
        <v>2825970000321</v>
      </c>
      <c r="K394" s="905" t="s">
        <v>5497</v>
      </c>
      <c r="L394" s="905" t="s">
        <v>4736</v>
      </c>
      <c r="M394" s="905" t="s">
        <v>4441</v>
      </c>
      <c r="N394" s="913" t="s">
        <v>634</v>
      </c>
      <c r="O394" s="922">
        <v>4</v>
      </c>
      <c r="P394" s="913">
        <v>0</v>
      </c>
      <c r="Q394" s="913">
        <v>0</v>
      </c>
      <c r="R394" s="913">
        <v>0</v>
      </c>
      <c r="S394" s="922">
        <v>1007</v>
      </c>
      <c r="T394" s="913" t="s">
        <v>4586</v>
      </c>
      <c r="U394" s="926">
        <v>4302100</v>
      </c>
      <c r="V394" s="926">
        <v>17208400</v>
      </c>
      <c r="W394" s="912" t="s">
        <v>4567</v>
      </c>
      <c r="X394" s="905"/>
      <c r="Y394" s="917" t="s">
        <v>4715</v>
      </c>
      <c r="Z394" s="907" t="s">
        <v>5598</v>
      </c>
      <c r="AA394" s="908">
        <v>0.28493150684931506</v>
      </c>
      <c r="AB394" s="909" t="s">
        <v>5465</v>
      </c>
      <c r="AC394" s="905" t="s">
        <v>5462</v>
      </c>
      <c r="AD394" s="907" t="s">
        <v>5463</v>
      </c>
      <c r="AE394" s="922">
        <v>4</v>
      </c>
      <c r="AF394" s="906">
        <v>0</v>
      </c>
      <c r="AG394" s="910">
        <v>43909</v>
      </c>
      <c r="AH394" s="905"/>
      <c r="AI394" s="910">
        <v>43909</v>
      </c>
      <c r="AJ394" s="910">
        <v>43878</v>
      </c>
      <c r="AK394" s="907">
        <v>15</v>
      </c>
      <c r="AL394" s="906">
        <v>32</v>
      </c>
      <c r="AM394" s="905"/>
      <c r="AN394" s="910">
        <v>43982</v>
      </c>
      <c r="AO394" s="910">
        <v>44608</v>
      </c>
      <c r="AP394" s="907"/>
      <c r="AQ394" s="924"/>
      <c r="AR394" s="924"/>
      <c r="AS394" s="924"/>
      <c r="AT394" s="924"/>
      <c r="AU394" s="715">
        <v>0</v>
      </c>
      <c r="AV394" s="924"/>
      <c r="AW394" s="924"/>
      <c r="AX394" s="924"/>
      <c r="AY394" s="927">
        <v>32</v>
      </c>
      <c r="AZ394" s="924"/>
      <c r="BA394" s="711"/>
      <c r="BB394" s="924"/>
      <c r="BC394" s="924"/>
      <c r="BD394" s="924"/>
      <c r="BE394" s="924"/>
      <c r="BF394" s="924"/>
      <c r="BG394" s="924"/>
      <c r="BH394" s="924"/>
      <c r="BI394" s="716">
        <v>32</v>
      </c>
      <c r="BJ394" s="722">
        <v>2.6666666666666665</v>
      </c>
      <c r="BK394" s="719">
        <v>137667200</v>
      </c>
      <c r="BL394" s="716">
        <v>1</v>
      </c>
      <c r="BM394" s="720" t="s">
        <v>5597</v>
      </c>
      <c r="BN394" s="721"/>
      <c r="BO394" s="918"/>
      <c r="BQ394" s="919"/>
      <c r="BR394" s="918"/>
    </row>
    <row r="395" spans="1:70">
      <c r="A395" s="904">
        <f t="shared" si="5"/>
        <v>386</v>
      </c>
      <c r="B395" s="912">
        <v>2100</v>
      </c>
      <c r="C395" s="913" t="s">
        <v>4565</v>
      </c>
      <c r="D395" s="913">
        <v>2117</v>
      </c>
      <c r="E395" s="913" t="s">
        <v>4695</v>
      </c>
      <c r="F395" s="913">
        <v>2010</v>
      </c>
      <c r="G395" s="913" t="s">
        <v>4696</v>
      </c>
      <c r="H395" s="912" t="s">
        <v>4581</v>
      </c>
      <c r="I395" s="913" t="s">
        <v>4582</v>
      </c>
      <c r="J395" s="906">
        <v>2825970000322</v>
      </c>
      <c r="K395" s="905" t="s">
        <v>5498</v>
      </c>
      <c r="L395" s="905" t="s">
        <v>4736</v>
      </c>
      <c r="M395" s="905" t="s">
        <v>4441</v>
      </c>
      <c r="N395" s="913" t="s">
        <v>634</v>
      </c>
      <c r="O395" s="922">
        <v>2</v>
      </c>
      <c r="P395" s="913">
        <v>0</v>
      </c>
      <c r="Q395" s="913">
        <v>0</v>
      </c>
      <c r="R395" s="913">
        <v>0</v>
      </c>
      <c r="S395" s="922">
        <v>1007</v>
      </c>
      <c r="T395" s="913" t="s">
        <v>4586</v>
      </c>
      <c r="U395" s="926">
        <v>4092000</v>
      </c>
      <c r="V395" s="926">
        <v>8184000</v>
      </c>
      <c r="W395" s="912" t="s">
        <v>4567</v>
      </c>
      <c r="X395" s="905"/>
      <c r="Y395" s="917" t="s">
        <v>4715</v>
      </c>
      <c r="Z395" s="907" t="s">
        <v>5598</v>
      </c>
      <c r="AA395" s="908">
        <v>0.28493150684931506</v>
      </c>
      <c r="AB395" s="909" t="s">
        <v>5465</v>
      </c>
      <c r="AC395" s="905" t="s">
        <v>5462</v>
      </c>
      <c r="AD395" s="907" t="s">
        <v>5463</v>
      </c>
      <c r="AE395" s="922">
        <v>2</v>
      </c>
      <c r="AF395" s="906">
        <v>0</v>
      </c>
      <c r="AG395" s="910">
        <v>43909</v>
      </c>
      <c r="AH395" s="905"/>
      <c r="AI395" s="910">
        <v>43909</v>
      </c>
      <c r="AJ395" s="910">
        <v>43878</v>
      </c>
      <c r="AK395" s="907">
        <v>2</v>
      </c>
      <c r="AL395" s="906">
        <v>12</v>
      </c>
      <c r="AM395" s="905"/>
      <c r="AN395" s="910">
        <v>43982</v>
      </c>
      <c r="AO395" s="910">
        <v>44608</v>
      </c>
      <c r="AP395" s="907"/>
      <c r="AQ395" s="924"/>
      <c r="AR395" s="924"/>
      <c r="AS395" s="924"/>
      <c r="AT395" s="924"/>
      <c r="AU395" s="715">
        <v>0</v>
      </c>
      <c r="AV395" s="924"/>
      <c r="AW395" s="924"/>
      <c r="AX395" s="924"/>
      <c r="AY395" s="927">
        <v>12</v>
      </c>
      <c r="AZ395" s="924"/>
      <c r="BA395" s="711"/>
      <c r="BB395" s="924"/>
      <c r="BC395" s="924"/>
      <c r="BD395" s="924"/>
      <c r="BE395" s="924"/>
      <c r="BF395" s="924"/>
      <c r="BG395" s="924"/>
      <c r="BH395" s="924"/>
      <c r="BI395" s="716">
        <v>12</v>
      </c>
      <c r="BJ395" s="722">
        <v>1</v>
      </c>
      <c r="BK395" s="719">
        <v>49104000</v>
      </c>
      <c r="BL395" s="716">
        <v>1</v>
      </c>
      <c r="BM395" s="720" t="s">
        <v>5597</v>
      </c>
      <c r="BN395" s="721"/>
      <c r="BO395" s="918"/>
      <c r="BQ395" s="919"/>
      <c r="BR395" s="918"/>
    </row>
    <row r="396" spans="1:70">
      <c r="A396" s="904">
        <f t="shared" ref="A396:A459" si="6">A395+1</f>
        <v>387</v>
      </c>
      <c r="B396" s="912">
        <v>2100</v>
      </c>
      <c r="C396" s="913" t="s">
        <v>4565</v>
      </c>
      <c r="D396" s="913">
        <v>2117</v>
      </c>
      <c r="E396" s="913" t="s">
        <v>4695</v>
      </c>
      <c r="F396" s="913">
        <v>2010</v>
      </c>
      <c r="G396" s="913" t="s">
        <v>4696</v>
      </c>
      <c r="H396" s="912" t="s">
        <v>4581</v>
      </c>
      <c r="I396" s="913" t="s">
        <v>4582</v>
      </c>
      <c r="J396" s="906">
        <v>2825970000323</v>
      </c>
      <c r="K396" s="905" t="s">
        <v>5499</v>
      </c>
      <c r="L396" s="905" t="s">
        <v>4736</v>
      </c>
      <c r="M396" s="905" t="s">
        <v>4441</v>
      </c>
      <c r="N396" s="913" t="s">
        <v>634</v>
      </c>
      <c r="O396" s="922">
        <v>1</v>
      </c>
      <c r="P396" s="913">
        <v>0</v>
      </c>
      <c r="Q396" s="913">
        <v>0</v>
      </c>
      <c r="R396" s="913">
        <v>0</v>
      </c>
      <c r="S396" s="922">
        <v>1007</v>
      </c>
      <c r="T396" s="913" t="s">
        <v>4586</v>
      </c>
      <c r="U396" s="926">
        <v>4407700</v>
      </c>
      <c r="V396" s="926">
        <v>4407700</v>
      </c>
      <c r="W396" s="912" t="s">
        <v>4567</v>
      </c>
      <c r="X396" s="905"/>
      <c r="Y396" s="917" t="s">
        <v>4715</v>
      </c>
      <c r="Z396" s="907" t="s">
        <v>5598</v>
      </c>
      <c r="AA396" s="908">
        <v>0.28493150684931506</v>
      </c>
      <c r="AB396" s="909" t="s">
        <v>5465</v>
      </c>
      <c r="AC396" s="905" t="s">
        <v>5462</v>
      </c>
      <c r="AD396" s="907" t="s">
        <v>5463</v>
      </c>
      <c r="AE396" s="922">
        <v>1</v>
      </c>
      <c r="AF396" s="906">
        <v>0</v>
      </c>
      <c r="AG396" s="910">
        <v>43909</v>
      </c>
      <c r="AH396" s="905"/>
      <c r="AI396" s="910">
        <v>43909</v>
      </c>
      <c r="AJ396" s="910">
        <v>43878</v>
      </c>
      <c r="AK396" s="907">
        <v>4</v>
      </c>
      <c r="AL396" s="906">
        <v>6</v>
      </c>
      <c r="AM396" s="905"/>
      <c r="AN396" s="910">
        <v>43982</v>
      </c>
      <c r="AO396" s="910">
        <v>44608</v>
      </c>
      <c r="AP396" s="907"/>
      <c r="AQ396" s="924"/>
      <c r="AR396" s="924"/>
      <c r="AS396" s="924"/>
      <c r="AT396" s="924"/>
      <c r="AU396" s="715">
        <v>0</v>
      </c>
      <c r="AV396" s="924"/>
      <c r="AW396" s="924"/>
      <c r="AX396" s="924"/>
      <c r="AY396" s="927">
        <v>6</v>
      </c>
      <c r="AZ396" s="924"/>
      <c r="BA396" s="711"/>
      <c r="BB396" s="924"/>
      <c r="BC396" s="924"/>
      <c r="BD396" s="924"/>
      <c r="BE396" s="924"/>
      <c r="BF396" s="924"/>
      <c r="BG396" s="924"/>
      <c r="BH396" s="924"/>
      <c r="BI396" s="716">
        <v>6</v>
      </c>
      <c r="BJ396" s="722">
        <v>0.5</v>
      </c>
      <c r="BK396" s="719">
        <v>26446200</v>
      </c>
      <c r="BL396" s="716">
        <v>1</v>
      </c>
      <c r="BM396" s="720" t="s">
        <v>5597</v>
      </c>
      <c r="BN396" s="721"/>
      <c r="BO396" s="918"/>
      <c r="BQ396" s="919"/>
      <c r="BR396" s="918"/>
    </row>
    <row r="397" spans="1:70">
      <c r="A397" s="904">
        <f t="shared" si="6"/>
        <v>388</v>
      </c>
      <c r="B397" s="912">
        <v>2100</v>
      </c>
      <c r="C397" s="913" t="s">
        <v>4565</v>
      </c>
      <c r="D397" s="913">
        <v>2117</v>
      </c>
      <c r="E397" s="913" t="s">
        <v>4695</v>
      </c>
      <c r="F397" s="913">
        <v>2010</v>
      </c>
      <c r="G397" s="913" t="s">
        <v>4696</v>
      </c>
      <c r="H397" s="912" t="s">
        <v>4581</v>
      </c>
      <c r="I397" s="913" t="s">
        <v>4582</v>
      </c>
      <c r="J397" s="906">
        <v>2825970000324</v>
      </c>
      <c r="K397" s="905" t="s">
        <v>5500</v>
      </c>
      <c r="L397" s="905" t="s">
        <v>4736</v>
      </c>
      <c r="M397" s="905" t="s">
        <v>4441</v>
      </c>
      <c r="N397" s="913" t="s">
        <v>634</v>
      </c>
      <c r="O397" s="922">
        <v>2</v>
      </c>
      <c r="P397" s="913">
        <v>0</v>
      </c>
      <c r="Q397" s="913">
        <v>0</v>
      </c>
      <c r="R397" s="913">
        <v>0</v>
      </c>
      <c r="S397" s="922">
        <v>1007</v>
      </c>
      <c r="T397" s="913" t="s">
        <v>4586</v>
      </c>
      <c r="U397" s="926">
        <v>4484700</v>
      </c>
      <c r="V397" s="926">
        <v>8969400</v>
      </c>
      <c r="W397" s="912" t="s">
        <v>4567</v>
      </c>
      <c r="X397" s="905"/>
      <c r="Y397" s="917" t="s">
        <v>4715</v>
      </c>
      <c r="Z397" s="907" t="s">
        <v>5598</v>
      </c>
      <c r="AA397" s="908">
        <v>0.28493150684931506</v>
      </c>
      <c r="AB397" s="909" t="s">
        <v>5465</v>
      </c>
      <c r="AC397" s="905" t="s">
        <v>5462</v>
      </c>
      <c r="AD397" s="907" t="s">
        <v>5463</v>
      </c>
      <c r="AE397" s="922">
        <v>2</v>
      </c>
      <c r="AF397" s="906">
        <v>0</v>
      </c>
      <c r="AG397" s="910">
        <v>43909</v>
      </c>
      <c r="AH397" s="905"/>
      <c r="AI397" s="910">
        <v>43909</v>
      </c>
      <c r="AJ397" s="910">
        <v>43878</v>
      </c>
      <c r="AK397" s="907">
        <v>4</v>
      </c>
      <c r="AL397" s="906">
        <v>16</v>
      </c>
      <c r="AM397" s="905"/>
      <c r="AN397" s="910">
        <v>43982</v>
      </c>
      <c r="AO397" s="910">
        <v>44608</v>
      </c>
      <c r="AP397" s="907"/>
      <c r="AQ397" s="924"/>
      <c r="AR397" s="924"/>
      <c r="AS397" s="924"/>
      <c r="AT397" s="924"/>
      <c r="AU397" s="715">
        <v>0</v>
      </c>
      <c r="AV397" s="924"/>
      <c r="AW397" s="924"/>
      <c r="AX397" s="924"/>
      <c r="AY397" s="927">
        <v>16</v>
      </c>
      <c r="AZ397" s="924"/>
      <c r="BA397" s="711"/>
      <c r="BB397" s="924"/>
      <c r="BC397" s="924"/>
      <c r="BD397" s="924"/>
      <c r="BE397" s="924"/>
      <c r="BF397" s="924"/>
      <c r="BG397" s="924"/>
      <c r="BH397" s="924"/>
      <c r="BI397" s="716">
        <v>16</v>
      </c>
      <c r="BJ397" s="722">
        <v>1.3333333333333333</v>
      </c>
      <c r="BK397" s="719">
        <v>71755200</v>
      </c>
      <c r="BL397" s="716">
        <v>1</v>
      </c>
      <c r="BM397" s="720" t="s">
        <v>5597</v>
      </c>
      <c r="BN397" s="721"/>
      <c r="BO397" s="918"/>
      <c r="BQ397" s="919"/>
      <c r="BR397" s="918"/>
    </row>
    <row r="398" spans="1:70">
      <c r="A398" s="904">
        <f t="shared" si="6"/>
        <v>389</v>
      </c>
      <c r="B398" s="912">
        <v>2100</v>
      </c>
      <c r="C398" s="913" t="s">
        <v>4565</v>
      </c>
      <c r="D398" s="913">
        <v>2117</v>
      </c>
      <c r="E398" s="913" t="s">
        <v>4695</v>
      </c>
      <c r="F398" s="913">
        <v>2010</v>
      </c>
      <c r="G398" s="913" t="s">
        <v>4696</v>
      </c>
      <c r="H398" s="912" t="s">
        <v>4581</v>
      </c>
      <c r="I398" s="913" t="s">
        <v>4582</v>
      </c>
      <c r="J398" s="906">
        <v>2825970000325</v>
      </c>
      <c r="K398" s="905" t="s">
        <v>5501</v>
      </c>
      <c r="L398" s="905" t="s">
        <v>4736</v>
      </c>
      <c r="M398" s="905" t="s">
        <v>4441</v>
      </c>
      <c r="N398" s="913" t="s">
        <v>634</v>
      </c>
      <c r="O398" s="922">
        <v>4</v>
      </c>
      <c r="P398" s="913">
        <v>0</v>
      </c>
      <c r="Q398" s="913">
        <v>0</v>
      </c>
      <c r="R398" s="913">
        <v>0</v>
      </c>
      <c r="S398" s="922">
        <v>1007</v>
      </c>
      <c r="T398" s="913" t="s">
        <v>4586</v>
      </c>
      <c r="U398" s="926">
        <v>4827900</v>
      </c>
      <c r="V398" s="926">
        <v>19311600</v>
      </c>
      <c r="W398" s="912" t="s">
        <v>4567</v>
      </c>
      <c r="X398" s="905"/>
      <c r="Y398" s="917" t="s">
        <v>4715</v>
      </c>
      <c r="Z398" s="907" t="s">
        <v>5598</v>
      </c>
      <c r="AA398" s="908">
        <v>0.28493150684931506</v>
      </c>
      <c r="AB398" s="909" t="s">
        <v>5465</v>
      </c>
      <c r="AC398" s="905" t="s">
        <v>5462</v>
      </c>
      <c r="AD398" s="907" t="s">
        <v>5463</v>
      </c>
      <c r="AE398" s="922">
        <v>4</v>
      </c>
      <c r="AF398" s="906">
        <v>0</v>
      </c>
      <c r="AG398" s="910">
        <v>43909</v>
      </c>
      <c r="AH398" s="905"/>
      <c r="AI398" s="910">
        <v>43909</v>
      </c>
      <c r="AJ398" s="910">
        <v>43878</v>
      </c>
      <c r="AK398" s="907">
        <v>9</v>
      </c>
      <c r="AL398" s="906">
        <v>32</v>
      </c>
      <c r="AM398" s="905"/>
      <c r="AN398" s="910">
        <v>43982</v>
      </c>
      <c r="AO398" s="910">
        <v>44608</v>
      </c>
      <c r="AP398" s="907"/>
      <c r="AQ398" s="924"/>
      <c r="AR398" s="924"/>
      <c r="AS398" s="924"/>
      <c r="AT398" s="924"/>
      <c r="AU398" s="715">
        <v>0</v>
      </c>
      <c r="AV398" s="924"/>
      <c r="AW398" s="924"/>
      <c r="AX398" s="924"/>
      <c r="AY398" s="927">
        <v>32</v>
      </c>
      <c r="AZ398" s="924"/>
      <c r="BA398" s="711"/>
      <c r="BB398" s="924"/>
      <c r="BC398" s="924"/>
      <c r="BD398" s="924"/>
      <c r="BE398" s="924"/>
      <c r="BF398" s="924"/>
      <c r="BG398" s="924"/>
      <c r="BH398" s="924"/>
      <c r="BI398" s="716">
        <v>32</v>
      </c>
      <c r="BJ398" s="722">
        <v>2.6666666666666665</v>
      </c>
      <c r="BK398" s="719">
        <v>154492800</v>
      </c>
      <c r="BL398" s="716">
        <v>1</v>
      </c>
      <c r="BM398" s="720" t="s">
        <v>5597</v>
      </c>
      <c r="BN398" s="721"/>
      <c r="BO398" s="918"/>
      <c r="BQ398" s="919"/>
      <c r="BR398" s="918"/>
    </row>
    <row r="399" spans="1:70">
      <c r="A399" s="904">
        <f t="shared" si="6"/>
        <v>390</v>
      </c>
      <c r="B399" s="912">
        <v>2100</v>
      </c>
      <c r="C399" s="913" t="s">
        <v>4565</v>
      </c>
      <c r="D399" s="913">
        <v>2117</v>
      </c>
      <c r="E399" s="913" t="s">
        <v>4695</v>
      </c>
      <c r="F399" s="913">
        <v>2010</v>
      </c>
      <c r="G399" s="913" t="s">
        <v>4696</v>
      </c>
      <c r="H399" s="912" t="s">
        <v>4581</v>
      </c>
      <c r="I399" s="913" t="s">
        <v>4582</v>
      </c>
      <c r="J399" s="906">
        <v>2825970000326</v>
      </c>
      <c r="K399" s="905" t="s">
        <v>5502</v>
      </c>
      <c r="L399" s="905" t="s">
        <v>4736</v>
      </c>
      <c r="M399" s="905" t="s">
        <v>4441</v>
      </c>
      <c r="N399" s="913" t="s">
        <v>634</v>
      </c>
      <c r="O399" s="922">
        <v>1</v>
      </c>
      <c r="P399" s="913">
        <v>0</v>
      </c>
      <c r="Q399" s="913">
        <v>0</v>
      </c>
      <c r="R399" s="913">
        <v>0</v>
      </c>
      <c r="S399" s="922">
        <v>1007</v>
      </c>
      <c r="T399" s="913" t="s">
        <v>4586</v>
      </c>
      <c r="U399" s="926">
        <v>4609000</v>
      </c>
      <c r="V399" s="926">
        <v>4609000</v>
      </c>
      <c r="W399" s="912" t="s">
        <v>4567</v>
      </c>
      <c r="X399" s="905"/>
      <c r="Y399" s="917" t="s">
        <v>4715</v>
      </c>
      <c r="Z399" s="907" t="s">
        <v>5598</v>
      </c>
      <c r="AA399" s="908">
        <v>0.28493150684931506</v>
      </c>
      <c r="AB399" s="909" t="s">
        <v>5465</v>
      </c>
      <c r="AC399" s="905" t="s">
        <v>5462</v>
      </c>
      <c r="AD399" s="907" t="s">
        <v>5463</v>
      </c>
      <c r="AE399" s="922">
        <v>1</v>
      </c>
      <c r="AF399" s="906">
        <v>0</v>
      </c>
      <c r="AG399" s="910">
        <v>43909</v>
      </c>
      <c r="AH399" s="905"/>
      <c r="AI399" s="910">
        <v>43909</v>
      </c>
      <c r="AJ399" s="910">
        <v>43878</v>
      </c>
      <c r="AK399" s="907">
        <v>8</v>
      </c>
      <c r="AL399" s="906">
        <v>10</v>
      </c>
      <c r="AM399" s="905"/>
      <c r="AN399" s="910">
        <v>43982</v>
      </c>
      <c r="AO399" s="910">
        <v>44608</v>
      </c>
      <c r="AP399" s="907"/>
      <c r="AQ399" s="924"/>
      <c r="AR399" s="924"/>
      <c r="AS399" s="924"/>
      <c r="AT399" s="924"/>
      <c r="AU399" s="715">
        <v>0</v>
      </c>
      <c r="AV399" s="924"/>
      <c r="AW399" s="924"/>
      <c r="AX399" s="924"/>
      <c r="AY399" s="927">
        <v>10</v>
      </c>
      <c r="AZ399" s="924"/>
      <c r="BA399" s="711"/>
      <c r="BB399" s="924"/>
      <c r="BC399" s="924"/>
      <c r="BD399" s="924"/>
      <c r="BE399" s="924"/>
      <c r="BF399" s="924"/>
      <c r="BG399" s="924"/>
      <c r="BH399" s="924"/>
      <c r="BI399" s="716">
        <v>10</v>
      </c>
      <c r="BJ399" s="722">
        <v>0.83333333333333337</v>
      </c>
      <c r="BK399" s="719">
        <v>46090000</v>
      </c>
      <c r="BL399" s="716">
        <v>1</v>
      </c>
      <c r="BM399" s="720" t="s">
        <v>5597</v>
      </c>
      <c r="BN399" s="721"/>
      <c r="BO399" s="918"/>
      <c r="BQ399" s="919"/>
      <c r="BR399" s="918"/>
    </row>
    <row r="400" spans="1:70">
      <c r="A400" s="904">
        <f t="shared" si="6"/>
        <v>391</v>
      </c>
      <c r="B400" s="912">
        <v>2100</v>
      </c>
      <c r="C400" s="913" t="s">
        <v>4565</v>
      </c>
      <c r="D400" s="913">
        <v>2117</v>
      </c>
      <c r="E400" s="913" t="s">
        <v>4695</v>
      </c>
      <c r="F400" s="913">
        <v>2010</v>
      </c>
      <c r="G400" s="913" t="s">
        <v>4696</v>
      </c>
      <c r="H400" s="912" t="s">
        <v>4581</v>
      </c>
      <c r="I400" s="913" t="s">
        <v>4582</v>
      </c>
      <c r="J400" s="906">
        <v>2825970000327</v>
      </c>
      <c r="K400" s="905" t="s">
        <v>5503</v>
      </c>
      <c r="L400" s="905" t="s">
        <v>4736</v>
      </c>
      <c r="M400" s="905" t="s">
        <v>4441</v>
      </c>
      <c r="N400" s="913" t="s">
        <v>634</v>
      </c>
      <c r="O400" s="922">
        <v>1</v>
      </c>
      <c r="P400" s="913">
        <v>0</v>
      </c>
      <c r="Q400" s="913">
        <v>0</v>
      </c>
      <c r="R400" s="913">
        <v>0</v>
      </c>
      <c r="S400" s="922">
        <v>1007</v>
      </c>
      <c r="T400" s="913" t="s">
        <v>4586</v>
      </c>
      <c r="U400" s="926">
        <v>4968700</v>
      </c>
      <c r="V400" s="926">
        <v>4968700</v>
      </c>
      <c r="W400" s="912" t="s">
        <v>4567</v>
      </c>
      <c r="X400" s="905"/>
      <c r="Y400" s="917" t="s">
        <v>4715</v>
      </c>
      <c r="Z400" s="907" t="s">
        <v>5598</v>
      </c>
      <c r="AA400" s="908">
        <v>0.28493150684931506</v>
      </c>
      <c r="AB400" s="909" t="s">
        <v>5465</v>
      </c>
      <c r="AC400" s="905" t="s">
        <v>5462</v>
      </c>
      <c r="AD400" s="907" t="s">
        <v>5463</v>
      </c>
      <c r="AE400" s="922">
        <v>1</v>
      </c>
      <c r="AF400" s="906">
        <v>0</v>
      </c>
      <c r="AG400" s="910">
        <v>43909</v>
      </c>
      <c r="AH400" s="905"/>
      <c r="AI400" s="910">
        <v>43909</v>
      </c>
      <c r="AJ400" s="910">
        <v>43878</v>
      </c>
      <c r="AK400" s="907">
        <v>8</v>
      </c>
      <c r="AL400" s="906">
        <v>7</v>
      </c>
      <c r="AM400" s="905"/>
      <c r="AN400" s="910">
        <v>43982</v>
      </c>
      <c r="AO400" s="910">
        <v>44608</v>
      </c>
      <c r="AP400" s="907"/>
      <c r="AQ400" s="924"/>
      <c r="AR400" s="924"/>
      <c r="AS400" s="924"/>
      <c r="AT400" s="924"/>
      <c r="AU400" s="715">
        <v>0</v>
      </c>
      <c r="AV400" s="924"/>
      <c r="AW400" s="924"/>
      <c r="AX400" s="924"/>
      <c r="AY400" s="927">
        <v>7</v>
      </c>
      <c r="AZ400" s="924"/>
      <c r="BA400" s="711"/>
      <c r="BB400" s="924"/>
      <c r="BC400" s="924"/>
      <c r="BD400" s="924"/>
      <c r="BE400" s="924"/>
      <c r="BF400" s="924"/>
      <c r="BG400" s="924"/>
      <c r="BH400" s="924"/>
      <c r="BI400" s="716">
        <v>7</v>
      </c>
      <c r="BJ400" s="722">
        <v>0.58333333333333337</v>
      </c>
      <c r="BK400" s="719">
        <v>34780900</v>
      </c>
      <c r="BL400" s="716">
        <v>1</v>
      </c>
      <c r="BM400" s="720" t="s">
        <v>5597</v>
      </c>
      <c r="BN400" s="721"/>
      <c r="BO400" s="918"/>
      <c r="BQ400" s="919"/>
      <c r="BR400" s="918"/>
    </row>
    <row r="401" spans="1:70">
      <c r="A401" s="904">
        <f t="shared" si="6"/>
        <v>392</v>
      </c>
      <c r="B401" s="912">
        <v>2100</v>
      </c>
      <c r="C401" s="913" t="s">
        <v>4565</v>
      </c>
      <c r="D401" s="913">
        <v>2117</v>
      </c>
      <c r="E401" s="913" t="s">
        <v>4695</v>
      </c>
      <c r="F401" s="913">
        <v>2010</v>
      </c>
      <c r="G401" s="913" t="s">
        <v>4696</v>
      </c>
      <c r="H401" s="912" t="s">
        <v>4581</v>
      </c>
      <c r="I401" s="913" t="s">
        <v>4582</v>
      </c>
      <c r="J401" s="906">
        <v>2825970000328</v>
      </c>
      <c r="K401" s="905" t="s">
        <v>5504</v>
      </c>
      <c r="L401" s="905" t="s">
        <v>4736</v>
      </c>
      <c r="M401" s="905" t="s">
        <v>4441</v>
      </c>
      <c r="N401" s="913" t="s">
        <v>634</v>
      </c>
      <c r="O401" s="922">
        <v>0</v>
      </c>
      <c r="P401" s="913">
        <v>0</v>
      </c>
      <c r="Q401" s="913">
        <v>0</v>
      </c>
      <c r="R401" s="913">
        <v>0</v>
      </c>
      <c r="S401" s="922">
        <v>1007</v>
      </c>
      <c r="T401" s="913" t="s">
        <v>4586</v>
      </c>
      <c r="U401" s="926">
        <v>5135900</v>
      </c>
      <c r="V401" s="926">
        <v>0</v>
      </c>
      <c r="W401" s="912" t="s">
        <v>4567</v>
      </c>
      <c r="X401" s="905"/>
      <c r="Y401" s="917" t="s">
        <v>4715</v>
      </c>
      <c r="Z401" s="907" t="s">
        <v>5598</v>
      </c>
      <c r="AA401" s="908">
        <v>0.28493150684931506</v>
      </c>
      <c r="AB401" s="909" t="s">
        <v>5465</v>
      </c>
      <c r="AC401" s="905" t="s">
        <v>5462</v>
      </c>
      <c r="AD401" s="907" t="s">
        <v>5463</v>
      </c>
      <c r="AE401" s="922">
        <v>0</v>
      </c>
      <c r="AF401" s="906">
        <v>0</v>
      </c>
      <c r="AG401" s="910">
        <v>43909</v>
      </c>
      <c r="AH401" s="905"/>
      <c r="AI401" s="910">
        <v>43909</v>
      </c>
      <c r="AJ401" s="910">
        <v>43878</v>
      </c>
      <c r="AK401" s="907">
        <v>8</v>
      </c>
      <c r="AL401" s="906">
        <v>8</v>
      </c>
      <c r="AM401" s="905"/>
      <c r="AN401" s="910">
        <v>43982</v>
      </c>
      <c r="AO401" s="910">
        <v>44608</v>
      </c>
      <c r="AP401" s="907"/>
      <c r="AQ401" s="924"/>
      <c r="AR401" s="924"/>
      <c r="AS401" s="924"/>
      <c r="AT401" s="924"/>
      <c r="AU401" s="715">
        <v>0</v>
      </c>
      <c r="AV401" s="924"/>
      <c r="AW401" s="924"/>
      <c r="AX401" s="924"/>
      <c r="AY401" s="927">
        <v>8</v>
      </c>
      <c r="AZ401" s="924"/>
      <c r="BA401" s="711"/>
      <c r="BB401" s="924"/>
      <c r="BC401" s="924"/>
      <c r="BD401" s="924"/>
      <c r="BE401" s="924"/>
      <c r="BF401" s="924"/>
      <c r="BG401" s="924"/>
      <c r="BH401" s="924"/>
      <c r="BI401" s="716">
        <v>8</v>
      </c>
      <c r="BJ401" s="722">
        <v>0.66666666666666663</v>
      </c>
      <c r="BK401" s="719">
        <v>41087200</v>
      </c>
      <c r="BL401" s="716">
        <v>1</v>
      </c>
      <c r="BM401" s="720" t="s">
        <v>5597</v>
      </c>
      <c r="BN401" s="721"/>
      <c r="BO401" s="918"/>
      <c r="BQ401" s="919"/>
      <c r="BR401" s="918"/>
    </row>
    <row r="402" spans="1:70">
      <c r="A402" s="904">
        <f t="shared" si="6"/>
        <v>393</v>
      </c>
      <c r="B402" s="912">
        <v>2100</v>
      </c>
      <c r="C402" s="913" t="s">
        <v>4565</v>
      </c>
      <c r="D402" s="913">
        <v>2117</v>
      </c>
      <c r="E402" s="913" t="s">
        <v>4695</v>
      </c>
      <c r="F402" s="913">
        <v>2010</v>
      </c>
      <c r="G402" s="913" t="s">
        <v>4696</v>
      </c>
      <c r="H402" s="912" t="s">
        <v>4581</v>
      </c>
      <c r="I402" s="913" t="s">
        <v>4582</v>
      </c>
      <c r="J402" s="906">
        <v>2825970000329</v>
      </c>
      <c r="K402" s="905" t="s">
        <v>5505</v>
      </c>
      <c r="L402" s="905" t="s">
        <v>4736</v>
      </c>
      <c r="M402" s="905" t="s">
        <v>4441</v>
      </c>
      <c r="N402" s="913" t="s">
        <v>634</v>
      </c>
      <c r="O402" s="922">
        <v>0</v>
      </c>
      <c r="P402" s="913">
        <v>0</v>
      </c>
      <c r="Q402" s="913">
        <v>0</v>
      </c>
      <c r="R402" s="913">
        <v>0</v>
      </c>
      <c r="S402" s="922">
        <v>1007</v>
      </c>
      <c r="T402" s="913" t="s">
        <v>4586</v>
      </c>
      <c r="U402" s="926">
        <v>5530800</v>
      </c>
      <c r="V402" s="926">
        <v>0</v>
      </c>
      <c r="W402" s="912" t="s">
        <v>4567</v>
      </c>
      <c r="X402" s="905"/>
      <c r="Y402" s="917" t="s">
        <v>4715</v>
      </c>
      <c r="Z402" s="907" t="s">
        <v>5598</v>
      </c>
      <c r="AA402" s="908">
        <v>0.28493150684931506</v>
      </c>
      <c r="AB402" s="909" t="s">
        <v>5465</v>
      </c>
      <c r="AC402" s="905" t="s">
        <v>5462</v>
      </c>
      <c r="AD402" s="907" t="s">
        <v>5463</v>
      </c>
      <c r="AE402" s="922">
        <v>0</v>
      </c>
      <c r="AF402" s="906">
        <v>0</v>
      </c>
      <c r="AG402" s="910">
        <v>43909</v>
      </c>
      <c r="AH402" s="905"/>
      <c r="AI402" s="910">
        <v>43909</v>
      </c>
      <c r="AJ402" s="910">
        <v>43878</v>
      </c>
      <c r="AK402" s="907">
        <v>8</v>
      </c>
      <c r="AL402" s="906">
        <v>8</v>
      </c>
      <c r="AM402" s="905"/>
      <c r="AN402" s="910">
        <v>43982</v>
      </c>
      <c r="AO402" s="910">
        <v>44608</v>
      </c>
      <c r="AP402" s="907"/>
      <c r="AQ402" s="924"/>
      <c r="AR402" s="924"/>
      <c r="AS402" s="924"/>
      <c r="AT402" s="924"/>
      <c r="AU402" s="715">
        <v>0</v>
      </c>
      <c r="AV402" s="924"/>
      <c r="AW402" s="924"/>
      <c r="AX402" s="924"/>
      <c r="AY402" s="927">
        <v>8</v>
      </c>
      <c r="AZ402" s="924"/>
      <c r="BA402" s="711"/>
      <c r="BB402" s="924"/>
      <c r="BC402" s="924"/>
      <c r="BD402" s="924"/>
      <c r="BE402" s="924"/>
      <c r="BF402" s="924"/>
      <c r="BG402" s="924"/>
      <c r="BH402" s="924"/>
      <c r="BI402" s="716">
        <v>8</v>
      </c>
      <c r="BJ402" s="722">
        <v>0.66666666666666663</v>
      </c>
      <c r="BK402" s="719">
        <v>44246400</v>
      </c>
      <c r="BL402" s="716">
        <v>1</v>
      </c>
      <c r="BM402" s="720" t="s">
        <v>5597</v>
      </c>
      <c r="BN402" s="721"/>
      <c r="BO402" s="918"/>
      <c r="BQ402" s="919"/>
      <c r="BR402" s="918"/>
    </row>
    <row r="403" spans="1:70">
      <c r="A403" s="904">
        <f t="shared" si="6"/>
        <v>394</v>
      </c>
      <c r="B403" s="912">
        <v>2100</v>
      </c>
      <c r="C403" s="913" t="s">
        <v>4565</v>
      </c>
      <c r="D403" s="913">
        <v>2117</v>
      </c>
      <c r="E403" s="913" t="s">
        <v>4695</v>
      </c>
      <c r="F403" s="913">
        <v>2010</v>
      </c>
      <c r="G403" s="913" t="s">
        <v>4696</v>
      </c>
      <c r="H403" s="912" t="s">
        <v>4581</v>
      </c>
      <c r="I403" s="913" t="s">
        <v>4582</v>
      </c>
      <c r="J403" s="906">
        <v>2825970000330</v>
      </c>
      <c r="K403" s="905" t="s">
        <v>5506</v>
      </c>
      <c r="L403" s="905" t="s">
        <v>4736</v>
      </c>
      <c r="M403" s="905" t="s">
        <v>4441</v>
      </c>
      <c r="N403" s="913" t="s">
        <v>634</v>
      </c>
      <c r="O403" s="922">
        <v>1</v>
      </c>
      <c r="P403" s="913">
        <v>0</v>
      </c>
      <c r="Q403" s="913">
        <v>0</v>
      </c>
      <c r="R403" s="913">
        <v>0</v>
      </c>
      <c r="S403" s="922">
        <v>1007</v>
      </c>
      <c r="T403" s="913" t="s">
        <v>4586</v>
      </c>
      <c r="U403" s="926">
        <v>5205200</v>
      </c>
      <c r="V403" s="926">
        <v>5205200</v>
      </c>
      <c r="W403" s="912" t="s">
        <v>4567</v>
      </c>
      <c r="X403" s="905"/>
      <c r="Y403" s="917" t="s">
        <v>4715</v>
      </c>
      <c r="Z403" s="907" t="s">
        <v>5598</v>
      </c>
      <c r="AA403" s="908">
        <v>0.28493150684931506</v>
      </c>
      <c r="AB403" s="909" t="s">
        <v>5465</v>
      </c>
      <c r="AC403" s="905" t="s">
        <v>5462</v>
      </c>
      <c r="AD403" s="907" t="s">
        <v>5463</v>
      </c>
      <c r="AE403" s="922">
        <v>1</v>
      </c>
      <c r="AF403" s="906">
        <v>0</v>
      </c>
      <c r="AG403" s="910">
        <v>43909</v>
      </c>
      <c r="AH403" s="905"/>
      <c r="AI403" s="910">
        <v>43909</v>
      </c>
      <c r="AJ403" s="910">
        <v>43878</v>
      </c>
      <c r="AK403" s="907">
        <v>8</v>
      </c>
      <c r="AL403" s="906">
        <v>10</v>
      </c>
      <c r="AM403" s="905"/>
      <c r="AN403" s="910">
        <v>43982</v>
      </c>
      <c r="AO403" s="910">
        <v>44608</v>
      </c>
      <c r="AP403" s="907"/>
      <c r="AQ403" s="924"/>
      <c r="AR403" s="924"/>
      <c r="AS403" s="924"/>
      <c r="AT403" s="924"/>
      <c r="AU403" s="715">
        <v>0</v>
      </c>
      <c r="AV403" s="924"/>
      <c r="AW403" s="924"/>
      <c r="AX403" s="924"/>
      <c r="AY403" s="927">
        <v>10</v>
      </c>
      <c r="AZ403" s="924"/>
      <c r="BA403" s="711"/>
      <c r="BB403" s="924"/>
      <c r="BC403" s="924"/>
      <c r="BD403" s="924"/>
      <c r="BE403" s="924"/>
      <c r="BF403" s="924"/>
      <c r="BG403" s="924"/>
      <c r="BH403" s="924"/>
      <c r="BI403" s="716">
        <v>10</v>
      </c>
      <c r="BJ403" s="722">
        <v>0.83333333333333337</v>
      </c>
      <c r="BK403" s="719">
        <v>52052000</v>
      </c>
      <c r="BL403" s="716">
        <v>1</v>
      </c>
      <c r="BM403" s="720" t="s">
        <v>5597</v>
      </c>
      <c r="BN403" s="721"/>
      <c r="BO403" s="918"/>
      <c r="BQ403" s="919"/>
      <c r="BR403" s="918"/>
    </row>
    <row r="404" spans="1:70">
      <c r="A404" s="904">
        <f t="shared" si="6"/>
        <v>395</v>
      </c>
      <c r="B404" s="912">
        <v>2100</v>
      </c>
      <c r="C404" s="913" t="s">
        <v>4565</v>
      </c>
      <c r="D404" s="913">
        <v>2117</v>
      </c>
      <c r="E404" s="913" t="s">
        <v>4695</v>
      </c>
      <c r="F404" s="913">
        <v>2010</v>
      </c>
      <c r="G404" s="913" t="s">
        <v>4696</v>
      </c>
      <c r="H404" s="912" t="s">
        <v>4581</v>
      </c>
      <c r="I404" s="913" t="s">
        <v>4582</v>
      </c>
      <c r="J404" s="906">
        <v>2825970000331</v>
      </c>
      <c r="K404" s="905" t="s">
        <v>5507</v>
      </c>
      <c r="L404" s="905" t="s">
        <v>4736</v>
      </c>
      <c r="M404" s="905" t="s">
        <v>4441</v>
      </c>
      <c r="N404" s="913" t="s">
        <v>634</v>
      </c>
      <c r="O404" s="922">
        <v>2</v>
      </c>
      <c r="P404" s="913">
        <v>0</v>
      </c>
      <c r="Q404" s="913">
        <v>0</v>
      </c>
      <c r="R404" s="913">
        <v>0</v>
      </c>
      <c r="S404" s="922">
        <v>1007</v>
      </c>
      <c r="T404" s="913" t="s">
        <v>4586</v>
      </c>
      <c r="U404" s="926">
        <v>5610000</v>
      </c>
      <c r="V404" s="926">
        <v>11220000</v>
      </c>
      <c r="W404" s="912" t="s">
        <v>4567</v>
      </c>
      <c r="X404" s="905"/>
      <c r="Y404" s="917" t="s">
        <v>4715</v>
      </c>
      <c r="Z404" s="907" t="s">
        <v>5598</v>
      </c>
      <c r="AA404" s="908">
        <v>0.28493150684931506</v>
      </c>
      <c r="AB404" s="909" t="s">
        <v>5465</v>
      </c>
      <c r="AC404" s="905" t="s">
        <v>5462</v>
      </c>
      <c r="AD404" s="907" t="s">
        <v>5463</v>
      </c>
      <c r="AE404" s="922">
        <v>2</v>
      </c>
      <c r="AF404" s="906">
        <v>0</v>
      </c>
      <c r="AG404" s="910">
        <v>43909</v>
      </c>
      <c r="AH404" s="905"/>
      <c r="AI404" s="910">
        <v>43909</v>
      </c>
      <c r="AJ404" s="910">
        <v>43878</v>
      </c>
      <c r="AK404" s="907">
        <v>8</v>
      </c>
      <c r="AL404" s="906">
        <v>20</v>
      </c>
      <c r="AM404" s="905"/>
      <c r="AN404" s="910">
        <v>43982</v>
      </c>
      <c r="AO404" s="910">
        <v>44608</v>
      </c>
      <c r="AP404" s="907"/>
      <c r="AQ404" s="924"/>
      <c r="AR404" s="924"/>
      <c r="AS404" s="924"/>
      <c r="AT404" s="924"/>
      <c r="AU404" s="715">
        <v>0</v>
      </c>
      <c r="AV404" s="924"/>
      <c r="AW404" s="924"/>
      <c r="AX404" s="924"/>
      <c r="AY404" s="927">
        <v>20</v>
      </c>
      <c r="AZ404" s="924"/>
      <c r="BA404" s="711"/>
      <c r="BB404" s="924"/>
      <c r="BC404" s="924"/>
      <c r="BD404" s="924"/>
      <c r="BE404" s="924"/>
      <c r="BF404" s="924"/>
      <c r="BG404" s="924"/>
      <c r="BH404" s="924"/>
      <c r="BI404" s="716">
        <v>20</v>
      </c>
      <c r="BJ404" s="722">
        <v>1.6666666666666667</v>
      </c>
      <c r="BK404" s="719">
        <v>112200000</v>
      </c>
      <c r="BL404" s="716">
        <v>1</v>
      </c>
      <c r="BM404" s="720" t="s">
        <v>5597</v>
      </c>
      <c r="BN404" s="721"/>
      <c r="BO404" s="918"/>
      <c r="BQ404" s="919"/>
      <c r="BR404" s="918"/>
    </row>
    <row r="405" spans="1:70">
      <c r="A405" s="904">
        <f t="shared" si="6"/>
        <v>396</v>
      </c>
      <c r="B405" s="912">
        <v>2100</v>
      </c>
      <c r="C405" s="913" t="s">
        <v>4565</v>
      </c>
      <c r="D405" s="913">
        <v>2117</v>
      </c>
      <c r="E405" s="913" t="s">
        <v>4695</v>
      </c>
      <c r="F405" s="913">
        <v>2010</v>
      </c>
      <c r="G405" s="913" t="s">
        <v>4696</v>
      </c>
      <c r="H405" s="912" t="s">
        <v>4581</v>
      </c>
      <c r="I405" s="913" t="s">
        <v>4582</v>
      </c>
      <c r="J405" s="906">
        <v>2940000000182</v>
      </c>
      <c r="K405" s="905" t="s">
        <v>5118</v>
      </c>
      <c r="L405" t="s">
        <v>4464</v>
      </c>
      <c r="M405" s="905" t="s">
        <v>4441</v>
      </c>
      <c r="N405" s="913" t="s">
        <v>634</v>
      </c>
      <c r="O405" s="922">
        <v>2</v>
      </c>
      <c r="P405" s="913">
        <v>0</v>
      </c>
      <c r="Q405" s="913">
        <v>0</v>
      </c>
      <c r="R405" s="913">
        <v>0</v>
      </c>
      <c r="S405" s="922">
        <v>1007</v>
      </c>
      <c r="T405" s="913" t="s">
        <v>4586</v>
      </c>
      <c r="U405" s="926">
        <v>4361500</v>
      </c>
      <c r="V405" s="926">
        <v>8723000</v>
      </c>
      <c r="W405" s="912" t="s">
        <v>4567</v>
      </c>
      <c r="X405" s="905"/>
      <c r="Y405" s="917" t="s">
        <v>4715</v>
      </c>
      <c r="Z405" s="907" t="s">
        <v>5598</v>
      </c>
      <c r="AA405" s="908">
        <v>0.10136986301369863</v>
      </c>
      <c r="AB405" s="909" t="s">
        <v>5397</v>
      </c>
      <c r="AC405" s="905" t="s">
        <v>5398</v>
      </c>
      <c r="AD405" s="907" t="s">
        <v>5460</v>
      </c>
      <c r="AE405" s="922">
        <v>2</v>
      </c>
      <c r="AF405" s="906">
        <v>2</v>
      </c>
      <c r="AG405" s="910">
        <v>43969</v>
      </c>
      <c r="AH405" s="905"/>
      <c r="AI405" s="910">
        <v>43969</v>
      </c>
      <c r="AJ405" s="910">
        <v>43945</v>
      </c>
      <c r="AK405" s="907">
        <v>4</v>
      </c>
      <c r="AL405" s="906">
        <v>2</v>
      </c>
      <c r="AM405" s="905"/>
      <c r="AN405" s="910">
        <v>43982</v>
      </c>
      <c r="AO405" s="910">
        <v>44675</v>
      </c>
      <c r="AP405" s="907"/>
      <c r="AQ405" s="924"/>
      <c r="AR405" s="924"/>
      <c r="AS405" s="924"/>
      <c r="AT405" s="924"/>
      <c r="AU405" s="715">
        <v>0</v>
      </c>
      <c r="AV405" s="924"/>
      <c r="AW405" s="924"/>
      <c r="AX405" s="924"/>
      <c r="AY405" s="927"/>
      <c r="AZ405" s="924"/>
      <c r="BA405" s="711">
        <v>2</v>
      </c>
      <c r="BB405" s="924"/>
      <c r="BC405" s="924"/>
      <c r="BD405" s="924"/>
      <c r="BE405" s="924"/>
      <c r="BF405" s="924"/>
      <c r="BG405" s="924"/>
      <c r="BH405" s="924"/>
      <c r="BI405" s="716">
        <v>2</v>
      </c>
      <c r="BJ405" s="722">
        <v>0.16666666666666666</v>
      </c>
      <c r="BK405" s="719">
        <v>8723000</v>
      </c>
      <c r="BL405" s="716">
        <v>1</v>
      </c>
      <c r="BM405" s="720" t="s">
        <v>5597</v>
      </c>
      <c r="BO405" s="918"/>
    </row>
    <row r="406" spans="1:70">
      <c r="A406" s="904">
        <f t="shared" si="6"/>
        <v>397</v>
      </c>
      <c r="B406" s="912">
        <v>2100</v>
      </c>
      <c r="C406" s="913" t="s">
        <v>4565</v>
      </c>
      <c r="D406" s="913">
        <v>2117</v>
      </c>
      <c r="E406" s="913" t="s">
        <v>4695</v>
      </c>
      <c r="F406" s="913">
        <v>2010</v>
      </c>
      <c r="G406" s="913" t="s">
        <v>4696</v>
      </c>
      <c r="H406" s="912" t="s">
        <v>4581</v>
      </c>
      <c r="I406" s="913" t="s">
        <v>4582</v>
      </c>
      <c r="J406" s="906">
        <v>2940970000116</v>
      </c>
      <c r="K406" s="905" t="s">
        <v>5117</v>
      </c>
      <c r="L406" t="s">
        <v>4464</v>
      </c>
      <c r="M406" s="905" t="s">
        <v>4441</v>
      </c>
      <c r="N406" s="913" t="s">
        <v>634</v>
      </c>
      <c r="O406" s="922">
        <v>1</v>
      </c>
      <c r="P406" s="913">
        <v>0</v>
      </c>
      <c r="Q406" s="913">
        <v>0</v>
      </c>
      <c r="R406" s="913">
        <v>0</v>
      </c>
      <c r="S406" s="922">
        <v>1007</v>
      </c>
      <c r="T406" s="913" t="s">
        <v>4586</v>
      </c>
      <c r="U406" s="926">
        <v>7111500</v>
      </c>
      <c r="V406" s="926">
        <v>7111500</v>
      </c>
      <c r="W406" s="912" t="s">
        <v>4567</v>
      </c>
      <c r="X406" s="905"/>
      <c r="Y406" s="917" t="s">
        <v>4715</v>
      </c>
      <c r="Z406" s="907" t="s">
        <v>5598</v>
      </c>
      <c r="AA406" s="908">
        <v>0.10136986301369863</v>
      </c>
      <c r="AB406" s="909" t="s">
        <v>5397</v>
      </c>
      <c r="AC406" s="905" t="s">
        <v>5398</v>
      </c>
      <c r="AD406" s="907" t="s">
        <v>5460</v>
      </c>
      <c r="AE406" s="922">
        <v>1</v>
      </c>
      <c r="AF406" s="906">
        <v>1</v>
      </c>
      <c r="AG406" s="910">
        <v>43969</v>
      </c>
      <c r="AH406" s="905"/>
      <c r="AI406" s="910">
        <v>43969</v>
      </c>
      <c r="AJ406" s="910">
        <v>43945</v>
      </c>
      <c r="AK406" s="907">
        <v>2</v>
      </c>
      <c r="AL406" s="906">
        <v>1</v>
      </c>
      <c r="AM406" s="905"/>
      <c r="AN406" s="910">
        <v>43982</v>
      </c>
      <c r="AO406" s="910">
        <v>44675</v>
      </c>
      <c r="AP406" s="907"/>
      <c r="AQ406" s="924"/>
      <c r="AR406" s="924"/>
      <c r="AS406" s="924"/>
      <c r="AT406" s="924"/>
      <c r="AU406" s="715">
        <v>0</v>
      </c>
      <c r="AV406" s="924"/>
      <c r="AW406" s="924"/>
      <c r="AX406" s="924"/>
      <c r="AY406" s="927"/>
      <c r="AZ406" s="924"/>
      <c r="BA406" s="711">
        <v>1</v>
      </c>
      <c r="BB406" s="924"/>
      <c r="BC406" s="924"/>
      <c r="BD406" s="924"/>
      <c r="BE406" s="924"/>
      <c r="BF406" s="924"/>
      <c r="BG406" s="924"/>
      <c r="BH406" s="924"/>
      <c r="BI406" s="716">
        <v>1</v>
      </c>
      <c r="BJ406" s="722">
        <v>8.3333333333333329E-2</v>
      </c>
      <c r="BK406" s="719">
        <v>7111500</v>
      </c>
      <c r="BL406" s="716">
        <v>1</v>
      </c>
      <c r="BM406" s="720" t="s">
        <v>5597</v>
      </c>
      <c r="BO406" s="918"/>
    </row>
    <row r="407" spans="1:70">
      <c r="A407" s="904">
        <f t="shared" si="6"/>
        <v>398</v>
      </c>
      <c r="B407" s="912">
        <v>2100</v>
      </c>
      <c r="C407" s="913" t="s">
        <v>4565</v>
      </c>
      <c r="D407" s="913">
        <v>2117</v>
      </c>
      <c r="E407" s="913" t="s">
        <v>4695</v>
      </c>
      <c r="F407" s="913">
        <v>2010</v>
      </c>
      <c r="G407" s="913" t="s">
        <v>4696</v>
      </c>
      <c r="H407" s="912" t="s">
        <v>4581</v>
      </c>
      <c r="I407" s="913" t="s">
        <v>4582</v>
      </c>
      <c r="J407" s="906">
        <v>2940970000626</v>
      </c>
      <c r="K407" s="905" t="s">
        <v>5160</v>
      </c>
      <c r="L407" t="s">
        <v>4464</v>
      </c>
      <c r="M407" s="905" t="s">
        <v>4441</v>
      </c>
      <c r="N407" s="913" t="s">
        <v>634</v>
      </c>
      <c r="O407" s="922">
        <v>2</v>
      </c>
      <c r="P407" s="913">
        <v>0</v>
      </c>
      <c r="Q407" s="913">
        <v>0</v>
      </c>
      <c r="R407" s="913">
        <v>0</v>
      </c>
      <c r="S407" s="922">
        <v>1007</v>
      </c>
      <c r="T407" s="913" t="s">
        <v>4586</v>
      </c>
      <c r="U407" s="926">
        <v>1947000</v>
      </c>
      <c r="V407" s="926">
        <v>3894000</v>
      </c>
      <c r="W407" s="912" t="s">
        <v>4567</v>
      </c>
      <c r="X407" s="905"/>
      <c r="Y407" s="917" t="s">
        <v>4715</v>
      </c>
      <c r="Z407" s="907" t="s">
        <v>5598</v>
      </c>
      <c r="AA407" s="908">
        <v>0.10136986301369863</v>
      </c>
      <c r="AB407" s="909" t="s">
        <v>5397</v>
      </c>
      <c r="AC407" s="905" t="s">
        <v>5398</v>
      </c>
      <c r="AD407" s="907" t="s">
        <v>5460</v>
      </c>
      <c r="AE407" s="922">
        <v>2</v>
      </c>
      <c r="AF407" s="906">
        <v>2</v>
      </c>
      <c r="AG407" s="910">
        <v>43969</v>
      </c>
      <c r="AH407" s="905"/>
      <c r="AI407" s="910">
        <v>43969</v>
      </c>
      <c r="AJ407" s="910">
        <v>43945</v>
      </c>
      <c r="AK407" s="907">
        <v>4</v>
      </c>
      <c r="AL407" s="906">
        <v>2</v>
      </c>
      <c r="AM407" s="905"/>
      <c r="AN407" s="910">
        <v>43982</v>
      </c>
      <c r="AO407" s="910">
        <v>44675</v>
      </c>
      <c r="AP407" s="907"/>
      <c r="AQ407" s="924"/>
      <c r="AR407" s="924"/>
      <c r="AS407" s="924"/>
      <c r="AT407" s="924"/>
      <c r="AU407" s="715">
        <v>0</v>
      </c>
      <c r="AV407" s="924"/>
      <c r="AW407" s="924"/>
      <c r="AX407" s="924"/>
      <c r="AY407" s="927"/>
      <c r="AZ407" s="924"/>
      <c r="BA407" s="711">
        <v>2</v>
      </c>
      <c r="BB407" s="924"/>
      <c r="BC407" s="924"/>
      <c r="BD407" s="924"/>
      <c r="BE407" s="924"/>
      <c r="BF407" s="924"/>
      <c r="BG407" s="924"/>
      <c r="BH407" s="924"/>
      <c r="BI407" s="716">
        <v>2</v>
      </c>
      <c r="BJ407" s="722">
        <v>0.16666666666666666</v>
      </c>
      <c r="BK407" s="719">
        <v>3894000</v>
      </c>
      <c r="BL407" s="716">
        <v>1</v>
      </c>
      <c r="BM407" s="720" t="s">
        <v>5597</v>
      </c>
      <c r="BO407" s="918"/>
    </row>
    <row r="408" spans="1:70">
      <c r="A408" s="904">
        <f t="shared" si="6"/>
        <v>399</v>
      </c>
      <c r="B408" s="912">
        <v>2100</v>
      </c>
      <c r="C408" s="913" t="s">
        <v>4565</v>
      </c>
      <c r="D408" s="913">
        <v>2117</v>
      </c>
      <c r="E408" s="913" t="s">
        <v>4695</v>
      </c>
      <c r="F408" s="913">
        <v>2010</v>
      </c>
      <c r="G408" s="913" t="s">
        <v>4696</v>
      </c>
      <c r="H408" s="912" t="s">
        <v>4581</v>
      </c>
      <c r="I408" s="913" t="s">
        <v>4582</v>
      </c>
      <c r="J408" s="906">
        <v>2940970001119</v>
      </c>
      <c r="K408" s="905" t="s">
        <v>5116</v>
      </c>
      <c r="L408" t="s">
        <v>4464</v>
      </c>
      <c r="M408" s="905" t="s">
        <v>4441</v>
      </c>
      <c r="N408" s="913" t="s">
        <v>634</v>
      </c>
      <c r="O408" s="922">
        <v>2</v>
      </c>
      <c r="P408" s="913">
        <v>0</v>
      </c>
      <c r="Q408" s="913">
        <v>0</v>
      </c>
      <c r="R408" s="913">
        <v>0</v>
      </c>
      <c r="S408" s="922">
        <v>1007</v>
      </c>
      <c r="T408" s="913" t="s">
        <v>4586</v>
      </c>
      <c r="U408" s="926">
        <v>10912000</v>
      </c>
      <c r="V408" s="926">
        <v>10912000</v>
      </c>
      <c r="W408" s="912" t="s">
        <v>4567</v>
      </c>
      <c r="X408" s="905"/>
      <c r="Y408" s="917" t="s">
        <v>4715</v>
      </c>
      <c r="Z408" s="907" t="s">
        <v>5598</v>
      </c>
      <c r="AA408" s="908">
        <v>0.10136986301369863</v>
      </c>
      <c r="AB408" s="909" t="s">
        <v>5397</v>
      </c>
      <c r="AC408" s="905" t="s">
        <v>5398</v>
      </c>
      <c r="AD408" s="907" t="s">
        <v>5460</v>
      </c>
      <c r="AE408" s="922">
        <v>1</v>
      </c>
      <c r="AF408" s="906">
        <v>1</v>
      </c>
      <c r="AG408" s="910">
        <v>43969</v>
      </c>
      <c r="AH408" s="905"/>
      <c r="AI408" s="910">
        <v>43969</v>
      </c>
      <c r="AJ408" s="910">
        <v>43945</v>
      </c>
      <c r="AK408" s="907">
        <v>2</v>
      </c>
      <c r="AL408" s="906">
        <v>1</v>
      </c>
      <c r="AM408" s="905"/>
      <c r="AN408" s="910">
        <v>43982</v>
      </c>
      <c r="AO408" s="910">
        <v>44675</v>
      </c>
      <c r="AP408" s="907"/>
      <c r="AQ408" s="924"/>
      <c r="AR408" s="924"/>
      <c r="AS408" s="924"/>
      <c r="AT408" s="924"/>
      <c r="AU408" s="715">
        <v>0</v>
      </c>
      <c r="AV408" s="924"/>
      <c r="AW408" s="924"/>
      <c r="AX408" s="924"/>
      <c r="AY408" s="927"/>
      <c r="AZ408" s="924"/>
      <c r="BA408" s="711">
        <v>1</v>
      </c>
      <c r="BB408" s="924"/>
      <c r="BC408" s="924"/>
      <c r="BD408" s="924"/>
      <c r="BE408" s="924"/>
      <c r="BF408" s="924"/>
      <c r="BG408" s="924"/>
      <c r="BH408" s="924"/>
      <c r="BI408" s="716">
        <v>1</v>
      </c>
      <c r="BJ408" s="722">
        <v>8.3333333333333329E-2</v>
      </c>
      <c r="BK408" s="719">
        <v>10912000</v>
      </c>
      <c r="BL408" s="716">
        <v>1</v>
      </c>
      <c r="BM408" s="720" t="s">
        <v>5597</v>
      </c>
      <c r="BO408" s="918"/>
    </row>
    <row r="409" spans="1:70">
      <c r="A409" s="904">
        <f t="shared" si="6"/>
        <v>400</v>
      </c>
      <c r="B409" s="912">
        <v>2100</v>
      </c>
      <c r="C409" s="913" t="s">
        <v>4565</v>
      </c>
      <c r="D409" s="913">
        <v>2117</v>
      </c>
      <c r="E409" s="913" t="s">
        <v>4695</v>
      </c>
      <c r="F409" s="913">
        <v>2010</v>
      </c>
      <c r="G409" s="913" t="s">
        <v>4696</v>
      </c>
      <c r="H409" s="912" t="s">
        <v>4581</v>
      </c>
      <c r="I409" s="913" t="s">
        <v>4582</v>
      </c>
      <c r="J409" s="906">
        <v>2940970001247</v>
      </c>
      <c r="K409" s="905" t="s">
        <v>5115</v>
      </c>
      <c r="L409" t="s">
        <v>4464</v>
      </c>
      <c r="M409" s="905" t="s">
        <v>4441</v>
      </c>
      <c r="N409" s="913" t="s">
        <v>634</v>
      </c>
      <c r="O409" s="922">
        <v>24</v>
      </c>
      <c r="P409" s="913">
        <v>0</v>
      </c>
      <c r="Q409" s="913">
        <v>0</v>
      </c>
      <c r="R409" s="913">
        <v>0</v>
      </c>
      <c r="S409" s="922">
        <v>1007</v>
      </c>
      <c r="T409" s="913" t="s">
        <v>4586</v>
      </c>
      <c r="U409" s="926">
        <v>2909500</v>
      </c>
      <c r="V409" s="926">
        <v>69828000</v>
      </c>
      <c r="W409" s="912" t="s">
        <v>4567</v>
      </c>
      <c r="X409" s="905"/>
      <c r="Y409" s="917" t="s">
        <v>4715</v>
      </c>
      <c r="Z409" s="907" t="s">
        <v>5598</v>
      </c>
      <c r="AA409" s="908">
        <v>0.10136986301369863</v>
      </c>
      <c r="AB409" s="909" t="s">
        <v>5397</v>
      </c>
      <c r="AC409" s="905" t="s">
        <v>5398</v>
      </c>
      <c r="AD409" s="907" t="s">
        <v>5460</v>
      </c>
      <c r="AE409" s="922">
        <v>24</v>
      </c>
      <c r="AF409" s="906">
        <v>0</v>
      </c>
      <c r="AG409" s="910">
        <v>43945</v>
      </c>
      <c r="AH409" s="905"/>
      <c r="AI409" s="910"/>
      <c r="AJ409" s="910">
        <v>43945</v>
      </c>
      <c r="AK409" s="907">
        <v>24</v>
      </c>
      <c r="AL409" s="906"/>
      <c r="AM409" s="905"/>
      <c r="AN409" s="910">
        <v>43982</v>
      </c>
      <c r="AO409" s="910">
        <v>44675</v>
      </c>
      <c r="AP409" s="907"/>
      <c r="AQ409" s="924"/>
      <c r="AR409" s="924"/>
      <c r="AS409" s="924"/>
      <c r="AT409" s="924"/>
      <c r="AU409" s="715">
        <v>0</v>
      </c>
      <c r="AV409" s="924"/>
      <c r="AW409" s="924"/>
      <c r="AX409" s="924"/>
      <c r="AY409" s="927"/>
      <c r="AZ409" s="924"/>
      <c r="BA409" s="711"/>
      <c r="BB409" s="924"/>
      <c r="BC409" s="924"/>
      <c r="BD409" s="924"/>
      <c r="BE409" s="924"/>
      <c r="BF409" s="924"/>
      <c r="BG409" s="924"/>
      <c r="BH409" s="924"/>
      <c r="BI409" s="716">
        <v>0</v>
      </c>
      <c r="BJ409" s="722">
        <v>0</v>
      </c>
      <c r="BK409" s="719">
        <v>0</v>
      </c>
      <c r="BL409" s="716">
        <v>0</v>
      </c>
      <c r="BM409" s="720" t="s">
        <v>5597</v>
      </c>
      <c r="BO409" s="918"/>
    </row>
    <row r="410" spans="1:70" s="726" customFormat="1">
      <c r="A410" s="904">
        <f t="shared" si="6"/>
        <v>401</v>
      </c>
      <c r="B410" s="907">
        <v>2100</v>
      </c>
      <c r="C410" s="905" t="s">
        <v>4565</v>
      </c>
      <c r="D410" s="905">
        <v>2117</v>
      </c>
      <c r="E410" s="905" t="s">
        <v>4695</v>
      </c>
      <c r="F410" s="905">
        <v>2010</v>
      </c>
      <c r="G410" s="905" t="s">
        <v>4696</v>
      </c>
      <c r="H410" s="907" t="s">
        <v>4581</v>
      </c>
      <c r="I410" s="905" t="s">
        <v>4582</v>
      </c>
      <c r="J410" s="906">
        <v>5306300001150</v>
      </c>
      <c r="K410" s="905" t="s">
        <v>5824</v>
      </c>
      <c r="L410" s="1065" t="s">
        <v>4702</v>
      </c>
      <c r="M410" s="905" t="s">
        <v>4441</v>
      </c>
      <c r="N410" s="905" t="s">
        <v>634</v>
      </c>
      <c r="O410" s="922">
        <v>40</v>
      </c>
      <c r="P410" s="905">
        <v>0</v>
      </c>
      <c r="Q410" s="905">
        <v>0</v>
      </c>
      <c r="R410" s="905">
        <v>0</v>
      </c>
      <c r="S410" s="922">
        <v>1007</v>
      </c>
      <c r="T410" s="905" t="s">
        <v>4586</v>
      </c>
      <c r="U410" s="926">
        <v>38500</v>
      </c>
      <c r="V410" s="926">
        <v>1540000</v>
      </c>
      <c r="W410" s="907" t="s">
        <v>4567</v>
      </c>
      <c r="X410" s="905"/>
      <c r="Y410" s="917"/>
      <c r="Z410" s="907"/>
      <c r="AA410" s="908"/>
      <c r="AB410" s="909">
        <v>7000008307</v>
      </c>
      <c r="AC410" s="905" t="s">
        <v>6218</v>
      </c>
      <c r="AD410" s="907"/>
      <c r="AE410" s="922"/>
      <c r="AF410" s="906"/>
      <c r="AG410" s="910"/>
      <c r="AH410" s="905"/>
      <c r="AI410" s="910"/>
      <c r="AJ410" s="910">
        <v>44006</v>
      </c>
      <c r="AK410" s="907">
        <v>40</v>
      </c>
      <c r="AL410" s="906"/>
      <c r="AM410" s="905"/>
      <c r="AN410" s="910"/>
      <c r="AO410" s="910"/>
      <c r="AP410" s="907"/>
      <c r="AQ410" s="711"/>
      <c r="AR410" s="711"/>
      <c r="AS410" s="711"/>
      <c r="AT410" s="711"/>
      <c r="AU410" s="715"/>
      <c r="AV410" s="711"/>
      <c r="AW410" s="711"/>
      <c r="AX410" s="711"/>
      <c r="AY410" s="927"/>
      <c r="AZ410" s="711"/>
      <c r="BA410" s="711"/>
      <c r="BB410" s="711"/>
      <c r="BC410" s="711"/>
      <c r="BD410" s="711"/>
      <c r="BE410" s="711"/>
      <c r="BF410" s="711"/>
      <c r="BG410" s="711"/>
      <c r="BH410" s="711"/>
      <c r="BI410" s="716"/>
      <c r="BJ410" s="722"/>
      <c r="BK410" s="1062"/>
      <c r="BL410" s="716"/>
      <c r="BM410" s="720"/>
      <c r="BO410" s="918"/>
    </row>
    <row r="411" spans="1:70" s="726" customFormat="1">
      <c r="A411" s="904">
        <f t="shared" si="6"/>
        <v>402</v>
      </c>
      <c r="B411" s="907">
        <v>2100</v>
      </c>
      <c r="C411" s="905" t="s">
        <v>4565</v>
      </c>
      <c r="D411" s="905">
        <v>2117</v>
      </c>
      <c r="E411" s="905" t="s">
        <v>4695</v>
      </c>
      <c r="F411" s="905">
        <v>2010</v>
      </c>
      <c r="G411" s="905" t="s">
        <v>4696</v>
      </c>
      <c r="H411" s="907" t="s">
        <v>4581</v>
      </c>
      <c r="I411" s="905" t="s">
        <v>4582</v>
      </c>
      <c r="J411" s="906">
        <v>2940300000533</v>
      </c>
      <c r="K411" s="905" t="s">
        <v>5825</v>
      </c>
      <c r="L411" s="1065" t="s">
        <v>4464</v>
      </c>
      <c r="M411" s="905" t="s">
        <v>4441</v>
      </c>
      <c r="N411" s="905" t="s">
        <v>634</v>
      </c>
      <c r="O411" s="922">
        <v>4</v>
      </c>
      <c r="P411" s="905">
        <v>0</v>
      </c>
      <c r="Q411" s="905">
        <v>0</v>
      </c>
      <c r="R411" s="905">
        <v>0</v>
      </c>
      <c r="S411" s="922">
        <v>1007</v>
      </c>
      <c r="T411" s="905" t="s">
        <v>4586</v>
      </c>
      <c r="U411" s="926">
        <v>5747500</v>
      </c>
      <c r="V411" s="926">
        <v>22990000</v>
      </c>
      <c r="W411" s="907" t="s">
        <v>4567</v>
      </c>
      <c r="X411" s="905"/>
      <c r="Y411" s="917"/>
      <c r="Z411" s="907"/>
      <c r="AA411" s="908"/>
      <c r="AB411" s="909">
        <v>7000008307</v>
      </c>
      <c r="AC411" s="905" t="s">
        <v>6218</v>
      </c>
      <c r="AD411" s="907"/>
      <c r="AE411" s="922"/>
      <c r="AF411" s="906"/>
      <c r="AG411" s="910"/>
      <c r="AH411" s="905"/>
      <c r="AI411" s="910"/>
      <c r="AJ411" s="910">
        <v>44006</v>
      </c>
      <c r="AK411" s="907">
        <v>4</v>
      </c>
      <c r="AL411" s="906"/>
      <c r="AM411" s="905"/>
      <c r="AN411" s="910"/>
      <c r="AO411" s="910"/>
      <c r="AP411" s="907"/>
      <c r="AQ411" s="711"/>
      <c r="AR411" s="711"/>
      <c r="AS411" s="711"/>
      <c r="AT411" s="711"/>
      <c r="AU411" s="715"/>
      <c r="AV411" s="711"/>
      <c r="AW411" s="711"/>
      <c r="AX411" s="711"/>
      <c r="AY411" s="927"/>
      <c r="AZ411" s="711"/>
      <c r="BA411" s="711"/>
      <c r="BB411" s="711"/>
      <c r="BC411" s="711"/>
      <c r="BD411" s="711"/>
      <c r="BE411" s="711"/>
      <c r="BF411" s="711"/>
      <c r="BG411" s="711"/>
      <c r="BH411" s="711"/>
      <c r="BI411" s="716"/>
      <c r="BJ411" s="722"/>
      <c r="BK411" s="1062"/>
      <c r="BL411" s="716"/>
      <c r="BM411" s="720"/>
      <c r="BO411" s="918"/>
    </row>
    <row r="412" spans="1:70" s="726" customFormat="1">
      <c r="A412" s="904">
        <f t="shared" si="6"/>
        <v>403</v>
      </c>
      <c r="B412" s="907">
        <v>2100</v>
      </c>
      <c r="C412" s="905" t="s">
        <v>4565</v>
      </c>
      <c r="D412" s="905">
        <v>2117</v>
      </c>
      <c r="E412" s="905" t="s">
        <v>4695</v>
      </c>
      <c r="F412" s="905">
        <v>2010</v>
      </c>
      <c r="G412" s="905" t="s">
        <v>4696</v>
      </c>
      <c r="H412" s="907" t="s">
        <v>4581</v>
      </c>
      <c r="I412" s="905" t="s">
        <v>4582</v>
      </c>
      <c r="J412" s="906">
        <v>3830300000177</v>
      </c>
      <c r="K412" s="905" t="s">
        <v>5826</v>
      </c>
      <c r="L412" s="1065" t="s">
        <v>5827</v>
      </c>
      <c r="M412" s="905" t="s">
        <v>725</v>
      </c>
      <c r="N412" s="905" t="s">
        <v>634</v>
      </c>
      <c r="O412" s="922">
        <v>4</v>
      </c>
      <c r="P412" s="905">
        <v>0</v>
      </c>
      <c r="Q412" s="905">
        <v>0</v>
      </c>
      <c r="R412" s="905">
        <v>0</v>
      </c>
      <c r="S412" s="922">
        <v>1007</v>
      </c>
      <c r="T412" s="905" t="s">
        <v>4586</v>
      </c>
      <c r="U412" s="926">
        <v>4702500</v>
      </c>
      <c r="V412" s="926">
        <v>18810000</v>
      </c>
      <c r="W412" s="907" t="s">
        <v>4567</v>
      </c>
      <c r="X412" s="905"/>
      <c r="Y412" s="917"/>
      <c r="Z412" s="907"/>
      <c r="AA412" s="908"/>
      <c r="AB412" s="909">
        <v>7000008307</v>
      </c>
      <c r="AC412" s="905" t="s">
        <v>6218</v>
      </c>
      <c r="AD412" s="907"/>
      <c r="AE412" s="922"/>
      <c r="AF412" s="906"/>
      <c r="AG412" s="910"/>
      <c r="AH412" s="905"/>
      <c r="AI412" s="910"/>
      <c r="AJ412" s="910">
        <v>44006</v>
      </c>
      <c r="AK412" s="907">
        <v>4</v>
      </c>
      <c r="AL412" s="906"/>
      <c r="AM412" s="905"/>
      <c r="AN412" s="910"/>
      <c r="AO412" s="910"/>
      <c r="AP412" s="907"/>
      <c r="AQ412" s="711"/>
      <c r="AR412" s="711"/>
      <c r="AS412" s="711"/>
      <c r="AT412" s="711"/>
      <c r="AU412" s="715"/>
      <c r="AV412" s="711"/>
      <c r="AW412" s="711"/>
      <c r="AX412" s="711"/>
      <c r="AY412" s="927"/>
      <c r="AZ412" s="711"/>
      <c r="BA412" s="711"/>
      <c r="BB412" s="711"/>
      <c r="BC412" s="711"/>
      <c r="BD412" s="711"/>
      <c r="BE412" s="711"/>
      <c r="BF412" s="711"/>
      <c r="BG412" s="711"/>
      <c r="BH412" s="711"/>
      <c r="BI412" s="716"/>
      <c r="BJ412" s="722"/>
      <c r="BK412" s="1062"/>
      <c r="BL412" s="716"/>
      <c r="BM412" s="720"/>
      <c r="BO412" s="918"/>
    </row>
    <row r="413" spans="1:70" s="726" customFormat="1">
      <c r="A413" s="904">
        <f t="shared" si="6"/>
        <v>404</v>
      </c>
      <c r="B413" s="907">
        <v>2100</v>
      </c>
      <c r="C413" s="905" t="s">
        <v>4565</v>
      </c>
      <c r="D413" s="905">
        <v>2117</v>
      </c>
      <c r="E413" s="905" t="s">
        <v>4695</v>
      </c>
      <c r="F413" s="905">
        <v>2010</v>
      </c>
      <c r="G413" s="905" t="s">
        <v>4696</v>
      </c>
      <c r="H413" s="907" t="s">
        <v>4581</v>
      </c>
      <c r="I413" s="905" t="s">
        <v>4582</v>
      </c>
      <c r="J413" s="906">
        <v>2815300007277</v>
      </c>
      <c r="K413" s="905" t="s">
        <v>5828</v>
      </c>
      <c r="L413" s="1065" t="s">
        <v>4697</v>
      </c>
      <c r="M413" s="905" t="s">
        <v>4441</v>
      </c>
      <c r="N413" s="905" t="s">
        <v>634</v>
      </c>
      <c r="O413" s="922">
        <v>4</v>
      </c>
      <c r="P413" s="905">
        <v>0</v>
      </c>
      <c r="Q413" s="905">
        <v>0</v>
      </c>
      <c r="R413" s="905">
        <v>0</v>
      </c>
      <c r="S413" s="922">
        <v>1007</v>
      </c>
      <c r="T413" s="905" t="s">
        <v>4586</v>
      </c>
      <c r="U413" s="926">
        <v>4702500</v>
      </c>
      <c r="V413" s="926">
        <v>18810000</v>
      </c>
      <c r="W413" s="907" t="s">
        <v>4567</v>
      </c>
      <c r="X413" s="905"/>
      <c r="Y413" s="917"/>
      <c r="Z413" s="907"/>
      <c r="AA413" s="908"/>
      <c r="AB413" s="909">
        <v>7000008307</v>
      </c>
      <c r="AC413" s="905" t="s">
        <v>6218</v>
      </c>
      <c r="AD413" s="907"/>
      <c r="AE413" s="922"/>
      <c r="AF413" s="906"/>
      <c r="AG413" s="910"/>
      <c r="AH413" s="905"/>
      <c r="AI413" s="910"/>
      <c r="AJ413" s="910">
        <v>44006</v>
      </c>
      <c r="AK413" s="907">
        <v>4</v>
      </c>
      <c r="AL413" s="906"/>
      <c r="AM413" s="905"/>
      <c r="AN413" s="910"/>
      <c r="AO413" s="910"/>
      <c r="AP413" s="907"/>
      <c r="AQ413" s="711"/>
      <c r="AR413" s="711"/>
      <c r="AS413" s="711"/>
      <c r="AT413" s="711"/>
      <c r="AU413" s="715"/>
      <c r="AV413" s="711"/>
      <c r="AW413" s="711"/>
      <c r="AX413" s="711"/>
      <c r="AY413" s="927"/>
      <c r="AZ413" s="711"/>
      <c r="BA413" s="711"/>
      <c r="BB413" s="711"/>
      <c r="BC413" s="711"/>
      <c r="BD413" s="711"/>
      <c r="BE413" s="711"/>
      <c r="BF413" s="711"/>
      <c r="BG413" s="711"/>
      <c r="BH413" s="711"/>
      <c r="BI413" s="716"/>
      <c r="BJ413" s="722"/>
      <c r="BK413" s="1062"/>
      <c r="BL413" s="716"/>
      <c r="BM413" s="720"/>
      <c r="BO413" s="918"/>
    </row>
    <row r="414" spans="1:70" s="726" customFormat="1">
      <c r="A414" s="904">
        <f t="shared" si="6"/>
        <v>405</v>
      </c>
      <c r="B414" s="907">
        <v>2100</v>
      </c>
      <c r="C414" s="905" t="s">
        <v>4565</v>
      </c>
      <c r="D414" s="905">
        <v>2117</v>
      </c>
      <c r="E414" s="905" t="s">
        <v>4695</v>
      </c>
      <c r="F414" s="905">
        <v>2010</v>
      </c>
      <c r="G414" s="905" t="s">
        <v>4696</v>
      </c>
      <c r="H414" s="907" t="s">
        <v>4581</v>
      </c>
      <c r="I414" s="905" t="s">
        <v>4582</v>
      </c>
      <c r="J414" s="906">
        <v>3830300000193</v>
      </c>
      <c r="K414" s="905" t="s">
        <v>5829</v>
      </c>
      <c r="L414" s="1065" t="s">
        <v>5827</v>
      </c>
      <c r="M414" s="905" t="s">
        <v>4441</v>
      </c>
      <c r="N414" s="905" t="s">
        <v>634</v>
      </c>
      <c r="O414" s="922">
        <v>4</v>
      </c>
      <c r="P414" s="905">
        <v>0</v>
      </c>
      <c r="Q414" s="905">
        <v>0</v>
      </c>
      <c r="R414" s="905">
        <v>0</v>
      </c>
      <c r="S414" s="922">
        <v>1007</v>
      </c>
      <c r="T414" s="905" t="s">
        <v>4586</v>
      </c>
      <c r="U414" s="926">
        <v>2299000</v>
      </c>
      <c r="V414" s="926">
        <v>9196000</v>
      </c>
      <c r="W414" s="907" t="s">
        <v>4567</v>
      </c>
      <c r="X414" s="905"/>
      <c r="Y414" s="917"/>
      <c r="Z414" s="907"/>
      <c r="AA414" s="908"/>
      <c r="AB414" s="909">
        <v>7000008307</v>
      </c>
      <c r="AC414" s="905" t="s">
        <v>6218</v>
      </c>
      <c r="AD414" s="907"/>
      <c r="AE414" s="922"/>
      <c r="AF414" s="906"/>
      <c r="AG414" s="910"/>
      <c r="AH414" s="905"/>
      <c r="AI414" s="910"/>
      <c r="AJ414" s="910">
        <v>44006</v>
      </c>
      <c r="AK414" s="907">
        <v>4</v>
      </c>
      <c r="AL414" s="906"/>
      <c r="AM414" s="905"/>
      <c r="AN414" s="910"/>
      <c r="AO414" s="910"/>
      <c r="AP414" s="907"/>
      <c r="AQ414" s="711"/>
      <c r="AR414" s="711"/>
      <c r="AS414" s="711"/>
      <c r="AT414" s="711"/>
      <c r="AU414" s="715"/>
      <c r="AV414" s="711"/>
      <c r="AW414" s="711"/>
      <c r="AX414" s="711"/>
      <c r="AY414" s="927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6"/>
      <c r="BJ414" s="722"/>
      <c r="BK414" s="1062"/>
      <c r="BL414" s="716"/>
      <c r="BM414" s="720"/>
      <c r="BO414" s="918"/>
    </row>
    <row r="415" spans="1:70" s="726" customFormat="1">
      <c r="A415" s="904">
        <f t="shared" si="6"/>
        <v>406</v>
      </c>
      <c r="B415" s="907">
        <v>2100</v>
      </c>
      <c r="C415" s="905" t="s">
        <v>4565</v>
      </c>
      <c r="D415" s="905">
        <v>2117</v>
      </c>
      <c r="E415" s="905" t="s">
        <v>4695</v>
      </c>
      <c r="F415" s="905">
        <v>2010</v>
      </c>
      <c r="G415" s="905" t="s">
        <v>4696</v>
      </c>
      <c r="H415" s="907" t="s">
        <v>4581</v>
      </c>
      <c r="I415" s="905" t="s">
        <v>4582</v>
      </c>
      <c r="J415" s="906">
        <v>6850970000331</v>
      </c>
      <c r="K415" s="905" t="s">
        <v>4922</v>
      </c>
      <c r="L415" s="1065" t="s">
        <v>4459</v>
      </c>
      <c r="M415" s="905" t="s">
        <v>656</v>
      </c>
      <c r="N415" s="905" t="s">
        <v>634</v>
      </c>
      <c r="O415" s="922">
        <v>80</v>
      </c>
      <c r="P415" s="905">
        <v>0</v>
      </c>
      <c r="Q415" s="905">
        <v>0</v>
      </c>
      <c r="R415" s="905">
        <v>0</v>
      </c>
      <c r="S415" s="922">
        <v>1007</v>
      </c>
      <c r="T415" s="905" t="s">
        <v>4586</v>
      </c>
      <c r="U415" s="926">
        <v>223300</v>
      </c>
      <c r="V415" s="926">
        <v>17864000</v>
      </c>
      <c r="W415" s="907" t="s">
        <v>4567</v>
      </c>
      <c r="X415" s="905"/>
      <c r="Y415" s="917"/>
      <c r="Z415" s="907"/>
      <c r="AA415" s="908"/>
      <c r="AB415" s="909"/>
      <c r="AC415" s="905"/>
      <c r="AD415" s="907"/>
      <c r="AE415" s="922"/>
      <c r="AF415" s="906"/>
      <c r="AG415" s="910"/>
      <c r="AH415" s="905"/>
      <c r="AI415" s="910"/>
      <c r="AJ415" s="910"/>
      <c r="AK415" s="907"/>
      <c r="AL415" s="906"/>
      <c r="AM415" s="905"/>
      <c r="AN415" s="910"/>
      <c r="AO415" s="910"/>
      <c r="AP415" s="907"/>
      <c r="AQ415" s="711"/>
      <c r="AR415" s="711"/>
      <c r="AS415" s="711"/>
      <c r="AT415" s="711"/>
      <c r="AU415" s="715"/>
      <c r="AV415" s="711"/>
      <c r="AW415" s="711"/>
      <c r="AX415" s="711"/>
      <c r="AY415" s="927"/>
      <c r="AZ415" s="711"/>
      <c r="BA415" s="711"/>
      <c r="BB415" s="711"/>
      <c r="BC415" s="711"/>
      <c r="BD415" s="711"/>
      <c r="BE415" s="711"/>
      <c r="BF415" s="711"/>
      <c r="BG415" s="711"/>
      <c r="BH415" s="711"/>
      <c r="BI415" s="716"/>
      <c r="BJ415" s="722"/>
      <c r="BK415" s="1062"/>
      <c r="BL415" s="716"/>
      <c r="BM415" s="720"/>
      <c r="BO415" s="918"/>
    </row>
    <row r="416" spans="1:70" s="726" customFormat="1">
      <c r="A416" s="904">
        <f t="shared" si="6"/>
        <v>407</v>
      </c>
      <c r="B416" s="907">
        <v>2100</v>
      </c>
      <c r="C416" s="905" t="s">
        <v>4565</v>
      </c>
      <c r="D416" s="905">
        <v>2117</v>
      </c>
      <c r="E416" s="905" t="s">
        <v>4695</v>
      </c>
      <c r="F416" s="905">
        <v>2010</v>
      </c>
      <c r="G416" s="905" t="s">
        <v>4696</v>
      </c>
      <c r="H416" s="907" t="s">
        <v>4581</v>
      </c>
      <c r="I416" s="905" t="s">
        <v>4582</v>
      </c>
      <c r="J416" s="906">
        <v>6850970000726</v>
      </c>
      <c r="K416" s="905" t="s">
        <v>4924</v>
      </c>
      <c r="L416" s="1065" t="s">
        <v>4459</v>
      </c>
      <c r="M416" s="905" t="s">
        <v>4591</v>
      </c>
      <c r="N416" s="905" t="s">
        <v>634</v>
      </c>
      <c r="O416" s="922">
        <v>8</v>
      </c>
      <c r="P416" s="905">
        <v>0</v>
      </c>
      <c r="Q416" s="905">
        <v>0</v>
      </c>
      <c r="R416" s="905">
        <v>0</v>
      </c>
      <c r="S416" s="922">
        <v>1007</v>
      </c>
      <c r="T416" s="905" t="s">
        <v>4586</v>
      </c>
      <c r="U416" s="926">
        <v>1460938</v>
      </c>
      <c r="V416" s="926">
        <v>11687500</v>
      </c>
      <c r="W416" s="907" t="s">
        <v>4567</v>
      </c>
      <c r="X416" s="905"/>
      <c r="Y416" s="917"/>
      <c r="Z416" s="907"/>
      <c r="AA416" s="908"/>
      <c r="AB416" s="909"/>
      <c r="AC416" s="905"/>
      <c r="AD416" s="907"/>
      <c r="AE416" s="922"/>
      <c r="AF416" s="906"/>
      <c r="AG416" s="910"/>
      <c r="AH416" s="905"/>
      <c r="AI416" s="910"/>
      <c r="AJ416" s="910"/>
      <c r="AK416" s="907"/>
      <c r="AL416" s="906"/>
      <c r="AM416" s="905"/>
      <c r="AN416" s="910"/>
      <c r="AO416" s="910"/>
      <c r="AP416" s="907"/>
      <c r="AQ416" s="711"/>
      <c r="AR416" s="711"/>
      <c r="AS416" s="711"/>
      <c r="AT416" s="711"/>
      <c r="AU416" s="715"/>
      <c r="AV416" s="711"/>
      <c r="AW416" s="711"/>
      <c r="AX416" s="711"/>
      <c r="AY416" s="927"/>
      <c r="AZ416" s="711"/>
      <c r="BA416" s="711"/>
      <c r="BB416" s="711"/>
      <c r="BC416" s="711"/>
      <c r="BD416" s="711"/>
      <c r="BE416" s="711"/>
      <c r="BF416" s="711"/>
      <c r="BG416" s="711"/>
      <c r="BH416" s="711"/>
      <c r="BI416" s="716"/>
      <c r="BJ416" s="722"/>
      <c r="BK416" s="1062"/>
      <c r="BL416" s="716"/>
      <c r="BM416" s="720"/>
      <c r="BO416" s="918"/>
    </row>
    <row r="417" spans="1:67" s="726" customFormat="1">
      <c r="A417" s="904">
        <f t="shared" si="6"/>
        <v>408</v>
      </c>
      <c r="B417" s="907">
        <v>2100</v>
      </c>
      <c r="C417" s="905" t="s">
        <v>4565</v>
      </c>
      <c r="D417" s="905">
        <v>2117</v>
      </c>
      <c r="E417" s="905" t="s">
        <v>4695</v>
      </c>
      <c r="F417" s="905">
        <v>2010</v>
      </c>
      <c r="G417" s="905" t="s">
        <v>4696</v>
      </c>
      <c r="H417" s="907" t="s">
        <v>4581</v>
      </c>
      <c r="I417" s="905" t="s">
        <v>4582</v>
      </c>
      <c r="J417" s="906">
        <v>6850970000232</v>
      </c>
      <c r="K417" s="905" t="s">
        <v>4921</v>
      </c>
      <c r="L417" s="1065" t="s">
        <v>4459</v>
      </c>
      <c r="M417" s="905" t="s">
        <v>4447</v>
      </c>
      <c r="N417" s="905" t="s">
        <v>634</v>
      </c>
      <c r="O417" s="922">
        <v>425</v>
      </c>
      <c r="P417" s="905">
        <v>0</v>
      </c>
      <c r="Q417" s="905">
        <v>0</v>
      </c>
      <c r="R417" s="905">
        <v>0</v>
      </c>
      <c r="S417" s="922">
        <v>1007</v>
      </c>
      <c r="T417" s="905" t="s">
        <v>4586</v>
      </c>
      <c r="U417" s="926">
        <v>187000</v>
      </c>
      <c r="V417" s="926">
        <v>79475000</v>
      </c>
      <c r="W417" s="907" t="s">
        <v>4567</v>
      </c>
      <c r="X417" s="905"/>
      <c r="Y417" s="917"/>
      <c r="Z417" s="907"/>
      <c r="AA417" s="908"/>
      <c r="AB417" s="909"/>
      <c r="AC417" s="905"/>
      <c r="AD417" s="907"/>
      <c r="AE417" s="922"/>
      <c r="AF417" s="906"/>
      <c r="AG417" s="910"/>
      <c r="AH417" s="905"/>
      <c r="AI417" s="910"/>
      <c r="AJ417" s="910"/>
      <c r="AK417" s="907"/>
      <c r="AL417" s="906"/>
      <c r="AM417" s="905"/>
      <c r="AN417" s="910"/>
      <c r="AO417" s="910"/>
      <c r="AP417" s="907"/>
      <c r="AQ417" s="711"/>
      <c r="AR417" s="711"/>
      <c r="AS417" s="711"/>
      <c r="AT417" s="711"/>
      <c r="AU417" s="715"/>
      <c r="AV417" s="711"/>
      <c r="AW417" s="711"/>
      <c r="AX417" s="711"/>
      <c r="AY417" s="927"/>
      <c r="AZ417" s="711"/>
      <c r="BA417" s="711"/>
      <c r="BB417" s="711"/>
      <c r="BC417" s="711"/>
      <c r="BD417" s="711"/>
      <c r="BE417" s="711"/>
      <c r="BF417" s="711"/>
      <c r="BG417" s="711"/>
      <c r="BH417" s="711"/>
      <c r="BI417" s="716"/>
      <c r="BJ417" s="722"/>
      <c r="BK417" s="1062"/>
      <c r="BL417" s="716"/>
      <c r="BM417" s="720"/>
      <c r="BO417" s="918"/>
    </row>
    <row r="418" spans="1:67" s="726" customFormat="1">
      <c r="A418" s="904">
        <f t="shared" si="6"/>
        <v>409</v>
      </c>
      <c r="B418" s="907">
        <v>2100</v>
      </c>
      <c r="C418" s="905" t="s">
        <v>4565</v>
      </c>
      <c r="D418" s="905">
        <v>2117</v>
      </c>
      <c r="E418" s="905" t="s">
        <v>4695</v>
      </c>
      <c r="F418" s="905">
        <v>2010</v>
      </c>
      <c r="G418" s="905" t="s">
        <v>4696</v>
      </c>
      <c r="H418" s="907" t="s">
        <v>4581</v>
      </c>
      <c r="I418" s="905" t="s">
        <v>4582</v>
      </c>
      <c r="J418" s="906">
        <v>6850970000420</v>
      </c>
      <c r="K418" s="905" t="s">
        <v>4923</v>
      </c>
      <c r="L418" s="1065" t="s">
        <v>4459</v>
      </c>
      <c r="M418" s="905" t="s">
        <v>4447</v>
      </c>
      <c r="N418" s="905" t="s">
        <v>634</v>
      </c>
      <c r="O418" s="922">
        <v>425</v>
      </c>
      <c r="P418" s="905">
        <v>0</v>
      </c>
      <c r="Q418" s="905">
        <v>0</v>
      </c>
      <c r="R418" s="905">
        <v>0</v>
      </c>
      <c r="S418" s="922">
        <v>1007</v>
      </c>
      <c r="T418" s="905" t="s">
        <v>4586</v>
      </c>
      <c r="U418" s="926">
        <v>107800</v>
      </c>
      <c r="V418" s="926">
        <v>45815000</v>
      </c>
      <c r="W418" s="907" t="s">
        <v>4567</v>
      </c>
      <c r="X418" s="905"/>
      <c r="Y418" s="917"/>
      <c r="Z418" s="907"/>
      <c r="AA418" s="908"/>
      <c r="AB418" s="909"/>
      <c r="AC418" s="905"/>
      <c r="AD418" s="907"/>
      <c r="AE418" s="922"/>
      <c r="AF418" s="906"/>
      <c r="AG418" s="910"/>
      <c r="AH418" s="905"/>
      <c r="AI418" s="910"/>
      <c r="AJ418" s="910"/>
      <c r="AK418" s="907"/>
      <c r="AL418" s="906"/>
      <c r="AM418" s="905"/>
      <c r="AN418" s="910"/>
      <c r="AO418" s="910"/>
      <c r="AP418" s="907"/>
      <c r="AQ418" s="711"/>
      <c r="AR418" s="711"/>
      <c r="AS418" s="711"/>
      <c r="AT418" s="711"/>
      <c r="AU418" s="715"/>
      <c r="AV418" s="711"/>
      <c r="AW418" s="711"/>
      <c r="AX418" s="711"/>
      <c r="AY418" s="927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6"/>
      <c r="BJ418" s="722"/>
      <c r="BK418" s="1062"/>
      <c r="BL418" s="716"/>
      <c r="BM418" s="720"/>
      <c r="BO418" s="918"/>
    </row>
    <row r="419" spans="1:67" s="726" customFormat="1">
      <c r="A419" s="904">
        <f t="shared" si="6"/>
        <v>410</v>
      </c>
      <c r="B419" s="907">
        <v>2100</v>
      </c>
      <c r="C419" s="905" t="s">
        <v>4565</v>
      </c>
      <c r="D419" s="905">
        <v>2117</v>
      </c>
      <c r="E419" s="905" t="s">
        <v>4695</v>
      </c>
      <c r="F419" s="905">
        <v>2010</v>
      </c>
      <c r="G419" s="905" t="s">
        <v>4696</v>
      </c>
      <c r="H419" s="907" t="s">
        <v>4581</v>
      </c>
      <c r="I419" s="905" t="s">
        <v>4582</v>
      </c>
      <c r="J419" s="906">
        <v>3830300000191</v>
      </c>
      <c r="K419" s="905" t="s">
        <v>5830</v>
      </c>
      <c r="L419" s="1065" t="s">
        <v>5827</v>
      </c>
      <c r="M419" s="905" t="s">
        <v>4441</v>
      </c>
      <c r="N419" s="905" t="s">
        <v>634</v>
      </c>
      <c r="O419" s="922">
        <v>2</v>
      </c>
      <c r="P419" s="905">
        <v>0</v>
      </c>
      <c r="Q419" s="905">
        <v>0</v>
      </c>
      <c r="R419" s="905">
        <v>0</v>
      </c>
      <c r="S419" s="922">
        <v>1007</v>
      </c>
      <c r="T419" s="905" t="s">
        <v>4586</v>
      </c>
      <c r="U419" s="926">
        <v>5172750</v>
      </c>
      <c r="V419" s="926">
        <v>10345500</v>
      </c>
      <c r="W419" s="907" t="s">
        <v>4567</v>
      </c>
      <c r="X419" s="905"/>
      <c r="Y419" s="917"/>
      <c r="Z419" s="907"/>
      <c r="AA419" s="908"/>
      <c r="AB419" s="909">
        <v>7000008307</v>
      </c>
      <c r="AC419" s="905" t="s">
        <v>6218</v>
      </c>
      <c r="AD419" s="907"/>
      <c r="AE419" s="922"/>
      <c r="AF419" s="906"/>
      <c r="AG419" s="910"/>
      <c r="AH419" s="905"/>
      <c r="AI419" s="910"/>
      <c r="AJ419" s="910">
        <v>44006</v>
      </c>
      <c r="AK419" s="907">
        <v>2</v>
      </c>
      <c r="AL419" s="906"/>
      <c r="AM419" s="905"/>
      <c r="AN419" s="910"/>
      <c r="AO419" s="910"/>
      <c r="AP419" s="907"/>
      <c r="AQ419" s="711"/>
      <c r="AR419" s="711"/>
      <c r="AS419" s="711"/>
      <c r="AT419" s="711"/>
      <c r="AU419" s="715"/>
      <c r="AV419" s="711"/>
      <c r="AW419" s="711"/>
      <c r="AX419" s="711"/>
      <c r="AY419" s="927"/>
      <c r="AZ419" s="711"/>
      <c r="BA419" s="711"/>
      <c r="BB419" s="711"/>
      <c r="BC419" s="711"/>
      <c r="BD419" s="711"/>
      <c r="BE419" s="711"/>
      <c r="BF419" s="711"/>
      <c r="BG419" s="711"/>
      <c r="BH419" s="711"/>
      <c r="BI419" s="716"/>
      <c r="BJ419" s="722"/>
      <c r="BK419" s="1062"/>
      <c r="BL419" s="716"/>
      <c r="BM419" s="720"/>
      <c r="BO419" s="918"/>
    </row>
    <row r="420" spans="1:67" s="726" customFormat="1">
      <c r="A420" s="904">
        <f t="shared" si="6"/>
        <v>411</v>
      </c>
      <c r="B420" s="907">
        <v>2100</v>
      </c>
      <c r="C420" s="905" t="s">
        <v>4565</v>
      </c>
      <c r="D420" s="905">
        <v>2117</v>
      </c>
      <c r="E420" s="905" t="s">
        <v>4695</v>
      </c>
      <c r="F420" s="905">
        <v>2010</v>
      </c>
      <c r="G420" s="905" t="s">
        <v>4696</v>
      </c>
      <c r="H420" s="907" t="s">
        <v>4581</v>
      </c>
      <c r="I420" s="905" t="s">
        <v>4582</v>
      </c>
      <c r="J420" s="906">
        <v>5315060000003</v>
      </c>
      <c r="K420" s="905" t="s">
        <v>4892</v>
      </c>
      <c r="L420" s="1065" t="s">
        <v>4893</v>
      </c>
      <c r="M420" s="905" t="s">
        <v>4441</v>
      </c>
      <c r="N420" s="905" t="s">
        <v>634</v>
      </c>
      <c r="O420" s="922">
        <v>2</v>
      </c>
      <c r="P420" s="905">
        <v>0</v>
      </c>
      <c r="Q420" s="905">
        <v>0</v>
      </c>
      <c r="R420" s="905">
        <v>0</v>
      </c>
      <c r="S420" s="922">
        <v>1007</v>
      </c>
      <c r="T420" s="905" t="s">
        <v>4586</v>
      </c>
      <c r="U420" s="926">
        <v>26180000</v>
      </c>
      <c r="V420" s="926">
        <v>52360000</v>
      </c>
      <c r="W420" s="907" t="s">
        <v>4567</v>
      </c>
      <c r="X420" s="905"/>
      <c r="Y420" s="917"/>
      <c r="Z420" s="907"/>
      <c r="AA420" s="908"/>
      <c r="AB420" s="909"/>
      <c r="AC420" s="905"/>
      <c r="AD420" s="907"/>
      <c r="AE420" s="922"/>
      <c r="AF420" s="906"/>
      <c r="AG420" s="910"/>
      <c r="AH420" s="905"/>
      <c r="AI420" s="910"/>
      <c r="AJ420" s="910"/>
      <c r="AK420" s="907"/>
      <c r="AL420" s="906"/>
      <c r="AM420" s="905"/>
      <c r="AN420" s="910"/>
      <c r="AO420" s="910"/>
      <c r="AP420" s="907"/>
      <c r="AQ420" s="711"/>
      <c r="AR420" s="711"/>
      <c r="AS420" s="711"/>
      <c r="AT420" s="711"/>
      <c r="AU420" s="715"/>
      <c r="AV420" s="711"/>
      <c r="AW420" s="711"/>
      <c r="AX420" s="711"/>
      <c r="AY420" s="927"/>
      <c r="AZ420" s="711"/>
      <c r="BA420" s="711"/>
      <c r="BB420" s="711"/>
      <c r="BC420" s="711"/>
      <c r="BD420" s="711"/>
      <c r="BE420" s="711"/>
      <c r="BF420" s="711"/>
      <c r="BG420" s="711"/>
      <c r="BH420" s="711"/>
      <c r="BI420" s="716"/>
      <c r="BJ420" s="722"/>
      <c r="BK420" s="1062"/>
      <c r="BL420" s="716"/>
      <c r="BM420" s="720"/>
      <c r="BO420" s="918"/>
    </row>
    <row r="421" spans="1:67" s="726" customFormat="1">
      <c r="A421" s="904">
        <f t="shared" si="6"/>
        <v>412</v>
      </c>
      <c r="B421" s="907">
        <v>2100</v>
      </c>
      <c r="C421" s="905" t="s">
        <v>4565</v>
      </c>
      <c r="D421" s="905">
        <v>2117</v>
      </c>
      <c r="E421" s="905" t="s">
        <v>4695</v>
      </c>
      <c r="F421" s="905">
        <v>2010</v>
      </c>
      <c r="G421" s="905" t="s">
        <v>4696</v>
      </c>
      <c r="H421" s="907" t="s">
        <v>4581</v>
      </c>
      <c r="I421" s="905" t="s">
        <v>4582</v>
      </c>
      <c r="J421" s="906">
        <v>3910970000006</v>
      </c>
      <c r="K421" s="905" t="s">
        <v>4844</v>
      </c>
      <c r="L421" s="1065" t="s">
        <v>4698</v>
      </c>
      <c r="M421" s="905" t="s">
        <v>1861</v>
      </c>
      <c r="N421" s="905" t="s">
        <v>634</v>
      </c>
      <c r="O421" s="922">
        <v>80</v>
      </c>
      <c r="P421" s="905">
        <v>0</v>
      </c>
      <c r="Q421" s="905">
        <v>0</v>
      </c>
      <c r="R421" s="905">
        <v>0</v>
      </c>
      <c r="S421" s="922">
        <v>1007</v>
      </c>
      <c r="T421" s="905" t="s">
        <v>4586</v>
      </c>
      <c r="U421" s="926">
        <v>2970000</v>
      </c>
      <c r="V421" s="926">
        <v>237600000</v>
      </c>
      <c r="W421" s="907" t="s">
        <v>4567</v>
      </c>
      <c r="X421" s="905"/>
      <c r="Y421" s="917"/>
      <c r="Z421" s="907"/>
      <c r="AA421" s="908"/>
      <c r="AB421" s="909"/>
      <c r="AC421" s="905"/>
      <c r="AD421" s="907"/>
      <c r="AE421" s="922"/>
      <c r="AF421" s="906"/>
      <c r="AG421" s="910"/>
      <c r="AH421" s="905"/>
      <c r="AI421" s="910"/>
      <c r="AJ421" s="910"/>
      <c r="AK421" s="907"/>
      <c r="AL421" s="906"/>
      <c r="AM421" s="905"/>
      <c r="AN421" s="910"/>
      <c r="AO421" s="910"/>
      <c r="AP421" s="907"/>
      <c r="AQ421" s="711"/>
      <c r="AR421" s="711"/>
      <c r="AS421" s="711"/>
      <c r="AT421" s="711"/>
      <c r="AU421" s="715"/>
      <c r="AV421" s="711"/>
      <c r="AW421" s="711"/>
      <c r="AX421" s="711"/>
      <c r="AY421" s="927"/>
      <c r="AZ421" s="711"/>
      <c r="BA421" s="711"/>
      <c r="BB421" s="711"/>
      <c r="BC421" s="711"/>
      <c r="BD421" s="711"/>
      <c r="BE421" s="711"/>
      <c r="BF421" s="711"/>
      <c r="BG421" s="711"/>
      <c r="BH421" s="711"/>
      <c r="BI421" s="716"/>
      <c r="BJ421" s="722"/>
      <c r="BK421" s="1062"/>
      <c r="BL421" s="716"/>
      <c r="BM421" s="720"/>
      <c r="BO421" s="918"/>
    </row>
    <row r="422" spans="1:67" s="726" customFormat="1">
      <c r="A422" s="904">
        <f t="shared" si="6"/>
        <v>413</v>
      </c>
      <c r="B422" s="907">
        <v>2100</v>
      </c>
      <c r="C422" s="905" t="s">
        <v>4565</v>
      </c>
      <c r="D422" s="905">
        <v>2117</v>
      </c>
      <c r="E422" s="905" t="s">
        <v>4695</v>
      </c>
      <c r="F422" s="905">
        <v>2010</v>
      </c>
      <c r="G422" s="905" t="s">
        <v>4696</v>
      </c>
      <c r="H422" s="907" t="s">
        <v>4581</v>
      </c>
      <c r="I422" s="905" t="s">
        <v>4582</v>
      </c>
      <c r="J422" s="906">
        <v>3020970000315</v>
      </c>
      <c r="K422" s="905" t="s">
        <v>4752</v>
      </c>
      <c r="L422" s="1065" t="s">
        <v>4467</v>
      </c>
      <c r="M422" s="905" t="s">
        <v>725</v>
      </c>
      <c r="N422" s="905" t="s">
        <v>634</v>
      </c>
      <c r="O422" s="922">
        <v>2</v>
      </c>
      <c r="P422" s="905">
        <v>0</v>
      </c>
      <c r="Q422" s="905">
        <v>0</v>
      </c>
      <c r="R422" s="905">
        <v>0</v>
      </c>
      <c r="S422" s="922">
        <v>1007</v>
      </c>
      <c r="T422" s="905" t="s">
        <v>4586</v>
      </c>
      <c r="U422" s="926">
        <v>2346667</v>
      </c>
      <c r="V422" s="926">
        <v>4693333</v>
      </c>
      <c r="W422" s="907" t="s">
        <v>4567</v>
      </c>
      <c r="X422" s="905"/>
      <c r="Y422" s="917"/>
      <c r="Z422" s="907"/>
      <c r="AA422" s="908"/>
      <c r="AB422" s="909"/>
      <c r="AC422" s="905" t="s">
        <v>6218</v>
      </c>
      <c r="AD422" s="907"/>
      <c r="AE422" s="922"/>
      <c r="AF422" s="906"/>
      <c r="AG422" s="910"/>
      <c r="AH422" s="905"/>
      <c r="AI422" s="910"/>
      <c r="AJ422" s="910"/>
      <c r="AK422" s="907"/>
      <c r="AL422" s="906"/>
      <c r="AM422" s="905"/>
      <c r="AN422" s="910"/>
      <c r="AO422" s="910"/>
      <c r="AP422" s="907"/>
      <c r="AQ422" s="711"/>
      <c r="AR422" s="711"/>
      <c r="AS422" s="711"/>
      <c r="AT422" s="711"/>
      <c r="AU422" s="715"/>
      <c r="AV422" s="711"/>
      <c r="AW422" s="711"/>
      <c r="AX422" s="711"/>
      <c r="AY422" s="927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6"/>
      <c r="BJ422" s="722"/>
      <c r="BK422" s="1062"/>
      <c r="BL422" s="716"/>
      <c r="BM422" s="720"/>
      <c r="BO422" s="918"/>
    </row>
    <row r="423" spans="1:67" s="726" customFormat="1">
      <c r="A423" s="904">
        <f t="shared" si="6"/>
        <v>414</v>
      </c>
      <c r="B423" s="907">
        <v>2100</v>
      </c>
      <c r="C423" s="905" t="s">
        <v>4565</v>
      </c>
      <c r="D423" s="905">
        <v>2117</v>
      </c>
      <c r="E423" s="905" t="s">
        <v>4695</v>
      </c>
      <c r="F423" s="905">
        <v>2010</v>
      </c>
      <c r="G423" s="905" t="s">
        <v>4696</v>
      </c>
      <c r="H423" s="907" t="s">
        <v>4581</v>
      </c>
      <c r="I423" s="905" t="s">
        <v>4582</v>
      </c>
      <c r="J423" s="906">
        <v>2940300000531</v>
      </c>
      <c r="K423" s="905" t="s">
        <v>5831</v>
      </c>
      <c r="L423" s="1065" t="s">
        <v>4464</v>
      </c>
      <c r="M423" s="905" t="s">
        <v>725</v>
      </c>
      <c r="N423" s="905" t="s">
        <v>634</v>
      </c>
      <c r="O423" s="922">
        <v>1</v>
      </c>
      <c r="P423" s="905">
        <v>0</v>
      </c>
      <c r="Q423" s="905">
        <v>0</v>
      </c>
      <c r="R423" s="905">
        <v>0</v>
      </c>
      <c r="S423" s="922">
        <v>1007</v>
      </c>
      <c r="T423" s="905" t="s">
        <v>4586</v>
      </c>
      <c r="U423" s="926">
        <v>16445000</v>
      </c>
      <c r="V423" s="926">
        <v>16445000</v>
      </c>
      <c r="W423" s="907" t="s">
        <v>4567</v>
      </c>
      <c r="X423" s="905"/>
      <c r="Y423" s="917"/>
      <c r="Z423" s="907"/>
      <c r="AA423" s="908"/>
      <c r="AB423" s="909">
        <v>7000008307</v>
      </c>
      <c r="AC423" s="905" t="s">
        <v>6218</v>
      </c>
      <c r="AD423" s="907"/>
      <c r="AE423" s="922"/>
      <c r="AF423" s="906"/>
      <c r="AG423" s="910"/>
      <c r="AH423" s="905"/>
      <c r="AI423" s="910"/>
      <c r="AJ423" s="910">
        <v>44006</v>
      </c>
      <c r="AK423" s="907">
        <v>1</v>
      </c>
      <c r="AL423" s="906"/>
      <c r="AM423" s="905"/>
      <c r="AN423" s="910"/>
      <c r="AO423" s="910"/>
      <c r="AP423" s="907"/>
      <c r="AQ423" s="711"/>
      <c r="AR423" s="711"/>
      <c r="AS423" s="711"/>
      <c r="AT423" s="711"/>
      <c r="AU423" s="715"/>
      <c r="AV423" s="711"/>
      <c r="AW423" s="711"/>
      <c r="AX423" s="711"/>
      <c r="AY423" s="927"/>
      <c r="AZ423" s="711"/>
      <c r="BA423" s="711"/>
      <c r="BB423" s="711"/>
      <c r="BC423" s="711"/>
      <c r="BD423" s="711"/>
      <c r="BE423" s="711"/>
      <c r="BF423" s="711"/>
      <c r="BG423" s="711"/>
      <c r="BH423" s="711"/>
      <c r="BI423" s="716"/>
      <c r="BJ423" s="722"/>
      <c r="BK423" s="1062"/>
      <c r="BL423" s="716"/>
      <c r="BM423" s="720"/>
      <c r="BO423" s="918"/>
    </row>
    <row r="424" spans="1:67" s="726" customFormat="1">
      <c r="A424" s="904">
        <f t="shared" si="6"/>
        <v>415</v>
      </c>
      <c r="B424" s="907">
        <v>2100</v>
      </c>
      <c r="C424" s="905" t="s">
        <v>4565</v>
      </c>
      <c r="D424" s="905">
        <v>2117</v>
      </c>
      <c r="E424" s="905" t="s">
        <v>4695</v>
      </c>
      <c r="F424" s="905">
        <v>2010</v>
      </c>
      <c r="G424" s="905" t="s">
        <v>4696</v>
      </c>
      <c r="H424" s="907" t="s">
        <v>4581</v>
      </c>
      <c r="I424" s="905" t="s">
        <v>4582</v>
      </c>
      <c r="J424" s="906">
        <v>3950970000010</v>
      </c>
      <c r="K424" s="905" t="s">
        <v>4848</v>
      </c>
      <c r="L424" s="1065" t="s">
        <v>4846</v>
      </c>
      <c r="M424" s="905" t="s">
        <v>4441</v>
      </c>
      <c r="N424" s="905" t="s">
        <v>634</v>
      </c>
      <c r="O424" s="922">
        <v>1</v>
      </c>
      <c r="P424" s="905">
        <v>0</v>
      </c>
      <c r="Q424" s="905">
        <v>0</v>
      </c>
      <c r="R424" s="905">
        <v>0</v>
      </c>
      <c r="S424" s="922">
        <v>1007</v>
      </c>
      <c r="T424" s="905" t="s">
        <v>4586</v>
      </c>
      <c r="U424" s="926">
        <v>334400000</v>
      </c>
      <c r="V424" s="926">
        <v>334400000</v>
      </c>
      <c r="W424" s="907" t="s">
        <v>4567</v>
      </c>
      <c r="X424" s="905"/>
      <c r="Y424" s="917"/>
      <c r="Z424" s="907"/>
      <c r="AA424" s="908"/>
      <c r="AB424" s="909"/>
      <c r="AC424" s="905"/>
      <c r="AD424" s="907"/>
      <c r="AE424" s="922"/>
      <c r="AF424" s="906"/>
      <c r="AG424" s="910"/>
      <c r="AH424" s="905"/>
      <c r="AI424" s="910"/>
      <c r="AJ424" s="910"/>
      <c r="AK424" s="907"/>
      <c r="AL424" s="906"/>
      <c r="AM424" s="905"/>
      <c r="AN424" s="910"/>
      <c r="AO424" s="910"/>
      <c r="AP424" s="907"/>
      <c r="AQ424" s="711"/>
      <c r="AR424" s="711"/>
      <c r="AS424" s="711"/>
      <c r="AT424" s="711"/>
      <c r="AU424" s="715"/>
      <c r="AV424" s="711"/>
      <c r="AW424" s="711"/>
      <c r="AX424" s="711"/>
      <c r="AY424" s="927"/>
      <c r="AZ424" s="711"/>
      <c r="BA424" s="711"/>
      <c r="BB424" s="711"/>
      <c r="BC424" s="711"/>
      <c r="BD424" s="711"/>
      <c r="BE424" s="711"/>
      <c r="BF424" s="711"/>
      <c r="BG424" s="711"/>
      <c r="BH424" s="711"/>
      <c r="BI424" s="716"/>
      <c r="BJ424" s="722"/>
      <c r="BK424" s="1062"/>
      <c r="BL424" s="716"/>
      <c r="BM424" s="720"/>
      <c r="BO424" s="918"/>
    </row>
    <row r="425" spans="1:67" s="726" customFormat="1">
      <c r="A425" s="904">
        <f t="shared" si="6"/>
        <v>416</v>
      </c>
      <c r="B425" s="907">
        <v>2100</v>
      </c>
      <c r="C425" s="905" t="s">
        <v>4565</v>
      </c>
      <c r="D425" s="905">
        <v>2117</v>
      </c>
      <c r="E425" s="905" t="s">
        <v>4695</v>
      </c>
      <c r="F425" s="905">
        <v>2010</v>
      </c>
      <c r="G425" s="905" t="s">
        <v>4696</v>
      </c>
      <c r="H425" s="907" t="s">
        <v>4581</v>
      </c>
      <c r="I425" s="905" t="s">
        <v>4582</v>
      </c>
      <c r="J425" s="906">
        <v>3950970000011</v>
      </c>
      <c r="K425" s="905" t="s">
        <v>4849</v>
      </c>
      <c r="L425" s="1065" t="s">
        <v>4846</v>
      </c>
      <c r="M425" s="905" t="s">
        <v>4441</v>
      </c>
      <c r="N425" s="905" t="s">
        <v>634</v>
      </c>
      <c r="O425" s="922">
        <v>1</v>
      </c>
      <c r="P425" s="905">
        <v>0</v>
      </c>
      <c r="Q425" s="905">
        <v>0</v>
      </c>
      <c r="R425" s="905">
        <v>0</v>
      </c>
      <c r="S425" s="922">
        <v>1007</v>
      </c>
      <c r="T425" s="905" t="s">
        <v>4586</v>
      </c>
      <c r="U425" s="926">
        <v>101200000</v>
      </c>
      <c r="V425" s="926">
        <v>101200000</v>
      </c>
      <c r="W425" s="907" t="s">
        <v>4567</v>
      </c>
      <c r="X425" s="905"/>
      <c r="Y425" s="917"/>
      <c r="Z425" s="907"/>
      <c r="AA425" s="908"/>
      <c r="AB425" s="909"/>
      <c r="AC425" s="905"/>
      <c r="AD425" s="907"/>
      <c r="AE425" s="922"/>
      <c r="AF425" s="906"/>
      <c r="AG425" s="910"/>
      <c r="AH425" s="905"/>
      <c r="AI425" s="910"/>
      <c r="AJ425" s="910"/>
      <c r="AK425" s="907"/>
      <c r="AL425" s="906"/>
      <c r="AM425" s="905"/>
      <c r="AN425" s="910"/>
      <c r="AO425" s="910"/>
      <c r="AP425" s="907"/>
      <c r="AQ425" s="711"/>
      <c r="AR425" s="711"/>
      <c r="AS425" s="711"/>
      <c r="AT425" s="711"/>
      <c r="AU425" s="715"/>
      <c r="AV425" s="711"/>
      <c r="AW425" s="711"/>
      <c r="AX425" s="711"/>
      <c r="AY425" s="927"/>
      <c r="AZ425" s="711"/>
      <c r="BA425" s="711"/>
      <c r="BB425" s="711"/>
      <c r="BC425" s="711"/>
      <c r="BD425" s="711"/>
      <c r="BE425" s="711"/>
      <c r="BF425" s="711"/>
      <c r="BG425" s="711"/>
      <c r="BH425" s="711"/>
      <c r="BI425" s="716"/>
      <c r="BJ425" s="722"/>
      <c r="BK425" s="1062"/>
      <c r="BL425" s="716"/>
      <c r="BM425" s="720"/>
      <c r="BO425" s="918"/>
    </row>
    <row r="426" spans="1:67" s="726" customFormat="1">
      <c r="A426" s="904">
        <f t="shared" si="6"/>
        <v>417</v>
      </c>
      <c r="B426" s="907">
        <v>2100</v>
      </c>
      <c r="C426" s="905" t="s">
        <v>4565</v>
      </c>
      <c r="D426" s="905">
        <v>2117</v>
      </c>
      <c r="E426" s="905" t="s">
        <v>4695</v>
      </c>
      <c r="F426" s="905">
        <v>2010</v>
      </c>
      <c r="G426" s="905" t="s">
        <v>4696</v>
      </c>
      <c r="H426" s="907" t="s">
        <v>4581</v>
      </c>
      <c r="I426" s="905" t="s">
        <v>4582</v>
      </c>
      <c r="J426" s="906">
        <v>3950970000012</v>
      </c>
      <c r="K426" s="905" t="s">
        <v>4850</v>
      </c>
      <c r="L426" s="1065" t="s">
        <v>4846</v>
      </c>
      <c r="M426" s="905" t="s">
        <v>4441</v>
      </c>
      <c r="N426" s="905" t="s">
        <v>634</v>
      </c>
      <c r="O426" s="922">
        <v>1</v>
      </c>
      <c r="P426" s="905">
        <v>0</v>
      </c>
      <c r="Q426" s="905">
        <v>0</v>
      </c>
      <c r="R426" s="905">
        <v>0</v>
      </c>
      <c r="S426" s="922">
        <v>1007</v>
      </c>
      <c r="T426" s="905" t="s">
        <v>4586</v>
      </c>
      <c r="U426" s="926">
        <v>78100000</v>
      </c>
      <c r="V426" s="926">
        <v>78100000</v>
      </c>
      <c r="W426" s="907" t="s">
        <v>4567</v>
      </c>
      <c r="X426" s="905"/>
      <c r="Y426" s="917"/>
      <c r="Z426" s="907"/>
      <c r="AA426" s="908"/>
      <c r="AB426" s="909"/>
      <c r="AC426" s="905"/>
      <c r="AD426" s="907"/>
      <c r="AE426" s="922"/>
      <c r="AF426" s="906"/>
      <c r="AG426" s="910"/>
      <c r="AH426" s="905"/>
      <c r="AI426" s="910"/>
      <c r="AJ426" s="910"/>
      <c r="AK426" s="907"/>
      <c r="AL426" s="906"/>
      <c r="AM426" s="905"/>
      <c r="AN426" s="910"/>
      <c r="AO426" s="910"/>
      <c r="AP426" s="907"/>
      <c r="AQ426" s="711"/>
      <c r="AR426" s="711"/>
      <c r="AS426" s="711"/>
      <c r="AT426" s="711"/>
      <c r="AU426" s="715"/>
      <c r="AV426" s="711"/>
      <c r="AW426" s="711"/>
      <c r="AX426" s="711"/>
      <c r="AY426" s="927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6"/>
      <c r="BJ426" s="722"/>
      <c r="BK426" s="1062"/>
      <c r="BL426" s="716"/>
      <c r="BM426" s="720"/>
      <c r="BO426" s="918"/>
    </row>
    <row r="427" spans="1:67" s="726" customFormat="1">
      <c r="A427" s="904">
        <f t="shared" si="6"/>
        <v>418</v>
      </c>
      <c r="B427" s="907">
        <v>2100</v>
      </c>
      <c r="C427" s="905" t="s">
        <v>4565</v>
      </c>
      <c r="D427" s="905">
        <v>2117</v>
      </c>
      <c r="E427" s="905" t="s">
        <v>4695</v>
      </c>
      <c r="F427" s="905">
        <v>2010</v>
      </c>
      <c r="G427" s="905" t="s">
        <v>4696</v>
      </c>
      <c r="H427" s="907" t="s">
        <v>4581</v>
      </c>
      <c r="I427" s="905" t="s">
        <v>4582</v>
      </c>
      <c r="J427" s="906">
        <v>2940300000535</v>
      </c>
      <c r="K427" s="905" t="s">
        <v>5832</v>
      </c>
      <c r="L427" s="1065" t="s">
        <v>4464</v>
      </c>
      <c r="M427" s="905" t="s">
        <v>4441</v>
      </c>
      <c r="N427" s="905" t="s">
        <v>634</v>
      </c>
      <c r="O427" s="922">
        <v>4</v>
      </c>
      <c r="P427" s="905">
        <v>0</v>
      </c>
      <c r="Q427" s="905">
        <v>0</v>
      </c>
      <c r="R427" s="905">
        <v>0</v>
      </c>
      <c r="S427" s="922">
        <v>1007</v>
      </c>
      <c r="T427" s="905" t="s">
        <v>4586</v>
      </c>
      <c r="U427" s="926">
        <v>2194500</v>
      </c>
      <c r="V427" s="926">
        <v>8778000</v>
      </c>
      <c r="W427" s="907" t="s">
        <v>4567</v>
      </c>
      <c r="X427" s="905"/>
      <c r="Y427" s="917"/>
      <c r="Z427" s="907"/>
      <c r="AA427" s="908"/>
      <c r="AB427" s="909">
        <v>7000008307</v>
      </c>
      <c r="AC427" s="905" t="s">
        <v>6218</v>
      </c>
      <c r="AD427" s="907"/>
      <c r="AE427" s="922"/>
      <c r="AF427" s="906"/>
      <c r="AG427" s="910"/>
      <c r="AH427" s="905"/>
      <c r="AI427" s="910"/>
      <c r="AJ427" s="910">
        <v>44006</v>
      </c>
      <c r="AK427" s="907">
        <v>4</v>
      </c>
      <c r="AL427" s="906"/>
      <c r="AM427" s="905"/>
      <c r="AN427" s="910"/>
      <c r="AO427" s="910"/>
      <c r="AP427" s="907"/>
      <c r="AQ427" s="711"/>
      <c r="AR427" s="711"/>
      <c r="AS427" s="711"/>
      <c r="AT427" s="711"/>
      <c r="AU427" s="715"/>
      <c r="AV427" s="711"/>
      <c r="AW427" s="711"/>
      <c r="AX427" s="711"/>
      <c r="AY427" s="927"/>
      <c r="AZ427" s="711"/>
      <c r="BA427" s="711"/>
      <c r="BB427" s="711"/>
      <c r="BC427" s="711"/>
      <c r="BD427" s="711"/>
      <c r="BE427" s="711"/>
      <c r="BF427" s="711"/>
      <c r="BG427" s="711"/>
      <c r="BH427" s="711"/>
      <c r="BI427" s="716"/>
      <c r="BJ427" s="722"/>
      <c r="BK427" s="1062"/>
      <c r="BL427" s="716"/>
      <c r="BM427" s="720"/>
      <c r="BO427" s="918"/>
    </row>
    <row r="428" spans="1:67" s="726" customFormat="1">
      <c r="A428" s="904">
        <f t="shared" si="6"/>
        <v>419</v>
      </c>
      <c r="B428" s="907">
        <v>2100</v>
      </c>
      <c r="C428" s="905" t="s">
        <v>4565</v>
      </c>
      <c r="D428" s="905">
        <v>2117</v>
      </c>
      <c r="E428" s="905" t="s">
        <v>4695</v>
      </c>
      <c r="F428" s="905">
        <v>2010</v>
      </c>
      <c r="G428" s="905" t="s">
        <v>4696</v>
      </c>
      <c r="H428" s="907" t="s">
        <v>4581</v>
      </c>
      <c r="I428" s="905" t="s">
        <v>4582</v>
      </c>
      <c r="J428" s="906">
        <v>2940300000532</v>
      </c>
      <c r="K428" s="905" t="s">
        <v>5833</v>
      </c>
      <c r="L428" s="1065" t="s">
        <v>4464</v>
      </c>
      <c r="M428" s="905" t="s">
        <v>725</v>
      </c>
      <c r="N428" s="905" t="s">
        <v>634</v>
      </c>
      <c r="O428" s="922">
        <v>2</v>
      </c>
      <c r="P428" s="905">
        <v>0</v>
      </c>
      <c r="Q428" s="905">
        <v>0</v>
      </c>
      <c r="R428" s="905">
        <v>0</v>
      </c>
      <c r="S428" s="922">
        <v>1007</v>
      </c>
      <c r="T428" s="905" t="s">
        <v>4586</v>
      </c>
      <c r="U428" s="926">
        <v>16720000</v>
      </c>
      <c r="V428" s="926">
        <v>33440000</v>
      </c>
      <c r="W428" s="907" t="s">
        <v>4567</v>
      </c>
      <c r="X428" s="905"/>
      <c r="Y428" s="917"/>
      <c r="Z428" s="907"/>
      <c r="AA428" s="908"/>
      <c r="AB428" s="909">
        <v>7000008307</v>
      </c>
      <c r="AC428" s="905" t="s">
        <v>6218</v>
      </c>
      <c r="AD428" s="907"/>
      <c r="AE428" s="922"/>
      <c r="AF428" s="906"/>
      <c r="AG428" s="910"/>
      <c r="AH428" s="905"/>
      <c r="AI428" s="910"/>
      <c r="AJ428" s="910">
        <v>44006</v>
      </c>
      <c r="AK428" s="907">
        <v>2</v>
      </c>
      <c r="AL428" s="906"/>
      <c r="AM428" s="905"/>
      <c r="AN428" s="910"/>
      <c r="AO428" s="910"/>
      <c r="AP428" s="907"/>
      <c r="AQ428" s="711"/>
      <c r="AR428" s="711"/>
      <c r="AS428" s="711"/>
      <c r="AT428" s="711"/>
      <c r="AU428" s="715"/>
      <c r="AV428" s="711"/>
      <c r="AW428" s="711"/>
      <c r="AX428" s="711"/>
      <c r="AY428" s="927"/>
      <c r="AZ428" s="711"/>
      <c r="BA428" s="711"/>
      <c r="BB428" s="711"/>
      <c r="BC428" s="711"/>
      <c r="BD428" s="711"/>
      <c r="BE428" s="711"/>
      <c r="BF428" s="711"/>
      <c r="BG428" s="711"/>
      <c r="BH428" s="711"/>
      <c r="BI428" s="716"/>
      <c r="BJ428" s="722"/>
      <c r="BK428" s="1062"/>
      <c r="BL428" s="716"/>
      <c r="BM428" s="720"/>
      <c r="BO428" s="918"/>
    </row>
    <row r="429" spans="1:67" s="726" customFormat="1">
      <c r="A429" s="904">
        <f t="shared" si="6"/>
        <v>420</v>
      </c>
      <c r="B429" s="907">
        <v>2100</v>
      </c>
      <c r="C429" s="905" t="s">
        <v>4565</v>
      </c>
      <c r="D429" s="905">
        <v>2117</v>
      </c>
      <c r="E429" s="905" t="s">
        <v>4695</v>
      </c>
      <c r="F429" s="905">
        <v>2010</v>
      </c>
      <c r="G429" s="905" t="s">
        <v>4696</v>
      </c>
      <c r="H429" s="907" t="s">
        <v>4581</v>
      </c>
      <c r="I429" s="905" t="s">
        <v>4582</v>
      </c>
      <c r="J429" s="906">
        <v>4710370000015</v>
      </c>
      <c r="K429" s="905" t="s">
        <v>4860</v>
      </c>
      <c r="L429" s="1065" t="s">
        <v>4443</v>
      </c>
      <c r="M429" s="905" t="s">
        <v>4441</v>
      </c>
      <c r="N429" s="905" t="s">
        <v>634</v>
      </c>
      <c r="O429" s="922">
        <v>2</v>
      </c>
      <c r="P429" s="905">
        <v>0</v>
      </c>
      <c r="Q429" s="905">
        <v>0</v>
      </c>
      <c r="R429" s="905">
        <v>0</v>
      </c>
      <c r="S429" s="922">
        <v>1007</v>
      </c>
      <c r="T429" s="905" t="s">
        <v>4586</v>
      </c>
      <c r="U429" s="926">
        <v>6248000</v>
      </c>
      <c r="V429" s="926">
        <v>12496000</v>
      </c>
      <c r="W429" s="907" t="s">
        <v>4567</v>
      </c>
      <c r="X429" s="905"/>
      <c r="Y429" s="917"/>
      <c r="Z429" s="907"/>
      <c r="AA429" s="908"/>
      <c r="AB429" s="909"/>
      <c r="AC429" s="905"/>
      <c r="AD429" s="907"/>
      <c r="AE429" s="922"/>
      <c r="AF429" s="906"/>
      <c r="AG429" s="910"/>
      <c r="AH429" s="905"/>
      <c r="AI429" s="910"/>
      <c r="AJ429" s="910"/>
      <c r="AK429" s="907"/>
      <c r="AL429" s="906"/>
      <c r="AM429" s="905"/>
      <c r="AN429" s="910"/>
      <c r="AO429" s="910"/>
      <c r="AP429" s="907"/>
      <c r="AQ429" s="711"/>
      <c r="AR429" s="711"/>
      <c r="AS429" s="711"/>
      <c r="AT429" s="711"/>
      <c r="AU429" s="715"/>
      <c r="AV429" s="711"/>
      <c r="AW429" s="711"/>
      <c r="AX429" s="711"/>
      <c r="AY429" s="927"/>
      <c r="AZ429" s="711"/>
      <c r="BA429" s="711"/>
      <c r="BB429" s="711"/>
      <c r="BC429" s="711"/>
      <c r="BD429" s="711"/>
      <c r="BE429" s="711"/>
      <c r="BF429" s="711"/>
      <c r="BG429" s="711"/>
      <c r="BH429" s="711"/>
      <c r="BI429" s="716"/>
      <c r="BJ429" s="722"/>
      <c r="BK429" s="1062"/>
      <c r="BL429" s="716"/>
      <c r="BM429" s="720"/>
      <c r="BO429" s="918"/>
    </row>
    <row r="430" spans="1:67" s="726" customFormat="1">
      <c r="A430" s="904">
        <f t="shared" si="6"/>
        <v>421</v>
      </c>
      <c r="B430" s="907">
        <v>2100</v>
      </c>
      <c r="C430" s="905" t="s">
        <v>4565</v>
      </c>
      <c r="D430" s="905">
        <v>2117</v>
      </c>
      <c r="E430" s="905" t="s">
        <v>4695</v>
      </c>
      <c r="F430" s="905">
        <v>2010</v>
      </c>
      <c r="G430" s="905" t="s">
        <v>4696</v>
      </c>
      <c r="H430" s="907" t="s">
        <v>4581</v>
      </c>
      <c r="I430" s="905" t="s">
        <v>4582</v>
      </c>
      <c r="J430" s="906">
        <v>4730970000107</v>
      </c>
      <c r="K430" s="905" t="s">
        <v>4878</v>
      </c>
      <c r="L430" s="1065" t="s">
        <v>4700</v>
      </c>
      <c r="M430" s="905" t="s">
        <v>4441</v>
      </c>
      <c r="N430" s="905" t="s">
        <v>634</v>
      </c>
      <c r="O430" s="922">
        <v>4</v>
      </c>
      <c r="P430" s="905">
        <v>0</v>
      </c>
      <c r="Q430" s="905">
        <v>0</v>
      </c>
      <c r="R430" s="905">
        <v>0</v>
      </c>
      <c r="S430" s="922">
        <v>1007</v>
      </c>
      <c r="T430" s="905" t="s">
        <v>4586</v>
      </c>
      <c r="U430" s="926">
        <v>4356000</v>
      </c>
      <c r="V430" s="926">
        <v>17424000</v>
      </c>
      <c r="W430" s="907" t="s">
        <v>4567</v>
      </c>
      <c r="X430" s="905"/>
      <c r="Y430" s="917"/>
      <c r="Z430" s="907"/>
      <c r="AA430" s="908"/>
      <c r="AB430" s="909"/>
      <c r="AC430" s="905"/>
      <c r="AD430" s="907"/>
      <c r="AE430" s="922"/>
      <c r="AF430" s="906"/>
      <c r="AG430" s="910"/>
      <c r="AH430" s="905"/>
      <c r="AI430" s="910"/>
      <c r="AJ430" s="910"/>
      <c r="AK430" s="907"/>
      <c r="AL430" s="906"/>
      <c r="AM430" s="905"/>
      <c r="AN430" s="910"/>
      <c r="AO430" s="910"/>
      <c r="AP430" s="907"/>
      <c r="AQ430" s="711"/>
      <c r="AR430" s="711"/>
      <c r="AS430" s="711"/>
      <c r="AT430" s="711"/>
      <c r="AU430" s="715"/>
      <c r="AV430" s="711"/>
      <c r="AW430" s="711"/>
      <c r="AX430" s="711"/>
      <c r="AY430" s="927"/>
      <c r="AZ430" s="711"/>
      <c r="BA430" s="711"/>
      <c r="BB430" s="711"/>
      <c r="BC430" s="711"/>
      <c r="BD430" s="711"/>
      <c r="BE430" s="711"/>
      <c r="BF430" s="711"/>
      <c r="BG430" s="711"/>
      <c r="BH430" s="711"/>
      <c r="BI430" s="716"/>
      <c r="BJ430" s="722"/>
      <c r="BK430" s="1062"/>
      <c r="BL430" s="716"/>
      <c r="BM430" s="720"/>
      <c r="BO430" s="918"/>
    </row>
    <row r="431" spans="1:67" s="726" customFormat="1">
      <c r="A431" s="904">
        <f t="shared" si="6"/>
        <v>422</v>
      </c>
      <c r="B431" s="907">
        <v>2100</v>
      </c>
      <c r="C431" s="905" t="s">
        <v>4565</v>
      </c>
      <c r="D431" s="905">
        <v>2117</v>
      </c>
      <c r="E431" s="905" t="s">
        <v>4695</v>
      </c>
      <c r="F431" s="905">
        <v>2010</v>
      </c>
      <c r="G431" s="905" t="s">
        <v>4696</v>
      </c>
      <c r="H431" s="907" t="s">
        <v>4581</v>
      </c>
      <c r="I431" s="905" t="s">
        <v>4582</v>
      </c>
      <c r="J431" s="906">
        <v>4730970000108</v>
      </c>
      <c r="K431" s="905" t="s">
        <v>4879</v>
      </c>
      <c r="L431" s="1065" t="s">
        <v>4700</v>
      </c>
      <c r="M431" s="905" t="s">
        <v>4441</v>
      </c>
      <c r="N431" s="905" t="s">
        <v>634</v>
      </c>
      <c r="O431" s="922">
        <v>4</v>
      </c>
      <c r="P431" s="905">
        <v>0</v>
      </c>
      <c r="Q431" s="905">
        <v>0</v>
      </c>
      <c r="R431" s="905">
        <v>0</v>
      </c>
      <c r="S431" s="922">
        <v>1007</v>
      </c>
      <c r="T431" s="905" t="s">
        <v>4586</v>
      </c>
      <c r="U431" s="926">
        <v>4356000</v>
      </c>
      <c r="V431" s="926">
        <v>17424000</v>
      </c>
      <c r="W431" s="907" t="s">
        <v>4567</v>
      </c>
      <c r="X431" s="905"/>
      <c r="Y431" s="917"/>
      <c r="Z431" s="907"/>
      <c r="AA431" s="908"/>
      <c r="AB431" s="909"/>
      <c r="AC431" s="905"/>
      <c r="AD431" s="907"/>
      <c r="AE431" s="922"/>
      <c r="AF431" s="906"/>
      <c r="AG431" s="910"/>
      <c r="AH431" s="905"/>
      <c r="AI431" s="910"/>
      <c r="AJ431" s="910"/>
      <c r="AK431" s="907"/>
      <c r="AL431" s="906"/>
      <c r="AM431" s="905"/>
      <c r="AN431" s="910"/>
      <c r="AO431" s="910"/>
      <c r="AP431" s="907"/>
      <c r="AQ431" s="711"/>
      <c r="AR431" s="711"/>
      <c r="AS431" s="711"/>
      <c r="AT431" s="711"/>
      <c r="AU431" s="715"/>
      <c r="AV431" s="711"/>
      <c r="AW431" s="711"/>
      <c r="AX431" s="711"/>
      <c r="AY431" s="927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6"/>
      <c r="BJ431" s="722"/>
      <c r="BK431" s="1062"/>
      <c r="BL431" s="716"/>
      <c r="BM431" s="720"/>
      <c r="BO431" s="918"/>
    </row>
    <row r="432" spans="1:67" s="726" customFormat="1">
      <c r="A432" s="904">
        <f t="shared" si="6"/>
        <v>423</v>
      </c>
      <c r="B432" s="907">
        <v>2100</v>
      </c>
      <c r="C432" s="905" t="s">
        <v>4565</v>
      </c>
      <c r="D432" s="905">
        <v>2117</v>
      </c>
      <c r="E432" s="905" t="s">
        <v>4695</v>
      </c>
      <c r="F432" s="905">
        <v>2010</v>
      </c>
      <c r="G432" s="905" t="s">
        <v>4696</v>
      </c>
      <c r="H432" s="907" t="s">
        <v>4581</v>
      </c>
      <c r="I432" s="905" t="s">
        <v>4582</v>
      </c>
      <c r="J432" s="906">
        <v>4730970000110</v>
      </c>
      <c r="K432" s="905" t="s">
        <v>4880</v>
      </c>
      <c r="L432" s="1065" t="s">
        <v>4700</v>
      </c>
      <c r="M432" s="905" t="s">
        <v>4441</v>
      </c>
      <c r="N432" s="905" t="s">
        <v>634</v>
      </c>
      <c r="O432" s="922">
        <v>5</v>
      </c>
      <c r="P432" s="905">
        <v>0</v>
      </c>
      <c r="Q432" s="905">
        <v>0</v>
      </c>
      <c r="R432" s="905">
        <v>0</v>
      </c>
      <c r="S432" s="922">
        <v>1007</v>
      </c>
      <c r="T432" s="905" t="s">
        <v>4586</v>
      </c>
      <c r="U432" s="926">
        <v>4356000</v>
      </c>
      <c r="V432" s="926">
        <v>21780000</v>
      </c>
      <c r="W432" s="907" t="s">
        <v>4567</v>
      </c>
      <c r="X432" s="905"/>
      <c r="Y432" s="917"/>
      <c r="Z432" s="907"/>
      <c r="AA432" s="908"/>
      <c r="AB432" s="909"/>
      <c r="AC432" s="905"/>
      <c r="AD432" s="907"/>
      <c r="AE432" s="922"/>
      <c r="AF432" s="906"/>
      <c r="AG432" s="910"/>
      <c r="AH432" s="905"/>
      <c r="AI432" s="910"/>
      <c r="AJ432" s="910"/>
      <c r="AK432" s="907"/>
      <c r="AL432" s="906"/>
      <c r="AM432" s="905"/>
      <c r="AN432" s="910"/>
      <c r="AO432" s="910"/>
      <c r="AP432" s="907"/>
      <c r="AQ432" s="711"/>
      <c r="AR432" s="711"/>
      <c r="AS432" s="711"/>
      <c r="AT432" s="711"/>
      <c r="AU432" s="715"/>
      <c r="AV432" s="711"/>
      <c r="AW432" s="711"/>
      <c r="AX432" s="711"/>
      <c r="AY432" s="927"/>
      <c r="AZ432" s="711"/>
      <c r="BA432" s="711"/>
      <c r="BB432" s="711"/>
      <c r="BC432" s="711"/>
      <c r="BD432" s="711"/>
      <c r="BE432" s="711"/>
      <c r="BF432" s="711"/>
      <c r="BG432" s="711"/>
      <c r="BH432" s="711"/>
      <c r="BI432" s="716"/>
      <c r="BJ432" s="722"/>
      <c r="BK432" s="1062"/>
      <c r="BL432" s="716"/>
      <c r="BM432" s="720"/>
      <c r="BO432" s="918"/>
    </row>
    <row r="433" spans="1:67" s="726" customFormat="1">
      <c r="A433" s="904">
        <f t="shared" si="6"/>
        <v>424</v>
      </c>
      <c r="B433" s="907">
        <v>2100</v>
      </c>
      <c r="C433" s="905" t="s">
        <v>4565</v>
      </c>
      <c r="D433" s="905">
        <v>2117</v>
      </c>
      <c r="E433" s="905" t="s">
        <v>4695</v>
      </c>
      <c r="F433" s="905">
        <v>2010</v>
      </c>
      <c r="G433" s="905" t="s">
        <v>4696</v>
      </c>
      <c r="H433" s="907" t="s">
        <v>4581</v>
      </c>
      <c r="I433" s="905" t="s">
        <v>4582</v>
      </c>
      <c r="J433" s="906">
        <v>4730970000111</v>
      </c>
      <c r="K433" s="905" t="s">
        <v>4881</v>
      </c>
      <c r="L433" s="1065" t="s">
        <v>4700</v>
      </c>
      <c r="M433" s="905" t="s">
        <v>4441</v>
      </c>
      <c r="N433" s="905" t="s">
        <v>634</v>
      </c>
      <c r="O433" s="922">
        <v>8</v>
      </c>
      <c r="P433" s="905">
        <v>0</v>
      </c>
      <c r="Q433" s="905">
        <v>0</v>
      </c>
      <c r="R433" s="905">
        <v>0</v>
      </c>
      <c r="S433" s="922">
        <v>1007</v>
      </c>
      <c r="T433" s="905" t="s">
        <v>4586</v>
      </c>
      <c r="U433" s="926">
        <v>4356000</v>
      </c>
      <c r="V433" s="926">
        <v>34848000</v>
      </c>
      <c r="W433" s="907" t="s">
        <v>4567</v>
      </c>
      <c r="X433" s="905"/>
      <c r="Y433" s="917"/>
      <c r="Z433" s="907"/>
      <c r="AA433" s="908"/>
      <c r="AB433" s="909"/>
      <c r="AC433" s="905"/>
      <c r="AD433" s="907"/>
      <c r="AE433" s="922"/>
      <c r="AF433" s="906"/>
      <c r="AG433" s="910"/>
      <c r="AH433" s="905"/>
      <c r="AI433" s="910"/>
      <c r="AJ433" s="910"/>
      <c r="AK433" s="907"/>
      <c r="AL433" s="906"/>
      <c r="AM433" s="905"/>
      <c r="AN433" s="910"/>
      <c r="AO433" s="910"/>
      <c r="AP433" s="907"/>
      <c r="AQ433" s="711"/>
      <c r="AR433" s="711"/>
      <c r="AS433" s="711"/>
      <c r="AT433" s="711"/>
      <c r="AU433" s="715"/>
      <c r="AV433" s="711"/>
      <c r="AW433" s="711"/>
      <c r="AX433" s="711"/>
      <c r="AY433" s="927"/>
      <c r="AZ433" s="711"/>
      <c r="BA433" s="711"/>
      <c r="BB433" s="711"/>
      <c r="BC433" s="711"/>
      <c r="BD433" s="711"/>
      <c r="BE433" s="711"/>
      <c r="BF433" s="711"/>
      <c r="BG433" s="711"/>
      <c r="BH433" s="711"/>
      <c r="BI433" s="716"/>
      <c r="BJ433" s="722"/>
      <c r="BK433" s="1062"/>
      <c r="BL433" s="716"/>
      <c r="BM433" s="720"/>
      <c r="BO433" s="918"/>
    </row>
    <row r="434" spans="1:67" s="726" customFormat="1">
      <c r="A434" s="904">
        <f t="shared" si="6"/>
        <v>425</v>
      </c>
      <c r="B434" s="907">
        <v>2100</v>
      </c>
      <c r="C434" s="905" t="s">
        <v>4565</v>
      </c>
      <c r="D434" s="905">
        <v>2117</v>
      </c>
      <c r="E434" s="905" t="s">
        <v>4695</v>
      </c>
      <c r="F434" s="905">
        <v>2010</v>
      </c>
      <c r="G434" s="905" t="s">
        <v>4696</v>
      </c>
      <c r="H434" s="907" t="s">
        <v>4581</v>
      </c>
      <c r="I434" s="905" t="s">
        <v>4582</v>
      </c>
      <c r="J434" s="906">
        <v>6115970000018</v>
      </c>
      <c r="K434" s="905" t="s">
        <v>4918</v>
      </c>
      <c r="L434" s="1065" t="s">
        <v>4589</v>
      </c>
      <c r="M434" s="905" t="s">
        <v>4441</v>
      </c>
      <c r="N434" s="905" t="s">
        <v>634</v>
      </c>
      <c r="O434" s="922">
        <v>76</v>
      </c>
      <c r="P434" s="905">
        <v>0</v>
      </c>
      <c r="Q434" s="905">
        <v>0</v>
      </c>
      <c r="R434" s="905">
        <v>0</v>
      </c>
      <c r="S434" s="922">
        <v>1007</v>
      </c>
      <c r="T434" s="905" t="s">
        <v>4586</v>
      </c>
      <c r="U434" s="926">
        <v>1371333</v>
      </c>
      <c r="V434" s="926">
        <v>104221333</v>
      </c>
      <c r="W434" s="907" t="s">
        <v>4567</v>
      </c>
      <c r="X434" s="905"/>
      <c r="Y434" s="917"/>
      <c r="Z434" s="907"/>
      <c r="AA434" s="908"/>
      <c r="AB434" s="909"/>
      <c r="AC434" s="905"/>
      <c r="AD434" s="907"/>
      <c r="AE434" s="922"/>
      <c r="AF434" s="906"/>
      <c r="AG434" s="910"/>
      <c r="AH434" s="905"/>
      <c r="AI434" s="910"/>
      <c r="AJ434" s="910"/>
      <c r="AK434" s="907"/>
      <c r="AL434" s="906"/>
      <c r="AM434" s="905"/>
      <c r="AN434" s="910"/>
      <c r="AO434" s="910"/>
      <c r="AP434" s="907"/>
      <c r="AQ434" s="711"/>
      <c r="AR434" s="711"/>
      <c r="AS434" s="711"/>
      <c r="AT434" s="711"/>
      <c r="AU434" s="715"/>
      <c r="AV434" s="711"/>
      <c r="AW434" s="711"/>
      <c r="AX434" s="711"/>
      <c r="AY434" s="927"/>
      <c r="AZ434" s="711"/>
      <c r="BA434" s="711"/>
      <c r="BB434" s="711"/>
      <c r="BC434" s="711"/>
      <c r="BD434" s="711"/>
      <c r="BE434" s="711"/>
      <c r="BF434" s="711"/>
      <c r="BG434" s="711"/>
      <c r="BH434" s="711"/>
      <c r="BI434" s="716"/>
      <c r="BJ434" s="722"/>
      <c r="BK434" s="1062"/>
      <c r="BL434" s="716"/>
      <c r="BM434" s="720"/>
      <c r="BO434" s="918"/>
    </row>
    <row r="435" spans="1:67" s="726" customFormat="1">
      <c r="A435" s="904">
        <f t="shared" si="6"/>
        <v>426</v>
      </c>
      <c r="B435" s="907">
        <v>2100</v>
      </c>
      <c r="C435" s="905" t="s">
        <v>4565</v>
      </c>
      <c r="D435" s="905">
        <v>2117</v>
      </c>
      <c r="E435" s="905" t="s">
        <v>4695</v>
      </c>
      <c r="F435" s="905">
        <v>2010</v>
      </c>
      <c r="G435" s="905" t="s">
        <v>4696</v>
      </c>
      <c r="H435" s="907" t="s">
        <v>4581</v>
      </c>
      <c r="I435" s="905" t="s">
        <v>4582</v>
      </c>
      <c r="J435" s="906">
        <v>2940970001019</v>
      </c>
      <c r="K435" s="905" t="s">
        <v>4749</v>
      </c>
      <c r="L435" s="1065" t="s">
        <v>4464</v>
      </c>
      <c r="M435" s="905" t="s">
        <v>4441</v>
      </c>
      <c r="N435" s="905" t="s">
        <v>634</v>
      </c>
      <c r="O435" s="922">
        <v>4</v>
      </c>
      <c r="P435" s="905">
        <v>0</v>
      </c>
      <c r="Q435" s="905">
        <v>0</v>
      </c>
      <c r="R435" s="905">
        <v>0</v>
      </c>
      <c r="S435" s="922">
        <v>1007</v>
      </c>
      <c r="T435" s="905" t="s">
        <v>4586</v>
      </c>
      <c r="U435" s="926">
        <v>385000</v>
      </c>
      <c r="V435" s="926">
        <v>1540000</v>
      </c>
      <c r="W435" s="907" t="s">
        <v>4567</v>
      </c>
      <c r="X435" s="905"/>
      <c r="Y435" s="917"/>
      <c r="Z435" s="907"/>
      <c r="AA435" s="908"/>
      <c r="AB435" s="909"/>
      <c r="AC435" s="905"/>
      <c r="AD435" s="907"/>
      <c r="AE435" s="922"/>
      <c r="AF435" s="906"/>
      <c r="AG435" s="910"/>
      <c r="AH435" s="905"/>
      <c r="AI435" s="910"/>
      <c r="AJ435" s="910"/>
      <c r="AK435" s="907"/>
      <c r="AL435" s="906"/>
      <c r="AM435" s="905"/>
      <c r="AN435" s="910"/>
      <c r="AO435" s="910"/>
      <c r="AP435" s="907"/>
      <c r="AQ435" s="711"/>
      <c r="AR435" s="711"/>
      <c r="AS435" s="711"/>
      <c r="AT435" s="711"/>
      <c r="AU435" s="715"/>
      <c r="AV435" s="711"/>
      <c r="AW435" s="711"/>
      <c r="AX435" s="711"/>
      <c r="AY435" s="927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6"/>
      <c r="BJ435" s="722"/>
      <c r="BK435" s="1062"/>
      <c r="BL435" s="716"/>
      <c r="BM435" s="720"/>
      <c r="BO435" s="918"/>
    </row>
    <row r="436" spans="1:67" s="726" customFormat="1">
      <c r="A436" s="904">
        <f t="shared" si="6"/>
        <v>427</v>
      </c>
      <c r="B436" s="907">
        <v>2100</v>
      </c>
      <c r="C436" s="905" t="s">
        <v>4565</v>
      </c>
      <c r="D436" s="905">
        <v>2117</v>
      </c>
      <c r="E436" s="905" t="s">
        <v>4695</v>
      </c>
      <c r="F436" s="905">
        <v>2010</v>
      </c>
      <c r="G436" s="905" t="s">
        <v>4696</v>
      </c>
      <c r="H436" s="907" t="s">
        <v>4581</v>
      </c>
      <c r="I436" s="905" t="s">
        <v>4582</v>
      </c>
      <c r="J436" s="906">
        <v>2940970000545</v>
      </c>
      <c r="K436" s="905" t="s">
        <v>4747</v>
      </c>
      <c r="L436" s="1065" t="s">
        <v>4464</v>
      </c>
      <c r="M436" s="905" t="s">
        <v>4441</v>
      </c>
      <c r="N436" s="905" t="s">
        <v>634</v>
      </c>
      <c r="O436" s="922">
        <v>8</v>
      </c>
      <c r="P436" s="905">
        <v>0</v>
      </c>
      <c r="Q436" s="905">
        <v>0</v>
      </c>
      <c r="R436" s="905">
        <v>0</v>
      </c>
      <c r="S436" s="922">
        <v>1007</v>
      </c>
      <c r="T436" s="905" t="s">
        <v>4586</v>
      </c>
      <c r="U436" s="926">
        <v>660000</v>
      </c>
      <c r="V436" s="926">
        <v>5280000</v>
      </c>
      <c r="W436" s="907" t="s">
        <v>4567</v>
      </c>
      <c r="X436" s="905"/>
      <c r="Y436" s="917"/>
      <c r="Z436" s="907"/>
      <c r="AA436" s="908"/>
      <c r="AB436" s="909"/>
      <c r="AC436" s="905"/>
      <c r="AD436" s="907"/>
      <c r="AE436" s="922"/>
      <c r="AF436" s="906"/>
      <c r="AG436" s="910"/>
      <c r="AH436" s="905"/>
      <c r="AI436" s="910"/>
      <c r="AJ436" s="910"/>
      <c r="AK436" s="907"/>
      <c r="AL436" s="906"/>
      <c r="AM436" s="905"/>
      <c r="AN436" s="910"/>
      <c r="AO436" s="910"/>
      <c r="AP436" s="907"/>
      <c r="AQ436" s="711"/>
      <c r="AR436" s="711"/>
      <c r="AS436" s="711"/>
      <c r="AT436" s="711"/>
      <c r="AU436" s="715"/>
      <c r="AV436" s="711"/>
      <c r="AW436" s="711"/>
      <c r="AX436" s="711"/>
      <c r="AY436" s="927"/>
      <c r="AZ436" s="711"/>
      <c r="BA436" s="711"/>
      <c r="BB436" s="711"/>
      <c r="BC436" s="711"/>
      <c r="BD436" s="711"/>
      <c r="BE436" s="711"/>
      <c r="BF436" s="711"/>
      <c r="BG436" s="711"/>
      <c r="BH436" s="711"/>
      <c r="BI436" s="716"/>
      <c r="BJ436" s="722"/>
      <c r="BK436" s="1062"/>
      <c r="BL436" s="716"/>
      <c r="BM436" s="720"/>
      <c r="BO436" s="918"/>
    </row>
    <row r="437" spans="1:67" s="726" customFormat="1">
      <c r="A437" s="904">
        <f t="shared" si="6"/>
        <v>428</v>
      </c>
      <c r="B437" s="907">
        <v>2100</v>
      </c>
      <c r="C437" s="905" t="s">
        <v>4565</v>
      </c>
      <c r="D437" s="905">
        <v>2117</v>
      </c>
      <c r="E437" s="905" t="s">
        <v>4695</v>
      </c>
      <c r="F437" s="905">
        <v>2010</v>
      </c>
      <c r="G437" s="905" t="s">
        <v>4696</v>
      </c>
      <c r="H437" s="907" t="s">
        <v>4581</v>
      </c>
      <c r="I437" s="905" t="s">
        <v>4582</v>
      </c>
      <c r="J437" s="906">
        <v>2940970000821</v>
      </c>
      <c r="K437" s="905" t="s">
        <v>4748</v>
      </c>
      <c r="L437" s="1065" t="s">
        <v>4464</v>
      </c>
      <c r="M437" s="905" t="s">
        <v>4441</v>
      </c>
      <c r="N437" s="905" t="s">
        <v>634</v>
      </c>
      <c r="O437" s="922">
        <v>4</v>
      </c>
      <c r="P437" s="905">
        <v>0</v>
      </c>
      <c r="Q437" s="905">
        <v>0</v>
      </c>
      <c r="R437" s="905">
        <v>0</v>
      </c>
      <c r="S437" s="922">
        <v>1007</v>
      </c>
      <c r="T437" s="905" t="s">
        <v>4586</v>
      </c>
      <c r="U437" s="926">
        <v>770000</v>
      </c>
      <c r="V437" s="926">
        <v>3080000</v>
      </c>
      <c r="W437" s="907" t="s">
        <v>4567</v>
      </c>
      <c r="X437" s="905"/>
      <c r="Y437" s="917"/>
      <c r="Z437" s="907"/>
      <c r="AA437" s="908"/>
      <c r="AB437" s="909"/>
      <c r="AC437" s="905"/>
      <c r="AD437" s="907"/>
      <c r="AE437" s="922"/>
      <c r="AF437" s="906"/>
      <c r="AG437" s="910"/>
      <c r="AH437" s="905"/>
      <c r="AI437" s="910"/>
      <c r="AJ437" s="910"/>
      <c r="AK437" s="907"/>
      <c r="AL437" s="906"/>
      <c r="AM437" s="905"/>
      <c r="AN437" s="910"/>
      <c r="AO437" s="910"/>
      <c r="AP437" s="907"/>
      <c r="AQ437" s="711"/>
      <c r="AR437" s="711"/>
      <c r="AS437" s="711"/>
      <c r="AT437" s="711"/>
      <c r="AU437" s="715"/>
      <c r="AV437" s="711"/>
      <c r="AW437" s="711"/>
      <c r="AX437" s="711"/>
      <c r="AY437" s="927"/>
      <c r="AZ437" s="711"/>
      <c r="BA437" s="711"/>
      <c r="BB437" s="711"/>
      <c r="BC437" s="711"/>
      <c r="BD437" s="711"/>
      <c r="BE437" s="711"/>
      <c r="BF437" s="711"/>
      <c r="BG437" s="711"/>
      <c r="BH437" s="711"/>
      <c r="BI437" s="716"/>
      <c r="BJ437" s="722"/>
      <c r="BK437" s="1062"/>
      <c r="BL437" s="716"/>
      <c r="BM437" s="720"/>
      <c r="BO437" s="918"/>
    </row>
    <row r="438" spans="1:67" s="726" customFormat="1">
      <c r="A438" s="904">
        <f t="shared" si="6"/>
        <v>429</v>
      </c>
      <c r="B438" s="907">
        <v>2100</v>
      </c>
      <c r="C438" s="905" t="s">
        <v>4565</v>
      </c>
      <c r="D438" s="905">
        <v>2117</v>
      </c>
      <c r="E438" s="905" t="s">
        <v>4695</v>
      </c>
      <c r="F438" s="905">
        <v>2010</v>
      </c>
      <c r="G438" s="905" t="s">
        <v>4696</v>
      </c>
      <c r="H438" s="907" t="s">
        <v>4581</v>
      </c>
      <c r="I438" s="905" t="s">
        <v>4582</v>
      </c>
      <c r="J438" s="906">
        <v>2940970000129</v>
      </c>
      <c r="K438" s="905" t="s">
        <v>4746</v>
      </c>
      <c r="L438" s="1065" t="s">
        <v>4464</v>
      </c>
      <c r="M438" s="905" t="s">
        <v>4441</v>
      </c>
      <c r="N438" s="905" t="s">
        <v>634</v>
      </c>
      <c r="O438" s="922">
        <v>4</v>
      </c>
      <c r="P438" s="905">
        <v>0</v>
      </c>
      <c r="Q438" s="905">
        <v>0</v>
      </c>
      <c r="R438" s="905">
        <v>0</v>
      </c>
      <c r="S438" s="922">
        <v>1007</v>
      </c>
      <c r="T438" s="905" t="s">
        <v>4586</v>
      </c>
      <c r="U438" s="926">
        <v>4980050</v>
      </c>
      <c r="V438" s="926">
        <v>19920201</v>
      </c>
      <c r="W438" s="907" t="s">
        <v>4567</v>
      </c>
      <c r="X438" s="905"/>
      <c r="Y438" s="917"/>
      <c r="Z438" s="907"/>
      <c r="AA438" s="908"/>
      <c r="AB438" s="909"/>
      <c r="AC438" s="905"/>
      <c r="AD438" s="907"/>
      <c r="AE438" s="922"/>
      <c r="AF438" s="906"/>
      <c r="AG438" s="910"/>
      <c r="AH438" s="905"/>
      <c r="AI438" s="910"/>
      <c r="AJ438" s="910"/>
      <c r="AK438" s="907"/>
      <c r="AL438" s="906"/>
      <c r="AM438" s="905"/>
      <c r="AN438" s="910"/>
      <c r="AO438" s="910"/>
      <c r="AP438" s="907"/>
      <c r="AQ438" s="711"/>
      <c r="AR438" s="711"/>
      <c r="AS438" s="711"/>
      <c r="AT438" s="711"/>
      <c r="AU438" s="715"/>
      <c r="AV438" s="711"/>
      <c r="AW438" s="711"/>
      <c r="AX438" s="711"/>
      <c r="AY438" s="927"/>
      <c r="AZ438" s="711"/>
      <c r="BA438" s="711"/>
      <c r="BB438" s="711"/>
      <c r="BC438" s="711"/>
      <c r="BD438" s="711"/>
      <c r="BE438" s="711"/>
      <c r="BF438" s="711"/>
      <c r="BG438" s="711"/>
      <c r="BH438" s="711"/>
      <c r="BI438" s="716"/>
      <c r="BJ438" s="722"/>
      <c r="BK438" s="1062"/>
      <c r="BL438" s="716"/>
      <c r="BM438" s="720"/>
      <c r="BO438" s="918"/>
    </row>
    <row r="439" spans="1:67" s="726" customFormat="1">
      <c r="A439" s="904">
        <f t="shared" si="6"/>
        <v>430</v>
      </c>
      <c r="B439" s="907">
        <v>2100</v>
      </c>
      <c r="C439" s="905" t="s">
        <v>4565</v>
      </c>
      <c r="D439" s="905">
        <v>2117</v>
      </c>
      <c r="E439" s="905" t="s">
        <v>4695</v>
      </c>
      <c r="F439" s="905">
        <v>2010</v>
      </c>
      <c r="G439" s="905" t="s">
        <v>4696</v>
      </c>
      <c r="H439" s="907" t="s">
        <v>4581</v>
      </c>
      <c r="I439" s="905" t="s">
        <v>4582</v>
      </c>
      <c r="J439" s="906">
        <v>2815300007276</v>
      </c>
      <c r="K439" s="905" t="s">
        <v>5834</v>
      </c>
      <c r="L439" s="1065" t="s">
        <v>4697</v>
      </c>
      <c r="M439" s="905" t="s">
        <v>4441</v>
      </c>
      <c r="N439" s="905" t="s">
        <v>634</v>
      </c>
      <c r="O439" s="922">
        <v>10</v>
      </c>
      <c r="P439" s="905">
        <v>0</v>
      </c>
      <c r="Q439" s="905">
        <v>0</v>
      </c>
      <c r="R439" s="905">
        <v>0</v>
      </c>
      <c r="S439" s="922">
        <v>1007</v>
      </c>
      <c r="T439" s="905" t="s">
        <v>4586</v>
      </c>
      <c r="U439" s="926">
        <v>352000</v>
      </c>
      <c r="V439" s="926">
        <v>3520000</v>
      </c>
      <c r="W439" s="907" t="s">
        <v>4567</v>
      </c>
      <c r="X439" s="905"/>
      <c r="Y439" s="917"/>
      <c r="Z439" s="907"/>
      <c r="AA439" s="908"/>
      <c r="AB439" s="909">
        <v>7000008307</v>
      </c>
      <c r="AC439" s="905" t="s">
        <v>6218</v>
      </c>
      <c r="AD439" s="907"/>
      <c r="AE439" s="922"/>
      <c r="AF439" s="906"/>
      <c r="AG439" s="910"/>
      <c r="AH439" s="905"/>
      <c r="AI439" s="910"/>
      <c r="AJ439" s="910">
        <v>44006</v>
      </c>
      <c r="AK439" s="907">
        <v>10</v>
      </c>
      <c r="AL439" s="906"/>
      <c r="AM439" s="905"/>
      <c r="AN439" s="910"/>
      <c r="AO439" s="910"/>
      <c r="AP439" s="907"/>
      <c r="AQ439" s="711"/>
      <c r="AR439" s="711"/>
      <c r="AS439" s="711"/>
      <c r="AT439" s="711"/>
      <c r="AU439" s="715"/>
      <c r="AV439" s="711"/>
      <c r="AW439" s="711"/>
      <c r="AX439" s="711"/>
      <c r="AY439" s="927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6"/>
      <c r="BJ439" s="722"/>
      <c r="BK439" s="1062"/>
      <c r="BL439" s="716"/>
      <c r="BM439" s="720"/>
      <c r="BO439" s="918"/>
    </row>
    <row r="440" spans="1:67" s="726" customFormat="1">
      <c r="A440" s="904">
        <f t="shared" si="6"/>
        <v>431</v>
      </c>
      <c r="B440" s="907">
        <v>2100</v>
      </c>
      <c r="C440" s="905" t="s">
        <v>4565</v>
      </c>
      <c r="D440" s="905">
        <v>2117</v>
      </c>
      <c r="E440" s="905" t="s">
        <v>4695</v>
      </c>
      <c r="F440" s="905">
        <v>2010</v>
      </c>
      <c r="G440" s="905" t="s">
        <v>4696</v>
      </c>
      <c r="H440" s="907" t="s">
        <v>4581</v>
      </c>
      <c r="I440" s="905" t="s">
        <v>4582</v>
      </c>
      <c r="J440" s="906">
        <v>2815300007275</v>
      </c>
      <c r="K440" s="905" t="s">
        <v>5835</v>
      </c>
      <c r="L440" s="1065" t="s">
        <v>4697</v>
      </c>
      <c r="M440" s="905" t="s">
        <v>4441</v>
      </c>
      <c r="N440" s="905" t="s">
        <v>634</v>
      </c>
      <c r="O440" s="922">
        <v>10</v>
      </c>
      <c r="P440" s="905">
        <v>0</v>
      </c>
      <c r="Q440" s="905">
        <v>0</v>
      </c>
      <c r="R440" s="905">
        <v>0</v>
      </c>
      <c r="S440" s="922">
        <v>1007</v>
      </c>
      <c r="T440" s="905" t="s">
        <v>4586</v>
      </c>
      <c r="U440" s="926">
        <v>418000</v>
      </c>
      <c r="V440" s="926">
        <v>4180000</v>
      </c>
      <c r="W440" s="907" t="s">
        <v>4567</v>
      </c>
      <c r="X440" s="905"/>
      <c r="Y440" s="917"/>
      <c r="Z440" s="907"/>
      <c r="AA440" s="908"/>
      <c r="AB440" s="909">
        <v>7000008307</v>
      </c>
      <c r="AC440" s="905" t="s">
        <v>6218</v>
      </c>
      <c r="AD440" s="907"/>
      <c r="AE440" s="922"/>
      <c r="AF440" s="906"/>
      <c r="AG440" s="910"/>
      <c r="AH440" s="905"/>
      <c r="AI440" s="910"/>
      <c r="AJ440" s="910">
        <v>44006</v>
      </c>
      <c r="AK440" s="907">
        <v>10</v>
      </c>
      <c r="AL440" s="906"/>
      <c r="AM440" s="905"/>
      <c r="AN440" s="910"/>
      <c r="AO440" s="910"/>
      <c r="AP440" s="907"/>
      <c r="AQ440" s="711"/>
      <c r="AR440" s="711"/>
      <c r="AS440" s="711"/>
      <c r="AT440" s="711"/>
      <c r="AU440" s="715"/>
      <c r="AV440" s="711"/>
      <c r="AW440" s="711"/>
      <c r="AX440" s="711"/>
      <c r="AY440" s="927"/>
      <c r="AZ440" s="711"/>
      <c r="BA440" s="711"/>
      <c r="BB440" s="711"/>
      <c r="BC440" s="711"/>
      <c r="BD440" s="711"/>
      <c r="BE440" s="711"/>
      <c r="BF440" s="711"/>
      <c r="BG440" s="711"/>
      <c r="BH440" s="711"/>
      <c r="BI440" s="716"/>
      <c r="BJ440" s="722"/>
      <c r="BK440" s="1062"/>
      <c r="BL440" s="716"/>
      <c r="BM440" s="720"/>
      <c r="BO440" s="918"/>
    </row>
    <row r="441" spans="1:67" s="726" customFormat="1">
      <c r="A441" s="904">
        <f t="shared" si="6"/>
        <v>432</v>
      </c>
      <c r="B441" s="907">
        <v>2100</v>
      </c>
      <c r="C441" s="905" t="s">
        <v>4565</v>
      </c>
      <c r="D441" s="905">
        <v>2117</v>
      </c>
      <c r="E441" s="905" t="s">
        <v>4695</v>
      </c>
      <c r="F441" s="905">
        <v>2010</v>
      </c>
      <c r="G441" s="905" t="s">
        <v>4696</v>
      </c>
      <c r="H441" s="907" t="s">
        <v>4581</v>
      </c>
      <c r="I441" s="905" t="s">
        <v>4582</v>
      </c>
      <c r="J441" s="906">
        <v>4710370000014</v>
      </c>
      <c r="K441" s="905" t="s">
        <v>4859</v>
      </c>
      <c r="L441" s="1065" t="s">
        <v>4443</v>
      </c>
      <c r="M441" s="905" t="s">
        <v>4441</v>
      </c>
      <c r="N441" s="905" t="s">
        <v>634</v>
      </c>
      <c r="O441" s="922">
        <v>2</v>
      </c>
      <c r="P441" s="905">
        <v>0</v>
      </c>
      <c r="Q441" s="905">
        <v>0</v>
      </c>
      <c r="R441" s="905">
        <v>0</v>
      </c>
      <c r="S441" s="922">
        <v>1007</v>
      </c>
      <c r="T441" s="905" t="s">
        <v>4586</v>
      </c>
      <c r="U441" s="926">
        <v>6325000</v>
      </c>
      <c r="V441" s="926">
        <v>12650000</v>
      </c>
      <c r="W441" s="907" t="s">
        <v>4567</v>
      </c>
      <c r="X441" s="905"/>
      <c r="Y441" s="917"/>
      <c r="Z441" s="907"/>
      <c r="AA441" s="908"/>
      <c r="AB441" s="909"/>
      <c r="AC441" s="905"/>
      <c r="AD441" s="907"/>
      <c r="AE441" s="922"/>
      <c r="AF441" s="906"/>
      <c r="AG441" s="910"/>
      <c r="AH441" s="905"/>
      <c r="AI441" s="910"/>
      <c r="AJ441" s="910"/>
      <c r="AK441" s="907"/>
      <c r="AL441" s="906"/>
      <c r="AM441" s="905"/>
      <c r="AN441" s="910"/>
      <c r="AO441" s="910"/>
      <c r="AP441" s="907"/>
      <c r="AQ441" s="711"/>
      <c r="AR441" s="711"/>
      <c r="AS441" s="711"/>
      <c r="AT441" s="711"/>
      <c r="AU441" s="715"/>
      <c r="AV441" s="711"/>
      <c r="AW441" s="711"/>
      <c r="AX441" s="711"/>
      <c r="AY441" s="927"/>
      <c r="AZ441" s="711"/>
      <c r="BA441" s="711"/>
      <c r="BB441" s="711"/>
      <c r="BC441" s="711"/>
      <c r="BD441" s="711"/>
      <c r="BE441" s="711"/>
      <c r="BF441" s="711"/>
      <c r="BG441" s="711"/>
      <c r="BH441" s="711"/>
      <c r="BI441" s="716"/>
      <c r="BJ441" s="722"/>
      <c r="BK441" s="1062"/>
      <c r="BL441" s="716"/>
      <c r="BM441" s="720"/>
      <c r="BO441" s="918"/>
    </row>
    <row r="442" spans="1:67" s="726" customFormat="1">
      <c r="A442" s="904">
        <f t="shared" si="6"/>
        <v>433</v>
      </c>
      <c r="B442" s="907">
        <v>2100</v>
      </c>
      <c r="C442" s="905" t="s">
        <v>4565</v>
      </c>
      <c r="D442" s="905">
        <v>2117</v>
      </c>
      <c r="E442" s="905" t="s">
        <v>4695</v>
      </c>
      <c r="F442" s="905">
        <v>2010</v>
      </c>
      <c r="G442" s="905" t="s">
        <v>4696</v>
      </c>
      <c r="H442" s="907" t="s">
        <v>4581</v>
      </c>
      <c r="I442" s="905" t="s">
        <v>4582</v>
      </c>
      <c r="J442" s="906">
        <v>4720970000014</v>
      </c>
      <c r="K442" s="905" t="s">
        <v>4863</v>
      </c>
      <c r="L442" s="1065" t="s">
        <v>4590</v>
      </c>
      <c r="M442" s="905" t="s">
        <v>4441</v>
      </c>
      <c r="N442" s="905" t="s">
        <v>634</v>
      </c>
      <c r="O442" s="922">
        <v>6</v>
      </c>
      <c r="P442" s="905">
        <v>0</v>
      </c>
      <c r="Q442" s="905">
        <v>0</v>
      </c>
      <c r="R442" s="905">
        <v>0</v>
      </c>
      <c r="S442" s="922">
        <v>1007</v>
      </c>
      <c r="T442" s="905" t="s">
        <v>4586</v>
      </c>
      <c r="U442" s="926">
        <v>2332000</v>
      </c>
      <c r="V442" s="926">
        <v>13992000</v>
      </c>
      <c r="W442" s="907" t="s">
        <v>4567</v>
      </c>
      <c r="X442" s="905"/>
      <c r="Y442" s="917"/>
      <c r="Z442" s="907"/>
      <c r="AA442" s="908"/>
      <c r="AB442" s="909"/>
      <c r="AC442" s="905"/>
      <c r="AD442" s="907"/>
      <c r="AE442" s="922"/>
      <c r="AF442" s="906"/>
      <c r="AG442" s="910"/>
      <c r="AH442" s="905"/>
      <c r="AI442" s="910"/>
      <c r="AJ442" s="910"/>
      <c r="AK442" s="907"/>
      <c r="AL442" s="906"/>
      <c r="AM442" s="905"/>
      <c r="AN442" s="910"/>
      <c r="AO442" s="910"/>
      <c r="AP442" s="907"/>
      <c r="AQ442" s="711"/>
      <c r="AR442" s="711"/>
      <c r="AS442" s="711"/>
      <c r="AT442" s="711"/>
      <c r="AU442" s="715"/>
      <c r="AV442" s="711"/>
      <c r="AW442" s="711"/>
      <c r="AX442" s="711"/>
      <c r="AY442" s="927"/>
      <c r="AZ442" s="711"/>
      <c r="BA442" s="711"/>
      <c r="BB442" s="711"/>
      <c r="BC442" s="711"/>
      <c r="BD442" s="711"/>
      <c r="BE442" s="711"/>
      <c r="BF442" s="711"/>
      <c r="BG442" s="711"/>
      <c r="BH442" s="711"/>
      <c r="BI442" s="716"/>
      <c r="BJ442" s="722"/>
      <c r="BK442" s="1062"/>
      <c r="BL442" s="716"/>
      <c r="BM442" s="720"/>
      <c r="BO442" s="918"/>
    </row>
    <row r="443" spans="1:67" s="726" customFormat="1">
      <c r="A443" s="904">
        <f t="shared" si="6"/>
        <v>434</v>
      </c>
      <c r="B443" s="907">
        <v>2100</v>
      </c>
      <c r="C443" s="905" t="s">
        <v>4565</v>
      </c>
      <c r="D443" s="905">
        <v>2117</v>
      </c>
      <c r="E443" s="905" t="s">
        <v>4695</v>
      </c>
      <c r="F443" s="905">
        <v>2010</v>
      </c>
      <c r="G443" s="905" t="s">
        <v>4696</v>
      </c>
      <c r="H443" s="907" t="s">
        <v>4581</v>
      </c>
      <c r="I443" s="905" t="s">
        <v>4582</v>
      </c>
      <c r="J443" s="906">
        <v>4720970000530</v>
      </c>
      <c r="K443" s="905" t="s">
        <v>4871</v>
      </c>
      <c r="L443" s="1065" t="s">
        <v>4590</v>
      </c>
      <c r="M443" s="905" t="s">
        <v>4441</v>
      </c>
      <c r="N443" s="905" t="s">
        <v>634</v>
      </c>
      <c r="O443" s="922">
        <v>3</v>
      </c>
      <c r="P443" s="905">
        <v>0</v>
      </c>
      <c r="Q443" s="905">
        <v>0</v>
      </c>
      <c r="R443" s="905">
        <v>0</v>
      </c>
      <c r="S443" s="922">
        <v>1007</v>
      </c>
      <c r="T443" s="905" t="s">
        <v>4586</v>
      </c>
      <c r="U443" s="926">
        <v>2200000</v>
      </c>
      <c r="V443" s="926">
        <v>6600000</v>
      </c>
      <c r="W443" s="907" t="s">
        <v>4567</v>
      </c>
      <c r="X443" s="905"/>
      <c r="Y443" s="917"/>
      <c r="Z443" s="907"/>
      <c r="AA443" s="908"/>
      <c r="AB443" s="909"/>
      <c r="AC443" s="905"/>
      <c r="AD443" s="907"/>
      <c r="AE443" s="922"/>
      <c r="AF443" s="906"/>
      <c r="AG443" s="910"/>
      <c r="AH443" s="905"/>
      <c r="AI443" s="910"/>
      <c r="AJ443" s="910"/>
      <c r="AK443" s="907"/>
      <c r="AL443" s="906"/>
      <c r="AM443" s="905"/>
      <c r="AN443" s="910"/>
      <c r="AO443" s="910"/>
      <c r="AP443" s="907"/>
      <c r="AQ443" s="711"/>
      <c r="AR443" s="711"/>
      <c r="AS443" s="711"/>
      <c r="AT443" s="711"/>
      <c r="AU443" s="715"/>
      <c r="AV443" s="711"/>
      <c r="AW443" s="711"/>
      <c r="AX443" s="711"/>
      <c r="AY443" s="927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6"/>
      <c r="BJ443" s="722"/>
      <c r="BK443" s="1062"/>
      <c r="BL443" s="716"/>
      <c r="BM443" s="720"/>
      <c r="BO443" s="918"/>
    </row>
    <row r="444" spans="1:67" s="726" customFormat="1">
      <c r="A444" s="904">
        <f t="shared" si="6"/>
        <v>435</v>
      </c>
      <c r="B444" s="907">
        <v>2100</v>
      </c>
      <c r="C444" s="905" t="s">
        <v>4565</v>
      </c>
      <c r="D444" s="905">
        <v>2117</v>
      </c>
      <c r="E444" s="905" t="s">
        <v>4695</v>
      </c>
      <c r="F444" s="905">
        <v>2010</v>
      </c>
      <c r="G444" s="905" t="s">
        <v>4696</v>
      </c>
      <c r="H444" s="907" t="s">
        <v>4581</v>
      </c>
      <c r="I444" s="905" t="s">
        <v>4582</v>
      </c>
      <c r="J444" s="906">
        <v>5330970002877</v>
      </c>
      <c r="K444" s="905" t="s">
        <v>5836</v>
      </c>
      <c r="L444" s="1065" t="s">
        <v>4449</v>
      </c>
      <c r="M444" s="905" t="s">
        <v>4453</v>
      </c>
      <c r="N444" s="905" t="s">
        <v>634</v>
      </c>
      <c r="O444" s="922">
        <v>1</v>
      </c>
      <c r="P444" s="905">
        <v>0</v>
      </c>
      <c r="Q444" s="905">
        <v>0</v>
      </c>
      <c r="R444" s="905">
        <v>0</v>
      </c>
      <c r="S444" s="922">
        <v>1007</v>
      </c>
      <c r="T444" s="905" t="s">
        <v>4586</v>
      </c>
      <c r="U444" s="926">
        <v>3582810</v>
      </c>
      <c r="V444" s="926">
        <v>3582810</v>
      </c>
      <c r="W444" s="907" t="s">
        <v>4567</v>
      </c>
      <c r="X444" s="905"/>
      <c r="Y444" s="917"/>
      <c r="Z444" s="907"/>
      <c r="AA444" s="908"/>
      <c r="AB444" s="909" t="s">
        <v>5918</v>
      </c>
      <c r="AC444" s="905" t="s">
        <v>6219</v>
      </c>
      <c r="AD444" s="907"/>
      <c r="AE444" s="922"/>
      <c r="AF444" s="906"/>
      <c r="AG444" s="910"/>
      <c r="AH444" s="905"/>
      <c r="AI444" s="910"/>
      <c r="AJ444" s="910">
        <v>44006</v>
      </c>
      <c r="AK444" s="907">
        <v>1</v>
      </c>
      <c r="AL444" s="906"/>
      <c r="AM444" s="905"/>
      <c r="AN444" s="910"/>
      <c r="AO444" s="910"/>
      <c r="AP444" s="907"/>
      <c r="AQ444" s="711"/>
      <c r="AR444" s="711"/>
      <c r="AS444" s="711"/>
      <c r="AT444" s="711"/>
      <c r="AU444" s="715"/>
      <c r="AV444" s="711"/>
      <c r="AW444" s="711"/>
      <c r="AX444" s="711"/>
      <c r="AY444" s="927"/>
      <c r="AZ444" s="711"/>
      <c r="BA444" s="711"/>
      <c r="BB444" s="711"/>
      <c r="BC444" s="711"/>
      <c r="BD444" s="711"/>
      <c r="BE444" s="711"/>
      <c r="BF444" s="711"/>
      <c r="BG444" s="711"/>
      <c r="BH444" s="711"/>
      <c r="BI444" s="716"/>
      <c r="BJ444" s="722"/>
      <c r="BK444" s="1062"/>
      <c r="BL444" s="716"/>
      <c r="BM444" s="720"/>
      <c r="BO444" s="918"/>
    </row>
    <row r="445" spans="1:67" s="726" customFormat="1">
      <c r="A445" s="904">
        <f t="shared" si="6"/>
        <v>436</v>
      </c>
      <c r="B445" s="907">
        <v>2100</v>
      </c>
      <c r="C445" s="905" t="s">
        <v>4565</v>
      </c>
      <c r="D445" s="905">
        <v>2117</v>
      </c>
      <c r="E445" s="905" t="s">
        <v>4695</v>
      </c>
      <c r="F445" s="905">
        <v>2010</v>
      </c>
      <c r="G445" s="905" t="s">
        <v>4696</v>
      </c>
      <c r="H445" s="907" t="s">
        <v>4581</v>
      </c>
      <c r="I445" s="905" t="s">
        <v>4582</v>
      </c>
      <c r="J445" s="906">
        <v>5330970000076</v>
      </c>
      <c r="K445" s="905" t="s">
        <v>4896</v>
      </c>
      <c r="L445" s="1065" t="s">
        <v>4449</v>
      </c>
      <c r="M445" s="905" t="s">
        <v>4441</v>
      </c>
      <c r="N445" s="905" t="s">
        <v>634</v>
      </c>
      <c r="O445" s="922">
        <v>5</v>
      </c>
      <c r="P445" s="905">
        <v>0</v>
      </c>
      <c r="Q445" s="905">
        <v>0</v>
      </c>
      <c r="R445" s="905">
        <v>0</v>
      </c>
      <c r="S445" s="922">
        <v>1007</v>
      </c>
      <c r="T445" s="905" t="s">
        <v>4586</v>
      </c>
      <c r="U445" s="926">
        <v>1760000</v>
      </c>
      <c r="V445" s="926">
        <v>8800000</v>
      </c>
      <c r="W445" s="907" t="s">
        <v>4567</v>
      </c>
      <c r="X445" s="905"/>
      <c r="Y445" s="917"/>
      <c r="Z445" s="907"/>
      <c r="AA445" s="908"/>
      <c r="AB445" s="909"/>
      <c r="AC445" s="905"/>
      <c r="AD445" s="907"/>
      <c r="AE445" s="922"/>
      <c r="AF445" s="906"/>
      <c r="AG445" s="910"/>
      <c r="AH445" s="905"/>
      <c r="AI445" s="910"/>
      <c r="AJ445" s="910"/>
      <c r="AK445" s="907"/>
      <c r="AL445" s="906"/>
      <c r="AM445" s="905"/>
      <c r="AN445" s="910"/>
      <c r="AO445" s="910"/>
      <c r="AP445" s="907"/>
      <c r="AQ445" s="711"/>
      <c r="AR445" s="711"/>
      <c r="AS445" s="711"/>
      <c r="AT445" s="711"/>
      <c r="AU445" s="715"/>
      <c r="AV445" s="711"/>
      <c r="AW445" s="711"/>
      <c r="AX445" s="711"/>
      <c r="AY445" s="927"/>
      <c r="AZ445" s="711"/>
      <c r="BA445" s="711"/>
      <c r="BB445" s="711"/>
      <c r="BC445" s="711"/>
      <c r="BD445" s="711"/>
      <c r="BE445" s="711"/>
      <c r="BF445" s="711"/>
      <c r="BG445" s="711"/>
      <c r="BH445" s="711"/>
      <c r="BI445" s="716"/>
      <c r="BJ445" s="722"/>
      <c r="BK445" s="1062"/>
      <c r="BL445" s="716"/>
      <c r="BM445" s="720"/>
      <c r="BO445" s="918"/>
    </row>
    <row r="446" spans="1:67" s="726" customFormat="1">
      <c r="A446" s="904">
        <f t="shared" si="6"/>
        <v>437</v>
      </c>
      <c r="B446" s="907">
        <v>2100</v>
      </c>
      <c r="C446" s="905" t="s">
        <v>4565</v>
      </c>
      <c r="D446" s="905">
        <v>2117</v>
      </c>
      <c r="E446" s="905" t="s">
        <v>4695</v>
      </c>
      <c r="F446" s="905">
        <v>2010</v>
      </c>
      <c r="G446" s="905" t="s">
        <v>4696</v>
      </c>
      <c r="H446" s="907" t="s">
        <v>4581</v>
      </c>
      <c r="I446" s="905" t="s">
        <v>4582</v>
      </c>
      <c r="J446" s="906">
        <v>5330370000002</v>
      </c>
      <c r="K446" s="905" t="s">
        <v>4894</v>
      </c>
      <c r="L446" s="1065" t="s">
        <v>4449</v>
      </c>
      <c r="M446" s="905" t="s">
        <v>4441</v>
      </c>
      <c r="N446" s="905" t="s">
        <v>634</v>
      </c>
      <c r="O446" s="922">
        <v>2</v>
      </c>
      <c r="P446" s="905">
        <v>0</v>
      </c>
      <c r="Q446" s="905">
        <v>0</v>
      </c>
      <c r="R446" s="905">
        <v>0</v>
      </c>
      <c r="S446" s="922">
        <v>1007</v>
      </c>
      <c r="T446" s="905" t="s">
        <v>4586</v>
      </c>
      <c r="U446" s="926">
        <v>137500</v>
      </c>
      <c r="V446" s="926">
        <v>275000</v>
      </c>
      <c r="W446" s="907" t="s">
        <v>4567</v>
      </c>
      <c r="X446" s="905"/>
      <c r="Y446" s="917"/>
      <c r="Z446" s="907"/>
      <c r="AA446" s="908"/>
      <c r="AB446" s="909"/>
      <c r="AC446" s="905"/>
      <c r="AD446" s="907"/>
      <c r="AE446" s="922"/>
      <c r="AF446" s="906"/>
      <c r="AG446" s="910"/>
      <c r="AH446" s="905"/>
      <c r="AI446" s="910"/>
      <c r="AJ446" s="910"/>
      <c r="AK446" s="907"/>
      <c r="AL446" s="906"/>
      <c r="AM446" s="905"/>
      <c r="AN446" s="910"/>
      <c r="AO446" s="910"/>
      <c r="AP446" s="907"/>
      <c r="AQ446" s="711"/>
      <c r="AR446" s="711"/>
      <c r="AS446" s="711"/>
      <c r="AT446" s="711"/>
      <c r="AU446" s="715"/>
      <c r="AV446" s="711"/>
      <c r="AW446" s="711"/>
      <c r="AX446" s="711"/>
      <c r="AY446" s="927"/>
      <c r="AZ446" s="711"/>
      <c r="BA446" s="711"/>
      <c r="BB446" s="711"/>
      <c r="BC446" s="711"/>
      <c r="BD446" s="711"/>
      <c r="BE446" s="711"/>
      <c r="BF446" s="711"/>
      <c r="BG446" s="711"/>
      <c r="BH446" s="711"/>
      <c r="BI446" s="716"/>
      <c r="BJ446" s="722"/>
      <c r="BK446" s="1062"/>
      <c r="BL446" s="716"/>
      <c r="BM446" s="720"/>
      <c r="BO446" s="918"/>
    </row>
    <row r="447" spans="1:67" s="726" customFormat="1">
      <c r="A447" s="904">
        <f t="shared" si="6"/>
        <v>438</v>
      </c>
      <c r="B447" s="907">
        <v>2100</v>
      </c>
      <c r="C447" s="905" t="s">
        <v>4565</v>
      </c>
      <c r="D447" s="905">
        <v>2117</v>
      </c>
      <c r="E447" s="905" t="s">
        <v>4695</v>
      </c>
      <c r="F447" s="905">
        <v>2010</v>
      </c>
      <c r="G447" s="905" t="s">
        <v>4696</v>
      </c>
      <c r="H447" s="907" t="s">
        <v>4581</v>
      </c>
      <c r="I447" s="905" t="s">
        <v>4582</v>
      </c>
      <c r="J447" s="906">
        <v>5330370000074</v>
      </c>
      <c r="K447" s="905" t="s">
        <v>4895</v>
      </c>
      <c r="L447" s="1065" t="s">
        <v>4449</v>
      </c>
      <c r="M447" s="905" t="s">
        <v>4441</v>
      </c>
      <c r="N447" s="905" t="s">
        <v>634</v>
      </c>
      <c r="O447" s="922">
        <v>4</v>
      </c>
      <c r="P447" s="905">
        <v>0</v>
      </c>
      <c r="Q447" s="905">
        <v>0</v>
      </c>
      <c r="R447" s="905">
        <v>0</v>
      </c>
      <c r="S447" s="922">
        <v>1007</v>
      </c>
      <c r="T447" s="905" t="s">
        <v>4586</v>
      </c>
      <c r="U447" s="926">
        <v>137500</v>
      </c>
      <c r="V447" s="926">
        <v>550000</v>
      </c>
      <c r="W447" s="907" t="s">
        <v>4567</v>
      </c>
      <c r="X447" s="905"/>
      <c r="Y447" s="917"/>
      <c r="Z447" s="907"/>
      <c r="AA447" s="908"/>
      <c r="AB447" s="909"/>
      <c r="AC447" s="905"/>
      <c r="AD447" s="907"/>
      <c r="AE447" s="922"/>
      <c r="AF447" s="906"/>
      <c r="AG447" s="910"/>
      <c r="AH447" s="905"/>
      <c r="AI447" s="910"/>
      <c r="AJ447" s="910"/>
      <c r="AK447" s="907"/>
      <c r="AL447" s="906"/>
      <c r="AM447" s="905"/>
      <c r="AN447" s="910"/>
      <c r="AO447" s="910"/>
      <c r="AP447" s="907"/>
      <c r="AQ447" s="711"/>
      <c r="AR447" s="711"/>
      <c r="AS447" s="711"/>
      <c r="AT447" s="711"/>
      <c r="AU447" s="715"/>
      <c r="AV447" s="711"/>
      <c r="AW447" s="711"/>
      <c r="AX447" s="711"/>
      <c r="AY447" s="927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6"/>
      <c r="BJ447" s="722"/>
      <c r="BK447" s="1062"/>
      <c r="BL447" s="716"/>
      <c r="BM447" s="720"/>
      <c r="BO447" s="918"/>
    </row>
    <row r="448" spans="1:67" s="726" customFormat="1">
      <c r="A448" s="904">
        <f t="shared" si="6"/>
        <v>439</v>
      </c>
      <c r="B448" s="907">
        <v>2100</v>
      </c>
      <c r="C448" s="905" t="s">
        <v>4565</v>
      </c>
      <c r="D448" s="905">
        <v>2117</v>
      </c>
      <c r="E448" s="905" t="s">
        <v>4695</v>
      </c>
      <c r="F448" s="905">
        <v>2010</v>
      </c>
      <c r="G448" s="905" t="s">
        <v>4696</v>
      </c>
      <c r="H448" s="907" t="s">
        <v>4581</v>
      </c>
      <c r="I448" s="905" t="s">
        <v>4582</v>
      </c>
      <c r="J448" s="906">
        <v>6830970000017</v>
      </c>
      <c r="K448" s="905" t="s">
        <v>4919</v>
      </c>
      <c r="L448" s="1065" t="s">
        <v>4920</v>
      </c>
      <c r="M448" s="905" t="s">
        <v>4713</v>
      </c>
      <c r="N448" s="905" t="s">
        <v>634</v>
      </c>
      <c r="O448" s="922">
        <v>5</v>
      </c>
      <c r="P448" s="905">
        <v>0</v>
      </c>
      <c r="Q448" s="905">
        <v>0</v>
      </c>
      <c r="R448" s="905">
        <v>0</v>
      </c>
      <c r="S448" s="922">
        <v>1007</v>
      </c>
      <c r="T448" s="905" t="s">
        <v>4586</v>
      </c>
      <c r="U448" s="926">
        <v>11990000</v>
      </c>
      <c r="V448" s="926">
        <v>59950000</v>
      </c>
      <c r="W448" s="907" t="s">
        <v>4567</v>
      </c>
      <c r="X448" s="905"/>
      <c r="Y448" s="917"/>
      <c r="Z448" s="907"/>
      <c r="AA448" s="908"/>
      <c r="AB448" s="909"/>
      <c r="AC448" s="905"/>
      <c r="AD448" s="907"/>
      <c r="AE448" s="922"/>
      <c r="AF448" s="906"/>
      <c r="AG448" s="910"/>
      <c r="AH448" s="905"/>
      <c r="AI448" s="910"/>
      <c r="AJ448" s="910"/>
      <c r="AK448" s="907"/>
      <c r="AL448" s="906"/>
      <c r="AM448" s="905"/>
      <c r="AN448" s="910"/>
      <c r="AO448" s="910"/>
      <c r="AP448" s="907"/>
      <c r="AQ448" s="711"/>
      <c r="AR448" s="711"/>
      <c r="AS448" s="711"/>
      <c r="AT448" s="711"/>
      <c r="AU448" s="715"/>
      <c r="AV448" s="711"/>
      <c r="AW448" s="711"/>
      <c r="AX448" s="711"/>
      <c r="AY448" s="927"/>
      <c r="AZ448" s="711"/>
      <c r="BA448" s="711"/>
      <c r="BB448" s="711"/>
      <c r="BC448" s="711"/>
      <c r="BD448" s="711"/>
      <c r="BE448" s="711"/>
      <c r="BF448" s="711"/>
      <c r="BG448" s="711"/>
      <c r="BH448" s="711"/>
      <c r="BI448" s="716"/>
      <c r="BJ448" s="722"/>
      <c r="BK448" s="1062"/>
      <c r="BL448" s="716"/>
      <c r="BM448" s="720"/>
      <c r="BO448" s="918"/>
    </row>
    <row r="449" spans="1:67" s="726" customFormat="1">
      <c r="A449" s="904">
        <f t="shared" si="6"/>
        <v>440</v>
      </c>
      <c r="B449" s="907">
        <v>2100</v>
      </c>
      <c r="C449" s="905" t="s">
        <v>4565</v>
      </c>
      <c r="D449" s="905">
        <v>2117</v>
      </c>
      <c r="E449" s="905" t="s">
        <v>4695</v>
      </c>
      <c r="F449" s="905">
        <v>2010</v>
      </c>
      <c r="G449" s="905" t="s">
        <v>4696</v>
      </c>
      <c r="H449" s="907" t="s">
        <v>4581</v>
      </c>
      <c r="I449" s="905" t="s">
        <v>4582</v>
      </c>
      <c r="J449" s="906">
        <v>4730060000012</v>
      </c>
      <c r="K449" s="905" t="s">
        <v>4877</v>
      </c>
      <c r="L449" s="1065" t="s">
        <v>4700</v>
      </c>
      <c r="M449" s="905" t="s">
        <v>4441</v>
      </c>
      <c r="N449" s="905" t="s">
        <v>634</v>
      </c>
      <c r="O449" s="922">
        <v>3</v>
      </c>
      <c r="P449" s="905">
        <v>0</v>
      </c>
      <c r="Q449" s="905">
        <v>0</v>
      </c>
      <c r="R449" s="905">
        <v>0</v>
      </c>
      <c r="S449" s="922">
        <v>1007</v>
      </c>
      <c r="T449" s="905" t="s">
        <v>4586</v>
      </c>
      <c r="U449" s="926">
        <v>10367500</v>
      </c>
      <c r="V449" s="926">
        <v>31102500</v>
      </c>
      <c r="W449" s="907" t="s">
        <v>4567</v>
      </c>
      <c r="X449" s="905"/>
      <c r="Y449" s="917"/>
      <c r="Z449" s="907"/>
      <c r="AA449" s="908"/>
      <c r="AB449" s="909"/>
      <c r="AC449" s="905"/>
      <c r="AD449" s="907"/>
      <c r="AE449" s="922"/>
      <c r="AF449" s="906"/>
      <c r="AG449" s="910"/>
      <c r="AH449" s="905"/>
      <c r="AI449" s="910"/>
      <c r="AJ449" s="910"/>
      <c r="AK449" s="907"/>
      <c r="AL449" s="906"/>
      <c r="AM449" s="905"/>
      <c r="AN449" s="910"/>
      <c r="AO449" s="910"/>
      <c r="AP449" s="907"/>
      <c r="AQ449" s="711"/>
      <c r="AR449" s="711"/>
      <c r="AS449" s="711"/>
      <c r="AT449" s="711"/>
      <c r="AU449" s="715"/>
      <c r="AV449" s="711"/>
      <c r="AW449" s="711"/>
      <c r="AX449" s="711"/>
      <c r="AY449" s="927"/>
      <c r="AZ449" s="711"/>
      <c r="BA449" s="711"/>
      <c r="BB449" s="711"/>
      <c r="BC449" s="711"/>
      <c r="BD449" s="711"/>
      <c r="BE449" s="711"/>
      <c r="BF449" s="711"/>
      <c r="BG449" s="711"/>
      <c r="BH449" s="711"/>
      <c r="BI449" s="716"/>
      <c r="BJ449" s="722"/>
      <c r="BK449" s="1062"/>
      <c r="BL449" s="716"/>
      <c r="BM449" s="720"/>
      <c r="BO449" s="918"/>
    </row>
    <row r="450" spans="1:67" s="726" customFormat="1">
      <c r="A450" s="904">
        <f t="shared" si="6"/>
        <v>441</v>
      </c>
      <c r="B450" s="907">
        <v>2100</v>
      </c>
      <c r="C450" s="905" t="s">
        <v>4565</v>
      </c>
      <c r="D450" s="905">
        <v>2117</v>
      </c>
      <c r="E450" s="905" t="s">
        <v>4695</v>
      </c>
      <c r="F450" s="905">
        <v>2010</v>
      </c>
      <c r="G450" s="905" t="s">
        <v>4696</v>
      </c>
      <c r="H450" s="907" t="s">
        <v>4581</v>
      </c>
      <c r="I450" s="905" t="s">
        <v>4582</v>
      </c>
      <c r="J450" s="906">
        <v>4720300000063</v>
      </c>
      <c r="K450" s="905" t="s">
        <v>5837</v>
      </c>
      <c r="L450" s="1065" t="s">
        <v>4590</v>
      </c>
      <c r="M450" s="905" t="s">
        <v>4441</v>
      </c>
      <c r="N450" s="905" t="s">
        <v>634</v>
      </c>
      <c r="O450" s="922">
        <v>4</v>
      </c>
      <c r="P450" s="905">
        <v>0</v>
      </c>
      <c r="Q450" s="905">
        <v>0</v>
      </c>
      <c r="R450" s="905">
        <v>0</v>
      </c>
      <c r="S450" s="922">
        <v>1007</v>
      </c>
      <c r="T450" s="905" t="s">
        <v>4586</v>
      </c>
      <c r="U450" s="926">
        <v>1540000</v>
      </c>
      <c r="V450" s="926">
        <v>6160000</v>
      </c>
      <c r="W450" s="907" t="s">
        <v>4567</v>
      </c>
      <c r="X450" s="905"/>
      <c r="Y450" s="917"/>
      <c r="Z450" s="907"/>
      <c r="AA450" s="908"/>
      <c r="AB450" s="1066">
        <v>7000008307</v>
      </c>
      <c r="AC450" s="905" t="s">
        <v>6218</v>
      </c>
      <c r="AD450" s="907"/>
      <c r="AE450" s="922"/>
      <c r="AF450" s="906"/>
      <c r="AG450" s="910"/>
      <c r="AH450" s="905"/>
      <c r="AI450" s="910"/>
      <c r="AJ450" s="910">
        <v>44006</v>
      </c>
      <c r="AK450" s="907">
        <v>4</v>
      </c>
      <c r="AL450" s="906"/>
      <c r="AM450" s="905"/>
      <c r="AN450" s="910"/>
      <c r="AO450" s="910"/>
      <c r="AP450" s="907"/>
      <c r="AQ450" s="711"/>
      <c r="AR450" s="711"/>
      <c r="AS450" s="711"/>
      <c r="AT450" s="711"/>
      <c r="AU450" s="715"/>
      <c r="AV450" s="711"/>
      <c r="AW450" s="711"/>
      <c r="AX450" s="711"/>
      <c r="AY450" s="927"/>
      <c r="AZ450" s="711"/>
      <c r="BA450" s="711"/>
      <c r="BB450" s="711"/>
      <c r="BC450" s="711"/>
      <c r="BD450" s="711"/>
      <c r="BE450" s="711"/>
      <c r="BF450" s="711"/>
      <c r="BG450" s="711"/>
      <c r="BH450" s="711"/>
      <c r="BI450" s="716"/>
      <c r="BJ450" s="722"/>
      <c r="BK450" s="1062"/>
      <c r="BL450" s="716"/>
      <c r="BM450" s="720"/>
      <c r="BO450" s="918"/>
    </row>
    <row r="451" spans="1:67" s="726" customFormat="1">
      <c r="A451" s="904">
        <f t="shared" si="6"/>
        <v>442</v>
      </c>
      <c r="B451" s="907">
        <v>2100</v>
      </c>
      <c r="C451" s="905" t="s">
        <v>4565</v>
      </c>
      <c r="D451" s="905">
        <v>2117</v>
      </c>
      <c r="E451" s="905" t="s">
        <v>4695</v>
      </c>
      <c r="F451" s="905">
        <v>2010</v>
      </c>
      <c r="G451" s="905" t="s">
        <v>4696</v>
      </c>
      <c r="H451" s="907" t="s">
        <v>4581</v>
      </c>
      <c r="I451" s="905" t="s">
        <v>4582</v>
      </c>
      <c r="J451" s="906">
        <v>4720300000065</v>
      </c>
      <c r="K451" s="905" t="s">
        <v>5838</v>
      </c>
      <c r="L451" s="1065" t="s">
        <v>4590</v>
      </c>
      <c r="M451" s="905" t="s">
        <v>4441</v>
      </c>
      <c r="N451" s="905" t="s">
        <v>634</v>
      </c>
      <c r="O451" s="922">
        <v>6</v>
      </c>
      <c r="P451" s="905">
        <v>0</v>
      </c>
      <c r="Q451" s="905">
        <v>0</v>
      </c>
      <c r="R451" s="905">
        <v>0</v>
      </c>
      <c r="S451" s="922">
        <v>1007</v>
      </c>
      <c r="T451" s="905" t="s">
        <v>4586</v>
      </c>
      <c r="U451" s="926">
        <v>1254000</v>
      </c>
      <c r="V451" s="926">
        <v>7524000</v>
      </c>
      <c r="W451" s="907" t="s">
        <v>4567</v>
      </c>
      <c r="X451" s="905"/>
      <c r="Y451" s="917"/>
      <c r="Z451" s="907"/>
      <c r="AA451" s="908"/>
      <c r="AB451" s="1066">
        <v>7000008307</v>
      </c>
      <c r="AC451" s="905" t="s">
        <v>6218</v>
      </c>
      <c r="AD451" s="907"/>
      <c r="AE451" s="922"/>
      <c r="AF451" s="906"/>
      <c r="AG451" s="910"/>
      <c r="AH451" s="905"/>
      <c r="AI451" s="910"/>
      <c r="AJ451" s="910">
        <v>44006</v>
      </c>
      <c r="AK451" s="907">
        <v>6</v>
      </c>
      <c r="AL451" s="906"/>
      <c r="AM451" s="905"/>
      <c r="AN451" s="910"/>
      <c r="AO451" s="910"/>
      <c r="AP451" s="907"/>
      <c r="AQ451" s="711"/>
      <c r="AR451" s="711"/>
      <c r="AS451" s="711"/>
      <c r="AT451" s="711"/>
      <c r="AU451" s="715"/>
      <c r="AV451" s="711"/>
      <c r="AW451" s="711"/>
      <c r="AX451" s="711"/>
      <c r="AY451" s="927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6"/>
      <c r="BJ451" s="722"/>
      <c r="BK451" s="1062"/>
      <c r="BL451" s="716"/>
      <c r="BM451" s="720"/>
      <c r="BO451" s="918"/>
    </row>
    <row r="452" spans="1:67" s="726" customFormat="1">
      <c r="A452" s="904">
        <f t="shared" si="6"/>
        <v>443</v>
      </c>
      <c r="B452" s="907">
        <v>2100</v>
      </c>
      <c r="C452" s="905" t="s">
        <v>4565</v>
      </c>
      <c r="D452" s="905">
        <v>2117</v>
      </c>
      <c r="E452" s="905" t="s">
        <v>4695</v>
      </c>
      <c r="F452" s="905">
        <v>2010</v>
      </c>
      <c r="G452" s="905" t="s">
        <v>4696</v>
      </c>
      <c r="H452" s="907" t="s">
        <v>4581</v>
      </c>
      <c r="I452" s="905" t="s">
        <v>4582</v>
      </c>
      <c r="J452" s="906">
        <v>4720300000064</v>
      </c>
      <c r="K452" s="905" t="s">
        <v>5839</v>
      </c>
      <c r="L452" s="1065" t="s">
        <v>4590</v>
      </c>
      <c r="M452" s="905" t="s">
        <v>4441</v>
      </c>
      <c r="N452" s="905" t="s">
        <v>634</v>
      </c>
      <c r="O452" s="922">
        <v>2</v>
      </c>
      <c r="P452" s="905">
        <v>0</v>
      </c>
      <c r="Q452" s="905">
        <v>0</v>
      </c>
      <c r="R452" s="905">
        <v>0</v>
      </c>
      <c r="S452" s="922">
        <v>1007</v>
      </c>
      <c r="T452" s="905" t="s">
        <v>4586</v>
      </c>
      <c r="U452" s="926">
        <v>1760000</v>
      </c>
      <c r="V452" s="926">
        <v>3520000</v>
      </c>
      <c r="W452" s="907" t="s">
        <v>4567</v>
      </c>
      <c r="X452" s="905"/>
      <c r="Y452" s="917"/>
      <c r="Z452" s="907"/>
      <c r="AA452" s="908"/>
      <c r="AB452" s="1066">
        <v>7000008307</v>
      </c>
      <c r="AC452" s="905" t="s">
        <v>6218</v>
      </c>
      <c r="AD452" s="907"/>
      <c r="AE452" s="922"/>
      <c r="AF452" s="906"/>
      <c r="AG452" s="910"/>
      <c r="AH452" s="905"/>
      <c r="AI452" s="910"/>
      <c r="AJ452" s="910">
        <v>44006</v>
      </c>
      <c r="AK452" s="907">
        <v>2</v>
      </c>
      <c r="AL452" s="906"/>
      <c r="AM452" s="905"/>
      <c r="AN452" s="910"/>
      <c r="AO452" s="910"/>
      <c r="AP452" s="907"/>
      <c r="AQ452" s="711"/>
      <c r="AR452" s="711"/>
      <c r="AS452" s="711"/>
      <c r="AT452" s="711"/>
      <c r="AU452" s="715"/>
      <c r="AV452" s="711"/>
      <c r="AW452" s="711"/>
      <c r="AX452" s="711"/>
      <c r="AY452" s="927"/>
      <c r="AZ452" s="711"/>
      <c r="BA452" s="711"/>
      <c r="BB452" s="711"/>
      <c r="BC452" s="711"/>
      <c r="BD452" s="711"/>
      <c r="BE452" s="711"/>
      <c r="BF452" s="711"/>
      <c r="BG452" s="711"/>
      <c r="BH452" s="711"/>
      <c r="BI452" s="716"/>
      <c r="BJ452" s="722"/>
      <c r="BK452" s="1062"/>
      <c r="BL452" s="716"/>
      <c r="BM452" s="720"/>
      <c r="BO452" s="918"/>
    </row>
    <row r="453" spans="1:67" s="726" customFormat="1">
      <c r="A453" s="904">
        <f t="shared" si="6"/>
        <v>444</v>
      </c>
      <c r="B453" s="907">
        <v>2100</v>
      </c>
      <c r="C453" s="905" t="s">
        <v>4565</v>
      </c>
      <c r="D453" s="905">
        <v>2117</v>
      </c>
      <c r="E453" s="905" t="s">
        <v>4695</v>
      </c>
      <c r="F453" s="905">
        <v>2010</v>
      </c>
      <c r="G453" s="905" t="s">
        <v>4696</v>
      </c>
      <c r="H453" s="907" t="s">
        <v>4581</v>
      </c>
      <c r="I453" s="905" t="s">
        <v>4582</v>
      </c>
      <c r="J453" s="906">
        <v>4720300000062</v>
      </c>
      <c r="K453" s="905" t="s">
        <v>5840</v>
      </c>
      <c r="L453" s="1065" t="s">
        <v>4590</v>
      </c>
      <c r="M453" s="905" t="s">
        <v>4441</v>
      </c>
      <c r="N453" s="905" t="s">
        <v>634</v>
      </c>
      <c r="O453" s="922">
        <v>2</v>
      </c>
      <c r="P453" s="905">
        <v>0</v>
      </c>
      <c r="Q453" s="905">
        <v>0</v>
      </c>
      <c r="R453" s="905">
        <v>0</v>
      </c>
      <c r="S453" s="922">
        <v>1007</v>
      </c>
      <c r="T453" s="905" t="s">
        <v>4586</v>
      </c>
      <c r="U453" s="926">
        <v>1562000</v>
      </c>
      <c r="V453" s="926">
        <v>3124000</v>
      </c>
      <c r="W453" s="907" t="s">
        <v>4567</v>
      </c>
      <c r="X453" s="905"/>
      <c r="Y453" s="917"/>
      <c r="Z453" s="907"/>
      <c r="AA453" s="908"/>
      <c r="AB453" s="1066">
        <v>7000008307</v>
      </c>
      <c r="AC453" s="905" t="s">
        <v>6218</v>
      </c>
      <c r="AD453" s="907"/>
      <c r="AE453" s="922"/>
      <c r="AF453" s="906"/>
      <c r="AG453" s="910"/>
      <c r="AH453" s="905"/>
      <c r="AI453" s="910"/>
      <c r="AJ453" s="910">
        <v>44006</v>
      </c>
      <c r="AK453" s="907">
        <v>2</v>
      </c>
      <c r="AL453" s="906"/>
      <c r="AM453" s="905"/>
      <c r="AN453" s="910"/>
      <c r="AO453" s="910"/>
      <c r="AP453" s="907"/>
      <c r="AQ453" s="711"/>
      <c r="AR453" s="711"/>
      <c r="AS453" s="711"/>
      <c r="AT453" s="711"/>
      <c r="AU453" s="715"/>
      <c r="AV453" s="711"/>
      <c r="AW453" s="711"/>
      <c r="AX453" s="711"/>
      <c r="AY453" s="927"/>
      <c r="AZ453" s="711"/>
      <c r="BA453" s="711"/>
      <c r="BB453" s="711"/>
      <c r="BC453" s="711"/>
      <c r="BD453" s="711"/>
      <c r="BE453" s="711"/>
      <c r="BF453" s="711"/>
      <c r="BG453" s="711"/>
      <c r="BH453" s="711"/>
      <c r="BI453" s="716"/>
      <c r="BJ453" s="722"/>
      <c r="BK453" s="1062"/>
      <c r="BL453" s="716"/>
      <c r="BM453" s="720"/>
      <c r="BO453" s="918"/>
    </row>
    <row r="454" spans="1:67" s="726" customFormat="1">
      <c r="A454" s="904">
        <f t="shared" si="6"/>
        <v>445</v>
      </c>
      <c r="B454" s="907">
        <v>2100</v>
      </c>
      <c r="C454" s="905" t="s">
        <v>4565</v>
      </c>
      <c r="D454" s="905">
        <v>2117</v>
      </c>
      <c r="E454" s="905" t="s">
        <v>4695</v>
      </c>
      <c r="F454" s="905">
        <v>2010</v>
      </c>
      <c r="G454" s="905" t="s">
        <v>4696</v>
      </c>
      <c r="H454" s="907" t="s">
        <v>4581</v>
      </c>
      <c r="I454" s="905" t="s">
        <v>4582</v>
      </c>
      <c r="J454" s="906">
        <v>4720300000058</v>
      </c>
      <c r="K454" s="905" t="s">
        <v>5841</v>
      </c>
      <c r="L454" s="1065" t="s">
        <v>4590</v>
      </c>
      <c r="M454" s="905" t="s">
        <v>4441</v>
      </c>
      <c r="N454" s="905" t="s">
        <v>634</v>
      </c>
      <c r="O454" s="922">
        <v>2</v>
      </c>
      <c r="P454" s="905">
        <v>0</v>
      </c>
      <c r="Q454" s="905">
        <v>0</v>
      </c>
      <c r="R454" s="905">
        <v>0</v>
      </c>
      <c r="S454" s="922">
        <v>1007</v>
      </c>
      <c r="T454" s="905" t="s">
        <v>4586</v>
      </c>
      <c r="U454" s="926">
        <v>2607000</v>
      </c>
      <c r="V454" s="926">
        <v>5214000</v>
      </c>
      <c r="W454" s="907" t="s">
        <v>4567</v>
      </c>
      <c r="X454" s="905"/>
      <c r="Y454" s="917"/>
      <c r="Z454" s="907"/>
      <c r="AA454" s="908"/>
      <c r="AB454" s="1066">
        <v>7000008307</v>
      </c>
      <c r="AC454" s="905" t="s">
        <v>6218</v>
      </c>
      <c r="AD454" s="907"/>
      <c r="AE454" s="922"/>
      <c r="AF454" s="906"/>
      <c r="AG454" s="910"/>
      <c r="AH454" s="905"/>
      <c r="AI454" s="910"/>
      <c r="AJ454" s="910">
        <v>44006</v>
      </c>
      <c r="AK454" s="907">
        <v>2</v>
      </c>
      <c r="AL454" s="906"/>
      <c r="AM454" s="905"/>
      <c r="AN454" s="910"/>
      <c r="AO454" s="910"/>
      <c r="AP454" s="907"/>
      <c r="AQ454" s="711"/>
      <c r="AR454" s="711"/>
      <c r="AS454" s="711"/>
      <c r="AT454" s="711"/>
      <c r="AU454" s="715"/>
      <c r="AV454" s="711"/>
      <c r="AW454" s="711"/>
      <c r="AX454" s="711"/>
      <c r="AY454" s="927"/>
      <c r="AZ454" s="711"/>
      <c r="BA454" s="711"/>
      <c r="BB454" s="711"/>
      <c r="BC454" s="711"/>
      <c r="BD454" s="711"/>
      <c r="BE454" s="711"/>
      <c r="BF454" s="711"/>
      <c r="BG454" s="711"/>
      <c r="BH454" s="711"/>
      <c r="BI454" s="716"/>
      <c r="BJ454" s="722"/>
      <c r="BK454" s="1062"/>
      <c r="BL454" s="716"/>
      <c r="BM454" s="720"/>
      <c r="BO454" s="918"/>
    </row>
    <row r="455" spans="1:67" s="726" customFormat="1">
      <c r="A455" s="904">
        <f t="shared" si="6"/>
        <v>446</v>
      </c>
      <c r="B455" s="907">
        <v>2100</v>
      </c>
      <c r="C455" s="905" t="s">
        <v>4565</v>
      </c>
      <c r="D455" s="905">
        <v>2117</v>
      </c>
      <c r="E455" s="905" t="s">
        <v>4695</v>
      </c>
      <c r="F455" s="905">
        <v>2010</v>
      </c>
      <c r="G455" s="905" t="s">
        <v>4696</v>
      </c>
      <c r="H455" s="907" t="s">
        <v>4581</v>
      </c>
      <c r="I455" s="905" t="s">
        <v>4582</v>
      </c>
      <c r="J455" s="906">
        <v>4720300000059</v>
      </c>
      <c r="K455" s="905" t="s">
        <v>5842</v>
      </c>
      <c r="L455" s="1065" t="s">
        <v>4590</v>
      </c>
      <c r="M455" s="905" t="s">
        <v>4441</v>
      </c>
      <c r="N455" s="905" t="s">
        <v>634</v>
      </c>
      <c r="O455" s="922">
        <v>2</v>
      </c>
      <c r="P455" s="905">
        <v>0</v>
      </c>
      <c r="Q455" s="905">
        <v>0</v>
      </c>
      <c r="R455" s="905">
        <v>0</v>
      </c>
      <c r="S455" s="922">
        <v>1007</v>
      </c>
      <c r="T455" s="905" t="s">
        <v>4586</v>
      </c>
      <c r="U455" s="926">
        <v>3239500</v>
      </c>
      <c r="V455" s="926">
        <v>6479000</v>
      </c>
      <c r="W455" s="907" t="s">
        <v>4567</v>
      </c>
      <c r="X455" s="905"/>
      <c r="Y455" s="917"/>
      <c r="Z455" s="907"/>
      <c r="AA455" s="908"/>
      <c r="AB455" s="1066">
        <v>7000008307</v>
      </c>
      <c r="AC455" s="905" t="s">
        <v>6218</v>
      </c>
      <c r="AD455" s="907"/>
      <c r="AE455" s="922"/>
      <c r="AF455" s="906"/>
      <c r="AG455" s="910"/>
      <c r="AH455" s="905"/>
      <c r="AI455" s="910"/>
      <c r="AJ455" s="910">
        <v>44006</v>
      </c>
      <c r="AK455" s="907">
        <v>2</v>
      </c>
      <c r="AL455" s="906"/>
      <c r="AM455" s="905"/>
      <c r="AN455" s="910"/>
      <c r="AO455" s="910"/>
      <c r="AP455" s="907"/>
      <c r="AQ455" s="711"/>
      <c r="AR455" s="711"/>
      <c r="AS455" s="711"/>
      <c r="AT455" s="711"/>
      <c r="AU455" s="715"/>
      <c r="AV455" s="711"/>
      <c r="AW455" s="711"/>
      <c r="AX455" s="711"/>
      <c r="AY455" s="927"/>
      <c r="AZ455" s="711"/>
      <c r="BA455" s="711"/>
      <c r="BB455" s="711"/>
      <c r="BC455" s="711"/>
      <c r="BD455" s="711"/>
      <c r="BE455" s="711"/>
      <c r="BF455" s="711"/>
      <c r="BG455" s="711"/>
      <c r="BH455" s="711"/>
      <c r="BI455" s="716"/>
      <c r="BJ455" s="722"/>
      <c r="BK455" s="1062"/>
      <c r="BL455" s="716"/>
      <c r="BM455" s="720"/>
      <c r="BO455" s="918"/>
    </row>
    <row r="456" spans="1:67" s="726" customFormat="1">
      <c r="A456" s="904">
        <f t="shared" si="6"/>
        <v>447</v>
      </c>
      <c r="B456" s="907">
        <v>2100</v>
      </c>
      <c r="C456" s="905" t="s">
        <v>4565</v>
      </c>
      <c r="D456" s="905">
        <v>2117</v>
      </c>
      <c r="E456" s="905" t="s">
        <v>4695</v>
      </c>
      <c r="F456" s="905">
        <v>2010</v>
      </c>
      <c r="G456" s="905" t="s">
        <v>4696</v>
      </c>
      <c r="H456" s="907" t="s">
        <v>4581</v>
      </c>
      <c r="I456" s="905" t="s">
        <v>4582</v>
      </c>
      <c r="J456" s="906">
        <v>4720300000060</v>
      </c>
      <c r="K456" s="905" t="s">
        <v>5843</v>
      </c>
      <c r="L456" s="1065" t="s">
        <v>4590</v>
      </c>
      <c r="M456" s="905" t="s">
        <v>4441</v>
      </c>
      <c r="N456" s="905" t="s">
        <v>634</v>
      </c>
      <c r="O456" s="922">
        <v>2</v>
      </c>
      <c r="P456" s="905">
        <v>0</v>
      </c>
      <c r="Q456" s="905">
        <v>0</v>
      </c>
      <c r="R456" s="905">
        <v>0</v>
      </c>
      <c r="S456" s="922">
        <v>1007</v>
      </c>
      <c r="T456" s="905" t="s">
        <v>4586</v>
      </c>
      <c r="U456" s="926">
        <v>3344000</v>
      </c>
      <c r="V456" s="926">
        <v>6688000</v>
      </c>
      <c r="W456" s="907" t="s">
        <v>4567</v>
      </c>
      <c r="X456" s="905"/>
      <c r="Y456" s="917"/>
      <c r="Z456" s="907"/>
      <c r="AA456" s="908"/>
      <c r="AB456" s="1066">
        <v>7000008307</v>
      </c>
      <c r="AC456" s="905" t="s">
        <v>6218</v>
      </c>
      <c r="AD456" s="907"/>
      <c r="AE456" s="922"/>
      <c r="AF456" s="906"/>
      <c r="AG456" s="910"/>
      <c r="AH456" s="905"/>
      <c r="AI456" s="910"/>
      <c r="AJ456" s="910">
        <v>44006</v>
      </c>
      <c r="AK456" s="907">
        <v>2</v>
      </c>
      <c r="AL456" s="906"/>
      <c r="AM456" s="905"/>
      <c r="AN456" s="910"/>
      <c r="AO456" s="910"/>
      <c r="AP456" s="907"/>
      <c r="AQ456" s="711"/>
      <c r="AR456" s="711"/>
      <c r="AS456" s="711"/>
      <c r="AT456" s="711"/>
      <c r="AU456" s="715"/>
      <c r="AV456" s="711"/>
      <c r="AW456" s="711"/>
      <c r="AX456" s="711"/>
      <c r="AY456" s="927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6"/>
      <c r="BJ456" s="722"/>
      <c r="BK456" s="1062"/>
      <c r="BL456" s="716"/>
      <c r="BM456" s="720"/>
      <c r="BO456" s="918"/>
    </row>
    <row r="457" spans="1:67" s="726" customFormat="1">
      <c r="A457" s="904">
        <f t="shared" si="6"/>
        <v>448</v>
      </c>
      <c r="B457" s="907">
        <v>2100</v>
      </c>
      <c r="C457" s="905" t="s">
        <v>4565</v>
      </c>
      <c r="D457" s="905">
        <v>2117</v>
      </c>
      <c r="E457" s="905" t="s">
        <v>4695</v>
      </c>
      <c r="F457" s="905">
        <v>2010</v>
      </c>
      <c r="G457" s="905" t="s">
        <v>4696</v>
      </c>
      <c r="H457" s="907" t="s">
        <v>4581</v>
      </c>
      <c r="I457" s="905" t="s">
        <v>4582</v>
      </c>
      <c r="J457" s="906">
        <v>4720300000061</v>
      </c>
      <c r="K457" s="905" t="s">
        <v>5844</v>
      </c>
      <c r="L457" s="1065" t="s">
        <v>4590</v>
      </c>
      <c r="M457" s="905" t="s">
        <v>4441</v>
      </c>
      <c r="N457" s="905" t="s">
        <v>634</v>
      </c>
      <c r="O457" s="922">
        <v>2</v>
      </c>
      <c r="P457" s="905">
        <v>0</v>
      </c>
      <c r="Q457" s="905">
        <v>0</v>
      </c>
      <c r="R457" s="905">
        <v>0</v>
      </c>
      <c r="S457" s="922">
        <v>1007</v>
      </c>
      <c r="T457" s="905" t="s">
        <v>4586</v>
      </c>
      <c r="U457" s="926">
        <v>1562000</v>
      </c>
      <c r="V457" s="926">
        <v>3124000</v>
      </c>
      <c r="W457" s="907" t="s">
        <v>4567</v>
      </c>
      <c r="X457" s="905"/>
      <c r="Y457" s="917"/>
      <c r="Z457" s="907"/>
      <c r="AA457" s="908"/>
      <c r="AB457" s="1066">
        <v>7000008307</v>
      </c>
      <c r="AC457" s="905" t="s">
        <v>6218</v>
      </c>
      <c r="AD457" s="907"/>
      <c r="AE457" s="922"/>
      <c r="AF457" s="906"/>
      <c r="AG457" s="910"/>
      <c r="AH457" s="905"/>
      <c r="AI457" s="910"/>
      <c r="AJ457" s="910">
        <v>44006</v>
      </c>
      <c r="AK457" s="907">
        <v>2</v>
      </c>
      <c r="AL457" s="906"/>
      <c r="AM457" s="905"/>
      <c r="AN457" s="910"/>
      <c r="AO457" s="910"/>
      <c r="AP457" s="907"/>
      <c r="AQ457" s="711"/>
      <c r="AR457" s="711"/>
      <c r="AS457" s="711"/>
      <c r="AT457" s="711"/>
      <c r="AU457" s="715"/>
      <c r="AV457" s="711"/>
      <c r="AW457" s="711"/>
      <c r="AX457" s="711"/>
      <c r="AY457" s="927"/>
      <c r="AZ457" s="711"/>
      <c r="BA457" s="711"/>
      <c r="BB457" s="711"/>
      <c r="BC457" s="711"/>
      <c r="BD457" s="711"/>
      <c r="BE457" s="711"/>
      <c r="BF457" s="711"/>
      <c r="BG457" s="711"/>
      <c r="BH457" s="711"/>
      <c r="BI457" s="716"/>
      <c r="BJ457" s="722"/>
      <c r="BK457" s="1062"/>
      <c r="BL457" s="716"/>
      <c r="BM457" s="720"/>
      <c r="BO457" s="918"/>
    </row>
    <row r="458" spans="1:67" s="726" customFormat="1">
      <c r="A458" s="904">
        <f t="shared" si="6"/>
        <v>449</v>
      </c>
      <c r="B458" s="907">
        <v>2100</v>
      </c>
      <c r="C458" s="905" t="s">
        <v>4565</v>
      </c>
      <c r="D458" s="905">
        <v>2117</v>
      </c>
      <c r="E458" s="905" t="s">
        <v>4695</v>
      </c>
      <c r="F458" s="905">
        <v>2010</v>
      </c>
      <c r="G458" s="905" t="s">
        <v>4696</v>
      </c>
      <c r="H458" s="907" t="s">
        <v>4581</v>
      </c>
      <c r="I458" s="905" t="s">
        <v>4582</v>
      </c>
      <c r="J458" s="906">
        <v>3830300000180</v>
      </c>
      <c r="K458" s="905" t="s">
        <v>5845</v>
      </c>
      <c r="L458" s="1065" t="s">
        <v>5827</v>
      </c>
      <c r="M458" s="905" t="s">
        <v>4441</v>
      </c>
      <c r="N458" s="905" t="s">
        <v>634</v>
      </c>
      <c r="O458" s="922">
        <v>2</v>
      </c>
      <c r="P458" s="905">
        <v>0</v>
      </c>
      <c r="Q458" s="905">
        <v>0</v>
      </c>
      <c r="R458" s="905">
        <v>0</v>
      </c>
      <c r="S458" s="922">
        <v>1007</v>
      </c>
      <c r="T458" s="905" t="s">
        <v>4586</v>
      </c>
      <c r="U458" s="926">
        <v>1306250</v>
      </c>
      <c r="V458" s="926">
        <v>2612500</v>
      </c>
      <c r="W458" s="907" t="s">
        <v>4567</v>
      </c>
      <c r="X458" s="905"/>
      <c r="Y458" s="917"/>
      <c r="Z458" s="907"/>
      <c r="AA458" s="908"/>
      <c r="AB458" s="909">
        <v>7000008307</v>
      </c>
      <c r="AC458" s="905" t="s">
        <v>6218</v>
      </c>
      <c r="AD458" s="907"/>
      <c r="AE458" s="922"/>
      <c r="AF458" s="906"/>
      <c r="AG458" s="910"/>
      <c r="AH458" s="905"/>
      <c r="AI458" s="910"/>
      <c r="AJ458" s="910">
        <v>44006</v>
      </c>
      <c r="AK458" s="907">
        <v>2</v>
      </c>
      <c r="AL458" s="906"/>
      <c r="AM458" s="905"/>
      <c r="AN458" s="910"/>
      <c r="AO458" s="910"/>
      <c r="AP458" s="907"/>
      <c r="AQ458" s="711"/>
      <c r="AR458" s="711"/>
      <c r="AS458" s="711"/>
      <c r="AT458" s="711"/>
      <c r="AU458" s="715"/>
      <c r="AV458" s="711"/>
      <c r="AW458" s="711"/>
      <c r="AX458" s="711"/>
      <c r="AY458" s="927"/>
      <c r="AZ458" s="711"/>
      <c r="BA458" s="711"/>
      <c r="BB458" s="711"/>
      <c r="BC458" s="711"/>
      <c r="BD458" s="711"/>
      <c r="BE458" s="711"/>
      <c r="BF458" s="711"/>
      <c r="BG458" s="711"/>
      <c r="BH458" s="711"/>
      <c r="BI458" s="716"/>
      <c r="BJ458" s="722"/>
      <c r="BK458" s="1062"/>
      <c r="BL458" s="716"/>
      <c r="BM458" s="720"/>
      <c r="BO458" s="918"/>
    </row>
    <row r="459" spans="1:67" s="726" customFormat="1">
      <c r="A459" s="904">
        <f t="shared" si="6"/>
        <v>450</v>
      </c>
      <c r="B459" s="907">
        <v>2100</v>
      </c>
      <c r="C459" s="905" t="s">
        <v>4565</v>
      </c>
      <c r="D459" s="905">
        <v>2117</v>
      </c>
      <c r="E459" s="905" t="s">
        <v>4695</v>
      </c>
      <c r="F459" s="905">
        <v>2010</v>
      </c>
      <c r="G459" s="905" t="s">
        <v>4696</v>
      </c>
      <c r="H459" s="907" t="s">
        <v>4581</v>
      </c>
      <c r="I459" s="905" t="s">
        <v>4582</v>
      </c>
      <c r="J459" s="906">
        <v>3830300000181</v>
      </c>
      <c r="K459" s="905" t="s">
        <v>5846</v>
      </c>
      <c r="L459" s="1065" t="s">
        <v>5827</v>
      </c>
      <c r="M459" s="905" t="s">
        <v>4441</v>
      </c>
      <c r="N459" s="905" t="s">
        <v>634</v>
      </c>
      <c r="O459" s="922">
        <v>2</v>
      </c>
      <c r="P459" s="905">
        <v>0</v>
      </c>
      <c r="Q459" s="905">
        <v>0</v>
      </c>
      <c r="R459" s="905">
        <v>0</v>
      </c>
      <c r="S459" s="922">
        <v>1007</v>
      </c>
      <c r="T459" s="905" t="s">
        <v>4586</v>
      </c>
      <c r="U459" s="926">
        <v>1306250</v>
      </c>
      <c r="V459" s="926">
        <v>2612500</v>
      </c>
      <c r="W459" s="907" t="s">
        <v>4567</v>
      </c>
      <c r="X459" s="905"/>
      <c r="Y459" s="917"/>
      <c r="Z459" s="907"/>
      <c r="AA459" s="908"/>
      <c r="AB459" s="909">
        <v>7000008307</v>
      </c>
      <c r="AC459" s="905" t="s">
        <v>6218</v>
      </c>
      <c r="AD459" s="907"/>
      <c r="AE459" s="922"/>
      <c r="AF459" s="906"/>
      <c r="AG459" s="910"/>
      <c r="AH459" s="905"/>
      <c r="AI459" s="910"/>
      <c r="AJ459" s="910">
        <v>44006</v>
      </c>
      <c r="AK459" s="907">
        <v>2</v>
      </c>
      <c r="AL459" s="906"/>
      <c r="AM459" s="905"/>
      <c r="AN459" s="910"/>
      <c r="AO459" s="910"/>
      <c r="AP459" s="907"/>
      <c r="AQ459" s="711"/>
      <c r="AR459" s="711"/>
      <c r="AS459" s="711"/>
      <c r="AT459" s="711"/>
      <c r="AU459" s="715"/>
      <c r="AV459" s="711"/>
      <c r="AW459" s="711"/>
      <c r="AX459" s="711"/>
      <c r="AY459" s="927"/>
      <c r="AZ459" s="711"/>
      <c r="BA459" s="711"/>
      <c r="BB459" s="711"/>
      <c r="BC459" s="711"/>
      <c r="BD459" s="711"/>
      <c r="BE459" s="711"/>
      <c r="BF459" s="711"/>
      <c r="BG459" s="711"/>
      <c r="BH459" s="711"/>
      <c r="BI459" s="716"/>
      <c r="BJ459" s="722"/>
      <c r="BK459" s="1062"/>
      <c r="BL459" s="716"/>
      <c r="BM459" s="720"/>
      <c r="BO459" s="918"/>
    </row>
    <row r="460" spans="1:67" s="726" customFormat="1">
      <c r="A460" s="904">
        <f t="shared" ref="A460:A523" si="7">A459+1</f>
        <v>451</v>
      </c>
      <c r="B460" s="907">
        <v>2100</v>
      </c>
      <c r="C460" s="905" t="s">
        <v>4565</v>
      </c>
      <c r="D460" s="905">
        <v>2117</v>
      </c>
      <c r="E460" s="905" t="s">
        <v>4695</v>
      </c>
      <c r="F460" s="905">
        <v>2010</v>
      </c>
      <c r="G460" s="905" t="s">
        <v>4696</v>
      </c>
      <c r="H460" s="907" t="s">
        <v>4581</v>
      </c>
      <c r="I460" s="905" t="s">
        <v>4582</v>
      </c>
      <c r="J460" s="906">
        <v>3830300000182</v>
      </c>
      <c r="K460" s="905" t="s">
        <v>5847</v>
      </c>
      <c r="L460" s="1065" t="s">
        <v>5827</v>
      </c>
      <c r="M460" s="905" t="s">
        <v>4441</v>
      </c>
      <c r="N460" s="905" t="s">
        <v>634</v>
      </c>
      <c r="O460" s="922">
        <v>2</v>
      </c>
      <c r="P460" s="905">
        <v>0</v>
      </c>
      <c r="Q460" s="905">
        <v>0</v>
      </c>
      <c r="R460" s="905">
        <v>0</v>
      </c>
      <c r="S460" s="922">
        <v>1007</v>
      </c>
      <c r="T460" s="905" t="s">
        <v>4586</v>
      </c>
      <c r="U460" s="926">
        <v>935000</v>
      </c>
      <c r="V460" s="926">
        <v>1870000</v>
      </c>
      <c r="W460" s="907" t="s">
        <v>4567</v>
      </c>
      <c r="X460" s="905"/>
      <c r="Y460" s="917"/>
      <c r="Z460" s="907"/>
      <c r="AA460" s="908"/>
      <c r="AB460" s="909">
        <v>7000008307</v>
      </c>
      <c r="AC460" s="905" t="s">
        <v>6218</v>
      </c>
      <c r="AD460" s="907"/>
      <c r="AE460" s="922"/>
      <c r="AF460" s="906"/>
      <c r="AG460" s="910"/>
      <c r="AH460" s="905"/>
      <c r="AI460" s="910"/>
      <c r="AJ460" s="910">
        <v>44006</v>
      </c>
      <c r="AK460" s="907">
        <v>2</v>
      </c>
      <c r="AL460" s="906"/>
      <c r="AM460" s="905"/>
      <c r="AN460" s="910"/>
      <c r="AO460" s="910"/>
      <c r="AP460" s="907"/>
      <c r="AQ460" s="711"/>
      <c r="AR460" s="711"/>
      <c r="AS460" s="711"/>
      <c r="AT460" s="711"/>
      <c r="AU460" s="715"/>
      <c r="AV460" s="711"/>
      <c r="AW460" s="711"/>
      <c r="AX460" s="711"/>
      <c r="AY460" s="927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6"/>
      <c r="BJ460" s="722"/>
      <c r="BK460" s="1062"/>
      <c r="BL460" s="716"/>
      <c r="BM460" s="720"/>
      <c r="BO460" s="918"/>
    </row>
    <row r="461" spans="1:67" s="726" customFormat="1">
      <c r="A461" s="904">
        <f t="shared" si="7"/>
        <v>452</v>
      </c>
      <c r="B461" s="907">
        <v>2100</v>
      </c>
      <c r="C461" s="905" t="s">
        <v>4565</v>
      </c>
      <c r="D461" s="905">
        <v>2117</v>
      </c>
      <c r="E461" s="905" t="s">
        <v>4695</v>
      </c>
      <c r="F461" s="905">
        <v>2010</v>
      </c>
      <c r="G461" s="905" t="s">
        <v>4696</v>
      </c>
      <c r="H461" s="907" t="s">
        <v>4581</v>
      </c>
      <c r="I461" s="905" t="s">
        <v>4582</v>
      </c>
      <c r="J461" s="906">
        <v>3830300000183</v>
      </c>
      <c r="K461" s="905" t="s">
        <v>5848</v>
      </c>
      <c r="L461" s="1065" t="s">
        <v>5827</v>
      </c>
      <c r="M461" s="905" t="s">
        <v>4441</v>
      </c>
      <c r="N461" s="905" t="s">
        <v>634</v>
      </c>
      <c r="O461" s="922">
        <v>2</v>
      </c>
      <c r="P461" s="905">
        <v>0</v>
      </c>
      <c r="Q461" s="905">
        <v>0</v>
      </c>
      <c r="R461" s="905">
        <v>0</v>
      </c>
      <c r="S461" s="922">
        <v>1007</v>
      </c>
      <c r="T461" s="905" t="s">
        <v>4586</v>
      </c>
      <c r="U461" s="926">
        <v>935000</v>
      </c>
      <c r="V461" s="926">
        <v>1870000</v>
      </c>
      <c r="W461" s="907" t="s">
        <v>4567</v>
      </c>
      <c r="X461" s="905"/>
      <c r="Y461" s="917"/>
      <c r="Z461" s="907"/>
      <c r="AA461" s="908"/>
      <c r="AB461" s="909">
        <v>7000008307</v>
      </c>
      <c r="AC461" s="905" t="s">
        <v>6218</v>
      </c>
      <c r="AD461" s="907"/>
      <c r="AE461" s="922"/>
      <c r="AF461" s="906"/>
      <c r="AG461" s="910"/>
      <c r="AH461" s="905"/>
      <c r="AI461" s="910"/>
      <c r="AJ461" s="910">
        <v>44006</v>
      </c>
      <c r="AK461" s="907">
        <v>2</v>
      </c>
      <c r="AL461" s="906"/>
      <c r="AM461" s="905"/>
      <c r="AN461" s="910"/>
      <c r="AO461" s="910"/>
      <c r="AP461" s="907"/>
      <c r="AQ461" s="711"/>
      <c r="AR461" s="711"/>
      <c r="AS461" s="711"/>
      <c r="AT461" s="711"/>
      <c r="AU461" s="715"/>
      <c r="AV461" s="711"/>
      <c r="AW461" s="711"/>
      <c r="AX461" s="711"/>
      <c r="AY461" s="927"/>
      <c r="AZ461" s="711"/>
      <c r="BA461" s="711"/>
      <c r="BB461" s="711"/>
      <c r="BC461" s="711"/>
      <c r="BD461" s="711"/>
      <c r="BE461" s="711"/>
      <c r="BF461" s="711"/>
      <c r="BG461" s="711"/>
      <c r="BH461" s="711"/>
      <c r="BI461" s="716"/>
      <c r="BJ461" s="722"/>
      <c r="BK461" s="1062"/>
      <c r="BL461" s="716"/>
      <c r="BM461" s="720"/>
      <c r="BO461" s="918"/>
    </row>
    <row r="462" spans="1:67" s="726" customFormat="1">
      <c r="A462" s="904">
        <f t="shared" si="7"/>
        <v>453</v>
      </c>
      <c r="B462" s="907">
        <v>2100</v>
      </c>
      <c r="C462" s="905" t="s">
        <v>4565</v>
      </c>
      <c r="D462" s="905">
        <v>2117</v>
      </c>
      <c r="E462" s="905" t="s">
        <v>4695</v>
      </c>
      <c r="F462" s="905">
        <v>2010</v>
      </c>
      <c r="G462" s="905" t="s">
        <v>4696</v>
      </c>
      <c r="H462" s="907" t="s">
        <v>4581</v>
      </c>
      <c r="I462" s="905" t="s">
        <v>4582</v>
      </c>
      <c r="J462" s="906">
        <v>4720970000028</v>
      </c>
      <c r="K462" s="905" t="s">
        <v>5849</v>
      </c>
      <c r="L462" s="1065" t="s">
        <v>4590</v>
      </c>
      <c r="M462" s="905" t="s">
        <v>4448</v>
      </c>
      <c r="N462" s="905" t="s">
        <v>634</v>
      </c>
      <c r="O462" s="922">
        <v>1</v>
      </c>
      <c r="P462" s="905">
        <v>0</v>
      </c>
      <c r="Q462" s="905">
        <v>0</v>
      </c>
      <c r="R462" s="905">
        <v>0</v>
      </c>
      <c r="S462" s="922">
        <v>1007</v>
      </c>
      <c r="T462" s="905" t="s">
        <v>4586</v>
      </c>
      <c r="U462" s="926">
        <v>12335015</v>
      </c>
      <c r="V462" s="926">
        <v>12335015</v>
      </c>
      <c r="W462" s="907" t="s">
        <v>4567</v>
      </c>
      <c r="X462" s="905"/>
      <c r="Y462" s="917"/>
      <c r="Z462" s="907"/>
      <c r="AA462" s="908"/>
      <c r="AB462" s="909" t="s">
        <v>5901</v>
      </c>
      <c r="AC462" s="905" t="s">
        <v>6217</v>
      </c>
      <c r="AD462" s="907"/>
      <c r="AE462" s="922"/>
      <c r="AF462" s="906"/>
      <c r="AG462" s="910"/>
      <c r="AH462" s="905"/>
      <c r="AI462" s="910"/>
      <c r="AJ462" s="910">
        <v>44005</v>
      </c>
      <c r="AK462" s="907">
        <v>1</v>
      </c>
      <c r="AL462" s="906"/>
      <c r="AM462" s="905"/>
      <c r="AN462" s="910"/>
      <c r="AO462" s="910"/>
      <c r="AP462" s="907"/>
      <c r="AQ462" s="711"/>
      <c r="AR462" s="711"/>
      <c r="AS462" s="711"/>
      <c r="AT462" s="711"/>
      <c r="AU462" s="715"/>
      <c r="AV462" s="711"/>
      <c r="AW462" s="711"/>
      <c r="AX462" s="711"/>
      <c r="AY462" s="927"/>
      <c r="AZ462" s="711"/>
      <c r="BA462" s="711"/>
      <c r="BB462" s="711"/>
      <c r="BC462" s="711"/>
      <c r="BD462" s="711"/>
      <c r="BE462" s="711"/>
      <c r="BF462" s="711"/>
      <c r="BG462" s="711"/>
      <c r="BH462" s="711"/>
      <c r="BI462" s="716"/>
      <c r="BJ462" s="722"/>
      <c r="BK462" s="1062"/>
      <c r="BL462" s="716"/>
      <c r="BM462" s="720"/>
      <c r="BO462" s="918"/>
    </row>
    <row r="463" spans="1:67" s="726" customFormat="1">
      <c r="A463" s="904">
        <f t="shared" si="7"/>
        <v>454</v>
      </c>
      <c r="B463" s="907">
        <v>2100</v>
      </c>
      <c r="C463" s="905" t="s">
        <v>4565</v>
      </c>
      <c r="D463" s="905">
        <v>2117</v>
      </c>
      <c r="E463" s="905" t="s">
        <v>4695</v>
      </c>
      <c r="F463" s="905">
        <v>2010</v>
      </c>
      <c r="G463" s="905" t="s">
        <v>4696</v>
      </c>
      <c r="H463" s="907" t="s">
        <v>4581</v>
      </c>
      <c r="I463" s="905" t="s">
        <v>4582</v>
      </c>
      <c r="J463" s="906">
        <v>4710970000301</v>
      </c>
      <c r="K463" s="905" t="s">
        <v>5850</v>
      </c>
      <c r="L463" s="1065" t="s">
        <v>4443</v>
      </c>
      <c r="M463" s="905" t="s">
        <v>4448</v>
      </c>
      <c r="N463" s="905" t="s">
        <v>634</v>
      </c>
      <c r="O463" s="922">
        <v>1</v>
      </c>
      <c r="P463" s="905">
        <v>0</v>
      </c>
      <c r="Q463" s="905">
        <v>0</v>
      </c>
      <c r="R463" s="905">
        <v>0</v>
      </c>
      <c r="S463" s="922">
        <v>1007</v>
      </c>
      <c r="T463" s="905" t="s">
        <v>4586</v>
      </c>
      <c r="U463" s="926">
        <v>5899300</v>
      </c>
      <c r="V463" s="926">
        <v>5899300</v>
      </c>
      <c r="W463" s="907" t="s">
        <v>4567</v>
      </c>
      <c r="X463" s="905"/>
      <c r="Y463" s="917"/>
      <c r="Z463" s="907"/>
      <c r="AA463" s="908"/>
      <c r="AB463" s="909" t="s">
        <v>5901</v>
      </c>
      <c r="AC463" s="905" t="s">
        <v>6217</v>
      </c>
      <c r="AD463" s="907"/>
      <c r="AE463" s="922"/>
      <c r="AF463" s="906"/>
      <c r="AG463" s="910"/>
      <c r="AH463" s="905"/>
      <c r="AI463" s="910"/>
      <c r="AJ463" s="910">
        <v>44005</v>
      </c>
      <c r="AK463" s="907">
        <v>1</v>
      </c>
      <c r="AL463" s="906"/>
      <c r="AM463" s="905"/>
      <c r="AN463" s="910"/>
      <c r="AO463" s="910"/>
      <c r="AP463" s="907"/>
      <c r="AQ463" s="711"/>
      <c r="AR463" s="711"/>
      <c r="AS463" s="711"/>
      <c r="AT463" s="711"/>
      <c r="AU463" s="715"/>
      <c r="AV463" s="711"/>
      <c r="AW463" s="711"/>
      <c r="AX463" s="711"/>
      <c r="AY463" s="927"/>
      <c r="AZ463" s="711"/>
      <c r="BA463" s="711"/>
      <c r="BB463" s="711"/>
      <c r="BC463" s="711"/>
      <c r="BD463" s="711"/>
      <c r="BE463" s="711"/>
      <c r="BF463" s="711"/>
      <c r="BG463" s="711"/>
      <c r="BH463" s="711"/>
      <c r="BI463" s="716"/>
      <c r="BJ463" s="722"/>
      <c r="BK463" s="1062"/>
      <c r="BL463" s="716"/>
      <c r="BM463" s="720"/>
      <c r="BO463" s="918"/>
    </row>
    <row r="464" spans="1:67" s="726" customFormat="1">
      <c r="A464" s="904">
        <f t="shared" si="7"/>
        <v>455</v>
      </c>
      <c r="B464" s="907">
        <v>2100</v>
      </c>
      <c r="C464" s="905" t="s">
        <v>4565</v>
      </c>
      <c r="D464" s="905">
        <v>2117</v>
      </c>
      <c r="E464" s="905" t="s">
        <v>4695</v>
      </c>
      <c r="F464" s="905">
        <v>2010</v>
      </c>
      <c r="G464" s="905" t="s">
        <v>4696</v>
      </c>
      <c r="H464" s="907" t="s">
        <v>4581</v>
      </c>
      <c r="I464" s="905" t="s">
        <v>4582</v>
      </c>
      <c r="J464" s="906">
        <v>4710970000302</v>
      </c>
      <c r="K464" s="905" t="s">
        <v>5851</v>
      </c>
      <c r="L464" s="1065" t="s">
        <v>4443</v>
      </c>
      <c r="M464" s="905" t="s">
        <v>4448</v>
      </c>
      <c r="N464" s="905" t="s">
        <v>634</v>
      </c>
      <c r="O464" s="922">
        <v>1</v>
      </c>
      <c r="P464" s="905">
        <v>0</v>
      </c>
      <c r="Q464" s="905">
        <v>0</v>
      </c>
      <c r="R464" s="905">
        <v>0</v>
      </c>
      <c r="S464" s="922">
        <v>1007</v>
      </c>
      <c r="T464" s="905" t="s">
        <v>4586</v>
      </c>
      <c r="U464" s="926">
        <v>9224380</v>
      </c>
      <c r="V464" s="926">
        <v>9224380</v>
      </c>
      <c r="W464" s="907" t="s">
        <v>4567</v>
      </c>
      <c r="X464" s="905"/>
      <c r="Y464" s="917"/>
      <c r="Z464" s="907"/>
      <c r="AA464" s="908"/>
      <c r="AB464" s="909" t="s">
        <v>5901</v>
      </c>
      <c r="AC464" s="905" t="s">
        <v>6217</v>
      </c>
      <c r="AD464" s="907"/>
      <c r="AE464" s="922"/>
      <c r="AF464" s="906"/>
      <c r="AG464" s="910"/>
      <c r="AH464" s="905"/>
      <c r="AI464" s="910"/>
      <c r="AJ464" s="910">
        <v>44005</v>
      </c>
      <c r="AK464" s="907">
        <v>1</v>
      </c>
      <c r="AL464" s="906"/>
      <c r="AM464" s="905"/>
      <c r="AN464" s="910"/>
      <c r="AO464" s="910"/>
      <c r="AP464" s="907"/>
      <c r="AQ464" s="711"/>
      <c r="AR464" s="711"/>
      <c r="AS464" s="711"/>
      <c r="AT464" s="711"/>
      <c r="AU464" s="715"/>
      <c r="AV464" s="711"/>
      <c r="AW464" s="711"/>
      <c r="AX464" s="711"/>
      <c r="AY464" s="927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6"/>
      <c r="BJ464" s="722"/>
      <c r="BK464" s="1062"/>
      <c r="BL464" s="716"/>
      <c r="BM464" s="720"/>
      <c r="BO464" s="918"/>
    </row>
    <row r="465" spans="1:67" s="726" customFormat="1">
      <c r="A465" s="904">
        <f t="shared" si="7"/>
        <v>456</v>
      </c>
      <c r="B465" s="907">
        <v>2100</v>
      </c>
      <c r="C465" s="905" t="s">
        <v>4565</v>
      </c>
      <c r="D465" s="905">
        <v>2117</v>
      </c>
      <c r="E465" s="905" t="s">
        <v>4695</v>
      </c>
      <c r="F465" s="905">
        <v>2010</v>
      </c>
      <c r="G465" s="905" t="s">
        <v>4696</v>
      </c>
      <c r="H465" s="907" t="s">
        <v>4581</v>
      </c>
      <c r="I465" s="905" t="s">
        <v>4582</v>
      </c>
      <c r="J465" s="906">
        <v>5331370000008</v>
      </c>
      <c r="K465" s="905" t="s">
        <v>4910</v>
      </c>
      <c r="L465" s="1065" t="s">
        <v>4468</v>
      </c>
      <c r="M465" s="905" t="s">
        <v>4441</v>
      </c>
      <c r="N465" s="905" t="s">
        <v>634</v>
      </c>
      <c r="O465" s="922">
        <v>2</v>
      </c>
      <c r="P465" s="905">
        <v>0</v>
      </c>
      <c r="Q465" s="905">
        <v>0</v>
      </c>
      <c r="R465" s="905">
        <v>0</v>
      </c>
      <c r="S465" s="922">
        <v>1007</v>
      </c>
      <c r="T465" s="905" t="s">
        <v>4586</v>
      </c>
      <c r="U465" s="926">
        <v>2530000</v>
      </c>
      <c r="V465" s="926">
        <v>5060000</v>
      </c>
      <c r="W465" s="907" t="s">
        <v>4567</v>
      </c>
      <c r="X465" s="905"/>
      <c r="Y465" s="917"/>
      <c r="Z465" s="907"/>
      <c r="AA465" s="908"/>
      <c r="AB465" s="909"/>
      <c r="AC465" s="905"/>
      <c r="AD465" s="907"/>
      <c r="AE465" s="922"/>
      <c r="AF465" s="906"/>
      <c r="AG465" s="910"/>
      <c r="AH465" s="905"/>
      <c r="AI465" s="910"/>
      <c r="AJ465" s="910"/>
      <c r="AK465" s="907"/>
      <c r="AL465" s="906"/>
      <c r="AM465" s="905"/>
      <c r="AN465" s="910"/>
      <c r="AO465" s="910"/>
      <c r="AP465" s="907"/>
      <c r="AQ465" s="711"/>
      <c r="AR465" s="711"/>
      <c r="AS465" s="711"/>
      <c r="AT465" s="711"/>
      <c r="AU465" s="715"/>
      <c r="AV465" s="711"/>
      <c r="AW465" s="711"/>
      <c r="AX465" s="711"/>
      <c r="AY465" s="927"/>
      <c r="AZ465" s="711"/>
      <c r="BA465" s="711"/>
      <c r="BB465" s="711"/>
      <c r="BC465" s="711"/>
      <c r="BD465" s="711"/>
      <c r="BE465" s="711"/>
      <c r="BF465" s="711"/>
      <c r="BG465" s="711"/>
      <c r="BH465" s="711"/>
      <c r="BI465" s="716"/>
      <c r="BJ465" s="722"/>
      <c r="BK465" s="1062"/>
      <c r="BL465" s="716"/>
      <c r="BM465" s="720"/>
      <c r="BO465" s="918"/>
    </row>
    <row r="466" spans="1:67" s="726" customFormat="1">
      <c r="A466" s="904">
        <f t="shared" si="7"/>
        <v>457</v>
      </c>
      <c r="B466" s="907">
        <v>2100</v>
      </c>
      <c r="C466" s="905" t="s">
        <v>4565</v>
      </c>
      <c r="D466" s="905">
        <v>2117</v>
      </c>
      <c r="E466" s="905" t="s">
        <v>4695</v>
      </c>
      <c r="F466" s="905">
        <v>2010</v>
      </c>
      <c r="G466" s="905" t="s">
        <v>4696</v>
      </c>
      <c r="H466" s="907" t="s">
        <v>4581</v>
      </c>
      <c r="I466" s="905" t="s">
        <v>4582</v>
      </c>
      <c r="J466" s="906">
        <v>4710970000305</v>
      </c>
      <c r="K466" s="905" t="s">
        <v>4861</v>
      </c>
      <c r="L466" s="1065" t="s">
        <v>4443</v>
      </c>
      <c r="M466" s="905" t="s">
        <v>4441</v>
      </c>
      <c r="N466" s="905" t="s">
        <v>634</v>
      </c>
      <c r="O466" s="922">
        <v>1</v>
      </c>
      <c r="P466" s="905">
        <v>0</v>
      </c>
      <c r="Q466" s="905">
        <v>0</v>
      </c>
      <c r="R466" s="905">
        <v>0</v>
      </c>
      <c r="S466" s="922">
        <v>1007</v>
      </c>
      <c r="T466" s="905" t="s">
        <v>4586</v>
      </c>
      <c r="U466" s="926">
        <v>84012500</v>
      </c>
      <c r="V466" s="926">
        <v>84012500</v>
      </c>
      <c r="W466" s="907" t="s">
        <v>4567</v>
      </c>
      <c r="X466" s="905"/>
      <c r="Y466" s="917"/>
      <c r="Z466" s="907"/>
      <c r="AA466" s="908"/>
      <c r="AB466" s="909"/>
      <c r="AC466" s="905"/>
      <c r="AD466" s="907"/>
      <c r="AE466" s="922"/>
      <c r="AF466" s="906"/>
      <c r="AG466" s="910"/>
      <c r="AH466" s="905"/>
      <c r="AI466" s="910"/>
      <c r="AJ466" s="910"/>
      <c r="AK466" s="907"/>
      <c r="AL466" s="906"/>
      <c r="AM466" s="905"/>
      <c r="AN466" s="910"/>
      <c r="AO466" s="910"/>
      <c r="AP466" s="907"/>
      <c r="AQ466" s="711"/>
      <c r="AR466" s="711"/>
      <c r="AS466" s="711"/>
      <c r="AT466" s="711"/>
      <c r="AU466" s="715"/>
      <c r="AV466" s="711"/>
      <c r="AW466" s="711"/>
      <c r="AX466" s="711"/>
      <c r="AY466" s="927"/>
      <c r="AZ466" s="711"/>
      <c r="BA466" s="711"/>
      <c r="BB466" s="711"/>
      <c r="BC466" s="711"/>
      <c r="BD466" s="711"/>
      <c r="BE466" s="711"/>
      <c r="BF466" s="711"/>
      <c r="BG466" s="711"/>
      <c r="BH466" s="711"/>
      <c r="BI466" s="716"/>
      <c r="BJ466" s="722"/>
      <c r="BK466" s="1062"/>
      <c r="BL466" s="716"/>
      <c r="BM466" s="720"/>
      <c r="BO466" s="918"/>
    </row>
    <row r="467" spans="1:67" s="726" customFormat="1">
      <c r="A467" s="904">
        <f t="shared" si="7"/>
        <v>458</v>
      </c>
      <c r="B467" s="907">
        <v>2100</v>
      </c>
      <c r="C467" s="905" t="s">
        <v>4565</v>
      </c>
      <c r="D467" s="905">
        <v>2117</v>
      </c>
      <c r="E467" s="905" t="s">
        <v>4695</v>
      </c>
      <c r="F467" s="905">
        <v>2010</v>
      </c>
      <c r="G467" s="905" t="s">
        <v>4696</v>
      </c>
      <c r="H467" s="907" t="s">
        <v>4581</v>
      </c>
      <c r="I467" s="905" t="s">
        <v>4582</v>
      </c>
      <c r="J467" s="906">
        <v>4720970000562</v>
      </c>
      <c r="K467" s="905" t="s">
        <v>4872</v>
      </c>
      <c r="L467" s="1065" t="s">
        <v>4590</v>
      </c>
      <c r="M467" s="905" t="s">
        <v>4441</v>
      </c>
      <c r="N467" s="905" t="s">
        <v>634</v>
      </c>
      <c r="O467" s="922">
        <v>1</v>
      </c>
      <c r="P467" s="905">
        <v>0</v>
      </c>
      <c r="Q467" s="905">
        <v>0</v>
      </c>
      <c r="R467" s="905">
        <v>0</v>
      </c>
      <c r="S467" s="922">
        <v>1007</v>
      </c>
      <c r="T467" s="905" t="s">
        <v>4586</v>
      </c>
      <c r="U467" s="926">
        <v>1375000</v>
      </c>
      <c r="V467" s="926">
        <v>1375000</v>
      </c>
      <c r="W467" s="907" t="s">
        <v>4567</v>
      </c>
      <c r="X467" s="905"/>
      <c r="Y467" s="917"/>
      <c r="Z467" s="907"/>
      <c r="AA467" s="908"/>
      <c r="AB467" s="909"/>
      <c r="AC467" s="905"/>
      <c r="AD467" s="907"/>
      <c r="AE467" s="922"/>
      <c r="AF467" s="906"/>
      <c r="AG467" s="910"/>
      <c r="AH467" s="905"/>
      <c r="AI467" s="910"/>
      <c r="AJ467" s="910"/>
      <c r="AK467" s="907"/>
      <c r="AL467" s="906"/>
      <c r="AM467" s="905"/>
      <c r="AN467" s="910"/>
      <c r="AO467" s="910"/>
      <c r="AP467" s="907"/>
      <c r="AQ467" s="711"/>
      <c r="AR467" s="711"/>
      <c r="AS467" s="711"/>
      <c r="AT467" s="711"/>
      <c r="AU467" s="715"/>
      <c r="AV467" s="711"/>
      <c r="AW467" s="711"/>
      <c r="AX467" s="711"/>
      <c r="AY467" s="927"/>
      <c r="AZ467" s="711"/>
      <c r="BA467" s="711"/>
      <c r="BB467" s="711"/>
      <c r="BC467" s="711"/>
      <c r="BD467" s="711"/>
      <c r="BE467" s="711"/>
      <c r="BF467" s="711"/>
      <c r="BG467" s="711"/>
      <c r="BH467" s="711"/>
      <c r="BI467" s="716"/>
      <c r="BJ467" s="722"/>
      <c r="BK467" s="1062"/>
      <c r="BL467" s="716"/>
      <c r="BM467" s="720"/>
      <c r="BO467" s="918"/>
    </row>
    <row r="468" spans="1:67" s="726" customFormat="1">
      <c r="A468" s="904">
        <f t="shared" si="7"/>
        <v>459</v>
      </c>
      <c r="B468" s="907">
        <v>2100</v>
      </c>
      <c r="C468" s="905" t="s">
        <v>4565</v>
      </c>
      <c r="D468" s="905">
        <v>2117</v>
      </c>
      <c r="E468" s="905" t="s">
        <v>4695</v>
      </c>
      <c r="F468" s="905">
        <v>2010</v>
      </c>
      <c r="G468" s="905" t="s">
        <v>4696</v>
      </c>
      <c r="H468" s="907" t="s">
        <v>4581</v>
      </c>
      <c r="I468" s="905" t="s">
        <v>4582</v>
      </c>
      <c r="J468" s="906">
        <v>4720970000563</v>
      </c>
      <c r="K468" s="905" t="s">
        <v>4873</v>
      </c>
      <c r="L468" s="1065" t="s">
        <v>4590</v>
      </c>
      <c r="M468" s="905" t="s">
        <v>4441</v>
      </c>
      <c r="N468" s="905" t="s">
        <v>634</v>
      </c>
      <c r="O468" s="922">
        <v>1</v>
      </c>
      <c r="P468" s="905">
        <v>0</v>
      </c>
      <c r="Q468" s="905">
        <v>0</v>
      </c>
      <c r="R468" s="905">
        <v>0</v>
      </c>
      <c r="S468" s="922">
        <v>1007</v>
      </c>
      <c r="T468" s="905" t="s">
        <v>4586</v>
      </c>
      <c r="U468" s="926">
        <v>1925000</v>
      </c>
      <c r="V468" s="926">
        <v>1925000</v>
      </c>
      <c r="W468" s="907" t="s">
        <v>4567</v>
      </c>
      <c r="X468" s="905"/>
      <c r="Y468" s="917"/>
      <c r="Z468" s="907"/>
      <c r="AA468" s="908"/>
      <c r="AB468" s="909"/>
      <c r="AC468" s="905"/>
      <c r="AD468" s="907"/>
      <c r="AE468" s="922"/>
      <c r="AF468" s="906"/>
      <c r="AG468" s="910"/>
      <c r="AH468" s="905"/>
      <c r="AI468" s="910"/>
      <c r="AJ468" s="910"/>
      <c r="AK468" s="907"/>
      <c r="AL468" s="906"/>
      <c r="AM468" s="905"/>
      <c r="AN468" s="910"/>
      <c r="AO468" s="910"/>
      <c r="AP468" s="907"/>
      <c r="AQ468" s="711"/>
      <c r="AR468" s="711"/>
      <c r="AS468" s="711"/>
      <c r="AT468" s="711"/>
      <c r="AU468" s="715"/>
      <c r="AV468" s="711"/>
      <c r="AW468" s="711"/>
      <c r="AX468" s="711"/>
      <c r="AY468" s="927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6"/>
      <c r="BJ468" s="722"/>
      <c r="BK468" s="1062"/>
      <c r="BL468" s="716"/>
      <c r="BM468" s="720"/>
      <c r="BO468" s="918"/>
    </row>
    <row r="469" spans="1:67" s="726" customFormat="1">
      <c r="A469" s="904">
        <f t="shared" si="7"/>
        <v>460</v>
      </c>
      <c r="B469" s="907">
        <v>2100</v>
      </c>
      <c r="C469" s="905" t="s">
        <v>4565</v>
      </c>
      <c r="D469" s="905">
        <v>2117</v>
      </c>
      <c r="E469" s="905" t="s">
        <v>4695</v>
      </c>
      <c r="F469" s="905">
        <v>2010</v>
      </c>
      <c r="G469" s="905" t="s">
        <v>4696</v>
      </c>
      <c r="H469" s="907" t="s">
        <v>4581</v>
      </c>
      <c r="I469" s="905" t="s">
        <v>4582</v>
      </c>
      <c r="J469" s="906">
        <v>4720970000564</v>
      </c>
      <c r="K469" s="905" t="s">
        <v>4874</v>
      </c>
      <c r="L469" s="1065" t="s">
        <v>4590</v>
      </c>
      <c r="M469" s="905" t="s">
        <v>4441</v>
      </c>
      <c r="N469" s="905" t="s">
        <v>634</v>
      </c>
      <c r="O469" s="922">
        <v>1</v>
      </c>
      <c r="P469" s="905">
        <v>0</v>
      </c>
      <c r="Q469" s="905">
        <v>0</v>
      </c>
      <c r="R469" s="905">
        <v>0</v>
      </c>
      <c r="S469" s="922">
        <v>1007</v>
      </c>
      <c r="T469" s="905" t="s">
        <v>4586</v>
      </c>
      <c r="U469" s="926">
        <v>2145000</v>
      </c>
      <c r="V469" s="926">
        <v>2145000</v>
      </c>
      <c r="W469" s="907" t="s">
        <v>4567</v>
      </c>
      <c r="X469" s="905"/>
      <c r="Y469" s="917"/>
      <c r="Z469" s="907"/>
      <c r="AA469" s="908"/>
      <c r="AB469" s="909"/>
      <c r="AC469" s="905"/>
      <c r="AD469" s="907"/>
      <c r="AE469" s="922"/>
      <c r="AF469" s="906"/>
      <c r="AG469" s="910"/>
      <c r="AH469" s="905"/>
      <c r="AI469" s="910"/>
      <c r="AJ469" s="910"/>
      <c r="AK469" s="907"/>
      <c r="AL469" s="906"/>
      <c r="AM469" s="905"/>
      <c r="AN469" s="910"/>
      <c r="AO469" s="910"/>
      <c r="AP469" s="907"/>
      <c r="AQ469" s="711"/>
      <c r="AR469" s="711"/>
      <c r="AS469" s="711"/>
      <c r="AT469" s="711"/>
      <c r="AU469" s="715"/>
      <c r="AV469" s="711"/>
      <c r="AW469" s="711"/>
      <c r="AX469" s="711"/>
      <c r="AY469" s="927"/>
      <c r="AZ469" s="711"/>
      <c r="BA469" s="711"/>
      <c r="BB469" s="711"/>
      <c r="BC469" s="711"/>
      <c r="BD469" s="711"/>
      <c r="BE469" s="711"/>
      <c r="BF469" s="711"/>
      <c r="BG469" s="711"/>
      <c r="BH469" s="711"/>
      <c r="BI469" s="716"/>
      <c r="BJ469" s="722"/>
      <c r="BK469" s="1062"/>
      <c r="BL469" s="716"/>
      <c r="BM469" s="720"/>
      <c r="BO469" s="918"/>
    </row>
    <row r="470" spans="1:67" s="726" customFormat="1">
      <c r="A470" s="904">
        <f t="shared" si="7"/>
        <v>461</v>
      </c>
      <c r="B470" s="907">
        <v>2100</v>
      </c>
      <c r="C470" s="905" t="s">
        <v>4565</v>
      </c>
      <c r="D470" s="905">
        <v>2117</v>
      </c>
      <c r="E470" s="905" t="s">
        <v>4695</v>
      </c>
      <c r="F470" s="905">
        <v>2010</v>
      </c>
      <c r="G470" s="905" t="s">
        <v>4696</v>
      </c>
      <c r="H470" s="907" t="s">
        <v>4581</v>
      </c>
      <c r="I470" s="905" t="s">
        <v>4582</v>
      </c>
      <c r="J470" s="906">
        <v>4720970000565</v>
      </c>
      <c r="K470" s="905" t="s">
        <v>4875</v>
      </c>
      <c r="L470" s="1065" t="s">
        <v>4590</v>
      </c>
      <c r="M470" s="905" t="s">
        <v>4441</v>
      </c>
      <c r="N470" s="905" t="s">
        <v>634</v>
      </c>
      <c r="O470" s="922">
        <v>2</v>
      </c>
      <c r="P470" s="905">
        <v>0</v>
      </c>
      <c r="Q470" s="905">
        <v>0</v>
      </c>
      <c r="R470" s="905">
        <v>0</v>
      </c>
      <c r="S470" s="922">
        <v>1007</v>
      </c>
      <c r="T470" s="905" t="s">
        <v>4586</v>
      </c>
      <c r="U470" s="926">
        <v>2382600</v>
      </c>
      <c r="V470" s="926">
        <v>4765200</v>
      </c>
      <c r="W470" s="907" t="s">
        <v>4567</v>
      </c>
      <c r="X470" s="905"/>
      <c r="Y470" s="917"/>
      <c r="Z470" s="907"/>
      <c r="AA470" s="908"/>
      <c r="AB470" s="909"/>
      <c r="AC470" s="905"/>
      <c r="AD470" s="907"/>
      <c r="AE470" s="922"/>
      <c r="AF470" s="906"/>
      <c r="AG470" s="910"/>
      <c r="AH470" s="905"/>
      <c r="AI470" s="910"/>
      <c r="AJ470" s="910"/>
      <c r="AK470" s="907"/>
      <c r="AL470" s="906"/>
      <c r="AM470" s="905"/>
      <c r="AN470" s="910"/>
      <c r="AO470" s="910"/>
      <c r="AP470" s="907"/>
      <c r="AQ470" s="711"/>
      <c r="AR470" s="711"/>
      <c r="AS470" s="711"/>
      <c r="AT470" s="711"/>
      <c r="AU470" s="715"/>
      <c r="AV470" s="711"/>
      <c r="AW470" s="711"/>
      <c r="AX470" s="711"/>
      <c r="AY470" s="927"/>
      <c r="AZ470" s="711"/>
      <c r="BA470" s="711"/>
      <c r="BB470" s="711"/>
      <c r="BC470" s="711"/>
      <c r="BD470" s="711"/>
      <c r="BE470" s="711"/>
      <c r="BF470" s="711"/>
      <c r="BG470" s="711"/>
      <c r="BH470" s="711"/>
      <c r="BI470" s="716"/>
      <c r="BJ470" s="722"/>
      <c r="BK470" s="1062"/>
      <c r="BL470" s="716"/>
      <c r="BM470" s="720"/>
      <c r="BO470" s="918"/>
    </row>
    <row r="471" spans="1:67" s="726" customFormat="1">
      <c r="A471" s="904">
        <f t="shared" si="7"/>
        <v>462</v>
      </c>
      <c r="B471" s="907">
        <v>2100</v>
      </c>
      <c r="C471" s="905" t="s">
        <v>4565</v>
      </c>
      <c r="D471" s="905">
        <v>2117</v>
      </c>
      <c r="E471" s="905" t="s">
        <v>4695</v>
      </c>
      <c r="F471" s="905">
        <v>2010</v>
      </c>
      <c r="G471" s="905" t="s">
        <v>4696</v>
      </c>
      <c r="H471" s="907" t="s">
        <v>4581</v>
      </c>
      <c r="I471" s="905" t="s">
        <v>4582</v>
      </c>
      <c r="J471" s="906">
        <v>4720970000567</v>
      </c>
      <c r="K471" s="905" t="s">
        <v>4876</v>
      </c>
      <c r="L471" s="1065" t="s">
        <v>4590</v>
      </c>
      <c r="M471" s="905" t="s">
        <v>4441</v>
      </c>
      <c r="N471" s="905" t="s">
        <v>634</v>
      </c>
      <c r="O471" s="922">
        <v>1</v>
      </c>
      <c r="P471" s="905">
        <v>0</v>
      </c>
      <c r="Q471" s="905">
        <v>0</v>
      </c>
      <c r="R471" s="905">
        <v>0</v>
      </c>
      <c r="S471" s="922">
        <v>1007</v>
      </c>
      <c r="T471" s="905" t="s">
        <v>4586</v>
      </c>
      <c r="U471" s="926">
        <v>2722500</v>
      </c>
      <c r="V471" s="926">
        <v>2722500</v>
      </c>
      <c r="W471" s="907" t="s">
        <v>4567</v>
      </c>
      <c r="X471" s="905"/>
      <c r="Y471" s="917"/>
      <c r="Z471" s="907"/>
      <c r="AA471" s="908"/>
      <c r="AB471" s="909"/>
      <c r="AC471" s="905"/>
      <c r="AD471" s="907"/>
      <c r="AE471" s="922"/>
      <c r="AF471" s="906"/>
      <c r="AG471" s="910"/>
      <c r="AH471" s="905"/>
      <c r="AI471" s="910"/>
      <c r="AJ471" s="910"/>
      <c r="AK471" s="907"/>
      <c r="AL471" s="906"/>
      <c r="AM471" s="905"/>
      <c r="AN471" s="910"/>
      <c r="AO471" s="910"/>
      <c r="AP471" s="907"/>
      <c r="AQ471" s="711"/>
      <c r="AR471" s="711"/>
      <c r="AS471" s="711"/>
      <c r="AT471" s="711"/>
      <c r="AU471" s="715"/>
      <c r="AV471" s="711"/>
      <c r="AW471" s="711"/>
      <c r="AX471" s="711"/>
      <c r="AY471" s="927"/>
      <c r="AZ471" s="711"/>
      <c r="BA471" s="711"/>
      <c r="BB471" s="711"/>
      <c r="BC471" s="711"/>
      <c r="BD471" s="711"/>
      <c r="BE471" s="711"/>
      <c r="BF471" s="711"/>
      <c r="BG471" s="711"/>
      <c r="BH471" s="711"/>
      <c r="BI471" s="716"/>
      <c r="BJ471" s="722"/>
      <c r="BK471" s="1062"/>
      <c r="BL471" s="716"/>
      <c r="BM471" s="720"/>
      <c r="BO471" s="918"/>
    </row>
    <row r="472" spans="1:67" s="726" customFormat="1">
      <c r="A472" s="904">
        <f t="shared" si="7"/>
        <v>463</v>
      </c>
      <c r="B472" s="907">
        <v>2100</v>
      </c>
      <c r="C472" s="905" t="s">
        <v>4565</v>
      </c>
      <c r="D472" s="905">
        <v>2117</v>
      </c>
      <c r="E472" s="905" t="s">
        <v>4695</v>
      </c>
      <c r="F472" s="905">
        <v>2010</v>
      </c>
      <c r="G472" s="905" t="s">
        <v>4696</v>
      </c>
      <c r="H472" s="907" t="s">
        <v>4581</v>
      </c>
      <c r="I472" s="905" t="s">
        <v>4582</v>
      </c>
      <c r="J472" s="906">
        <v>4720970000500</v>
      </c>
      <c r="K472" s="905" t="s">
        <v>4864</v>
      </c>
      <c r="L472" s="1065" t="s">
        <v>4590</v>
      </c>
      <c r="M472" s="905" t="s">
        <v>4441</v>
      </c>
      <c r="N472" s="905" t="s">
        <v>634</v>
      </c>
      <c r="O472" s="922">
        <v>1</v>
      </c>
      <c r="P472" s="905">
        <v>0</v>
      </c>
      <c r="Q472" s="905">
        <v>0</v>
      </c>
      <c r="R472" s="905">
        <v>0</v>
      </c>
      <c r="S472" s="922">
        <v>1007</v>
      </c>
      <c r="T472" s="905" t="s">
        <v>4586</v>
      </c>
      <c r="U472" s="926">
        <v>1364000</v>
      </c>
      <c r="V472" s="926">
        <v>1364000</v>
      </c>
      <c r="W472" s="907" t="s">
        <v>4567</v>
      </c>
      <c r="X472" s="905"/>
      <c r="Y472" s="917"/>
      <c r="Z472" s="907"/>
      <c r="AA472" s="908"/>
      <c r="AB472" s="909"/>
      <c r="AC472" s="905"/>
      <c r="AD472" s="907"/>
      <c r="AE472" s="922"/>
      <c r="AF472" s="906"/>
      <c r="AG472" s="910"/>
      <c r="AH472" s="905"/>
      <c r="AI472" s="910"/>
      <c r="AJ472" s="910"/>
      <c r="AK472" s="907"/>
      <c r="AL472" s="906"/>
      <c r="AM472" s="905"/>
      <c r="AN472" s="910"/>
      <c r="AO472" s="910"/>
      <c r="AP472" s="907"/>
      <c r="AQ472" s="711"/>
      <c r="AR472" s="711"/>
      <c r="AS472" s="711"/>
      <c r="AT472" s="711"/>
      <c r="AU472" s="715"/>
      <c r="AV472" s="711"/>
      <c r="AW472" s="711"/>
      <c r="AX472" s="711"/>
      <c r="AY472" s="927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6"/>
      <c r="BJ472" s="722"/>
      <c r="BK472" s="1062"/>
      <c r="BL472" s="716"/>
      <c r="BM472" s="720"/>
      <c r="BO472" s="918"/>
    </row>
    <row r="473" spans="1:67" s="726" customFormat="1">
      <c r="A473" s="904">
        <f t="shared" si="7"/>
        <v>464</v>
      </c>
      <c r="B473" s="907">
        <v>2100</v>
      </c>
      <c r="C473" s="905" t="s">
        <v>4565</v>
      </c>
      <c r="D473" s="905">
        <v>2117</v>
      </c>
      <c r="E473" s="905" t="s">
        <v>4695</v>
      </c>
      <c r="F473" s="905">
        <v>2010</v>
      </c>
      <c r="G473" s="905" t="s">
        <v>4696</v>
      </c>
      <c r="H473" s="907" t="s">
        <v>4581</v>
      </c>
      <c r="I473" s="905" t="s">
        <v>4582</v>
      </c>
      <c r="J473" s="906">
        <v>4720970000501</v>
      </c>
      <c r="K473" s="905" t="s">
        <v>4865</v>
      </c>
      <c r="L473" s="1065" t="s">
        <v>4590</v>
      </c>
      <c r="M473" s="905" t="s">
        <v>4441</v>
      </c>
      <c r="N473" s="905" t="s">
        <v>634</v>
      </c>
      <c r="O473" s="922">
        <v>1</v>
      </c>
      <c r="P473" s="905">
        <v>0</v>
      </c>
      <c r="Q473" s="905">
        <v>0</v>
      </c>
      <c r="R473" s="905">
        <v>0</v>
      </c>
      <c r="S473" s="922">
        <v>1007</v>
      </c>
      <c r="T473" s="905" t="s">
        <v>4586</v>
      </c>
      <c r="U473" s="926">
        <v>1980000</v>
      </c>
      <c r="V473" s="926">
        <v>1980000</v>
      </c>
      <c r="W473" s="907" t="s">
        <v>4567</v>
      </c>
      <c r="X473" s="905"/>
      <c r="Y473" s="917"/>
      <c r="Z473" s="907"/>
      <c r="AA473" s="908"/>
      <c r="AB473" s="909"/>
      <c r="AC473" s="905"/>
      <c r="AD473" s="907"/>
      <c r="AE473" s="922"/>
      <c r="AF473" s="906"/>
      <c r="AG473" s="910"/>
      <c r="AH473" s="905"/>
      <c r="AI473" s="910"/>
      <c r="AJ473" s="910"/>
      <c r="AK473" s="907"/>
      <c r="AL473" s="906"/>
      <c r="AM473" s="905"/>
      <c r="AN473" s="910"/>
      <c r="AO473" s="910"/>
      <c r="AP473" s="907"/>
      <c r="AQ473" s="711"/>
      <c r="AR473" s="711"/>
      <c r="AS473" s="711"/>
      <c r="AT473" s="711"/>
      <c r="AU473" s="715"/>
      <c r="AV473" s="711"/>
      <c r="AW473" s="711"/>
      <c r="AX473" s="711"/>
      <c r="AY473" s="927"/>
      <c r="AZ473" s="711"/>
      <c r="BA473" s="711"/>
      <c r="BB473" s="711"/>
      <c r="BC473" s="711"/>
      <c r="BD473" s="711"/>
      <c r="BE473" s="711"/>
      <c r="BF473" s="711"/>
      <c r="BG473" s="711"/>
      <c r="BH473" s="711"/>
      <c r="BI473" s="716"/>
      <c r="BJ473" s="722"/>
      <c r="BK473" s="1062"/>
      <c r="BL473" s="716"/>
      <c r="BM473" s="720"/>
      <c r="BO473" s="918"/>
    </row>
    <row r="474" spans="1:67" s="726" customFormat="1">
      <c r="A474" s="904">
        <f t="shared" si="7"/>
        <v>465</v>
      </c>
      <c r="B474" s="907">
        <v>2100</v>
      </c>
      <c r="C474" s="905" t="s">
        <v>4565</v>
      </c>
      <c r="D474" s="905">
        <v>2117</v>
      </c>
      <c r="E474" s="905" t="s">
        <v>4695</v>
      </c>
      <c r="F474" s="905">
        <v>2010</v>
      </c>
      <c r="G474" s="905" t="s">
        <v>4696</v>
      </c>
      <c r="H474" s="907" t="s">
        <v>4581</v>
      </c>
      <c r="I474" s="905" t="s">
        <v>4582</v>
      </c>
      <c r="J474" s="906">
        <v>4720970000502</v>
      </c>
      <c r="K474" s="905" t="s">
        <v>4866</v>
      </c>
      <c r="L474" s="1065" t="s">
        <v>4590</v>
      </c>
      <c r="M474" s="905" t="s">
        <v>4441</v>
      </c>
      <c r="N474" s="905" t="s">
        <v>634</v>
      </c>
      <c r="O474" s="922">
        <v>1</v>
      </c>
      <c r="P474" s="905">
        <v>0</v>
      </c>
      <c r="Q474" s="905">
        <v>0</v>
      </c>
      <c r="R474" s="905">
        <v>0</v>
      </c>
      <c r="S474" s="922">
        <v>1007</v>
      </c>
      <c r="T474" s="905" t="s">
        <v>4586</v>
      </c>
      <c r="U474" s="926">
        <v>2200000</v>
      </c>
      <c r="V474" s="926">
        <v>2200000</v>
      </c>
      <c r="W474" s="907" t="s">
        <v>4567</v>
      </c>
      <c r="X474" s="905"/>
      <c r="Y474" s="917"/>
      <c r="Z474" s="907"/>
      <c r="AA474" s="908"/>
      <c r="AB474" s="909"/>
      <c r="AC474" s="905"/>
      <c r="AD474" s="907"/>
      <c r="AE474" s="922"/>
      <c r="AF474" s="906"/>
      <c r="AG474" s="910"/>
      <c r="AH474" s="905"/>
      <c r="AI474" s="910"/>
      <c r="AJ474" s="910"/>
      <c r="AK474" s="907"/>
      <c r="AL474" s="906"/>
      <c r="AM474" s="905"/>
      <c r="AN474" s="910"/>
      <c r="AO474" s="910"/>
      <c r="AP474" s="907"/>
      <c r="AQ474" s="711"/>
      <c r="AR474" s="711"/>
      <c r="AS474" s="711"/>
      <c r="AT474" s="711"/>
      <c r="AU474" s="715"/>
      <c r="AV474" s="711"/>
      <c r="AW474" s="711"/>
      <c r="AX474" s="711"/>
      <c r="AY474" s="927"/>
      <c r="AZ474" s="711"/>
      <c r="BA474" s="711"/>
      <c r="BB474" s="711"/>
      <c r="BC474" s="711"/>
      <c r="BD474" s="711"/>
      <c r="BE474" s="711"/>
      <c r="BF474" s="711"/>
      <c r="BG474" s="711"/>
      <c r="BH474" s="711"/>
      <c r="BI474" s="716"/>
      <c r="BJ474" s="722"/>
      <c r="BK474" s="1062"/>
      <c r="BL474" s="716"/>
      <c r="BM474" s="720"/>
      <c r="BO474" s="918"/>
    </row>
    <row r="475" spans="1:67" s="726" customFormat="1">
      <c r="A475" s="904">
        <f t="shared" si="7"/>
        <v>466</v>
      </c>
      <c r="B475" s="907">
        <v>2100</v>
      </c>
      <c r="C475" s="905" t="s">
        <v>4565</v>
      </c>
      <c r="D475" s="905">
        <v>2117</v>
      </c>
      <c r="E475" s="905" t="s">
        <v>4695</v>
      </c>
      <c r="F475" s="905">
        <v>2010</v>
      </c>
      <c r="G475" s="905" t="s">
        <v>4696</v>
      </c>
      <c r="H475" s="907" t="s">
        <v>4581</v>
      </c>
      <c r="I475" s="905" t="s">
        <v>4582</v>
      </c>
      <c r="J475" s="906">
        <v>4720970000503</v>
      </c>
      <c r="K475" s="905" t="s">
        <v>4867</v>
      </c>
      <c r="L475" s="1065" t="s">
        <v>4590</v>
      </c>
      <c r="M475" s="905" t="s">
        <v>4441</v>
      </c>
      <c r="N475" s="905" t="s">
        <v>634</v>
      </c>
      <c r="O475" s="922">
        <v>2</v>
      </c>
      <c r="P475" s="905">
        <v>0</v>
      </c>
      <c r="Q475" s="905">
        <v>0</v>
      </c>
      <c r="R475" s="905">
        <v>0</v>
      </c>
      <c r="S475" s="922">
        <v>1007</v>
      </c>
      <c r="T475" s="905" t="s">
        <v>4586</v>
      </c>
      <c r="U475" s="926">
        <v>2420000</v>
      </c>
      <c r="V475" s="926">
        <v>4840000</v>
      </c>
      <c r="W475" s="907" t="s">
        <v>4567</v>
      </c>
      <c r="X475" s="905"/>
      <c r="Y475" s="917"/>
      <c r="Z475" s="907"/>
      <c r="AA475" s="908"/>
      <c r="AB475" s="909"/>
      <c r="AC475" s="905"/>
      <c r="AD475" s="907"/>
      <c r="AE475" s="922"/>
      <c r="AF475" s="906"/>
      <c r="AG475" s="910"/>
      <c r="AH475" s="905"/>
      <c r="AI475" s="910"/>
      <c r="AJ475" s="910"/>
      <c r="AK475" s="907"/>
      <c r="AL475" s="906"/>
      <c r="AM475" s="905"/>
      <c r="AN475" s="910"/>
      <c r="AO475" s="910"/>
      <c r="AP475" s="907"/>
      <c r="AQ475" s="711"/>
      <c r="AR475" s="711"/>
      <c r="AS475" s="711"/>
      <c r="AT475" s="711"/>
      <c r="AU475" s="715"/>
      <c r="AV475" s="711"/>
      <c r="AW475" s="711"/>
      <c r="AX475" s="711"/>
      <c r="AY475" s="927"/>
      <c r="AZ475" s="711"/>
      <c r="BA475" s="711"/>
      <c r="BB475" s="711"/>
      <c r="BC475" s="711"/>
      <c r="BD475" s="711"/>
      <c r="BE475" s="711"/>
      <c r="BF475" s="711"/>
      <c r="BG475" s="711"/>
      <c r="BH475" s="711"/>
      <c r="BI475" s="716"/>
      <c r="BJ475" s="722"/>
      <c r="BK475" s="1062"/>
      <c r="BL475" s="716"/>
      <c r="BM475" s="720"/>
      <c r="BO475" s="918"/>
    </row>
    <row r="476" spans="1:67" s="726" customFormat="1">
      <c r="A476" s="904">
        <f t="shared" si="7"/>
        <v>467</v>
      </c>
      <c r="B476" s="907">
        <v>2100</v>
      </c>
      <c r="C476" s="905" t="s">
        <v>4565</v>
      </c>
      <c r="D476" s="905">
        <v>2117</v>
      </c>
      <c r="E476" s="905" t="s">
        <v>4695</v>
      </c>
      <c r="F476" s="905">
        <v>2010</v>
      </c>
      <c r="G476" s="905" t="s">
        <v>4696</v>
      </c>
      <c r="H476" s="907" t="s">
        <v>4581</v>
      </c>
      <c r="I476" s="905" t="s">
        <v>4582</v>
      </c>
      <c r="J476" s="906">
        <v>4720970000504</v>
      </c>
      <c r="K476" s="905" t="s">
        <v>4868</v>
      </c>
      <c r="L476" s="1065" t="s">
        <v>4590</v>
      </c>
      <c r="M476" s="905" t="s">
        <v>4441</v>
      </c>
      <c r="N476" s="905" t="s">
        <v>634</v>
      </c>
      <c r="O476" s="922">
        <v>1</v>
      </c>
      <c r="P476" s="905">
        <v>0</v>
      </c>
      <c r="Q476" s="905">
        <v>0</v>
      </c>
      <c r="R476" s="905">
        <v>0</v>
      </c>
      <c r="S476" s="922">
        <v>1007</v>
      </c>
      <c r="T476" s="905" t="s">
        <v>4586</v>
      </c>
      <c r="U476" s="926">
        <v>2750000</v>
      </c>
      <c r="V476" s="926">
        <v>2750000</v>
      </c>
      <c r="W476" s="907" t="s">
        <v>4567</v>
      </c>
      <c r="X476" s="905"/>
      <c r="Y476" s="917"/>
      <c r="Z476" s="907"/>
      <c r="AA476" s="908"/>
      <c r="AB476" s="909"/>
      <c r="AC476" s="905"/>
      <c r="AD476" s="907"/>
      <c r="AE476" s="922"/>
      <c r="AF476" s="906"/>
      <c r="AG476" s="910"/>
      <c r="AH476" s="905"/>
      <c r="AI476" s="910"/>
      <c r="AJ476" s="910"/>
      <c r="AK476" s="907"/>
      <c r="AL476" s="906"/>
      <c r="AM476" s="905"/>
      <c r="AN476" s="910"/>
      <c r="AO476" s="910"/>
      <c r="AP476" s="907"/>
      <c r="AQ476" s="711"/>
      <c r="AR476" s="711"/>
      <c r="AS476" s="711"/>
      <c r="AT476" s="711"/>
      <c r="AU476" s="715"/>
      <c r="AV476" s="711"/>
      <c r="AW476" s="711"/>
      <c r="AX476" s="711"/>
      <c r="AY476" s="927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6"/>
      <c r="BJ476" s="722"/>
      <c r="BK476" s="1062"/>
      <c r="BL476" s="716"/>
      <c r="BM476" s="720"/>
      <c r="BO476" s="918"/>
    </row>
    <row r="477" spans="1:67" s="726" customFormat="1">
      <c r="A477" s="904">
        <f t="shared" si="7"/>
        <v>468</v>
      </c>
      <c r="B477" s="907">
        <v>2100</v>
      </c>
      <c r="C477" s="905" t="s">
        <v>4565</v>
      </c>
      <c r="D477" s="905">
        <v>2117</v>
      </c>
      <c r="E477" s="905" t="s">
        <v>4695</v>
      </c>
      <c r="F477" s="905">
        <v>2010</v>
      </c>
      <c r="G477" s="905" t="s">
        <v>4696</v>
      </c>
      <c r="H477" s="907" t="s">
        <v>4581</v>
      </c>
      <c r="I477" s="905" t="s">
        <v>4582</v>
      </c>
      <c r="J477" s="906">
        <v>4720970000505</v>
      </c>
      <c r="K477" s="905" t="s">
        <v>4869</v>
      </c>
      <c r="L477" s="1065" t="s">
        <v>4590</v>
      </c>
      <c r="M477" s="905" t="s">
        <v>4441</v>
      </c>
      <c r="N477" s="905" t="s">
        <v>634</v>
      </c>
      <c r="O477" s="922">
        <v>2</v>
      </c>
      <c r="P477" s="905">
        <v>0</v>
      </c>
      <c r="Q477" s="905">
        <v>0</v>
      </c>
      <c r="R477" s="905">
        <v>0</v>
      </c>
      <c r="S477" s="922">
        <v>1007</v>
      </c>
      <c r="T477" s="905" t="s">
        <v>4586</v>
      </c>
      <c r="U477" s="926">
        <v>3300000</v>
      </c>
      <c r="V477" s="926">
        <v>6600000</v>
      </c>
      <c r="W477" s="907" t="s">
        <v>4567</v>
      </c>
      <c r="X477" s="905"/>
      <c r="Y477" s="917"/>
      <c r="Z477" s="907"/>
      <c r="AA477" s="908"/>
      <c r="AB477" s="909"/>
      <c r="AC477" s="905"/>
      <c r="AD477" s="907"/>
      <c r="AE477" s="922"/>
      <c r="AF477" s="906"/>
      <c r="AG477" s="910"/>
      <c r="AH477" s="905"/>
      <c r="AI477" s="910"/>
      <c r="AJ477" s="910"/>
      <c r="AK477" s="907"/>
      <c r="AL477" s="906"/>
      <c r="AM477" s="905"/>
      <c r="AN477" s="910"/>
      <c r="AO477" s="910"/>
      <c r="AP477" s="907"/>
      <c r="AQ477" s="711"/>
      <c r="AR477" s="711"/>
      <c r="AS477" s="711"/>
      <c r="AT477" s="711"/>
      <c r="AU477" s="715"/>
      <c r="AV477" s="711"/>
      <c r="AW477" s="711"/>
      <c r="AX477" s="711"/>
      <c r="AY477" s="927"/>
      <c r="AZ477" s="711"/>
      <c r="BA477" s="711"/>
      <c r="BB477" s="711"/>
      <c r="BC477" s="711"/>
      <c r="BD477" s="711"/>
      <c r="BE477" s="711"/>
      <c r="BF477" s="711"/>
      <c r="BG477" s="711"/>
      <c r="BH477" s="711"/>
      <c r="BI477" s="716"/>
      <c r="BJ477" s="722"/>
      <c r="BK477" s="1062"/>
      <c r="BL477" s="716"/>
      <c r="BM477" s="720"/>
      <c r="BO477" s="918"/>
    </row>
    <row r="478" spans="1:67" s="726" customFormat="1">
      <c r="A478" s="904">
        <f t="shared" si="7"/>
        <v>469</v>
      </c>
      <c r="B478" s="907">
        <v>2100</v>
      </c>
      <c r="C478" s="905" t="s">
        <v>4565</v>
      </c>
      <c r="D478" s="905">
        <v>2117</v>
      </c>
      <c r="E478" s="905" t="s">
        <v>4695</v>
      </c>
      <c r="F478" s="905">
        <v>2010</v>
      </c>
      <c r="G478" s="905" t="s">
        <v>4696</v>
      </c>
      <c r="H478" s="907" t="s">
        <v>4581</v>
      </c>
      <c r="I478" s="905" t="s">
        <v>4582</v>
      </c>
      <c r="J478" s="906">
        <v>4720970000506</v>
      </c>
      <c r="K478" s="905" t="s">
        <v>4870</v>
      </c>
      <c r="L478" s="1065" t="s">
        <v>4590</v>
      </c>
      <c r="M478" s="905" t="s">
        <v>4441</v>
      </c>
      <c r="N478" s="905" t="s">
        <v>634</v>
      </c>
      <c r="O478" s="922">
        <v>2</v>
      </c>
      <c r="P478" s="905">
        <v>0</v>
      </c>
      <c r="Q478" s="905">
        <v>0</v>
      </c>
      <c r="R478" s="905">
        <v>0</v>
      </c>
      <c r="S478" s="922">
        <v>1007</v>
      </c>
      <c r="T478" s="905" t="s">
        <v>4586</v>
      </c>
      <c r="U478" s="926">
        <v>3741100</v>
      </c>
      <c r="V478" s="926">
        <v>7482200</v>
      </c>
      <c r="W478" s="907" t="s">
        <v>4567</v>
      </c>
      <c r="X478" s="905"/>
      <c r="Y478" s="917"/>
      <c r="Z478" s="907"/>
      <c r="AA478" s="908"/>
      <c r="AB478" s="909"/>
      <c r="AC478" s="905"/>
      <c r="AD478" s="907"/>
      <c r="AE478" s="922"/>
      <c r="AF478" s="906"/>
      <c r="AG478" s="910"/>
      <c r="AH478" s="905"/>
      <c r="AI478" s="910"/>
      <c r="AJ478" s="910"/>
      <c r="AK478" s="907"/>
      <c r="AL478" s="906"/>
      <c r="AM478" s="905"/>
      <c r="AN478" s="910"/>
      <c r="AO478" s="910"/>
      <c r="AP478" s="907"/>
      <c r="AQ478" s="711"/>
      <c r="AR478" s="711"/>
      <c r="AS478" s="711"/>
      <c r="AT478" s="711"/>
      <c r="AU478" s="715"/>
      <c r="AV478" s="711"/>
      <c r="AW478" s="711"/>
      <c r="AX478" s="711"/>
      <c r="AY478" s="927"/>
      <c r="AZ478" s="711"/>
      <c r="BA478" s="711"/>
      <c r="BB478" s="711"/>
      <c r="BC478" s="711"/>
      <c r="BD478" s="711"/>
      <c r="BE478" s="711"/>
      <c r="BF478" s="711"/>
      <c r="BG478" s="711"/>
      <c r="BH478" s="711"/>
      <c r="BI478" s="716"/>
      <c r="BJ478" s="722"/>
      <c r="BK478" s="1062"/>
      <c r="BL478" s="716"/>
      <c r="BM478" s="720"/>
      <c r="BO478" s="918"/>
    </row>
    <row r="479" spans="1:67" s="726" customFormat="1">
      <c r="A479" s="904">
        <f t="shared" si="7"/>
        <v>470</v>
      </c>
      <c r="B479" s="907">
        <v>2100</v>
      </c>
      <c r="C479" s="905" t="s">
        <v>4565</v>
      </c>
      <c r="D479" s="905">
        <v>2117</v>
      </c>
      <c r="E479" s="905" t="s">
        <v>4695</v>
      </c>
      <c r="F479" s="905">
        <v>2010</v>
      </c>
      <c r="G479" s="905" t="s">
        <v>4696</v>
      </c>
      <c r="H479" s="907" t="s">
        <v>4581</v>
      </c>
      <c r="I479" s="905" t="s">
        <v>4582</v>
      </c>
      <c r="J479" s="906">
        <v>4810010000007</v>
      </c>
      <c r="K479" s="905" t="s">
        <v>4885</v>
      </c>
      <c r="L479" s="1065" t="s">
        <v>4701</v>
      </c>
      <c r="M479" s="905" t="s">
        <v>725</v>
      </c>
      <c r="N479" s="905" t="s">
        <v>634</v>
      </c>
      <c r="O479" s="922">
        <v>8</v>
      </c>
      <c r="P479" s="905">
        <v>0</v>
      </c>
      <c r="Q479" s="905">
        <v>0</v>
      </c>
      <c r="R479" s="905">
        <v>0</v>
      </c>
      <c r="S479" s="922">
        <v>1007</v>
      </c>
      <c r="T479" s="905" t="s">
        <v>4586</v>
      </c>
      <c r="U479" s="926">
        <v>10232640</v>
      </c>
      <c r="V479" s="926">
        <v>81861120</v>
      </c>
      <c r="W479" s="907" t="s">
        <v>4567</v>
      </c>
      <c r="X479" s="905"/>
      <c r="Y479" s="917"/>
      <c r="Z479" s="907"/>
      <c r="AA479" s="908"/>
      <c r="AB479" s="909"/>
      <c r="AC479" s="905"/>
      <c r="AD479" s="907"/>
      <c r="AE479" s="922"/>
      <c r="AF479" s="906"/>
      <c r="AG479" s="910"/>
      <c r="AH479" s="905"/>
      <c r="AI479" s="910"/>
      <c r="AJ479" s="910"/>
      <c r="AK479" s="907"/>
      <c r="AL479" s="906"/>
      <c r="AM479" s="905"/>
      <c r="AN479" s="910"/>
      <c r="AO479" s="910"/>
      <c r="AP479" s="907"/>
      <c r="AQ479" s="711"/>
      <c r="AR479" s="711"/>
      <c r="AS479" s="711"/>
      <c r="AT479" s="711"/>
      <c r="AU479" s="715"/>
      <c r="AV479" s="711"/>
      <c r="AW479" s="711"/>
      <c r="AX479" s="711"/>
      <c r="AY479" s="927"/>
      <c r="AZ479" s="711"/>
      <c r="BA479" s="711"/>
      <c r="BB479" s="711"/>
      <c r="BC479" s="711"/>
      <c r="BD479" s="711"/>
      <c r="BE479" s="711"/>
      <c r="BF479" s="711"/>
      <c r="BG479" s="711"/>
      <c r="BH479" s="711"/>
      <c r="BI479" s="716"/>
      <c r="BJ479" s="722"/>
      <c r="BK479" s="1062"/>
      <c r="BL479" s="716"/>
      <c r="BM479" s="720"/>
      <c r="BO479" s="918"/>
    </row>
    <row r="480" spans="1:67" s="726" customFormat="1">
      <c r="A480" s="904">
        <f t="shared" si="7"/>
        <v>471</v>
      </c>
      <c r="B480" s="907">
        <v>2100</v>
      </c>
      <c r="C480" s="905" t="s">
        <v>4565</v>
      </c>
      <c r="D480" s="905">
        <v>2117</v>
      </c>
      <c r="E480" s="905" t="s">
        <v>4695</v>
      </c>
      <c r="F480" s="905">
        <v>2010</v>
      </c>
      <c r="G480" s="905" t="s">
        <v>4696</v>
      </c>
      <c r="H480" s="907" t="s">
        <v>4581</v>
      </c>
      <c r="I480" s="905" t="s">
        <v>4582</v>
      </c>
      <c r="J480" s="906">
        <v>4810010000008</v>
      </c>
      <c r="K480" s="905" t="s">
        <v>4886</v>
      </c>
      <c r="L480" s="1065" t="s">
        <v>4701</v>
      </c>
      <c r="M480" s="905" t="s">
        <v>725</v>
      </c>
      <c r="N480" s="905" t="s">
        <v>634</v>
      </c>
      <c r="O480" s="922">
        <v>7</v>
      </c>
      <c r="P480" s="905">
        <v>0</v>
      </c>
      <c r="Q480" s="905">
        <v>0</v>
      </c>
      <c r="R480" s="905">
        <v>0</v>
      </c>
      <c r="S480" s="922">
        <v>1007</v>
      </c>
      <c r="T480" s="905" t="s">
        <v>4586</v>
      </c>
      <c r="U480" s="926">
        <v>14562240</v>
      </c>
      <c r="V480" s="926">
        <v>101935680</v>
      </c>
      <c r="W480" s="907" t="s">
        <v>4567</v>
      </c>
      <c r="X480" s="905"/>
      <c r="Y480" s="917"/>
      <c r="Z480" s="907"/>
      <c r="AA480" s="908"/>
      <c r="AB480" s="909"/>
      <c r="AC480" s="905"/>
      <c r="AD480" s="907"/>
      <c r="AE480" s="922"/>
      <c r="AF480" s="906"/>
      <c r="AG480" s="910"/>
      <c r="AH480" s="905"/>
      <c r="AI480" s="910"/>
      <c r="AJ480" s="910"/>
      <c r="AK480" s="907"/>
      <c r="AL480" s="906"/>
      <c r="AM480" s="905"/>
      <c r="AN480" s="910"/>
      <c r="AO480" s="910"/>
      <c r="AP480" s="907"/>
      <c r="AQ480" s="711"/>
      <c r="AR480" s="711"/>
      <c r="AS480" s="711"/>
      <c r="AT480" s="711"/>
      <c r="AU480" s="715"/>
      <c r="AV480" s="711"/>
      <c r="AW480" s="711"/>
      <c r="AX480" s="711"/>
      <c r="AY480" s="927"/>
      <c r="AZ480" s="711"/>
      <c r="BA480" s="711"/>
      <c r="BB480" s="711"/>
      <c r="BC480" s="711"/>
      <c r="BD480" s="711"/>
      <c r="BE480" s="711"/>
      <c r="BF480" s="711"/>
      <c r="BG480" s="711"/>
      <c r="BH480" s="711"/>
      <c r="BI480" s="716"/>
      <c r="BJ480" s="722"/>
      <c r="BK480" s="1062"/>
      <c r="BL480" s="716"/>
      <c r="BM480" s="720"/>
      <c r="BO480" s="918"/>
    </row>
    <row r="481" spans="1:67" s="726" customFormat="1">
      <c r="A481" s="904">
        <f t="shared" si="7"/>
        <v>472</v>
      </c>
      <c r="B481" s="907">
        <v>2100</v>
      </c>
      <c r="C481" s="905" t="s">
        <v>4565</v>
      </c>
      <c r="D481" s="905">
        <v>2117</v>
      </c>
      <c r="E481" s="905" t="s">
        <v>4695</v>
      </c>
      <c r="F481" s="905">
        <v>2010</v>
      </c>
      <c r="G481" s="905" t="s">
        <v>4696</v>
      </c>
      <c r="H481" s="907" t="s">
        <v>4581</v>
      </c>
      <c r="I481" s="905" t="s">
        <v>4582</v>
      </c>
      <c r="J481" s="906">
        <v>4810010000009</v>
      </c>
      <c r="K481" s="905" t="s">
        <v>4887</v>
      </c>
      <c r="L481" s="1065" t="s">
        <v>4701</v>
      </c>
      <c r="M481" s="905" t="s">
        <v>725</v>
      </c>
      <c r="N481" s="905" t="s">
        <v>634</v>
      </c>
      <c r="O481" s="922">
        <v>2</v>
      </c>
      <c r="P481" s="905">
        <v>0</v>
      </c>
      <c r="Q481" s="905">
        <v>0</v>
      </c>
      <c r="R481" s="905">
        <v>0</v>
      </c>
      <c r="S481" s="922">
        <v>1007</v>
      </c>
      <c r="T481" s="905" t="s">
        <v>4586</v>
      </c>
      <c r="U481" s="926">
        <v>20042880</v>
      </c>
      <c r="V481" s="926">
        <v>40085760</v>
      </c>
      <c r="W481" s="907" t="s">
        <v>4567</v>
      </c>
      <c r="X481" s="905"/>
      <c r="Y481" s="917"/>
      <c r="Z481" s="907"/>
      <c r="AA481" s="908"/>
      <c r="AB481" s="909"/>
      <c r="AC481" s="905"/>
      <c r="AD481" s="907"/>
      <c r="AE481" s="922"/>
      <c r="AF481" s="906"/>
      <c r="AG481" s="910"/>
      <c r="AH481" s="905"/>
      <c r="AI481" s="910"/>
      <c r="AJ481" s="910"/>
      <c r="AK481" s="907"/>
      <c r="AL481" s="906"/>
      <c r="AM481" s="905"/>
      <c r="AN481" s="910"/>
      <c r="AO481" s="910"/>
      <c r="AP481" s="907"/>
      <c r="AQ481" s="711"/>
      <c r="AR481" s="711"/>
      <c r="AS481" s="711"/>
      <c r="AT481" s="711"/>
      <c r="AU481" s="715"/>
      <c r="AV481" s="711"/>
      <c r="AW481" s="711"/>
      <c r="AX481" s="711"/>
      <c r="AY481" s="927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6"/>
      <c r="BJ481" s="722"/>
      <c r="BK481" s="1062"/>
      <c r="BL481" s="716"/>
      <c r="BM481" s="720"/>
      <c r="BO481" s="918"/>
    </row>
    <row r="482" spans="1:67" s="726" customFormat="1">
      <c r="A482" s="904">
        <f t="shared" si="7"/>
        <v>473</v>
      </c>
      <c r="B482" s="907">
        <v>2100</v>
      </c>
      <c r="C482" s="905" t="s">
        <v>4565</v>
      </c>
      <c r="D482" s="905">
        <v>2117</v>
      </c>
      <c r="E482" s="905" t="s">
        <v>4695</v>
      </c>
      <c r="F482" s="905">
        <v>2010</v>
      </c>
      <c r="G482" s="905" t="s">
        <v>4696</v>
      </c>
      <c r="H482" s="907" t="s">
        <v>4581</v>
      </c>
      <c r="I482" s="905" t="s">
        <v>4582</v>
      </c>
      <c r="J482" s="906">
        <v>5365970000615</v>
      </c>
      <c r="K482" s="905" t="s">
        <v>4916</v>
      </c>
      <c r="L482" s="1065" t="s">
        <v>4458</v>
      </c>
      <c r="M482" s="905" t="s">
        <v>4441</v>
      </c>
      <c r="N482" s="905" t="s">
        <v>634</v>
      </c>
      <c r="O482" s="922">
        <v>6</v>
      </c>
      <c r="P482" s="905">
        <v>0</v>
      </c>
      <c r="Q482" s="905">
        <v>0</v>
      </c>
      <c r="R482" s="905">
        <v>0</v>
      </c>
      <c r="S482" s="922">
        <v>1007</v>
      </c>
      <c r="T482" s="905" t="s">
        <v>4586</v>
      </c>
      <c r="U482" s="926">
        <v>176000</v>
      </c>
      <c r="V482" s="926">
        <v>1056000</v>
      </c>
      <c r="W482" s="907" t="s">
        <v>4567</v>
      </c>
      <c r="X482" s="905"/>
      <c r="Y482" s="917"/>
      <c r="Z482" s="907"/>
      <c r="AA482" s="908"/>
      <c r="AB482" s="909"/>
      <c r="AC482" s="905"/>
      <c r="AD482" s="907"/>
      <c r="AE482" s="922"/>
      <c r="AF482" s="906"/>
      <c r="AG482" s="910"/>
      <c r="AH482" s="905"/>
      <c r="AI482" s="910"/>
      <c r="AJ482" s="910"/>
      <c r="AK482" s="907"/>
      <c r="AL482" s="906"/>
      <c r="AM482" s="905"/>
      <c r="AN482" s="910"/>
      <c r="AO482" s="910"/>
      <c r="AP482" s="907"/>
      <c r="AQ482" s="711"/>
      <c r="AR482" s="711"/>
      <c r="AS482" s="711"/>
      <c r="AT482" s="711"/>
      <c r="AU482" s="715"/>
      <c r="AV482" s="711"/>
      <c r="AW482" s="711"/>
      <c r="AX482" s="711"/>
      <c r="AY482" s="927"/>
      <c r="AZ482" s="711"/>
      <c r="BA482" s="711"/>
      <c r="BB482" s="711"/>
      <c r="BC482" s="711"/>
      <c r="BD482" s="711"/>
      <c r="BE482" s="711"/>
      <c r="BF482" s="711"/>
      <c r="BG482" s="711"/>
      <c r="BH482" s="711"/>
      <c r="BI482" s="716"/>
      <c r="BJ482" s="722"/>
      <c r="BK482" s="1062"/>
      <c r="BL482" s="716"/>
      <c r="BM482" s="720"/>
      <c r="BO482" s="918"/>
    </row>
    <row r="483" spans="1:67" s="726" customFormat="1">
      <c r="A483" s="904">
        <f t="shared" si="7"/>
        <v>474</v>
      </c>
      <c r="B483" s="907">
        <v>2100</v>
      </c>
      <c r="C483" s="905" t="s">
        <v>4565</v>
      </c>
      <c r="D483" s="905">
        <v>2117</v>
      </c>
      <c r="E483" s="905" t="s">
        <v>4695</v>
      </c>
      <c r="F483" s="905">
        <v>2010</v>
      </c>
      <c r="G483" s="905" t="s">
        <v>4696</v>
      </c>
      <c r="H483" s="907" t="s">
        <v>4581</v>
      </c>
      <c r="I483" s="905" t="s">
        <v>4582</v>
      </c>
      <c r="J483" s="906">
        <v>5365970000650</v>
      </c>
      <c r="K483" s="905" t="s">
        <v>4917</v>
      </c>
      <c r="L483" s="1065" t="s">
        <v>4458</v>
      </c>
      <c r="M483" s="905" t="s">
        <v>4441</v>
      </c>
      <c r="N483" s="905" t="s">
        <v>634</v>
      </c>
      <c r="O483" s="922">
        <v>4</v>
      </c>
      <c r="P483" s="905">
        <v>0</v>
      </c>
      <c r="Q483" s="905">
        <v>0</v>
      </c>
      <c r="R483" s="905">
        <v>0</v>
      </c>
      <c r="S483" s="922">
        <v>1007</v>
      </c>
      <c r="T483" s="905" t="s">
        <v>4586</v>
      </c>
      <c r="U483" s="926">
        <v>295900</v>
      </c>
      <c r="V483" s="926">
        <v>1183600</v>
      </c>
      <c r="W483" s="907" t="s">
        <v>4567</v>
      </c>
      <c r="X483" s="905"/>
      <c r="Y483" s="917"/>
      <c r="Z483" s="907"/>
      <c r="AA483" s="908"/>
      <c r="AB483" s="909"/>
      <c r="AC483" s="905"/>
      <c r="AD483" s="907"/>
      <c r="AE483" s="922"/>
      <c r="AF483" s="906"/>
      <c r="AG483" s="910"/>
      <c r="AH483" s="905"/>
      <c r="AI483" s="910"/>
      <c r="AJ483" s="910"/>
      <c r="AK483" s="907"/>
      <c r="AL483" s="906"/>
      <c r="AM483" s="905"/>
      <c r="AN483" s="910"/>
      <c r="AO483" s="910"/>
      <c r="AP483" s="907"/>
      <c r="AQ483" s="711"/>
      <c r="AR483" s="711"/>
      <c r="AS483" s="711"/>
      <c r="AT483" s="711"/>
      <c r="AU483" s="715"/>
      <c r="AV483" s="711"/>
      <c r="AW483" s="711"/>
      <c r="AX483" s="711"/>
      <c r="AY483" s="927"/>
      <c r="AZ483" s="711"/>
      <c r="BA483" s="711"/>
      <c r="BB483" s="711"/>
      <c r="BC483" s="711"/>
      <c r="BD483" s="711"/>
      <c r="BE483" s="711"/>
      <c r="BF483" s="711"/>
      <c r="BG483" s="711"/>
      <c r="BH483" s="711"/>
      <c r="BI483" s="716"/>
      <c r="BJ483" s="722"/>
      <c r="BK483" s="1062"/>
      <c r="BL483" s="716"/>
      <c r="BM483" s="720"/>
      <c r="BO483" s="918"/>
    </row>
    <row r="484" spans="1:67" s="726" customFormat="1">
      <c r="A484" s="904">
        <f t="shared" si="7"/>
        <v>475</v>
      </c>
      <c r="B484" s="907">
        <v>2100</v>
      </c>
      <c r="C484" s="905" t="s">
        <v>4565</v>
      </c>
      <c r="D484" s="905">
        <v>2117</v>
      </c>
      <c r="E484" s="905" t="s">
        <v>4695</v>
      </c>
      <c r="F484" s="905">
        <v>2010</v>
      </c>
      <c r="G484" s="905" t="s">
        <v>4696</v>
      </c>
      <c r="H484" s="907" t="s">
        <v>4581</v>
      </c>
      <c r="I484" s="905" t="s">
        <v>4582</v>
      </c>
      <c r="J484" s="906">
        <v>5365970000091</v>
      </c>
      <c r="K484" s="905" t="s">
        <v>4915</v>
      </c>
      <c r="L484" s="1065" t="s">
        <v>4458</v>
      </c>
      <c r="M484" s="905" t="s">
        <v>4441</v>
      </c>
      <c r="N484" s="905" t="s">
        <v>634</v>
      </c>
      <c r="O484" s="922">
        <v>4</v>
      </c>
      <c r="P484" s="905">
        <v>0</v>
      </c>
      <c r="Q484" s="905">
        <v>0</v>
      </c>
      <c r="R484" s="905">
        <v>0</v>
      </c>
      <c r="S484" s="922">
        <v>1007</v>
      </c>
      <c r="T484" s="905" t="s">
        <v>4586</v>
      </c>
      <c r="U484" s="926">
        <v>270600</v>
      </c>
      <c r="V484" s="926">
        <v>1082400</v>
      </c>
      <c r="W484" s="907" t="s">
        <v>4567</v>
      </c>
      <c r="X484" s="905"/>
      <c r="Y484" s="917"/>
      <c r="Z484" s="907"/>
      <c r="AA484" s="908"/>
      <c r="AB484" s="909"/>
      <c r="AC484" s="905"/>
      <c r="AD484" s="907"/>
      <c r="AE484" s="922"/>
      <c r="AF484" s="906"/>
      <c r="AG484" s="910"/>
      <c r="AH484" s="905"/>
      <c r="AI484" s="910"/>
      <c r="AJ484" s="910"/>
      <c r="AK484" s="907"/>
      <c r="AL484" s="906"/>
      <c r="AM484" s="905"/>
      <c r="AN484" s="910"/>
      <c r="AO484" s="910"/>
      <c r="AP484" s="907"/>
      <c r="AQ484" s="711"/>
      <c r="AR484" s="711"/>
      <c r="AS484" s="711"/>
      <c r="AT484" s="711"/>
      <c r="AU484" s="715"/>
      <c r="AV484" s="711"/>
      <c r="AW484" s="711"/>
      <c r="AX484" s="711"/>
      <c r="AY484" s="927"/>
      <c r="AZ484" s="711"/>
      <c r="BA484" s="711"/>
      <c r="BB484" s="711"/>
      <c r="BC484" s="711"/>
      <c r="BD484" s="711"/>
      <c r="BE484" s="711"/>
      <c r="BF484" s="711"/>
      <c r="BG484" s="711"/>
      <c r="BH484" s="711"/>
      <c r="BI484" s="716"/>
      <c r="BJ484" s="722"/>
      <c r="BK484" s="1062"/>
      <c r="BL484" s="716"/>
      <c r="BM484" s="720"/>
      <c r="BO484" s="918"/>
    </row>
    <row r="485" spans="1:67" s="726" customFormat="1">
      <c r="A485" s="904">
        <f t="shared" si="7"/>
        <v>476</v>
      </c>
      <c r="B485" s="907">
        <v>2100</v>
      </c>
      <c r="C485" s="905" t="s">
        <v>4565</v>
      </c>
      <c r="D485" s="905">
        <v>2117</v>
      </c>
      <c r="E485" s="905" t="s">
        <v>4695</v>
      </c>
      <c r="F485" s="905">
        <v>2010</v>
      </c>
      <c r="G485" s="905" t="s">
        <v>4696</v>
      </c>
      <c r="H485" s="907" t="s">
        <v>4581</v>
      </c>
      <c r="I485" s="905" t="s">
        <v>4582</v>
      </c>
      <c r="J485" s="906">
        <v>3830300000195</v>
      </c>
      <c r="K485" s="905" t="s">
        <v>5852</v>
      </c>
      <c r="L485" s="1065" t="s">
        <v>5827</v>
      </c>
      <c r="M485" s="905" t="s">
        <v>4441</v>
      </c>
      <c r="N485" s="905" t="s">
        <v>634</v>
      </c>
      <c r="O485" s="922">
        <v>2</v>
      </c>
      <c r="P485" s="905">
        <v>0</v>
      </c>
      <c r="Q485" s="905">
        <v>0</v>
      </c>
      <c r="R485" s="905">
        <v>0</v>
      </c>
      <c r="S485" s="922">
        <v>1007</v>
      </c>
      <c r="T485" s="905" t="s">
        <v>4586</v>
      </c>
      <c r="U485" s="926">
        <v>522500</v>
      </c>
      <c r="V485" s="926">
        <v>1045000</v>
      </c>
      <c r="W485" s="907" t="s">
        <v>4567</v>
      </c>
      <c r="X485" s="905"/>
      <c r="Y485" s="917"/>
      <c r="Z485" s="907"/>
      <c r="AA485" s="908"/>
      <c r="AB485" s="909">
        <v>7000008307</v>
      </c>
      <c r="AC485" s="905" t="s">
        <v>6218</v>
      </c>
      <c r="AD485" s="907"/>
      <c r="AE485" s="922"/>
      <c r="AF485" s="906"/>
      <c r="AG485" s="910"/>
      <c r="AH485" s="905"/>
      <c r="AI485" s="910"/>
      <c r="AJ485" s="910">
        <v>44006</v>
      </c>
      <c r="AK485" s="907">
        <v>2</v>
      </c>
      <c r="AL485" s="906"/>
      <c r="AM485" s="905"/>
      <c r="AN485" s="910"/>
      <c r="AO485" s="910"/>
      <c r="AP485" s="907"/>
      <c r="AQ485" s="711"/>
      <c r="AR485" s="711"/>
      <c r="AS485" s="711"/>
      <c r="AT485" s="711"/>
      <c r="AU485" s="715"/>
      <c r="AV485" s="711"/>
      <c r="AW485" s="711"/>
      <c r="AX485" s="711"/>
      <c r="AY485" s="927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6"/>
      <c r="BJ485" s="722"/>
      <c r="BK485" s="1062"/>
      <c r="BL485" s="716"/>
      <c r="BM485" s="720"/>
      <c r="BO485" s="918"/>
    </row>
    <row r="486" spans="1:67" s="726" customFormat="1">
      <c r="A486" s="904">
        <f t="shared" si="7"/>
        <v>477</v>
      </c>
      <c r="B486" s="907">
        <v>2100</v>
      </c>
      <c r="C486" s="905" t="s">
        <v>4565</v>
      </c>
      <c r="D486" s="905">
        <v>2117</v>
      </c>
      <c r="E486" s="905" t="s">
        <v>4695</v>
      </c>
      <c r="F486" s="905">
        <v>2010</v>
      </c>
      <c r="G486" s="905" t="s">
        <v>4696</v>
      </c>
      <c r="H486" s="907" t="s">
        <v>4581</v>
      </c>
      <c r="I486" s="905" t="s">
        <v>4582</v>
      </c>
      <c r="J486" s="906">
        <v>3830300000194</v>
      </c>
      <c r="K486" s="905" t="s">
        <v>5853</v>
      </c>
      <c r="L486" s="1065" t="s">
        <v>5827</v>
      </c>
      <c r="M486" s="905" t="s">
        <v>4441</v>
      </c>
      <c r="N486" s="905" t="s">
        <v>634</v>
      </c>
      <c r="O486" s="922">
        <v>2</v>
      </c>
      <c r="P486" s="905">
        <v>0</v>
      </c>
      <c r="Q486" s="905">
        <v>0</v>
      </c>
      <c r="R486" s="905">
        <v>0</v>
      </c>
      <c r="S486" s="922">
        <v>1007</v>
      </c>
      <c r="T486" s="905" t="s">
        <v>4586</v>
      </c>
      <c r="U486" s="926">
        <v>522500</v>
      </c>
      <c r="V486" s="926">
        <v>1045000</v>
      </c>
      <c r="W486" s="907" t="s">
        <v>4567</v>
      </c>
      <c r="X486" s="905"/>
      <c r="Y486" s="917"/>
      <c r="Z486" s="907"/>
      <c r="AA486" s="908"/>
      <c r="AB486" s="909">
        <v>7000008307</v>
      </c>
      <c r="AC486" s="905" t="s">
        <v>6218</v>
      </c>
      <c r="AD486" s="907"/>
      <c r="AE486" s="922"/>
      <c r="AF486" s="906"/>
      <c r="AG486" s="910"/>
      <c r="AH486" s="905"/>
      <c r="AI486" s="910"/>
      <c r="AJ486" s="910">
        <v>44006</v>
      </c>
      <c r="AK486" s="907">
        <v>2</v>
      </c>
      <c r="AL486" s="906"/>
      <c r="AM486" s="905"/>
      <c r="AN486" s="910"/>
      <c r="AO486" s="910"/>
      <c r="AP486" s="907"/>
      <c r="AQ486" s="711"/>
      <c r="AR486" s="711"/>
      <c r="AS486" s="711"/>
      <c r="AT486" s="711"/>
      <c r="AU486" s="715"/>
      <c r="AV486" s="711"/>
      <c r="AW486" s="711"/>
      <c r="AX486" s="711"/>
      <c r="AY486" s="927"/>
      <c r="AZ486" s="711"/>
      <c r="BA486" s="711"/>
      <c r="BB486" s="711"/>
      <c r="BC486" s="711"/>
      <c r="BD486" s="711"/>
      <c r="BE486" s="711"/>
      <c r="BF486" s="711"/>
      <c r="BG486" s="711"/>
      <c r="BH486" s="711"/>
      <c r="BI486" s="716"/>
      <c r="BJ486" s="722"/>
      <c r="BK486" s="1062"/>
      <c r="BL486" s="716"/>
      <c r="BM486" s="720"/>
      <c r="BO486" s="918"/>
    </row>
    <row r="487" spans="1:67" s="726" customFormat="1">
      <c r="A487" s="904">
        <f t="shared" si="7"/>
        <v>478</v>
      </c>
      <c r="B487" s="907">
        <v>2100</v>
      </c>
      <c r="C487" s="905" t="s">
        <v>4565</v>
      </c>
      <c r="D487" s="905">
        <v>2117</v>
      </c>
      <c r="E487" s="905" t="s">
        <v>4695</v>
      </c>
      <c r="F487" s="905">
        <v>2010</v>
      </c>
      <c r="G487" s="905" t="s">
        <v>4696</v>
      </c>
      <c r="H487" s="907" t="s">
        <v>4581</v>
      </c>
      <c r="I487" s="905" t="s">
        <v>4582</v>
      </c>
      <c r="J487" s="906">
        <v>3020370000002</v>
      </c>
      <c r="K487" s="905" t="s">
        <v>4750</v>
      </c>
      <c r="L487" s="1065" t="s">
        <v>4467</v>
      </c>
      <c r="M487" s="905" t="s">
        <v>4441</v>
      </c>
      <c r="N487" s="905" t="s">
        <v>634</v>
      </c>
      <c r="O487" s="922">
        <v>2</v>
      </c>
      <c r="P487" s="905">
        <v>0</v>
      </c>
      <c r="Q487" s="905">
        <v>0</v>
      </c>
      <c r="R487" s="905">
        <v>0</v>
      </c>
      <c r="S487" s="922">
        <v>1007</v>
      </c>
      <c r="T487" s="905" t="s">
        <v>4586</v>
      </c>
      <c r="U487" s="926">
        <v>3102000</v>
      </c>
      <c r="V487" s="926">
        <v>6204000</v>
      </c>
      <c r="W487" s="907" t="s">
        <v>4567</v>
      </c>
      <c r="X487" s="905"/>
      <c r="Y487" s="917"/>
      <c r="Z487" s="907"/>
      <c r="AA487" s="908"/>
      <c r="AB487" s="909"/>
      <c r="AC487" s="905"/>
      <c r="AD487" s="907"/>
      <c r="AE487" s="922"/>
      <c r="AF487" s="906"/>
      <c r="AG487" s="910"/>
      <c r="AH487" s="905"/>
      <c r="AI487" s="910"/>
      <c r="AJ487" s="910"/>
      <c r="AK487" s="907"/>
      <c r="AL487" s="906"/>
      <c r="AM487" s="905"/>
      <c r="AN487" s="910"/>
      <c r="AO487" s="910"/>
      <c r="AP487" s="907"/>
      <c r="AQ487" s="711"/>
      <c r="AR487" s="711"/>
      <c r="AS487" s="711"/>
      <c r="AT487" s="711"/>
      <c r="AU487" s="715"/>
      <c r="AV487" s="711"/>
      <c r="AW487" s="711"/>
      <c r="AX487" s="711"/>
      <c r="AY487" s="927"/>
      <c r="AZ487" s="711"/>
      <c r="BA487" s="711"/>
      <c r="BB487" s="711"/>
      <c r="BC487" s="711"/>
      <c r="BD487" s="711"/>
      <c r="BE487" s="711"/>
      <c r="BF487" s="711"/>
      <c r="BG487" s="711"/>
      <c r="BH487" s="711"/>
      <c r="BI487" s="716"/>
      <c r="BJ487" s="722"/>
      <c r="BK487" s="1062"/>
      <c r="BL487" s="716"/>
      <c r="BM487" s="720"/>
      <c r="BO487" s="918"/>
    </row>
    <row r="488" spans="1:67" s="726" customFormat="1">
      <c r="A488" s="904">
        <f t="shared" si="7"/>
        <v>479</v>
      </c>
      <c r="B488" s="907">
        <v>2100</v>
      </c>
      <c r="C488" s="905" t="s">
        <v>4565</v>
      </c>
      <c r="D488" s="905">
        <v>2117</v>
      </c>
      <c r="E488" s="905" t="s">
        <v>4695</v>
      </c>
      <c r="F488" s="905">
        <v>2010</v>
      </c>
      <c r="G488" s="905" t="s">
        <v>4696</v>
      </c>
      <c r="H488" s="907" t="s">
        <v>4581</v>
      </c>
      <c r="I488" s="905" t="s">
        <v>4582</v>
      </c>
      <c r="J488" s="906">
        <v>5331370000005</v>
      </c>
      <c r="K488" s="905" t="s">
        <v>4909</v>
      </c>
      <c r="L488" s="1065" t="s">
        <v>4468</v>
      </c>
      <c r="M488" s="905" t="s">
        <v>4441</v>
      </c>
      <c r="N488" s="905" t="s">
        <v>634</v>
      </c>
      <c r="O488" s="922">
        <v>3</v>
      </c>
      <c r="P488" s="905">
        <v>0</v>
      </c>
      <c r="Q488" s="905">
        <v>0</v>
      </c>
      <c r="R488" s="905">
        <v>0</v>
      </c>
      <c r="S488" s="922">
        <v>1007</v>
      </c>
      <c r="T488" s="905" t="s">
        <v>4586</v>
      </c>
      <c r="U488" s="926">
        <v>38500</v>
      </c>
      <c r="V488" s="926">
        <v>115500</v>
      </c>
      <c r="W488" s="907" t="s">
        <v>4567</v>
      </c>
      <c r="X488" s="905"/>
      <c r="Y488" s="917"/>
      <c r="Z488" s="907"/>
      <c r="AA488" s="908"/>
      <c r="AB488" s="909"/>
      <c r="AC488" s="905"/>
      <c r="AD488" s="907"/>
      <c r="AE488" s="922"/>
      <c r="AF488" s="906"/>
      <c r="AG488" s="910"/>
      <c r="AH488" s="905"/>
      <c r="AI488" s="910"/>
      <c r="AJ488" s="910"/>
      <c r="AK488" s="907"/>
      <c r="AL488" s="906"/>
      <c r="AM488" s="905"/>
      <c r="AN488" s="910"/>
      <c r="AO488" s="910"/>
      <c r="AP488" s="907"/>
      <c r="AQ488" s="711"/>
      <c r="AR488" s="711"/>
      <c r="AS488" s="711"/>
      <c r="AT488" s="711"/>
      <c r="AU488" s="715"/>
      <c r="AV488" s="711"/>
      <c r="AW488" s="711"/>
      <c r="AX488" s="711"/>
      <c r="AY488" s="927"/>
      <c r="AZ488" s="711"/>
      <c r="BA488" s="711"/>
      <c r="BB488" s="711"/>
      <c r="BC488" s="711"/>
      <c r="BD488" s="711"/>
      <c r="BE488" s="711"/>
      <c r="BF488" s="711"/>
      <c r="BG488" s="711"/>
      <c r="BH488" s="711"/>
      <c r="BI488" s="716"/>
      <c r="BJ488" s="722"/>
      <c r="BK488" s="1062"/>
      <c r="BL488" s="716"/>
      <c r="BM488" s="720"/>
      <c r="BO488" s="918"/>
    </row>
    <row r="489" spans="1:67" s="726" customFormat="1">
      <c r="A489" s="904">
        <f t="shared" si="7"/>
        <v>480</v>
      </c>
      <c r="B489" s="907">
        <v>2100</v>
      </c>
      <c r="C489" s="905" t="s">
        <v>4565</v>
      </c>
      <c r="D489" s="905">
        <v>2117</v>
      </c>
      <c r="E489" s="905" t="s">
        <v>4695</v>
      </c>
      <c r="F489" s="905">
        <v>2010</v>
      </c>
      <c r="G489" s="905" t="s">
        <v>4696</v>
      </c>
      <c r="H489" s="907" t="s">
        <v>4581</v>
      </c>
      <c r="I489" s="905" t="s">
        <v>4582</v>
      </c>
      <c r="J489" s="906">
        <v>5331370000004</v>
      </c>
      <c r="K489" s="905" t="s">
        <v>4908</v>
      </c>
      <c r="L489" s="1065" t="s">
        <v>4468</v>
      </c>
      <c r="M489" s="905" t="s">
        <v>4441</v>
      </c>
      <c r="N489" s="905" t="s">
        <v>634</v>
      </c>
      <c r="O489" s="922">
        <v>3</v>
      </c>
      <c r="P489" s="905">
        <v>0</v>
      </c>
      <c r="Q489" s="905">
        <v>0</v>
      </c>
      <c r="R489" s="905">
        <v>0</v>
      </c>
      <c r="S489" s="922">
        <v>1007</v>
      </c>
      <c r="T489" s="905" t="s">
        <v>4586</v>
      </c>
      <c r="U489" s="926">
        <v>38500</v>
      </c>
      <c r="V489" s="926">
        <v>115500</v>
      </c>
      <c r="W489" s="907" t="s">
        <v>4567</v>
      </c>
      <c r="X489" s="905"/>
      <c r="Y489" s="917"/>
      <c r="Z489" s="907"/>
      <c r="AA489" s="908"/>
      <c r="AB489" s="909"/>
      <c r="AC489" s="905"/>
      <c r="AD489" s="907"/>
      <c r="AE489" s="922"/>
      <c r="AF489" s="906"/>
      <c r="AG489" s="910"/>
      <c r="AH489" s="905"/>
      <c r="AI489" s="910"/>
      <c r="AJ489" s="910"/>
      <c r="AK489" s="907"/>
      <c r="AL489" s="906"/>
      <c r="AM489" s="905"/>
      <c r="AN489" s="910"/>
      <c r="AO489" s="910"/>
      <c r="AP489" s="907"/>
      <c r="AQ489" s="711"/>
      <c r="AR489" s="711"/>
      <c r="AS489" s="711"/>
      <c r="AT489" s="711"/>
      <c r="AU489" s="715"/>
      <c r="AV489" s="711"/>
      <c r="AW489" s="711"/>
      <c r="AX489" s="711"/>
      <c r="AY489" s="927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6"/>
      <c r="BJ489" s="722"/>
      <c r="BK489" s="1062"/>
      <c r="BL489" s="716"/>
      <c r="BM489" s="720"/>
      <c r="BO489" s="918"/>
    </row>
    <row r="490" spans="1:67" s="726" customFormat="1">
      <c r="A490" s="904">
        <f t="shared" si="7"/>
        <v>481</v>
      </c>
      <c r="B490" s="907">
        <v>2100</v>
      </c>
      <c r="C490" s="905" t="s">
        <v>4565</v>
      </c>
      <c r="D490" s="905">
        <v>2117</v>
      </c>
      <c r="E490" s="905" t="s">
        <v>4695</v>
      </c>
      <c r="F490" s="905">
        <v>2010</v>
      </c>
      <c r="G490" s="905" t="s">
        <v>4696</v>
      </c>
      <c r="H490" s="907" t="s">
        <v>4581</v>
      </c>
      <c r="I490" s="905" t="s">
        <v>4582</v>
      </c>
      <c r="J490" s="906">
        <v>5331370000003</v>
      </c>
      <c r="K490" s="905" t="s">
        <v>4907</v>
      </c>
      <c r="L490" s="1065" t="s">
        <v>4468</v>
      </c>
      <c r="M490" s="905" t="s">
        <v>4441</v>
      </c>
      <c r="N490" s="905" t="s">
        <v>634</v>
      </c>
      <c r="O490" s="922">
        <v>6</v>
      </c>
      <c r="P490" s="905">
        <v>0</v>
      </c>
      <c r="Q490" s="905">
        <v>0</v>
      </c>
      <c r="R490" s="905">
        <v>0</v>
      </c>
      <c r="S490" s="922">
        <v>1007</v>
      </c>
      <c r="T490" s="905" t="s">
        <v>4586</v>
      </c>
      <c r="U490" s="926">
        <v>38500</v>
      </c>
      <c r="V490" s="926">
        <v>231000</v>
      </c>
      <c r="W490" s="907" t="s">
        <v>4567</v>
      </c>
      <c r="X490" s="905"/>
      <c r="Y490" s="917"/>
      <c r="Z490" s="907"/>
      <c r="AA490" s="908"/>
      <c r="AB490" s="909"/>
      <c r="AC490" s="905"/>
      <c r="AD490" s="907"/>
      <c r="AE490" s="922"/>
      <c r="AF490" s="906"/>
      <c r="AG490" s="910"/>
      <c r="AH490" s="905"/>
      <c r="AI490" s="910"/>
      <c r="AJ490" s="910"/>
      <c r="AK490" s="907"/>
      <c r="AL490" s="906"/>
      <c r="AM490" s="905"/>
      <c r="AN490" s="910"/>
      <c r="AO490" s="910"/>
      <c r="AP490" s="907"/>
      <c r="AQ490" s="711"/>
      <c r="AR490" s="711"/>
      <c r="AS490" s="711"/>
      <c r="AT490" s="711"/>
      <c r="AU490" s="715"/>
      <c r="AV490" s="711"/>
      <c r="AW490" s="711"/>
      <c r="AX490" s="711"/>
      <c r="AY490" s="927"/>
      <c r="AZ490" s="711"/>
      <c r="BA490" s="711"/>
      <c r="BB490" s="711"/>
      <c r="BC490" s="711"/>
      <c r="BD490" s="711"/>
      <c r="BE490" s="711"/>
      <c r="BF490" s="711"/>
      <c r="BG490" s="711"/>
      <c r="BH490" s="711"/>
      <c r="BI490" s="716"/>
      <c r="BJ490" s="722"/>
      <c r="BK490" s="1062"/>
      <c r="BL490" s="716"/>
      <c r="BM490" s="720"/>
      <c r="BO490" s="918"/>
    </row>
    <row r="491" spans="1:67" s="726" customFormat="1">
      <c r="A491" s="904">
        <f t="shared" si="7"/>
        <v>482</v>
      </c>
      <c r="B491" s="907">
        <v>2100</v>
      </c>
      <c r="C491" s="905" t="s">
        <v>4565</v>
      </c>
      <c r="D491" s="905">
        <v>2117</v>
      </c>
      <c r="E491" s="905" t="s">
        <v>4695</v>
      </c>
      <c r="F491" s="905">
        <v>2010</v>
      </c>
      <c r="G491" s="905" t="s">
        <v>4696</v>
      </c>
      <c r="H491" s="907" t="s">
        <v>4581</v>
      </c>
      <c r="I491" s="905" t="s">
        <v>4582</v>
      </c>
      <c r="J491" s="906">
        <v>5331060000000</v>
      </c>
      <c r="K491" s="905" t="s">
        <v>4904</v>
      </c>
      <c r="L491" s="1065" t="s">
        <v>4468</v>
      </c>
      <c r="M491" s="905" t="s">
        <v>4441</v>
      </c>
      <c r="N491" s="905" t="s">
        <v>634</v>
      </c>
      <c r="O491" s="922">
        <v>5</v>
      </c>
      <c r="P491" s="905">
        <v>0</v>
      </c>
      <c r="Q491" s="905">
        <v>0</v>
      </c>
      <c r="R491" s="905">
        <v>0</v>
      </c>
      <c r="S491" s="922">
        <v>1007</v>
      </c>
      <c r="T491" s="905" t="s">
        <v>4586</v>
      </c>
      <c r="U491" s="926">
        <v>605000</v>
      </c>
      <c r="V491" s="926">
        <v>3025000</v>
      </c>
      <c r="W491" s="907" t="s">
        <v>4567</v>
      </c>
      <c r="X491" s="905"/>
      <c r="Y491" s="917"/>
      <c r="Z491" s="907"/>
      <c r="AA491" s="908"/>
      <c r="AB491" s="909"/>
      <c r="AC491" s="905"/>
      <c r="AD491" s="907"/>
      <c r="AE491" s="922"/>
      <c r="AF491" s="906"/>
      <c r="AG491" s="910"/>
      <c r="AH491" s="905"/>
      <c r="AI491" s="910"/>
      <c r="AJ491" s="910"/>
      <c r="AK491" s="907"/>
      <c r="AL491" s="906"/>
      <c r="AM491" s="905"/>
      <c r="AN491" s="910"/>
      <c r="AO491" s="910"/>
      <c r="AP491" s="907"/>
      <c r="AQ491" s="711"/>
      <c r="AR491" s="711"/>
      <c r="AS491" s="711"/>
      <c r="AT491" s="711"/>
      <c r="AU491" s="715"/>
      <c r="AV491" s="711"/>
      <c r="AW491" s="711"/>
      <c r="AX491" s="711"/>
      <c r="AY491" s="927"/>
      <c r="AZ491" s="711"/>
      <c r="BA491" s="711"/>
      <c r="BB491" s="711"/>
      <c r="BC491" s="711"/>
      <c r="BD491" s="711"/>
      <c r="BE491" s="711"/>
      <c r="BF491" s="711"/>
      <c r="BG491" s="711"/>
      <c r="BH491" s="711"/>
      <c r="BI491" s="716"/>
      <c r="BJ491" s="722"/>
      <c r="BK491" s="1062"/>
      <c r="BL491" s="716"/>
      <c r="BM491" s="720"/>
      <c r="BO491" s="918"/>
    </row>
    <row r="492" spans="1:67" s="726" customFormat="1">
      <c r="A492" s="904">
        <f t="shared" si="7"/>
        <v>483</v>
      </c>
      <c r="B492" s="907">
        <v>2100</v>
      </c>
      <c r="C492" s="905" t="s">
        <v>4565</v>
      </c>
      <c r="D492" s="905">
        <v>2117</v>
      </c>
      <c r="E492" s="905" t="s">
        <v>4695</v>
      </c>
      <c r="F492" s="905">
        <v>2010</v>
      </c>
      <c r="G492" s="905" t="s">
        <v>4696</v>
      </c>
      <c r="H492" s="907" t="s">
        <v>4581</v>
      </c>
      <c r="I492" s="905" t="s">
        <v>4582</v>
      </c>
      <c r="J492" s="906">
        <v>5331060000005</v>
      </c>
      <c r="K492" s="905" t="s">
        <v>4905</v>
      </c>
      <c r="L492" s="1065" t="s">
        <v>4468</v>
      </c>
      <c r="M492" s="905" t="s">
        <v>4441</v>
      </c>
      <c r="N492" s="905" t="s">
        <v>634</v>
      </c>
      <c r="O492" s="922">
        <v>5</v>
      </c>
      <c r="P492" s="905">
        <v>0</v>
      </c>
      <c r="Q492" s="905">
        <v>0</v>
      </c>
      <c r="R492" s="905">
        <v>0</v>
      </c>
      <c r="S492" s="922">
        <v>1007</v>
      </c>
      <c r="T492" s="905" t="s">
        <v>4586</v>
      </c>
      <c r="U492" s="926">
        <v>605000</v>
      </c>
      <c r="V492" s="926">
        <v>3025000</v>
      </c>
      <c r="W492" s="907" t="s">
        <v>4567</v>
      </c>
      <c r="X492" s="905"/>
      <c r="Y492" s="917"/>
      <c r="Z492" s="907"/>
      <c r="AA492" s="908"/>
      <c r="AB492" s="909"/>
      <c r="AC492" s="905"/>
      <c r="AD492" s="907"/>
      <c r="AE492" s="922"/>
      <c r="AF492" s="906"/>
      <c r="AG492" s="910"/>
      <c r="AH492" s="905"/>
      <c r="AI492" s="910"/>
      <c r="AJ492" s="910"/>
      <c r="AK492" s="907"/>
      <c r="AL492" s="906"/>
      <c r="AM492" s="905"/>
      <c r="AN492" s="910"/>
      <c r="AO492" s="910"/>
      <c r="AP492" s="907"/>
      <c r="AQ492" s="711"/>
      <c r="AR492" s="711"/>
      <c r="AS492" s="711"/>
      <c r="AT492" s="711"/>
      <c r="AU492" s="715"/>
      <c r="AV492" s="711"/>
      <c r="AW492" s="711"/>
      <c r="AX492" s="711"/>
      <c r="AY492" s="927"/>
      <c r="AZ492" s="711"/>
      <c r="BA492" s="711"/>
      <c r="BB492" s="711"/>
      <c r="BC492" s="711"/>
      <c r="BD492" s="711"/>
      <c r="BE492" s="711"/>
      <c r="BF492" s="711"/>
      <c r="BG492" s="711"/>
      <c r="BH492" s="711"/>
      <c r="BI492" s="716"/>
      <c r="BJ492" s="722"/>
      <c r="BK492" s="1062"/>
      <c r="BL492" s="716"/>
      <c r="BM492" s="720"/>
      <c r="BO492" s="918"/>
    </row>
    <row r="493" spans="1:67" s="726" customFormat="1">
      <c r="A493" s="904">
        <f t="shared" si="7"/>
        <v>484</v>
      </c>
      <c r="B493" s="907">
        <v>2100</v>
      </c>
      <c r="C493" s="905" t="s">
        <v>4565</v>
      </c>
      <c r="D493" s="905">
        <v>2117</v>
      </c>
      <c r="E493" s="905" t="s">
        <v>4695</v>
      </c>
      <c r="F493" s="905">
        <v>2010</v>
      </c>
      <c r="G493" s="905" t="s">
        <v>4696</v>
      </c>
      <c r="H493" s="907" t="s">
        <v>4581</v>
      </c>
      <c r="I493" s="905" t="s">
        <v>4582</v>
      </c>
      <c r="J493" s="906">
        <v>5331060000006</v>
      </c>
      <c r="K493" s="905" t="s">
        <v>4906</v>
      </c>
      <c r="L493" s="1065" t="s">
        <v>4468</v>
      </c>
      <c r="M493" s="905" t="s">
        <v>725</v>
      </c>
      <c r="N493" s="905" t="s">
        <v>634</v>
      </c>
      <c r="O493" s="922">
        <v>5</v>
      </c>
      <c r="P493" s="905">
        <v>0</v>
      </c>
      <c r="Q493" s="905">
        <v>0</v>
      </c>
      <c r="R493" s="905">
        <v>0</v>
      </c>
      <c r="S493" s="922">
        <v>1007</v>
      </c>
      <c r="T493" s="905" t="s">
        <v>4586</v>
      </c>
      <c r="U493" s="926">
        <v>605000</v>
      </c>
      <c r="V493" s="926">
        <v>3025000</v>
      </c>
      <c r="W493" s="907" t="s">
        <v>4567</v>
      </c>
      <c r="X493" s="905"/>
      <c r="Y493" s="917"/>
      <c r="Z493" s="907"/>
      <c r="AA493" s="908"/>
      <c r="AB493" s="909"/>
      <c r="AC493" s="905"/>
      <c r="AD493" s="907"/>
      <c r="AE493" s="922"/>
      <c r="AF493" s="906"/>
      <c r="AG493" s="910"/>
      <c r="AH493" s="905"/>
      <c r="AI493" s="910"/>
      <c r="AJ493" s="910"/>
      <c r="AK493" s="907"/>
      <c r="AL493" s="906"/>
      <c r="AM493" s="905"/>
      <c r="AN493" s="910"/>
      <c r="AO493" s="910"/>
      <c r="AP493" s="907"/>
      <c r="AQ493" s="711"/>
      <c r="AR493" s="711"/>
      <c r="AS493" s="711"/>
      <c r="AT493" s="711"/>
      <c r="AU493" s="715"/>
      <c r="AV493" s="711"/>
      <c r="AW493" s="711"/>
      <c r="AX493" s="711"/>
      <c r="AY493" s="927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6"/>
      <c r="BJ493" s="722"/>
      <c r="BK493" s="1062"/>
      <c r="BL493" s="716"/>
      <c r="BM493" s="720"/>
      <c r="BO493" s="918"/>
    </row>
    <row r="494" spans="1:67" s="726" customFormat="1">
      <c r="A494" s="904">
        <f t="shared" si="7"/>
        <v>485</v>
      </c>
      <c r="B494" s="907">
        <v>2100</v>
      </c>
      <c r="C494" s="905" t="s">
        <v>4565</v>
      </c>
      <c r="D494" s="905">
        <v>2117</v>
      </c>
      <c r="E494" s="905" t="s">
        <v>4695</v>
      </c>
      <c r="F494" s="905">
        <v>2010</v>
      </c>
      <c r="G494" s="905" t="s">
        <v>4696</v>
      </c>
      <c r="H494" s="907" t="s">
        <v>4581</v>
      </c>
      <c r="I494" s="905" t="s">
        <v>4582</v>
      </c>
      <c r="J494" s="906">
        <v>5331300002183</v>
      </c>
      <c r="K494" s="905" t="s">
        <v>5854</v>
      </c>
      <c r="L494" s="1065" t="s">
        <v>4468</v>
      </c>
      <c r="M494" s="905" t="s">
        <v>4441</v>
      </c>
      <c r="N494" s="905" t="s">
        <v>634</v>
      </c>
      <c r="O494" s="922">
        <v>6</v>
      </c>
      <c r="P494" s="905">
        <v>0</v>
      </c>
      <c r="Q494" s="905">
        <v>0</v>
      </c>
      <c r="R494" s="905">
        <v>0</v>
      </c>
      <c r="S494" s="922">
        <v>1007</v>
      </c>
      <c r="T494" s="905" t="s">
        <v>4586</v>
      </c>
      <c r="U494" s="926">
        <v>49500</v>
      </c>
      <c r="V494" s="926">
        <v>297000</v>
      </c>
      <c r="W494" s="907" t="s">
        <v>4567</v>
      </c>
      <c r="X494" s="905"/>
      <c r="Y494" s="917"/>
      <c r="Z494" s="907"/>
      <c r="AA494" s="908"/>
      <c r="AB494" s="909">
        <v>7000008307</v>
      </c>
      <c r="AC494" s="905" t="s">
        <v>6218</v>
      </c>
      <c r="AD494" s="907"/>
      <c r="AE494" s="922"/>
      <c r="AF494" s="906"/>
      <c r="AG494" s="910"/>
      <c r="AH494" s="905"/>
      <c r="AI494" s="910"/>
      <c r="AJ494" s="910">
        <v>44006</v>
      </c>
      <c r="AK494" s="907">
        <v>6</v>
      </c>
      <c r="AL494" s="906"/>
      <c r="AM494" s="905"/>
      <c r="AN494" s="910"/>
      <c r="AO494" s="910"/>
      <c r="AP494" s="907"/>
      <c r="AQ494" s="711"/>
      <c r="AR494" s="711"/>
      <c r="AS494" s="711"/>
      <c r="AT494" s="711"/>
      <c r="AU494" s="715"/>
      <c r="AV494" s="711"/>
      <c r="AW494" s="711"/>
      <c r="AX494" s="711"/>
      <c r="AY494" s="927"/>
      <c r="AZ494" s="711"/>
      <c r="BA494" s="711"/>
      <c r="BB494" s="711"/>
      <c r="BC494" s="711"/>
      <c r="BD494" s="711"/>
      <c r="BE494" s="711"/>
      <c r="BF494" s="711"/>
      <c r="BG494" s="711"/>
      <c r="BH494" s="711"/>
      <c r="BI494" s="716"/>
      <c r="BJ494" s="722"/>
      <c r="BK494" s="1062"/>
      <c r="BL494" s="716"/>
      <c r="BM494" s="720"/>
      <c r="BO494" s="918"/>
    </row>
    <row r="495" spans="1:67" s="726" customFormat="1">
      <c r="A495" s="904">
        <f t="shared" si="7"/>
        <v>486</v>
      </c>
      <c r="B495" s="907">
        <v>2100</v>
      </c>
      <c r="C495" s="905" t="s">
        <v>4565</v>
      </c>
      <c r="D495" s="905">
        <v>2117</v>
      </c>
      <c r="E495" s="905" t="s">
        <v>4695</v>
      </c>
      <c r="F495" s="905">
        <v>2010</v>
      </c>
      <c r="G495" s="905" t="s">
        <v>4696</v>
      </c>
      <c r="H495" s="907" t="s">
        <v>4581</v>
      </c>
      <c r="I495" s="905" t="s">
        <v>4582</v>
      </c>
      <c r="J495" s="906">
        <v>5331300002182</v>
      </c>
      <c r="K495" s="905" t="s">
        <v>5855</v>
      </c>
      <c r="L495" s="1065" t="s">
        <v>4468</v>
      </c>
      <c r="M495" s="905" t="s">
        <v>4441</v>
      </c>
      <c r="N495" s="905" t="s">
        <v>634</v>
      </c>
      <c r="O495" s="922">
        <v>6</v>
      </c>
      <c r="P495" s="905">
        <v>0</v>
      </c>
      <c r="Q495" s="905">
        <v>0</v>
      </c>
      <c r="R495" s="905">
        <v>0</v>
      </c>
      <c r="S495" s="922">
        <v>1007</v>
      </c>
      <c r="T495" s="905" t="s">
        <v>4586</v>
      </c>
      <c r="U495" s="926">
        <v>49500</v>
      </c>
      <c r="V495" s="926">
        <v>297000</v>
      </c>
      <c r="W495" s="907" t="s">
        <v>4567</v>
      </c>
      <c r="X495" s="905"/>
      <c r="Y495" s="917"/>
      <c r="Z495" s="907"/>
      <c r="AA495" s="908"/>
      <c r="AB495" s="909">
        <v>7000008307</v>
      </c>
      <c r="AC495" s="905" t="s">
        <v>6218</v>
      </c>
      <c r="AD495" s="907"/>
      <c r="AE495" s="922"/>
      <c r="AF495" s="906"/>
      <c r="AG495" s="910"/>
      <c r="AH495" s="905"/>
      <c r="AI495" s="910"/>
      <c r="AJ495" s="910">
        <v>44006</v>
      </c>
      <c r="AK495" s="907">
        <v>6</v>
      </c>
      <c r="AL495" s="906"/>
      <c r="AM495" s="905"/>
      <c r="AN495" s="910"/>
      <c r="AO495" s="910"/>
      <c r="AP495" s="907"/>
      <c r="AQ495" s="711"/>
      <c r="AR495" s="711"/>
      <c r="AS495" s="711"/>
      <c r="AT495" s="711"/>
      <c r="AU495" s="715"/>
      <c r="AV495" s="711"/>
      <c r="AW495" s="711"/>
      <c r="AX495" s="711"/>
      <c r="AY495" s="927"/>
      <c r="AZ495" s="711"/>
      <c r="BA495" s="711"/>
      <c r="BB495" s="711"/>
      <c r="BC495" s="711"/>
      <c r="BD495" s="711"/>
      <c r="BE495" s="711"/>
      <c r="BF495" s="711"/>
      <c r="BG495" s="711"/>
      <c r="BH495" s="711"/>
      <c r="BI495" s="716"/>
      <c r="BJ495" s="722"/>
      <c r="BK495" s="1062"/>
      <c r="BL495" s="716"/>
      <c r="BM495" s="720"/>
      <c r="BO495" s="918"/>
    </row>
    <row r="496" spans="1:67" s="726" customFormat="1">
      <c r="A496" s="904">
        <f t="shared" si="7"/>
        <v>487</v>
      </c>
      <c r="B496" s="907">
        <v>2100</v>
      </c>
      <c r="C496" s="905" t="s">
        <v>4565</v>
      </c>
      <c r="D496" s="905">
        <v>2117</v>
      </c>
      <c r="E496" s="905" t="s">
        <v>4695</v>
      </c>
      <c r="F496" s="905">
        <v>2010</v>
      </c>
      <c r="G496" s="905" t="s">
        <v>4696</v>
      </c>
      <c r="H496" s="907" t="s">
        <v>4581</v>
      </c>
      <c r="I496" s="905" t="s">
        <v>4582</v>
      </c>
      <c r="J496" s="906">
        <v>5331970000274</v>
      </c>
      <c r="K496" s="905" t="s">
        <v>5856</v>
      </c>
      <c r="L496" s="1065" t="s">
        <v>4468</v>
      </c>
      <c r="M496" s="905" t="s">
        <v>1861</v>
      </c>
      <c r="N496" s="905" t="s">
        <v>634</v>
      </c>
      <c r="O496" s="922">
        <v>4</v>
      </c>
      <c r="P496" s="905">
        <v>0</v>
      </c>
      <c r="Q496" s="905">
        <v>0</v>
      </c>
      <c r="R496" s="905">
        <v>0</v>
      </c>
      <c r="S496" s="922">
        <v>1007</v>
      </c>
      <c r="T496" s="905" t="s">
        <v>4586</v>
      </c>
      <c r="U496" s="926">
        <v>220220</v>
      </c>
      <c r="V496" s="926">
        <v>880880</v>
      </c>
      <c r="W496" s="907" t="s">
        <v>4567</v>
      </c>
      <c r="X496" s="905"/>
      <c r="Y496" s="917"/>
      <c r="Z496" s="907"/>
      <c r="AA496" s="908"/>
      <c r="AB496" s="909" t="s">
        <v>5918</v>
      </c>
      <c r="AC496" s="905" t="s">
        <v>6219</v>
      </c>
      <c r="AD496" s="907"/>
      <c r="AE496" s="922"/>
      <c r="AF496" s="906"/>
      <c r="AG496" s="910"/>
      <c r="AH496" s="905"/>
      <c r="AI496" s="910"/>
      <c r="AJ496" s="910">
        <v>44006</v>
      </c>
      <c r="AK496" s="907">
        <v>4</v>
      </c>
      <c r="AL496" s="906"/>
      <c r="AM496" s="905"/>
      <c r="AN496" s="910"/>
      <c r="AO496" s="910"/>
      <c r="AP496" s="907"/>
      <c r="AQ496" s="711"/>
      <c r="AR496" s="711"/>
      <c r="AS496" s="711"/>
      <c r="AT496" s="711"/>
      <c r="AU496" s="715"/>
      <c r="AV496" s="711"/>
      <c r="AW496" s="711"/>
      <c r="AX496" s="711"/>
      <c r="AY496" s="927"/>
      <c r="AZ496" s="711"/>
      <c r="BA496" s="711"/>
      <c r="BB496" s="711"/>
      <c r="BC496" s="711"/>
      <c r="BD496" s="711"/>
      <c r="BE496" s="711"/>
      <c r="BF496" s="711"/>
      <c r="BG496" s="711"/>
      <c r="BH496" s="711"/>
      <c r="BI496" s="716"/>
      <c r="BJ496" s="722"/>
      <c r="BK496" s="1062"/>
      <c r="BL496" s="716"/>
      <c r="BM496" s="720"/>
      <c r="BO496" s="918"/>
    </row>
    <row r="497" spans="1:67" s="726" customFormat="1">
      <c r="A497" s="904">
        <f t="shared" si="7"/>
        <v>488</v>
      </c>
      <c r="B497" s="907">
        <v>2100</v>
      </c>
      <c r="C497" s="905" t="s">
        <v>4565</v>
      </c>
      <c r="D497" s="905">
        <v>2117</v>
      </c>
      <c r="E497" s="905" t="s">
        <v>4695</v>
      </c>
      <c r="F497" s="905">
        <v>2010</v>
      </c>
      <c r="G497" s="905" t="s">
        <v>4696</v>
      </c>
      <c r="H497" s="907" t="s">
        <v>4581</v>
      </c>
      <c r="I497" s="905" t="s">
        <v>4582</v>
      </c>
      <c r="J497" s="906">
        <v>5331970000514</v>
      </c>
      <c r="K497" s="905" t="s">
        <v>4911</v>
      </c>
      <c r="L497" s="1065" t="s">
        <v>4468</v>
      </c>
      <c r="M497" s="905" t="s">
        <v>4441</v>
      </c>
      <c r="N497" s="905" t="s">
        <v>634</v>
      </c>
      <c r="O497" s="922">
        <v>3</v>
      </c>
      <c r="P497" s="905">
        <v>0</v>
      </c>
      <c r="Q497" s="905">
        <v>0</v>
      </c>
      <c r="R497" s="905">
        <v>0</v>
      </c>
      <c r="S497" s="922">
        <v>1007</v>
      </c>
      <c r="T497" s="905" t="s">
        <v>4586</v>
      </c>
      <c r="U497" s="926">
        <v>330000</v>
      </c>
      <c r="V497" s="926">
        <v>990000</v>
      </c>
      <c r="W497" s="907" t="s">
        <v>4567</v>
      </c>
      <c r="X497" s="905"/>
      <c r="Y497" s="917"/>
      <c r="Z497" s="907"/>
      <c r="AA497" s="908"/>
      <c r="AB497" s="909"/>
      <c r="AC497" s="905"/>
      <c r="AD497" s="907"/>
      <c r="AE497" s="922"/>
      <c r="AF497" s="906"/>
      <c r="AG497" s="910"/>
      <c r="AH497" s="905"/>
      <c r="AI497" s="910"/>
      <c r="AJ497" s="910"/>
      <c r="AK497" s="907"/>
      <c r="AL497" s="906"/>
      <c r="AM497" s="905"/>
      <c r="AN497" s="910"/>
      <c r="AO497" s="910"/>
      <c r="AP497" s="907"/>
      <c r="AQ497" s="711"/>
      <c r="AR497" s="711"/>
      <c r="AS497" s="711"/>
      <c r="AT497" s="711"/>
      <c r="AU497" s="715"/>
      <c r="AV497" s="711"/>
      <c r="AW497" s="711"/>
      <c r="AX497" s="711"/>
      <c r="AY497" s="927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6"/>
      <c r="BJ497" s="722"/>
      <c r="BK497" s="1062"/>
      <c r="BL497" s="716"/>
      <c r="BM497" s="720"/>
      <c r="BO497" s="918"/>
    </row>
    <row r="498" spans="1:67" s="726" customFormat="1">
      <c r="A498" s="904">
        <f t="shared" si="7"/>
        <v>489</v>
      </c>
      <c r="B498" s="907">
        <v>2100</v>
      </c>
      <c r="C498" s="905" t="s">
        <v>4565</v>
      </c>
      <c r="D498" s="905">
        <v>2117</v>
      </c>
      <c r="E498" s="905" t="s">
        <v>4695</v>
      </c>
      <c r="F498" s="905">
        <v>2010</v>
      </c>
      <c r="G498" s="905" t="s">
        <v>4696</v>
      </c>
      <c r="H498" s="907" t="s">
        <v>4581</v>
      </c>
      <c r="I498" s="905" t="s">
        <v>4582</v>
      </c>
      <c r="J498" s="906">
        <v>5331970000516</v>
      </c>
      <c r="K498" s="905" t="s">
        <v>4912</v>
      </c>
      <c r="L498" s="1065" t="s">
        <v>4468</v>
      </c>
      <c r="M498" s="905" t="s">
        <v>4441</v>
      </c>
      <c r="N498" s="905" t="s">
        <v>634</v>
      </c>
      <c r="O498" s="922">
        <v>3</v>
      </c>
      <c r="P498" s="905">
        <v>0</v>
      </c>
      <c r="Q498" s="905">
        <v>0</v>
      </c>
      <c r="R498" s="905">
        <v>0</v>
      </c>
      <c r="S498" s="922">
        <v>1007</v>
      </c>
      <c r="T498" s="905" t="s">
        <v>4586</v>
      </c>
      <c r="U498" s="926">
        <v>410167</v>
      </c>
      <c r="V498" s="926">
        <v>1230500</v>
      </c>
      <c r="W498" s="907" t="s">
        <v>4567</v>
      </c>
      <c r="X498" s="905"/>
      <c r="Y498" s="917"/>
      <c r="Z498" s="907"/>
      <c r="AA498" s="908"/>
      <c r="AB498" s="909"/>
      <c r="AC498" s="905"/>
      <c r="AD498" s="907"/>
      <c r="AE498" s="922"/>
      <c r="AF498" s="906"/>
      <c r="AG498" s="910"/>
      <c r="AH498" s="905"/>
      <c r="AI498" s="910"/>
      <c r="AJ498" s="910"/>
      <c r="AK498" s="907"/>
      <c r="AL498" s="906"/>
      <c r="AM498" s="905"/>
      <c r="AN498" s="910"/>
      <c r="AO498" s="910"/>
      <c r="AP498" s="907"/>
      <c r="AQ498" s="711"/>
      <c r="AR498" s="711"/>
      <c r="AS498" s="711"/>
      <c r="AT498" s="711"/>
      <c r="AU498" s="715"/>
      <c r="AV498" s="711"/>
      <c r="AW498" s="711"/>
      <c r="AX498" s="711"/>
      <c r="AY498" s="927"/>
      <c r="AZ498" s="711"/>
      <c r="BA498" s="711"/>
      <c r="BB498" s="711"/>
      <c r="BC498" s="711"/>
      <c r="BD498" s="711"/>
      <c r="BE498" s="711"/>
      <c r="BF498" s="711"/>
      <c r="BG498" s="711"/>
      <c r="BH498" s="711"/>
      <c r="BI498" s="716"/>
      <c r="BJ498" s="722"/>
      <c r="BK498" s="1062"/>
      <c r="BL498" s="716"/>
      <c r="BM498" s="720"/>
      <c r="BO498" s="918"/>
    </row>
    <row r="499" spans="1:67" s="726" customFormat="1">
      <c r="A499" s="904">
        <f t="shared" si="7"/>
        <v>490</v>
      </c>
      <c r="B499" s="907">
        <v>2100</v>
      </c>
      <c r="C499" s="905" t="s">
        <v>4565</v>
      </c>
      <c r="D499" s="905">
        <v>2117</v>
      </c>
      <c r="E499" s="905" t="s">
        <v>4695</v>
      </c>
      <c r="F499" s="905">
        <v>2010</v>
      </c>
      <c r="G499" s="905" t="s">
        <v>4696</v>
      </c>
      <c r="H499" s="907" t="s">
        <v>4581</v>
      </c>
      <c r="I499" s="905" t="s">
        <v>4582</v>
      </c>
      <c r="J499" s="906">
        <v>5330970003161</v>
      </c>
      <c r="K499" s="905" t="s">
        <v>5857</v>
      </c>
      <c r="L499" s="1065" t="s">
        <v>4449</v>
      </c>
      <c r="M499" s="905" t="s">
        <v>4453</v>
      </c>
      <c r="N499" s="905" t="s">
        <v>634</v>
      </c>
      <c r="O499" s="922">
        <v>1</v>
      </c>
      <c r="P499" s="905">
        <v>0</v>
      </c>
      <c r="Q499" s="905">
        <v>0</v>
      </c>
      <c r="R499" s="905">
        <v>0</v>
      </c>
      <c r="S499" s="922">
        <v>1007</v>
      </c>
      <c r="T499" s="905" t="s">
        <v>4586</v>
      </c>
      <c r="U499" s="926">
        <v>1100000</v>
      </c>
      <c r="V499" s="926">
        <v>1100000</v>
      </c>
      <c r="W499" s="907" t="s">
        <v>4567</v>
      </c>
      <c r="X499" s="905"/>
      <c r="Y499" s="917"/>
      <c r="Z499" s="907"/>
      <c r="AA499" s="908"/>
      <c r="AB499" s="909" t="s">
        <v>5901</v>
      </c>
      <c r="AC499" s="905" t="s">
        <v>6217</v>
      </c>
      <c r="AD499" s="907"/>
      <c r="AE499" s="922"/>
      <c r="AF499" s="906"/>
      <c r="AG499" s="910"/>
      <c r="AH499" s="905"/>
      <c r="AI499" s="910"/>
      <c r="AJ499" s="910">
        <v>44005</v>
      </c>
      <c r="AK499" s="907">
        <v>1</v>
      </c>
      <c r="AL499" s="906"/>
      <c r="AM499" s="905"/>
      <c r="AN499" s="910"/>
      <c r="AO499" s="910"/>
      <c r="AP499" s="907"/>
      <c r="AQ499" s="711"/>
      <c r="AR499" s="711"/>
      <c r="AS499" s="711"/>
      <c r="AT499" s="711"/>
      <c r="AU499" s="715"/>
      <c r="AV499" s="711"/>
      <c r="AW499" s="711"/>
      <c r="AX499" s="711"/>
      <c r="AY499" s="927"/>
      <c r="AZ499" s="711"/>
      <c r="BA499" s="711"/>
      <c r="BB499" s="711"/>
      <c r="BC499" s="711"/>
      <c r="BD499" s="711"/>
      <c r="BE499" s="711"/>
      <c r="BF499" s="711"/>
      <c r="BG499" s="711"/>
      <c r="BH499" s="711"/>
      <c r="BI499" s="716"/>
      <c r="BJ499" s="722"/>
      <c r="BK499" s="1062"/>
      <c r="BL499" s="716"/>
      <c r="BM499" s="720"/>
      <c r="BO499" s="918"/>
    </row>
    <row r="500" spans="1:67" s="726" customFormat="1">
      <c r="A500" s="904">
        <f t="shared" si="7"/>
        <v>491</v>
      </c>
      <c r="B500" s="907">
        <v>2100</v>
      </c>
      <c r="C500" s="905" t="s">
        <v>4565</v>
      </c>
      <c r="D500" s="905">
        <v>2117</v>
      </c>
      <c r="E500" s="905" t="s">
        <v>4695</v>
      </c>
      <c r="F500" s="905">
        <v>2010</v>
      </c>
      <c r="G500" s="905" t="s">
        <v>4696</v>
      </c>
      <c r="H500" s="907" t="s">
        <v>4581</v>
      </c>
      <c r="I500" s="905" t="s">
        <v>4582</v>
      </c>
      <c r="J500" s="906">
        <v>5330970003163</v>
      </c>
      <c r="K500" s="905" t="s">
        <v>5858</v>
      </c>
      <c r="L500" s="1065" t="s">
        <v>4449</v>
      </c>
      <c r="M500" s="905" t="s">
        <v>4453</v>
      </c>
      <c r="N500" s="905" t="s">
        <v>634</v>
      </c>
      <c r="O500" s="922">
        <v>6</v>
      </c>
      <c r="P500" s="905">
        <v>0</v>
      </c>
      <c r="Q500" s="905">
        <v>0</v>
      </c>
      <c r="R500" s="905">
        <v>0</v>
      </c>
      <c r="S500" s="922">
        <v>1007</v>
      </c>
      <c r="T500" s="905" t="s">
        <v>4586</v>
      </c>
      <c r="U500" s="926">
        <v>1651650</v>
      </c>
      <c r="V500" s="926">
        <v>9909900</v>
      </c>
      <c r="W500" s="907" t="s">
        <v>4567</v>
      </c>
      <c r="X500" s="905"/>
      <c r="Y500" s="917"/>
      <c r="Z500" s="907"/>
      <c r="AA500" s="908"/>
      <c r="AB500" s="909" t="s">
        <v>5918</v>
      </c>
      <c r="AC500" s="905" t="s">
        <v>6219</v>
      </c>
      <c r="AD500" s="907"/>
      <c r="AE500" s="922"/>
      <c r="AF500" s="906"/>
      <c r="AG500" s="910"/>
      <c r="AH500" s="905"/>
      <c r="AI500" s="910"/>
      <c r="AJ500" s="910">
        <v>44006</v>
      </c>
      <c r="AK500" s="907">
        <v>6</v>
      </c>
      <c r="AL500" s="906"/>
      <c r="AM500" s="905"/>
      <c r="AN500" s="910"/>
      <c r="AO500" s="910"/>
      <c r="AP500" s="907"/>
      <c r="AQ500" s="711"/>
      <c r="AR500" s="711"/>
      <c r="AS500" s="711"/>
      <c r="AT500" s="711"/>
      <c r="AU500" s="715"/>
      <c r="AV500" s="711"/>
      <c r="AW500" s="711"/>
      <c r="AX500" s="711"/>
      <c r="AY500" s="927"/>
      <c r="AZ500" s="711"/>
      <c r="BA500" s="711"/>
      <c r="BB500" s="711"/>
      <c r="BC500" s="711"/>
      <c r="BD500" s="711"/>
      <c r="BE500" s="711"/>
      <c r="BF500" s="711"/>
      <c r="BG500" s="711"/>
      <c r="BH500" s="711"/>
      <c r="BI500" s="716"/>
      <c r="BJ500" s="722"/>
      <c r="BK500" s="1062"/>
      <c r="BL500" s="716"/>
      <c r="BM500" s="720"/>
      <c r="BO500" s="918"/>
    </row>
    <row r="501" spans="1:67" s="726" customFormat="1">
      <c r="A501" s="904">
        <f t="shared" si="7"/>
        <v>492</v>
      </c>
      <c r="B501" s="907">
        <v>2100</v>
      </c>
      <c r="C501" s="905" t="s">
        <v>4565</v>
      </c>
      <c r="D501" s="905">
        <v>2117</v>
      </c>
      <c r="E501" s="905" t="s">
        <v>4695</v>
      </c>
      <c r="F501" s="905">
        <v>2010</v>
      </c>
      <c r="G501" s="905" t="s">
        <v>4696</v>
      </c>
      <c r="H501" s="907" t="s">
        <v>4581</v>
      </c>
      <c r="I501" s="905" t="s">
        <v>4582</v>
      </c>
      <c r="J501" s="906">
        <v>5330970001029</v>
      </c>
      <c r="K501" s="905" t="s">
        <v>5859</v>
      </c>
      <c r="L501" s="1065" t="s">
        <v>4449</v>
      </c>
      <c r="M501" s="905" t="s">
        <v>5860</v>
      </c>
      <c r="N501" s="905" t="s">
        <v>634</v>
      </c>
      <c r="O501" s="922">
        <v>6</v>
      </c>
      <c r="P501" s="905">
        <v>0</v>
      </c>
      <c r="Q501" s="905">
        <v>0</v>
      </c>
      <c r="R501" s="905">
        <v>0</v>
      </c>
      <c r="S501" s="922">
        <v>1007</v>
      </c>
      <c r="T501" s="905" t="s">
        <v>4586</v>
      </c>
      <c r="U501" s="926">
        <v>592900</v>
      </c>
      <c r="V501" s="926">
        <v>3557400</v>
      </c>
      <c r="W501" s="907" t="s">
        <v>4567</v>
      </c>
      <c r="X501" s="905"/>
      <c r="Y501" s="917"/>
      <c r="Z501" s="907"/>
      <c r="AA501" s="908"/>
      <c r="AB501" s="909" t="s">
        <v>5918</v>
      </c>
      <c r="AC501" s="905" t="s">
        <v>6219</v>
      </c>
      <c r="AD501" s="907"/>
      <c r="AE501" s="922"/>
      <c r="AF501" s="906"/>
      <c r="AG501" s="910"/>
      <c r="AH501" s="905"/>
      <c r="AI501" s="910"/>
      <c r="AJ501" s="910">
        <v>44006</v>
      </c>
      <c r="AK501" s="907">
        <v>6</v>
      </c>
      <c r="AL501" s="906"/>
      <c r="AM501" s="905"/>
      <c r="AN501" s="910"/>
      <c r="AO501" s="910"/>
      <c r="AP501" s="907"/>
      <c r="AQ501" s="711"/>
      <c r="AR501" s="711"/>
      <c r="AS501" s="711"/>
      <c r="AT501" s="711"/>
      <c r="AU501" s="715"/>
      <c r="AV501" s="711"/>
      <c r="AW501" s="711"/>
      <c r="AX501" s="711"/>
      <c r="AY501" s="927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6"/>
      <c r="BJ501" s="722"/>
      <c r="BK501" s="1062"/>
      <c r="BL501" s="716"/>
      <c r="BM501" s="720"/>
      <c r="BO501" s="918"/>
    </row>
    <row r="502" spans="1:67" s="726" customFormat="1">
      <c r="A502" s="904">
        <f t="shared" si="7"/>
        <v>493</v>
      </c>
      <c r="B502" s="907">
        <v>2100</v>
      </c>
      <c r="C502" s="905" t="s">
        <v>4565</v>
      </c>
      <c r="D502" s="905">
        <v>2117</v>
      </c>
      <c r="E502" s="905" t="s">
        <v>4695</v>
      </c>
      <c r="F502" s="905">
        <v>2010</v>
      </c>
      <c r="G502" s="905" t="s">
        <v>4696</v>
      </c>
      <c r="H502" s="907" t="s">
        <v>4581</v>
      </c>
      <c r="I502" s="905" t="s">
        <v>4582</v>
      </c>
      <c r="J502" s="906">
        <v>5330970000276</v>
      </c>
      <c r="K502" s="905" t="s">
        <v>5861</v>
      </c>
      <c r="L502" s="1065" t="s">
        <v>4449</v>
      </c>
      <c r="M502" s="905" t="s">
        <v>4453</v>
      </c>
      <c r="N502" s="905" t="s">
        <v>634</v>
      </c>
      <c r="O502" s="922">
        <v>2</v>
      </c>
      <c r="P502" s="905">
        <v>0</v>
      </c>
      <c r="Q502" s="905">
        <v>0</v>
      </c>
      <c r="R502" s="905">
        <v>0</v>
      </c>
      <c r="S502" s="922">
        <v>1007</v>
      </c>
      <c r="T502" s="905" t="s">
        <v>4586</v>
      </c>
      <c r="U502" s="926">
        <v>1101100</v>
      </c>
      <c r="V502" s="926">
        <v>2202200</v>
      </c>
      <c r="W502" s="907" t="s">
        <v>4567</v>
      </c>
      <c r="X502" s="905"/>
      <c r="Y502" s="917"/>
      <c r="Z502" s="907"/>
      <c r="AA502" s="908"/>
      <c r="AB502" s="909" t="s">
        <v>5918</v>
      </c>
      <c r="AC502" s="905" t="s">
        <v>6219</v>
      </c>
      <c r="AD502" s="907"/>
      <c r="AE502" s="922"/>
      <c r="AF502" s="906"/>
      <c r="AG502" s="910"/>
      <c r="AH502" s="905"/>
      <c r="AI502" s="910"/>
      <c r="AJ502" s="910">
        <v>44006</v>
      </c>
      <c r="AK502" s="907">
        <v>2</v>
      </c>
      <c r="AL502" s="906"/>
      <c r="AM502" s="905"/>
      <c r="AN502" s="910"/>
      <c r="AO502" s="910"/>
      <c r="AP502" s="907"/>
      <c r="AQ502" s="711"/>
      <c r="AR502" s="711"/>
      <c r="AS502" s="711"/>
      <c r="AT502" s="711"/>
      <c r="AU502" s="715"/>
      <c r="AV502" s="711"/>
      <c r="AW502" s="711"/>
      <c r="AX502" s="711"/>
      <c r="AY502" s="927"/>
      <c r="AZ502" s="711"/>
      <c r="BA502" s="711"/>
      <c r="BB502" s="711"/>
      <c r="BC502" s="711"/>
      <c r="BD502" s="711"/>
      <c r="BE502" s="711"/>
      <c r="BF502" s="711"/>
      <c r="BG502" s="711"/>
      <c r="BH502" s="711"/>
      <c r="BI502" s="716"/>
      <c r="BJ502" s="722"/>
      <c r="BK502" s="1062"/>
      <c r="BL502" s="716"/>
      <c r="BM502" s="720"/>
      <c r="BO502" s="918"/>
    </row>
    <row r="503" spans="1:67" s="726" customFormat="1">
      <c r="A503" s="904">
        <f t="shared" si="7"/>
        <v>494</v>
      </c>
      <c r="B503" s="907">
        <v>2100</v>
      </c>
      <c r="C503" s="905" t="s">
        <v>4565</v>
      </c>
      <c r="D503" s="905">
        <v>2117</v>
      </c>
      <c r="E503" s="905" t="s">
        <v>4695</v>
      </c>
      <c r="F503" s="905">
        <v>2010</v>
      </c>
      <c r="G503" s="905" t="s">
        <v>4696</v>
      </c>
      <c r="H503" s="907" t="s">
        <v>4581</v>
      </c>
      <c r="I503" s="905" t="s">
        <v>4582</v>
      </c>
      <c r="J503" s="906">
        <v>5330970001031</v>
      </c>
      <c r="K503" s="905" t="s">
        <v>5862</v>
      </c>
      <c r="L503" s="1065" t="s">
        <v>4449</v>
      </c>
      <c r="M503" s="905" t="s">
        <v>4453</v>
      </c>
      <c r="N503" s="905" t="s">
        <v>634</v>
      </c>
      <c r="O503" s="922">
        <v>11</v>
      </c>
      <c r="P503" s="905">
        <v>0</v>
      </c>
      <c r="Q503" s="905">
        <v>0</v>
      </c>
      <c r="R503" s="905">
        <v>0</v>
      </c>
      <c r="S503" s="922">
        <v>1007</v>
      </c>
      <c r="T503" s="905" t="s">
        <v>4586</v>
      </c>
      <c r="U503" s="926">
        <v>411800</v>
      </c>
      <c r="V503" s="926">
        <v>4529800</v>
      </c>
      <c r="W503" s="907" t="s">
        <v>4567</v>
      </c>
      <c r="X503" s="905"/>
      <c r="Y503" s="917"/>
      <c r="Z503" s="907"/>
      <c r="AA503" s="908"/>
      <c r="AB503" s="909" t="s">
        <v>6220</v>
      </c>
      <c r="AC503" s="905" t="s">
        <v>6221</v>
      </c>
      <c r="AD503" s="907"/>
      <c r="AE503" s="922"/>
      <c r="AF503" s="906"/>
      <c r="AG503" s="910"/>
      <c r="AH503" s="905"/>
      <c r="AI503" s="910"/>
      <c r="AJ503" s="910">
        <v>44005</v>
      </c>
      <c r="AK503" s="907">
        <v>11</v>
      </c>
      <c r="AL503" s="906"/>
      <c r="AM503" s="905"/>
      <c r="AN503" s="910"/>
      <c r="AO503" s="910"/>
      <c r="AP503" s="907"/>
      <c r="AQ503" s="711"/>
      <c r="AR503" s="711"/>
      <c r="AS503" s="711"/>
      <c r="AT503" s="711"/>
      <c r="AU503" s="715"/>
      <c r="AV503" s="711"/>
      <c r="AW503" s="711"/>
      <c r="AX503" s="711"/>
      <c r="AY503" s="927"/>
      <c r="AZ503" s="711"/>
      <c r="BA503" s="711"/>
      <c r="BB503" s="711"/>
      <c r="BC503" s="711"/>
      <c r="BD503" s="711"/>
      <c r="BE503" s="711"/>
      <c r="BF503" s="711"/>
      <c r="BG503" s="711"/>
      <c r="BH503" s="711"/>
      <c r="BI503" s="716"/>
      <c r="BJ503" s="722"/>
      <c r="BK503" s="1062"/>
      <c r="BL503" s="716"/>
      <c r="BM503" s="720"/>
      <c r="BO503" s="918"/>
    </row>
    <row r="504" spans="1:67" s="726" customFormat="1">
      <c r="A504" s="904">
        <f t="shared" si="7"/>
        <v>495</v>
      </c>
      <c r="B504" s="907">
        <v>2100</v>
      </c>
      <c r="C504" s="905" t="s">
        <v>4565</v>
      </c>
      <c r="D504" s="905">
        <v>2117</v>
      </c>
      <c r="E504" s="905" t="s">
        <v>4695</v>
      </c>
      <c r="F504" s="905">
        <v>2010</v>
      </c>
      <c r="G504" s="905" t="s">
        <v>4696</v>
      </c>
      <c r="H504" s="907" t="s">
        <v>4581</v>
      </c>
      <c r="I504" s="905" t="s">
        <v>4582</v>
      </c>
      <c r="J504" s="906">
        <v>5330970000236</v>
      </c>
      <c r="K504" s="905" t="s">
        <v>5863</v>
      </c>
      <c r="L504" s="1065" t="s">
        <v>4449</v>
      </c>
      <c r="M504" s="905" t="s">
        <v>4453</v>
      </c>
      <c r="N504" s="905" t="s">
        <v>634</v>
      </c>
      <c r="O504" s="922">
        <v>3</v>
      </c>
      <c r="P504" s="905">
        <v>0</v>
      </c>
      <c r="Q504" s="905">
        <v>0</v>
      </c>
      <c r="R504" s="905">
        <v>0</v>
      </c>
      <c r="S504" s="922">
        <v>1007</v>
      </c>
      <c r="T504" s="905" t="s">
        <v>4586</v>
      </c>
      <c r="U504" s="926">
        <v>804650</v>
      </c>
      <c r="V504" s="926">
        <v>2413950</v>
      </c>
      <c r="W504" s="907" t="s">
        <v>4567</v>
      </c>
      <c r="X504" s="905"/>
      <c r="Y504" s="917"/>
      <c r="Z504" s="907"/>
      <c r="AA504" s="908"/>
      <c r="AB504" s="909" t="s">
        <v>5918</v>
      </c>
      <c r="AC504" s="905" t="s">
        <v>6219</v>
      </c>
      <c r="AD504" s="907"/>
      <c r="AE504" s="922"/>
      <c r="AF504" s="906"/>
      <c r="AG504" s="910"/>
      <c r="AH504" s="905"/>
      <c r="AI504" s="910"/>
      <c r="AJ504" s="910">
        <v>44006</v>
      </c>
      <c r="AK504" s="907">
        <v>3</v>
      </c>
      <c r="AL504" s="906"/>
      <c r="AM504" s="905"/>
      <c r="AN504" s="910"/>
      <c r="AO504" s="910"/>
      <c r="AP504" s="907"/>
      <c r="AQ504" s="711"/>
      <c r="AR504" s="711"/>
      <c r="AS504" s="711"/>
      <c r="AT504" s="711"/>
      <c r="AU504" s="715"/>
      <c r="AV504" s="711"/>
      <c r="AW504" s="711"/>
      <c r="AX504" s="711"/>
      <c r="AY504" s="927"/>
      <c r="AZ504" s="711"/>
      <c r="BA504" s="711"/>
      <c r="BB504" s="711"/>
      <c r="BC504" s="711"/>
      <c r="BD504" s="711"/>
      <c r="BE504" s="711"/>
      <c r="BF504" s="711"/>
      <c r="BG504" s="711"/>
      <c r="BH504" s="711"/>
      <c r="BI504" s="716"/>
      <c r="BJ504" s="722"/>
      <c r="BK504" s="1062"/>
      <c r="BL504" s="716"/>
      <c r="BM504" s="720"/>
      <c r="BO504" s="918"/>
    </row>
    <row r="505" spans="1:67" s="726" customFormat="1">
      <c r="A505" s="904">
        <f t="shared" si="7"/>
        <v>496</v>
      </c>
      <c r="B505" s="907">
        <v>2100</v>
      </c>
      <c r="C505" s="905" t="s">
        <v>4565</v>
      </c>
      <c r="D505" s="905">
        <v>2117</v>
      </c>
      <c r="E505" s="905" t="s">
        <v>4695</v>
      </c>
      <c r="F505" s="905">
        <v>2010</v>
      </c>
      <c r="G505" s="905" t="s">
        <v>4696</v>
      </c>
      <c r="H505" s="907" t="s">
        <v>4581</v>
      </c>
      <c r="I505" s="905" t="s">
        <v>4582</v>
      </c>
      <c r="J505" s="906">
        <v>5330970000296</v>
      </c>
      <c r="K505" s="905" t="s">
        <v>5864</v>
      </c>
      <c r="L505" s="1065" t="s">
        <v>4449</v>
      </c>
      <c r="M505" s="905" t="s">
        <v>4453</v>
      </c>
      <c r="N505" s="905" t="s">
        <v>634</v>
      </c>
      <c r="O505" s="922">
        <v>13</v>
      </c>
      <c r="P505" s="905">
        <v>0</v>
      </c>
      <c r="Q505" s="905">
        <v>0</v>
      </c>
      <c r="R505" s="905">
        <v>0</v>
      </c>
      <c r="S505" s="922">
        <v>1007</v>
      </c>
      <c r="T505" s="905" t="s">
        <v>4586</v>
      </c>
      <c r="U505" s="926">
        <v>646969</v>
      </c>
      <c r="V505" s="926">
        <v>8410600</v>
      </c>
      <c r="W505" s="907" t="s">
        <v>4567</v>
      </c>
      <c r="X505" s="905"/>
      <c r="Y505" s="917"/>
      <c r="Z505" s="907"/>
      <c r="AA505" s="908"/>
      <c r="AB505" s="909" t="s">
        <v>6220</v>
      </c>
      <c r="AC505" s="905" t="s">
        <v>6221</v>
      </c>
      <c r="AD505" s="907"/>
      <c r="AE505" s="922"/>
      <c r="AF505" s="906"/>
      <c r="AG505" s="910"/>
      <c r="AH505" s="905"/>
      <c r="AI505" s="910"/>
      <c r="AJ505" s="910">
        <v>44005</v>
      </c>
      <c r="AK505" s="907">
        <v>13</v>
      </c>
      <c r="AL505" s="906"/>
      <c r="AM505" s="905"/>
      <c r="AN505" s="910"/>
      <c r="AO505" s="910"/>
      <c r="AP505" s="907"/>
      <c r="AQ505" s="711"/>
      <c r="AR505" s="711"/>
      <c r="AS505" s="711"/>
      <c r="AT505" s="711"/>
      <c r="AU505" s="715"/>
      <c r="AV505" s="711"/>
      <c r="AW505" s="711"/>
      <c r="AX505" s="711"/>
      <c r="AY505" s="927"/>
      <c r="AZ505" s="711"/>
      <c r="BA505" s="711"/>
      <c r="BB505" s="711"/>
      <c r="BC505" s="711"/>
      <c r="BD505" s="711"/>
      <c r="BE505" s="711"/>
      <c r="BF505" s="711"/>
      <c r="BG505" s="711"/>
      <c r="BH505" s="711"/>
      <c r="BI505" s="716"/>
      <c r="BJ505" s="722"/>
      <c r="BK505" s="1062"/>
      <c r="BL505" s="716"/>
      <c r="BM505" s="720"/>
      <c r="BO505" s="918"/>
    </row>
    <row r="506" spans="1:67" s="726" customFormat="1">
      <c r="A506" s="904">
        <f t="shared" si="7"/>
        <v>497</v>
      </c>
      <c r="B506" s="907">
        <v>2100</v>
      </c>
      <c r="C506" s="905" t="s">
        <v>4565</v>
      </c>
      <c r="D506" s="905">
        <v>2117</v>
      </c>
      <c r="E506" s="905" t="s">
        <v>4695</v>
      </c>
      <c r="F506" s="905">
        <v>2010</v>
      </c>
      <c r="G506" s="905" t="s">
        <v>4696</v>
      </c>
      <c r="H506" s="907" t="s">
        <v>4581</v>
      </c>
      <c r="I506" s="905" t="s">
        <v>4582</v>
      </c>
      <c r="J506" s="906">
        <v>5330970002745</v>
      </c>
      <c r="K506" s="905" t="s">
        <v>5865</v>
      </c>
      <c r="L506" s="1065" t="s">
        <v>4449</v>
      </c>
      <c r="M506" s="905" t="s">
        <v>4453</v>
      </c>
      <c r="N506" s="905" t="s">
        <v>634</v>
      </c>
      <c r="O506" s="922">
        <v>8</v>
      </c>
      <c r="P506" s="905">
        <v>0</v>
      </c>
      <c r="Q506" s="905">
        <v>0</v>
      </c>
      <c r="R506" s="905">
        <v>0</v>
      </c>
      <c r="S506" s="922">
        <v>1007</v>
      </c>
      <c r="T506" s="905" t="s">
        <v>4586</v>
      </c>
      <c r="U506" s="926">
        <v>211750</v>
      </c>
      <c r="V506" s="926">
        <v>1694000</v>
      </c>
      <c r="W506" s="907" t="s">
        <v>4567</v>
      </c>
      <c r="X506" s="905"/>
      <c r="Y506" s="917"/>
      <c r="Z506" s="907"/>
      <c r="AA506" s="908"/>
      <c r="AB506" s="909" t="s">
        <v>5918</v>
      </c>
      <c r="AC506" s="905" t="s">
        <v>6219</v>
      </c>
      <c r="AD506" s="907"/>
      <c r="AE506" s="922"/>
      <c r="AF506" s="906"/>
      <c r="AG506" s="910"/>
      <c r="AH506" s="905"/>
      <c r="AI506" s="910"/>
      <c r="AJ506" s="910">
        <v>44006</v>
      </c>
      <c r="AK506" s="907">
        <v>8</v>
      </c>
      <c r="AL506" s="906"/>
      <c r="AM506" s="905"/>
      <c r="AN506" s="910"/>
      <c r="AO506" s="910"/>
      <c r="AP506" s="907"/>
      <c r="AQ506" s="711"/>
      <c r="AR506" s="711"/>
      <c r="AS506" s="711"/>
      <c r="AT506" s="711"/>
      <c r="AU506" s="715"/>
      <c r="AV506" s="711"/>
      <c r="AW506" s="711"/>
      <c r="AX506" s="711"/>
      <c r="AY506" s="927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6"/>
      <c r="BJ506" s="722"/>
      <c r="BK506" s="1062"/>
      <c r="BL506" s="716"/>
      <c r="BM506" s="720"/>
      <c r="BO506" s="918"/>
    </row>
    <row r="507" spans="1:67" s="726" customFormat="1">
      <c r="A507" s="904">
        <f t="shared" si="7"/>
        <v>498</v>
      </c>
      <c r="B507" s="907">
        <v>2100</v>
      </c>
      <c r="C507" s="905" t="s">
        <v>4565</v>
      </c>
      <c r="D507" s="905">
        <v>2117</v>
      </c>
      <c r="E507" s="905" t="s">
        <v>4695</v>
      </c>
      <c r="F507" s="905">
        <v>2010</v>
      </c>
      <c r="G507" s="905" t="s">
        <v>4696</v>
      </c>
      <c r="H507" s="907" t="s">
        <v>4581</v>
      </c>
      <c r="I507" s="905" t="s">
        <v>4582</v>
      </c>
      <c r="J507" s="906">
        <v>4710970000433</v>
      </c>
      <c r="K507" s="905" t="s">
        <v>4862</v>
      </c>
      <c r="L507" s="1065" t="s">
        <v>4443</v>
      </c>
      <c r="M507" s="905" t="s">
        <v>4441</v>
      </c>
      <c r="N507" s="905" t="s">
        <v>634</v>
      </c>
      <c r="O507" s="922">
        <v>29</v>
      </c>
      <c r="P507" s="905">
        <v>0</v>
      </c>
      <c r="Q507" s="905">
        <v>0</v>
      </c>
      <c r="R507" s="905">
        <v>0</v>
      </c>
      <c r="S507" s="922">
        <v>1007</v>
      </c>
      <c r="T507" s="905" t="s">
        <v>4586</v>
      </c>
      <c r="U507" s="926">
        <v>3932001</v>
      </c>
      <c r="V507" s="926">
        <v>114028018</v>
      </c>
      <c r="W507" s="907" t="s">
        <v>4567</v>
      </c>
      <c r="X507" s="905"/>
      <c r="Y507" s="917"/>
      <c r="Z507" s="907"/>
      <c r="AA507" s="908"/>
      <c r="AB507" s="909"/>
      <c r="AC507" s="905"/>
      <c r="AD507" s="907"/>
      <c r="AE507" s="922"/>
      <c r="AF507" s="906"/>
      <c r="AG507" s="910"/>
      <c r="AH507" s="905"/>
      <c r="AI507" s="910"/>
      <c r="AJ507" s="910"/>
      <c r="AK507" s="907"/>
      <c r="AL507" s="906"/>
      <c r="AM507" s="905"/>
      <c r="AN507" s="910"/>
      <c r="AO507" s="910"/>
      <c r="AP507" s="907"/>
      <c r="AQ507" s="711"/>
      <c r="AR507" s="711"/>
      <c r="AS507" s="711"/>
      <c r="AT507" s="711"/>
      <c r="AU507" s="715"/>
      <c r="AV507" s="711"/>
      <c r="AW507" s="711"/>
      <c r="AX507" s="711"/>
      <c r="AY507" s="927"/>
      <c r="AZ507" s="711"/>
      <c r="BA507" s="711"/>
      <c r="BB507" s="711"/>
      <c r="BC507" s="711"/>
      <c r="BD507" s="711"/>
      <c r="BE507" s="711"/>
      <c r="BF507" s="711"/>
      <c r="BG507" s="711"/>
      <c r="BH507" s="711"/>
      <c r="BI507" s="716"/>
      <c r="BJ507" s="722"/>
      <c r="BK507" s="1062"/>
      <c r="BL507" s="716"/>
      <c r="BM507" s="720"/>
      <c r="BO507" s="918"/>
    </row>
    <row r="508" spans="1:67" s="726" customFormat="1">
      <c r="A508" s="904">
        <f t="shared" si="7"/>
        <v>499</v>
      </c>
      <c r="B508" s="907">
        <v>2100</v>
      </c>
      <c r="C508" s="905" t="s">
        <v>4565</v>
      </c>
      <c r="D508" s="905">
        <v>2117</v>
      </c>
      <c r="E508" s="905" t="s">
        <v>4695</v>
      </c>
      <c r="F508" s="905">
        <v>2010</v>
      </c>
      <c r="G508" s="905" t="s">
        <v>4696</v>
      </c>
      <c r="H508" s="907" t="s">
        <v>4581</v>
      </c>
      <c r="I508" s="905" t="s">
        <v>4582</v>
      </c>
      <c r="J508" s="906">
        <v>4730970000718</v>
      </c>
      <c r="K508" s="905" t="s">
        <v>4883</v>
      </c>
      <c r="L508" s="1065" t="s">
        <v>4700</v>
      </c>
      <c r="M508" s="905" t="s">
        <v>4441</v>
      </c>
      <c r="N508" s="905" t="s">
        <v>634</v>
      </c>
      <c r="O508" s="922">
        <v>4</v>
      </c>
      <c r="P508" s="905">
        <v>0</v>
      </c>
      <c r="Q508" s="905">
        <v>0</v>
      </c>
      <c r="R508" s="905">
        <v>0</v>
      </c>
      <c r="S508" s="922">
        <v>1007</v>
      </c>
      <c r="T508" s="905" t="s">
        <v>4586</v>
      </c>
      <c r="U508" s="926">
        <v>5244140</v>
      </c>
      <c r="V508" s="926">
        <v>20976560</v>
      </c>
      <c r="W508" s="907" t="s">
        <v>4567</v>
      </c>
      <c r="X508" s="905"/>
      <c r="Y508" s="917"/>
      <c r="Z508" s="907"/>
      <c r="AA508" s="908"/>
      <c r="AB508" s="909"/>
      <c r="AC508" s="905"/>
      <c r="AD508" s="907"/>
      <c r="AE508" s="922"/>
      <c r="AF508" s="906"/>
      <c r="AG508" s="910"/>
      <c r="AH508" s="905"/>
      <c r="AI508" s="910"/>
      <c r="AJ508" s="910"/>
      <c r="AK508" s="907"/>
      <c r="AL508" s="906"/>
      <c r="AM508" s="905"/>
      <c r="AN508" s="910"/>
      <c r="AO508" s="910"/>
      <c r="AP508" s="907"/>
      <c r="AQ508" s="711"/>
      <c r="AR508" s="711"/>
      <c r="AS508" s="711"/>
      <c r="AT508" s="711"/>
      <c r="AU508" s="715"/>
      <c r="AV508" s="711"/>
      <c r="AW508" s="711"/>
      <c r="AX508" s="711"/>
      <c r="AY508" s="927"/>
      <c r="AZ508" s="711"/>
      <c r="BA508" s="711"/>
      <c r="BB508" s="711"/>
      <c r="BC508" s="711"/>
      <c r="BD508" s="711"/>
      <c r="BE508" s="711"/>
      <c r="BF508" s="711"/>
      <c r="BG508" s="711"/>
      <c r="BH508" s="711"/>
      <c r="BI508" s="716"/>
      <c r="BJ508" s="722"/>
      <c r="BK508" s="1062"/>
      <c r="BL508" s="716"/>
      <c r="BM508" s="720"/>
      <c r="BO508" s="918"/>
    </row>
    <row r="509" spans="1:67" s="726" customFormat="1">
      <c r="A509" s="904">
        <f t="shared" si="7"/>
        <v>500</v>
      </c>
      <c r="B509" s="907">
        <v>2100</v>
      </c>
      <c r="C509" s="905" t="s">
        <v>4565</v>
      </c>
      <c r="D509" s="905">
        <v>2117</v>
      </c>
      <c r="E509" s="905" t="s">
        <v>4695</v>
      </c>
      <c r="F509" s="905">
        <v>2010</v>
      </c>
      <c r="G509" s="905" t="s">
        <v>4696</v>
      </c>
      <c r="H509" s="907" t="s">
        <v>4581</v>
      </c>
      <c r="I509" s="905" t="s">
        <v>4582</v>
      </c>
      <c r="J509" s="906">
        <v>9545970000003</v>
      </c>
      <c r="K509" s="905" t="s">
        <v>4927</v>
      </c>
      <c r="L509" s="1065" t="s">
        <v>4731</v>
      </c>
      <c r="M509" s="905" t="s">
        <v>4453</v>
      </c>
      <c r="N509" s="905" t="s">
        <v>634</v>
      </c>
      <c r="O509" s="922">
        <v>340</v>
      </c>
      <c r="P509" s="905">
        <v>0</v>
      </c>
      <c r="Q509" s="905">
        <v>0</v>
      </c>
      <c r="R509" s="905">
        <v>0</v>
      </c>
      <c r="S509" s="922">
        <v>1007</v>
      </c>
      <c r="T509" s="905" t="s">
        <v>4586</v>
      </c>
      <c r="U509" s="926">
        <v>388300</v>
      </c>
      <c r="V509" s="926">
        <v>132022000</v>
      </c>
      <c r="W509" s="907" t="s">
        <v>4567</v>
      </c>
      <c r="X509" s="905"/>
      <c r="Y509" s="917"/>
      <c r="Z509" s="907"/>
      <c r="AA509" s="908"/>
      <c r="AB509" s="909"/>
      <c r="AC509" s="905"/>
      <c r="AD509" s="907"/>
      <c r="AE509" s="922"/>
      <c r="AF509" s="906"/>
      <c r="AG509" s="910"/>
      <c r="AH509" s="905"/>
      <c r="AI509" s="910"/>
      <c r="AJ509" s="910"/>
      <c r="AK509" s="907"/>
      <c r="AL509" s="906"/>
      <c r="AM509" s="905"/>
      <c r="AN509" s="910"/>
      <c r="AO509" s="910"/>
      <c r="AP509" s="907"/>
      <c r="AQ509" s="711"/>
      <c r="AR509" s="711"/>
      <c r="AS509" s="711"/>
      <c r="AT509" s="711"/>
      <c r="AU509" s="715"/>
      <c r="AV509" s="711"/>
      <c r="AW509" s="711"/>
      <c r="AX509" s="711"/>
      <c r="AY509" s="927"/>
      <c r="AZ509" s="711"/>
      <c r="BA509" s="711"/>
      <c r="BB509" s="711"/>
      <c r="BC509" s="711"/>
      <c r="BD509" s="711"/>
      <c r="BE509" s="711"/>
      <c r="BF509" s="711"/>
      <c r="BG509" s="711"/>
      <c r="BH509" s="711"/>
      <c r="BI509" s="716"/>
      <c r="BJ509" s="722"/>
      <c r="BK509" s="1062"/>
      <c r="BL509" s="716"/>
      <c r="BM509" s="720"/>
      <c r="BO509" s="918"/>
    </row>
    <row r="510" spans="1:67" s="726" customFormat="1">
      <c r="A510" s="904">
        <f t="shared" si="7"/>
        <v>501</v>
      </c>
      <c r="B510" s="907">
        <v>2100</v>
      </c>
      <c r="C510" s="905" t="s">
        <v>4565</v>
      </c>
      <c r="D510" s="905">
        <v>2117</v>
      </c>
      <c r="E510" s="905" t="s">
        <v>4695</v>
      </c>
      <c r="F510" s="905">
        <v>2010</v>
      </c>
      <c r="G510" s="905" t="s">
        <v>4696</v>
      </c>
      <c r="H510" s="907" t="s">
        <v>4581</v>
      </c>
      <c r="I510" s="905" t="s">
        <v>4582</v>
      </c>
      <c r="J510" s="906">
        <v>4730970000519</v>
      </c>
      <c r="K510" s="905" t="s">
        <v>4882</v>
      </c>
      <c r="L510" s="1065" t="s">
        <v>4700</v>
      </c>
      <c r="M510" s="905" t="s">
        <v>4441</v>
      </c>
      <c r="N510" s="905" t="s">
        <v>634</v>
      </c>
      <c r="O510" s="922">
        <v>1</v>
      </c>
      <c r="P510" s="905">
        <v>0</v>
      </c>
      <c r="Q510" s="905">
        <v>0</v>
      </c>
      <c r="R510" s="905">
        <v>0</v>
      </c>
      <c r="S510" s="922">
        <v>1007</v>
      </c>
      <c r="T510" s="905" t="s">
        <v>4586</v>
      </c>
      <c r="U510" s="926">
        <v>27500</v>
      </c>
      <c r="V510" s="926">
        <v>27500</v>
      </c>
      <c r="W510" s="907" t="s">
        <v>4567</v>
      </c>
      <c r="X510" s="905"/>
      <c r="Y510" s="917"/>
      <c r="Z510" s="907"/>
      <c r="AA510" s="908"/>
      <c r="AB510" s="909"/>
      <c r="AC510" s="905"/>
      <c r="AD510" s="907"/>
      <c r="AE510" s="922"/>
      <c r="AF510" s="906"/>
      <c r="AG510" s="910"/>
      <c r="AH510" s="905"/>
      <c r="AI510" s="910"/>
      <c r="AJ510" s="910"/>
      <c r="AK510" s="907"/>
      <c r="AL510" s="906"/>
      <c r="AM510" s="905"/>
      <c r="AN510" s="910"/>
      <c r="AO510" s="910"/>
      <c r="AP510" s="907"/>
      <c r="AQ510" s="711"/>
      <c r="AR510" s="711"/>
      <c r="AS510" s="711"/>
      <c r="AT510" s="711"/>
      <c r="AU510" s="715"/>
      <c r="AV510" s="711"/>
      <c r="AW510" s="711"/>
      <c r="AX510" s="711"/>
      <c r="AY510" s="927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6"/>
      <c r="BJ510" s="722"/>
      <c r="BK510" s="1062"/>
      <c r="BL510" s="716"/>
      <c r="BM510" s="720"/>
      <c r="BO510" s="918"/>
    </row>
    <row r="511" spans="1:67" s="726" customFormat="1">
      <c r="A511" s="904">
        <f t="shared" si="7"/>
        <v>502</v>
      </c>
      <c r="B511" s="907">
        <v>2100</v>
      </c>
      <c r="C511" s="905" t="s">
        <v>4565</v>
      </c>
      <c r="D511" s="905">
        <v>2117</v>
      </c>
      <c r="E511" s="905" t="s">
        <v>4695</v>
      </c>
      <c r="F511" s="905">
        <v>2010</v>
      </c>
      <c r="G511" s="905" t="s">
        <v>4696</v>
      </c>
      <c r="H511" s="907" t="s">
        <v>4581</v>
      </c>
      <c r="I511" s="905" t="s">
        <v>4582</v>
      </c>
      <c r="J511" s="906">
        <v>5330970001003</v>
      </c>
      <c r="K511" s="905" t="s">
        <v>4901</v>
      </c>
      <c r="L511" s="1065" t="s">
        <v>4449</v>
      </c>
      <c r="M511" s="905" t="s">
        <v>4441</v>
      </c>
      <c r="N511" s="905" t="s">
        <v>634</v>
      </c>
      <c r="O511" s="922">
        <v>3</v>
      </c>
      <c r="P511" s="905">
        <v>0</v>
      </c>
      <c r="Q511" s="905">
        <v>0</v>
      </c>
      <c r="R511" s="905">
        <v>0</v>
      </c>
      <c r="S511" s="922">
        <v>1007</v>
      </c>
      <c r="T511" s="905" t="s">
        <v>4586</v>
      </c>
      <c r="U511" s="926">
        <v>451000</v>
      </c>
      <c r="V511" s="926">
        <v>1353000</v>
      </c>
      <c r="W511" s="907" t="s">
        <v>4567</v>
      </c>
      <c r="X511" s="905"/>
      <c r="Y511" s="917"/>
      <c r="Z511" s="907"/>
      <c r="AA511" s="908"/>
      <c r="AB511" s="909"/>
      <c r="AC511" s="905"/>
      <c r="AD511" s="907"/>
      <c r="AE511" s="922"/>
      <c r="AF511" s="906"/>
      <c r="AG511" s="910"/>
      <c r="AH511" s="905"/>
      <c r="AI511" s="910"/>
      <c r="AJ511" s="910"/>
      <c r="AK511" s="907"/>
      <c r="AL511" s="906"/>
      <c r="AM511" s="905"/>
      <c r="AN511" s="910"/>
      <c r="AO511" s="910"/>
      <c r="AP511" s="907"/>
      <c r="AQ511" s="711"/>
      <c r="AR511" s="711"/>
      <c r="AS511" s="711"/>
      <c r="AT511" s="711"/>
      <c r="AU511" s="715"/>
      <c r="AV511" s="711"/>
      <c r="AW511" s="711"/>
      <c r="AX511" s="711"/>
      <c r="AY511" s="927"/>
      <c r="AZ511" s="711"/>
      <c r="BA511" s="711"/>
      <c r="BB511" s="711"/>
      <c r="BC511" s="711"/>
      <c r="BD511" s="711"/>
      <c r="BE511" s="711"/>
      <c r="BF511" s="711"/>
      <c r="BG511" s="711"/>
      <c r="BH511" s="711"/>
      <c r="BI511" s="716"/>
      <c r="BJ511" s="722"/>
      <c r="BK511" s="1062"/>
      <c r="BL511" s="716"/>
      <c r="BM511" s="720"/>
      <c r="BO511" s="918"/>
    </row>
    <row r="512" spans="1:67" s="726" customFormat="1">
      <c r="A512" s="904">
        <f t="shared" si="7"/>
        <v>503</v>
      </c>
      <c r="B512" s="907">
        <v>2100</v>
      </c>
      <c r="C512" s="905" t="s">
        <v>4565</v>
      </c>
      <c r="D512" s="905">
        <v>2117</v>
      </c>
      <c r="E512" s="905" t="s">
        <v>4695</v>
      </c>
      <c r="F512" s="905">
        <v>2010</v>
      </c>
      <c r="G512" s="905" t="s">
        <v>4696</v>
      </c>
      <c r="H512" s="907" t="s">
        <v>4581</v>
      </c>
      <c r="I512" s="905" t="s">
        <v>4582</v>
      </c>
      <c r="J512" s="906">
        <v>5330970001005</v>
      </c>
      <c r="K512" s="905" t="s">
        <v>4902</v>
      </c>
      <c r="L512" s="1065" t="s">
        <v>4449</v>
      </c>
      <c r="M512" s="905" t="s">
        <v>4441</v>
      </c>
      <c r="N512" s="905" t="s">
        <v>634</v>
      </c>
      <c r="O512" s="922">
        <v>4</v>
      </c>
      <c r="P512" s="905">
        <v>0</v>
      </c>
      <c r="Q512" s="905">
        <v>0</v>
      </c>
      <c r="R512" s="905">
        <v>0</v>
      </c>
      <c r="S512" s="922">
        <v>1007</v>
      </c>
      <c r="T512" s="905" t="s">
        <v>4586</v>
      </c>
      <c r="U512" s="926">
        <v>561000</v>
      </c>
      <c r="V512" s="926">
        <v>2244000</v>
      </c>
      <c r="W512" s="907" t="s">
        <v>4567</v>
      </c>
      <c r="X512" s="905"/>
      <c r="Y512" s="917"/>
      <c r="Z512" s="907"/>
      <c r="AA512" s="908"/>
      <c r="AB512" s="909"/>
      <c r="AC512" s="905"/>
      <c r="AD512" s="907"/>
      <c r="AE512" s="922"/>
      <c r="AF512" s="906"/>
      <c r="AG512" s="910"/>
      <c r="AH512" s="905"/>
      <c r="AI512" s="910"/>
      <c r="AJ512" s="910"/>
      <c r="AK512" s="907"/>
      <c r="AL512" s="906"/>
      <c r="AM512" s="905"/>
      <c r="AN512" s="910"/>
      <c r="AO512" s="910"/>
      <c r="AP512" s="907"/>
      <c r="AQ512" s="711"/>
      <c r="AR512" s="711"/>
      <c r="AS512" s="711"/>
      <c r="AT512" s="711"/>
      <c r="AU512" s="715"/>
      <c r="AV512" s="711"/>
      <c r="AW512" s="711"/>
      <c r="AX512" s="711"/>
      <c r="AY512" s="927"/>
      <c r="AZ512" s="711"/>
      <c r="BA512" s="711"/>
      <c r="BB512" s="711"/>
      <c r="BC512" s="711"/>
      <c r="BD512" s="711"/>
      <c r="BE512" s="711"/>
      <c r="BF512" s="711"/>
      <c r="BG512" s="711"/>
      <c r="BH512" s="711"/>
      <c r="BI512" s="716"/>
      <c r="BJ512" s="722"/>
      <c r="BK512" s="1062"/>
      <c r="BL512" s="716"/>
      <c r="BM512" s="720"/>
      <c r="BO512" s="918"/>
    </row>
    <row r="513" spans="1:67" s="726" customFormat="1">
      <c r="A513" s="904">
        <f t="shared" si="7"/>
        <v>504</v>
      </c>
      <c r="B513" s="907">
        <v>2100</v>
      </c>
      <c r="C513" s="905" t="s">
        <v>4565</v>
      </c>
      <c r="D513" s="905">
        <v>2117</v>
      </c>
      <c r="E513" s="905" t="s">
        <v>4695</v>
      </c>
      <c r="F513" s="905">
        <v>2010</v>
      </c>
      <c r="G513" s="905" t="s">
        <v>4696</v>
      </c>
      <c r="H513" s="907" t="s">
        <v>4581</v>
      </c>
      <c r="I513" s="905" t="s">
        <v>4582</v>
      </c>
      <c r="J513" s="906">
        <v>5330970000481</v>
      </c>
      <c r="K513" s="905" t="s">
        <v>4897</v>
      </c>
      <c r="L513" s="1065" t="s">
        <v>4449</v>
      </c>
      <c r="M513" s="905" t="s">
        <v>4441</v>
      </c>
      <c r="N513" s="905" t="s">
        <v>634</v>
      </c>
      <c r="O513" s="922">
        <v>4</v>
      </c>
      <c r="P513" s="905">
        <v>0</v>
      </c>
      <c r="Q513" s="905">
        <v>0</v>
      </c>
      <c r="R513" s="905">
        <v>0</v>
      </c>
      <c r="S513" s="922">
        <v>1007</v>
      </c>
      <c r="T513" s="905" t="s">
        <v>4586</v>
      </c>
      <c r="U513" s="926">
        <v>2869900</v>
      </c>
      <c r="V513" s="926">
        <v>11479600</v>
      </c>
      <c r="W513" s="907" t="s">
        <v>4567</v>
      </c>
      <c r="X513" s="905"/>
      <c r="Y513" s="917"/>
      <c r="Z513" s="907"/>
      <c r="AA513" s="908"/>
      <c r="AB513" s="909"/>
      <c r="AC513" s="905"/>
      <c r="AD513" s="907"/>
      <c r="AE513" s="922"/>
      <c r="AF513" s="906"/>
      <c r="AG513" s="910"/>
      <c r="AH513" s="905"/>
      <c r="AI513" s="910"/>
      <c r="AJ513" s="910"/>
      <c r="AK513" s="907"/>
      <c r="AL513" s="906"/>
      <c r="AM513" s="905"/>
      <c r="AN513" s="910"/>
      <c r="AO513" s="910"/>
      <c r="AP513" s="907"/>
      <c r="AQ513" s="711"/>
      <c r="AR513" s="711"/>
      <c r="AS513" s="711"/>
      <c r="AT513" s="711"/>
      <c r="AU513" s="715"/>
      <c r="AV513" s="711"/>
      <c r="AW513" s="711"/>
      <c r="AX513" s="711"/>
      <c r="AY513" s="927"/>
      <c r="AZ513" s="711"/>
      <c r="BA513" s="711"/>
      <c r="BB513" s="711"/>
      <c r="BC513" s="711"/>
      <c r="BD513" s="711"/>
      <c r="BE513" s="711"/>
      <c r="BF513" s="711"/>
      <c r="BG513" s="711"/>
      <c r="BH513" s="711"/>
      <c r="BI513" s="716"/>
      <c r="BJ513" s="722"/>
      <c r="BK513" s="1062"/>
      <c r="BL513" s="716"/>
      <c r="BM513" s="720"/>
      <c r="BO513" s="918"/>
    </row>
    <row r="514" spans="1:67" s="726" customFormat="1">
      <c r="A514" s="904">
        <f t="shared" si="7"/>
        <v>505</v>
      </c>
      <c r="B514" s="907">
        <v>2100</v>
      </c>
      <c r="C514" s="905" t="s">
        <v>4565</v>
      </c>
      <c r="D514" s="905">
        <v>2117</v>
      </c>
      <c r="E514" s="905" t="s">
        <v>4695</v>
      </c>
      <c r="F514" s="905">
        <v>2010</v>
      </c>
      <c r="G514" s="905" t="s">
        <v>4696</v>
      </c>
      <c r="H514" s="907" t="s">
        <v>4581</v>
      </c>
      <c r="I514" s="905" t="s">
        <v>4582</v>
      </c>
      <c r="J514" s="906">
        <v>3110970001260</v>
      </c>
      <c r="K514" s="905" t="s">
        <v>5866</v>
      </c>
      <c r="L514" s="1065" t="s">
        <v>4455</v>
      </c>
      <c r="M514" s="905" t="s">
        <v>4441</v>
      </c>
      <c r="N514" s="905" t="s">
        <v>634</v>
      </c>
      <c r="O514" s="922">
        <v>5</v>
      </c>
      <c r="P514" s="905">
        <v>0</v>
      </c>
      <c r="Q514" s="905">
        <v>0</v>
      </c>
      <c r="R514" s="905">
        <v>0</v>
      </c>
      <c r="S514" s="922">
        <v>1007</v>
      </c>
      <c r="T514" s="905" t="s">
        <v>4586</v>
      </c>
      <c r="U514" s="926">
        <v>60984</v>
      </c>
      <c r="V514" s="926">
        <v>304920</v>
      </c>
      <c r="W514" s="907" t="s">
        <v>4567</v>
      </c>
      <c r="X514" s="905"/>
      <c r="Y514" s="917"/>
      <c r="Z514" s="907"/>
      <c r="AA514" s="908"/>
      <c r="AB514" s="909" t="s">
        <v>5918</v>
      </c>
      <c r="AC514" s="905" t="s">
        <v>6219</v>
      </c>
      <c r="AD514" s="907"/>
      <c r="AE514" s="922"/>
      <c r="AF514" s="906"/>
      <c r="AG514" s="910"/>
      <c r="AH514" s="905"/>
      <c r="AI514" s="910"/>
      <c r="AJ514" s="910">
        <v>44006</v>
      </c>
      <c r="AK514" s="907">
        <v>5</v>
      </c>
      <c r="AL514" s="906"/>
      <c r="AM514" s="905"/>
      <c r="AN514" s="910"/>
      <c r="AO514" s="910"/>
      <c r="AP514" s="907"/>
      <c r="AQ514" s="711"/>
      <c r="AR514" s="711"/>
      <c r="AS514" s="711"/>
      <c r="AT514" s="711"/>
      <c r="AU514" s="715"/>
      <c r="AV514" s="711"/>
      <c r="AW514" s="711"/>
      <c r="AX514" s="711"/>
      <c r="AY514" s="927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6"/>
      <c r="BJ514" s="722"/>
      <c r="BK514" s="1062"/>
      <c r="BL514" s="716"/>
      <c r="BM514" s="720"/>
      <c r="BO514" s="918"/>
    </row>
    <row r="515" spans="1:67" s="726" customFormat="1">
      <c r="A515" s="904">
        <f t="shared" si="7"/>
        <v>506</v>
      </c>
      <c r="B515" s="907">
        <v>2100</v>
      </c>
      <c r="C515" s="905" t="s">
        <v>4565</v>
      </c>
      <c r="D515" s="905">
        <v>2117</v>
      </c>
      <c r="E515" s="905" t="s">
        <v>4695</v>
      </c>
      <c r="F515" s="905">
        <v>2010</v>
      </c>
      <c r="G515" s="905" t="s">
        <v>4696</v>
      </c>
      <c r="H515" s="907" t="s">
        <v>4581</v>
      </c>
      <c r="I515" s="905" t="s">
        <v>4582</v>
      </c>
      <c r="J515" s="906">
        <v>5330970003410</v>
      </c>
      <c r="K515" s="905" t="s">
        <v>5867</v>
      </c>
      <c r="L515" s="1065" t="s">
        <v>4449</v>
      </c>
      <c r="M515" s="905" t="s">
        <v>4441</v>
      </c>
      <c r="N515" s="905" t="s">
        <v>634</v>
      </c>
      <c r="O515" s="922">
        <v>8</v>
      </c>
      <c r="P515" s="905">
        <v>0</v>
      </c>
      <c r="Q515" s="905">
        <v>0</v>
      </c>
      <c r="R515" s="905">
        <v>0</v>
      </c>
      <c r="S515" s="922">
        <v>1007</v>
      </c>
      <c r="T515" s="905" t="s">
        <v>4586</v>
      </c>
      <c r="U515" s="926">
        <v>89782</v>
      </c>
      <c r="V515" s="926">
        <v>718256</v>
      </c>
      <c r="W515" s="907" t="s">
        <v>4567</v>
      </c>
      <c r="X515" s="905"/>
      <c r="Y515" s="917"/>
      <c r="Z515" s="907"/>
      <c r="AA515" s="908"/>
      <c r="AB515" s="909" t="s">
        <v>5918</v>
      </c>
      <c r="AC515" s="905" t="s">
        <v>6219</v>
      </c>
      <c r="AD515" s="907"/>
      <c r="AE515" s="922"/>
      <c r="AF515" s="906"/>
      <c r="AG515" s="910"/>
      <c r="AH515" s="905"/>
      <c r="AI515" s="910"/>
      <c r="AJ515" s="910">
        <v>44006</v>
      </c>
      <c r="AK515" s="907">
        <v>8</v>
      </c>
      <c r="AL515" s="906"/>
      <c r="AM515" s="905"/>
      <c r="AN515" s="910"/>
      <c r="AO515" s="910"/>
      <c r="AP515" s="907"/>
      <c r="AQ515" s="711"/>
      <c r="AR515" s="711"/>
      <c r="AS515" s="711"/>
      <c r="AT515" s="711"/>
      <c r="AU515" s="715"/>
      <c r="AV515" s="711"/>
      <c r="AW515" s="711"/>
      <c r="AX515" s="711"/>
      <c r="AY515" s="927"/>
      <c r="AZ515" s="711"/>
      <c r="BA515" s="711"/>
      <c r="BB515" s="711"/>
      <c r="BC515" s="711"/>
      <c r="BD515" s="711"/>
      <c r="BE515" s="711"/>
      <c r="BF515" s="711"/>
      <c r="BG515" s="711"/>
      <c r="BH515" s="711"/>
      <c r="BI515" s="716"/>
      <c r="BJ515" s="722"/>
      <c r="BK515" s="1062"/>
      <c r="BL515" s="716"/>
      <c r="BM515" s="720"/>
      <c r="BO515" s="918"/>
    </row>
    <row r="516" spans="1:67" s="726" customFormat="1">
      <c r="A516" s="904">
        <f t="shared" si="7"/>
        <v>507</v>
      </c>
      <c r="B516" s="907">
        <v>2100</v>
      </c>
      <c r="C516" s="905" t="s">
        <v>4565</v>
      </c>
      <c r="D516" s="905">
        <v>2117</v>
      </c>
      <c r="E516" s="905" t="s">
        <v>4695</v>
      </c>
      <c r="F516" s="905">
        <v>2010</v>
      </c>
      <c r="G516" s="905" t="s">
        <v>4696</v>
      </c>
      <c r="H516" s="907" t="s">
        <v>4581</v>
      </c>
      <c r="I516" s="905" t="s">
        <v>4582</v>
      </c>
      <c r="J516" s="906">
        <v>5330970003165</v>
      </c>
      <c r="K516" s="905" t="s">
        <v>5868</v>
      </c>
      <c r="L516" s="1065" t="s">
        <v>4449</v>
      </c>
      <c r="M516" s="905" t="s">
        <v>4441</v>
      </c>
      <c r="N516" s="905" t="s">
        <v>634</v>
      </c>
      <c r="O516" s="922">
        <v>5</v>
      </c>
      <c r="P516" s="905">
        <v>0</v>
      </c>
      <c r="Q516" s="905">
        <v>0</v>
      </c>
      <c r="R516" s="905">
        <v>0</v>
      </c>
      <c r="S516" s="922">
        <v>1007</v>
      </c>
      <c r="T516" s="905" t="s">
        <v>4586</v>
      </c>
      <c r="U516" s="926">
        <v>66066</v>
      </c>
      <c r="V516" s="926">
        <v>330330</v>
      </c>
      <c r="W516" s="907" t="s">
        <v>4567</v>
      </c>
      <c r="X516" s="905"/>
      <c r="Y516" s="917"/>
      <c r="Z516" s="907"/>
      <c r="AA516" s="908"/>
      <c r="AB516" s="909" t="s">
        <v>5918</v>
      </c>
      <c r="AC516" s="905" t="s">
        <v>6219</v>
      </c>
      <c r="AD516" s="907"/>
      <c r="AE516" s="922"/>
      <c r="AF516" s="906"/>
      <c r="AG516" s="910"/>
      <c r="AH516" s="905"/>
      <c r="AI516" s="910"/>
      <c r="AJ516" s="910">
        <v>44006</v>
      </c>
      <c r="AK516" s="907">
        <v>5</v>
      </c>
      <c r="AL516" s="906"/>
      <c r="AM516" s="905"/>
      <c r="AN516" s="910"/>
      <c r="AO516" s="910"/>
      <c r="AP516" s="907"/>
      <c r="AQ516" s="711"/>
      <c r="AR516" s="711"/>
      <c r="AS516" s="711"/>
      <c r="AT516" s="711"/>
      <c r="AU516" s="715"/>
      <c r="AV516" s="711"/>
      <c r="AW516" s="711"/>
      <c r="AX516" s="711"/>
      <c r="AY516" s="927"/>
      <c r="AZ516" s="711"/>
      <c r="BA516" s="711"/>
      <c r="BB516" s="711"/>
      <c r="BC516" s="711"/>
      <c r="BD516" s="711"/>
      <c r="BE516" s="711"/>
      <c r="BF516" s="711"/>
      <c r="BG516" s="711"/>
      <c r="BH516" s="711"/>
      <c r="BI516" s="716"/>
      <c r="BJ516" s="722"/>
      <c r="BK516" s="1062"/>
      <c r="BL516" s="716"/>
      <c r="BM516" s="720"/>
      <c r="BO516" s="918"/>
    </row>
    <row r="517" spans="1:67" s="726" customFormat="1">
      <c r="A517" s="904">
        <f t="shared" si="7"/>
        <v>508</v>
      </c>
      <c r="B517" s="907">
        <v>2100</v>
      </c>
      <c r="C517" s="905" t="s">
        <v>4565</v>
      </c>
      <c r="D517" s="905">
        <v>2117</v>
      </c>
      <c r="E517" s="905" t="s">
        <v>4695</v>
      </c>
      <c r="F517" s="905">
        <v>2010</v>
      </c>
      <c r="G517" s="905" t="s">
        <v>4696</v>
      </c>
      <c r="H517" s="907" t="s">
        <v>4581</v>
      </c>
      <c r="I517" s="905" t="s">
        <v>4582</v>
      </c>
      <c r="J517" s="906">
        <v>3830300000189</v>
      </c>
      <c r="K517" s="905" t="s">
        <v>5869</v>
      </c>
      <c r="L517" s="1065" t="s">
        <v>5827</v>
      </c>
      <c r="M517" s="905" t="s">
        <v>4441</v>
      </c>
      <c r="N517" s="905" t="s">
        <v>634</v>
      </c>
      <c r="O517" s="922">
        <v>2</v>
      </c>
      <c r="P517" s="905">
        <v>0</v>
      </c>
      <c r="Q517" s="905">
        <v>0</v>
      </c>
      <c r="R517" s="905">
        <v>0</v>
      </c>
      <c r="S517" s="922">
        <v>1007</v>
      </c>
      <c r="T517" s="905" t="s">
        <v>4586</v>
      </c>
      <c r="U517" s="926">
        <v>9927500</v>
      </c>
      <c r="V517" s="926">
        <v>19855000</v>
      </c>
      <c r="W517" s="907" t="s">
        <v>4567</v>
      </c>
      <c r="X517" s="905"/>
      <c r="Y517" s="917"/>
      <c r="Z517" s="907"/>
      <c r="AA517" s="908"/>
      <c r="AB517" s="909" t="s">
        <v>5918</v>
      </c>
      <c r="AC517" s="905" t="s">
        <v>6219</v>
      </c>
      <c r="AD517" s="907"/>
      <c r="AE517" s="922"/>
      <c r="AF517" s="906"/>
      <c r="AG517" s="910"/>
      <c r="AH517" s="905"/>
      <c r="AI517" s="910"/>
      <c r="AJ517" s="910">
        <v>44006</v>
      </c>
      <c r="AK517" s="907">
        <v>2</v>
      </c>
      <c r="AL517" s="906"/>
      <c r="AM517" s="905"/>
      <c r="AN517" s="910"/>
      <c r="AO517" s="910"/>
      <c r="AP517" s="907"/>
      <c r="AQ517" s="711"/>
      <c r="AR517" s="711"/>
      <c r="AS517" s="711"/>
      <c r="AT517" s="711"/>
      <c r="AU517" s="715"/>
      <c r="AV517" s="711"/>
      <c r="AW517" s="711"/>
      <c r="AX517" s="711"/>
      <c r="AY517" s="927"/>
      <c r="AZ517" s="711"/>
      <c r="BA517" s="711"/>
      <c r="BB517" s="711"/>
      <c r="BC517" s="711"/>
      <c r="BD517" s="711"/>
      <c r="BE517" s="711"/>
      <c r="BF517" s="711"/>
      <c r="BG517" s="711"/>
      <c r="BH517" s="711"/>
      <c r="BI517" s="716"/>
      <c r="BJ517" s="722"/>
      <c r="BK517" s="1062"/>
      <c r="BL517" s="716"/>
      <c r="BM517" s="720"/>
      <c r="BO517" s="918"/>
    </row>
    <row r="518" spans="1:67" s="726" customFormat="1">
      <c r="A518" s="904">
        <f t="shared" si="7"/>
        <v>509</v>
      </c>
      <c r="B518" s="907">
        <v>2100</v>
      </c>
      <c r="C518" s="905" t="s">
        <v>4565</v>
      </c>
      <c r="D518" s="905">
        <v>2117</v>
      </c>
      <c r="E518" s="905" t="s">
        <v>4695</v>
      </c>
      <c r="F518" s="905">
        <v>2010</v>
      </c>
      <c r="G518" s="905" t="s">
        <v>4696</v>
      </c>
      <c r="H518" s="907" t="s">
        <v>4581</v>
      </c>
      <c r="I518" s="905" t="s">
        <v>4582</v>
      </c>
      <c r="J518" s="906">
        <v>2815370000143</v>
      </c>
      <c r="K518" s="905" t="s">
        <v>4735</v>
      </c>
      <c r="L518" s="1065" t="s">
        <v>4697</v>
      </c>
      <c r="M518" s="905" t="s">
        <v>4441</v>
      </c>
      <c r="N518" s="905" t="s">
        <v>634</v>
      </c>
      <c r="O518" s="922">
        <v>3</v>
      </c>
      <c r="P518" s="905">
        <v>0</v>
      </c>
      <c r="Q518" s="905">
        <v>0</v>
      </c>
      <c r="R518" s="905">
        <v>0</v>
      </c>
      <c r="S518" s="922">
        <v>1007</v>
      </c>
      <c r="T518" s="905" t="s">
        <v>4586</v>
      </c>
      <c r="U518" s="926">
        <v>2062500</v>
      </c>
      <c r="V518" s="926">
        <v>6187500</v>
      </c>
      <c r="W518" s="907" t="s">
        <v>4567</v>
      </c>
      <c r="X518" s="905"/>
      <c r="Y518" s="917"/>
      <c r="Z518" s="907"/>
      <c r="AA518" s="908"/>
      <c r="AB518" s="909"/>
      <c r="AC518" s="905"/>
      <c r="AD518" s="907"/>
      <c r="AE518" s="922"/>
      <c r="AF518" s="906"/>
      <c r="AG518" s="910"/>
      <c r="AH518" s="905"/>
      <c r="AI518" s="910"/>
      <c r="AJ518" s="910"/>
      <c r="AK518" s="907"/>
      <c r="AL518" s="906"/>
      <c r="AM518" s="905"/>
      <c r="AN518" s="910"/>
      <c r="AO518" s="910"/>
      <c r="AP518" s="907"/>
      <c r="AQ518" s="711"/>
      <c r="AR518" s="711"/>
      <c r="AS518" s="711"/>
      <c r="AT518" s="711"/>
      <c r="AU518" s="715"/>
      <c r="AV518" s="711"/>
      <c r="AW518" s="711"/>
      <c r="AX518" s="711"/>
      <c r="AY518" s="927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6"/>
      <c r="BJ518" s="722"/>
      <c r="BK518" s="1062"/>
      <c r="BL518" s="716"/>
      <c r="BM518" s="720"/>
      <c r="BO518" s="918"/>
    </row>
    <row r="519" spans="1:67" s="726" customFormat="1">
      <c r="A519" s="904">
        <f t="shared" si="7"/>
        <v>510</v>
      </c>
      <c r="B519" s="907">
        <v>2100</v>
      </c>
      <c r="C519" s="905" t="s">
        <v>4565</v>
      </c>
      <c r="D519" s="905">
        <v>2117</v>
      </c>
      <c r="E519" s="905" t="s">
        <v>4695</v>
      </c>
      <c r="F519" s="905">
        <v>2010</v>
      </c>
      <c r="G519" s="905" t="s">
        <v>4696</v>
      </c>
      <c r="H519" s="907" t="s">
        <v>4581</v>
      </c>
      <c r="I519" s="905" t="s">
        <v>4582</v>
      </c>
      <c r="J519" s="906">
        <v>5330970002970</v>
      </c>
      <c r="K519" s="905" t="s">
        <v>5870</v>
      </c>
      <c r="L519" s="1065" t="s">
        <v>4449</v>
      </c>
      <c r="M519" s="905" t="s">
        <v>4441</v>
      </c>
      <c r="N519" s="905" t="s">
        <v>634</v>
      </c>
      <c r="O519" s="922">
        <v>7</v>
      </c>
      <c r="P519" s="905">
        <v>0</v>
      </c>
      <c r="Q519" s="905">
        <v>0</v>
      </c>
      <c r="R519" s="905">
        <v>0</v>
      </c>
      <c r="S519" s="922">
        <v>1007</v>
      </c>
      <c r="T519" s="905" t="s">
        <v>4586</v>
      </c>
      <c r="U519" s="926">
        <v>48279</v>
      </c>
      <c r="V519" s="926">
        <v>337953</v>
      </c>
      <c r="W519" s="907" t="s">
        <v>4567</v>
      </c>
      <c r="X519" s="905"/>
      <c r="Y519" s="917"/>
      <c r="Z519" s="907"/>
      <c r="AA519" s="908"/>
      <c r="AB519" s="909" t="s">
        <v>5918</v>
      </c>
      <c r="AC519" s="905" t="s">
        <v>6219</v>
      </c>
      <c r="AD519" s="907"/>
      <c r="AE519" s="922"/>
      <c r="AF519" s="906"/>
      <c r="AG519" s="910"/>
      <c r="AH519" s="905"/>
      <c r="AI519" s="910"/>
      <c r="AJ519" s="910">
        <v>44006</v>
      </c>
      <c r="AK519" s="907">
        <v>7</v>
      </c>
      <c r="AL519" s="906"/>
      <c r="AM519" s="905"/>
      <c r="AN519" s="910"/>
      <c r="AO519" s="910"/>
      <c r="AP519" s="907"/>
      <c r="AQ519" s="711"/>
      <c r="AR519" s="711"/>
      <c r="AS519" s="711"/>
      <c r="AT519" s="711"/>
      <c r="AU519" s="715"/>
      <c r="AV519" s="711"/>
      <c r="AW519" s="711"/>
      <c r="AX519" s="711"/>
      <c r="AY519" s="927"/>
      <c r="AZ519" s="711"/>
      <c r="BA519" s="711"/>
      <c r="BB519" s="711"/>
      <c r="BC519" s="711"/>
      <c r="BD519" s="711"/>
      <c r="BE519" s="711"/>
      <c r="BF519" s="711"/>
      <c r="BG519" s="711"/>
      <c r="BH519" s="711"/>
      <c r="BI519" s="716"/>
      <c r="BJ519" s="722"/>
      <c r="BK519" s="1062"/>
      <c r="BL519" s="716"/>
      <c r="BM519" s="720"/>
      <c r="BO519" s="918"/>
    </row>
    <row r="520" spans="1:67" s="726" customFormat="1">
      <c r="A520" s="904">
        <f t="shared" si="7"/>
        <v>511</v>
      </c>
      <c r="B520" s="907">
        <v>2100</v>
      </c>
      <c r="C520" s="905" t="s">
        <v>4565</v>
      </c>
      <c r="D520" s="905">
        <v>2117</v>
      </c>
      <c r="E520" s="905" t="s">
        <v>4695</v>
      </c>
      <c r="F520" s="905">
        <v>2010</v>
      </c>
      <c r="G520" s="905" t="s">
        <v>4696</v>
      </c>
      <c r="H520" s="907" t="s">
        <v>4581</v>
      </c>
      <c r="I520" s="905" t="s">
        <v>4582</v>
      </c>
      <c r="J520" s="906">
        <v>5330970000751</v>
      </c>
      <c r="K520" s="905" t="s">
        <v>4899</v>
      </c>
      <c r="L520" s="1065" t="s">
        <v>4449</v>
      </c>
      <c r="M520" s="905" t="s">
        <v>4441</v>
      </c>
      <c r="N520" s="905" t="s">
        <v>634</v>
      </c>
      <c r="O520" s="922">
        <v>2</v>
      </c>
      <c r="P520" s="905">
        <v>0</v>
      </c>
      <c r="Q520" s="905">
        <v>0</v>
      </c>
      <c r="R520" s="905">
        <v>0</v>
      </c>
      <c r="S520" s="922">
        <v>1007</v>
      </c>
      <c r="T520" s="905" t="s">
        <v>4586</v>
      </c>
      <c r="U520" s="926">
        <v>982667</v>
      </c>
      <c r="V520" s="926">
        <v>1965333</v>
      </c>
      <c r="W520" s="907" t="s">
        <v>4567</v>
      </c>
      <c r="X520" s="905"/>
      <c r="Y520" s="917"/>
      <c r="Z520" s="907"/>
      <c r="AA520" s="908"/>
      <c r="AB520" s="909"/>
      <c r="AC520" s="905"/>
      <c r="AD520" s="907"/>
      <c r="AE520" s="922"/>
      <c r="AF520" s="906"/>
      <c r="AG520" s="910"/>
      <c r="AH520" s="905"/>
      <c r="AI520" s="910"/>
      <c r="AJ520" s="910"/>
      <c r="AK520" s="907"/>
      <c r="AL520" s="906"/>
      <c r="AM520" s="905"/>
      <c r="AN520" s="910"/>
      <c r="AO520" s="910"/>
      <c r="AP520" s="907"/>
      <c r="AQ520" s="711"/>
      <c r="AR520" s="711"/>
      <c r="AS520" s="711"/>
      <c r="AT520" s="711"/>
      <c r="AU520" s="715"/>
      <c r="AV520" s="711"/>
      <c r="AW520" s="711"/>
      <c r="AX520" s="711"/>
      <c r="AY520" s="927"/>
      <c r="AZ520" s="711"/>
      <c r="BA520" s="711"/>
      <c r="BB520" s="711"/>
      <c r="BC520" s="711"/>
      <c r="BD520" s="711"/>
      <c r="BE520" s="711"/>
      <c r="BF520" s="711"/>
      <c r="BG520" s="711"/>
      <c r="BH520" s="711"/>
      <c r="BI520" s="716"/>
      <c r="BJ520" s="722"/>
      <c r="BK520" s="1062"/>
      <c r="BL520" s="716"/>
      <c r="BM520" s="720"/>
      <c r="BO520" s="918"/>
    </row>
    <row r="521" spans="1:67" s="726" customFormat="1">
      <c r="A521" s="904">
        <f t="shared" si="7"/>
        <v>512</v>
      </c>
      <c r="B521" s="907">
        <v>2100</v>
      </c>
      <c r="C521" s="905" t="s">
        <v>4565</v>
      </c>
      <c r="D521" s="905">
        <v>2117</v>
      </c>
      <c r="E521" s="905" t="s">
        <v>4695</v>
      </c>
      <c r="F521" s="905">
        <v>2010</v>
      </c>
      <c r="G521" s="905" t="s">
        <v>4696</v>
      </c>
      <c r="H521" s="907" t="s">
        <v>4581</v>
      </c>
      <c r="I521" s="905" t="s">
        <v>4582</v>
      </c>
      <c r="J521" s="906">
        <v>5330970000750</v>
      </c>
      <c r="K521" s="905" t="s">
        <v>4898</v>
      </c>
      <c r="L521" s="1065" t="s">
        <v>4449</v>
      </c>
      <c r="M521" s="905" t="s">
        <v>4441</v>
      </c>
      <c r="N521" s="905" t="s">
        <v>634</v>
      </c>
      <c r="O521" s="922">
        <v>8</v>
      </c>
      <c r="P521" s="905">
        <v>0</v>
      </c>
      <c r="Q521" s="905">
        <v>0</v>
      </c>
      <c r="R521" s="905">
        <v>0</v>
      </c>
      <c r="S521" s="922">
        <v>1007</v>
      </c>
      <c r="T521" s="905" t="s">
        <v>4586</v>
      </c>
      <c r="U521" s="926">
        <v>214500</v>
      </c>
      <c r="V521" s="926">
        <v>1716000</v>
      </c>
      <c r="W521" s="907" t="s">
        <v>4567</v>
      </c>
      <c r="X521" s="905"/>
      <c r="Y521" s="917"/>
      <c r="Z521" s="907"/>
      <c r="AA521" s="908"/>
      <c r="AB521" s="909"/>
      <c r="AC521" s="905"/>
      <c r="AD521" s="907"/>
      <c r="AE521" s="922"/>
      <c r="AF521" s="906"/>
      <c r="AG521" s="910"/>
      <c r="AH521" s="905"/>
      <c r="AI521" s="910"/>
      <c r="AJ521" s="910"/>
      <c r="AK521" s="907"/>
      <c r="AL521" s="906"/>
      <c r="AM521" s="905"/>
      <c r="AN521" s="910"/>
      <c r="AO521" s="910"/>
      <c r="AP521" s="907"/>
      <c r="AQ521" s="711"/>
      <c r="AR521" s="711"/>
      <c r="AS521" s="711"/>
      <c r="AT521" s="711"/>
      <c r="AU521" s="715"/>
      <c r="AV521" s="711"/>
      <c r="AW521" s="711"/>
      <c r="AX521" s="711"/>
      <c r="AY521" s="927"/>
      <c r="AZ521" s="711"/>
      <c r="BA521" s="711"/>
      <c r="BB521" s="711"/>
      <c r="BC521" s="711"/>
      <c r="BD521" s="711"/>
      <c r="BE521" s="711"/>
      <c r="BF521" s="711"/>
      <c r="BG521" s="711"/>
      <c r="BH521" s="711"/>
      <c r="BI521" s="716"/>
      <c r="BJ521" s="722"/>
      <c r="BK521" s="1062"/>
      <c r="BL521" s="716"/>
      <c r="BM521" s="720"/>
      <c r="BO521" s="918"/>
    </row>
    <row r="522" spans="1:67" s="726" customFormat="1">
      <c r="A522" s="904">
        <f t="shared" si="7"/>
        <v>513</v>
      </c>
      <c r="B522" s="907">
        <v>2100</v>
      </c>
      <c r="C522" s="905" t="s">
        <v>4565</v>
      </c>
      <c r="D522" s="905">
        <v>2117</v>
      </c>
      <c r="E522" s="905" t="s">
        <v>4695</v>
      </c>
      <c r="F522" s="905">
        <v>2010</v>
      </c>
      <c r="G522" s="905" t="s">
        <v>4696</v>
      </c>
      <c r="H522" s="907" t="s">
        <v>4581</v>
      </c>
      <c r="I522" s="905" t="s">
        <v>4582</v>
      </c>
      <c r="J522" s="906">
        <v>5330970000778</v>
      </c>
      <c r="K522" s="905" t="s">
        <v>4900</v>
      </c>
      <c r="L522" s="1065" t="s">
        <v>4449</v>
      </c>
      <c r="M522" s="905" t="s">
        <v>4441</v>
      </c>
      <c r="N522" s="905" t="s">
        <v>634</v>
      </c>
      <c r="O522" s="922">
        <v>10</v>
      </c>
      <c r="P522" s="905">
        <v>0</v>
      </c>
      <c r="Q522" s="905">
        <v>0</v>
      </c>
      <c r="R522" s="905">
        <v>0</v>
      </c>
      <c r="S522" s="922">
        <v>1007</v>
      </c>
      <c r="T522" s="905" t="s">
        <v>4586</v>
      </c>
      <c r="U522" s="926">
        <v>940500</v>
      </c>
      <c r="V522" s="926">
        <v>9405000</v>
      </c>
      <c r="W522" s="907" t="s">
        <v>4567</v>
      </c>
      <c r="X522" s="905"/>
      <c r="Y522" s="917"/>
      <c r="Z522" s="907"/>
      <c r="AA522" s="908"/>
      <c r="AB522" s="909"/>
      <c r="AC522" s="905"/>
      <c r="AD522" s="907"/>
      <c r="AE522" s="922"/>
      <c r="AF522" s="906"/>
      <c r="AG522" s="910"/>
      <c r="AH522" s="905"/>
      <c r="AI522" s="910"/>
      <c r="AJ522" s="910"/>
      <c r="AK522" s="907"/>
      <c r="AL522" s="906"/>
      <c r="AM522" s="905"/>
      <c r="AN522" s="910"/>
      <c r="AO522" s="910"/>
      <c r="AP522" s="907"/>
      <c r="AQ522" s="711"/>
      <c r="AR522" s="711"/>
      <c r="AS522" s="711"/>
      <c r="AT522" s="711"/>
      <c r="AU522" s="715"/>
      <c r="AV522" s="711"/>
      <c r="AW522" s="711"/>
      <c r="AX522" s="711"/>
      <c r="AY522" s="927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6"/>
      <c r="BJ522" s="722"/>
      <c r="BK522" s="1062"/>
      <c r="BL522" s="716"/>
      <c r="BM522" s="720"/>
      <c r="BO522" s="918"/>
    </row>
    <row r="523" spans="1:67" s="726" customFormat="1">
      <c r="A523" s="904">
        <f t="shared" si="7"/>
        <v>514</v>
      </c>
      <c r="B523" s="907">
        <v>2100</v>
      </c>
      <c r="C523" s="905" t="s">
        <v>4565</v>
      </c>
      <c r="D523" s="905">
        <v>2117</v>
      </c>
      <c r="E523" s="905" t="s">
        <v>4695</v>
      </c>
      <c r="F523" s="905">
        <v>2010</v>
      </c>
      <c r="G523" s="905" t="s">
        <v>4696</v>
      </c>
      <c r="H523" s="907" t="s">
        <v>4581</v>
      </c>
      <c r="I523" s="905" t="s">
        <v>4582</v>
      </c>
      <c r="J523" s="906">
        <v>5330970002974</v>
      </c>
      <c r="K523" s="905" t="s">
        <v>5871</v>
      </c>
      <c r="L523" s="1065" t="s">
        <v>4449</v>
      </c>
      <c r="M523" s="905" t="s">
        <v>4441</v>
      </c>
      <c r="N523" s="905" t="s">
        <v>634</v>
      </c>
      <c r="O523" s="922">
        <v>5</v>
      </c>
      <c r="P523" s="905">
        <v>0</v>
      </c>
      <c r="Q523" s="905">
        <v>0</v>
      </c>
      <c r="R523" s="905">
        <v>0</v>
      </c>
      <c r="S523" s="922">
        <v>1007</v>
      </c>
      <c r="T523" s="905" t="s">
        <v>4586</v>
      </c>
      <c r="U523" s="926">
        <v>838530</v>
      </c>
      <c r="V523" s="926">
        <v>4192650</v>
      </c>
      <c r="W523" s="907" t="s">
        <v>4567</v>
      </c>
      <c r="X523" s="905"/>
      <c r="Y523" s="917"/>
      <c r="Z523" s="907"/>
      <c r="AA523" s="908"/>
      <c r="AB523" s="909" t="s">
        <v>5918</v>
      </c>
      <c r="AC523" s="905" t="s">
        <v>6219</v>
      </c>
      <c r="AD523" s="907"/>
      <c r="AE523" s="922"/>
      <c r="AF523" s="906"/>
      <c r="AG523" s="910"/>
      <c r="AH523" s="905"/>
      <c r="AI523" s="910"/>
      <c r="AJ523" s="910">
        <v>44006</v>
      </c>
      <c r="AK523" s="907">
        <v>5</v>
      </c>
      <c r="AL523" s="906"/>
      <c r="AM523" s="905"/>
      <c r="AN523" s="910"/>
      <c r="AO523" s="910"/>
      <c r="AP523" s="907"/>
      <c r="AQ523" s="711"/>
      <c r="AR523" s="711"/>
      <c r="AS523" s="711"/>
      <c r="AT523" s="711"/>
      <c r="AU523" s="715"/>
      <c r="AV523" s="711"/>
      <c r="AW523" s="711"/>
      <c r="AX523" s="711"/>
      <c r="AY523" s="927"/>
      <c r="AZ523" s="711"/>
      <c r="BA523" s="711"/>
      <c r="BB523" s="711"/>
      <c r="BC523" s="711"/>
      <c r="BD523" s="711"/>
      <c r="BE523" s="711"/>
      <c r="BF523" s="711"/>
      <c r="BG523" s="711"/>
      <c r="BH523" s="711"/>
      <c r="BI523" s="716"/>
      <c r="BJ523" s="722"/>
      <c r="BK523" s="1062"/>
      <c r="BL523" s="716"/>
      <c r="BM523" s="720"/>
      <c r="BO523" s="918"/>
    </row>
    <row r="524" spans="1:67" s="726" customFormat="1">
      <c r="A524" s="904">
        <f t="shared" ref="A524:A587" si="8">A523+1</f>
        <v>515</v>
      </c>
      <c r="B524" s="907">
        <v>2100</v>
      </c>
      <c r="C524" s="905" t="s">
        <v>4565</v>
      </c>
      <c r="D524" s="905">
        <v>2117</v>
      </c>
      <c r="E524" s="905" t="s">
        <v>4695</v>
      </c>
      <c r="F524" s="905">
        <v>2010</v>
      </c>
      <c r="G524" s="905" t="s">
        <v>4696</v>
      </c>
      <c r="H524" s="907" t="s">
        <v>4581</v>
      </c>
      <c r="I524" s="905" t="s">
        <v>4582</v>
      </c>
      <c r="J524" s="906">
        <v>3830300000188</v>
      </c>
      <c r="K524" s="905" t="s">
        <v>5872</v>
      </c>
      <c r="L524" s="1065" t="s">
        <v>5827</v>
      </c>
      <c r="M524" s="905" t="s">
        <v>4441</v>
      </c>
      <c r="N524" s="905" t="s">
        <v>634</v>
      </c>
      <c r="O524" s="922">
        <v>2</v>
      </c>
      <c r="P524" s="905">
        <v>0</v>
      </c>
      <c r="Q524" s="905">
        <v>0</v>
      </c>
      <c r="R524" s="905">
        <v>0</v>
      </c>
      <c r="S524" s="922">
        <v>1007</v>
      </c>
      <c r="T524" s="905" t="s">
        <v>4586</v>
      </c>
      <c r="U524" s="926">
        <v>940500</v>
      </c>
      <c r="V524" s="926">
        <v>1881000</v>
      </c>
      <c r="W524" s="907" t="s">
        <v>4567</v>
      </c>
      <c r="X524" s="905"/>
      <c r="Y524" s="917"/>
      <c r="Z524" s="907"/>
      <c r="AA524" s="908"/>
      <c r="AB524" s="909">
        <v>7000008307</v>
      </c>
      <c r="AC524" s="905" t="s">
        <v>6218</v>
      </c>
      <c r="AD524" s="907"/>
      <c r="AE524" s="922"/>
      <c r="AF524" s="906"/>
      <c r="AG524" s="910"/>
      <c r="AH524" s="905"/>
      <c r="AI524" s="910"/>
      <c r="AJ524" s="910">
        <v>44006</v>
      </c>
      <c r="AK524" s="907">
        <v>2</v>
      </c>
      <c r="AL524" s="906"/>
      <c r="AM524" s="905"/>
      <c r="AN524" s="910"/>
      <c r="AO524" s="910"/>
      <c r="AP524" s="907"/>
      <c r="AQ524" s="711"/>
      <c r="AR524" s="711"/>
      <c r="AS524" s="711"/>
      <c r="AT524" s="711"/>
      <c r="AU524" s="715"/>
      <c r="AV524" s="711"/>
      <c r="AW524" s="711"/>
      <c r="AX524" s="711"/>
      <c r="AY524" s="927"/>
      <c r="AZ524" s="711"/>
      <c r="BA524" s="711"/>
      <c r="BB524" s="711"/>
      <c r="BC524" s="711"/>
      <c r="BD524" s="711"/>
      <c r="BE524" s="711"/>
      <c r="BF524" s="711"/>
      <c r="BG524" s="711"/>
      <c r="BH524" s="711"/>
      <c r="BI524" s="716"/>
      <c r="BJ524" s="722"/>
      <c r="BK524" s="1062"/>
      <c r="BL524" s="716"/>
      <c r="BM524" s="720"/>
      <c r="BO524" s="918"/>
    </row>
    <row r="525" spans="1:67" s="726" customFormat="1">
      <c r="A525" s="904">
        <f t="shared" si="8"/>
        <v>516</v>
      </c>
      <c r="B525" s="907">
        <v>2100</v>
      </c>
      <c r="C525" s="905" t="s">
        <v>4565</v>
      </c>
      <c r="D525" s="905">
        <v>2117</v>
      </c>
      <c r="E525" s="905" t="s">
        <v>4695</v>
      </c>
      <c r="F525" s="905">
        <v>2010</v>
      </c>
      <c r="G525" s="905" t="s">
        <v>4696</v>
      </c>
      <c r="H525" s="907" t="s">
        <v>4581</v>
      </c>
      <c r="I525" s="905" t="s">
        <v>4582</v>
      </c>
      <c r="J525" s="906">
        <v>3830300000179</v>
      </c>
      <c r="K525" s="905" t="s">
        <v>5873</v>
      </c>
      <c r="L525" s="1065" t="s">
        <v>5827</v>
      </c>
      <c r="M525" s="905" t="s">
        <v>4441</v>
      </c>
      <c r="N525" s="905" t="s">
        <v>634</v>
      </c>
      <c r="O525" s="922">
        <v>2</v>
      </c>
      <c r="P525" s="905">
        <v>0</v>
      </c>
      <c r="Q525" s="905">
        <v>0</v>
      </c>
      <c r="R525" s="905">
        <v>0</v>
      </c>
      <c r="S525" s="922">
        <v>1007</v>
      </c>
      <c r="T525" s="905" t="s">
        <v>4586</v>
      </c>
      <c r="U525" s="926">
        <v>4441250</v>
      </c>
      <c r="V525" s="926">
        <v>8882500</v>
      </c>
      <c r="W525" s="907" t="s">
        <v>4567</v>
      </c>
      <c r="X525" s="905"/>
      <c r="Y525" s="917"/>
      <c r="Z525" s="907"/>
      <c r="AA525" s="908"/>
      <c r="AB525" s="909">
        <v>7000008307</v>
      </c>
      <c r="AC525" s="905" t="s">
        <v>6218</v>
      </c>
      <c r="AD525" s="907"/>
      <c r="AE525" s="922"/>
      <c r="AF525" s="906"/>
      <c r="AG525" s="910"/>
      <c r="AH525" s="905"/>
      <c r="AI525" s="910"/>
      <c r="AJ525" s="910">
        <v>44006</v>
      </c>
      <c r="AK525" s="907">
        <v>2</v>
      </c>
      <c r="AL525" s="906"/>
      <c r="AM525" s="905"/>
      <c r="AN525" s="910"/>
      <c r="AO525" s="910"/>
      <c r="AP525" s="907"/>
      <c r="AQ525" s="711"/>
      <c r="AR525" s="711"/>
      <c r="AS525" s="711"/>
      <c r="AT525" s="711"/>
      <c r="AU525" s="715"/>
      <c r="AV525" s="711"/>
      <c r="AW525" s="711"/>
      <c r="AX525" s="711"/>
      <c r="AY525" s="927"/>
      <c r="AZ525" s="711"/>
      <c r="BA525" s="711"/>
      <c r="BB525" s="711"/>
      <c r="BC525" s="711"/>
      <c r="BD525" s="711"/>
      <c r="BE525" s="711"/>
      <c r="BF525" s="711"/>
      <c r="BG525" s="711"/>
      <c r="BH525" s="711"/>
      <c r="BI525" s="716"/>
      <c r="BJ525" s="722"/>
      <c r="BK525" s="1062"/>
      <c r="BL525" s="716"/>
      <c r="BM525" s="720"/>
      <c r="BO525" s="918"/>
    </row>
    <row r="526" spans="1:67" s="726" customFormat="1">
      <c r="A526" s="904">
        <f t="shared" si="8"/>
        <v>517</v>
      </c>
      <c r="B526" s="907">
        <v>2100</v>
      </c>
      <c r="C526" s="905" t="s">
        <v>4565</v>
      </c>
      <c r="D526" s="905">
        <v>2117</v>
      </c>
      <c r="E526" s="905" t="s">
        <v>4695</v>
      </c>
      <c r="F526" s="905">
        <v>2010</v>
      </c>
      <c r="G526" s="905" t="s">
        <v>4696</v>
      </c>
      <c r="H526" s="907" t="s">
        <v>4581</v>
      </c>
      <c r="I526" s="905" t="s">
        <v>4582</v>
      </c>
      <c r="J526" s="906">
        <v>3830300000184</v>
      </c>
      <c r="K526" s="905" t="s">
        <v>5874</v>
      </c>
      <c r="L526" s="1065" t="s">
        <v>5827</v>
      </c>
      <c r="M526" s="905" t="s">
        <v>4441</v>
      </c>
      <c r="N526" s="905" t="s">
        <v>634</v>
      </c>
      <c r="O526" s="922">
        <v>6</v>
      </c>
      <c r="P526" s="905">
        <v>0</v>
      </c>
      <c r="Q526" s="905">
        <v>0</v>
      </c>
      <c r="R526" s="905">
        <v>0</v>
      </c>
      <c r="S526" s="922">
        <v>1007</v>
      </c>
      <c r="T526" s="905" t="s">
        <v>4586</v>
      </c>
      <c r="U526" s="926">
        <v>2873750</v>
      </c>
      <c r="V526" s="926">
        <v>17242500</v>
      </c>
      <c r="W526" s="907" t="s">
        <v>4567</v>
      </c>
      <c r="X526" s="905"/>
      <c r="Y526" s="917"/>
      <c r="Z526" s="907"/>
      <c r="AA526" s="908"/>
      <c r="AB526" s="909">
        <v>7000008307</v>
      </c>
      <c r="AC526" s="905" t="s">
        <v>6218</v>
      </c>
      <c r="AD526" s="907"/>
      <c r="AE526" s="922"/>
      <c r="AF526" s="906"/>
      <c r="AG526" s="910"/>
      <c r="AH526" s="905"/>
      <c r="AI526" s="910"/>
      <c r="AJ526" s="910">
        <v>44006</v>
      </c>
      <c r="AK526" s="907">
        <v>6</v>
      </c>
      <c r="AL526" s="906"/>
      <c r="AM526" s="905"/>
      <c r="AN526" s="910"/>
      <c r="AO526" s="910"/>
      <c r="AP526" s="907"/>
      <c r="AQ526" s="711"/>
      <c r="AR526" s="711"/>
      <c r="AS526" s="711"/>
      <c r="AT526" s="711"/>
      <c r="AU526" s="715"/>
      <c r="AV526" s="711"/>
      <c r="AW526" s="711"/>
      <c r="AX526" s="711"/>
      <c r="AY526" s="927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6"/>
      <c r="BJ526" s="722"/>
      <c r="BK526" s="1062"/>
      <c r="BL526" s="716"/>
      <c r="BM526" s="720"/>
      <c r="BO526" s="918"/>
    </row>
    <row r="527" spans="1:67" s="726" customFormat="1">
      <c r="A527" s="904">
        <f t="shared" si="8"/>
        <v>518</v>
      </c>
      <c r="B527" s="907">
        <v>2100</v>
      </c>
      <c r="C527" s="905" t="s">
        <v>4565</v>
      </c>
      <c r="D527" s="905">
        <v>2117</v>
      </c>
      <c r="E527" s="905" t="s">
        <v>4695</v>
      </c>
      <c r="F527" s="905">
        <v>2010</v>
      </c>
      <c r="G527" s="905" t="s">
        <v>4696</v>
      </c>
      <c r="H527" s="907" t="s">
        <v>4581</v>
      </c>
      <c r="I527" s="905" t="s">
        <v>4582</v>
      </c>
      <c r="J527" s="906">
        <v>3830300000185</v>
      </c>
      <c r="K527" s="905" t="s">
        <v>5875</v>
      </c>
      <c r="L527" s="1065" t="s">
        <v>5827</v>
      </c>
      <c r="M527" s="905" t="s">
        <v>4441</v>
      </c>
      <c r="N527" s="905" t="s">
        <v>634</v>
      </c>
      <c r="O527" s="922">
        <v>6</v>
      </c>
      <c r="P527" s="905">
        <v>0</v>
      </c>
      <c r="Q527" s="905">
        <v>0</v>
      </c>
      <c r="R527" s="905">
        <v>0</v>
      </c>
      <c r="S527" s="922">
        <v>1007</v>
      </c>
      <c r="T527" s="905" t="s">
        <v>4586</v>
      </c>
      <c r="U527" s="926">
        <v>2873750</v>
      </c>
      <c r="V527" s="926">
        <v>17242500</v>
      </c>
      <c r="W527" s="907" t="s">
        <v>4567</v>
      </c>
      <c r="X527" s="905"/>
      <c r="Y527" s="917"/>
      <c r="Z527" s="907"/>
      <c r="AA527" s="908"/>
      <c r="AB527" s="909">
        <v>7000008307</v>
      </c>
      <c r="AC527" s="905" t="s">
        <v>6218</v>
      </c>
      <c r="AD527" s="907"/>
      <c r="AE527" s="922"/>
      <c r="AF527" s="906"/>
      <c r="AG527" s="910"/>
      <c r="AH527" s="905"/>
      <c r="AI527" s="910"/>
      <c r="AJ527" s="910">
        <v>44006</v>
      </c>
      <c r="AK527" s="907">
        <v>6</v>
      </c>
      <c r="AL527" s="906"/>
      <c r="AM527" s="905"/>
      <c r="AN527" s="910"/>
      <c r="AO527" s="910"/>
      <c r="AP527" s="907"/>
      <c r="AQ527" s="711"/>
      <c r="AR527" s="711"/>
      <c r="AS527" s="711"/>
      <c r="AT527" s="711"/>
      <c r="AU527" s="715"/>
      <c r="AV527" s="711"/>
      <c r="AW527" s="711"/>
      <c r="AX527" s="711"/>
      <c r="AY527" s="927"/>
      <c r="AZ527" s="711"/>
      <c r="BA527" s="711"/>
      <c r="BB527" s="711"/>
      <c r="BC527" s="711"/>
      <c r="BD527" s="711"/>
      <c r="BE527" s="711"/>
      <c r="BF527" s="711"/>
      <c r="BG527" s="711"/>
      <c r="BH527" s="711"/>
      <c r="BI527" s="716"/>
      <c r="BJ527" s="722"/>
      <c r="BK527" s="1062"/>
      <c r="BL527" s="716"/>
      <c r="BM527" s="720"/>
      <c r="BO527" s="918"/>
    </row>
    <row r="528" spans="1:67" s="726" customFormat="1">
      <c r="A528" s="904">
        <f t="shared" si="8"/>
        <v>519</v>
      </c>
      <c r="B528" s="907">
        <v>2100</v>
      </c>
      <c r="C528" s="905" t="s">
        <v>4565</v>
      </c>
      <c r="D528" s="905">
        <v>2117</v>
      </c>
      <c r="E528" s="905" t="s">
        <v>4695</v>
      </c>
      <c r="F528" s="905">
        <v>2010</v>
      </c>
      <c r="G528" s="905" t="s">
        <v>4696</v>
      </c>
      <c r="H528" s="907" t="s">
        <v>4581</v>
      </c>
      <c r="I528" s="905" t="s">
        <v>4582</v>
      </c>
      <c r="J528" s="906">
        <v>2815300007280</v>
      </c>
      <c r="K528" s="905" t="s">
        <v>5876</v>
      </c>
      <c r="L528" s="1065" t="s">
        <v>4697</v>
      </c>
      <c r="M528" s="905" t="s">
        <v>4441</v>
      </c>
      <c r="N528" s="905" t="s">
        <v>634</v>
      </c>
      <c r="O528" s="922">
        <v>12</v>
      </c>
      <c r="P528" s="905">
        <v>0</v>
      </c>
      <c r="Q528" s="905">
        <v>0</v>
      </c>
      <c r="R528" s="905">
        <v>0</v>
      </c>
      <c r="S528" s="922">
        <v>1007</v>
      </c>
      <c r="T528" s="905" t="s">
        <v>4586</v>
      </c>
      <c r="U528" s="926">
        <v>418000</v>
      </c>
      <c r="V528" s="926">
        <v>5016000</v>
      </c>
      <c r="W528" s="907" t="s">
        <v>4567</v>
      </c>
      <c r="X528" s="905"/>
      <c r="Y528" s="917"/>
      <c r="Z528" s="907"/>
      <c r="AA528" s="908"/>
      <c r="AB528" s="1066">
        <v>7000008307</v>
      </c>
      <c r="AC528" s="905" t="s">
        <v>6218</v>
      </c>
      <c r="AD528" s="907"/>
      <c r="AE528" s="922"/>
      <c r="AF528" s="906"/>
      <c r="AG528" s="910"/>
      <c r="AH528" s="905"/>
      <c r="AI528" s="910"/>
      <c r="AJ528" s="910">
        <v>44006</v>
      </c>
      <c r="AK528" s="907">
        <v>12</v>
      </c>
      <c r="AL528" s="906"/>
      <c r="AM528" s="905"/>
      <c r="AN528" s="910"/>
      <c r="AO528" s="910"/>
      <c r="AP528" s="907"/>
      <c r="AQ528" s="711"/>
      <c r="AR528" s="711"/>
      <c r="AS528" s="711"/>
      <c r="AT528" s="711"/>
      <c r="AU528" s="715"/>
      <c r="AV528" s="711"/>
      <c r="AW528" s="711"/>
      <c r="AX528" s="711"/>
      <c r="AY528" s="927"/>
      <c r="AZ528" s="711"/>
      <c r="BA528" s="711"/>
      <c r="BB528" s="711"/>
      <c r="BC528" s="711"/>
      <c r="BD528" s="711"/>
      <c r="BE528" s="711"/>
      <c r="BF528" s="711"/>
      <c r="BG528" s="711"/>
      <c r="BH528" s="711"/>
      <c r="BI528" s="716"/>
      <c r="BJ528" s="722"/>
      <c r="BK528" s="1062"/>
      <c r="BL528" s="716"/>
      <c r="BM528" s="720"/>
      <c r="BO528" s="918"/>
    </row>
    <row r="529" spans="1:67" s="726" customFormat="1">
      <c r="A529" s="904">
        <f t="shared" si="8"/>
        <v>520</v>
      </c>
      <c r="B529" s="907">
        <v>2100</v>
      </c>
      <c r="C529" s="905" t="s">
        <v>4565</v>
      </c>
      <c r="D529" s="905">
        <v>2117</v>
      </c>
      <c r="E529" s="905" t="s">
        <v>4695</v>
      </c>
      <c r="F529" s="905">
        <v>2010</v>
      </c>
      <c r="G529" s="905" t="s">
        <v>4696</v>
      </c>
      <c r="H529" s="907" t="s">
        <v>4581</v>
      </c>
      <c r="I529" s="905" t="s">
        <v>4582</v>
      </c>
      <c r="J529" s="906">
        <v>2815300007279</v>
      </c>
      <c r="K529" s="905" t="s">
        <v>5877</v>
      </c>
      <c r="L529" s="1065" t="s">
        <v>4697</v>
      </c>
      <c r="M529" s="905" t="s">
        <v>4441</v>
      </c>
      <c r="N529" s="905" t="s">
        <v>634</v>
      </c>
      <c r="O529" s="922">
        <v>12</v>
      </c>
      <c r="P529" s="905">
        <v>0</v>
      </c>
      <c r="Q529" s="905">
        <v>0</v>
      </c>
      <c r="R529" s="905">
        <v>0</v>
      </c>
      <c r="S529" s="922">
        <v>1007</v>
      </c>
      <c r="T529" s="905" t="s">
        <v>4586</v>
      </c>
      <c r="U529" s="926">
        <v>418000</v>
      </c>
      <c r="V529" s="926">
        <v>5016000</v>
      </c>
      <c r="W529" s="907" t="s">
        <v>4567</v>
      </c>
      <c r="X529" s="905"/>
      <c r="Y529" s="917"/>
      <c r="Z529" s="907"/>
      <c r="AA529" s="908"/>
      <c r="AB529" s="1065">
        <v>7000008307</v>
      </c>
      <c r="AC529" s="905" t="s">
        <v>6218</v>
      </c>
      <c r="AD529" s="907"/>
      <c r="AE529" s="922"/>
      <c r="AF529" s="906"/>
      <c r="AG529" s="910"/>
      <c r="AH529" s="905"/>
      <c r="AI529" s="910"/>
      <c r="AJ529" s="910">
        <v>44006</v>
      </c>
      <c r="AK529" s="907">
        <v>12</v>
      </c>
      <c r="AL529" s="906"/>
      <c r="AM529" s="905"/>
      <c r="AN529" s="910"/>
      <c r="AO529" s="910"/>
      <c r="AP529" s="907"/>
      <c r="AQ529" s="711"/>
      <c r="AR529" s="711"/>
      <c r="AS529" s="711"/>
      <c r="AT529" s="711"/>
      <c r="AU529" s="715"/>
      <c r="AV529" s="711"/>
      <c r="AW529" s="711"/>
      <c r="AX529" s="711"/>
      <c r="AY529" s="927"/>
      <c r="AZ529" s="711"/>
      <c r="BA529" s="711"/>
      <c r="BB529" s="711"/>
      <c r="BC529" s="711"/>
      <c r="BD529" s="711"/>
      <c r="BE529" s="711"/>
      <c r="BF529" s="711"/>
      <c r="BG529" s="711"/>
      <c r="BH529" s="711"/>
      <c r="BI529" s="716"/>
      <c r="BJ529" s="722"/>
      <c r="BK529" s="1062"/>
      <c r="BL529" s="716"/>
      <c r="BM529" s="720"/>
      <c r="BO529" s="918"/>
    </row>
    <row r="530" spans="1:67" s="726" customFormat="1">
      <c r="A530" s="904">
        <f t="shared" si="8"/>
        <v>521</v>
      </c>
      <c r="B530" s="907">
        <v>2100</v>
      </c>
      <c r="C530" s="905" t="s">
        <v>4565</v>
      </c>
      <c r="D530" s="905">
        <v>2117</v>
      </c>
      <c r="E530" s="905" t="s">
        <v>4695</v>
      </c>
      <c r="F530" s="905">
        <v>2010</v>
      </c>
      <c r="G530" s="905" t="s">
        <v>4696</v>
      </c>
      <c r="H530" s="907" t="s">
        <v>4581</v>
      </c>
      <c r="I530" s="905" t="s">
        <v>4582</v>
      </c>
      <c r="J530" s="906">
        <v>3020970000392</v>
      </c>
      <c r="K530" s="905" t="s">
        <v>4754</v>
      </c>
      <c r="L530" s="1065" t="s">
        <v>4467</v>
      </c>
      <c r="M530" s="905" t="s">
        <v>1861</v>
      </c>
      <c r="N530" s="905" t="s">
        <v>634</v>
      </c>
      <c r="O530" s="922">
        <v>1</v>
      </c>
      <c r="P530" s="905">
        <v>0</v>
      </c>
      <c r="Q530" s="905">
        <v>0</v>
      </c>
      <c r="R530" s="905">
        <v>0</v>
      </c>
      <c r="S530" s="922">
        <v>1007</v>
      </c>
      <c r="T530" s="905" t="s">
        <v>4586</v>
      </c>
      <c r="U530" s="926">
        <v>6473500</v>
      </c>
      <c r="V530" s="926">
        <v>6473500</v>
      </c>
      <c r="W530" s="907" t="s">
        <v>4567</v>
      </c>
      <c r="X530" s="905"/>
      <c r="Y530" s="917"/>
      <c r="Z530" s="907"/>
      <c r="AA530" s="908"/>
      <c r="AB530" s="909"/>
      <c r="AC530" s="905"/>
      <c r="AD530" s="907"/>
      <c r="AE530" s="922"/>
      <c r="AF530" s="906"/>
      <c r="AG530" s="910"/>
      <c r="AH530" s="905"/>
      <c r="AI530" s="910"/>
      <c r="AJ530" s="910"/>
      <c r="AK530" s="907"/>
      <c r="AL530" s="906"/>
      <c r="AM530" s="905"/>
      <c r="AN530" s="910"/>
      <c r="AO530" s="910"/>
      <c r="AP530" s="907"/>
      <c r="AQ530" s="711"/>
      <c r="AR530" s="711"/>
      <c r="AS530" s="711"/>
      <c r="AT530" s="711"/>
      <c r="AU530" s="715"/>
      <c r="AV530" s="711"/>
      <c r="AW530" s="711"/>
      <c r="AX530" s="711"/>
      <c r="AY530" s="927"/>
      <c r="AZ530" s="711"/>
      <c r="BA530" s="711"/>
      <c r="BB530" s="711"/>
      <c r="BC530" s="711"/>
      <c r="BD530" s="711"/>
      <c r="BE530" s="711"/>
      <c r="BF530" s="711"/>
      <c r="BG530" s="711"/>
      <c r="BH530" s="711"/>
      <c r="BI530" s="716"/>
      <c r="BJ530" s="722"/>
      <c r="BK530" s="1062"/>
      <c r="BL530" s="716"/>
      <c r="BM530" s="720"/>
      <c r="BO530" s="918"/>
    </row>
    <row r="531" spans="1:67" s="726" customFormat="1">
      <c r="A531" s="904">
        <f t="shared" si="8"/>
        <v>522</v>
      </c>
      <c r="B531" s="907">
        <v>2100</v>
      </c>
      <c r="C531" s="905" t="s">
        <v>4565</v>
      </c>
      <c r="D531" s="905">
        <v>2117</v>
      </c>
      <c r="E531" s="905" t="s">
        <v>4695</v>
      </c>
      <c r="F531" s="905">
        <v>2010</v>
      </c>
      <c r="G531" s="905" t="s">
        <v>4696</v>
      </c>
      <c r="H531" s="907" t="s">
        <v>4581</v>
      </c>
      <c r="I531" s="905" t="s">
        <v>4582</v>
      </c>
      <c r="J531" s="906">
        <v>3020970000393</v>
      </c>
      <c r="K531" s="905" t="s">
        <v>4755</v>
      </c>
      <c r="L531" s="1065" t="s">
        <v>4467</v>
      </c>
      <c r="M531" s="905" t="s">
        <v>1861</v>
      </c>
      <c r="N531" s="905" t="s">
        <v>634</v>
      </c>
      <c r="O531" s="922">
        <v>11</v>
      </c>
      <c r="P531" s="905">
        <v>0</v>
      </c>
      <c r="Q531" s="905">
        <v>0</v>
      </c>
      <c r="R531" s="905">
        <v>0</v>
      </c>
      <c r="S531" s="922">
        <v>1007</v>
      </c>
      <c r="T531" s="905" t="s">
        <v>4586</v>
      </c>
      <c r="U531" s="926">
        <v>6880500</v>
      </c>
      <c r="V531" s="926">
        <v>75685500</v>
      </c>
      <c r="W531" s="907" t="s">
        <v>4567</v>
      </c>
      <c r="X531" s="905"/>
      <c r="Y531" s="917"/>
      <c r="Z531" s="907"/>
      <c r="AA531" s="908"/>
      <c r="AB531" s="909"/>
      <c r="AC531" s="905"/>
      <c r="AD531" s="907"/>
      <c r="AE531" s="922"/>
      <c r="AF531" s="906"/>
      <c r="AG531" s="910"/>
      <c r="AH531" s="905"/>
      <c r="AI531" s="910"/>
      <c r="AJ531" s="910"/>
      <c r="AK531" s="907"/>
      <c r="AL531" s="906"/>
      <c r="AM531" s="905"/>
      <c r="AN531" s="910"/>
      <c r="AO531" s="910"/>
      <c r="AP531" s="907"/>
      <c r="AQ531" s="711"/>
      <c r="AR531" s="711"/>
      <c r="AS531" s="711"/>
      <c r="AT531" s="711"/>
      <c r="AU531" s="715"/>
      <c r="AV531" s="711"/>
      <c r="AW531" s="711"/>
      <c r="AX531" s="711"/>
      <c r="AY531" s="927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6"/>
      <c r="BJ531" s="722"/>
      <c r="BK531" s="1062"/>
      <c r="BL531" s="716"/>
      <c r="BM531" s="720"/>
      <c r="BO531" s="918"/>
    </row>
    <row r="532" spans="1:67" s="726" customFormat="1">
      <c r="A532" s="904">
        <f t="shared" si="8"/>
        <v>523</v>
      </c>
      <c r="B532" s="907">
        <v>2100</v>
      </c>
      <c r="C532" s="905" t="s">
        <v>4565</v>
      </c>
      <c r="D532" s="905">
        <v>2117</v>
      </c>
      <c r="E532" s="905" t="s">
        <v>4695</v>
      </c>
      <c r="F532" s="905">
        <v>2010</v>
      </c>
      <c r="G532" s="905" t="s">
        <v>4696</v>
      </c>
      <c r="H532" s="907" t="s">
        <v>4581</v>
      </c>
      <c r="I532" s="905" t="s">
        <v>4582</v>
      </c>
      <c r="J532" s="906">
        <v>3020970000049</v>
      </c>
      <c r="K532" s="905" t="s">
        <v>4751</v>
      </c>
      <c r="L532" s="1065" t="s">
        <v>4467</v>
      </c>
      <c r="M532" s="905" t="s">
        <v>4441</v>
      </c>
      <c r="N532" s="905" t="s">
        <v>634</v>
      </c>
      <c r="O532" s="922">
        <v>2</v>
      </c>
      <c r="P532" s="905">
        <v>0</v>
      </c>
      <c r="Q532" s="905">
        <v>0</v>
      </c>
      <c r="R532" s="905">
        <v>0</v>
      </c>
      <c r="S532" s="922">
        <v>1007</v>
      </c>
      <c r="T532" s="905" t="s">
        <v>4586</v>
      </c>
      <c r="U532" s="926">
        <v>11550000</v>
      </c>
      <c r="V532" s="926">
        <v>23100000</v>
      </c>
      <c r="W532" s="907" t="s">
        <v>4567</v>
      </c>
      <c r="X532" s="905"/>
      <c r="Y532" s="917"/>
      <c r="Z532" s="907"/>
      <c r="AA532" s="908"/>
      <c r="AB532" s="909"/>
      <c r="AC532" s="905"/>
      <c r="AD532" s="907"/>
      <c r="AE532" s="922"/>
      <c r="AF532" s="906"/>
      <c r="AG532" s="910"/>
      <c r="AH532" s="905"/>
      <c r="AI532" s="910"/>
      <c r="AJ532" s="910"/>
      <c r="AK532" s="907"/>
      <c r="AL532" s="906"/>
      <c r="AM532" s="905"/>
      <c r="AN532" s="910"/>
      <c r="AO532" s="910"/>
      <c r="AP532" s="907"/>
      <c r="AQ532" s="711"/>
      <c r="AR532" s="711"/>
      <c r="AS532" s="711"/>
      <c r="AT532" s="711"/>
      <c r="AU532" s="715"/>
      <c r="AV532" s="711"/>
      <c r="AW532" s="711"/>
      <c r="AX532" s="711"/>
      <c r="AY532" s="927"/>
      <c r="AZ532" s="711"/>
      <c r="BA532" s="711"/>
      <c r="BB532" s="711"/>
      <c r="BC532" s="711"/>
      <c r="BD532" s="711"/>
      <c r="BE532" s="711"/>
      <c r="BF532" s="711"/>
      <c r="BG532" s="711"/>
      <c r="BH532" s="711"/>
      <c r="BI532" s="716"/>
      <c r="BJ532" s="722"/>
      <c r="BK532" s="1062"/>
      <c r="BL532" s="716"/>
      <c r="BM532" s="720"/>
      <c r="BO532" s="918"/>
    </row>
    <row r="533" spans="1:67" s="726" customFormat="1">
      <c r="A533" s="904">
        <f t="shared" si="8"/>
        <v>524</v>
      </c>
      <c r="B533" s="907">
        <v>2100</v>
      </c>
      <c r="C533" s="905" t="s">
        <v>4565</v>
      </c>
      <c r="D533" s="905">
        <v>2117</v>
      </c>
      <c r="E533" s="905" t="s">
        <v>4695</v>
      </c>
      <c r="F533" s="905">
        <v>2010</v>
      </c>
      <c r="G533" s="905" t="s">
        <v>4696</v>
      </c>
      <c r="H533" s="907" t="s">
        <v>4581</v>
      </c>
      <c r="I533" s="905" t="s">
        <v>4582</v>
      </c>
      <c r="J533" s="906">
        <v>3020970000350</v>
      </c>
      <c r="K533" s="905" t="s">
        <v>4753</v>
      </c>
      <c r="L533" s="1065" t="s">
        <v>4467</v>
      </c>
      <c r="M533" s="905" t="s">
        <v>4441</v>
      </c>
      <c r="N533" s="905" t="s">
        <v>634</v>
      </c>
      <c r="O533" s="922">
        <v>11</v>
      </c>
      <c r="P533" s="905">
        <v>0</v>
      </c>
      <c r="Q533" s="905">
        <v>0</v>
      </c>
      <c r="R533" s="905">
        <v>0</v>
      </c>
      <c r="S533" s="922">
        <v>1007</v>
      </c>
      <c r="T533" s="905" t="s">
        <v>4586</v>
      </c>
      <c r="U533" s="926">
        <v>2750000</v>
      </c>
      <c r="V533" s="926">
        <v>30250000</v>
      </c>
      <c r="W533" s="907" t="s">
        <v>4567</v>
      </c>
      <c r="X533" s="905"/>
      <c r="Y533" s="917"/>
      <c r="Z533" s="907"/>
      <c r="AA533" s="908"/>
      <c r="AB533" s="909"/>
      <c r="AC533" s="905"/>
      <c r="AD533" s="907"/>
      <c r="AE533" s="922"/>
      <c r="AF533" s="906"/>
      <c r="AG533" s="910"/>
      <c r="AH533" s="905"/>
      <c r="AI533" s="910"/>
      <c r="AJ533" s="910"/>
      <c r="AK533" s="907"/>
      <c r="AL533" s="906"/>
      <c r="AM533" s="905"/>
      <c r="AN533" s="910"/>
      <c r="AO533" s="910"/>
      <c r="AP533" s="907"/>
      <c r="AQ533" s="711"/>
      <c r="AR533" s="711"/>
      <c r="AS533" s="711"/>
      <c r="AT533" s="711"/>
      <c r="AU533" s="715"/>
      <c r="AV533" s="711"/>
      <c r="AW533" s="711"/>
      <c r="AX533" s="711"/>
      <c r="AY533" s="927"/>
      <c r="AZ533" s="711"/>
      <c r="BA533" s="711"/>
      <c r="BB533" s="711"/>
      <c r="BC533" s="711"/>
      <c r="BD533" s="711"/>
      <c r="BE533" s="711"/>
      <c r="BF533" s="711"/>
      <c r="BG533" s="711"/>
      <c r="BH533" s="711"/>
      <c r="BI533" s="716"/>
      <c r="BJ533" s="722"/>
      <c r="BK533" s="1062"/>
      <c r="BL533" s="716"/>
      <c r="BM533" s="720"/>
      <c r="BO533" s="918"/>
    </row>
    <row r="534" spans="1:67" s="726" customFormat="1">
      <c r="A534" s="904">
        <f t="shared" si="8"/>
        <v>525</v>
      </c>
      <c r="B534" s="907">
        <v>2100</v>
      </c>
      <c r="C534" s="905" t="s">
        <v>4565</v>
      </c>
      <c r="D534" s="905">
        <v>2117</v>
      </c>
      <c r="E534" s="905" t="s">
        <v>4695</v>
      </c>
      <c r="F534" s="905">
        <v>2010</v>
      </c>
      <c r="G534" s="905" t="s">
        <v>4696</v>
      </c>
      <c r="H534" s="907" t="s">
        <v>4581</v>
      </c>
      <c r="I534" s="905" t="s">
        <v>4582</v>
      </c>
      <c r="J534" s="906">
        <v>5365970000147</v>
      </c>
      <c r="K534" s="905" t="s">
        <v>5122</v>
      </c>
      <c r="L534" s="1065" t="s">
        <v>4458</v>
      </c>
      <c r="M534" s="905" t="s">
        <v>4441</v>
      </c>
      <c r="N534" s="905" t="s">
        <v>634</v>
      </c>
      <c r="O534" s="922">
        <v>3</v>
      </c>
      <c r="P534" s="905">
        <v>0</v>
      </c>
      <c r="Q534" s="905">
        <v>0</v>
      </c>
      <c r="R534" s="905">
        <v>0</v>
      </c>
      <c r="S534" s="922">
        <v>1007</v>
      </c>
      <c r="T534" s="905" t="s">
        <v>4586</v>
      </c>
      <c r="U534" s="926">
        <v>6110500</v>
      </c>
      <c r="V534" s="926">
        <v>18331500</v>
      </c>
      <c r="W534" s="907" t="s">
        <v>4567</v>
      </c>
      <c r="X534" s="905"/>
      <c r="Y534" s="917"/>
      <c r="Z534" s="907"/>
      <c r="AA534" s="908"/>
      <c r="AB534" s="909"/>
      <c r="AC534" s="905"/>
      <c r="AD534" s="907"/>
      <c r="AE534" s="922"/>
      <c r="AF534" s="906"/>
      <c r="AG534" s="910"/>
      <c r="AH534" s="905"/>
      <c r="AI534" s="910"/>
      <c r="AJ534" s="910"/>
      <c r="AK534" s="907"/>
      <c r="AL534" s="906"/>
      <c r="AM534" s="905"/>
      <c r="AN534" s="910"/>
      <c r="AO534" s="910"/>
      <c r="AP534" s="907"/>
      <c r="AQ534" s="711"/>
      <c r="AR534" s="711"/>
      <c r="AS534" s="711"/>
      <c r="AT534" s="711"/>
      <c r="AU534" s="715"/>
      <c r="AV534" s="711"/>
      <c r="AW534" s="711"/>
      <c r="AX534" s="711"/>
      <c r="AY534" s="927"/>
      <c r="AZ534" s="711"/>
      <c r="BA534" s="711"/>
      <c r="BB534" s="711"/>
      <c r="BC534" s="711"/>
      <c r="BD534" s="711"/>
      <c r="BE534" s="711"/>
      <c r="BF534" s="711"/>
      <c r="BG534" s="711"/>
      <c r="BH534" s="711"/>
      <c r="BI534" s="716"/>
      <c r="BJ534" s="722"/>
      <c r="BK534" s="1062"/>
      <c r="BL534" s="716"/>
      <c r="BM534" s="720"/>
      <c r="BO534" s="918"/>
    </row>
    <row r="535" spans="1:67" s="726" customFormat="1">
      <c r="A535" s="904">
        <f t="shared" si="8"/>
        <v>526</v>
      </c>
      <c r="B535" s="907">
        <v>2100</v>
      </c>
      <c r="C535" s="905" t="s">
        <v>4565</v>
      </c>
      <c r="D535" s="905">
        <v>2117</v>
      </c>
      <c r="E535" s="905" t="s">
        <v>4695</v>
      </c>
      <c r="F535" s="905">
        <v>2010</v>
      </c>
      <c r="G535" s="905" t="s">
        <v>4696</v>
      </c>
      <c r="H535" s="907" t="s">
        <v>4581</v>
      </c>
      <c r="I535" s="905" t="s">
        <v>4582</v>
      </c>
      <c r="J535" s="906">
        <v>5365970000608</v>
      </c>
      <c r="K535" s="905" t="s">
        <v>5192</v>
      </c>
      <c r="L535" s="1065" t="s">
        <v>4458</v>
      </c>
      <c r="M535" s="905" t="s">
        <v>4441</v>
      </c>
      <c r="N535" s="905" t="s">
        <v>634</v>
      </c>
      <c r="O535" s="922">
        <v>3</v>
      </c>
      <c r="P535" s="905">
        <v>0</v>
      </c>
      <c r="Q535" s="905">
        <v>0</v>
      </c>
      <c r="R535" s="905">
        <v>0</v>
      </c>
      <c r="S535" s="922">
        <v>1007</v>
      </c>
      <c r="T535" s="905" t="s">
        <v>4586</v>
      </c>
      <c r="U535" s="926">
        <v>52690000</v>
      </c>
      <c r="V535" s="926">
        <v>158070000</v>
      </c>
      <c r="W535" s="907" t="s">
        <v>4567</v>
      </c>
      <c r="X535" s="905"/>
      <c r="Y535" s="917"/>
      <c r="Z535" s="907"/>
      <c r="AA535" s="908"/>
      <c r="AB535" s="909"/>
      <c r="AC535" s="905"/>
      <c r="AD535" s="907"/>
      <c r="AE535" s="922"/>
      <c r="AF535" s="906"/>
      <c r="AG535" s="910"/>
      <c r="AH535" s="905"/>
      <c r="AI535" s="910"/>
      <c r="AJ535" s="910"/>
      <c r="AK535" s="907"/>
      <c r="AL535" s="906"/>
      <c r="AM535" s="905"/>
      <c r="AN535" s="910"/>
      <c r="AO535" s="910"/>
      <c r="AP535" s="907"/>
      <c r="AQ535" s="711"/>
      <c r="AR535" s="711"/>
      <c r="AS535" s="711"/>
      <c r="AT535" s="711"/>
      <c r="AU535" s="715"/>
      <c r="AV535" s="711"/>
      <c r="AW535" s="711"/>
      <c r="AX535" s="711"/>
      <c r="AY535" s="927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6"/>
      <c r="BJ535" s="722"/>
      <c r="BK535" s="1062"/>
      <c r="BL535" s="716"/>
      <c r="BM535" s="720"/>
      <c r="BO535" s="918"/>
    </row>
    <row r="536" spans="1:67" s="726" customFormat="1">
      <c r="A536" s="904">
        <f t="shared" si="8"/>
        <v>527</v>
      </c>
      <c r="B536" s="907">
        <v>2100</v>
      </c>
      <c r="C536" s="905" t="s">
        <v>4565</v>
      </c>
      <c r="D536" s="905">
        <v>2117</v>
      </c>
      <c r="E536" s="905" t="s">
        <v>4695</v>
      </c>
      <c r="F536" s="905">
        <v>2010</v>
      </c>
      <c r="G536" s="905" t="s">
        <v>4696</v>
      </c>
      <c r="H536" s="907" t="s">
        <v>4581</v>
      </c>
      <c r="I536" s="905" t="s">
        <v>4582</v>
      </c>
      <c r="J536" s="906">
        <v>2825970000281</v>
      </c>
      <c r="K536" s="905" t="s">
        <v>5123</v>
      </c>
      <c r="L536" s="1065" t="s">
        <v>4736</v>
      </c>
      <c r="M536" s="905" t="s">
        <v>4441</v>
      </c>
      <c r="N536" s="905" t="s">
        <v>634</v>
      </c>
      <c r="O536" s="922">
        <v>1</v>
      </c>
      <c r="P536" s="905">
        <v>0</v>
      </c>
      <c r="Q536" s="905">
        <v>0</v>
      </c>
      <c r="R536" s="905">
        <v>0</v>
      </c>
      <c r="S536" s="922">
        <v>1007</v>
      </c>
      <c r="T536" s="905" t="s">
        <v>4586</v>
      </c>
      <c r="U536" s="926">
        <v>5791500</v>
      </c>
      <c r="V536" s="926">
        <v>5791500</v>
      </c>
      <c r="W536" s="907" t="s">
        <v>4567</v>
      </c>
      <c r="X536" s="905"/>
      <c r="Y536" s="917"/>
      <c r="Z536" s="907"/>
      <c r="AA536" s="908"/>
      <c r="AB536" s="909"/>
      <c r="AC536" s="905"/>
      <c r="AD536" s="907"/>
      <c r="AE536" s="922"/>
      <c r="AF536" s="906"/>
      <c r="AG536" s="910"/>
      <c r="AH536" s="905"/>
      <c r="AI536" s="910"/>
      <c r="AJ536" s="910"/>
      <c r="AK536" s="907"/>
      <c r="AL536" s="906"/>
      <c r="AM536" s="905"/>
      <c r="AN536" s="910"/>
      <c r="AO536" s="910"/>
      <c r="AP536" s="907"/>
      <c r="AQ536" s="711"/>
      <c r="AR536" s="711"/>
      <c r="AS536" s="711"/>
      <c r="AT536" s="711"/>
      <c r="AU536" s="715"/>
      <c r="AV536" s="711"/>
      <c r="AW536" s="711"/>
      <c r="AX536" s="711"/>
      <c r="AY536" s="927"/>
      <c r="AZ536" s="711"/>
      <c r="BA536" s="711"/>
      <c r="BB536" s="711"/>
      <c r="BC536" s="711"/>
      <c r="BD536" s="711"/>
      <c r="BE536" s="711"/>
      <c r="BF536" s="711"/>
      <c r="BG536" s="711"/>
      <c r="BH536" s="711"/>
      <c r="BI536" s="716"/>
      <c r="BJ536" s="722"/>
      <c r="BK536" s="1062"/>
      <c r="BL536" s="716"/>
      <c r="BM536" s="720"/>
      <c r="BO536" s="918"/>
    </row>
    <row r="537" spans="1:67" s="726" customFormat="1">
      <c r="A537" s="904">
        <f t="shared" si="8"/>
        <v>528</v>
      </c>
      <c r="B537" s="907">
        <v>2100</v>
      </c>
      <c r="C537" s="905" t="s">
        <v>4565</v>
      </c>
      <c r="D537" s="905">
        <v>2117</v>
      </c>
      <c r="E537" s="905" t="s">
        <v>4695</v>
      </c>
      <c r="F537" s="905">
        <v>2010</v>
      </c>
      <c r="G537" s="905" t="s">
        <v>4696</v>
      </c>
      <c r="H537" s="907" t="s">
        <v>4581</v>
      </c>
      <c r="I537" s="905" t="s">
        <v>4582</v>
      </c>
      <c r="J537" s="906">
        <v>2825970000282</v>
      </c>
      <c r="K537" s="905" t="s">
        <v>5124</v>
      </c>
      <c r="L537" s="1065" t="s">
        <v>4736</v>
      </c>
      <c r="M537" s="905" t="s">
        <v>4441</v>
      </c>
      <c r="N537" s="905" t="s">
        <v>634</v>
      </c>
      <c r="O537" s="922">
        <v>1</v>
      </c>
      <c r="P537" s="905">
        <v>0</v>
      </c>
      <c r="Q537" s="905">
        <v>0</v>
      </c>
      <c r="R537" s="905">
        <v>0</v>
      </c>
      <c r="S537" s="922">
        <v>1007</v>
      </c>
      <c r="T537" s="905" t="s">
        <v>4586</v>
      </c>
      <c r="U537" s="926">
        <v>6238100</v>
      </c>
      <c r="V537" s="926">
        <v>6238100</v>
      </c>
      <c r="W537" s="907" t="s">
        <v>4567</v>
      </c>
      <c r="X537" s="905"/>
      <c r="Y537" s="917"/>
      <c r="Z537" s="907"/>
      <c r="AA537" s="908"/>
      <c r="AB537" s="909"/>
      <c r="AC537" s="905"/>
      <c r="AD537" s="907"/>
      <c r="AE537" s="922"/>
      <c r="AF537" s="906"/>
      <c r="AG537" s="910"/>
      <c r="AH537" s="905"/>
      <c r="AI537" s="910"/>
      <c r="AJ537" s="910"/>
      <c r="AK537" s="907"/>
      <c r="AL537" s="906"/>
      <c r="AM537" s="905"/>
      <c r="AN537" s="910"/>
      <c r="AO537" s="910"/>
      <c r="AP537" s="907"/>
      <c r="AQ537" s="711"/>
      <c r="AR537" s="711"/>
      <c r="AS537" s="711"/>
      <c r="AT537" s="711"/>
      <c r="AU537" s="715"/>
      <c r="AV537" s="711"/>
      <c r="AW537" s="711"/>
      <c r="AX537" s="711"/>
      <c r="AY537" s="927"/>
      <c r="AZ537" s="711"/>
      <c r="BA537" s="711"/>
      <c r="BB537" s="711"/>
      <c r="BC537" s="711"/>
      <c r="BD537" s="711"/>
      <c r="BE537" s="711"/>
      <c r="BF537" s="711"/>
      <c r="BG537" s="711"/>
      <c r="BH537" s="711"/>
      <c r="BI537" s="716"/>
      <c r="BJ537" s="722"/>
      <c r="BK537" s="1062"/>
      <c r="BL537" s="716"/>
      <c r="BM537" s="720"/>
      <c r="BO537" s="918"/>
    </row>
    <row r="538" spans="1:67" s="726" customFormat="1">
      <c r="A538" s="904">
        <f t="shared" si="8"/>
        <v>529</v>
      </c>
      <c r="B538" s="907">
        <v>2100</v>
      </c>
      <c r="C538" s="905" t="s">
        <v>4565</v>
      </c>
      <c r="D538" s="905">
        <v>2117</v>
      </c>
      <c r="E538" s="905" t="s">
        <v>4695</v>
      </c>
      <c r="F538" s="905">
        <v>2010</v>
      </c>
      <c r="G538" s="905" t="s">
        <v>4696</v>
      </c>
      <c r="H538" s="907" t="s">
        <v>4581</v>
      </c>
      <c r="I538" s="905" t="s">
        <v>4582</v>
      </c>
      <c r="J538" s="906">
        <v>2825970000285</v>
      </c>
      <c r="K538" s="905" t="s">
        <v>5125</v>
      </c>
      <c r="L538" s="1065" t="s">
        <v>4736</v>
      </c>
      <c r="M538" s="905" t="s">
        <v>4441</v>
      </c>
      <c r="N538" s="905" t="s">
        <v>634</v>
      </c>
      <c r="O538" s="922">
        <v>1</v>
      </c>
      <c r="P538" s="905">
        <v>0</v>
      </c>
      <c r="Q538" s="905">
        <v>0</v>
      </c>
      <c r="R538" s="905">
        <v>0</v>
      </c>
      <c r="S538" s="922">
        <v>1007</v>
      </c>
      <c r="T538" s="905" t="s">
        <v>4586</v>
      </c>
      <c r="U538" s="926">
        <v>5978500</v>
      </c>
      <c r="V538" s="926">
        <v>5978500</v>
      </c>
      <c r="W538" s="907" t="s">
        <v>4567</v>
      </c>
      <c r="X538" s="905"/>
      <c r="Y538" s="917"/>
      <c r="Z538" s="907"/>
      <c r="AA538" s="908"/>
      <c r="AB538" s="909"/>
      <c r="AC538" s="905"/>
      <c r="AD538" s="907"/>
      <c r="AE538" s="922"/>
      <c r="AF538" s="906"/>
      <c r="AG538" s="910"/>
      <c r="AH538" s="905"/>
      <c r="AI538" s="910"/>
      <c r="AJ538" s="910"/>
      <c r="AK538" s="907"/>
      <c r="AL538" s="906"/>
      <c r="AM538" s="905"/>
      <c r="AN538" s="910"/>
      <c r="AO538" s="910"/>
      <c r="AP538" s="907"/>
      <c r="AQ538" s="711"/>
      <c r="AR538" s="711"/>
      <c r="AS538" s="711"/>
      <c r="AT538" s="711"/>
      <c r="AU538" s="715"/>
      <c r="AV538" s="711"/>
      <c r="AW538" s="711"/>
      <c r="AX538" s="711"/>
      <c r="AY538" s="927"/>
      <c r="AZ538" s="711"/>
      <c r="BA538" s="711"/>
      <c r="BB538" s="711"/>
      <c r="BC538" s="711"/>
      <c r="BD538" s="711"/>
      <c r="BE538" s="711"/>
      <c r="BF538" s="711"/>
      <c r="BG538" s="711"/>
      <c r="BH538" s="711"/>
      <c r="BI538" s="716"/>
      <c r="BJ538" s="722"/>
      <c r="BK538" s="1062"/>
      <c r="BL538" s="716"/>
      <c r="BM538" s="720"/>
      <c r="BO538" s="918"/>
    </row>
    <row r="539" spans="1:67" s="726" customFormat="1">
      <c r="A539" s="904">
        <f t="shared" si="8"/>
        <v>530</v>
      </c>
      <c r="B539" s="907">
        <v>2100</v>
      </c>
      <c r="C539" s="905" t="s">
        <v>4565</v>
      </c>
      <c r="D539" s="905">
        <v>2117</v>
      </c>
      <c r="E539" s="905" t="s">
        <v>4695</v>
      </c>
      <c r="F539" s="905">
        <v>2010</v>
      </c>
      <c r="G539" s="905" t="s">
        <v>4696</v>
      </c>
      <c r="H539" s="907" t="s">
        <v>4581</v>
      </c>
      <c r="I539" s="905" t="s">
        <v>4582</v>
      </c>
      <c r="J539" s="906">
        <v>2825970000286</v>
      </c>
      <c r="K539" s="905" t="s">
        <v>5126</v>
      </c>
      <c r="L539" s="1065" t="s">
        <v>4736</v>
      </c>
      <c r="M539" s="905" t="s">
        <v>4441</v>
      </c>
      <c r="N539" s="905" t="s">
        <v>634</v>
      </c>
      <c r="O539" s="922">
        <v>1</v>
      </c>
      <c r="P539" s="905">
        <v>0</v>
      </c>
      <c r="Q539" s="905">
        <v>0</v>
      </c>
      <c r="R539" s="905">
        <v>0</v>
      </c>
      <c r="S539" s="922">
        <v>1007</v>
      </c>
      <c r="T539" s="905" t="s">
        <v>4586</v>
      </c>
      <c r="U539" s="926">
        <v>6439400</v>
      </c>
      <c r="V539" s="926">
        <v>6439400</v>
      </c>
      <c r="W539" s="907" t="s">
        <v>4567</v>
      </c>
      <c r="X539" s="905"/>
      <c r="Y539" s="917"/>
      <c r="Z539" s="907"/>
      <c r="AA539" s="908"/>
      <c r="AB539" s="909"/>
      <c r="AC539" s="905"/>
      <c r="AD539" s="907"/>
      <c r="AE539" s="922"/>
      <c r="AF539" s="906"/>
      <c r="AG539" s="910"/>
      <c r="AH539" s="905"/>
      <c r="AI539" s="910"/>
      <c r="AJ539" s="910"/>
      <c r="AK539" s="907"/>
      <c r="AL539" s="906"/>
      <c r="AM539" s="905"/>
      <c r="AN539" s="910"/>
      <c r="AO539" s="910"/>
      <c r="AP539" s="907"/>
      <c r="AQ539" s="711"/>
      <c r="AR539" s="711"/>
      <c r="AS539" s="711"/>
      <c r="AT539" s="711"/>
      <c r="AU539" s="715"/>
      <c r="AV539" s="711"/>
      <c r="AW539" s="711"/>
      <c r="AX539" s="711"/>
      <c r="AY539" s="927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6"/>
      <c r="BJ539" s="722"/>
      <c r="BK539" s="1062"/>
      <c r="BL539" s="716"/>
      <c r="BM539" s="720"/>
      <c r="BO539" s="918"/>
    </row>
    <row r="540" spans="1:67" s="726" customFormat="1">
      <c r="A540" s="904">
        <f t="shared" si="8"/>
        <v>531</v>
      </c>
      <c r="B540" s="907">
        <v>2100</v>
      </c>
      <c r="C540" s="905" t="s">
        <v>4565</v>
      </c>
      <c r="D540" s="905">
        <v>2117</v>
      </c>
      <c r="E540" s="905" t="s">
        <v>4695</v>
      </c>
      <c r="F540" s="905">
        <v>2010</v>
      </c>
      <c r="G540" s="905" t="s">
        <v>4696</v>
      </c>
      <c r="H540" s="907" t="s">
        <v>4581</v>
      </c>
      <c r="I540" s="905" t="s">
        <v>4582</v>
      </c>
      <c r="J540" s="906">
        <v>2825970000289</v>
      </c>
      <c r="K540" s="905" t="s">
        <v>5127</v>
      </c>
      <c r="L540" s="1065" t="s">
        <v>4736</v>
      </c>
      <c r="M540" s="905" t="s">
        <v>4441</v>
      </c>
      <c r="N540" s="905" t="s">
        <v>634</v>
      </c>
      <c r="O540" s="922">
        <v>2</v>
      </c>
      <c r="P540" s="905">
        <v>0</v>
      </c>
      <c r="Q540" s="905">
        <v>0</v>
      </c>
      <c r="R540" s="905">
        <v>0</v>
      </c>
      <c r="S540" s="922">
        <v>1007</v>
      </c>
      <c r="T540" s="905" t="s">
        <v>4586</v>
      </c>
      <c r="U540" s="926">
        <v>6245800</v>
      </c>
      <c r="V540" s="926">
        <v>12491600</v>
      </c>
      <c r="W540" s="907" t="s">
        <v>4567</v>
      </c>
      <c r="X540" s="905"/>
      <c r="Y540" s="917"/>
      <c r="Z540" s="907"/>
      <c r="AA540" s="908"/>
      <c r="AB540" s="909"/>
      <c r="AC540" s="905"/>
      <c r="AD540" s="907"/>
      <c r="AE540" s="922"/>
      <c r="AF540" s="906"/>
      <c r="AG540" s="910"/>
      <c r="AH540" s="905"/>
      <c r="AI540" s="910"/>
      <c r="AJ540" s="910"/>
      <c r="AK540" s="907"/>
      <c r="AL540" s="906"/>
      <c r="AM540" s="905"/>
      <c r="AN540" s="910"/>
      <c r="AO540" s="910"/>
      <c r="AP540" s="907"/>
      <c r="AQ540" s="711"/>
      <c r="AR540" s="711"/>
      <c r="AS540" s="711"/>
      <c r="AT540" s="711"/>
      <c r="AU540" s="715"/>
      <c r="AV540" s="711"/>
      <c r="AW540" s="711"/>
      <c r="AX540" s="711"/>
      <c r="AY540" s="927"/>
      <c r="AZ540" s="711"/>
      <c r="BA540" s="711"/>
      <c r="BB540" s="711"/>
      <c r="BC540" s="711"/>
      <c r="BD540" s="711"/>
      <c r="BE540" s="711"/>
      <c r="BF540" s="711"/>
      <c r="BG540" s="711"/>
      <c r="BH540" s="711"/>
      <c r="BI540" s="716"/>
      <c r="BJ540" s="722"/>
      <c r="BK540" s="1062"/>
      <c r="BL540" s="716"/>
      <c r="BM540" s="720"/>
      <c r="BO540" s="918"/>
    </row>
    <row r="541" spans="1:67" s="726" customFormat="1">
      <c r="A541" s="904">
        <f t="shared" si="8"/>
        <v>532</v>
      </c>
      <c r="B541" s="907">
        <v>2100</v>
      </c>
      <c r="C541" s="905" t="s">
        <v>4565</v>
      </c>
      <c r="D541" s="905">
        <v>2117</v>
      </c>
      <c r="E541" s="905" t="s">
        <v>4695</v>
      </c>
      <c r="F541" s="905">
        <v>2010</v>
      </c>
      <c r="G541" s="905" t="s">
        <v>4696</v>
      </c>
      <c r="H541" s="907" t="s">
        <v>4581</v>
      </c>
      <c r="I541" s="905" t="s">
        <v>4582</v>
      </c>
      <c r="J541" s="906">
        <v>2825970000290</v>
      </c>
      <c r="K541" s="905" t="s">
        <v>5128</v>
      </c>
      <c r="L541" s="1065" t="s">
        <v>4736</v>
      </c>
      <c r="M541" s="905" t="s">
        <v>4441</v>
      </c>
      <c r="N541" s="905" t="s">
        <v>634</v>
      </c>
      <c r="O541" s="922">
        <v>2</v>
      </c>
      <c r="P541" s="905">
        <v>0</v>
      </c>
      <c r="Q541" s="905">
        <v>0</v>
      </c>
      <c r="R541" s="905">
        <v>0</v>
      </c>
      <c r="S541" s="922">
        <v>1007</v>
      </c>
      <c r="T541" s="905" t="s">
        <v>4586</v>
      </c>
      <c r="U541" s="926">
        <v>6728700</v>
      </c>
      <c r="V541" s="926">
        <v>13457400</v>
      </c>
      <c r="W541" s="907" t="s">
        <v>4567</v>
      </c>
      <c r="X541" s="905"/>
      <c r="Y541" s="917"/>
      <c r="Z541" s="907"/>
      <c r="AA541" s="908"/>
      <c r="AB541" s="909"/>
      <c r="AC541" s="905"/>
      <c r="AD541" s="907"/>
      <c r="AE541" s="922"/>
      <c r="AF541" s="906"/>
      <c r="AG541" s="910"/>
      <c r="AH541" s="905"/>
      <c r="AI541" s="910"/>
      <c r="AJ541" s="910"/>
      <c r="AK541" s="907"/>
      <c r="AL541" s="906"/>
      <c r="AM541" s="905"/>
      <c r="AN541" s="910"/>
      <c r="AO541" s="910"/>
      <c r="AP541" s="907"/>
      <c r="AQ541" s="711"/>
      <c r="AR541" s="711"/>
      <c r="AS541" s="711"/>
      <c r="AT541" s="711"/>
      <c r="AU541" s="715"/>
      <c r="AV541" s="711"/>
      <c r="AW541" s="711"/>
      <c r="AX541" s="711"/>
      <c r="AY541" s="927"/>
      <c r="AZ541" s="711"/>
      <c r="BA541" s="711"/>
      <c r="BB541" s="711"/>
      <c r="BC541" s="711"/>
      <c r="BD541" s="711"/>
      <c r="BE541" s="711"/>
      <c r="BF541" s="711"/>
      <c r="BG541" s="711"/>
      <c r="BH541" s="711"/>
      <c r="BI541" s="716"/>
      <c r="BJ541" s="722"/>
      <c r="BK541" s="1062"/>
      <c r="BL541" s="716"/>
      <c r="BM541" s="720"/>
      <c r="BO541" s="918"/>
    </row>
    <row r="542" spans="1:67" s="726" customFormat="1">
      <c r="A542" s="904">
        <f t="shared" si="8"/>
        <v>533</v>
      </c>
      <c r="B542" s="907">
        <v>2100</v>
      </c>
      <c r="C542" s="905" t="s">
        <v>4565</v>
      </c>
      <c r="D542" s="905">
        <v>2117</v>
      </c>
      <c r="E542" s="905" t="s">
        <v>4695</v>
      </c>
      <c r="F542" s="905">
        <v>2010</v>
      </c>
      <c r="G542" s="905" t="s">
        <v>4696</v>
      </c>
      <c r="H542" s="907" t="s">
        <v>4581</v>
      </c>
      <c r="I542" s="905" t="s">
        <v>4582</v>
      </c>
      <c r="J542" s="906">
        <v>9999970023272</v>
      </c>
      <c r="K542" s="905" t="s">
        <v>4931</v>
      </c>
      <c r="L542" s="1065" t="s">
        <v>4451</v>
      </c>
      <c r="M542" s="905" t="s">
        <v>4441</v>
      </c>
      <c r="N542" s="905" t="s">
        <v>634</v>
      </c>
      <c r="O542" s="922">
        <v>4</v>
      </c>
      <c r="P542" s="905">
        <v>0</v>
      </c>
      <c r="Q542" s="905">
        <v>0</v>
      </c>
      <c r="R542" s="905">
        <v>0</v>
      </c>
      <c r="S542" s="922">
        <v>1007</v>
      </c>
      <c r="T542" s="905" t="s">
        <v>4586</v>
      </c>
      <c r="U542" s="926">
        <v>404800</v>
      </c>
      <c r="V542" s="926">
        <v>1619200</v>
      </c>
      <c r="W542" s="907" t="s">
        <v>4567</v>
      </c>
      <c r="X542" s="905"/>
      <c r="Y542" s="917"/>
      <c r="Z542" s="907"/>
      <c r="AA542" s="908"/>
      <c r="AB542" s="909"/>
      <c r="AC542" s="905"/>
      <c r="AD542" s="907"/>
      <c r="AE542" s="922"/>
      <c r="AF542" s="906"/>
      <c r="AG542" s="910"/>
      <c r="AH542" s="905"/>
      <c r="AI542" s="910"/>
      <c r="AJ542" s="910"/>
      <c r="AK542" s="907"/>
      <c r="AL542" s="906"/>
      <c r="AM542" s="905"/>
      <c r="AN542" s="910"/>
      <c r="AO542" s="910"/>
      <c r="AP542" s="907"/>
      <c r="AQ542" s="711"/>
      <c r="AR542" s="711"/>
      <c r="AS542" s="711"/>
      <c r="AT542" s="711"/>
      <c r="AU542" s="715"/>
      <c r="AV542" s="711"/>
      <c r="AW542" s="711"/>
      <c r="AX542" s="711"/>
      <c r="AY542" s="927"/>
      <c r="AZ542" s="711"/>
      <c r="BA542" s="711"/>
      <c r="BB542" s="711"/>
      <c r="BC542" s="711"/>
      <c r="BD542" s="711"/>
      <c r="BE542" s="711"/>
      <c r="BF542" s="711"/>
      <c r="BG542" s="711"/>
      <c r="BH542" s="711"/>
      <c r="BI542" s="716"/>
      <c r="BJ542" s="722"/>
      <c r="BK542" s="1062"/>
      <c r="BL542" s="716"/>
      <c r="BM542" s="720"/>
      <c r="BO542" s="918"/>
    </row>
    <row r="543" spans="1:67" s="726" customFormat="1">
      <c r="A543" s="904">
        <f t="shared" si="8"/>
        <v>534</v>
      </c>
      <c r="B543" s="907">
        <v>2100</v>
      </c>
      <c r="C543" s="905" t="s">
        <v>4565</v>
      </c>
      <c r="D543" s="905">
        <v>2117</v>
      </c>
      <c r="E543" s="905" t="s">
        <v>4695</v>
      </c>
      <c r="F543" s="905">
        <v>2010</v>
      </c>
      <c r="G543" s="905" t="s">
        <v>4696</v>
      </c>
      <c r="H543" s="907" t="s">
        <v>4581</v>
      </c>
      <c r="I543" s="905" t="s">
        <v>4582</v>
      </c>
      <c r="J543" s="906">
        <v>2910970000039</v>
      </c>
      <c r="K543" s="905" t="s">
        <v>4743</v>
      </c>
      <c r="L543" s="1065" t="s">
        <v>4742</v>
      </c>
      <c r="M543" s="905" t="s">
        <v>4441</v>
      </c>
      <c r="N543" s="905" t="s">
        <v>634</v>
      </c>
      <c r="O543" s="922">
        <v>52</v>
      </c>
      <c r="P543" s="905">
        <v>0</v>
      </c>
      <c r="Q543" s="905">
        <v>0</v>
      </c>
      <c r="R543" s="905">
        <v>0</v>
      </c>
      <c r="S543" s="922">
        <v>1007</v>
      </c>
      <c r="T543" s="905" t="s">
        <v>4586</v>
      </c>
      <c r="U543" s="926">
        <v>3210500</v>
      </c>
      <c r="V543" s="926">
        <v>166946000</v>
      </c>
      <c r="W543" s="907" t="s">
        <v>4567</v>
      </c>
      <c r="X543" s="905"/>
      <c r="Y543" s="917"/>
      <c r="Z543" s="907"/>
      <c r="AA543" s="908"/>
      <c r="AB543" s="909"/>
      <c r="AC543" s="905"/>
      <c r="AD543" s="907"/>
      <c r="AE543" s="922"/>
      <c r="AF543" s="906"/>
      <c r="AG543" s="910"/>
      <c r="AH543" s="905"/>
      <c r="AI543" s="910"/>
      <c r="AJ543" s="910"/>
      <c r="AK543" s="907"/>
      <c r="AL543" s="906"/>
      <c r="AM543" s="905"/>
      <c r="AN543" s="910"/>
      <c r="AO543" s="910"/>
      <c r="AP543" s="907"/>
      <c r="AQ543" s="711"/>
      <c r="AR543" s="711"/>
      <c r="AS543" s="711"/>
      <c r="AT543" s="711"/>
      <c r="AU543" s="715"/>
      <c r="AV543" s="711"/>
      <c r="AW543" s="711"/>
      <c r="AX543" s="711"/>
      <c r="AY543" s="927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6"/>
      <c r="BJ543" s="722"/>
      <c r="BK543" s="1062"/>
      <c r="BL543" s="716"/>
      <c r="BM543" s="720"/>
      <c r="BO543" s="918"/>
    </row>
    <row r="544" spans="1:67" s="726" customFormat="1">
      <c r="A544" s="904">
        <f t="shared" si="8"/>
        <v>535</v>
      </c>
      <c r="B544" s="907">
        <v>2100</v>
      </c>
      <c r="C544" s="905" t="s">
        <v>4565</v>
      </c>
      <c r="D544" s="905">
        <v>2117</v>
      </c>
      <c r="E544" s="905" t="s">
        <v>4695</v>
      </c>
      <c r="F544" s="905">
        <v>2010</v>
      </c>
      <c r="G544" s="905" t="s">
        <v>4696</v>
      </c>
      <c r="H544" s="907" t="s">
        <v>4581</v>
      </c>
      <c r="I544" s="905" t="s">
        <v>4582</v>
      </c>
      <c r="J544" s="906">
        <v>3460970000043</v>
      </c>
      <c r="K544" s="905" t="s">
        <v>5878</v>
      </c>
      <c r="L544" s="1065" t="s">
        <v>5756</v>
      </c>
      <c r="M544" s="905" t="s">
        <v>4441</v>
      </c>
      <c r="N544" s="905" t="s">
        <v>634</v>
      </c>
      <c r="O544" s="922">
        <v>110</v>
      </c>
      <c r="P544" s="905">
        <v>0</v>
      </c>
      <c r="Q544" s="905">
        <v>0</v>
      </c>
      <c r="R544" s="905">
        <v>0</v>
      </c>
      <c r="S544" s="922">
        <v>1007</v>
      </c>
      <c r="T544" s="905" t="s">
        <v>4586</v>
      </c>
      <c r="U544" s="926">
        <v>25200</v>
      </c>
      <c r="V544" s="926">
        <v>2772000</v>
      </c>
      <c r="W544" s="907" t="s">
        <v>4567</v>
      </c>
      <c r="X544" s="905"/>
      <c r="Y544" s="917"/>
      <c r="Z544" s="907"/>
      <c r="AA544" s="908"/>
      <c r="AB544" s="909" t="s">
        <v>6220</v>
      </c>
      <c r="AC544" s="905" t="s">
        <v>6221</v>
      </c>
      <c r="AD544" s="907"/>
      <c r="AE544" s="922"/>
      <c r="AF544" s="906"/>
      <c r="AG544" s="910"/>
      <c r="AH544" s="905"/>
      <c r="AI544" s="910"/>
      <c r="AJ544" s="910">
        <v>44005</v>
      </c>
      <c r="AK544" s="907">
        <v>110</v>
      </c>
      <c r="AL544" s="906"/>
      <c r="AM544" s="905"/>
      <c r="AN544" s="910"/>
      <c r="AO544" s="910"/>
      <c r="AP544" s="907"/>
      <c r="AQ544" s="711"/>
      <c r="AR544" s="711"/>
      <c r="AS544" s="711"/>
      <c r="AT544" s="711"/>
      <c r="AU544" s="715"/>
      <c r="AV544" s="711"/>
      <c r="AW544" s="711"/>
      <c r="AX544" s="711"/>
      <c r="AY544" s="927"/>
      <c r="AZ544" s="711"/>
      <c r="BA544" s="711"/>
      <c r="BB544" s="711"/>
      <c r="BC544" s="711"/>
      <c r="BD544" s="711"/>
      <c r="BE544" s="711"/>
      <c r="BF544" s="711"/>
      <c r="BG544" s="711"/>
      <c r="BH544" s="711"/>
      <c r="BI544" s="716"/>
      <c r="BJ544" s="722"/>
      <c r="BK544" s="1062"/>
      <c r="BL544" s="716"/>
      <c r="BM544" s="720"/>
      <c r="BO544" s="918"/>
    </row>
    <row r="545" spans="1:67" s="726" customFormat="1">
      <c r="A545" s="904">
        <f t="shared" si="8"/>
        <v>536</v>
      </c>
      <c r="B545" s="907">
        <v>2100</v>
      </c>
      <c r="C545" s="905" t="s">
        <v>4565</v>
      </c>
      <c r="D545" s="905">
        <v>2117</v>
      </c>
      <c r="E545" s="905" t="s">
        <v>4695</v>
      </c>
      <c r="F545" s="905">
        <v>2010</v>
      </c>
      <c r="G545" s="905" t="s">
        <v>4696</v>
      </c>
      <c r="H545" s="907" t="s">
        <v>4581</v>
      </c>
      <c r="I545" s="905" t="s">
        <v>4582</v>
      </c>
      <c r="J545" s="906">
        <v>6130970000209</v>
      </c>
      <c r="K545" s="905" t="s">
        <v>4933</v>
      </c>
      <c r="L545" s="1065" t="s">
        <v>4584</v>
      </c>
      <c r="M545" s="905" t="s">
        <v>4441</v>
      </c>
      <c r="N545" s="905" t="s">
        <v>634</v>
      </c>
      <c r="O545" s="922">
        <v>24</v>
      </c>
      <c r="P545" s="905">
        <v>0</v>
      </c>
      <c r="Q545" s="905">
        <v>0</v>
      </c>
      <c r="R545" s="905">
        <v>0</v>
      </c>
      <c r="S545" s="922">
        <v>1007</v>
      </c>
      <c r="T545" s="905" t="s">
        <v>4586</v>
      </c>
      <c r="U545" s="926">
        <v>4290000</v>
      </c>
      <c r="V545" s="926">
        <v>102960000</v>
      </c>
      <c r="W545" s="907" t="s">
        <v>4567</v>
      </c>
      <c r="X545" s="905"/>
      <c r="Y545" s="917"/>
      <c r="Z545" s="907"/>
      <c r="AA545" s="908"/>
      <c r="AB545" s="909"/>
      <c r="AC545" s="905"/>
      <c r="AD545" s="907"/>
      <c r="AE545" s="922"/>
      <c r="AF545" s="906"/>
      <c r="AG545" s="910"/>
      <c r="AH545" s="905"/>
      <c r="AI545" s="910"/>
      <c r="AJ545" s="910"/>
      <c r="AK545" s="907"/>
      <c r="AL545" s="906"/>
      <c r="AM545" s="905"/>
      <c r="AN545" s="910"/>
      <c r="AO545" s="910"/>
      <c r="AP545" s="907"/>
      <c r="AQ545" s="711"/>
      <c r="AR545" s="711"/>
      <c r="AS545" s="711"/>
      <c r="AT545" s="711"/>
      <c r="AU545" s="715"/>
      <c r="AV545" s="711"/>
      <c r="AW545" s="711"/>
      <c r="AX545" s="711"/>
      <c r="AY545" s="927"/>
      <c r="AZ545" s="711"/>
      <c r="BA545" s="711"/>
      <c r="BB545" s="711"/>
      <c r="BC545" s="711"/>
      <c r="BD545" s="711"/>
      <c r="BE545" s="711"/>
      <c r="BF545" s="711"/>
      <c r="BG545" s="711"/>
      <c r="BH545" s="711"/>
      <c r="BI545" s="716"/>
      <c r="BJ545" s="722"/>
      <c r="BK545" s="1062"/>
      <c r="BL545" s="716"/>
      <c r="BM545" s="720"/>
      <c r="BO545" s="918"/>
    </row>
    <row r="546" spans="1:67" s="726" customFormat="1">
      <c r="A546" s="904">
        <f t="shared" si="8"/>
        <v>537</v>
      </c>
      <c r="B546" s="907">
        <v>2100</v>
      </c>
      <c r="C546" s="905" t="s">
        <v>4565</v>
      </c>
      <c r="D546" s="905">
        <v>2117</v>
      </c>
      <c r="E546" s="905" t="s">
        <v>4695</v>
      </c>
      <c r="F546" s="905">
        <v>2010</v>
      </c>
      <c r="G546" s="905" t="s">
        <v>4696</v>
      </c>
      <c r="H546" s="907" t="s">
        <v>4581</v>
      </c>
      <c r="I546" s="905" t="s">
        <v>4582</v>
      </c>
      <c r="J546" s="906">
        <v>2910970000040</v>
      </c>
      <c r="K546" s="905" t="s">
        <v>4744</v>
      </c>
      <c r="L546" s="1065" t="s">
        <v>4742</v>
      </c>
      <c r="M546" s="905" t="s">
        <v>4441</v>
      </c>
      <c r="N546" s="905" t="s">
        <v>634</v>
      </c>
      <c r="O546" s="922">
        <v>8</v>
      </c>
      <c r="P546" s="905">
        <v>0</v>
      </c>
      <c r="Q546" s="905">
        <v>0</v>
      </c>
      <c r="R546" s="905">
        <v>0</v>
      </c>
      <c r="S546" s="922">
        <v>1007</v>
      </c>
      <c r="T546" s="905" t="s">
        <v>4586</v>
      </c>
      <c r="U546" s="926">
        <v>1777700</v>
      </c>
      <c r="V546" s="926">
        <v>14221600</v>
      </c>
      <c r="W546" s="907" t="s">
        <v>4567</v>
      </c>
      <c r="X546" s="905"/>
      <c r="Y546" s="917"/>
      <c r="Z546" s="907"/>
      <c r="AA546" s="908"/>
      <c r="AB546" s="909"/>
      <c r="AC546" s="905"/>
      <c r="AD546" s="907"/>
      <c r="AE546" s="922"/>
      <c r="AF546" s="906"/>
      <c r="AG546" s="910"/>
      <c r="AH546" s="905"/>
      <c r="AI546" s="910"/>
      <c r="AJ546" s="910"/>
      <c r="AK546" s="907"/>
      <c r="AL546" s="906"/>
      <c r="AM546" s="905"/>
      <c r="AN546" s="910"/>
      <c r="AO546" s="910"/>
      <c r="AP546" s="907"/>
      <c r="AQ546" s="711"/>
      <c r="AR546" s="711"/>
      <c r="AS546" s="711"/>
      <c r="AT546" s="711"/>
      <c r="AU546" s="715"/>
      <c r="AV546" s="711"/>
      <c r="AW546" s="711"/>
      <c r="AX546" s="711"/>
      <c r="AY546" s="927"/>
      <c r="AZ546" s="711"/>
      <c r="BA546" s="711"/>
      <c r="BB546" s="711"/>
      <c r="BC546" s="711"/>
      <c r="BD546" s="711"/>
      <c r="BE546" s="711"/>
      <c r="BF546" s="711"/>
      <c r="BG546" s="711"/>
      <c r="BH546" s="711"/>
      <c r="BI546" s="716"/>
      <c r="BJ546" s="722"/>
      <c r="BK546" s="1062"/>
      <c r="BL546" s="716"/>
      <c r="BM546" s="720"/>
      <c r="BO546" s="918"/>
    </row>
    <row r="547" spans="1:67" s="726" customFormat="1">
      <c r="A547" s="904">
        <f t="shared" si="8"/>
        <v>538</v>
      </c>
      <c r="B547" s="907">
        <v>2100</v>
      </c>
      <c r="C547" s="905" t="s">
        <v>4565</v>
      </c>
      <c r="D547" s="905">
        <v>2117</v>
      </c>
      <c r="E547" s="905" t="s">
        <v>4695</v>
      </c>
      <c r="F547" s="905">
        <v>2010</v>
      </c>
      <c r="G547" s="905" t="s">
        <v>4696</v>
      </c>
      <c r="H547" s="907" t="s">
        <v>4581</v>
      </c>
      <c r="I547" s="905" t="s">
        <v>4582</v>
      </c>
      <c r="J547" s="906">
        <v>4720970000520</v>
      </c>
      <c r="K547" s="905" t="s">
        <v>5879</v>
      </c>
      <c r="L547" s="1065" t="s">
        <v>4590</v>
      </c>
      <c r="M547" s="905" t="s">
        <v>4441</v>
      </c>
      <c r="N547" s="905" t="s">
        <v>634</v>
      </c>
      <c r="O547" s="922">
        <v>12</v>
      </c>
      <c r="P547" s="905">
        <v>0</v>
      </c>
      <c r="Q547" s="905">
        <v>0</v>
      </c>
      <c r="R547" s="905">
        <v>0</v>
      </c>
      <c r="S547" s="922">
        <v>1007</v>
      </c>
      <c r="T547" s="905" t="s">
        <v>4586</v>
      </c>
      <c r="U547" s="926">
        <v>21450</v>
      </c>
      <c r="V547" s="926">
        <v>257400</v>
      </c>
      <c r="W547" s="907" t="s">
        <v>4567</v>
      </c>
      <c r="X547" s="905"/>
      <c r="Y547" s="917"/>
      <c r="Z547" s="907"/>
      <c r="AA547" s="908"/>
      <c r="AB547" s="909" t="s">
        <v>5901</v>
      </c>
      <c r="AC547" s="905" t="s">
        <v>6217</v>
      </c>
      <c r="AD547" s="907"/>
      <c r="AE547" s="922"/>
      <c r="AF547" s="906"/>
      <c r="AG547" s="910"/>
      <c r="AH547" s="905"/>
      <c r="AI547" s="910"/>
      <c r="AJ547" s="910">
        <v>44005</v>
      </c>
      <c r="AK547" s="907">
        <v>12</v>
      </c>
      <c r="AL547" s="906"/>
      <c r="AM547" s="905"/>
      <c r="AN547" s="910"/>
      <c r="AO547" s="910"/>
      <c r="AP547" s="907"/>
      <c r="AQ547" s="711"/>
      <c r="AR547" s="711"/>
      <c r="AS547" s="711"/>
      <c r="AT547" s="711"/>
      <c r="AU547" s="715"/>
      <c r="AV547" s="711"/>
      <c r="AW547" s="711"/>
      <c r="AX547" s="711"/>
      <c r="AY547" s="927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6"/>
      <c r="BJ547" s="722"/>
      <c r="BK547" s="1062"/>
      <c r="BL547" s="716"/>
      <c r="BM547" s="720"/>
      <c r="BO547" s="918"/>
    </row>
    <row r="548" spans="1:67" s="726" customFormat="1">
      <c r="A548" s="904">
        <f t="shared" si="8"/>
        <v>539</v>
      </c>
      <c r="B548" s="907">
        <v>2100</v>
      </c>
      <c r="C548" s="905" t="s">
        <v>4565</v>
      </c>
      <c r="D548" s="905">
        <v>2117</v>
      </c>
      <c r="E548" s="905" t="s">
        <v>4695</v>
      </c>
      <c r="F548" s="905">
        <v>2010</v>
      </c>
      <c r="G548" s="905" t="s">
        <v>4696</v>
      </c>
      <c r="H548" s="907" t="s">
        <v>5185</v>
      </c>
      <c r="I548" s="905" t="s">
        <v>5186</v>
      </c>
      <c r="J548" s="906">
        <v>4191517</v>
      </c>
      <c r="K548" s="905" t="s">
        <v>5880</v>
      </c>
      <c r="L548" s="1065" t="s">
        <v>5595</v>
      </c>
      <c r="M548" s="905" t="s">
        <v>4441</v>
      </c>
      <c r="N548" s="905" t="s">
        <v>634</v>
      </c>
      <c r="O548" s="922">
        <v>30</v>
      </c>
      <c r="P548" s="905">
        <v>0</v>
      </c>
      <c r="Q548" s="905">
        <v>0</v>
      </c>
      <c r="R548" s="905">
        <v>0</v>
      </c>
      <c r="S548" s="922">
        <v>1007</v>
      </c>
      <c r="T548" s="905" t="s">
        <v>4586</v>
      </c>
      <c r="U548" s="926">
        <v>21890</v>
      </c>
      <c r="V548" s="926">
        <v>656700</v>
      </c>
      <c r="W548" s="907" t="s">
        <v>4567</v>
      </c>
      <c r="X548" s="905"/>
      <c r="Y548" s="917"/>
      <c r="Z548" s="907"/>
      <c r="AA548" s="908"/>
      <c r="AB548" s="909" t="s">
        <v>5901</v>
      </c>
      <c r="AC548" s="905" t="s">
        <v>6217</v>
      </c>
      <c r="AD548" s="907"/>
      <c r="AE548" s="922"/>
      <c r="AF548" s="906"/>
      <c r="AG548" s="910"/>
      <c r="AH548" s="905"/>
      <c r="AI548" s="910"/>
      <c r="AJ548" s="910">
        <v>44005</v>
      </c>
      <c r="AK548" s="907">
        <v>30</v>
      </c>
      <c r="AL548" s="906"/>
      <c r="AM548" s="905"/>
      <c r="AN548" s="910"/>
      <c r="AO548" s="910"/>
      <c r="AP548" s="907"/>
      <c r="AQ548" s="711"/>
      <c r="AR548" s="711"/>
      <c r="AS548" s="711"/>
      <c r="AT548" s="711"/>
      <c r="AU548" s="715"/>
      <c r="AV548" s="711"/>
      <c r="AW548" s="711"/>
      <c r="AX548" s="711"/>
      <c r="AY548" s="927"/>
      <c r="AZ548" s="711"/>
      <c r="BA548" s="711"/>
      <c r="BB548" s="711"/>
      <c r="BC548" s="711"/>
      <c r="BD548" s="711"/>
      <c r="BE548" s="711"/>
      <c r="BF548" s="711"/>
      <c r="BG548" s="711"/>
      <c r="BH548" s="711"/>
      <c r="BI548" s="716"/>
      <c r="BJ548" s="722"/>
      <c r="BK548" s="1062"/>
      <c r="BL548" s="716"/>
      <c r="BM548" s="720"/>
      <c r="BO548" s="918"/>
    </row>
    <row r="549" spans="1:67" s="726" customFormat="1">
      <c r="A549" s="904">
        <f t="shared" si="8"/>
        <v>540</v>
      </c>
      <c r="B549" s="907">
        <v>2100</v>
      </c>
      <c r="C549" s="905" t="s">
        <v>4565</v>
      </c>
      <c r="D549" s="905">
        <v>2117</v>
      </c>
      <c r="E549" s="905" t="s">
        <v>4695</v>
      </c>
      <c r="F549" s="905">
        <v>2010</v>
      </c>
      <c r="G549" s="905" t="s">
        <v>4696</v>
      </c>
      <c r="H549" s="907" t="s">
        <v>4581</v>
      </c>
      <c r="I549" s="905" t="s">
        <v>4582</v>
      </c>
      <c r="J549" s="906">
        <v>8010970000040</v>
      </c>
      <c r="K549" s="905" t="s">
        <v>5881</v>
      </c>
      <c r="L549" s="1065" t="s">
        <v>5773</v>
      </c>
      <c r="M549" s="905" t="s">
        <v>1011</v>
      </c>
      <c r="N549" s="905" t="s">
        <v>634</v>
      </c>
      <c r="O549" s="922">
        <v>17</v>
      </c>
      <c r="P549" s="905">
        <v>0</v>
      </c>
      <c r="Q549" s="905">
        <v>0</v>
      </c>
      <c r="R549" s="905">
        <v>0</v>
      </c>
      <c r="S549" s="922">
        <v>1007</v>
      </c>
      <c r="T549" s="905" t="s">
        <v>4586</v>
      </c>
      <c r="U549" s="926">
        <v>36300</v>
      </c>
      <c r="V549" s="926">
        <v>617100</v>
      </c>
      <c r="W549" s="907" t="s">
        <v>4567</v>
      </c>
      <c r="X549" s="905"/>
      <c r="Y549" s="917"/>
      <c r="Z549" s="907"/>
      <c r="AA549" s="908"/>
      <c r="AB549" s="909" t="s">
        <v>5901</v>
      </c>
      <c r="AC549" s="905" t="s">
        <v>6217</v>
      </c>
      <c r="AD549" s="907"/>
      <c r="AE549" s="922"/>
      <c r="AF549" s="906"/>
      <c r="AG549" s="910"/>
      <c r="AH549" s="905"/>
      <c r="AI549" s="910"/>
      <c r="AJ549" s="910">
        <v>44005</v>
      </c>
      <c r="AK549" s="907">
        <v>17</v>
      </c>
      <c r="AL549" s="906"/>
      <c r="AM549" s="905"/>
      <c r="AN549" s="910"/>
      <c r="AO549" s="910"/>
      <c r="AP549" s="907"/>
      <c r="AQ549" s="711"/>
      <c r="AR549" s="711"/>
      <c r="AS549" s="711"/>
      <c r="AT549" s="711"/>
      <c r="AU549" s="715"/>
      <c r="AV549" s="711"/>
      <c r="AW549" s="711"/>
      <c r="AX549" s="711"/>
      <c r="AY549" s="927"/>
      <c r="AZ549" s="711"/>
      <c r="BA549" s="711"/>
      <c r="BB549" s="711"/>
      <c r="BC549" s="711"/>
      <c r="BD549" s="711"/>
      <c r="BE549" s="711"/>
      <c r="BF549" s="711"/>
      <c r="BG549" s="711"/>
      <c r="BH549" s="711"/>
      <c r="BI549" s="716"/>
      <c r="BJ549" s="722"/>
      <c r="BK549" s="1062"/>
      <c r="BL549" s="716"/>
      <c r="BM549" s="720"/>
      <c r="BO549" s="918"/>
    </row>
    <row r="550" spans="1:67" s="726" customFormat="1">
      <c r="A550" s="904">
        <f t="shared" si="8"/>
        <v>541</v>
      </c>
      <c r="B550" s="907">
        <v>2100</v>
      </c>
      <c r="C550" s="905" t="s">
        <v>4565</v>
      </c>
      <c r="D550" s="905">
        <v>2117</v>
      </c>
      <c r="E550" s="905" t="s">
        <v>4695</v>
      </c>
      <c r="F550" s="905">
        <v>2010</v>
      </c>
      <c r="G550" s="905" t="s">
        <v>4696</v>
      </c>
      <c r="H550" s="907" t="s">
        <v>4581</v>
      </c>
      <c r="I550" s="905" t="s">
        <v>4582</v>
      </c>
      <c r="J550" s="906">
        <v>8030970000112</v>
      </c>
      <c r="K550" s="905" t="s">
        <v>4925</v>
      </c>
      <c r="L550" s="1065" t="s">
        <v>4450</v>
      </c>
      <c r="M550" s="905" t="s">
        <v>4441</v>
      </c>
      <c r="N550" s="905" t="s">
        <v>634</v>
      </c>
      <c r="O550" s="922">
        <v>2</v>
      </c>
      <c r="P550" s="905">
        <v>0</v>
      </c>
      <c r="Q550" s="905">
        <v>0</v>
      </c>
      <c r="R550" s="905">
        <v>0</v>
      </c>
      <c r="S550" s="922">
        <v>1007</v>
      </c>
      <c r="T550" s="905" t="s">
        <v>4586</v>
      </c>
      <c r="U550" s="926">
        <v>8587700</v>
      </c>
      <c r="V550" s="926">
        <v>17175400</v>
      </c>
      <c r="W550" s="907" t="s">
        <v>4567</v>
      </c>
      <c r="X550" s="905"/>
      <c r="Y550" s="917"/>
      <c r="Z550" s="907"/>
      <c r="AA550" s="908"/>
      <c r="AB550" s="909"/>
      <c r="AC550" s="905"/>
      <c r="AD550" s="907"/>
      <c r="AE550" s="922"/>
      <c r="AF550" s="906"/>
      <c r="AG550" s="910"/>
      <c r="AH550" s="905"/>
      <c r="AI550" s="910"/>
      <c r="AJ550" s="910"/>
      <c r="AK550" s="907"/>
      <c r="AL550" s="906"/>
      <c r="AM550" s="905"/>
      <c r="AN550" s="910"/>
      <c r="AO550" s="910"/>
      <c r="AP550" s="907"/>
      <c r="AQ550" s="711"/>
      <c r="AR550" s="711"/>
      <c r="AS550" s="711"/>
      <c r="AT550" s="711"/>
      <c r="AU550" s="715"/>
      <c r="AV550" s="711"/>
      <c r="AW550" s="711"/>
      <c r="AX550" s="711"/>
      <c r="AY550" s="927"/>
      <c r="AZ550" s="711"/>
      <c r="BA550" s="711"/>
      <c r="BB550" s="711"/>
      <c r="BC550" s="711"/>
      <c r="BD550" s="711"/>
      <c r="BE550" s="711"/>
      <c r="BF550" s="711"/>
      <c r="BG550" s="711"/>
      <c r="BH550" s="711"/>
      <c r="BI550" s="716"/>
      <c r="BJ550" s="722"/>
      <c r="BK550" s="1062"/>
      <c r="BL550" s="716"/>
      <c r="BM550" s="720"/>
      <c r="BO550" s="918"/>
    </row>
    <row r="551" spans="1:67" s="726" customFormat="1">
      <c r="A551" s="904">
        <f t="shared" si="8"/>
        <v>542</v>
      </c>
      <c r="B551" s="907">
        <v>2100</v>
      </c>
      <c r="C551" s="905" t="s">
        <v>4565</v>
      </c>
      <c r="D551" s="905">
        <v>2117</v>
      </c>
      <c r="E551" s="905" t="s">
        <v>4695</v>
      </c>
      <c r="F551" s="905">
        <v>2010</v>
      </c>
      <c r="G551" s="905" t="s">
        <v>4696</v>
      </c>
      <c r="H551" s="907" t="s">
        <v>4581</v>
      </c>
      <c r="I551" s="905" t="s">
        <v>4582</v>
      </c>
      <c r="J551" s="906">
        <v>8030970000123</v>
      </c>
      <c r="K551" s="905" t="s">
        <v>4926</v>
      </c>
      <c r="L551" s="1065" t="s">
        <v>4450</v>
      </c>
      <c r="M551" s="905" t="s">
        <v>4441</v>
      </c>
      <c r="N551" s="905" t="s">
        <v>634</v>
      </c>
      <c r="O551" s="922">
        <v>2</v>
      </c>
      <c r="P551" s="905">
        <v>0</v>
      </c>
      <c r="Q551" s="905">
        <v>0</v>
      </c>
      <c r="R551" s="905">
        <v>0</v>
      </c>
      <c r="S551" s="922">
        <v>1007</v>
      </c>
      <c r="T551" s="905" t="s">
        <v>4586</v>
      </c>
      <c r="U551" s="926">
        <v>469700</v>
      </c>
      <c r="V551" s="926">
        <v>939400</v>
      </c>
      <c r="W551" s="907" t="s">
        <v>4567</v>
      </c>
      <c r="X551" s="905"/>
      <c r="Y551" s="917"/>
      <c r="Z551" s="907"/>
      <c r="AA551" s="908"/>
      <c r="AB551" s="909"/>
      <c r="AC551" s="905"/>
      <c r="AD551" s="907"/>
      <c r="AE551" s="922"/>
      <c r="AF551" s="906"/>
      <c r="AG551" s="910"/>
      <c r="AH551" s="905"/>
      <c r="AI551" s="910"/>
      <c r="AJ551" s="910"/>
      <c r="AK551" s="907"/>
      <c r="AL551" s="906"/>
      <c r="AM551" s="905"/>
      <c r="AN551" s="910"/>
      <c r="AO551" s="910"/>
      <c r="AP551" s="907"/>
      <c r="AQ551" s="711"/>
      <c r="AR551" s="711"/>
      <c r="AS551" s="711"/>
      <c r="AT551" s="711"/>
      <c r="AU551" s="715"/>
      <c r="AV551" s="711"/>
      <c r="AW551" s="711"/>
      <c r="AX551" s="711"/>
      <c r="AY551" s="927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6"/>
      <c r="BJ551" s="722"/>
      <c r="BK551" s="1062"/>
      <c r="BL551" s="716"/>
      <c r="BM551" s="720"/>
      <c r="BO551" s="918"/>
    </row>
    <row r="552" spans="1:67" s="726" customFormat="1">
      <c r="A552" s="904">
        <f t="shared" si="8"/>
        <v>543</v>
      </c>
      <c r="B552" s="907">
        <v>2100</v>
      </c>
      <c r="C552" s="905" t="s">
        <v>4565</v>
      </c>
      <c r="D552" s="905">
        <v>2117</v>
      </c>
      <c r="E552" s="905" t="s">
        <v>4695</v>
      </c>
      <c r="F552" s="905">
        <v>2010</v>
      </c>
      <c r="G552" s="905" t="s">
        <v>4696</v>
      </c>
      <c r="H552" s="907" t="s">
        <v>5185</v>
      </c>
      <c r="I552" s="905" t="s">
        <v>5186</v>
      </c>
      <c r="J552" s="906">
        <v>4190578</v>
      </c>
      <c r="K552" s="905" t="s">
        <v>5882</v>
      </c>
      <c r="L552" s="1065" t="s">
        <v>5595</v>
      </c>
      <c r="M552" s="905" t="s">
        <v>4441</v>
      </c>
      <c r="N552" s="905" t="s">
        <v>634</v>
      </c>
      <c r="O552" s="922">
        <v>35</v>
      </c>
      <c r="P552" s="905">
        <v>0</v>
      </c>
      <c r="Q552" s="905">
        <v>0</v>
      </c>
      <c r="R552" s="905">
        <v>0</v>
      </c>
      <c r="S552" s="922">
        <v>1007</v>
      </c>
      <c r="T552" s="905" t="s">
        <v>4586</v>
      </c>
      <c r="U552" s="926">
        <v>104280</v>
      </c>
      <c r="V552" s="926">
        <v>3649800</v>
      </c>
      <c r="W552" s="907" t="s">
        <v>4567</v>
      </c>
      <c r="X552" s="905"/>
      <c r="Y552" s="917"/>
      <c r="Z552" s="907"/>
      <c r="AA552" s="908"/>
      <c r="AB552" s="909" t="s">
        <v>5901</v>
      </c>
      <c r="AC552" s="905" t="s">
        <v>6217</v>
      </c>
      <c r="AD552" s="907"/>
      <c r="AE552" s="922"/>
      <c r="AF552" s="906"/>
      <c r="AG552" s="910"/>
      <c r="AH552" s="905"/>
      <c r="AI552" s="910"/>
      <c r="AJ552" s="910">
        <v>44005</v>
      </c>
      <c r="AK552" s="907">
        <v>35</v>
      </c>
      <c r="AL552" s="906"/>
      <c r="AM552" s="905"/>
      <c r="AN552" s="910"/>
      <c r="AO552" s="910"/>
      <c r="AP552" s="907"/>
      <c r="AQ552" s="711"/>
      <c r="AR552" s="711"/>
      <c r="AS552" s="711"/>
      <c r="AT552" s="711"/>
      <c r="AU552" s="715"/>
      <c r="AV552" s="711"/>
      <c r="AW552" s="711"/>
      <c r="AX552" s="711"/>
      <c r="AY552" s="927"/>
      <c r="AZ552" s="711"/>
      <c r="BA552" s="711"/>
      <c r="BB552" s="711"/>
      <c r="BC552" s="711"/>
      <c r="BD552" s="711"/>
      <c r="BE552" s="711"/>
      <c r="BF552" s="711"/>
      <c r="BG552" s="711"/>
      <c r="BH552" s="711"/>
      <c r="BI552" s="716"/>
      <c r="BJ552" s="722"/>
      <c r="BK552" s="1062"/>
      <c r="BL552" s="716"/>
      <c r="BM552" s="720"/>
      <c r="BO552" s="918"/>
    </row>
    <row r="553" spans="1:67" s="726" customFormat="1">
      <c r="A553" s="904">
        <f t="shared" si="8"/>
        <v>544</v>
      </c>
      <c r="B553" s="907">
        <v>2100</v>
      </c>
      <c r="C553" s="905" t="s">
        <v>4565</v>
      </c>
      <c r="D553" s="905">
        <v>2117</v>
      </c>
      <c r="E553" s="905" t="s">
        <v>4695</v>
      </c>
      <c r="F553" s="905">
        <v>2010</v>
      </c>
      <c r="G553" s="905" t="s">
        <v>4696</v>
      </c>
      <c r="H553" s="907" t="s">
        <v>4581</v>
      </c>
      <c r="I553" s="905" t="s">
        <v>4582</v>
      </c>
      <c r="J553" s="906">
        <v>9999970002122</v>
      </c>
      <c r="K553" s="905" t="s">
        <v>5883</v>
      </c>
      <c r="L553" s="1065" t="s">
        <v>4451</v>
      </c>
      <c r="M553" s="905" t="s">
        <v>4441</v>
      </c>
      <c r="N553" s="905" t="s">
        <v>634</v>
      </c>
      <c r="O553" s="922">
        <v>20</v>
      </c>
      <c r="P553" s="905">
        <v>0</v>
      </c>
      <c r="Q553" s="905">
        <v>0</v>
      </c>
      <c r="R553" s="905">
        <v>0</v>
      </c>
      <c r="S553" s="922">
        <v>1007</v>
      </c>
      <c r="T553" s="905" t="s">
        <v>4586</v>
      </c>
      <c r="U553" s="926">
        <v>216150</v>
      </c>
      <c r="V553" s="926">
        <v>4323000</v>
      </c>
      <c r="W553" s="907" t="s">
        <v>4567</v>
      </c>
      <c r="X553" s="905"/>
      <c r="Y553" s="917"/>
      <c r="Z553" s="907"/>
      <c r="AA553" s="908"/>
      <c r="AB553" s="909" t="s">
        <v>5901</v>
      </c>
      <c r="AC553" s="905" t="s">
        <v>6217</v>
      </c>
      <c r="AD553" s="907"/>
      <c r="AE553" s="922"/>
      <c r="AF553" s="906"/>
      <c r="AG553" s="910"/>
      <c r="AH553" s="905"/>
      <c r="AI553" s="910"/>
      <c r="AJ553" s="910">
        <v>44005</v>
      </c>
      <c r="AK553" s="907">
        <v>20</v>
      </c>
      <c r="AL553" s="906"/>
      <c r="AM553" s="905"/>
      <c r="AN553" s="910"/>
      <c r="AO553" s="910"/>
      <c r="AP553" s="907"/>
      <c r="AQ553" s="711"/>
      <c r="AR553" s="711"/>
      <c r="AS553" s="711"/>
      <c r="AT553" s="711"/>
      <c r="AU553" s="715"/>
      <c r="AV553" s="711"/>
      <c r="AW553" s="711"/>
      <c r="AX553" s="711"/>
      <c r="AY553" s="927"/>
      <c r="AZ553" s="711"/>
      <c r="BA553" s="711"/>
      <c r="BB553" s="711"/>
      <c r="BC553" s="711"/>
      <c r="BD553" s="711"/>
      <c r="BE553" s="711"/>
      <c r="BF553" s="711"/>
      <c r="BG553" s="711"/>
      <c r="BH553" s="711"/>
      <c r="BI553" s="716"/>
      <c r="BJ553" s="722"/>
      <c r="BK553" s="1062"/>
      <c r="BL553" s="716"/>
      <c r="BM553" s="720"/>
      <c r="BO553" s="918"/>
    </row>
    <row r="554" spans="1:67" s="726" customFormat="1">
      <c r="A554" s="904">
        <f t="shared" si="8"/>
        <v>545</v>
      </c>
      <c r="B554" s="907">
        <v>2100</v>
      </c>
      <c r="C554" s="905" t="s">
        <v>4565</v>
      </c>
      <c r="D554" s="905">
        <v>2117</v>
      </c>
      <c r="E554" s="905" t="s">
        <v>4695</v>
      </c>
      <c r="F554" s="905">
        <v>2010</v>
      </c>
      <c r="G554" s="905" t="s">
        <v>4696</v>
      </c>
      <c r="H554" s="907" t="s">
        <v>4581</v>
      </c>
      <c r="I554" s="905" t="s">
        <v>4582</v>
      </c>
      <c r="J554" s="906">
        <v>9999970002124</v>
      </c>
      <c r="K554" s="905" t="s">
        <v>5884</v>
      </c>
      <c r="L554" s="1065" t="s">
        <v>4451</v>
      </c>
      <c r="M554" s="905" t="s">
        <v>4448</v>
      </c>
      <c r="N554" s="905" t="s">
        <v>634</v>
      </c>
      <c r="O554" s="922">
        <v>4</v>
      </c>
      <c r="P554" s="905">
        <v>0</v>
      </c>
      <c r="Q554" s="905">
        <v>0</v>
      </c>
      <c r="R554" s="905">
        <v>0</v>
      </c>
      <c r="S554" s="922">
        <v>1007</v>
      </c>
      <c r="T554" s="905" t="s">
        <v>4586</v>
      </c>
      <c r="U554" s="926">
        <v>44550</v>
      </c>
      <c r="V554" s="926">
        <v>178200</v>
      </c>
      <c r="W554" s="907" t="s">
        <v>4567</v>
      </c>
      <c r="X554" s="905"/>
      <c r="Y554" s="917"/>
      <c r="Z554" s="907"/>
      <c r="AA554" s="908"/>
      <c r="AB554" s="909" t="s">
        <v>5901</v>
      </c>
      <c r="AC554" s="905" t="s">
        <v>6217</v>
      </c>
      <c r="AD554" s="907"/>
      <c r="AE554" s="922"/>
      <c r="AF554" s="906"/>
      <c r="AG554" s="910"/>
      <c r="AH554" s="905"/>
      <c r="AI554" s="910"/>
      <c r="AJ554" s="910">
        <v>44005</v>
      </c>
      <c r="AK554" s="907">
        <v>4</v>
      </c>
      <c r="AL554" s="906"/>
      <c r="AM554" s="905"/>
      <c r="AN554" s="910"/>
      <c r="AO554" s="910"/>
      <c r="AP554" s="907"/>
      <c r="AQ554" s="711"/>
      <c r="AR554" s="711"/>
      <c r="AS554" s="711"/>
      <c r="AT554" s="711"/>
      <c r="AU554" s="715"/>
      <c r="AV554" s="711"/>
      <c r="AW554" s="711"/>
      <c r="AX554" s="711"/>
      <c r="AY554" s="927"/>
      <c r="AZ554" s="711"/>
      <c r="BA554" s="711"/>
      <c r="BB554" s="711"/>
      <c r="BC554" s="711"/>
      <c r="BD554" s="711"/>
      <c r="BE554" s="711"/>
      <c r="BF554" s="711"/>
      <c r="BG554" s="711"/>
      <c r="BH554" s="711"/>
      <c r="BI554" s="716"/>
      <c r="BJ554" s="722"/>
      <c r="BK554" s="1062"/>
      <c r="BL554" s="716"/>
      <c r="BM554" s="720"/>
      <c r="BO554" s="918"/>
    </row>
    <row r="555" spans="1:67" s="726" customFormat="1">
      <c r="A555" s="904">
        <f t="shared" si="8"/>
        <v>546</v>
      </c>
      <c r="B555" s="907">
        <v>2100</v>
      </c>
      <c r="C555" s="905" t="s">
        <v>4565</v>
      </c>
      <c r="D555" s="905">
        <v>2117</v>
      </c>
      <c r="E555" s="905" t="s">
        <v>4695</v>
      </c>
      <c r="F555" s="905">
        <v>2010</v>
      </c>
      <c r="G555" s="905" t="s">
        <v>4696</v>
      </c>
      <c r="H555" s="907" t="s">
        <v>4581</v>
      </c>
      <c r="I555" s="905" t="s">
        <v>4582</v>
      </c>
      <c r="J555" s="906">
        <v>3030970000158</v>
      </c>
      <c r="K555" s="905" t="s">
        <v>4766</v>
      </c>
      <c r="L555" s="1065" t="s">
        <v>4465</v>
      </c>
      <c r="M555" s="905" t="s">
        <v>4441</v>
      </c>
      <c r="N555" s="905" t="s">
        <v>634</v>
      </c>
      <c r="O555" s="922">
        <v>2</v>
      </c>
      <c r="P555" s="905">
        <v>0</v>
      </c>
      <c r="Q555" s="905">
        <v>0</v>
      </c>
      <c r="R555" s="905">
        <v>0</v>
      </c>
      <c r="S555" s="922">
        <v>1007</v>
      </c>
      <c r="T555" s="905" t="s">
        <v>4586</v>
      </c>
      <c r="U555" s="926">
        <v>220000</v>
      </c>
      <c r="V555" s="926">
        <v>440000</v>
      </c>
      <c r="W555" s="907" t="s">
        <v>4567</v>
      </c>
      <c r="X555" s="905"/>
      <c r="Y555" s="917"/>
      <c r="Z555" s="907"/>
      <c r="AA555" s="908"/>
      <c r="AB555" s="909"/>
      <c r="AC555" s="905"/>
      <c r="AD555" s="907"/>
      <c r="AE555" s="922"/>
      <c r="AF555" s="906"/>
      <c r="AG555" s="910"/>
      <c r="AH555" s="905"/>
      <c r="AI555" s="910"/>
      <c r="AJ555" s="910"/>
      <c r="AK555" s="907"/>
      <c r="AL555" s="906"/>
      <c r="AM555" s="905"/>
      <c r="AN555" s="910"/>
      <c r="AO555" s="910"/>
      <c r="AP555" s="907"/>
      <c r="AQ555" s="711"/>
      <c r="AR555" s="711"/>
      <c r="AS555" s="711"/>
      <c r="AT555" s="711"/>
      <c r="AU555" s="715"/>
      <c r="AV555" s="711"/>
      <c r="AW555" s="711"/>
      <c r="AX555" s="711"/>
      <c r="AY555" s="927"/>
      <c r="AZ555" s="711"/>
      <c r="BA555" s="711"/>
      <c r="BB555" s="711"/>
      <c r="BC555" s="711"/>
      <c r="BD555" s="711"/>
      <c r="BE555" s="711"/>
      <c r="BF555" s="711"/>
      <c r="BG555" s="711"/>
      <c r="BH555" s="711"/>
      <c r="BI555" s="716"/>
      <c r="BJ555" s="722"/>
      <c r="BK555" s="1062"/>
      <c r="BL555" s="716"/>
      <c r="BM555" s="720"/>
      <c r="BO555" s="918"/>
    </row>
    <row r="556" spans="1:67" s="726" customFormat="1">
      <c r="A556" s="904">
        <f t="shared" si="8"/>
        <v>547</v>
      </c>
      <c r="B556" s="907">
        <v>2100</v>
      </c>
      <c r="C556" s="905" t="s">
        <v>4565</v>
      </c>
      <c r="D556" s="905">
        <v>2117</v>
      </c>
      <c r="E556" s="905" t="s">
        <v>4695</v>
      </c>
      <c r="F556" s="905">
        <v>2010</v>
      </c>
      <c r="G556" s="905" t="s">
        <v>4696</v>
      </c>
      <c r="H556" s="907" t="s">
        <v>4581</v>
      </c>
      <c r="I556" s="905" t="s">
        <v>4582</v>
      </c>
      <c r="J556" s="906">
        <v>3030970000020</v>
      </c>
      <c r="K556" s="905" t="s">
        <v>4758</v>
      </c>
      <c r="L556" s="1065" t="s">
        <v>4465</v>
      </c>
      <c r="M556" s="905" t="s">
        <v>4441</v>
      </c>
      <c r="N556" s="905" t="s">
        <v>634</v>
      </c>
      <c r="O556" s="922">
        <v>5</v>
      </c>
      <c r="P556" s="905">
        <v>0</v>
      </c>
      <c r="Q556" s="905">
        <v>0</v>
      </c>
      <c r="R556" s="905">
        <v>0</v>
      </c>
      <c r="S556" s="922">
        <v>1007</v>
      </c>
      <c r="T556" s="905" t="s">
        <v>4586</v>
      </c>
      <c r="U556" s="926">
        <v>38181</v>
      </c>
      <c r="V556" s="926">
        <v>190905</v>
      </c>
      <c r="W556" s="907" t="s">
        <v>4567</v>
      </c>
      <c r="X556" s="905"/>
      <c r="Y556" s="917"/>
      <c r="Z556" s="907"/>
      <c r="AA556" s="908"/>
      <c r="AB556" s="909"/>
      <c r="AC556" s="905"/>
      <c r="AD556" s="907"/>
      <c r="AE556" s="922"/>
      <c r="AF556" s="906"/>
      <c r="AG556" s="910"/>
      <c r="AH556" s="905"/>
      <c r="AI556" s="910"/>
      <c r="AJ556" s="910"/>
      <c r="AK556" s="907"/>
      <c r="AL556" s="906"/>
      <c r="AM556" s="905"/>
      <c r="AN556" s="910"/>
      <c r="AO556" s="910"/>
      <c r="AP556" s="907"/>
      <c r="AQ556" s="711"/>
      <c r="AR556" s="711"/>
      <c r="AS556" s="711"/>
      <c r="AT556" s="711"/>
      <c r="AU556" s="715"/>
      <c r="AV556" s="711"/>
      <c r="AW556" s="711"/>
      <c r="AX556" s="711"/>
      <c r="AY556" s="927"/>
      <c r="AZ556" s="711"/>
      <c r="BA556" s="711"/>
      <c r="BB556" s="711"/>
      <c r="BC556" s="711"/>
      <c r="BD556" s="711"/>
      <c r="BE556" s="711"/>
      <c r="BF556" s="711"/>
      <c r="BG556" s="711"/>
      <c r="BH556" s="711"/>
      <c r="BI556" s="716"/>
      <c r="BJ556" s="722"/>
      <c r="BK556" s="1062"/>
      <c r="BL556" s="716"/>
      <c r="BM556" s="720"/>
      <c r="BO556" s="918"/>
    </row>
    <row r="557" spans="1:67" s="726" customFormat="1">
      <c r="A557" s="904">
        <f t="shared" si="8"/>
        <v>548</v>
      </c>
      <c r="B557" s="907">
        <v>2100</v>
      </c>
      <c r="C557" s="905" t="s">
        <v>4565</v>
      </c>
      <c r="D557" s="905">
        <v>2117</v>
      </c>
      <c r="E557" s="905" t="s">
        <v>4695</v>
      </c>
      <c r="F557" s="905">
        <v>2010</v>
      </c>
      <c r="G557" s="905" t="s">
        <v>4696</v>
      </c>
      <c r="H557" s="907" t="s">
        <v>4581</v>
      </c>
      <c r="I557" s="905" t="s">
        <v>4582</v>
      </c>
      <c r="J557" s="906">
        <v>3030970000021</v>
      </c>
      <c r="K557" s="905" t="s">
        <v>4759</v>
      </c>
      <c r="L557" s="1065" t="s">
        <v>4465</v>
      </c>
      <c r="M557" s="905" t="s">
        <v>4441</v>
      </c>
      <c r="N557" s="905" t="s">
        <v>634</v>
      </c>
      <c r="O557" s="922">
        <v>2</v>
      </c>
      <c r="P557" s="905">
        <v>0</v>
      </c>
      <c r="Q557" s="905">
        <v>0</v>
      </c>
      <c r="R557" s="905">
        <v>0</v>
      </c>
      <c r="S557" s="922">
        <v>1007</v>
      </c>
      <c r="T557" s="905" t="s">
        <v>4586</v>
      </c>
      <c r="U557" s="926">
        <v>38181</v>
      </c>
      <c r="V557" s="926">
        <v>76362</v>
      </c>
      <c r="W557" s="907" t="s">
        <v>4567</v>
      </c>
      <c r="X557" s="905"/>
      <c r="Y557" s="917"/>
      <c r="Z557" s="907"/>
      <c r="AA557" s="908"/>
      <c r="AB557" s="909"/>
      <c r="AC557" s="905"/>
      <c r="AD557" s="907"/>
      <c r="AE557" s="922"/>
      <c r="AF557" s="906"/>
      <c r="AG557" s="910"/>
      <c r="AH557" s="905"/>
      <c r="AI557" s="910"/>
      <c r="AJ557" s="910"/>
      <c r="AK557" s="907"/>
      <c r="AL557" s="906"/>
      <c r="AM557" s="905"/>
      <c r="AN557" s="910"/>
      <c r="AO557" s="910"/>
      <c r="AP557" s="907"/>
      <c r="AQ557" s="711"/>
      <c r="AR557" s="711"/>
      <c r="AS557" s="711"/>
      <c r="AT557" s="711"/>
      <c r="AU557" s="715"/>
      <c r="AV557" s="711"/>
      <c r="AW557" s="711"/>
      <c r="AX557" s="711"/>
      <c r="AY557" s="927"/>
      <c r="AZ557" s="711"/>
      <c r="BA557" s="711"/>
      <c r="BB557" s="711"/>
      <c r="BC557" s="711"/>
      <c r="BD557" s="711"/>
      <c r="BE557" s="711"/>
      <c r="BF557" s="711"/>
      <c r="BG557" s="711"/>
      <c r="BH557" s="711"/>
      <c r="BI557" s="716"/>
      <c r="BJ557" s="722"/>
      <c r="BK557" s="1062"/>
      <c r="BL557" s="716"/>
      <c r="BM557" s="720"/>
      <c r="BO557" s="918"/>
    </row>
    <row r="558" spans="1:67" s="726" customFormat="1">
      <c r="A558" s="904">
        <f t="shared" si="8"/>
        <v>549</v>
      </c>
      <c r="B558" s="907">
        <v>2100</v>
      </c>
      <c r="C558" s="905" t="s">
        <v>4565</v>
      </c>
      <c r="D558" s="905">
        <v>2117</v>
      </c>
      <c r="E558" s="905" t="s">
        <v>4695</v>
      </c>
      <c r="F558" s="905">
        <v>2010</v>
      </c>
      <c r="G558" s="905" t="s">
        <v>4696</v>
      </c>
      <c r="H558" s="907" t="s">
        <v>4581</v>
      </c>
      <c r="I558" s="905" t="s">
        <v>4582</v>
      </c>
      <c r="J558" s="906">
        <v>3030970000024</v>
      </c>
      <c r="K558" s="905" t="s">
        <v>4760</v>
      </c>
      <c r="L558" s="1065" t="s">
        <v>4465</v>
      </c>
      <c r="M558" s="905" t="s">
        <v>4441</v>
      </c>
      <c r="N558" s="905" t="s">
        <v>634</v>
      </c>
      <c r="O558" s="922">
        <v>2</v>
      </c>
      <c r="P558" s="905">
        <v>0</v>
      </c>
      <c r="Q558" s="905">
        <v>0</v>
      </c>
      <c r="R558" s="905">
        <v>0</v>
      </c>
      <c r="S558" s="922">
        <v>1007</v>
      </c>
      <c r="T558" s="905" t="s">
        <v>4586</v>
      </c>
      <c r="U558" s="926">
        <v>42097</v>
      </c>
      <c r="V558" s="926">
        <v>84194</v>
      </c>
      <c r="W558" s="907" t="s">
        <v>4567</v>
      </c>
      <c r="X558" s="905"/>
      <c r="Y558" s="917"/>
      <c r="Z558" s="907"/>
      <c r="AA558" s="908"/>
      <c r="AB558" s="909"/>
      <c r="AC558" s="905"/>
      <c r="AD558" s="907"/>
      <c r="AE558" s="922"/>
      <c r="AF558" s="906"/>
      <c r="AG558" s="910"/>
      <c r="AH558" s="905"/>
      <c r="AI558" s="910"/>
      <c r="AJ558" s="910"/>
      <c r="AK558" s="907"/>
      <c r="AL558" s="906"/>
      <c r="AM558" s="905"/>
      <c r="AN558" s="910"/>
      <c r="AO558" s="910"/>
      <c r="AP558" s="907"/>
      <c r="AQ558" s="711"/>
      <c r="AR558" s="711"/>
      <c r="AS558" s="711"/>
      <c r="AT558" s="711"/>
      <c r="AU558" s="715"/>
      <c r="AV558" s="711"/>
      <c r="AW558" s="711"/>
      <c r="AX558" s="711"/>
      <c r="AY558" s="927"/>
      <c r="AZ558" s="711"/>
      <c r="BA558" s="711"/>
      <c r="BB558" s="711"/>
      <c r="BC558" s="711"/>
      <c r="BD558" s="711"/>
      <c r="BE558" s="711"/>
      <c r="BF558" s="711"/>
      <c r="BG558" s="711"/>
      <c r="BH558" s="711"/>
      <c r="BI558" s="716"/>
      <c r="BJ558" s="722"/>
      <c r="BK558" s="1062"/>
      <c r="BL558" s="716"/>
      <c r="BM558" s="720"/>
      <c r="BO558" s="918"/>
    </row>
    <row r="559" spans="1:67" s="726" customFormat="1">
      <c r="A559" s="904">
        <f t="shared" si="8"/>
        <v>550</v>
      </c>
      <c r="B559" s="907">
        <v>2100</v>
      </c>
      <c r="C559" s="905" t="s">
        <v>4565</v>
      </c>
      <c r="D559" s="905">
        <v>2117</v>
      </c>
      <c r="E559" s="905" t="s">
        <v>4695</v>
      </c>
      <c r="F559" s="905">
        <v>2010</v>
      </c>
      <c r="G559" s="905" t="s">
        <v>4696</v>
      </c>
      <c r="H559" s="907" t="s">
        <v>4581</v>
      </c>
      <c r="I559" s="905" t="s">
        <v>4582</v>
      </c>
      <c r="J559" s="906">
        <v>3030970000025</v>
      </c>
      <c r="K559" s="905" t="s">
        <v>4761</v>
      </c>
      <c r="L559" s="1065" t="s">
        <v>4465</v>
      </c>
      <c r="M559" s="905" t="s">
        <v>4441</v>
      </c>
      <c r="N559" s="905" t="s">
        <v>634</v>
      </c>
      <c r="O559" s="922">
        <v>4</v>
      </c>
      <c r="P559" s="905">
        <v>0</v>
      </c>
      <c r="Q559" s="905">
        <v>0</v>
      </c>
      <c r="R559" s="905">
        <v>0</v>
      </c>
      <c r="S559" s="922">
        <v>1007</v>
      </c>
      <c r="T559" s="905" t="s">
        <v>4586</v>
      </c>
      <c r="U559" s="926">
        <v>44055</v>
      </c>
      <c r="V559" s="926">
        <v>176220</v>
      </c>
      <c r="W559" s="907" t="s">
        <v>4567</v>
      </c>
      <c r="X559" s="905"/>
      <c r="Y559" s="917"/>
      <c r="Z559" s="907"/>
      <c r="AA559" s="908"/>
      <c r="AB559" s="909"/>
      <c r="AC559" s="905"/>
      <c r="AD559" s="907"/>
      <c r="AE559" s="922"/>
      <c r="AF559" s="906"/>
      <c r="AG559" s="910"/>
      <c r="AH559" s="905"/>
      <c r="AI559" s="910"/>
      <c r="AJ559" s="910"/>
      <c r="AK559" s="907"/>
      <c r="AL559" s="906"/>
      <c r="AM559" s="905"/>
      <c r="AN559" s="910"/>
      <c r="AO559" s="910"/>
      <c r="AP559" s="907"/>
      <c r="AQ559" s="711"/>
      <c r="AR559" s="711"/>
      <c r="AS559" s="711"/>
      <c r="AT559" s="711"/>
      <c r="AU559" s="715"/>
      <c r="AV559" s="711"/>
      <c r="AW559" s="711"/>
      <c r="AX559" s="711"/>
      <c r="AY559" s="927"/>
      <c r="AZ559" s="711"/>
      <c r="BA559" s="711"/>
      <c r="BB559" s="711"/>
      <c r="BC559" s="711"/>
      <c r="BD559" s="711"/>
      <c r="BE559" s="711"/>
      <c r="BF559" s="711"/>
      <c r="BG559" s="711"/>
      <c r="BH559" s="711"/>
      <c r="BI559" s="716"/>
      <c r="BJ559" s="722"/>
      <c r="BK559" s="1062"/>
      <c r="BL559" s="716"/>
      <c r="BM559" s="720"/>
      <c r="BO559" s="918"/>
    </row>
    <row r="560" spans="1:67" s="726" customFormat="1">
      <c r="A560" s="904">
        <f t="shared" si="8"/>
        <v>551</v>
      </c>
      <c r="B560" s="907">
        <v>2100</v>
      </c>
      <c r="C560" s="905" t="s">
        <v>4565</v>
      </c>
      <c r="D560" s="905">
        <v>2117</v>
      </c>
      <c r="E560" s="905" t="s">
        <v>4695</v>
      </c>
      <c r="F560" s="905">
        <v>2010</v>
      </c>
      <c r="G560" s="905" t="s">
        <v>4696</v>
      </c>
      <c r="H560" s="907" t="s">
        <v>4581</v>
      </c>
      <c r="I560" s="905" t="s">
        <v>4582</v>
      </c>
      <c r="J560" s="906">
        <v>3030970000029</v>
      </c>
      <c r="K560" s="905" t="s">
        <v>4762</v>
      </c>
      <c r="L560" s="1065" t="s">
        <v>4465</v>
      </c>
      <c r="M560" s="905" t="s">
        <v>4441</v>
      </c>
      <c r="N560" s="905" t="s">
        <v>634</v>
      </c>
      <c r="O560" s="922">
        <v>3</v>
      </c>
      <c r="P560" s="905">
        <v>0</v>
      </c>
      <c r="Q560" s="905">
        <v>0</v>
      </c>
      <c r="R560" s="905">
        <v>0</v>
      </c>
      <c r="S560" s="922">
        <v>1007</v>
      </c>
      <c r="T560" s="905" t="s">
        <v>4586</v>
      </c>
      <c r="U560" s="926">
        <v>48950</v>
      </c>
      <c r="V560" s="926">
        <v>146850</v>
      </c>
      <c r="W560" s="907" t="s">
        <v>4567</v>
      </c>
      <c r="X560" s="905"/>
      <c r="Y560" s="917"/>
      <c r="Z560" s="907"/>
      <c r="AA560" s="908"/>
      <c r="AB560" s="909"/>
      <c r="AC560" s="905"/>
      <c r="AD560" s="907"/>
      <c r="AE560" s="922"/>
      <c r="AF560" s="906"/>
      <c r="AG560" s="910"/>
      <c r="AH560" s="905"/>
      <c r="AI560" s="910"/>
      <c r="AJ560" s="910"/>
      <c r="AK560" s="907"/>
      <c r="AL560" s="906"/>
      <c r="AM560" s="905"/>
      <c r="AN560" s="910"/>
      <c r="AO560" s="910"/>
      <c r="AP560" s="907"/>
      <c r="AQ560" s="711"/>
      <c r="AR560" s="711"/>
      <c r="AS560" s="711"/>
      <c r="AT560" s="711"/>
      <c r="AU560" s="715"/>
      <c r="AV560" s="711"/>
      <c r="AW560" s="711"/>
      <c r="AX560" s="711"/>
      <c r="AY560" s="927"/>
      <c r="AZ560" s="711"/>
      <c r="BA560" s="711"/>
      <c r="BB560" s="711"/>
      <c r="BC560" s="711"/>
      <c r="BD560" s="711"/>
      <c r="BE560" s="711"/>
      <c r="BF560" s="711"/>
      <c r="BG560" s="711"/>
      <c r="BH560" s="711"/>
      <c r="BI560" s="716"/>
      <c r="BJ560" s="722"/>
      <c r="BK560" s="1062"/>
      <c r="BL560" s="716"/>
      <c r="BM560" s="720"/>
      <c r="BO560" s="918"/>
    </row>
    <row r="561" spans="1:67" s="726" customFormat="1">
      <c r="A561" s="904">
        <f t="shared" si="8"/>
        <v>552</v>
      </c>
      <c r="B561" s="907">
        <v>2100</v>
      </c>
      <c r="C561" s="905" t="s">
        <v>4565</v>
      </c>
      <c r="D561" s="905">
        <v>2117</v>
      </c>
      <c r="E561" s="905" t="s">
        <v>4695</v>
      </c>
      <c r="F561" s="905">
        <v>2010</v>
      </c>
      <c r="G561" s="905" t="s">
        <v>4696</v>
      </c>
      <c r="H561" s="907" t="s">
        <v>4581</v>
      </c>
      <c r="I561" s="905" t="s">
        <v>4582</v>
      </c>
      <c r="J561" s="906">
        <v>3030970000030</v>
      </c>
      <c r="K561" s="905" t="s">
        <v>4763</v>
      </c>
      <c r="L561" s="1065" t="s">
        <v>4465</v>
      </c>
      <c r="M561" s="905" t="s">
        <v>4441</v>
      </c>
      <c r="N561" s="905" t="s">
        <v>634</v>
      </c>
      <c r="O561" s="922">
        <v>7</v>
      </c>
      <c r="P561" s="905">
        <v>0</v>
      </c>
      <c r="Q561" s="905">
        <v>0</v>
      </c>
      <c r="R561" s="905">
        <v>0</v>
      </c>
      <c r="S561" s="922">
        <v>1007</v>
      </c>
      <c r="T561" s="905" t="s">
        <v>4586</v>
      </c>
      <c r="U561" s="926">
        <v>144892</v>
      </c>
      <c r="V561" s="926">
        <v>1014244</v>
      </c>
      <c r="W561" s="907" t="s">
        <v>4567</v>
      </c>
      <c r="X561" s="905"/>
      <c r="Y561" s="917"/>
      <c r="Z561" s="907"/>
      <c r="AA561" s="908"/>
      <c r="AB561" s="909"/>
      <c r="AC561" s="905"/>
      <c r="AD561" s="907"/>
      <c r="AE561" s="922"/>
      <c r="AF561" s="906"/>
      <c r="AG561" s="910"/>
      <c r="AH561" s="905"/>
      <c r="AI561" s="910"/>
      <c r="AJ561" s="910"/>
      <c r="AK561" s="907"/>
      <c r="AL561" s="906"/>
      <c r="AM561" s="905"/>
      <c r="AN561" s="910"/>
      <c r="AO561" s="910"/>
      <c r="AP561" s="907"/>
      <c r="AQ561" s="711"/>
      <c r="AR561" s="711"/>
      <c r="AS561" s="711"/>
      <c r="AT561" s="711"/>
      <c r="AU561" s="715"/>
      <c r="AV561" s="711"/>
      <c r="AW561" s="711"/>
      <c r="AX561" s="711"/>
      <c r="AY561" s="927"/>
      <c r="AZ561" s="711"/>
      <c r="BA561" s="711"/>
      <c r="BB561" s="711"/>
      <c r="BC561" s="711"/>
      <c r="BD561" s="711"/>
      <c r="BE561" s="711"/>
      <c r="BF561" s="711"/>
      <c r="BG561" s="711"/>
      <c r="BH561" s="711"/>
      <c r="BI561" s="716"/>
      <c r="BJ561" s="722"/>
      <c r="BK561" s="1062"/>
      <c r="BL561" s="716"/>
      <c r="BM561" s="720"/>
      <c r="BO561" s="918"/>
    </row>
    <row r="562" spans="1:67" s="726" customFormat="1">
      <c r="A562" s="904">
        <f t="shared" si="8"/>
        <v>553</v>
      </c>
      <c r="B562" s="907">
        <v>2100</v>
      </c>
      <c r="C562" s="905" t="s">
        <v>4565</v>
      </c>
      <c r="D562" s="905">
        <v>2117</v>
      </c>
      <c r="E562" s="905" t="s">
        <v>4695</v>
      </c>
      <c r="F562" s="905">
        <v>2010</v>
      </c>
      <c r="G562" s="905" t="s">
        <v>4696</v>
      </c>
      <c r="H562" s="907" t="s">
        <v>4581</v>
      </c>
      <c r="I562" s="905" t="s">
        <v>4582</v>
      </c>
      <c r="J562" s="906">
        <v>3030970000031</v>
      </c>
      <c r="K562" s="905" t="s">
        <v>4764</v>
      </c>
      <c r="L562" s="1065" t="s">
        <v>4465</v>
      </c>
      <c r="M562" s="905" t="s">
        <v>4441</v>
      </c>
      <c r="N562" s="905" t="s">
        <v>634</v>
      </c>
      <c r="O562" s="922">
        <v>7</v>
      </c>
      <c r="P562" s="905">
        <v>0</v>
      </c>
      <c r="Q562" s="905">
        <v>0</v>
      </c>
      <c r="R562" s="905">
        <v>0</v>
      </c>
      <c r="S562" s="922">
        <v>1007</v>
      </c>
      <c r="T562" s="905" t="s">
        <v>4586</v>
      </c>
      <c r="U562" s="926">
        <v>144892</v>
      </c>
      <c r="V562" s="926">
        <v>1014244</v>
      </c>
      <c r="W562" s="907" t="s">
        <v>4567</v>
      </c>
      <c r="X562" s="905"/>
      <c r="Y562" s="917"/>
      <c r="Z562" s="907"/>
      <c r="AA562" s="908"/>
      <c r="AB562" s="909"/>
      <c r="AC562" s="905"/>
      <c r="AD562" s="907"/>
      <c r="AE562" s="922"/>
      <c r="AF562" s="906"/>
      <c r="AG562" s="910"/>
      <c r="AH562" s="905"/>
      <c r="AI562" s="910"/>
      <c r="AJ562" s="910"/>
      <c r="AK562" s="907"/>
      <c r="AL562" s="906"/>
      <c r="AM562" s="905"/>
      <c r="AN562" s="910"/>
      <c r="AO562" s="910"/>
      <c r="AP562" s="907"/>
      <c r="AQ562" s="711"/>
      <c r="AR562" s="711"/>
      <c r="AS562" s="711"/>
      <c r="AT562" s="711"/>
      <c r="AU562" s="715"/>
      <c r="AV562" s="711"/>
      <c r="AW562" s="711"/>
      <c r="AX562" s="711"/>
      <c r="AY562" s="927"/>
      <c r="AZ562" s="711"/>
      <c r="BA562" s="711"/>
      <c r="BB562" s="711"/>
      <c r="BC562" s="711"/>
      <c r="BD562" s="711"/>
      <c r="BE562" s="711"/>
      <c r="BF562" s="711"/>
      <c r="BG562" s="711"/>
      <c r="BH562" s="711"/>
      <c r="BI562" s="716"/>
      <c r="BJ562" s="722"/>
      <c r="BK562" s="1062"/>
      <c r="BL562" s="716"/>
      <c r="BM562" s="720"/>
      <c r="BO562" s="918"/>
    </row>
    <row r="563" spans="1:67" s="726" customFormat="1">
      <c r="A563" s="904">
        <f t="shared" si="8"/>
        <v>554</v>
      </c>
      <c r="B563" s="907">
        <v>2100</v>
      </c>
      <c r="C563" s="905" t="s">
        <v>4565</v>
      </c>
      <c r="D563" s="905">
        <v>2117</v>
      </c>
      <c r="E563" s="905" t="s">
        <v>4695</v>
      </c>
      <c r="F563" s="905">
        <v>2010</v>
      </c>
      <c r="G563" s="905" t="s">
        <v>4696</v>
      </c>
      <c r="H563" s="907" t="s">
        <v>4581</v>
      </c>
      <c r="I563" s="905" t="s">
        <v>4582</v>
      </c>
      <c r="J563" s="906">
        <v>3030970000032</v>
      </c>
      <c r="K563" s="905" t="s">
        <v>4765</v>
      </c>
      <c r="L563" s="1065" t="s">
        <v>4465</v>
      </c>
      <c r="M563" s="905" t="s">
        <v>4441</v>
      </c>
      <c r="N563" s="905" t="s">
        <v>634</v>
      </c>
      <c r="O563" s="922">
        <v>3</v>
      </c>
      <c r="P563" s="905">
        <v>0</v>
      </c>
      <c r="Q563" s="905">
        <v>0</v>
      </c>
      <c r="R563" s="905">
        <v>0</v>
      </c>
      <c r="S563" s="922">
        <v>1007</v>
      </c>
      <c r="T563" s="905" t="s">
        <v>4586</v>
      </c>
      <c r="U563" s="926">
        <v>144892</v>
      </c>
      <c r="V563" s="926">
        <v>434676</v>
      </c>
      <c r="W563" s="907" t="s">
        <v>4567</v>
      </c>
      <c r="X563" s="905"/>
      <c r="Y563" s="917"/>
      <c r="Z563" s="907"/>
      <c r="AA563" s="908"/>
      <c r="AB563" s="909"/>
      <c r="AC563" s="905"/>
      <c r="AD563" s="907"/>
      <c r="AE563" s="922"/>
      <c r="AF563" s="906"/>
      <c r="AG563" s="910"/>
      <c r="AH563" s="905"/>
      <c r="AI563" s="910"/>
      <c r="AJ563" s="910"/>
      <c r="AK563" s="907"/>
      <c r="AL563" s="906"/>
      <c r="AM563" s="905"/>
      <c r="AN563" s="910"/>
      <c r="AO563" s="910"/>
      <c r="AP563" s="907"/>
      <c r="AQ563" s="711"/>
      <c r="AR563" s="711"/>
      <c r="AS563" s="711"/>
      <c r="AT563" s="711"/>
      <c r="AU563" s="715"/>
      <c r="AV563" s="711"/>
      <c r="AW563" s="711"/>
      <c r="AX563" s="711"/>
      <c r="AY563" s="927"/>
      <c r="AZ563" s="711"/>
      <c r="BA563" s="711"/>
      <c r="BB563" s="711"/>
      <c r="BC563" s="711"/>
      <c r="BD563" s="711"/>
      <c r="BE563" s="711"/>
      <c r="BF563" s="711"/>
      <c r="BG563" s="711"/>
      <c r="BH563" s="711"/>
      <c r="BI563" s="716"/>
      <c r="BJ563" s="722"/>
      <c r="BK563" s="1062"/>
      <c r="BL563" s="716"/>
      <c r="BM563" s="720"/>
      <c r="BO563" s="918"/>
    </row>
    <row r="564" spans="1:67" s="726" customFormat="1">
      <c r="A564" s="904">
        <f t="shared" si="8"/>
        <v>555</v>
      </c>
      <c r="B564" s="907">
        <v>2100</v>
      </c>
      <c r="C564" s="905" t="s">
        <v>4565</v>
      </c>
      <c r="D564" s="905">
        <v>2117</v>
      </c>
      <c r="E564" s="905" t="s">
        <v>4695</v>
      </c>
      <c r="F564" s="905">
        <v>2010</v>
      </c>
      <c r="G564" s="905" t="s">
        <v>4696</v>
      </c>
      <c r="H564" s="907" t="s">
        <v>4581</v>
      </c>
      <c r="I564" s="905" t="s">
        <v>4582</v>
      </c>
      <c r="J564" s="906">
        <v>3030970000259</v>
      </c>
      <c r="K564" s="905" t="s">
        <v>4768</v>
      </c>
      <c r="L564" s="1065" t="s">
        <v>4465</v>
      </c>
      <c r="M564" s="905" t="s">
        <v>4441</v>
      </c>
      <c r="N564" s="905" t="s">
        <v>634</v>
      </c>
      <c r="O564" s="922">
        <v>6</v>
      </c>
      <c r="P564" s="905">
        <v>0</v>
      </c>
      <c r="Q564" s="905">
        <v>0</v>
      </c>
      <c r="R564" s="905">
        <v>0</v>
      </c>
      <c r="S564" s="922">
        <v>1007</v>
      </c>
      <c r="T564" s="905" t="s">
        <v>4586</v>
      </c>
      <c r="U564" s="926">
        <v>329868</v>
      </c>
      <c r="V564" s="926">
        <v>1979208</v>
      </c>
      <c r="W564" s="907" t="s">
        <v>4567</v>
      </c>
      <c r="X564" s="905"/>
      <c r="Y564" s="917"/>
      <c r="Z564" s="907"/>
      <c r="AA564" s="908"/>
      <c r="AB564" s="909"/>
      <c r="AC564" s="905"/>
      <c r="AD564" s="907"/>
      <c r="AE564" s="922"/>
      <c r="AF564" s="906"/>
      <c r="AG564" s="910"/>
      <c r="AH564" s="905"/>
      <c r="AI564" s="910"/>
      <c r="AJ564" s="910"/>
      <c r="AK564" s="907"/>
      <c r="AL564" s="906"/>
      <c r="AM564" s="905"/>
      <c r="AN564" s="910"/>
      <c r="AO564" s="910"/>
      <c r="AP564" s="907"/>
      <c r="AQ564" s="711"/>
      <c r="AR564" s="711"/>
      <c r="AS564" s="711"/>
      <c r="AT564" s="711"/>
      <c r="AU564" s="715"/>
      <c r="AV564" s="711"/>
      <c r="AW564" s="711"/>
      <c r="AX564" s="711"/>
      <c r="AY564" s="927"/>
      <c r="AZ564" s="711"/>
      <c r="BA564" s="711"/>
      <c r="BB564" s="711"/>
      <c r="BC564" s="711"/>
      <c r="BD564" s="711"/>
      <c r="BE564" s="711"/>
      <c r="BF564" s="711"/>
      <c r="BG564" s="711"/>
      <c r="BH564" s="711"/>
      <c r="BI564" s="716"/>
      <c r="BJ564" s="722"/>
      <c r="BK564" s="1062"/>
      <c r="BL564" s="716"/>
      <c r="BM564" s="720"/>
      <c r="BO564" s="918"/>
    </row>
    <row r="565" spans="1:67" s="726" customFormat="1">
      <c r="A565" s="904">
        <f t="shared" si="8"/>
        <v>556</v>
      </c>
      <c r="B565" s="907">
        <v>2100</v>
      </c>
      <c r="C565" s="905" t="s">
        <v>4565</v>
      </c>
      <c r="D565" s="905">
        <v>2117</v>
      </c>
      <c r="E565" s="905" t="s">
        <v>4695</v>
      </c>
      <c r="F565" s="905">
        <v>2010</v>
      </c>
      <c r="G565" s="905" t="s">
        <v>4696</v>
      </c>
      <c r="H565" s="907" t="s">
        <v>4581</v>
      </c>
      <c r="I565" s="905" t="s">
        <v>4582</v>
      </c>
      <c r="J565" s="906">
        <v>3030970000159</v>
      </c>
      <c r="K565" s="905" t="s">
        <v>4767</v>
      </c>
      <c r="L565" s="1065" t="s">
        <v>4465</v>
      </c>
      <c r="M565" s="905" t="s">
        <v>4441</v>
      </c>
      <c r="N565" s="905" t="s">
        <v>634</v>
      </c>
      <c r="O565" s="922">
        <v>4</v>
      </c>
      <c r="P565" s="905">
        <v>0</v>
      </c>
      <c r="Q565" s="905">
        <v>0</v>
      </c>
      <c r="R565" s="905">
        <v>0</v>
      </c>
      <c r="S565" s="922">
        <v>1007</v>
      </c>
      <c r="T565" s="905" t="s">
        <v>4586</v>
      </c>
      <c r="U565" s="926">
        <v>110000</v>
      </c>
      <c r="V565" s="926">
        <v>440000</v>
      </c>
      <c r="W565" s="907" t="s">
        <v>4567</v>
      </c>
      <c r="X565" s="905"/>
      <c r="Y565" s="917"/>
      <c r="Z565" s="907"/>
      <c r="AA565" s="908"/>
      <c r="AB565" s="909"/>
      <c r="AC565" s="905"/>
      <c r="AD565" s="907"/>
      <c r="AE565" s="922"/>
      <c r="AF565" s="906"/>
      <c r="AG565" s="910"/>
      <c r="AH565" s="905"/>
      <c r="AI565" s="910"/>
      <c r="AJ565" s="910"/>
      <c r="AK565" s="907"/>
      <c r="AL565" s="906"/>
      <c r="AM565" s="905"/>
      <c r="AN565" s="910"/>
      <c r="AO565" s="910"/>
      <c r="AP565" s="907"/>
      <c r="AQ565" s="711"/>
      <c r="AR565" s="711"/>
      <c r="AS565" s="711"/>
      <c r="AT565" s="711"/>
      <c r="AU565" s="715"/>
      <c r="AV565" s="711"/>
      <c r="AW565" s="711"/>
      <c r="AX565" s="711"/>
      <c r="AY565" s="927"/>
      <c r="AZ565" s="711"/>
      <c r="BA565" s="711"/>
      <c r="BB565" s="711"/>
      <c r="BC565" s="711"/>
      <c r="BD565" s="711"/>
      <c r="BE565" s="711"/>
      <c r="BF565" s="711"/>
      <c r="BG565" s="711"/>
      <c r="BH565" s="711"/>
      <c r="BI565" s="716"/>
      <c r="BJ565" s="722"/>
      <c r="BK565" s="1062"/>
      <c r="BL565" s="716"/>
      <c r="BM565" s="720"/>
      <c r="BO565" s="918"/>
    </row>
    <row r="566" spans="1:67" s="726" customFormat="1">
      <c r="A566" s="904">
        <f t="shared" si="8"/>
        <v>557</v>
      </c>
      <c r="B566" s="907">
        <v>2100</v>
      </c>
      <c r="C566" s="905" t="s">
        <v>4565</v>
      </c>
      <c r="D566" s="905">
        <v>2117</v>
      </c>
      <c r="E566" s="905" t="s">
        <v>4695</v>
      </c>
      <c r="F566" s="905">
        <v>2010</v>
      </c>
      <c r="G566" s="905" t="s">
        <v>4696</v>
      </c>
      <c r="H566" s="907" t="s">
        <v>4581</v>
      </c>
      <c r="I566" s="905" t="s">
        <v>4582</v>
      </c>
      <c r="J566" s="906">
        <v>4820970000764</v>
      </c>
      <c r="K566" s="905" t="s">
        <v>4891</v>
      </c>
      <c r="L566" s="1065" t="s">
        <v>4466</v>
      </c>
      <c r="M566" s="905" t="s">
        <v>725</v>
      </c>
      <c r="N566" s="905" t="s">
        <v>634</v>
      </c>
      <c r="O566" s="922">
        <v>6</v>
      </c>
      <c r="P566" s="905">
        <v>0</v>
      </c>
      <c r="Q566" s="905">
        <v>0</v>
      </c>
      <c r="R566" s="905">
        <v>0</v>
      </c>
      <c r="S566" s="922">
        <v>1007</v>
      </c>
      <c r="T566" s="905" t="s">
        <v>4586</v>
      </c>
      <c r="U566" s="926">
        <v>9350000</v>
      </c>
      <c r="V566" s="926">
        <v>56100000</v>
      </c>
      <c r="W566" s="907" t="s">
        <v>4567</v>
      </c>
      <c r="X566" s="905"/>
      <c r="Y566" s="917"/>
      <c r="Z566" s="907"/>
      <c r="AA566" s="908"/>
      <c r="AB566" s="909"/>
      <c r="AC566" s="905"/>
      <c r="AD566" s="907"/>
      <c r="AE566" s="922"/>
      <c r="AF566" s="906"/>
      <c r="AG566" s="910"/>
      <c r="AH566" s="905"/>
      <c r="AI566" s="910"/>
      <c r="AJ566" s="910"/>
      <c r="AK566" s="907"/>
      <c r="AL566" s="906"/>
      <c r="AM566" s="905"/>
      <c r="AN566" s="910"/>
      <c r="AO566" s="910"/>
      <c r="AP566" s="907"/>
      <c r="AQ566" s="711"/>
      <c r="AR566" s="711"/>
      <c r="AS566" s="711"/>
      <c r="AT566" s="711"/>
      <c r="AU566" s="715"/>
      <c r="AV566" s="711"/>
      <c r="AW566" s="711"/>
      <c r="AX566" s="711"/>
      <c r="AY566" s="927"/>
      <c r="AZ566" s="711"/>
      <c r="BA566" s="711"/>
      <c r="BB566" s="711"/>
      <c r="BC566" s="711"/>
      <c r="BD566" s="711"/>
      <c r="BE566" s="711"/>
      <c r="BF566" s="711"/>
      <c r="BG566" s="711"/>
      <c r="BH566" s="711"/>
      <c r="BI566" s="716"/>
      <c r="BJ566" s="722"/>
      <c r="BK566" s="1062"/>
      <c r="BL566" s="716"/>
      <c r="BM566" s="720"/>
      <c r="BO566" s="918"/>
    </row>
    <row r="567" spans="1:67" s="726" customFormat="1">
      <c r="A567" s="904">
        <f t="shared" si="8"/>
        <v>558</v>
      </c>
      <c r="B567" s="907">
        <v>2100</v>
      </c>
      <c r="C567" s="905" t="s">
        <v>4565</v>
      </c>
      <c r="D567" s="905">
        <v>2117</v>
      </c>
      <c r="E567" s="905" t="s">
        <v>4695</v>
      </c>
      <c r="F567" s="905">
        <v>2010</v>
      </c>
      <c r="G567" s="905" t="s">
        <v>4696</v>
      </c>
      <c r="H567" s="907" t="s">
        <v>4581</v>
      </c>
      <c r="I567" s="905" t="s">
        <v>4582</v>
      </c>
      <c r="J567" s="906">
        <v>4810970000473</v>
      </c>
      <c r="K567" s="905" t="s">
        <v>4888</v>
      </c>
      <c r="L567" s="1065" t="s">
        <v>4701</v>
      </c>
      <c r="M567" s="905" t="s">
        <v>725</v>
      </c>
      <c r="N567" s="905" t="s">
        <v>634</v>
      </c>
      <c r="O567" s="922">
        <v>1</v>
      </c>
      <c r="P567" s="905">
        <v>0</v>
      </c>
      <c r="Q567" s="905">
        <v>0</v>
      </c>
      <c r="R567" s="905">
        <v>0</v>
      </c>
      <c r="S567" s="922">
        <v>1007</v>
      </c>
      <c r="T567" s="905" t="s">
        <v>4586</v>
      </c>
      <c r="U567" s="926">
        <v>20900000</v>
      </c>
      <c r="V567" s="926">
        <v>20900000</v>
      </c>
      <c r="W567" s="907" t="s">
        <v>4567</v>
      </c>
      <c r="X567" s="905"/>
      <c r="Y567" s="917"/>
      <c r="Z567" s="907"/>
      <c r="AA567" s="908"/>
      <c r="AB567" s="909"/>
      <c r="AC567" s="905"/>
      <c r="AD567" s="907"/>
      <c r="AE567" s="922"/>
      <c r="AF567" s="906"/>
      <c r="AG567" s="910"/>
      <c r="AH567" s="905"/>
      <c r="AI567" s="910"/>
      <c r="AJ567" s="910"/>
      <c r="AK567" s="907"/>
      <c r="AL567" s="906"/>
      <c r="AM567" s="905"/>
      <c r="AN567" s="910"/>
      <c r="AO567" s="910"/>
      <c r="AP567" s="907"/>
      <c r="AQ567" s="711"/>
      <c r="AR567" s="711"/>
      <c r="AS567" s="711"/>
      <c r="AT567" s="711"/>
      <c r="AU567" s="715"/>
      <c r="AV567" s="711"/>
      <c r="AW567" s="711"/>
      <c r="AX567" s="711"/>
      <c r="AY567" s="927"/>
      <c r="AZ567" s="711"/>
      <c r="BA567" s="711"/>
      <c r="BB567" s="711"/>
      <c r="BC567" s="711"/>
      <c r="BD567" s="711"/>
      <c r="BE567" s="711"/>
      <c r="BF567" s="711"/>
      <c r="BG567" s="711"/>
      <c r="BH567" s="711"/>
      <c r="BI567" s="716"/>
      <c r="BJ567" s="722"/>
      <c r="BK567" s="1062"/>
      <c r="BL567" s="716"/>
      <c r="BM567" s="720"/>
      <c r="BO567" s="918"/>
    </row>
    <row r="568" spans="1:67" s="726" customFormat="1">
      <c r="A568" s="904">
        <f t="shared" si="8"/>
        <v>559</v>
      </c>
      <c r="B568" s="907">
        <v>2100</v>
      </c>
      <c r="C568" s="905" t="s">
        <v>4565</v>
      </c>
      <c r="D568" s="905">
        <v>2117</v>
      </c>
      <c r="E568" s="905" t="s">
        <v>4695</v>
      </c>
      <c r="F568" s="905">
        <v>2010</v>
      </c>
      <c r="G568" s="905" t="s">
        <v>4696</v>
      </c>
      <c r="H568" s="907" t="s">
        <v>4581</v>
      </c>
      <c r="I568" s="905" t="s">
        <v>4582</v>
      </c>
      <c r="J568" s="906">
        <v>4820970000049</v>
      </c>
      <c r="K568" s="905" t="s">
        <v>4889</v>
      </c>
      <c r="L568" s="1065" t="s">
        <v>4466</v>
      </c>
      <c r="M568" s="905" t="s">
        <v>4441</v>
      </c>
      <c r="N568" s="905" t="s">
        <v>634</v>
      </c>
      <c r="O568" s="922">
        <v>7</v>
      </c>
      <c r="P568" s="905">
        <v>0</v>
      </c>
      <c r="Q568" s="905">
        <v>0</v>
      </c>
      <c r="R568" s="905">
        <v>0</v>
      </c>
      <c r="S568" s="922">
        <v>1007</v>
      </c>
      <c r="T568" s="905" t="s">
        <v>4586</v>
      </c>
      <c r="U568" s="926">
        <v>1254880</v>
      </c>
      <c r="V568" s="926">
        <v>8784160</v>
      </c>
      <c r="W568" s="907" t="s">
        <v>4567</v>
      </c>
      <c r="X568" s="905"/>
      <c r="Y568" s="917"/>
      <c r="Z568" s="907"/>
      <c r="AA568" s="908"/>
      <c r="AB568" s="909"/>
      <c r="AC568" s="905"/>
      <c r="AD568" s="907"/>
      <c r="AE568" s="922"/>
      <c r="AF568" s="906"/>
      <c r="AG568" s="910"/>
      <c r="AH568" s="905"/>
      <c r="AI568" s="910"/>
      <c r="AJ568" s="910"/>
      <c r="AK568" s="907"/>
      <c r="AL568" s="906"/>
      <c r="AM568" s="905"/>
      <c r="AN568" s="910"/>
      <c r="AO568" s="910"/>
      <c r="AP568" s="907"/>
      <c r="AQ568" s="711"/>
      <c r="AR568" s="711"/>
      <c r="AS568" s="711"/>
      <c r="AT568" s="711"/>
      <c r="AU568" s="715"/>
      <c r="AV568" s="711"/>
      <c r="AW568" s="711"/>
      <c r="AX568" s="711"/>
      <c r="AY568" s="927"/>
      <c r="AZ568" s="711"/>
      <c r="BA568" s="711"/>
      <c r="BB568" s="711"/>
      <c r="BC568" s="711"/>
      <c r="BD568" s="711"/>
      <c r="BE568" s="711"/>
      <c r="BF568" s="711"/>
      <c r="BG568" s="711"/>
      <c r="BH568" s="711"/>
      <c r="BI568" s="716"/>
      <c r="BJ568" s="722"/>
      <c r="BK568" s="1062"/>
      <c r="BL568" s="716"/>
      <c r="BM568" s="720"/>
      <c r="BO568" s="918"/>
    </row>
    <row r="569" spans="1:67" s="726" customFormat="1">
      <c r="A569" s="904">
        <f t="shared" si="8"/>
        <v>560</v>
      </c>
      <c r="B569" s="907">
        <v>2100</v>
      </c>
      <c r="C569" s="905" t="s">
        <v>4565</v>
      </c>
      <c r="D569" s="905">
        <v>2117</v>
      </c>
      <c r="E569" s="905" t="s">
        <v>4695</v>
      </c>
      <c r="F569" s="905">
        <v>2010</v>
      </c>
      <c r="G569" s="905" t="s">
        <v>4696</v>
      </c>
      <c r="H569" s="907" t="s">
        <v>4581</v>
      </c>
      <c r="I569" s="905" t="s">
        <v>4582</v>
      </c>
      <c r="J569" s="906">
        <v>4820970000171</v>
      </c>
      <c r="K569" s="905" t="s">
        <v>4890</v>
      </c>
      <c r="L569" s="1065" t="s">
        <v>4466</v>
      </c>
      <c r="M569" s="905" t="s">
        <v>4441</v>
      </c>
      <c r="N569" s="905" t="s">
        <v>634</v>
      </c>
      <c r="O569" s="922">
        <v>1</v>
      </c>
      <c r="P569" s="905">
        <v>0</v>
      </c>
      <c r="Q569" s="905">
        <v>0</v>
      </c>
      <c r="R569" s="905">
        <v>0</v>
      </c>
      <c r="S569" s="922">
        <v>1007</v>
      </c>
      <c r="T569" s="905" t="s">
        <v>4586</v>
      </c>
      <c r="U569" s="926">
        <v>9900000</v>
      </c>
      <c r="V569" s="926">
        <v>9900000</v>
      </c>
      <c r="W569" s="907" t="s">
        <v>4567</v>
      </c>
      <c r="X569" s="905"/>
      <c r="Y569" s="917"/>
      <c r="Z569" s="907"/>
      <c r="AA569" s="908"/>
      <c r="AB569" s="909"/>
      <c r="AC569" s="905"/>
      <c r="AD569" s="907"/>
      <c r="AE569" s="922"/>
      <c r="AF569" s="906"/>
      <c r="AG569" s="910"/>
      <c r="AH569" s="905"/>
      <c r="AI569" s="910"/>
      <c r="AJ569" s="910"/>
      <c r="AK569" s="907"/>
      <c r="AL569" s="906"/>
      <c r="AM569" s="905"/>
      <c r="AN569" s="910"/>
      <c r="AO569" s="910"/>
      <c r="AP569" s="907"/>
      <c r="AQ569" s="711"/>
      <c r="AR569" s="711"/>
      <c r="AS569" s="711"/>
      <c r="AT569" s="711"/>
      <c r="AU569" s="715"/>
      <c r="AV569" s="711"/>
      <c r="AW569" s="711"/>
      <c r="AX569" s="711"/>
      <c r="AY569" s="927"/>
      <c r="AZ569" s="711"/>
      <c r="BA569" s="711"/>
      <c r="BB569" s="711"/>
      <c r="BC569" s="711"/>
      <c r="BD569" s="711"/>
      <c r="BE569" s="711"/>
      <c r="BF569" s="711"/>
      <c r="BG569" s="711"/>
      <c r="BH569" s="711"/>
      <c r="BI569" s="716"/>
      <c r="BJ569" s="722"/>
      <c r="BK569" s="1062"/>
      <c r="BL569" s="716"/>
      <c r="BM569" s="720"/>
      <c r="BO569" s="918"/>
    </row>
    <row r="570" spans="1:67" s="726" customFormat="1">
      <c r="A570" s="904">
        <f t="shared" si="8"/>
        <v>561</v>
      </c>
      <c r="B570" s="907">
        <v>2100</v>
      </c>
      <c r="C570" s="905" t="s">
        <v>4565</v>
      </c>
      <c r="D570" s="905">
        <v>2117</v>
      </c>
      <c r="E570" s="905" t="s">
        <v>4695</v>
      </c>
      <c r="F570" s="905">
        <v>2010</v>
      </c>
      <c r="G570" s="905" t="s">
        <v>4696</v>
      </c>
      <c r="H570" s="907" t="s">
        <v>4581</v>
      </c>
      <c r="I570" s="905" t="s">
        <v>4582</v>
      </c>
      <c r="J570" s="906">
        <v>3030120000040</v>
      </c>
      <c r="K570" s="905" t="s">
        <v>4756</v>
      </c>
      <c r="L570" s="1065" t="s">
        <v>4465</v>
      </c>
      <c r="M570" s="905" t="s">
        <v>4441</v>
      </c>
      <c r="N570" s="905" t="s">
        <v>634</v>
      </c>
      <c r="O570" s="922">
        <v>1</v>
      </c>
      <c r="P570" s="905">
        <v>0</v>
      </c>
      <c r="Q570" s="905">
        <v>0</v>
      </c>
      <c r="R570" s="905">
        <v>0</v>
      </c>
      <c r="S570" s="922">
        <v>1007</v>
      </c>
      <c r="T570" s="905" t="s">
        <v>4586</v>
      </c>
      <c r="U570" s="926">
        <v>1540000</v>
      </c>
      <c r="V570" s="926">
        <v>1540000</v>
      </c>
      <c r="W570" s="907" t="s">
        <v>4567</v>
      </c>
      <c r="X570" s="905"/>
      <c r="Y570" s="917"/>
      <c r="Z570" s="907"/>
      <c r="AA570" s="908"/>
      <c r="AB570" s="909"/>
      <c r="AC570" s="905"/>
      <c r="AD570" s="907"/>
      <c r="AE570" s="922"/>
      <c r="AF570" s="906"/>
      <c r="AG570" s="910"/>
      <c r="AH570" s="905"/>
      <c r="AI570" s="910"/>
      <c r="AJ570" s="910"/>
      <c r="AK570" s="907"/>
      <c r="AL570" s="906"/>
      <c r="AM570" s="905"/>
      <c r="AN570" s="910"/>
      <c r="AO570" s="910"/>
      <c r="AP570" s="907"/>
      <c r="AQ570" s="711"/>
      <c r="AR570" s="711"/>
      <c r="AS570" s="711"/>
      <c r="AT570" s="711"/>
      <c r="AU570" s="715"/>
      <c r="AV570" s="711"/>
      <c r="AW570" s="711"/>
      <c r="AX570" s="711"/>
      <c r="AY570" s="927"/>
      <c r="AZ570" s="711"/>
      <c r="BA570" s="711"/>
      <c r="BB570" s="711"/>
      <c r="BC570" s="711"/>
      <c r="BD570" s="711"/>
      <c r="BE570" s="711"/>
      <c r="BF570" s="711"/>
      <c r="BG570" s="711"/>
      <c r="BH570" s="711"/>
      <c r="BI570" s="716"/>
      <c r="BJ570" s="722"/>
      <c r="BK570" s="1062"/>
      <c r="BL570" s="716"/>
      <c r="BM570" s="720"/>
      <c r="BO570" s="918"/>
    </row>
    <row r="571" spans="1:67" s="726" customFormat="1">
      <c r="A571" s="904">
        <f t="shared" si="8"/>
        <v>562</v>
      </c>
      <c r="B571" s="907">
        <v>2100</v>
      </c>
      <c r="C571" s="905" t="s">
        <v>4565</v>
      </c>
      <c r="D571" s="905">
        <v>2117</v>
      </c>
      <c r="E571" s="905" t="s">
        <v>4695</v>
      </c>
      <c r="F571" s="905">
        <v>2010</v>
      </c>
      <c r="G571" s="905" t="s">
        <v>4696</v>
      </c>
      <c r="H571" s="907" t="s">
        <v>4581</v>
      </c>
      <c r="I571" s="905" t="s">
        <v>4582</v>
      </c>
      <c r="J571" s="906">
        <v>3030120000053</v>
      </c>
      <c r="K571" s="905" t="s">
        <v>4757</v>
      </c>
      <c r="L571" s="1065" t="s">
        <v>4465</v>
      </c>
      <c r="M571" s="905" t="s">
        <v>4441</v>
      </c>
      <c r="N571" s="905" t="s">
        <v>634</v>
      </c>
      <c r="O571" s="922">
        <v>4</v>
      </c>
      <c r="P571" s="905">
        <v>0</v>
      </c>
      <c r="Q571" s="905">
        <v>0</v>
      </c>
      <c r="R571" s="905">
        <v>0</v>
      </c>
      <c r="S571" s="922">
        <v>1007</v>
      </c>
      <c r="T571" s="905" t="s">
        <v>4586</v>
      </c>
      <c r="U571" s="926">
        <v>303160</v>
      </c>
      <c r="V571" s="926">
        <v>1212640</v>
      </c>
      <c r="W571" s="907" t="s">
        <v>4567</v>
      </c>
      <c r="X571" s="905"/>
      <c r="Y571" s="917"/>
      <c r="Z571" s="907"/>
      <c r="AA571" s="908"/>
      <c r="AB571" s="909"/>
      <c r="AC571" s="905"/>
      <c r="AD571" s="907"/>
      <c r="AE571" s="922"/>
      <c r="AF571" s="906"/>
      <c r="AG571" s="910"/>
      <c r="AH571" s="905"/>
      <c r="AI571" s="910"/>
      <c r="AJ571" s="910"/>
      <c r="AK571" s="907"/>
      <c r="AL571" s="906"/>
      <c r="AM571" s="905"/>
      <c r="AN571" s="910"/>
      <c r="AO571" s="910"/>
      <c r="AP571" s="907"/>
      <c r="AQ571" s="711"/>
      <c r="AR571" s="711"/>
      <c r="AS571" s="711"/>
      <c r="AT571" s="711"/>
      <c r="AU571" s="715"/>
      <c r="AV571" s="711"/>
      <c r="AW571" s="711"/>
      <c r="AX571" s="711"/>
      <c r="AY571" s="927"/>
      <c r="AZ571" s="711"/>
      <c r="BA571" s="711"/>
      <c r="BB571" s="711"/>
      <c r="BC571" s="711"/>
      <c r="BD571" s="711"/>
      <c r="BE571" s="711"/>
      <c r="BF571" s="711"/>
      <c r="BG571" s="711"/>
      <c r="BH571" s="711"/>
      <c r="BI571" s="716"/>
      <c r="BJ571" s="722"/>
      <c r="BK571" s="1062"/>
      <c r="BL571" s="716"/>
      <c r="BM571" s="720"/>
      <c r="BO571" s="918"/>
    </row>
    <row r="572" spans="1:67" s="726" customFormat="1">
      <c r="A572" s="904">
        <f t="shared" si="8"/>
        <v>563</v>
      </c>
      <c r="B572" s="907">
        <v>2100</v>
      </c>
      <c r="C572" s="905" t="s">
        <v>4565</v>
      </c>
      <c r="D572" s="905">
        <v>2117</v>
      </c>
      <c r="E572" s="905" t="s">
        <v>4695</v>
      </c>
      <c r="F572" s="905">
        <v>2010</v>
      </c>
      <c r="G572" s="905" t="s">
        <v>4696</v>
      </c>
      <c r="H572" s="907" t="s">
        <v>5185</v>
      </c>
      <c r="I572" s="905" t="s">
        <v>5186</v>
      </c>
      <c r="J572" s="906">
        <v>8020007</v>
      </c>
      <c r="K572" s="905" t="s">
        <v>5079</v>
      </c>
      <c r="L572" s="905" t="s">
        <v>5197</v>
      </c>
      <c r="M572" s="905" t="s">
        <v>5080</v>
      </c>
      <c r="N572" s="905" t="s">
        <v>634</v>
      </c>
      <c r="O572" s="926">
        <v>19215.611000000001</v>
      </c>
      <c r="P572" s="905">
        <v>0</v>
      </c>
      <c r="Q572" s="905">
        <v>0</v>
      </c>
      <c r="R572" s="905">
        <v>0</v>
      </c>
      <c r="S572" s="922">
        <v>4000</v>
      </c>
      <c r="T572" s="905" t="s">
        <v>5081</v>
      </c>
      <c r="U572" s="926">
        <v>744693</v>
      </c>
      <c r="V572" s="926">
        <v>14309732737</v>
      </c>
      <c r="W572" s="907" t="s">
        <v>4567</v>
      </c>
      <c r="X572" s="905"/>
      <c r="Y572" s="917"/>
      <c r="Z572" s="907" t="s">
        <v>5598</v>
      </c>
      <c r="AA572" s="908">
        <v>9.0410958904109592E-2</v>
      </c>
      <c r="AB572" s="909"/>
      <c r="AC572" s="905"/>
      <c r="AD572" s="907"/>
      <c r="AE572" s="926">
        <v>29944.778999999999</v>
      </c>
      <c r="AF572" s="906">
        <v>0</v>
      </c>
      <c r="AG572" s="910">
        <v>43951</v>
      </c>
      <c r="AH572" s="905"/>
      <c r="AI572" s="910">
        <v>43951</v>
      </c>
      <c r="AJ572" s="910">
        <v>43949</v>
      </c>
      <c r="AK572" s="928">
        <v>4737.07</v>
      </c>
      <c r="AL572" s="929">
        <v>1074.3900000000001</v>
      </c>
      <c r="AM572" s="905"/>
      <c r="AN572" s="910">
        <v>43982</v>
      </c>
      <c r="AO572" s="910">
        <v>44679</v>
      </c>
      <c r="AP572" s="907"/>
      <c r="AQ572" s="711"/>
      <c r="AR572" s="711"/>
      <c r="AS572" s="711"/>
      <c r="AT572" s="711"/>
      <c r="AU572" s="715"/>
      <c r="AV572" s="711"/>
      <c r="AW572" s="711"/>
      <c r="AX572" s="711"/>
      <c r="AY572" s="927"/>
      <c r="AZ572" s="715">
        <v>63101</v>
      </c>
      <c r="BA572" s="711"/>
      <c r="BB572" s="711"/>
      <c r="BC572" s="711"/>
      <c r="BD572" s="711"/>
      <c r="BE572" s="711"/>
      <c r="BF572" s="711"/>
      <c r="BG572" s="711"/>
      <c r="BH572" s="711"/>
      <c r="BI572" s="716">
        <v>63101</v>
      </c>
      <c r="BJ572" s="722">
        <v>5258.416666666667</v>
      </c>
      <c r="BK572" s="1062">
        <v>47917511178</v>
      </c>
      <c r="BL572" s="716">
        <v>1</v>
      </c>
      <c r="BM572" s="720" t="s">
        <v>5597</v>
      </c>
      <c r="BO572" s="918"/>
    </row>
    <row r="573" spans="1:67" s="726" customFormat="1">
      <c r="A573" s="904">
        <f t="shared" si="8"/>
        <v>564</v>
      </c>
      <c r="B573" s="907">
        <v>2100</v>
      </c>
      <c r="C573" s="905" t="s">
        <v>4565</v>
      </c>
      <c r="D573" s="905">
        <v>2117</v>
      </c>
      <c r="E573" s="905" t="s">
        <v>4695</v>
      </c>
      <c r="F573" s="905">
        <v>2010</v>
      </c>
      <c r="G573" s="905" t="s">
        <v>4696</v>
      </c>
      <c r="H573" s="907" t="s">
        <v>5185</v>
      </c>
      <c r="I573" s="905" t="s">
        <v>5186</v>
      </c>
      <c r="J573" s="906">
        <v>8010008</v>
      </c>
      <c r="K573" s="905" t="s">
        <v>5508</v>
      </c>
      <c r="L573" s="905" t="s">
        <v>5198</v>
      </c>
      <c r="M573" s="905" t="s">
        <v>4447</v>
      </c>
      <c r="N573" s="905" t="s">
        <v>634</v>
      </c>
      <c r="O573" s="926">
        <v>0</v>
      </c>
      <c r="P573" s="905">
        <v>0</v>
      </c>
      <c r="Q573" s="905">
        <v>0</v>
      </c>
      <c r="R573" s="905">
        <v>0</v>
      </c>
      <c r="S573" s="922">
        <v>4001</v>
      </c>
      <c r="T573" s="905" t="s">
        <v>4593</v>
      </c>
      <c r="U573" s="926">
        <v>0</v>
      </c>
      <c r="V573" s="926">
        <v>0</v>
      </c>
      <c r="W573" s="907" t="s">
        <v>4567</v>
      </c>
      <c r="X573" s="905"/>
      <c r="Y573" s="917"/>
      <c r="Z573" s="907" t="s">
        <v>5596</v>
      </c>
      <c r="AA573" s="908">
        <v>120.49863013698631</v>
      </c>
      <c r="AB573" s="909"/>
      <c r="AC573" s="905"/>
      <c r="AD573" s="907"/>
      <c r="AE573" s="926">
        <v>0</v>
      </c>
      <c r="AF573" s="906">
        <v>0</v>
      </c>
      <c r="AG573" s="910">
        <v>43808</v>
      </c>
      <c r="AH573" s="905"/>
      <c r="AI573" s="910"/>
      <c r="AJ573" s="910"/>
      <c r="AK573" s="907"/>
      <c r="AL573" s="906"/>
      <c r="AM573" s="905"/>
      <c r="AN573" s="910">
        <v>43982</v>
      </c>
      <c r="AO573" s="910">
        <v>730</v>
      </c>
      <c r="AP573" s="907"/>
      <c r="AQ573" s="711"/>
      <c r="AR573" s="711"/>
      <c r="AS573" s="711"/>
      <c r="AT573" s="711"/>
      <c r="AU573" s="715"/>
      <c r="AV573" s="711"/>
      <c r="AW573" s="711"/>
      <c r="AX573" s="711"/>
      <c r="AY573" s="927"/>
      <c r="AZ573" s="711"/>
      <c r="BA573" s="711"/>
      <c r="BB573" s="711"/>
      <c r="BC573" s="711"/>
      <c r="BD573" s="711"/>
      <c r="BE573" s="711"/>
      <c r="BF573" s="711"/>
      <c r="BG573" s="711"/>
      <c r="BH573" s="711"/>
      <c r="BI573" s="716">
        <v>0</v>
      </c>
      <c r="BJ573" s="722">
        <v>0</v>
      </c>
      <c r="BK573" s="1062">
        <v>0</v>
      </c>
      <c r="BL573" s="716">
        <v>0</v>
      </c>
      <c r="BM573" s="720" t="s">
        <v>5597</v>
      </c>
      <c r="BO573" s="918"/>
    </row>
    <row r="574" spans="1:67" s="726" customFormat="1">
      <c r="A574" s="904">
        <f t="shared" si="8"/>
        <v>565</v>
      </c>
      <c r="B574" s="907">
        <v>2100</v>
      </c>
      <c r="C574" s="905" t="s">
        <v>4565</v>
      </c>
      <c r="D574" s="905">
        <v>2117</v>
      </c>
      <c r="E574" s="905" t="s">
        <v>4695</v>
      </c>
      <c r="F574" s="905">
        <v>2010</v>
      </c>
      <c r="G574" s="905" t="s">
        <v>4696</v>
      </c>
      <c r="H574" s="907" t="s">
        <v>5185</v>
      </c>
      <c r="I574" s="905" t="s">
        <v>5186</v>
      </c>
      <c r="J574" s="906">
        <v>8010001</v>
      </c>
      <c r="K574" s="905" t="s">
        <v>4592</v>
      </c>
      <c r="L574" s="905" t="s">
        <v>5198</v>
      </c>
      <c r="M574" s="905" t="s">
        <v>4447</v>
      </c>
      <c r="N574" s="905" t="s">
        <v>634</v>
      </c>
      <c r="O574" s="926">
        <v>613378</v>
      </c>
      <c r="P574" s="905">
        <v>0</v>
      </c>
      <c r="Q574" s="905">
        <v>0</v>
      </c>
      <c r="R574" s="905">
        <v>0</v>
      </c>
      <c r="S574" s="922">
        <v>4001</v>
      </c>
      <c r="T574" s="905" t="s">
        <v>4593</v>
      </c>
      <c r="U574" s="926">
        <v>7250</v>
      </c>
      <c r="V574" s="926">
        <v>4446886724</v>
      </c>
      <c r="W574" s="907" t="s">
        <v>4567</v>
      </c>
      <c r="X574" s="905"/>
      <c r="Y574" s="917"/>
      <c r="Z574" s="907" t="s">
        <v>5598</v>
      </c>
      <c r="AA574" s="908">
        <v>0.10410958904109589</v>
      </c>
      <c r="AB574" s="909"/>
      <c r="AC574" s="905"/>
      <c r="AD574" s="907"/>
      <c r="AE574" s="926">
        <v>616003</v>
      </c>
      <c r="AF574" s="906">
        <v>0</v>
      </c>
      <c r="AG574" s="910">
        <v>43808</v>
      </c>
      <c r="AH574" s="905"/>
      <c r="AI574" s="910">
        <v>43939</v>
      </c>
      <c r="AJ574" s="910">
        <v>43944</v>
      </c>
      <c r="AK574" s="929">
        <v>8000</v>
      </c>
      <c r="AL574" s="906">
        <v>110</v>
      </c>
      <c r="AM574" s="905"/>
      <c r="AN574" s="910">
        <v>43982</v>
      </c>
      <c r="AO574" s="910">
        <v>44674</v>
      </c>
      <c r="AP574" s="907"/>
      <c r="AQ574" s="711"/>
      <c r="AR574" s="711"/>
      <c r="AS574" s="711"/>
      <c r="AT574" s="711"/>
      <c r="AU574" s="715"/>
      <c r="AV574" s="711"/>
      <c r="AW574" s="711"/>
      <c r="AX574" s="711"/>
      <c r="AY574" s="927"/>
      <c r="AZ574" s="715">
        <v>1570</v>
      </c>
      <c r="BA574" s="711"/>
      <c r="BB574" s="711"/>
      <c r="BC574" s="711"/>
      <c r="BD574" s="711"/>
      <c r="BE574" s="711"/>
      <c r="BF574" s="711"/>
      <c r="BG574" s="711"/>
      <c r="BH574" s="711"/>
      <c r="BI574" s="716">
        <v>1570</v>
      </c>
      <c r="BJ574" s="722">
        <v>130.83333333333334</v>
      </c>
      <c r="BK574" s="1062">
        <v>11382500</v>
      </c>
      <c r="BL574" s="716">
        <v>1</v>
      </c>
      <c r="BM574" s="720" t="s">
        <v>5597</v>
      </c>
      <c r="BO574" s="918"/>
    </row>
    <row r="575" spans="1:67" s="726" customFormat="1">
      <c r="A575" s="904">
        <f t="shared" si="8"/>
        <v>566</v>
      </c>
      <c r="B575" s="907">
        <v>2100</v>
      </c>
      <c r="C575" s="905" t="s">
        <v>4565</v>
      </c>
      <c r="D575" s="905">
        <v>2117</v>
      </c>
      <c r="E575" s="905" t="s">
        <v>4695</v>
      </c>
      <c r="F575" s="905">
        <v>2010</v>
      </c>
      <c r="G575" s="905" t="s">
        <v>4696</v>
      </c>
      <c r="H575" s="907" t="s">
        <v>5185</v>
      </c>
      <c r="I575" s="905" t="s">
        <v>5186</v>
      </c>
      <c r="J575" s="906">
        <v>8050187</v>
      </c>
      <c r="K575" s="905" t="s">
        <v>5509</v>
      </c>
      <c r="L575" s="905" t="s">
        <v>5200</v>
      </c>
      <c r="M575" s="905" t="s">
        <v>656</v>
      </c>
      <c r="N575" s="905" t="s">
        <v>634</v>
      </c>
      <c r="O575" s="926">
        <v>0</v>
      </c>
      <c r="P575" s="905">
        <v>0</v>
      </c>
      <c r="Q575" s="905">
        <v>0</v>
      </c>
      <c r="R575" s="905">
        <v>0</v>
      </c>
      <c r="S575" s="922">
        <v>4004</v>
      </c>
      <c r="T575" s="905" t="s">
        <v>4594</v>
      </c>
      <c r="U575" s="926">
        <v>0</v>
      </c>
      <c r="V575" s="926">
        <v>0</v>
      </c>
      <c r="W575" s="907" t="s">
        <v>4567</v>
      </c>
      <c r="X575" s="905"/>
      <c r="Y575" s="917"/>
      <c r="Z575" s="907" t="s">
        <v>5596</v>
      </c>
      <c r="AA575" s="908">
        <v>120.49863013698631</v>
      </c>
      <c r="AB575" s="909"/>
      <c r="AC575" s="905"/>
      <c r="AD575" s="907"/>
      <c r="AE575" s="926">
        <v>0</v>
      </c>
      <c r="AF575" s="906">
        <v>0</v>
      </c>
      <c r="AG575" s="910">
        <v>43808</v>
      </c>
      <c r="AH575" s="905"/>
      <c r="AI575" s="910"/>
      <c r="AJ575" s="910"/>
      <c r="AK575" s="907"/>
      <c r="AL575" s="906"/>
      <c r="AM575" s="905"/>
      <c r="AN575" s="910">
        <v>43982</v>
      </c>
      <c r="AO575" s="910">
        <v>730</v>
      </c>
      <c r="AP575" s="907"/>
      <c r="AQ575" s="711"/>
      <c r="AR575" s="711"/>
      <c r="AS575" s="711"/>
      <c r="AT575" s="711"/>
      <c r="AU575" s="715"/>
      <c r="AV575" s="711"/>
      <c r="AW575" s="711"/>
      <c r="AX575" s="711"/>
      <c r="AY575" s="927"/>
      <c r="AZ575" s="711"/>
      <c r="BA575" s="711"/>
      <c r="BB575" s="711"/>
      <c r="BC575" s="711"/>
      <c r="BD575" s="711"/>
      <c r="BE575" s="711"/>
      <c r="BF575" s="711"/>
      <c r="BG575" s="711"/>
      <c r="BH575" s="711"/>
      <c r="BI575" s="716">
        <v>0</v>
      </c>
      <c r="BJ575" s="722">
        <v>0</v>
      </c>
      <c r="BK575" s="1062">
        <v>0</v>
      </c>
      <c r="BL575" s="716">
        <v>0</v>
      </c>
      <c r="BM575" s="720" t="s">
        <v>5597</v>
      </c>
      <c r="BO575" s="918"/>
    </row>
    <row r="576" spans="1:67" s="726" customFormat="1">
      <c r="A576" s="904">
        <f t="shared" si="8"/>
        <v>567</v>
      </c>
      <c r="B576" s="907">
        <v>2100</v>
      </c>
      <c r="C576" s="905" t="s">
        <v>4565</v>
      </c>
      <c r="D576" s="905">
        <v>2117</v>
      </c>
      <c r="E576" s="905" t="s">
        <v>4695</v>
      </c>
      <c r="F576" s="905">
        <v>2010</v>
      </c>
      <c r="G576" s="905" t="s">
        <v>4696</v>
      </c>
      <c r="H576" s="907" t="s">
        <v>5185</v>
      </c>
      <c r="I576" s="905" t="s">
        <v>5186</v>
      </c>
      <c r="J576" s="906">
        <v>8050034</v>
      </c>
      <c r="K576" s="905" t="s">
        <v>5201</v>
      </c>
      <c r="L576" s="905" t="s">
        <v>5200</v>
      </c>
      <c r="M576" s="905" t="s">
        <v>656</v>
      </c>
      <c r="N576" s="905" t="s">
        <v>634</v>
      </c>
      <c r="O576" s="926">
        <v>140</v>
      </c>
      <c r="P576" s="905">
        <v>0</v>
      </c>
      <c r="Q576" s="905">
        <v>0</v>
      </c>
      <c r="R576" s="905">
        <v>0</v>
      </c>
      <c r="S576" s="922">
        <v>4004</v>
      </c>
      <c r="T576" s="905" t="s">
        <v>4594</v>
      </c>
      <c r="U576" s="926">
        <v>70810</v>
      </c>
      <c r="V576" s="926">
        <v>9913440</v>
      </c>
      <c r="W576" s="907" t="s">
        <v>4567</v>
      </c>
      <c r="X576" s="905"/>
      <c r="Y576" s="917"/>
      <c r="Z576" s="907" t="s">
        <v>5596</v>
      </c>
      <c r="AA576" s="908">
        <v>120.49863013698631</v>
      </c>
      <c r="AB576" s="909"/>
      <c r="AC576" s="905"/>
      <c r="AD576" s="907"/>
      <c r="AE576" s="926">
        <v>140</v>
      </c>
      <c r="AF576" s="906">
        <v>0</v>
      </c>
      <c r="AG576" s="910">
        <v>43808</v>
      </c>
      <c r="AH576" s="905"/>
      <c r="AI576" s="910"/>
      <c r="AJ576" s="910"/>
      <c r="AK576" s="907"/>
      <c r="AL576" s="906"/>
      <c r="AM576" s="905"/>
      <c r="AN576" s="910">
        <v>43982</v>
      </c>
      <c r="AO576" s="910">
        <v>730</v>
      </c>
      <c r="AP576" s="907"/>
      <c r="AQ576" s="711"/>
      <c r="AR576" s="711"/>
      <c r="AS576" s="711"/>
      <c r="AT576" s="711"/>
      <c r="AU576" s="715"/>
      <c r="AV576" s="711"/>
      <c r="AW576" s="711"/>
      <c r="AX576" s="711"/>
      <c r="AY576" s="927"/>
      <c r="AZ576" s="711"/>
      <c r="BA576" s="711"/>
      <c r="BB576" s="711"/>
      <c r="BC576" s="711"/>
      <c r="BD576" s="711"/>
      <c r="BE576" s="711"/>
      <c r="BF576" s="711"/>
      <c r="BG576" s="711"/>
      <c r="BH576" s="711"/>
      <c r="BI576" s="716">
        <v>0</v>
      </c>
      <c r="BJ576" s="722">
        <v>0</v>
      </c>
      <c r="BK576" s="1062">
        <v>0</v>
      </c>
      <c r="BL576" s="716">
        <v>0</v>
      </c>
      <c r="BM576" s="720" t="s">
        <v>5597</v>
      </c>
      <c r="BO576" s="918"/>
    </row>
    <row r="577" spans="1:67" s="726" customFormat="1">
      <c r="A577" s="904">
        <f t="shared" si="8"/>
        <v>568</v>
      </c>
      <c r="B577" s="907">
        <v>2100</v>
      </c>
      <c r="C577" s="905" t="s">
        <v>4565</v>
      </c>
      <c r="D577" s="905">
        <v>2117</v>
      </c>
      <c r="E577" s="905" t="s">
        <v>4695</v>
      </c>
      <c r="F577" s="905">
        <v>2010</v>
      </c>
      <c r="G577" s="905" t="s">
        <v>4696</v>
      </c>
      <c r="H577" s="907" t="s">
        <v>5185</v>
      </c>
      <c r="I577" s="905" t="s">
        <v>5186</v>
      </c>
      <c r="J577" s="906">
        <v>8050035</v>
      </c>
      <c r="K577" s="905" t="s">
        <v>5510</v>
      </c>
      <c r="L577" s="905" t="s">
        <v>5200</v>
      </c>
      <c r="M577" s="905" t="s">
        <v>656</v>
      </c>
      <c r="N577" s="905" t="s">
        <v>634</v>
      </c>
      <c r="O577" s="926">
        <v>0</v>
      </c>
      <c r="P577" s="905">
        <v>0</v>
      </c>
      <c r="Q577" s="905">
        <v>0</v>
      </c>
      <c r="R577" s="905">
        <v>0</v>
      </c>
      <c r="S577" s="922">
        <v>4004</v>
      </c>
      <c r="T577" s="905" t="s">
        <v>4594</v>
      </c>
      <c r="U577" s="926">
        <v>0</v>
      </c>
      <c r="V577" s="926">
        <v>0</v>
      </c>
      <c r="W577" s="907" t="s">
        <v>4567</v>
      </c>
      <c r="X577" s="905"/>
      <c r="Y577" s="917"/>
      <c r="Z577" s="907" t="s">
        <v>5596</v>
      </c>
      <c r="AA577" s="908">
        <v>120.49863013698631</v>
      </c>
      <c r="AB577" s="909"/>
      <c r="AC577" s="905"/>
      <c r="AD577" s="907"/>
      <c r="AE577" s="926">
        <v>0</v>
      </c>
      <c r="AF577" s="906">
        <v>0</v>
      </c>
      <c r="AG577" s="910">
        <v>43808</v>
      </c>
      <c r="AH577" s="905"/>
      <c r="AI577" s="910"/>
      <c r="AJ577" s="910"/>
      <c r="AK577" s="907"/>
      <c r="AL577" s="906"/>
      <c r="AM577" s="905"/>
      <c r="AN577" s="910">
        <v>43982</v>
      </c>
      <c r="AO577" s="910">
        <v>730</v>
      </c>
      <c r="AP577" s="907"/>
      <c r="AQ577" s="711"/>
      <c r="AR577" s="711"/>
      <c r="AS577" s="711"/>
      <c r="AT577" s="711"/>
      <c r="AU577" s="715"/>
      <c r="AV577" s="711"/>
      <c r="AW577" s="711"/>
      <c r="AX577" s="711"/>
      <c r="AY577" s="927"/>
      <c r="AZ577" s="711"/>
      <c r="BA577" s="711"/>
      <c r="BB577" s="711"/>
      <c r="BC577" s="711"/>
      <c r="BD577" s="711"/>
      <c r="BE577" s="711"/>
      <c r="BF577" s="711"/>
      <c r="BG577" s="711"/>
      <c r="BH577" s="711"/>
      <c r="BI577" s="716">
        <v>0</v>
      </c>
      <c r="BJ577" s="722">
        <v>0</v>
      </c>
      <c r="BK577" s="1062">
        <v>0</v>
      </c>
      <c r="BL577" s="716">
        <v>0</v>
      </c>
      <c r="BM577" s="720" t="s">
        <v>5597</v>
      </c>
      <c r="BO577" s="918"/>
    </row>
    <row r="578" spans="1:67" s="726" customFormat="1">
      <c r="A578" s="904">
        <f t="shared" si="8"/>
        <v>569</v>
      </c>
      <c r="B578" s="907">
        <v>2100</v>
      </c>
      <c r="C578" s="905" t="s">
        <v>4565</v>
      </c>
      <c r="D578" s="905">
        <v>2117</v>
      </c>
      <c r="E578" s="905" t="s">
        <v>4695</v>
      </c>
      <c r="F578" s="905">
        <v>2010</v>
      </c>
      <c r="G578" s="905" t="s">
        <v>4696</v>
      </c>
      <c r="H578" s="907" t="s">
        <v>5185</v>
      </c>
      <c r="I578" s="905" t="s">
        <v>5186</v>
      </c>
      <c r="J578" s="906">
        <v>8050428</v>
      </c>
      <c r="K578" s="905" t="s">
        <v>4947</v>
      </c>
      <c r="L578" s="905" t="s">
        <v>5200</v>
      </c>
      <c r="M578" s="905" t="s">
        <v>656</v>
      </c>
      <c r="N578" s="905" t="s">
        <v>634</v>
      </c>
      <c r="O578" s="926">
        <v>72</v>
      </c>
      <c r="P578" s="905">
        <v>0</v>
      </c>
      <c r="Q578" s="905">
        <v>0</v>
      </c>
      <c r="R578" s="905">
        <v>0</v>
      </c>
      <c r="S578" s="922">
        <v>4004</v>
      </c>
      <c r="T578" s="905" t="s">
        <v>4594</v>
      </c>
      <c r="U578" s="926">
        <v>67980</v>
      </c>
      <c r="V578" s="926">
        <v>4894560</v>
      </c>
      <c r="W578" s="907" t="s">
        <v>4567</v>
      </c>
      <c r="X578" s="905"/>
      <c r="Y578" s="917"/>
      <c r="Z578" s="907" t="s">
        <v>5598</v>
      </c>
      <c r="AA578" s="908">
        <v>8.4931506849315067E-2</v>
      </c>
      <c r="AB578" s="909"/>
      <c r="AC578" s="905"/>
      <c r="AD578" s="907"/>
      <c r="AE578" s="926">
        <v>72</v>
      </c>
      <c r="AF578" s="906">
        <v>0</v>
      </c>
      <c r="AG578" s="910">
        <v>43951</v>
      </c>
      <c r="AH578" s="905"/>
      <c r="AI578" s="910"/>
      <c r="AJ578" s="910">
        <v>43951</v>
      </c>
      <c r="AK578" s="907"/>
      <c r="AL578" s="906">
        <v>18</v>
      </c>
      <c r="AM578" s="905"/>
      <c r="AN578" s="910">
        <v>43982</v>
      </c>
      <c r="AO578" s="910">
        <v>44681</v>
      </c>
      <c r="AP578" s="907"/>
      <c r="AQ578" s="711"/>
      <c r="AR578" s="711"/>
      <c r="AS578" s="711"/>
      <c r="AT578" s="711"/>
      <c r="AU578" s="715"/>
      <c r="AV578" s="711"/>
      <c r="AW578" s="711"/>
      <c r="AX578" s="711"/>
      <c r="AY578" s="927"/>
      <c r="AZ578" s="711">
        <v>18</v>
      </c>
      <c r="BA578" s="711"/>
      <c r="BB578" s="711"/>
      <c r="BC578" s="711"/>
      <c r="BD578" s="711"/>
      <c r="BE578" s="711"/>
      <c r="BF578" s="711"/>
      <c r="BG578" s="711"/>
      <c r="BH578" s="711"/>
      <c r="BI578" s="716">
        <v>18</v>
      </c>
      <c r="BJ578" s="722">
        <v>1.5</v>
      </c>
      <c r="BK578" s="1062">
        <v>1223640</v>
      </c>
      <c r="BL578" s="716">
        <v>1</v>
      </c>
      <c r="BM578" s="720" t="s">
        <v>5597</v>
      </c>
      <c r="BO578" s="918"/>
    </row>
    <row r="579" spans="1:67" s="726" customFormat="1">
      <c r="A579" s="904">
        <f t="shared" si="8"/>
        <v>570</v>
      </c>
      <c r="B579" s="907">
        <v>2100</v>
      </c>
      <c r="C579" s="905" t="s">
        <v>4565</v>
      </c>
      <c r="D579" s="905">
        <v>2117</v>
      </c>
      <c r="E579" s="905" t="s">
        <v>4695</v>
      </c>
      <c r="F579" s="905">
        <v>2010</v>
      </c>
      <c r="G579" s="905" t="s">
        <v>4696</v>
      </c>
      <c r="H579" s="907" t="s">
        <v>5185</v>
      </c>
      <c r="I579" s="905" t="s">
        <v>5186</v>
      </c>
      <c r="J579" s="906">
        <v>8050041</v>
      </c>
      <c r="K579" s="905" t="s">
        <v>5202</v>
      </c>
      <c r="L579" s="905" t="s">
        <v>5200</v>
      </c>
      <c r="M579" s="905" t="s">
        <v>656</v>
      </c>
      <c r="N579" s="905" t="s">
        <v>634</v>
      </c>
      <c r="O579" s="926">
        <v>90</v>
      </c>
      <c r="P579" s="905">
        <v>0</v>
      </c>
      <c r="Q579" s="905">
        <v>0</v>
      </c>
      <c r="R579" s="905">
        <v>0</v>
      </c>
      <c r="S579" s="922">
        <v>4004</v>
      </c>
      <c r="T579" s="905" t="s">
        <v>4594</v>
      </c>
      <c r="U579" s="926">
        <v>680900</v>
      </c>
      <c r="V579" s="926">
        <v>61281000</v>
      </c>
      <c r="W579" s="907" t="s">
        <v>4567</v>
      </c>
      <c r="X579" s="905"/>
      <c r="Y579" s="917"/>
      <c r="Z579" s="907" t="s">
        <v>5596</v>
      </c>
      <c r="AA579" s="908">
        <v>120.49863013698631</v>
      </c>
      <c r="AB579" s="909"/>
      <c r="AC579" s="905"/>
      <c r="AD579" s="907"/>
      <c r="AE579" s="926">
        <v>90</v>
      </c>
      <c r="AF579" s="906">
        <v>0</v>
      </c>
      <c r="AG579" s="910">
        <v>43808</v>
      </c>
      <c r="AH579" s="905"/>
      <c r="AI579" s="910"/>
      <c r="AJ579" s="910"/>
      <c r="AK579" s="907"/>
      <c r="AL579" s="906"/>
      <c r="AM579" s="905"/>
      <c r="AN579" s="910">
        <v>43982</v>
      </c>
      <c r="AO579" s="910">
        <v>730</v>
      </c>
      <c r="AP579" s="907"/>
      <c r="AQ579" s="711"/>
      <c r="AR579" s="711"/>
      <c r="AS579" s="711"/>
      <c r="AT579" s="711"/>
      <c r="AU579" s="715"/>
      <c r="AV579" s="711"/>
      <c r="AW579" s="711"/>
      <c r="AX579" s="711"/>
      <c r="AY579" s="927"/>
      <c r="AZ579" s="711"/>
      <c r="BA579" s="711"/>
      <c r="BB579" s="711"/>
      <c r="BC579" s="711"/>
      <c r="BD579" s="711"/>
      <c r="BE579" s="711"/>
      <c r="BF579" s="711"/>
      <c r="BG579" s="711"/>
      <c r="BH579" s="711"/>
      <c r="BI579" s="716">
        <v>0</v>
      </c>
      <c r="BJ579" s="722">
        <v>0</v>
      </c>
      <c r="BK579" s="1062">
        <v>0</v>
      </c>
      <c r="BL579" s="716">
        <v>0</v>
      </c>
      <c r="BM579" s="720" t="s">
        <v>5597</v>
      </c>
      <c r="BO579" s="918"/>
    </row>
    <row r="580" spans="1:67" s="726" customFormat="1">
      <c r="A580" s="904">
        <f t="shared" si="8"/>
        <v>571</v>
      </c>
      <c r="B580" s="907">
        <v>2100</v>
      </c>
      <c r="C580" s="905" t="s">
        <v>4565</v>
      </c>
      <c r="D580" s="905">
        <v>2117</v>
      </c>
      <c r="E580" s="905" t="s">
        <v>4695</v>
      </c>
      <c r="F580" s="905">
        <v>2010</v>
      </c>
      <c r="G580" s="905" t="s">
        <v>4696</v>
      </c>
      <c r="H580" s="907" t="s">
        <v>5185</v>
      </c>
      <c r="I580" s="905" t="s">
        <v>5186</v>
      </c>
      <c r="J580" s="906">
        <v>8050042</v>
      </c>
      <c r="K580" s="905" t="s">
        <v>5203</v>
      </c>
      <c r="L580" s="905" t="s">
        <v>5200</v>
      </c>
      <c r="M580" s="905" t="s">
        <v>656</v>
      </c>
      <c r="N580" s="905" t="s">
        <v>634</v>
      </c>
      <c r="O580" s="926">
        <v>225</v>
      </c>
      <c r="P580" s="905">
        <v>0</v>
      </c>
      <c r="Q580" s="905">
        <v>0</v>
      </c>
      <c r="R580" s="905">
        <v>0</v>
      </c>
      <c r="S580" s="922">
        <v>4004</v>
      </c>
      <c r="T580" s="905" t="s">
        <v>4594</v>
      </c>
      <c r="U580" s="926">
        <v>1051999</v>
      </c>
      <c r="V580" s="926">
        <v>236699692</v>
      </c>
      <c r="W580" s="907" t="s">
        <v>4567</v>
      </c>
      <c r="X580" s="905"/>
      <c r="Y580" s="917"/>
      <c r="Z580" s="907" t="s">
        <v>5596</v>
      </c>
      <c r="AA580" s="908">
        <v>120.49863013698631</v>
      </c>
      <c r="AB580" s="909"/>
      <c r="AC580" s="905"/>
      <c r="AD580" s="907"/>
      <c r="AE580" s="926">
        <v>225</v>
      </c>
      <c r="AF580" s="906">
        <v>0</v>
      </c>
      <c r="AG580" s="910">
        <v>43808</v>
      </c>
      <c r="AH580" s="905"/>
      <c r="AI580" s="910"/>
      <c r="AJ580" s="910"/>
      <c r="AK580" s="907"/>
      <c r="AL580" s="906"/>
      <c r="AM580" s="905"/>
      <c r="AN580" s="910">
        <v>43982</v>
      </c>
      <c r="AO580" s="910">
        <v>730</v>
      </c>
      <c r="AP580" s="907"/>
      <c r="AQ580" s="711"/>
      <c r="AR580" s="711"/>
      <c r="AS580" s="711"/>
      <c r="AT580" s="711"/>
      <c r="AU580" s="715"/>
      <c r="AV580" s="711"/>
      <c r="AW580" s="711"/>
      <c r="AX580" s="711"/>
      <c r="AY580" s="927"/>
      <c r="AZ580" s="711"/>
      <c r="BA580" s="711"/>
      <c r="BB580" s="711"/>
      <c r="BC580" s="711"/>
      <c r="BD580" s="711"/>
      <c r="BE580" s="711"/>
      <c r="BF580" s="711"/>
      <c r="BG580" s="711"/>
      <c r="BH580" s="711"/>
      <c r="BI580" s="716">
        <v>0</v>
      </c>
      <c r="BJ580" s="722">
        <v>0</v>
      </c>
      <c r="BK580" s="1062">
        <v>0</v>
      </c>
      <c r="BL580" s="716">
        <v>0</v>
      </c>
      <c r="BM580" s="720" t="s">
        <v>5597</v>
      </c>
      <c r="BO580" s="918"/>
    </row>
    <row r="581" spans="1:67" s="726" customFormat="1">
      <c r="A581" s="904">
        <f t="shared" si="8"/>
        <v>572</v>
      </c>
      <c r="B581" s="907">
        <v>2100</v>
      </c>
      <c r="C581" s="905" t="s">
        <v>4565</v>
      </c>
      <c r="D581" s="905">
        <v>2117</v>
      </c>
      <c r="E581" s="905" t="s">
        <v>4695</v>
      </c>
      <c r="F581" s="905">
        <v>2010</v>
      </c>
      <c r="G581" s="905" t="s">
        <v>4696</v>
      </c>
      <c r="H581" s="907" t="s">
        <v>5185</v>
      </c>
      <c r="I581" s="905" t="s">
        <v>5186</v>
      </c>
      <c r="J581" s="906">
        <v>8050043</v>
      </c>
      <c r="K581" s="905" t="s">
        <v>5511</v>
      </c>
      <c r="L581" s="905" t="s">
        <v>5200</v>
      </c>
      <c r="M581" s="905" t="s">
        <v>656</v>
      </c>
      <c r="N581" s="905" t="s">
        <v>634</v>
      </c>
      <c r="O581" s="926">
        <v>0</v>
      </c>
      <c r="P581" s="905">
        <v>0</v>
      </c>
      <c r="Q581" s="905">
        <v>0</v>
      </c>
      <c r="R581" s="905">
        <v>0</v>
      </c>
      <c r="S581" s="922">
        <v>4004</v>
      </c>
      <c r="T581" s="905" t="s">
        <v>4594</v>
      </c>
      <c r="U581" s="926">
        <v>0</v>
      </c>
      <c r="V581" s="926">
        <v>0</v>
      </c>
      <c r="W581" s="907" t="s">
        <v>4567</v>
      </c>
      <c r="X581" s="905"/>
      <c r="Y581" s="917"/>
      <c r="Z581" s="907" t="s">
        <v>5596</v>
      </c>
      <c r="AA581" s="908">
        <v>120.49863013698631</v>
      </c>
      <c r="AB581" s="909"/>
      <c r="AC581" s="905"/>
      <c r="AD581" s="907"/>
      <c r="AE581" s="926">
        <v>0</v>
      </c>
      <c r="AF581" s="906">
        <v>0</v>
      </c>
      <c r="AG581" s="910">
        <v>43808</v>
      </c>
      <c r="AH581" s="905"/>
      <c r="AI581" s="910"/>
      <c r="AJ581" s="910"/>
      <c r="AK581" s="907"/>
      <c r="AL581" s="906"/>
      <c r="AM581" s="905"/>
      <c r="AN581" s="910">
        <v>43982</v>
      </c>
      <c r="AO581" s="910">
        <v>730</v>
      </c>
      <c r="AP581" s="907"/>
      <c r="AQ581" s="711"/>
      <c r="AR581" s="711"/>
      <c r="AS581" s="711"/>
      <c r="AT581" s="711"/>
      <c r="AU581" s="715"/>
      <c r="AV581" s="711"/>
      <c r="AW581" s="711"/>
      <c r="AX581" s="711"/>
      <c r="AY581" s="927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6">
        <v>0</v>
      </c>
      <c r="BJ581" s="722">
        <v>0</v>
      </c>
      <c r="BK581" s="1062">
        <v>0</v>
      </c>
      <c r="BL581" s="716">
        <v>0</v>
      </c>
      <c r="BM581" s="720" t="s">
        <v>5597</v>
      </c>
      <c r="BO581" s="918"/>
    </row>
    <row r="582" spans="1:67" s="726" customFormat="1">
      <c r="A582" s="904">
        <f t="shared" si="8"/>
        <v>573</v>
      </c>
      <c r="B582" s="907">
        <v>2100</v>
      </c>
      <c r="C582" s="905" t="s">
        <v>4565</v>
      </c>
      <c r="D582" s="905">
        <v>2117</v>
      </c>
      <c r="E582" s="905" t="s">
        <v>4695</v>
      </c>
      <c r="F582" s="905">
        <v>2010</v>
      </c>
      <c r="G582" s="905" t="s">
        <v>4696</v>
      </c>
      <c r="H582" s="907" t="s">
        <v>5185</v>
      </c>
      <c r="I582" s="905" t="s">
        <v>5186</v>
      </c>
      <c r="J582" s="906">
        <v>8050045</v>
      </c>
      <c r="K582" s="905" t="s">
        <v>5512</v>
      </c>
      <c r="L582" s="905" t="s">
        <v>5200</v>
      </c>
      <c r="M582" s="905" t="s">
        <v>656</v>
      </c>
      <c r="N582" s="905" t="s">
        <v>634</v>
      </c>
      <c r="O582" s="926">
        <v>0</v>
      </c>
      <c r="P582" s="905">
        <v>0</v>
      </c>
      <c r="Q582" s="905">
        <v>0</v>
      </c>
      <c r="R582" s="905">
        <v>0</v>
      </c>
      <c r="S582" s="922">
        <v>4004</v>
      </c>
      <c r="T582" s="905" t="s">
        <v>4594</v>
      </c>
      <c r="U582" s="926">
        <v>0</v>
      </c>
      <c r="V582" s="926">
        <v>0</v>
      </c>
      <c r="W582" s="907" t="s">
        <v>4567</v>
      </c>
      <c r="X582" s="905"/>
      <c r="Y582" s="917"/>
      <c r="Z582" s="907" t="s">
        <v>5596</v>
      </c>
      <c r="AA582" s="908">
        <v>120.49863013698631</v>
      </c>
      <c r="AB582" s="909"/>
      <c r="AC582" s="905"/>
      <c r="AD582" s="907"/>
      <c r="AE582" s="926">
        <v>0</v>
      </c>
      <c r="AF582" s="906">
        <v>0</v>
      </c>
      <c r="AG582" s="910">
        <v>43808</v>
      </c>
      <c r="AH582" s="905"/>
      <c r="AI582" s="910"/>
      <c r="AJ582" s="910"/>
      <c r="AK582" s="907"/>
      <c r="AL582" s="906"/>
      <c r="AM582" s="905"/>
      <c r="AN582" s="910">
        <v>43982</v>
      </c>
      <c r="AO582" s="910">
        <v>730</v>
      </c>
      <c r="AP582" s="907"/>
      <c r="AQ582" s="711"/>
      <c r="AR582" s="711"/>
      <c r="AS582" s="711"/>
      <c r="AT582" s="711"/>
      <c r="AU582" s="715"/>
      <c r="AV582" s="711"/>
      <c r="AW582" s="711"/>
      <c r="AX582" s="711"/>
      <c r="AY582" s="927"/>
      <c r="AZ582" s="711"/>
      <c r="BA582" s="711"/>
      <c r="BB582" s="711"/>
      <c r="BC582" s="711"/>
      <c r="BD582" s="711"/>
      <c r="BE582" s="711"/>
      <c r="BF582" s="711"/>
      <c r="BG582" s="711"/>
      <c r="BH582" s="711"/>
      <c r="BI582" s="716">
        <v>0</v>
      </c>
      <c r="BJ582" s="722">
        <v>0</v>
      </c>
      <c r="BK582" s="1062">
        <v>0</v>
      </c>
      <c r="BL582" s="716">
        <v>0</v>
      </c>
      <c r="BM582" s="720" t="s">
        <v>5597</v>
      </c>
      <c r="BO582" s="918"/>
    </row>
    <row r="583" spans="1:67" s="726" customFormat="1">
      <c r="A583" s="904">
        <f t="shared" si="8"/>
        <v>574</v>
      </c>
      <c r="B583" s="907">
        <v>2100</v>
      </c>
      <c r="C583" s="905" t="s">
        <v>4565</v>
      </c>
      <c r="D583" s="905">
        <v>2117</v>
      </c>
      <c r="E583" s="905" t="s">
        <v>4695</v>
      </c>
      <c r="F583" s="905">
        <v>2010</v>
      </c>
      <c r="G583" s="905" t="s">
        <v>4696</v>
      </c>
      <c r="H583" s="907" t="s">
        <v>5185</v>
      </c>
      <c r="I583" s="905" t="s">
        <v>5186</v>
      </c>
      <c r="J583" s="906">
        <v>8050046</v>
      </c>
      <c r="K583" s="905" t="s">
        <v>5513</v>
      </c>
      <c r="L583" s="905" t="s">
        <v>5200</v>
      </c>
      <c r="M583" s="905" t="s">
        <v>656</v>
      </c>
      <c r="N583" s="905" t="s">
        <v>634</v>
      </c>
      <c r="O583" s="926">
        <v>0</v>
      </c>
      <c r="P583" s="905">
        <v>0</v>
      </c>
      <c r="Q583" s="905">
        <v>0</v>
      </c>
      <c r="R583" s="905">
        <v>0</v>
      </c>
      <c r="S583" s="922">
        <v>4004</v>
      </c>
      <c r="T583" s="905" t="s">
        <v>4594</v>
      </c>
      <c r="U583" s="926">
        <v>0</v>
      </c>
      <c r="V583" s="926">
        <v>0</v>
      </c>
      <c r="W583" s="907" t="s">
        <v>4567</v>
      </c>
      <c r="X583" s="905"/>
      <c r="Y583" s="917"/>
      <c r="Z583" s="907" t="s">
        <v>5596</v>
      </c>
      <c r="AA583" s="908">
        <v>120.49863013698631</v>
      </c>
      <c r="AB583" s="909"/>
      <c r="AC583" s="905"/>
      <c r="AD583" s="907"/>
      <c r="AE583" s="926">
        <v>0</v>
      </c>
      <c r="AF583" s="906">
        <v>0</v>
      </c>
      <c r="AG583" s="910">
        <v>43808</v>
      </c>
      <c r="AH583" s="905"/>
      <c r="AI583" s="910"/>
      <c r="AJ583" s="910"/>
      <c r="AK583" s="907"/>
      <c r="AL583" s="906"/>
      <c r="AM583" s="905"/>
      <c r="AN583" s="910">
        <v>43982</v>
      </c>
      <c r="AO583" s="910">
        <v>730</v>
      </c>
      <c r="AP583" s="907"/>
      <c r="AQ583" s="711"/>
      <c r="AR583" s="711"/>
      <c r="AS583" s="711"/>
      <c r="AT583" s="711"/>
      <c r="AU583" s="715"/>
      <c r="AV583" s="711"/>
      <c r="AW583" s="711"/>
      <c r="AX583" s="711"/>
      <c r="AY583" s="927"/>
      <c r="AZ583" s="711"/>
      <c r="BA583" s="711"/>
      <c r="BB583" s="711"/>
      <c r="BC583" s="711"/>
      <c r="BD583" s="711"/>
      <c r="BE583" s="711"/>
      <c r="BF583" s="711"/>
      <c r="BG583" s="711"/>
      <c r="BH583" s="711"/>
      <c r="BI583" s="716">
        <v>0</v>
      </c>
      <c r="BJ583" s="722">
        <v>0</v>
      </c>
      <c r="BK583" s="1062">
        <v>0</v>
      </c>
      <c r="BL583" s="716">
        <v>0</v>
      </c>
      <c r="BM583" s="720" t="s">
        <v>5597</v>
      </c>
      <c r="BO583" s="918"/>
    </row>
    <row r="584" spans="1:67" s="726" customFormat="1">
      <c r="A584" s="904">
        <f t="shared" si="8"/>
        <v>575</v>
      </c>
      <c r="B584" s="907">
        <v>2100</v>
      </c>
      <c r="C584" s="905" t="s">
        <v>4565</v>
      </c>
      <c r="D584" s="905">
        <v>2117</v>
      </c>
      <c r="E584" s="905" t="s">
        <v>4695</v>
      </c>
      <c r="F584" s="905">
        <v>2010</v>
      </c>
      <c r="G584" s="905" t="s">
        <v>4696</v>
      </c>
      <c r="H584" s="907" t="s">
        <v>5185</v>
      </c>
      <c r="I584" s="905" t="s">
        <v>5186</v>
      </c>
      <c r="J584" s="906">
        <v>8050419</v>
      </c>
      <c r="K584" s="905" t="s">
        <v>4954</v>
      </c>
      <c r="L584" s="905" t="s">
        <v>5200</v>
      </c>
      <c r="M584" s="905" t="s">
        <v>4447</v>
      </c>
      <c r="N584" s="905" t="s">
        <v>634</v>
      </c>
      <c r="O584" s="926">
        <v>59</v>
      </c>
      <c r="P584" s="905">
        <v>0</v>
      </c>
      <c r="Q584" s="905">
        <v>0</v>
      </c>
      <c r="R584" s="905">
        <v>0</v>
      </c>
      <c r="S584" s="922">
        <v>4004</v>
      </c>
      <c r="T584" s="905" t="s">
        <v>4594</v>
      </c>
      <c r="U584" s="926">
        <v>174900</v>
      </c>
      <c r="V584" s="926">
        <v>10319100</v>
      </c>
      <c r="W584" s="907" t="s">
        <v>4567</v>
      </c>
      <c r="X584" s="905"/>
      <c r="Y584" s="917"/>
      <c r="Z584" s="907" t="s">
        <v>5596</v>
      </c>
      <c r="AA584" s="908">
        <v>120.49863013698631</v>
      </c>
      <c r="AB584" s="909"/>
      <c r="AC584" s="905"/>
      <c r="AD584" s="907"/>
      <c r="AE584" s="926">
        <v>59</v>
      </c>
      <c r="AF584" s="906">
        <v>0</v>
      </c>
      <c r="AG584" s="910">
        <v>43928</v>
      </c>
      <c r="AH584" s="905"/>
      <c r="AI584" s="910">
        <v>43928</v>
      </c>
      <c r="AJ584" s="910"/>
      <c r="AK584" s="907"/>
      <c r="AL584" s="906">
        <v>1</v>
      </c>
      <c r="AM584" s="905"/>
      <c r="AN584" s="910">
        <v>43982</v>
      </c>
      <c r="AO584" s="910">
        <v>730</v>
      </c>
      <c r="AP584" s="907"/>
      <c r="AQ584" s="711"/>
      <c r="AR584" s="711"/>
      <c r="AS584" s="711"/>
      <c r="AT584" s="711"/>
      <c r="AU584" s="715"/>
      <c r="AV584" s="711"/>
      <c r="AW584" s="711"/>
      <c r="AX584" s="711"/>
      <c r="AY584" s="927"/>
      <c r="AZ584" s="711">
        <v>1</v>
      </c>
      <c r="BA584" s="711"/>
      <c r="BB584" s="711"/>
      <c r="BC584" s="711"/>
      <c r="BD584" s="711"/>
      <c r="BE584" s="711"/>
      <c r="BF584" s="711"/>
      <c r="BG584" s="711"/>
      <c r="BH584" s="711"/>
      <c r="BI584" s="716">
        <v>1</v>
      </c>
      <c r="BJ584" s="722">
        <v>8.3333333333333329E-2</v>
      </c>
      <c r="BK584" s="1062">
        <v>174900</v>
      </c>
      <c r="BL584" s="716">
        <v>1</v>
      </c>
      <c r="BM584" s="720" t="s">
        <v>5597</v>
      </c>
      <c r="BO584" s="918"/>
    </row>
    <row r="585" spans="1:67" s="726" customFormat="1">
      <c r="A585" s="904">
        <f t="shared" si="8"/>
        <v>576</v>
      </c>
      <c r="B585" s="907">
        <v>2100</v>
      </c>
      <c r="C585" s="905" t="s">
        <v>4565</v>
      </c>
      <c r="D585" s="905">
        <v>2117</v>
      </c>
      <c r="E585" s="905" t="s">
        <v>4695</v>
      </c>
      <c r="F585" s="905">
        <v>2010</v>
      </c>
      <c r="G585" s="905" t="s">
        <v>4696</v>
      </c>
      <c r="H585" s="907" t="s">
        <v>5185</v>
      </c>
      <c r="I585" s="905" t="s">
        <v>5186</v>
      </c>
      <c r="J585" s="906">
        <v>8050053</v>
      </c>
      <c r="K585" s="905" t="s">
        <v>5204</v>
      </c>
      <c r="L585" s="905" t="s">
        <v>5200</v>
      </c>
      <c r="M585" s="905" t="s">
        <v>4447</v>
      </c>
      <c r="N585" s="905" t="s">
        <v>634</v>
      </c>
      <c r="O585" s="926">
        <v>200</v>
      </c>
      <c r="P585" s="905">
        <v>0</v>
      </c>
      <c r="Q585" s="905">
        <v>0</v>
      </c>
      <c r="R585" s="905">
        <v>0</v>
      </c>
      <c r="S585" s="922">
        <v>4004</v>
      </c>
      <c r="T585" s="905" t="s">
        <v>4594</v>
      </c>
      <c r="U585" s="926">
        <v>31900</v>
      </c>
      <c r="V585" s="926">
        <v>6380000</v>
      </c>
      <c r="W585" s="907" t="s">
        <v>4567</v>
      </c>
      <c r="X585" s="905"/>
      <c r="Y585" s="917"/>
      <c r="Z585" s="907" t="s">
        <v>5596</v>
      </c>
      <c r="AA585" s="908">
        <v>120.49863013698631</v>
      </c>
      <c r="AB585" s="909"/>
      <c r="AC585" s="905"/>
      <c r="AD585" s="907"/>
      <c r="AE585" s="926">
        <v>200</v>
      </c>
      <c r="AF585" s="906">
        <v>0</v>
      </c>
      <c r="AG585" s="910">
        <v>43808</v>
      </c>
      <c r="AH585" s="905"/>
      <c r="AI585" s="910"/>
      <c r="AJ585" s="910"/>
      <c r="AK585" s="907"/>
      <c r="AL585" s="906"/>
      <c r="AM585" s="905"/>
      <c r="AN585" s="910">
        <v>43982</v>
      </c>
      <c r="AO585" s="910">
        <v>730</v>
      </c>
      <c r="AP585" s="907"/>
      <c r="AQ585" s="711"/>
      <c r="AR585" s="711"/>
      <c r="AS585" s="711"/>
      <c r="AT585" s="711"/>
      <c r="AU585" s="715"/>
      <c r="AV585" s="711"/>
      <c r="AW585" s="711"/>
      <c r="AX585" s="711"/>
      <c r="AY585" s="927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6">
        <v>0</v>
      </c>
      <c r="BJ585" s="722">
        <v>0</v>
      </c>
      <c r="BK585" s="1062">
        <v>0</v>
      </c>
      <c r="BL585" s="716">
        <v>0</v>
      </c>
      <c r="BM585" s="720" t="s">
        <v>5597</v>
      </c>
      <c r="BO585" s="918"/>
    </row>
    <row r="586" spans="1:67" s="726" customFormat="1">
      <c r="A586" s="904">
        <f t="shared" si="8"/>
        <v>577</v>
      </c>
      <c r="B586" s="907">
        <v>2100</v>
      </c>
      <c r="C586" s="905" t="s">
        <v>4565</v>
      </c>
      <c r="D586" s="905">
        <v>2117</v>
      </c>
      <c r="E586" s="905" t="s">
        <v>4695</v>
      </c>
      <c r="F586" s="905">
        <v>2010</v>
      </c>
      <c r="G586" s="905" t="s">
        <v>4696</v>
      </c>
      <c r="H586" s="907" t="s">
        <v>5185</v>
      </c>
      <c r="I586" s="905" t="s">
        <v>5186</v>
      </c>
      <c r="J586" s="906">
        <v>8050068</v>
      </c>
      <c r="K586" s="905" t="s">
        <v>5205</v>
      </c>
      <c r="L586" s="905" t="s">
        <v>5200</v>
      </c>
      <c r="M586" s="905" t="s">
        <v>4447</v>
      </c>
      <c r="N586" s="905" t="s">
        <v>634</v>
      </c>
      <c r="O586" s="926">
        <v>416</v>
      </c>
      <c r="P586" s="905">
        <v>0</v>
      </c>
      <c r="Q586" s="905">
        <v>0</v>
      </c>
      <c r="R586" s="905">
        <v>0</v>
      </c>
      <c r="S586" s="922">
        <v>4004</v>
      </c>
      <c r="T586" s="905" t="s">
        <v>4594</v>
      </c>
      <c r="U586" s="926">
        <v>100206</v>
      </c>
      <c r="V586" s="926">
        <v>41685708</v>
      </c>
      <c r="W586" s="907" t="s">
        <v>4567</v>
      </c>
      <c r="X586" s="905"/>
      <c r="Y586" s="917"/>
      <c r="Z586" s="907" t="s">
        <v>5596</v>
      </c>
      <c r="AA586" s="908">
        <v>120.49863013698631</v>
      </c>
      <c r="AB586" s="909"/>
      <c r="AC586" s="905"/>
      <c r="AD586" s="907"/>
      <c r="AE586" s="926">
        <v>416</v>
      </c>
      <c r="AF586" s="906">
        <v>0</v>
      </c>
      <c r="AG586" s="910">
        <v>43808</v>
      </c>
      <c r="AH586" s="905"/>
      <c r="AI586" s="910"/>
      <c r="AJ586" s="910"/>
      <c r="AK586" s="907"/>
      <c r="AL586" s="906"/>
      <c r="AM586" s="905"/>
      <c r="AN586" s="910">
        <v>43982</v>
      </c>
      <c r="AO586" s="910">
        <v>730</v>
      </c>
      <c r="AP586" s="907"/>
      <c r="AQ586" s="711"/>
      <c r="AR586" s="711"/>
      <c r="AS586" s="711"/>
      <c r="AT586" s="711"/>
      <c r="AU586" s="715"/>
      <c r="AV586" s="711"/>
      <c r="AW586" s="711"/>
      <c r="AX586" s="711"/>
      <c r="AY586" s="927"/>
      <c r="AZ586" s="711"/>
      <c r="BA586" s="711"/>
      <c r="BB586" s="711"/>
      <c r="BC586" s="711"/>
      <c r="BD586" s="711"/>
      <c r="BE586" s="711"/>
      <c r="BF586" s="711"/>
      <c r="BG586" s="711"/>
      <c r="BH586" s="711"/>
      <c r="BI586" s="716">
        <v>0</v>
      </c>
      <c r="BJ586" s="722">
        <v>0</v>
      </c>
      <c r="BK586" s="1062">
        <v>0</v>
      </c>
      <c r="BL586" s="716">
        <v>0</v>
      </c>
      <c r="BM586" s="720" t="s">
        <v>5597</v>
      </c>
      <c r="BO586" s="918"/>
    </row>
    <row r="587" spans="1:67" s="726" customFormat="1">
      <c r="A587" s="904">
        <f t="shared" si="8"/>
        <v>578</v>
      </c>
      <c r="B587" s="907">
        <v>2100</v>
      </c>
      <c r="C587" s="905" t="s">
        <v>4565</v>
      </c>
      <c r="D587" s="905">
        <v>2117</v>
      </c>
      <c r="E587" s="905" t="s">
        <v>4695</v>
      </c>
      <c r="F587" s="905">
        <v>2010</v>
      </c>
      <c r="G587" s="905" t="s">
        <v>4696</v>
      </c>
      <c r="H587" s="907" t="s">
        <v>5185</v>
      </c>
      <c r="I587" s="905" t="s">
        <v>5186</v>
      </c>
      <c r="J587" s="906">
        <v>8050069</v>
      </c>
      <c r="K587" s="905" t="s">
        <v>5514</v>
      </c>
      <c r="L587" s="905" t="s">
        <v>5200</v>
      </c>
      <c r="M587" s="905" t="s">
        <v>4447</v>
      </c>
      <c r="N587" s="905" t="s">
        <v>634</v>
      </c>
      <c r="O587" s="926">
        <v>0</v>
      </c>
      <c r="P587" s="905">
        <v>0</v>
      </c>
      <c r="Q587" s="905">
        <v>0</v>
      </c>
      <c r="R587" s="905">
        <v>0</v>
      </c>
      <c r="S587" s="922">
        <v>4004</v>
      </c>
      <c r="T587" s="905" t="s">
        <v>4594</v>
      </c>
      <c r="U587" s="926">
        <v>0</v>
      </c>
      <c r="V587" s="926">
        <v>0</v>
      </c>
      <c r="W587" s="907" t="s">
        <v>4567</v>
      </c>
      <c r="X587" s="905"/>
      <c r="Y587" s="917"/>
      <c r="Z587" s="907" t="s">
        <v>5596</v>
      </c>
      <c r="AA587" s="908">
        <v>120.49863013698631</v>
      </c>
      <c r="AB587" s="909"/>
      <c r="AC587" s="905"/>
      <c r="AD587" s="907"/>
      <c r="AE587" s="926">
        <v>0</v>
      </c>
      <c r="AF587" s="906">
        <v>0</v>
      </c>
      <c r="AG587" s="910">
        <v>43808</v>
      </c>
      <c r="AH587" s="905"/>
      <c r="AI587" s="910"/>
      <c r="AJ587" s="910"/>
      <c r="AK587" s="907"/>
      <c r="AL587" s="906"/>
      <c r="AM587" s="905"/>
      <c r="AN587" s="910">
        <v>43982</v>
      </c>
      <c r="AO587" s="910">
        <v>730</v>
      </c>
      <c r="AP587" s="907"/>
      <c r="AQ587" s="711"/>
      <c r="AR587" s="711"/>
      <c r="AS587" s="711"/>
      <c r="AT587" s="711"/>
      <c r="AU587" s="715"/>
      <c r="AV587" s="711"/>
      <c r="AW587" s="711"/>
      <c r="AX587" s="711"/>
      <c r="AY587" s="927"/>
      <c r="AZ587" s="711"/>
      <c r="BA587" s="711"/>
      <c r="BB587" s="711"/>
      <c r="BC587" s="711"/>
      <c r="BD587" s="711"/>
      <c r="BE587" s="711"/>
      <c r="BF587" s="711"/>
      <c r="BG587" s="711"/>
      <c r="BH587" s="711"/>
      <c r="BI587" s="716">
        <v>0</v>
      </c>
      <c r="BJ587" s="722">
        <v>0</v>
      </c>
      <c r="BK587" s="1062">
        <v>0</v>
      </c>
      <c r="BL587" s="716">
        <v>0</v>
      </c>
      <c r="BM587" s="720" t="s">
        <v>5597</v>
      </c>
      <c r="BO587" s="918"/>
    </row>
    <row r="588" spans="1:67" s="726" customFormat="1">
      <c r="A588" s="904">
        <f t="shared" ref="A588:A651" si="9">A587+1</f>
        <v>579</v>
      </c>
      <c r="B588" s="907">
        <v>2100</v>
      </c>
      <c r="C588" s="905" t="s">
        <v>4565</v>
      </c>
      <c r="D588" s="905">
        <v>2117</v>
      </c>
      <c r="E588" s="905" t="s">
        <v>4695</v>
      </c>
      <c r="F588" s="905">
        <v>2010</v>
      </c>
      <c r="G588" s="905" t="s">
        <v>4696</v>
      </c>
      <c r="H588" s="907" t="s">
        <v>5185</v>
      </c>
      <c r="I588" s="905" t="s">
        <v>5186</v>
      </c>
      <c r="J588" s="906">
        <v>8050070</v>
      </c>
      <c r="K588" s="905" t="s">
        <v>5515</v>
      </c>
      <c r="L588" s="905" t="s">
        <v>5200</v>
      </c>
      <c r="M588" s="905" t="s">
        <v>4447</v>
      </c>
      <c r="N588" s="905" t="s">
        <v>634</v>
      </c>
      <c r="O588" s="926">
        <v>0</v>
      </c>
      <c r="P588" s="905">
        <v>0</v>
      </c>
      <c r="Q588" s="905">
        <v>0</v>
      </c>
      <c r="R588" s="905">
        <v>0</v>
      </c>
      <c r="S588" s="922">
        <v>4004</v>
      </c>
      <c r="T588" s="905" t="s">
        <v>4594</v>
      </c>
      <c r="U588" s="926">
        <v>0</v>
      </c>
      <c r="V588" s="926">
        <v>0</v>
      </c>
      <c r="W588" s="907" t="s">
        <v>4567</v>
      </c>
      <c r="X588" s="905"/>
      <c r="Y588" s="917"/>
      <c r="Z588" s="907" t="s">
        <v>5596</v>
      </c>
      <c r="AA588" s="908">
        <v>120.49863013698631</v>
      </c>
      <c r="AB588" s="909"/>
      <c r="AC588" s="905"/>
      <c r="AD588" s="907"/>
      <c r="AE588" s="926">
        <v>0</v>
      </c>
      <c r="AF588" s="906">
        <v>0</v>
      </c>
      <c r="AG588" s="910">
        <v>43808</v>
      </c>
      <c r="AH588" s="905"/>
      <c r="AI588" s="910"/>
      <c r="AJ588" s="910"/>
      <c r="AK588" s="907"/>
      <c r="AL588" s="906"/>
      <c r="AM588" s="905"/>
      <c r="AN588" s="910">
        <v>43982</v>
      </c>
      <c r="AO588" s="910">
        <v>730</v>
      </c>
      <c r="AP588" s="907"/>
      <c r="AQ588" s="711"/>
      <c r="AR588" s="711"/>
      <c r="AS588" s="711"/>
      <c r="AT588" s="711"/>
      <c r="AU588" s="715"/>
      <c r="AV588" s="711"/>
      <c r="AW588" s="711"/>
      <c r="AX588" s="711"/>
      <c r="AY588" s="927"/>
      <c r="AZ588" s="711"/>
      <c r="BA588" s="711"/>
      <c r="BB588" s="711"/>
      <c r="BC588" s="711"/>
      <c r="BD588" s="711"/>
      <c r="BE588" s="711"/>
      <c r="BF588" s="711"/>
      <c r="BG588" s="711"/>
      <c r="BH588" s="711"/>
      <c r="BI588" s="716">
        <v>0</v>
      </c>
      <c r="BJ588" s="722">
        <v>0</v>
      </c>
      <c r="BK588" s="1062">
        <v>0</v>
      </c>
      <c r="BL588" s="716">
        <v>0</v>
      </c>
      <c r="BM588" s="720" t="s">
        <v>5597</v>
      </c>
      <c r="BO588" s="918"/>
    </row>
    <row r="589" spans="1:67" s="726" customFormat="1">
      <c r="A589" s="904">
        <f t="shared" si="9"/>
        <v>580</v>
      </c>
      <c r="B589" s="907">
        <v>2100</v>
      </c>
      <c r="C589" s="905" t="s">
        <v>4565</v>
      </c>
      <c r="D589" s="905">
        <v>2117</v>
      </c>
      <c r="E589" s="905" t="s">
        <v>4695</v>
      </c>
      <c r="F589" s="905">
        <v>2010</v>
      </c>
      <c r="G589" s="905" t="s">
        <v>4696</v>
      </c>
      <c r="H589" s="907" t="s">
        <v>5185</v>
      </c>
      <c r="I589" s="905" t="s">
        <v>5186</v>
      </c>
      <c r="J589" s="906">
        <v>8050222</v>
      </c>
      <c r="K589" s="905" t="s">
        <v>5516</v>
      </c>
      <c r="L589" s="905" t="s">
        <v>5200</v>
      </c>
      <c r="M589" s="905" t="s">
        <v>4447</v>
      </c>
      <c r="N589" s="905" t="s">
        <v>634</v>
      </c>
      <c r="O589" s="926">
        <v>0</v>
      </c>
      <c r="P589" s="905">
        <v>0</v>
      </c>
      <c r="Q589" s="905">
        <v>0</v>
      </c>
      <c r="R589" s="905">
        <v>0</v>
      </c>
      <c r="S589" s="922">
        <v>4004</v>
      </c>
      <c r="T589" s="905" t="s">
        <v>4594</v>
      </c>
      <c r="U589" s="926">
        <v>0</v>
      </c>
      <c r="V589" s="926">
        <v>0</v>
      </c>
      <c r="W589" s="907" t="s">
        <v>4567</v>
      </c>
      <c r="X589" s="905"/>
      <c r="Y589" s="917"/>
      <c r="Z589" s="907" t="s">
        <v>5596</v>
      </c>
      <c r="AA589" s="908">
        <v>120.49863013698631</v>
      </c>
      <c r="AB589" s="909"/>
      <c r="AC589" s="905"/>
      <c r="AD589" s="907"/>
      <c r="AE589" s="926">
        <v>0</v>
      </c>
      <c r="AF589" s="906">
        <v>0</v>
      </c>
      <c r="AG589" s="910">
        <v>43808</v>
      </c>
      <c r="AH589" s="905"/>
      <c r="AI589" s="910"/>
      <c r="AJ589" s="910"/>
      <c r="AK589" s="907"/>
      <c r="AL589" s="906"/>
      <c r="AM589" s="905"/>
      <c r="AN589" s="910">
        <v>43982</v>
      </c>
      <c r="AO589" s="910">
        <v>730</v>
      </c>
      <c r="AP589" s="907"/>
      <c r="AQ589" s="711"/>
      <c r="AR589" s="711"/>
      <c r="AS589" s="711"/>
      <c r="AT589" s="711"/>
      <c r="AU589" s="715"/>
      <c r="AV589" s="711"/>
      <c r="AW589" s="711"/>
      <c r="AX589" s="711"/>
      <c r="AY589" s="927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6">
        <v>0</v>
      </c>
      <c r="BJ589" s="722">
        <v>0</v>
      </c>
      <c r="BK589" s="1062">
        <v>0</v>
      </c>
      <c r="BL589" s="716">
        <v>0</v>
      </c>
      <c r="BM589" s="720" t="s">
        <v>5597</v>
      </c>
      <c r="BO589" s="918"/>
    </row>
    <row r="590" spans="1:67" s="726" customFormat="1">
      <c r="A590" s="904">
        <f t="shared" si="9"/>
        <v>581</v>
      </c>
      <c r="B590" s="907">
        <v>2100</v>
      </c>
      <c r="C590" s="905" t="s">
        <v>4565</v>
      </c>
      <c r="D590" s="905">
        <v>2117</v>
      </c>
      <c r="E590" s="905" t="s">
        <v>4695</v>
      </c>
      <c r="F590" s="905">
        <v>2010</v>
      </c>
      <c r="G590" s="905" t="s">
        <v>4696</v>
      </c>
      <c r="H590" s="907" t="s">
        <v>5185</v>
      </c>
      <c r="I590" s="905" t="s">
        <v>5186</v>
      </c>
      <c r="J590" s="906">
        <v>8050074</v>
      </c>
      <c r="K590" s="905" t="s">
        <v>5517</v>
      </c>
      <c r="L590" s="905" t="s">
        <v>5200</v>
      </c>
      <c r="M590" s="905" t="s">
        <v>4447</v>
      </c>
      <c r="N590" s="905" t="s">
        <v>634</v>
      </c>
      <c r="O590" s="926">
        <v>0</v>
      </c>
      <c r="P590" s="905">
        <v>0</v>
      </c>
      <c r="Q590" s="905">
        <v>0</v>
      </c>
      <c r="R590" s="905">
        <v>0</v>
      </c>
      <c r="S590" s="922">
        <v>4004</v>
      </c>
      <c r="T590" s="905" t="s">
        <v>4594</v>
      </c>
      <c r="U590" s="926">
        <v>0</v>
      </c>
      <c r="V590" s="926">
        <v>0</v>
      </c>
      <c r="W590" s="907" t="s">
        <v>4567</v>
      </c>
      <c r="X590" s="905"/>
      <c r="Y590" s="917"/>
      <c r="Z590" s="907" t="s">
        <v>5596</v>
      </c>
      <c r="AA590" s="908">
        <v>120.49863013698631</v>
      </c>
      <c r="AB590" s="909"/>
      <c r="AC590" s="905"/>
      <c r="AD590" s="907"/>
      <c r="AE590" s="926">
        <v>0</v>
      </c>
      <c r="AF590" s="906">
        <v>0</v>
      </c>
      <c r="AG590" s="910">
        <v>43808</v>
      </c>
      <c r="AH590" s="905"/>
      <c r="AI590" s="910"/>
      <c r="AJ590" s="910"/>
      <c r="AK590" s="907"/>
      <c r="AL590" s="906"/>
      <c r="AM590" s="905"/>
      <c r="AN590" s="910">
        <v>43982</v>
      </c>
      <c r="AO590" s="910">
        <v>730</v>
      </c>
      <c r="AP590" s="907"/>
      <c r="AQ590" s="711"/>
      <c r="AR590" s="711"/>
      <c r="AS590" s="711"/>
      <c r="AT590" s="711"/>
      <c r="AU590" s="715"/>
      <c r="AV590" s="711"/>
      <c r="AW590" s="711"/>
      <c r="AX590" s="711"/>
      <c r="AY590" s="927"/>
      <c r="AZ590" s="711"/>
      <c r="BA590" s="711"/>
      <c r="BB590" s="711"/>
      <c r="BC590" s="711"/>
      <c r="BD590" s="711"/>
      <c r="BE590" s="711"/>
      <c r="BF590" s="711"/>
      <c r="BG590" s="711"/>
      <c r="BH590" s="711"/>
      <c r="BI590" s="716">
        <v>0</v>
      </c>
      <c r="BJ590" s="722">
        <v>0</v>
      </c>
      <c r="BK590" s="1062">
        <v>0</v>
      </c>
      <c r="BL590" s="716">
        <v>0</v>
      </c>
      <c r="BM590" s="720" t="s">
        <v>5597</v>
      </c>
      <c r="BO590" s="918"/>
    </row>
    <row r="591" spans="1:67" s="726" customFormat="1">
      <c r="A591" s="904">
        <f t="shared" si="9"/>
        <v>582</v>
      </c>
      <c r="B591" s="907">
        <v>2100</v>
      </c>
      <c r="C591" s="905" t="s">
        <v>4565</v>
      </c>
      <c r="D591" s="905">
        <v>2117</v>
      </c>
      <c r="E591" s="905" t="s">
        <v>4695</v>
      </c>
      <c r="F591" s="905">
        <v>2010</v>
      </c>
      <c r="G591" s="905" t="s">
        <v>4696</v>
      </c>
      <c r="H591" s="907" t="s">
        <v>5185</v>
      </c>
      <c r="I591" s="905" t="s">
        <v>5186</v>
      </c>
      <c r="J591" s="906">
        <v>8050078</v>
      </c>
      <c r="K591" s="905" t="s">
        <v>5206</v>
      </c>
      <c r="L591" s="905" t="s">
        <v>5200</v>
      </c>
      <c r="M591" s="905" t="s">
        <v>4447</v>
      </c>
      <c r="N591" s="905" t="s">
        <v>634</v>
      </c>
      <c r="O591" s="926">
        <v>166</v>
      </c>
      <c r="P591" s="905">
        <v>0</v>
      </c>
      <c r="Q591" s="905">
        <v>0</v>
      </c>
      <c r="R591" s="905">
        <v>0</v>
      </c>
      <c r="S591" s="922">
        <v>4004</v>
      </c>
      <c r="T591" s="905" t="s">
        <v>4594</v>
      </c>
      <c r="U591" s="926">
        <v>48784</v>
      </c>
      <c r="V591" s="926">
        <v>8098124</v>
      </c>
      <c r="W591" s="907" t="s">
        <v>4567</v>
      </c>
      <c r="X591" s="905"/>
      <c r="Y591" s="917"/>
      <c r="Z591" s="907" t="s">
        <v>5596</v>
      </c>
      <c r="AA591" s="908">
        <v>120.49863013698631</v>
      </c>
      <c r="AB591" s="909"/>
      <c r="AC591" s="905"/>
      <c r="AD591" s="907"/>
      <c r="AE591" s="926">
        <v>166</v>
      </c>
      <c r="AF591" s="906">
        <v>0</v>
      </c>
      <c r="AG591" s="910">
        <v>43808</v>
      </c>
      <c r="AH591" s="905"/>
      <c r="AI591" s="910"/>
      <c r="AJ591" s="910"/>
      <c r="AK591" s="907"/>
      <c r="AL591" s="906"/>
      <c r="AM591" s="905"/>
      <c r="AN591" s="910">
        <v>43982</v>
      </c>
      <c r="AO591" s="910">
        <v>730</v>
      </c>
      <c r="AP591" s="907"/>
      <c r="AQ591" s="711"/>
      <c r="AR591" s="711"/>
      <c r="AS591" s="711"/>
      <c r="AT591" s="711"/>
      <c r="AU591" s="715"/>
      <c r="AV591" s="711"/>
      <c r="AW591" s="711"/>
      <c r="AX591" s="711"/>
      <c r="AY591" s="927"/>
      <c r="AZ591" s="711"/>
      <c r="BA591" s="711"/>
      <c r="BB591" s="711"/>
      <c r="BC591" s="711"/>
      <c r="BD591" s="711"/>
      <c r="BE591" s="711"/>
      <c r="BF591" s="711"/>
      <c r="BG591" s="711"/>
      <c r="BH591" s="711"/>
      <c r="BI591" s="716">
        <v>0</v>
      </c>
      <c r="BJ591" s="722">
        <v>0</v>
      </c>
      <c r="BK591" s="1062">
        <v>0</v>
      </c>
      <c r="BL591" s="716">
        <v>0</v>
      </c>
      <c r="BM591" s="720" t="s">
        <v>5597</v>
      </c>
      <c r="BO591" s="918"/>
    </row>
    <row r="592" spans="1:67" s="726" customFormat="1">
      <c r="A592" s="904">
        <f t="shared" si="9"/>
        <v>583</v>
      </c>
      <c r="B592" s="907">
        <v>2100</v>
      </c>
      <c r="C592" s="905" t="s">
        <v>4565</v>
      </c>
      <c r="D592" s="905">
        <v>2117</v>
      </c>
      <c r="E592" s="905" t="s">
        <v>4695</v>
      </c>
      <c r="F592" s="905">
        <v>2010</v>
      </c>
      <c r="G592" s="905" t="s">
        <v>4696</v>
      </c>
      <c r="H592" s="907" t="s">
        <v>5185</v>
      </c>
      <c r="I592" s="905" t="s">
        <v>5186</v>
      </c>
      <c r="J592" s="906">
        <v>8050080</v>
      </c>
      <c r="K592" s="905" t="s">
        <v>5518</v>
      </c>
      <c r="L592" s="905" t="s">
        <v>5200</v>
      </c>
      <c r="M592" s="905" t="s">
        <v>4447</v>
      </c>
      <c r="N592" s="905" t="s">
        <v>634</v>
      </c>
      <c r="O592" s="926">
        <v>0</v>
      </c>
      <c r="P592" s="905">
        <v>0</v>
      </c>
      <c r="Q592" s="905">
        <v>0</v>
      </c>
      <c r="R592" s="905">
        <v>0</v>
      </c>
      <c r="S592" s="922">
        <v>4004</v>
      </c>
      <c r="T592" s="905" t="s">
        <v>4594</v>
      </c>
      <c r="U592" s="926">
        <v>0</v>
      </c>
      <c r="V592" s="926">
        <v>0</v>
      </c>
      <c r="W592" s="907" t="s">
        <v>4567</v>
      </c>
      <c r="X592" s="905"/>
      <c r="Y592" s="917"/>
      <c r="Z592" s="907" t="s">
        <v>5596</v>
      </c>
      <c r="AA592" s="908">
        <v>120.49863013698631</v>
      </c>
      <c r="AB592" s="909"/>
      <c r="AC592" s="905"/>
      <c r="AD592" s="907"/>
      <c r="AE592" s="926">
        <v>0</v>
      </c>
      <c r="AF592" s="906">
        <v>0</v>
      </c>
      <c r="AG592" s="910">
        <v>43951</v>
      </c>
      <c r="AH592" s="905"/>
      <c r="AI592" s="910">
        <v>43951</v>
      </c>
      <c r="AJ592" s="910"/>
      <c r="AK592" s="907"/>
      <c r="AL592" s="929">
        <v>1212</v>
      </c>
      <c r="AM592" s="905"/>
      <c r="AN592" s="910">
        <v>43982</v>
      </c>
      <c r="AO592" s="910">
        <v>730</v>
      </c>
      <c r="AP592" s="907"/>
      <c r="AQ592" s="711"/>
      <c r="AR592" s="711"/>
      <c r="AS592" s="711"/>
      <c r="AT592" s="711"/>
      <c r="AU592" s="715"/>
      <c r="AV592" s="711"/>
      <c r="AW592" s="711"/>
      <c r="AX592" s="711"/>
      <c r="AY592" s="927"/>
      <c r="AZ592" s="715">
        <v>1212</v>
      </c>
      <c r="BA592" s="711"/>
      <c r="BB592" s="711"/>
      <c r="BC592" s="711"/>
      <c r="BD592" s="711"/>
      <c r="BE592" s="711"/>
      <c r="BF592" s="711"/>
      <c r="BG592" s="711"/>
      <c r="BH592" s="711"/>
      <c r="BI592" s="716">
        <v>1212</v>
      </c>
      <c r="BJ592" s="722">
        <v>101</v>
      </c>
      <c r="BK592" s="1062">
        <v>0</v>
      </c>
      <c r="BL592" s="716">
        <v>1</v>
      </c>
      <c r="BM592" s="720" t="s">
        <v>5597</v>
      </c>
      <c r="BO592" s="918"/>
    </row>
    <row r="593" spans="1:83" s="726" customFormat="1">
      <c r="A593" s="904">
        <f t="shared" si="9"/>
        <v>584</v>
      </c>
      <c r="B593" s="907">
        <v>2100</v>
      </c>
      <c r="C593" s="905" t="s">
        <v>4565</v>
      </c>
      <c r="D593" s="905">
        <v>2117</v>
      </c>
      <c r="E593" s="905" t="s">
        <v>4695</v>
      </c>
      <c r="F593" s="905">
        <v>2010</v>
      </c>
      <c r="G593" s="905" t="s">
        <v>4696</v>
      </c>
      <c r="H593" s="907" t="s">
        <v>5185</v>
      </c>
      <c r="I593" s="905" t="s">
        <v>5186</v>
      </c>
      <c r="J593" s="906">
        <v>8050088</v>
      </c>
      <c r="K593" s="905" t="s">
        <v>5519</v>
      </c>
      <c r="L593" s="905" t="s">
        <v>5200</v>
      </c>
      <c r="M593" s="905" t="s">
        <v>4447</v>
      </c>
      <c r="N593" s="905" t="s">
        <v>634</v>
      </c>
      <c r="O593" s="926">
        <v>0</v>
      </c>
      <c r="P593" s="905">
        <v>0</v>
      </c>
      <c r="Q593" s="905">
        <v>0</v>
      </c>
      <c r="R593" s="905">
        <v>0</v>
      </c>
      <c r="S593" s="922">
        <v>4004</v>
      </c>
      <c r="T593" s="905" t="s">
        <v>4594</v>
      </c>
      <c r="U593" s="926">
        <v>0</v>
      </c>
      <c r="V593" s="926">
        <v>0</v>
      </c>
      <c r="W593" s="907" t="s">
        <v>4567</v>
      </c>
      <c r="X593" s="905"/>
      <c r="Y593" s="917"/>
      <c r="Z593" s="907" t="s">
        <v>5596</v>
      </c>
      <c r="AA593" s="908">
        <v>120.49863013698631</v>
      </c>
      <c r="AB593" s="909"/>
      <c r="AC593" s="905"/>
      <c r="AD593" s="907"/>
      <c r="AE593" s="926">
        <v>0</v>
      </c>
      <c r="AF593" s="906">
        <v>0</v>
      </c>
      <c r="AG593" s="910">
        <v>43808</v>
      </c>
      <c r="AH593" s="905"/>
      <c r="AI593" s="910"/>
      <c r="AJ593" s="910"/>
      <c r="AK593" s="907"/>
      <c r="AL593" s="906"/>
      <c r="AM593" s="905"/>
      <c r="AN593" s="910">
        <v>43982</v>
      </c>
      <c r="AO593" s="910">
        <v>730</v>
      </c>
      <c r="AP593" s="907"/>
      <c r="AQ593" s="711"/>
      <c r="AR593" s="711"/>
      <c r="AS593" s="711"/>
      <c r="AT593" s="711"/>
      <c r="AU593" s="715"/>
      <c r="AV593" s="711"/>
      <c r="AW593" s="711"/>
      <c r="AX593" s="711"/>
      <c r="AY593" s="927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6">
        <v>0</v>
      </c>
      <c r="BJ593" s="722">
        <v>0</v>
      </c>
      <c r="BK593" s="1062">
        <v>0</v>
      </c>
      <c r="BL593" s="716">
        <v>0</v>
      </c>
      <c r="BM593" s="720" t="s">
        <v>5597</v>
      </c>
      <c r="BO593" s="918"/>
    </row>
    <row r="594" spans="1:83" s="726" customFormat="1">
      <c r="A594" s="904">
        <f t="shared" si="9"/>
        <v>585</v>
      </c>
      <c r="B594" s="907">
        <v>2100</v>
      </c>
      <c r="C594" s="905" t="s">
        <v>4565</v>
      </c>
      <c r="D594" s="905">
        <v>2117</v>
      </c>
      <c r="E594" s="905" t="s">
        <v>4695</v>
      </c>
      <c r="F594" s="905">
        <v>2010</v>
      </c>
      <c r="G594" s="905" t="s">
        <v>4696</v>
      </c>
      <c r="H594" s="907" t="s">
        <v>5185</v>
      </c>
      <c r="I594" s="905" t="s">
        <v>5186</v>
      </c>
      <c r="J594" s="906">
        <v>8050426</v>
      </c>
      <c r="K594" s="905" t="s">
        <v>5520</v>
      </c>
      <c r="L594" s="905" t="s">
        <v>5200</v>
      </c>
      <c r="M594" s="905" t="s">
        <v>4447</v>
      </c>
      <c r="N594" s="905" t="s">
        <v>634</v>
      </c>
      <c r="O594" s="926">
        <v>0</v>
      </c>
      <c r="P594" s="905">
        <v>0</v>
      </c>
      <c r="Q594" s="905">
        <v>0</v>
      </c>
      <c r="R594" s="905">
        <v>0</v>
      </c>
      <c r="S594" s="922">
        <v>4004</v>
      </c>
      <c r="T594" s="905" t="s">
        <v>4594</v>
      </c>
      <c r="U594" s="926">
        <v>0</v>
      </c>
      <c r="V594" s="926">
        <v>0</v>
      </c>
      <c r="W594" s="907" t="s">
        <v>4567</v>
      </c>
      <c r="X594" s="905"/>
      <c r="Y594" s="917"/>
      <c r="Z594" s="907" t="s">
        <v>5596</v>
      </c>
      <c r="AA594" s="908">
        <v>120.49863013698631</v>
      </c>
      <c r="AB594" s="909"/>
      <c r="AC594" s="905"/>
      <c r="AD594" s="907"/>
      <c r="AE594" s="926">
        <v>0</v>
      </c>
      <c r="AF594" s="906">
        <v>0</v>
      </c>
      <c r="AG594" s="910">
        <v>43808</v>
      </c>
      <c r="AH594" s="905"/>
      <c r="AI594" s="910"/>
      <c r="AJ594" s="910"/>
      <c r="AK594" s="907"/>
      <c r="AL594" s="906"/>
      <c r="AM594" s="905"/>
      <c r="AN594" s="910">
        <v>43982</v>
      </c>
      <c r="AO594" s="910">
        <v>730</v>
      </c>
      <c r="AP594" s="907"/>
      <c r="AQ594" s="711"/>
      <c r="AR594" s="711"/>
      <c r="AS594" s="711"/>
      <c r="AT594" s="711"/>
      <c r="AU594" s="715"/>
      <c r="AV594" s="711"/>
      <c r="AW594" s="711"/>
      <c r="AX594" s="711"/>
      <c r="AY594" s="927"/>
      <c r="AZ594" s="711"/>
      <c r="BA594" s="711"/>
      <c r="BB594" s="711"/>
      <c r="BC594" s="711"/>
      <c r="BD594" s="711"/>
      <c r="BE594" s="711"/>
      <c r="BF594" s="711"/>
      <c r="BG594" s="711"/>
      <c r="BH594" s="711"/>
      <c r="BI594" s="716">
        <v>0</v>
      </c>
      <c r="BJ594" s="722">
        <v>0</v>
      </c>
      <c r="BK594" s="1062">
        <v>0</v>
      </c>
      <c r="BL594" s="716">
        <v>0</v>
      </c>
      <c r="BM594" s="720" t="s">
        <v>5597</v>
      </c>
      <c r="BO594" s="918"/>
    </row>
    <row r="595" spans="1:83" s="726" customFormat="1">
      <c r="A595" s="904">
        <f t="shared" si="9"/>
        <v>586</v>
      </c>
      <c r="B595" s="907">
        <v>2100</v>
      </c>
      <c r="C595" s="905" t="s">
        <v>4565</v>
      </c>
      <c r="D595" s="905">
        <v>2117</v>
      </c>
      <c r="E595" s="905" t="s">
        <v>4695</v>
      </c>
      <c r="F595" s="905">
        <v>2010</v>
      </c>
      <c r="G595" s="905" t="s">
        <v>4696</v>
      </c>
      <c r="H595" s="907" t="s">
        <v>5185</v>
      </c>
      <c r="I595" s="905" t="s">
        <v>5186</v>
      </c>
      <c r="J595" s="906">
        <v>8050089</v>
      </c>
      <c r="K595" s="905" t="s">
        <v>5207</v>
      </c>
      <c r="L595" s="905" t="s">
        <v>5200</v>
      </c>
      <c r="M595" s="905" t="s">
        <v>4447</v>
      </c>
      <c r="N595" s="905" t="s">
        <v>634</v>
      </c>
      <c r="O595" s="926">
        <v>209</v>
      </c>
      <c r="P595" s="905">
        <v>0</v>
      </c>
      <c r="Q595" s="905">
        <v>0</v>
      </c>
      <c r="R595" s="905">
        <v>0</v>
      </c>
      <c r="S595" s="922">
        <v>4004</v>
      </c>
      <c r="T595" s="905" t="s">
        <v>4594</v>
      </c>
      <c r="U595" s="926">
        <v>29096</v>
      </c>
      <c r="V595" s="926">
        <v>6081100</v>
      </c>
      <c r="W595" s="907" t="s">
        <v>4567</v>
      </c>
      <c r="X595" s="905"/>
      <c r="Y595" s="917"/>
      <c r="Z595" s="907" t="s">
        <v>5596</v>
      </c>
      <c r="AA595" s="908">
        <v>120.49863013698631</v>
      </c>
      <c r="AB595" s="909"/>
      <c r="AC595" s="905"/>
      <c r="AD595" s="907"/>
      <c r="AE595" s="926">
        <v>209</v>
      </c>
      <c r="AF595" s="906">
        <v>0</v>
      </c>
      <c r="AG595" s="910">
        <v>43808</v>
      </c>
      <c r="AH595" s="905"/>
      <c r="AI595" s="910"/>
      <c r="AJ595" s="910"/>
      <c r="AK595" s="907"/>
      <c r="AL595" s="906"/>
      <c r="AM595" s="905"/>
      <c r="AN595" s="910">
        <v>43982</v>
      </c>
      <c r="AO595" s="910">
        <v>730</v>
      </c>
      <c r="AP595" s="907"/>
      <c r="AQ595" s="711"/>
      <c r="AR595" s="711"/>
      <c r="AS595" s="711"/>
      <c r="AT595" s="711"/>
      <c r="AU595" s="715"/>
      <c r="AV595" s="711"/>
      <c r="AW595" s="711"/>
      <c r="AX595" s="711"/>
      <c r="AY595" s="927"/>
      <c r="AZ595" s="711"/>
      <c r="BA595" s="711"/>
      <c r="BB595" s="711"/>
      <c r="BC595" s="711"/>
      <c r="BD595" s="711"/>
      <c r="BE595" s="711"/>
      <c r="BF595" s="711"/>
      <c r="BG595" s="711"/>
      <c r="BH595" s="711"/>
      <c r="BI595" s="716">
        <v>0</v>
      </c>
      <c r="BJ595" s="722">
        <v>0</v>
      </c>
      <c r="BK595" s="1062">
        <v>0</v>
      </c>
      <c r="BL595" s="716">
        <v>0</v>
      </c>
      <c r="BM595" s="720" t="s">
        <v>5597</v>
      </c>
      <c r="BO595" s="918"/>
    </row>
    <row r="596" spans="1:83" s="726" customFormat="1">
      <c r="A596" s="904">
        <f t="shared" si="9"/>
        <v>587</v>
      </c>
      <c r="B596" s="907">
        <v>2100</v>
      </c>
      <c r="C596" s="905" t="s">
        <v>4565</v>
      </c>
      <c r="D596" s="905">
        <v>2117</v>
      </c>
      <c r="E596" s="905" t="s">
        <v>4695</v>
      </c>
      <c r="F596" s="905">
        <v>2010</v>
      </c>
      <c r="G596" s="905" t="s">
        <v>4696</v>
      </c>
      <c r="H596" s="907" t="s">
        <v>5185</v>
      </c>
      <c r="I596" s="905" t="s">
        <v>5186</v>
      </c>
      <c r="J596" s="906">
        <v>8050410</v>
      </c>
      <c r="K596" s="905" t="s">
        <v>5221</v>
      </c>
      <c r="L596" s="905" t="s">
        <v>5200</v>
      </c>
      <c r="M596" s="905" t="s">
        <v>4447</v>
      </c>
      <c r="N596" s="905" t="s">
        <v>634</v>
      </c>
      <c r="O596" s="926">
        <v>209</v>
      </c>
      <c r="P596" s="905">
        <v>0</v>
      </c>
      <c r="Q596" s="905">
        <v>0</v>
      </c>
      <c r="R596" s="905">
        <v>0</v>
      </c>
      <c r="S596" s="922">
        <v>4004</v>
      </c>
      <c r="T596" s="905" t="s">
        <v>4594</v>
      </c>
      <c r="U596" s="926">
        <v>43061</v>
      </c>
      <c r="V596" s="926">
        <v>8999666</v>
      </c>
      <c r="W596" s="907" t="s">
        <v>4567</v>
      </c>
      <c r="X596" s="905"/>
      <c r="Y596" s="917"/>
      <c r="Z596" s="907" t="s">
        <v>5596</v>
      </c>
      <c r="AA596" s="908">
        <v>120.49863013698631</v>
      </c>
      <c r="AB596" s="909"/>
      <c r="AC596" s="905"/>
      <c r="AD596" s="907"/>
      <c r="AE596" s="926">
        <v>209</v>
      </c>
      <c r="AF596" s="906">
        <v>0</v>
      </c>
      <c r="AG596" s="910">
        <v>43808</v>
      </c>
      <c r="AH596" s="905"/>
      <c r="AI596" s="910"/>
      <c r="AJ596" s="910"/>
      <c r="AK596" s="907"/>
      <c r="AL596" s="906"/>
      <c r="AM596" s="905"/>
      <c r="AN596" s="910">
        <v>43982</v>
      </c>
      <c r="AO596" s="910">
        <v>730</v>
      </c>
      <c r="AP596" s="907"/>
      <c r="AQ596" s="711"/>
      <c r="AR596" s="711"/>
      <c r="AS596" s="711"/>
      <c r="AT596" s="711"/>
      <c r="AU596" s="715"/>
      <c r="AV596" s="711"/>
      <c r="AW596" s="711"/>
      <c r="AX596" s="711"/>
      <c r="AY596" s="927"/>
      <c r="AZ596" s="711"/>
      <c r="BA596" s="711"/>
      <c r="BB596" s="711"/>
      <c r="BC596" s="711"/>
      <c r="BD596" s="711"/>
      <c r="BE596" s="711"/>
      <c r="BF596" s="711"/>
      <c r="BG596" s="711"/>
      <c r="BH596" s="711"/>
      <c r="BI596" s="716">
        <v>0</v>
      </c>
      <c r="BJ596" s="722">
        <v>0</v>
      </c>
      <c r="BK596" s="1062">
        <v>0</v>
      </c>
      <c r="BL596" s="716">
        <v>0</v>
      </c>
      <c r="BM596" s="720" t="s">
        <v>5597</v>
      </c>
      <c r="BO596" s="918"/>
    </row>
    <row r="597" spans="1:83" s="726" customFormat="1">
      <c r="A597" s="904">
        <f t="shared" si="9"/>
        <v>588</v>
      </c>
      <c r="B597" s="907">
        <v>2100</v>
      </c>
      <c r="C597" s="905" t="s">
        <v>4565</v>
      </c>
      <c r="D597" s="905">
        <v>2117</v>
      </c>
      <c r="E597" s="905" t="s">
        <v>4695</v>
      </c>
      <c r="F597" s="905">
        <v>2010</v>
      </c>
      <c r="G597" s="905" t="s">
        <v>4696</v>
      </c>
      <c r="H597" s="907" t="s">
        <v>5185</v>
      </c>
      <c r="I597" s="905" t="s">
        <v>5186</v>
      </c>
      <c r="J597" s="906">
        <v>8050095</v>
      </c>
      <c r="K597" s="905" t="s">
        <v>5521</v>
      </c>
      <c r="L597" s="905" t="s">
        <v>5200</v>
      </c>
      <c r="M597" s="905" t="s">
        <v>4447</v>
      </c>
      <c r="N597" s="905" t="s">
        <v>634</v>
      </c>
      <c r="O597" s="926">
        <v>0</v>
      </c>
      <c r="P597" s="905">
        <v>0</v>
      </c>
      <c r="Q597" s="905">
        <v>0</v>
      </c>
      <c r="R597" s="905">
        <v>0</v>
      </c>
      <c r="S597" s="922">
        <v>4004</v>
      </c>
      <c r="T597" s="905" t="s">
        <v>4594</v>
      </c>
      <c r="U597" s="926">
        <v>0</v>
      </c>
      <c r="V597" s="926">
        <v>0</v>
      </c>
      <c r="W597" s="907" t="s">
        <v>4567</v>
      </c>
      <c r="X597" s="905"/>
      <c r="Y597" s="917"/>
      <c r="Z597" s="907" t="s">
        <v>5596</v>
      </c>
      <c r="AA597" s="908">
        <v>120.49863013698631</v>
      </c>
      <c r="AB597" s="909"/>
      <c r="AC597" s="905"/>
      <c r="AD597" s="907"/>
      <c r="AE597" s="926">
        <v>0</v>
      </c>
      <c r="AF597" s="906">
        <v>0</v>
      </c>
      <c r="AG597" s="910">
        <v>43808</v>
      </c>
      <c r="AH597" s="905"/>
      <c r="AI597" s="910"/>
      <c r="AJ597" s="910"/>
      <c r="AK597" s="907"/>
      <c r="AL597" s="906"/>
      <c r="AM597" s="905"/>
      <c r="AN597" s="910">
        <v>43982</v>
      </c>
      <c r="AO597" s="910">
        <v>730</v>
      </c>
      <c r="AP597" s="907"/>
      <c r="AQ597" s="711"/>
      <c r="AR597" s="711"/>
      <c r="AS597" s="711"/>
      <c r="AT597" s="711"/>
      <c r="AU597" s="715"/>
      <c r="AV597" s="711"/>
      <c r="AW597" s="711"/>
      <c r="AX597" s="711"/>
      <c r="AY597" s="927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6">
        <v>0</v>
      </c>
      <c r="BJ597" s="722">
        <v>0</v>
      </c>
      <c r="BK597" s="1062">
        <v>0</v>
      </c>
      <c r="BL597" s="716">
        <v>0</v>
      </c>
      <c r="BM597" s="720" t="s">
        <v>5597</v>
      </c>
      <c r="BO597" s="918"/>
    </row>
    <row r="598" spans="1:83" s="726" customFormat="1">
      <c r="A598" s="904">
        <f t="shared" si="9"/>
        <v>589</v>
      </c>
      <c r="B598" s="907">
        <v>2100</v>
      </c>
      <c r="C598" s="905" t="s">
        <v>4565</v>
      </c>
      <c r="D598" s="905">
        <v>2117</v>
      </c>
      <c r="E598" s="905" t="s">
        <v>4695</v>
      </c>
      <c r="F598" s="905">
        <v>2010</v>
      </c>
      <c r="G598" s="905" t="s">
        <v>4696</v>
      </c>
      <c r="H598" s="907" t="s">
        <v>5185</v>
      </c>
      <c r="I598" s="905" t="s">
        <v>5186</v>
      </c>
      <c r="J598" s="906">
        <v>8050097</v>
      </c>
      <c r="K598" s="905" t="s">
        <v>5208</v>
      </c>
      <c r="L598" s="905" t="s">
        <v>5200</v>
      </c>
      <c r="M598" s="905" t="s">
        <v>4447</v>
      </c>
      <c r="N598" s="905" t="s">
        <v>634</v>
      </c>
      <c r="O598" s="926">
        <v>418</v>
      </c>
      <c r="P598" s="905">
        <v>0</v>
      </c>
      <c r="Q598" s="905">
        <v>0</v>
      </c>
      <c r="R598" s="905">
        <v>0</v>
      </c>
      <c r="S598" s="922">
        <v>4004</v>
      </c>
      <c r="T598" s="905" t="s">
        <v>4594</v>
      </c>
      <c r="U598" s="926">
        <v>41910</v>
      </c>
      <c r="V598" s="926">
        <v>17518380</v>
      </c>
      <c r="W598" s="907" t="s">
        <v>4567</v>
      </c>
      <c r="X598" s="905"/>
      <c r="Y598" s="917"/>
      <c r="Z598" s="907" t="s">
        <v>5596</v>
      </c>
      <c r="AA598" s="908">
        <v>120.49863013698631</v>
      </c>
      <c r="AB598" s="909"/>
      <c r="AC598" s="905"/>
      <c r="AD598" s="907"/>
      <c r="AE598" s="926">
        <v>418</v>
      </c>
      <c r="AF598" s="906">
        <v>0</v>
      </c>
      <c r="AG598" s="910">
        <v>43808</v>
      </c>
      <c r="AH598" s="905"/>
      <c r="AI598" s="910"/>
      <c r="AJ598" s="910"/>
      <c r="AK598" s="907"/>
      <c r="AL598" s="906"/>
      <c r="AM598" s="905"/>
      <c r="AN598" s="910">
        <v>43982</v>
      </c>
      <c r="AO598" s="910">
        <v>730</v>
      </c>
      <c r="AP598" s="907"/>
      <c r="AQ598" s="711"/>
      <c r="AR598" s="711"/>
      <c r="AS598" s="711"/>
      <c r="AT598" s="711"/>
      <c r="AU598" s="715"/>
      <c r="AV598" s="711"/>
      <c r="AW598" s="711"/>
      <c r="AX598" s="711"/>
      <c r="AY598" s="927"/>
      <c r="AZ598" s="711"/>
      <c r="BA598" s="711"/>
      <c r="BB598" s="711"/>
      <c r="BC598" s="711"/>
      <c r="BD598" s="711"/>
      <c r="BE598" s="711"/>
      <c r="BF598" s="711"/>
      <c r="BG598" s="711"/>
      <c r="BH598" s="711"/>
      <c r="BI598" s="716">
        <v>0</v>
      </c>
      <c r="BJ598" s="722">
        <v>0</v>
      </c>
      <c r="BK598" s="1062">
        <v>0</v>
      </c>
      <c r="BL598" s="716">
        <v>0</v>
      </c>
      <c r="BM598" s="720" t="s">
        <v>5597</v>
      </c>
      <c r="BO598" s="918"/>
    </row>
    <row r="599" spans="1:83" s="726" customFormat="1">
      <c r="A599" s="904">
        <f t="shared" si="9"/>
        <v>590</v>
      </c>
      <c r="B599" s="907">
        <v>2100</v>
      </c>
      <c r="C599" s="905" t="s">
        <v>4565</v>
      </c>
      <c r="D599" s="905">
        <v>2117</v>
      </c>
      <c r="E599" s="905" t="s">
        <v>4695</v>
      </c>
      <c r="F599" s="905">
        <v>2010</v>
      </c>
      <c r="G599" s="905" t="s">
        <v>4696</v>
      </c>
      <c r="H599" s="907" t="s">
        <v>5185</v>
      </c>
      <c r="I599" s="905" t="s">
        <v>5186</v>
      </c>
      <c r="J599" s="906">
        <v>8050427</v>
      </c>
      <c r="K599" s="905" t="s">
        <v>5522</v>
      </c>
      <c r="L599" s="905" t="s">
        <v>5200</v>
      </c>
      <c r="M599" s="905" t="s">
        <v>4447</v>
      </c>
      <c r="N599" s="905" t="s">
        <v>634</v>
      </c>
      <c r="O599" s="926">
        <v>0</v>
      </c>
      <c r="P599" s="905">
        <v>0</v>
      </c>
      <c r="Q599" s="905">
        <v>0</v>
      </c>
      <c r="R599" s="905">
        <v>0</v>
      </c>
      <c r="S599" s="922">
        <v>4004</v>
      </c>
      <c r="T599" s="905" t="s">
        <v>4594</v>
      </c>
      <c r="U599" s="926">
        <v>0</v>
      </c>
      <c r="V599" s="926">
        <v>0</v>
      </c>
      <c r="W599" s="907" t="s">
        <v>4567</v>
      </c>
      <c r="X599" s="905"/>
      <c r="Y599" s="917"/>
      <c r="Z599" s="907" t="s">
        <v>5596</v>
      </c>
      <c r="AA599" s="908">
        <v>120.49863013698631</v>
      </c>
      <c r="AB599" s="909"/>
      <c r="AC599" s="905"/>
      <c r="AD599" s="907"/>
      <c r="AE599" s="926">
        <v>0</v>
      </c>
      <c r="AF599" s="906">
        <v>0</v>
      </c>
      <c r="AG599" s="910">
        <v>43808</v>
      </c>
      <c r="AH599" s="905"/>
      <c r="AI599" s="910"/>
      <c r="AJ599" s="910"/>
      <c r="AK599" s="907"/>
      <c r="AL599" s="906"/>
      <c r="AM599" s="905"/>
      <c r="AN599" s="910">
        <v>43982</v>
      </c>
      <c r="AO599" s="910">
        <v>730</v>
      </c>
      <c r="AP599" s="907"/>
      <c r="AQ599" s="711"/>
      <c r="AR599" s="711"/>
      <c r="AS599" s="711"/>
      <c r="AT599" s="711"/>
      <c r="AU599" s="715"/>
      <c r="AV599" s="711"/>
      <c r="AW599" s="711"/>
      <c r="AX599" s="711"/>
      <c r="AY599" s="927"/>
      <c r="AZ599" s="711"/>
      <c r="BA599" s="711"/>
      <c r="BB599" s="711"/>
      <c r="BC599" s="711"/>
      <c r="BD599" s="711"/>
      <c r="BE599" s="711"/>
      <c r="BF599" s="711"/>
      <c r="BG599" s="711"/>
      <c r="BH599" s="711"/>
      <c r="BI599" s="716">
        <v>0</v>
      </c>
      <c r="BJ599" s="722">
        <v>0</v>
      </c>
      <c r="BK599" s="1062">
        <v>0</v>
      </c>
      <c r="BL599" s="716">
        <v>0</v>
      </c>
      <c r="BM599" s="720" t="s">
        <v>5597</v>
      </c>
      <c r="BO599" s="918"/>
    </row>
    <row r="600" spans="1:83" s="726" customFormat="1">
      <c r="A600" s="904">
        <f t="shared" si="9"/>
        <v>591</v>
      </c>
      <c r="B600" s="907">
        <v>2100</v>
      </c>
      <c r="C600" s="905" t="s">
        <v>4565</v>
      </c>
      <c r="D600" s="905">
        <v>2117</v>
      </c>
      <c r="E600" s="905" t="s">
        <v>4695</v>
      </c>
      <c r="F600" s="905">
        <v>2010</v>
      </c>
      <c r="G600" s="907" t="s">
        <v>4696</v>
      </c>
      <c r="H600" s="907" t="s">
        <v>5185</v>
      </c>
      <c r="I600" s="905" t="s">
        <v>5186</v>
      </c>
      <c r="J600" s="906">
        <v>8050493</v>
      </c>
      <c r="K600" s="905" t="s">
        <v>5223</v>
      </c>
      <c r="L600" s="905" t="s">
        <v>5200</v>
      </c>
      <c r="M600" s="905" t="s">
        <v>4447</v>
      </c>
      <c r="N600" s="905" t="s">
        <v>634</v>
      </c>
      <c r="O600" s="929">
        <v>209</v>
      </c>
      <c r="P600" s="922">
        <v>0</v>
      </c>
      <c r="Q600" s="922">
        <v>0</v>
      </c>
      <c r="R600" s="922">
        <v>0</v>
      </c>
      <c r="S600" s="907">
        <v>4004</v>
      </c>
      <c r="T600" s="905" t="s">
        <v>4594</v>
      </c>
      <c r="U600" s="923">
        <v>40260</v>
      </c>
      <c r="V600" s="923">
        <v>8414340</v>
      </c>
      <c r="W600" s="907" t="s">
        <v>4567</v>
      </c>
      <c r="X600" s="905"/>
      <c r="Y600" s="906"/>
      <c r="Z600" s="907" t="s">
        <v>5596</v>
      </c>
      <c r="AA600" s="908">
        <v>120.49863013698631</v>
      </c>
      <c r="AB600" s="909"/>
      <c r="AC600" s="905"/>
      <c r="AD600" s="907"/>
      <c r="AE600" s="929">
        <v>209</v>
      </c>
      <c r="AF600" s="906">
        <v>0</v>
      </c>
      <c r="AG600" s="910">
        <v>43808</v>
      </c>
      <c r="AH600" s="905"/>
      <c r="AI600" s="907"/>
      <c r="AJ600" s="907"/>
      <c r="AK600" s="907"/>
      <c r="AL600" s="906"/>
      <c r="AM600" s="905"/>
      <c r="AN600" s="910">
        <v>43982</v>
      </c>
      <c r="AO600" s="910">
        <v>730</v>
      </c>
      <c r="AP600" s="907"/>
      <c r="AQ600" s="905"/>
      <c r="AR600" s="905"/>
      <c r="AS600" s="905"/>
      <c r="AT600" s="905"/>
      <c r="AU600" s="923"/>
      <c r="AV600" s="905"/>
      <c r="AW600" s="905"/>
      <c r="AX600" s="905"/>
      <c r="AY600" s="920"/>
      <c r="AZ600" s="905"/>
      <c r="BA600" s="905"/>
      <c r="BB600" s="905"/>
      <c r="BC600" s="905"/>
      <c r="BD600" s="905"/>
      <c r="BE600" s="905"/>
      <c r="BF600" s="905"/>
      <c r="BG600" s="905"/>
      <c r="BH600" s="905"/>
      <c r="BI600" s="716">
        <v>0</v>
      </c>
      <c r="BJ600" s="722">
        <v>0</v>
      </c>
      <c r="BK600" s="1062">
        <v>0</v>
      </c>
      <c r="BL600" s="716">
        <v>0</v>
      </c>
      <c r="BM600" s="720" t="s">
        <v>5597</v>
      </c>
      <c r="BN600" s="891"/>
      <c r="BO600" s="891"/>
      <c r="BP600" s="891"/>
      <c r="BQ600" s="891"/>
      <c r="BR600" s="891"/>
      <c r="BS600" s="891"/>
      <c r="BT600" s="891"/>
      <c r="BU600" s="891"/>
      <c r="BV600" s="891"/>
      <c r="BW600" s="891"/>
      <c r="BX600" s="891"/>
      <c r="BY600" s="891"/>
      <c r="BZ600" s="891"/>
      <c r="CA600" s="891"/>
      <c r="CB600" s="891"/>
      <c r="CC600" s="891"/>
      <c r="CD600" s="891"/>
      <c r="CE600" s="891"/>
    </row>
    <row r="601" spans="1:83" s="726" customFormat="1">
      <c r="A601" s="904">
        <f t="shared" si="9"/>
        <v>592</v>
      </c>
      <c r="B601" s="907">
        <v>2100</v>
      </c>
      <c r="C601" s="905" t="s">
        <v>4565</v>
      </c>
      <c r="D601" s="905">
        <v>2117</v>
      </c>
      <c r="E601" s="905" t="s">
        <v>4695</v>
      </c>
      <c r="F601" s="905">
        <v>2010</v>
      </c>
      <c r="G601" s="907" t="s">
        <v>4696</v>
      </c>
      <c r="H601" s="907" t="s">
        <v>5185</v>
      </c>
      <c r="I601" s="905" t="s">
        <v>5186</v>
      </c>
      <c r="J601" s="906">
        <v>8050022</v>
      </c>
      <c r="K601" s="905" t="s">
        <v>5523</v>
      </c>
      <c r="L601" s="905" t="s">
        <v>5200</v>
      </c>
      <c r="M601" s="905" t="s">
        <v>4447</v>
      </c>
      <c r="N601" s="905" t="s">
        <v>634</v>
      </c>
      <c r="O601" s="929">
        <v>0</v>
      </c>
      <c r="P601" s="922">
        <v>0</v>
      </c>
      <c r="Q601" s="922">
        <v>0</v>
      </c>
      <c r="R601" s="922">
        <v>0</v>
      </c>
      <c r="S601" s="907">
        <v>4004</v>
      </c>
      <c r="T601" s="905" t="s">
        <v>4594</v>
      </c>
      <c r="U601" s="923">
        <v>0</v>
      </c>
      <c r="V601" s="923">
        <v>0</v>
      </c>
      <c r="W601" s="907" t="s">
        <v>4567</v>
      </c>
      <c r="X601" s="905"/>
      <c r="Y601" s="906"/>
      <c r="Z601" s="907" t="s">
        <v>5596</v>
      </c>
      <c r="AA601" s="908">
        <v>120.49863013698631</v>
      </c>
      <c r="AB601" s="909"/>
      <c r="AC601" s="905"/>
      <c r="AD601" s="907"/>
      <c r="AE601" s="929">
        <v>0</v>
      </c>
      <c r="AF601" s="906">
        <v>0</v>
      </c>
      <c r="AG601" s="910">
        <v>43808</v>
      </c>
      <c r="AH601" s="905"/>
      <c r="AI601" s="907"/>
      <c r="AJ601" s="907"/>
      <c r="AK601" s="907"/>
      <c r="AL601" s="906"/>
      <c r="AM601" s="905"/>
      <c r="AN601" s="910">
        <v>43982</v>
      </c>
      <c r="AO601" s="910">
        <v>730</v>
      </c>
      <c r="AP601" s="907"/>
      <c r="AQ601" s="905"/>
      <c r="AR601" s="905"/>
      <c r="AS601" s="905"/>
      <c r="AT601" s="905"/>
      <c r="AU601" s="923"/>
      <c r="AV601" s="905"/>
      <c r="AW601" s="905"/>
      <c r="AX601" s="905"/>
      <c r="AY601" s="920"/>
      <c r="AZ601" s="905"/>
      <c r="BA601" s="905"/>
      <c r="BB601" s="905"/>
      <c r="BC601" s="905"/>
      <c r="BD601" s="905"/>
      <c r="BE601" s="905"/>
      <c r="BF601" s="905"/>
      <c r="BG601" s="905"/>
      <c r="BH601" s="905"/>
      <c r="BI601" s="716">
        <v>0</v>
      </c>
      <c r="BJ601" s="722">
        <v>0</v>
      </c>
      <c r="BK601" s="1062">
        <v>0</v>
      </c>
      <c r="BL601" s="716">
        <v>0</v>
      </c>
      <c r="BM601" s="720" t="s">
        <v>5597</v>
      </c>
      <c r="BN601" s="891"/>
      <c r="BO601" s="891"/>
      <c r="BP601" s="891"/>
      <c r="BQ601" s="891"/>
      <c r="BR601" s="891"/>
      <c r="BS601" s="891"/>
      <c r="BT601" s="891"/>
      <c r="BU601" s="891"/>
      <c r="BV601" s="891"/>
      <c r="BW601" s="891"/>
      <c r="BX601" s="891"/>
      <c r="BY601" s="891"/>
      <c r="BZ601" s="891"/>
      <c r="CA601" s="891"/>
      <c r="CB601" s="891"/>
      <c r="CC601" s="891"/>
      <c r="CD601" s="891"/>
      <c r="CE601" s="891"/>
    </row>
    <row r="602" spans="1:83" s="726" customFormat="1">
      <c r="A602" s="904">
        <f t="shared" si="9"/>
        <v>593</v>
      </c>
      <c r="B602" s="907">
        <v>2100</v>
      </c>
      <c r="C602" s="905" t="s">
        <v>4565</v>
      </c>
      <c r="D602" s="905">
        <v>2117</v>
      </c>
      <c r="E602" s="905" t="s">
        <v>4695</v>
      </c>
      <c r="F602" s="905">
        <v>2010</v>
      </c>
      <c r="G602" s="907" t="s">
        <v>4696</v>
      </c>
      <c r="H602" s="907" t="s">
        <v>5185</v>
      </c>
      <c r="I602" s="905" t="s">
        <v>5186</v>
      </c>
      <c r="J602" s="906">
        <v>8050098</v>
      </c>
      <c r="K602" s="905" t="s">
        <v>5524</v>
      </c>
      <c r="L602" s="905" t="s">
        <v>5200</v>
      </c>
      <c r="M602" s="905" t="s">
        <v>4447</v>
      </c>
      <c r="N602" s="905" t="s">
        <v>634</v>
      </c>
      <c r="O602" s="929">
        <v>0</v>
      </c>
      <c r="P602" s="922">
        <v>0</v>
      </c>
      <c r="Q602" s="922">
        <v>0</v>
      </c>
      <c r="R602" s="922">
        <v>0</v>
      </c>
      <c r="S602" s="907">
        <v>4004</v>
      </c>
      <c r="T602" s="905" t="s">
        <v>4594</v>
      </c>
      <c r="U602" s="923">
        <v>0</v>
      </c>
      <c r="V602" s="923">
        <v>0</v>
      </c>
      <c r="W602" s="907" t="s">
        <v>4567</v>
      </c>
      <c r="X602" s="905"/>
      <c r="Y602" s="906"/>
      <c r="Z602" s="907" t="s">
        <v>5596</v>
      </c>
      <c r="AA602" s="908">
        <v>120.49863013698631</v>
      </c>
      <c r="AB602" s="909"/>
      <c r="AC602" s="905"/>
      <c r="AD602" s="907"/>
      <c r="AE602" s="929">
        <v>0</v>
      </c>
      <c r="AF602" s="906">
        <v>0</v>
      </c>
      <c r="AG602" s="910">
        <v>43808</v>
      </c>
      <c r="AH602" s="905"/>
      <c r="AI602" s="907"/>
      <c r="AJ602" s="907"/>
      <c r="AK602" s="907"/>
      <c r="AL602" s="906"/>
      <c r="AM602" s="905"/>
      <c r="AN602" s="910">
        <v>43982</v>
      </c>
      <c r="AO602" s="910">
        <v>730</v>
      </c>
      <c r="AP602" s="907"/>
      <c r="AQ602" s="905"/>
      <c r="AR602" s="905"/>
      <c r="AS602" s="905"/>
      <c r="AT602" s="905"/>
      <c r="AU602" s="923"/>
      <c r="AV602" s="905"/>
      <c r="AW602" s="905"/>
      <c r="AX602" s="905"/>
      <c r="AY602" s="920"/>
      <c r="AZ602" s="905"/>
      <c r="BA602" s="905"/>
      <c r="BB602" s="905"/>
      <c r="BC602" s="905"/>
      <c r="BD602" s="905"/>
      <c r="BE602" s="905"/>
      <c r="BF602" s="905"/>
      <c r="BG602" s="905"/>
      <c r="BH602" s="905"/>
      <c r="BI602" s="716">
        <v>0</v>
      </c>
      <c r="BJ602" s="722">
        <v>0</v>
      </c>
      <c r="BK602" s="1062">
        <v>0</v>
      </c>
      <c r="BL602" s="716">
        <v>0</v>
      </c>
      <c r="BM602" s="720" t="s">
        <v>5597</v>
      </c>
      <c r="BN602" s="891"/>
      <c r="BO602" s="891"/>
      <c r="BP602" s="891"/>
      <c r="BQ602" s="891"/>
      <c r="BR602" s="891"/>
      <c r="BS602" s="891"/>
      <c r="BT602" s="891"/>
      <c r="BU602" s="891"/>
      <c r="BV602" s="891"/>
      <c r="BW602" s="891"/>
      <c r="BX602" s="891"/>
      <c r="BY602" s="891"/>
      <c r="BZ602" s="891"/>
      <c r="CA602" s="891"/>
      <c r="CB602" s="891"/>
      <c r="CC602" s="891"/>
      <c r="CD602" s="891"/>
      <c r="CE602" s="891"/>
    </row>
    <row r="603" spans="1:83" s="726" customFormat="1">
      <c r="A603" s="904">
        <f t="shared" si="9"/>
        <v>594</v>
      </c>
      <c r="B603" s="907">
        <v>2100</v>
      </c>
      <c r="C603" s="905" t="s">
        <v>4565</v>
      </c>
      <c r="D603" s="905">
        <v>2117</v>
      </c>
      <c r="E603" s="905" t="s">
        <v>4695</v>
      </c>
      <c r="F603" s="905">
        <v>2010</v>
      </c>
      <c r="G603" s="907" t="s">
        <v>4696</v>
      </c>
      <c r="H603" s="907" t="s">
        <v>5185</v>
      </c>
      <c r="I603" s="905" t="s">
        <v>5186</v>
      </c>
      <c r="J603" s="906">
        <v>8050105</v>
      </c>
      <c r="K603" s="905" t="s">
        <v>5525</v>
      </c>
      <c r="L603" s="905" t="s">
        <v>5200</v>
      </c>
      <c r="M603" s="905" t="s">
        <v>4447</v>
      </c>
      <c r="N603" s="905" t="s">
        <v>634</v>
      </c>
      <c r="O603" s="929">
        <v>0</v>
      </c>
      <c r="P603" s="922">
        <v>0</v>
      </c>
      <c r="Q603" s="922">
        <v>0</v>
      </c>
      <c r="R603" s="922">
        <v>0</v>
      </c>
      <c r="S603" s="907">
        <v>4004</v>
      </c>
      <c r="T603" s="905" t="s">
        <v>4594</v>
      </c>
      <c r="U603" s="923">
        <v>0</v>
      </c>
      <c r="V603" s="923">
        <v>0</v>
      </c>
      <c r="W603" s="907" t="s">
        <v>4567</v>
      </c>
      <c r="X603" s="905"/>
      <c r="Y603" s="906"/>
      <c r="Z603" s="907" t="s">
        <v>5596</v>
      </c>
      <c r="AA603" s="908">
        <v>120.49863013698631</v>
      </c>
      <c r="AB603" s="909"/>
      <c r="AC603" s="905"/>
      <c r="AD603" s="907"/>
      <c r="AE603" s="929">
        <v>0</v>
      </c>
      <c r="AF603" s="906">
        <v>0</v>
      </c>
      <c r="AG603" s="910">
        <v>43808</v>
      </c>
      <c r="AH603" s="905"/>
      <c r="AI603" s="907"/>
      <c r="AJ603" s="907"/>
      <c r="AK603" s="907"/>
      <c r="AL603" s="906"/>
      <c r="AM603" s="905"/>
      <c r="AN603" s="910">
        <v>43982</v>
      </c>
      <c r="AO603" s="910">
        <v>730</v>
      </c>
      <c r="AP603" s="907"/>
      <c r="AQ603" s="905"/>
      <c r="AR603" s="905"/>
      <c r="AS603" s="905"/>
      <c r="AT603" s="905"/>
      <c r="AU603" s="923"/>
      <c r="AV603" s="905"/>
      <c r="AW603" s="905"/>
      <c r="AX603" s="905"/>
      <c r="AY603" s="920"/>
      <c r="AZ603" s="905"/>
      <c r="BA603" s="905"/>
      <c r="BB603" s="905"/>
      <c r="BC603" s="905"/>
      <c r="BD603" s="905"/>
      <c r="BE603" s="905"/>
      <c r="BF603" s="905"/>
      <c r="BG603" s="905"/>
      <c r="BH603" s="905"/>
      <c r="BI603" s="716">
        <v>0</v>
      </c>
      <c r="BJ603" s="722">
        <v>0</v>
      </c>
      <c r="BK603" s="1062">
        <v>0</v>
      </c>
      <c r="BL603" s="716">
        <v>0</v>
      </c>
      <c r="BM603" s="720" t="s">
        <v>5597</v>
      </c>
      <c r="BN603" s="891"/>
      <c r="BO603" s="891"/>
      <c r="BP603" s="891"/>
      <c r="BQ603" s="891"/>
      <c r="BR603" s="891"/>
      <c r="BS603" s="891"/>
      <c r="BT603" s="891"/>
      <c r="BU603" s="891"/>
      <c r="BV603" s="891"/>
      <c r="BW603" s="891"/>
      <c r="BX603" s="891"/>
      <c r="BY603" s="891"/>
      <c r="BZ603" s="891"/>
      <c r="CA603" s="891"/>
      <c r="CB603" s="891"/>
      <c r="CC603" s="891"/>
      <c r="CD603" s="891"/>
      <c r="CE603" s="891"/>
    </row>
    <row r="604" spans="1:83" s="726" customFormat="1">
      <c r="A604" s="904">
        <f t="shared" si="9"/>
        <v>595</v>
      </c>
      <c r="B604" s="907">
        <v>2100</v>
      </c>
      <c r="C604" s="905" t="s">
        <v>4565</v>
      </c>
      <c r="D604" s="905">
        <v>2117</v>
      </c>
      <c r="E604" s="905" t="s">
        <v>4695</v>
      </c>
      <c r="F604" s="905">
        <v>2010</v>
      </c>
      <c r="G604" s="907" t="s">
        <v>4696</v>
      </c>
      <c r="H604" s="907" t="s">
        <v>5185</v>
      </c>
      <c r="I604" s="905" t="s">
        <v>5186</v>
      </c>
      <c r="J604" s="906">
        <v>8050119</v>
      </c>
      <c r="K604" s="905" t="s">
        <v>5526</v>
      </c>
      <c r="L604" s="905" t="s">
        <v>5200</v>
      </c>
      <c r="M604" s="905" t="s">
        <v>4447</v>
      </c>
      <c r="N604" s="905" t="s">
        <v>634</v>
      </c>
      <c r="O604" s="929">
        <v>0</v>
      </c>
      <c r="P604" s="922">
        <v>0</v>
      </c>
      <c r="Q604" s="922">
        <v>0</v>
      </c>
      <c r="R604" s="922">
        <v>0</v>
      </c>
      <c r="S604" s="907">
        <v>4004</v>
      </c>
      <c r="T604" s="905" t="s">
        <v>4594</v>
      </c>
      <c r="U604" s="923">
        <v>0</v>
      </c>
      <c r="V604" s="923">
        <v>0</v>
      </c>
      <c r="W604" s="907" t="s">
        <v>4567</v>
      </c>
      <c r="X604" s="905"/>
      <c r="Y604" s="906"/>
      <c r="Z604" s="907" t="s">
        <v>5596</v>
      </c>
      <c r="AA604" s="908">
        <v>120.49863013698631</v>
      </c>
      <c r="AB604" s="909"/>
      <c r="AC604" s="905"/>
      <c r="AD604" s="907"/>
      <c r="AE604" s="929">
        <v>0</v>
      </c>
      <c r="AF604" s="906">
        <v>0</v>
      </c>
      <c r="AG604" s="910">
        <v>43808</v>
      </c>
      <c r="AH604" s="905"/>
      <c r="AI604" s="907"/>
      <c r="AJ604" s="907"/>
      <c r="AK604" s="907"/>
      <c r="AL604" s="906"/>
      <c r="AM604" s="905"/>
      <c r="AN604" s="910">
        <v>43982</v>
      </c>
      <c r="AO604" s="910">
        <v>730</v>
      </c>
      <c r="AP604" s="907"/>
      <c r="AQ604" s="905"/>
      <c r="AR604" s="905"/>
      <c r="AS604" s="905"/>
      <c r="AT604" s="905"/>
      <c r="AU604" s="923"/>
      <c r="AV604" s="905"/>
      <c r="AW604" s="905"/>
      <c r="AX604" s="905"/>
      <c r="AY604" s="920"/>
      <c r="AZ604" s="905"/>
      <c r="BA604" s="905"/>
      <c r="BB604" s="905"/>
      <c r="BC604" s="905"/>
      <c r="BD604" s="905"/>
      <c r="BE604" s="905"/>
      <c r="BF604" s="905"/>
      <c r="BG604" s="905"/>
      <c r="BH604" s="905"/>
      <c r="BI604" s="716">
        <v>0</v>
      </c>
      <c r="BJ604" s="722">
        <v>0</v>
      </c>
      <c r="BK604" s="1062">
        <v>0</v>
      </c>
      <c r="BL604" s="716">
        <v>0</v>
      </c>
      <c r="BM604" s="720" t="s">
        <v>5597</v>
      </c>
      <c r="BN604" s="891"/>
      <c r="BO604" s="891"/>
      <c r="BP604" s="891"/>
      <c r="BQ604" s="891"/>
      <c r="BR604" s="891"/>
      <c r="BS604" s="891"/>
      <c r="BT604" s="891"/>
      <c r="BU604" s="891"/>
      <c r="BV604" s="891"/>
      <c r="BW604" s="891"/>
      <c r="BX604" s="891"/>
      <c r="BY604" s="891"/>
      <c r="BZ604" s="891"/>
      <c r="CA604" s="891"/>
      <c r="CB604" s="891"/>
      <c r="CC604" s="891"/>
      <c r="CD604" s="891"/>
      <c r="CE604" s="891"/>
    </row>
    <row r="605" spans="1:83" s="726" customFormat="1">
      <c r="A605" s="904">
        <f t="shared" si="9"/>
        <v>596</v>
      </c>
      <c r="B605" s="907">
        <v>2100</v>
      </c>
      <c r="C605" s="905" t="s">
        <v>4565</v>
      </c>
      <c r="D605" s="905">
        <v>2117</v>
      </c>
      <c r="E605" s="905" t="s">
        <v>4695</v>
      </c>
      <c r="F605" s="905">
        <v>2010</v>
      </c>
      <c r="G605" s="907" t="s">
        <v>4696</v>
      </c>
      <c r="H605" s="907" t="s">
        <v>5185</v>
      </c>
      <c r="I605" s="905" t="s">
        <v>5186</v>
      </c>
      <c r="J605" s="906">
        <v>8050276</v>
      </c>
      <c r="K605" s="905" t="s">
        <v>5219</v>
      </c>
      <c r="L605" s="905" t="s">
        <v>5200</v>
      </c>
      <c r="M605" s="905" t="s">
        <v>4447</v>
      </c>
      <c r="N605" s="905" t="s">
        <v>634</v>
      </c>
      <c r="O605" s="929">
        <v>200</v>
      </c>
      <c r="P605" s="922">
        <v>0</v>
      </c>
      <c r="Q605" s="922">
        <v>0</v>
      </c>
      <c r="R605" s="922">
        <v>0</v>
      </c>
      <c r="S605" s="907">
        <v>4004</v>
      </c>
      <c r="T605" s="905" t="s">
        <v>4594</v>
      </c>
      <c r="U605" s="923">
        <v>297000</v>
      </c>
      <c r="V605" s="923">
        <v>59400000</v>
      </c>
      <c r="W605" s="907" t="s">
        <v>4567</v>
      </c>
      <c r="X605" s="905"/>
      <c r="Y605" s="906"/>
      <c r="Z605" s="907" t="s">
        <v>5596</v>
      </c>
      <c r="AA605" s="908">
        <v>120.49863013698631</v>
      </c>
      <c r="AB605" s="909"/>
      <c r="AC605" s="905"/>
      <c r="AD605" s="907"/>
      <c r="AE605" s="929">
        <v>200</v>
      </c>
      <c r="AF605" s="906">
        <v>0</v>
      </c>
      <c r="AG605" s="910">
        <v>43808</v>
      </c>
      <c r="AH605" s="905"/>
      <c r="AI605" s="907"/>
      <c r="AJ605" s="907"/>
      <c r="AK605" s="907"/>
      <c r="AL605" s="906"/>
      <c r="AM605" s="905"/>
      <c r="AN605" s="910">
        <v>43982</v>
      </c>
      <c r="AO605" s="910">
        <v>730</v>
      </c>
      <c r="AP605" s="907"/>
      <c r="AQ605" s="905"/>
      <c r="AR605" s="905"/>
      <c r="AS605" s="905"/>
      <c r="AT605" s="905"/>
      <c r="AU605" s="923"/>
      <c r="AV605" s="905"/>
      <c r="AW605" s="905"/>
      <c r="AX605" s="905"/>
      <c r="AY605" s="920"/>
      <c r="AZ605" s="905"/>
      <c r="BA605" s="905"/>
      <c r="BB605" s="905"/>
      <c r="BC605" s="905"/>
      <c r="BD605" s="905"/>
      <c r="BE605" s="905"/>
      <c r="BF605" s="905"/>
      <c r="BG605" s="905"/>
      <c r="BH605" s="905"/>
      <c r="BI605" s="716">
        <v>0</v>
      </c>
      <c r="BJ605" s="722">
        <v>0</v>
      </c>
      <c r="BK605" s="1062">
        <v>0</v>
      </c>
      <c r="BL605" s="716">
        <v>0</v>
      </c>
      <c r="BM605" s="720" t="s">
        <v>5597</v>
      </c>
      <c r="BN605" s="891"/>
      <c r="BO605" s="891"/>
      <c r="BP605" s="891"/>
      <c r="BQ605" s="891"/>
      <c r="BR605" s="891"/>
      <c r="BS605" s="891"/>
      <c r="BT605" s="891"/>
      <c r="BU605" s="891"/>
      <c r="BV605" s="891"/>
      <c r="BW605" s="891"/>
      <c r="BX605" s="891"/>
      <c r="BY605" s="891"/>
      <c r="BZ605" s="891"/>
      <c r="CA605" s="891"/>
      <c r="CB605" s="891"/>
      <c r="CC605" s="891"/>
      <c r="CD605" s="891"/>
      <c r="CE605" s="891"/>
    </row>
    <row r="606" spans="1:83" s="726" customFormat="1">
      <c r="A606" s="904">
        <f t="shared" si="9"/>
        <v>597</v>
      </c>
      <c r="B606" s="907">
        <v>2100</v>
      </c>
      <c r="C606" s="905" t="s">
        <v>4565</v>
      </c>
      <c r="D606" s="905">
        <v>2117</v>
      </c>
      <c r="E606" s="905" t="s">
        <v>4695</v>
      </c>
      <c r="F606" s="905">
        <v>2010</v>
      </c>
      <c r="G606" s="907" t="s">
        <v>4696</v>
      </c>
      <c r="H606" s="907" t="s">
        <v>5185</v>
      </c>
      <c r="I606" s="905" t="s">
        <v>5186</v>
      </c>
      <c r="J606" s="906">
        <v>8050129</v>
      </c>
      <c r="K606" s="905" t="s">
        <v>5527</v>
      </c>
      <c r="L606" s="905" t="s">
        <v>5200</v>
      </c>
      <c r="M606" s="905" t="s">
        <v>4447</v>
      </c>
      <c r="N606" s="905" t="s">
        <v>634</v>
      </c>
      <c r="O606" s="929">
        <v>0</v>
      </c>
      <c r="P606" s="922">
        <v>0</v>
      </c>
      <c r="Q606" s="922">
        <v>0</v>
      </c>
      <c r="R606" s="922">
        <v>0</v>
      </c>
      <c r="S606" s="907">
        <v>4004</v>
      </c>
      <c r="T606" s="905" t="s">
        <v>4594</v>
      </c>
      <c r="U606" s="923">
        <v>0</v>
      </c>
      <c r="V606" s="923">
        <v>0</v>
      </c>
      <c r="W606" s="907" t="s">
        <v>4567</v>
      </c>
      <c r="X606" s="905"/>
      <c r="Y606" s="906"/>
      <c r="Z606" s="907" t="s">
        <v>5596</v>
      </c>
      <c r="AA606" s="908">
        <v>120.49863013698631</v>
      </c>
      <c r="AB606" s="909"/>
      <c r="AC606" s="905"/>
      <c r="AD606" s="907"/>
      <c r="AE606" s="929">
        <v>0</v>
      </c>
      <c r="AF606" s="906">
        <v>0</v>
      </c>
      <c r="AG606" s="910">
        <v>43808</v>
      </c>
      <c r="AH606" s="905"/>
      <c r="AI606" s="907"/>
      <c r="AJ606" s="907"/>
      <c r="AK606" s="907"/>
      <c r="AL606" s="906"/>
      <c r="AM606" s="905"/>
      <c r="AN606" s="910">
        <v>43982</v>
      </c>
      <c r="AO606" s="910">
        <v>730</v>
      </c>
      <c r="AP606" s="907"/>
      <c r="AQ606" s="905"/>
      <c r="AR606" s="905"/>
      <c r="AS606" s="905"/>
      <c r="AT606" s="905"/>
      <c r="AU606" s="923"/>
      <c r="AV606" s="905"/>
      <c r="AW606" s="905"/>
      <c r="AX606" s="905"/>
      <c r="AY606" s="920"/>
      <c r="AZ606" s="905"/>
      <c r="BA606" s="905"/>
      <c r="BB606" s="905"/>
      <c r="BC606" s="905"/>
      <c r="BD606" s="905"/>
      <c r="BE606" s="905"/>
      <c r="BF606" s="905"/>
      <c r="BG606" s="905"/>
      <c r="BH606" s="905"/>
      <c r="BI606" s="716">
        <v>0</v>
      </c>
      <c r="BJ606" s="722">
        <v>0</v>
      </c>
      <c r="BK606" s="1062">
        <v>0</v>
      </c>
      <c r="BL606" s="716">
        <v>0</v>
      </c>
      <c r="BM606" s="720" t="s">
        <v>5597</v>
      </c>
      <c r="BN606" s="891"/>
      <c r="BO606" s="891"/>
      <c r="BP606" s="891"/>
      <c r="BQ606" s="891"/>
      <c r="BR606" s="891"/>
      <c r="BS606" s="891"/>
      <c r="BT606" s="891"/>
      <c r="BU606" s="891"/>
      <c r="BV606" s="891"/>
      <c r="BW606" s="891"/>
      <c r="BX606" s="891"/>
      <c r="BY606" s="891"/>
      <c r="BZ606" s="891"/>
      <c r="CA606" s="891"/>
      <c r="CB606" s="891"/>
      <c r="CC606" s="891"/>
      <c r="CD606" s="891"/>
      <c r="CE606" s="891"/>
    </row>
    <row r="607" spans="1:83" s="726" customFormat="1">
      <c r="A607" s="904">
        <f t="shared" si="9"/>
        <v>598</v>
      </c>
      <c r="B607" s="907">
        <v>2100</v>
      </c>
      <c r="C607" s="905" t="s">
        <v>4565</v>
      </c>
      <c r="D607" s="905">
        <v>2117</v>
      </c>
      <c r="E607" s="905" t="s">
        <v>4695</v>
      </c>
      <c r="F607" s="905">
        <v>2010</v>
      </c>
      <c r="G607" s="907" t="s">
        <v>4696</v>
      </c>
      <c r="H607" s="907" t="s">
        <v>5185</v>
      </c>
      <c r="I607" s="905" t="s">
        <v>5186</v>
      </c>
      <c r="J607" s="906">
        <v>8050174</v>
      </c>
      <c r="K607" s="905" t="s">
        <v>5218</v>
      </c>
      <c r="L607" s="905" t="s">
        <v>5200</v>
      </c>
      <c r="M607" s="905" t="s">
        <v>4447</v>
      </c>
      <c r="N607" s="905" t="s">
        <v>634</v>
      </c>
      <c r="O607" s="929">
        <v>208</v>
      </c>
      <c r="P607" s="922">
        <v>0</v>
      </c>
      <c r="Q607" s="922">
        <v>0</v>
      </c>
      <c r="R607" s="922">
        <v>0</v>
      </c>
      <c r="S607" s="907">
        <v>4004</v>
      </c>
      <c r="T607" s="905" t="s">
        <v>4594</v>
      </c>
      <c r="U607" s="923">
        <v>47170</v>
      </c>
      <c r="V607" s="923">
        <v>9811374</v>
      </c>
      <c r="W607" s="907" t="s">
        <v>4567</v>
      </c>
      <c r="X607" s="905"/>
      <c r="Y607" s="906"/>
      <c r="Z607" s="907" t="s">
        <v>5596</v>
      </c>
      <c r="AA607" s="908">
        <v>120.49863013698631</v>
      </c>
      <c r="AB607" s="909"/>
      <c r="AC607" s="905"/>
      <c r="AD607" s="907"/>
      <c r="AE607" s="929">
        <v>208</v>
      </c>
      <c r="AF607" s="906">
        <v>0</v>
      </c>
      <c r="AG607" s="910">
        <v>43808</v>
      </c>
      <c r="AH607" s="905"/>
      <c r="AI607" s="907"/>
      <c r="AJ607" s="907"/>
      <c r="AK607" s="907"/>
      <c r="AL607" s="906"/>
      <c r="AM607" s="905"/>
      <c r="AN607" s="910">
        <v>43982</v>
      </c>
      <c r="AO607" s="910">
        <v>730</v>
      </c>
      <c r="AP607" s="907"/>
      <c r="AQ607" s="905"/>
      <c r="AR607" s="905"/>
      <c r="AS607" s="905"/>
      <c r="AT607" s="905"/>
      <c r="AU607" s="923"/>
      <c r="AV607" s="905"/>
      <c r="AW607" s="905"/>
      <c r="AX607" s="905"/>
      <c r="AY607" s="920"/>
      <c r="AZ607" s="905"/>
      <c r="BA607" s="905"/>
      <c r="BB607" s="905"/>
      <c r="BC607" s="905"/>
      <c r="BD607" s="905"/>
      <c r="BE607" s="905"/>
      <c r="BF607" s="905"/>
      <c r="BG607" s="905"/>
      <c r="BH607" s="905"/>
      <c r="BI607" s="716">
        <v>0</v>
      </c>
      <c r="BJ607" s="722">
        <v>0</v>
      </c>
      <c r="BK607" s="1062">
        <v>0</v>
      </c>
      <c r="BL607" s="716">
        <v>0</v>
      </c>
      <c r="BM607" s="720" t="s">
        <v>5597</v>
      </c>
      <c r="BN607" s="891"/>
      <c r="BO607" s="891"/>
      <c r="BP607" s="891"/>
      <c r="BQ607" s="891"/>
      <c r="BR607" s="891"/>
      <c r="BS607" s="891"/>
      <c r="BT607" s="891"/>
      <c r="BU607" s="891"/>
      <c r="BV607" s="891"/>
      <c r="BW607" s="891"/>
      <c r="BX607" s="891"/>
      <c r="BY607" s="891"/>
      <c r="BZ607" s="891"/>
      <c r="CA607" s="891"/>
      <c r="CB607" s="891"/>
      <c r="CC607" s="891"/>
      <c r="CD607" s="891"/>
      <c r="CE607" s="891"/>
    </row>
    <row r="608" spans="1:83" s="726" customFormat="1">
      <c r="A608" s="904">
        <f t="shared" si="9"/>
        <v>599</v>
      </c>
      <c r="B608" s="907">
        <v>2100</v>
      </c>
      <c r="C608" s="905" t="s">
        <v>4565</v>
      </c>
      <c r="D608" s="905">
        <v>2117</v>
      </c>
      <c r="E608" s="905" t="s">
        <v>4695</v>
      </c>
      <c r="F608" s="905">
        <v>2010</v>
      </c>
      <c r="G608" s="907" t="s">
        <v>4696</v>
      </c>
      <c r="H608" s="907" t="s">
        <v>5185</v>
      </c>
      <c r="I608" s="905" t="s">
        <v>5186</v>
      </c>
      <c r="J608" s="906">
        <v>8050130</v>
      </c>
      <c r="K608" s="905" t="s">
        <v>5209</v>
      </c>
      <c r="L608" s="905" t="s">
        <v>5200</v>
      </c>
      <c r="M608" s="905" t="s">
        <v>4447</v>
      </c>
      <c r="N608" s="905" t="s">
        <v>634</v>
      </c>
      <c r="O608" s="929">
        <v>208</v>
      </c>
      <c r="P608" s="922">
        <v>0</v>
      </c>
      <c r="Q608" s="922">
        <v>0</v>
      </c>
      <c r="R608" s="922">
        <v>0</v>
      </c>
      <c r="S608" s="907">
        <v>4004</v>
      </c>
      <c r="T608" s="905" t="s">
        <v>4594</v>
      </c>
      <c r="U608" s="923">
        <v>292600</v>
      </c>
      <c r="V608" s="923">
        <v>60860800</v>
      </c>
      <c r="W608" s="907" t="s">
        <v>4567</v>
      </c>
      <c r="X608" s="905"/>
      <c r="Y608" s="906"/>
      <c r="Z608" s="907" t="s">
        <v>5596</v>
      </c>
      <c r="AA608" s="908">
        <v>120.49863013698631</v>
      </c>
      <c r="AB608" s="909"/>
      <c r="AC608" s="905"/>
      <c r="AD608" s="907"/>
      <c r="AE608" s="929">
        <v>208</v>
      </c>
      <c r="AF608" s="906">
        <v>0</v>
      </c>
      <c r="AG608" s="910">
        <v>43808</v>
      </c>
      <c r="AH608" s="905"/>
      <c r="AI608" s="907"/>
      <c r="AJ608" s="907"/>
      <c r="AK608" s="907"/>
      <c r="AL608" s="906"/>
      <c r="AM608" s="905"/>
      <c r="AN608" s="910">
        <v>43982</v>
      </c>
      <c r="AO608" s="910">
        <v>730</v>
      </c>
      <c r="AP608" s="907"/>
      <c r="AQ608" s="905"/>
      <c r="AR608" s="905"/>
      <c r="AS608" s="905"/>
      <c r="AT608" s="905"/>
      <c r="AU608" s="923"/>
      <c r="AV608" s="905"/>
      <c r="AW608" s="905"/>
      <c r="AX608" s="905"/>
      <c r="AY608" s="920"/>
      <c r="AZ608" s="905"/>
      <c r="BA608" s="905"/>
      <c r="BB608" s="905"/>
      <c r="BC608" s="905"/>
      <c r="BD608" s="905"/>
      <c r="BE608" s="905"/>
      <c r="BF608" s="905"/>
      <c r="BG608" s="905"/>
      <c r="BH608" s="905"/>
      <c r="BI608" s="716">
        <v>0</v>
      </c>
      <c r="BJ608" s="722">
        <v>0</v>
      </c>
      <c r="BK608" s="1062">
        <v>0</v>
      </c>
      <c r="BL608" s="716">
        <v>0</v>
      </c>
      <c r="BM608" s="720" t="s">
        <v>5597</v>
      </c>
      <c r="BN608" s="891"/>
      <c r="BO608" s="891"/>
      <c r="BP608" s="891"/>
      <c r="BQ608" s="891"/>
      <c r="BR608" s="891"/>
      <c r="BS608" s="891"/>
      <c r="BT608" s="891"/>
      <c r="BU608" s="891"/>
      <c r="BV608" s="891"/>
      <c r="BW608" s="891"/>
      <c r="BX608" s="891"/>
      <c r="BY608" s="891"/>
      <c r="BZ608" s="891"/>
      <c r="CA608" s="891"/>
      <c r="CB608" s="891"/>
      <c r="CC608" s="891"/>
      <c r="CD608" s="891"/>
      <c r="CE608" s="891"/>
    </row>
    <row r="609" spans="1:83" s="726" customFormat="1">
      <c r="A609" s="904">
        <f t="shared" si="9"/>
        <v>600</v>
      </c>
      <c r="B609" s="907">
        <v>2100</v>
      </c>
      <c r="C609" s="905" t="s">
        <v>4565</v>
      </c>
      <c r="D609" s="905">
        <v>2117</v>
      </c>
      <c r="E609" s="905" t="s">
        <v>4695</v>
      </c>
      <c r="F609" s="905">
        <v>2010</v>
      </c>
      <c r="G609" s="907" t="s">
        <v>4696</v>
      </c>
      <c r="H609" s="907" t="s">
        <v>5185</v>
      </c>
      <c r="I609" s="905" t="s">
        <v>5186</v>
      </c>
      <c r="J609" s="906">
        <v>8050131</v>
      </c>
      <c r="K609" s="905" t="s">
        <v>5210</v>
      </c>
      <c r="L609" s="905" t="s">
        <v>5200</v>
      </c>
      <c r="M609" s="905" t="s">
        <v>4447</v>
      </c>
      <c r="N609" s="905" t="s">
        <v>634</v>
      </c>
      <c r="O609" s="929">
        <v>208</v>
      </c>
      <c r="P609" s="922">
        <v>0</v>
      </c>
      <c r="Q609" s="922">
        <v>0</v>
      </c>
      <c r="R609" s="922">
        <v>0</v>
      </c>
      <c r="S609" s="907">
        <v>4004</v>
      </c>
      <c r="T609" s="905" t="s">
        <v>4594</v>
      </c>
      <c r="U609" s="923">
        <v>295900</v>
      </c>
      <c r="V609" s="923">
        <v>61547200</v>
      </c>
      <c r="W609" s="907" t="s">
        <v>4567</v>
      </c>
      <c r="X609" s="905"/>
      <c r="Y609" s="906"/>
      <c r="Z609" s="907" t="s">
        <v>5596</v>
      </c>
      <c r="AA609" s="908">
        <v>120.49863013698631</v>
      </c>
      <c r="AB609" s="909"/>
      <c r="AC609" s="905"/>
      <c r="AD609" s="907"/>
      <c r="AE609" s="929">
        <v>208</v>
      </c>
      <c r="AF609" s="906">
        <v>0</v>
      </c>
      <c r="AG609" s="910">
        <v>43808</v>
      </c>
      <c r="AH609" s="905"/>
      <c r="AI609" s="907"/>
      <c r="AJ609" s="907"/>
      <c r="AK609" s="907"/>
      <c r="AL609" s="906"/>
      <c r="AM609" s="905"/>
      <c r="AN609" s="910">
        <v>43982</v>
      </c>
      <c r="AO609" s="910">
        <v>730</v>
      </c>
      <c r="AP609" s="907"/>
      <c r="AQ609" s="905"/>
      <c r="AR609" s="905"/>
      <c r="AS609" s="905"/>
      <c r="AT609" s="905"/>
      <c r="AU609" s="923"/>
      <c r="AV609" s="905"/>
      <c r="AW609" s="905"/>
      <c r="AX609" s="905"/>
      <c r="AY609" s="920"/>
      <c r="AZ609" s="905"/>
      <c r="BA609" s="905"/>
      <c r="BB609" s="905"/>
      <c r="BC609" s="905"/>
      <c r="BD609" s="905"/>
      <c r="BE609" s="905"/>
      <c r="BF609" s="905"/>
      <c r="BG609" s="905"/>
      <c r="BH609" s="905"/>
      <c r="BI609" s="716">
        <v>0</v>
      </c>
      <c r="BJ609" s="722">
        <v>0</v>
      </c>
      <c r="BK609" s="1062">
        <v>0</v>
      </c>
      <c r="BL609" s="716">
        <v>0</v>
      </c>
      <c r="BM609" s="720" t="s">
        <v>5597</v>
      </c>
      <c r="BN609" s="891"/>
      <c r="BO609" s="891"/>
      <c r="BP609" s="891"/>
      <c r="BQ609" s="891"/>
      <c r="BR609" s="891"/>
      <c r="BS609" s="891"/>
      <c r="BT609" s="891"/>
      <c r="BU609" s="891"/>
      <c r="BV609" s="891"/>
      <c r="BW609" s="891"/>
      <c r="BX609" s="891"/>
      <c r="BY609" s="891"/>
      <c r="BZ609" s="891"/>
      <c r="CA609" s="891"/>
      <c r="CB609" s="891"/>
      <c r="CC609" s="891"/>
      <c r="CD609" s="891"/>
      <c r="CE609" s="891"/>
    </row>
    <row r="610" spans="1:83" s="726" customFormat="1">
      <c r="A610" s="904">
        <f t="shared" si="9"/>
        <v>601</v>
      </c>
      <c r="B610" s="907">
        <v>2100</v>
      </c>
      <c r="C610" s="905" t="s">
        <v>4565</v>
      </c>
      <c r="D610" s="905">
        <v>2117</v>
      </c>
      <c r="E610" s="905" t="s">
        <v>4695</v>
      </c>
      <c r="F610" s="905">
        <v>2010</v>
      </c>
      <c r="G610" s="907" t="s">
        <v>4696</v>
      </c>
      <c r="H610" s="907" t="s">
        <v>5185</v>
      </c>
      <c r="I610" s="905" t="s">
        <v>5186</v>
      </c>
      <c r="J610" s="906">
        <v>8050132</v>
      </c>
      <c r="K610" s="905" t="s">
        <v>4950</v>
      </c>
      <c r="L610" s="905" t="s">
        <v>5200</v>
      </c>
      <c r="M610" s="905" t="s">
        <v>4447</v>
      </c>
      <c r="N610" s="905" t="s">
        <v>634</v>
      </c>
      <c r="O610" s="929">
        <v>624</v>
      </c>
      <c r="P610" s="922">
        <v>0</v>
      </c>
      <c r="Q610" s="922">
        <v>0</v>
      </c>
      <c r="R610" s="922">
        <v>0</v>
      </c>
      <c r="S610" s="907">
        <v>4004</v>
      </c>
      <c r="T610" s="905" t="s">
        <v>4594</v>
      </c>
      <c r="U610" s="923">
        <v>328295</v>
      </c>
      <c r="V610" s="923">
        <v>204856080</v>
      </c>
      <c r="W610" s="907" t="s">
        <v>4567</v>
      </c>
      <c r="X610" s="905"/>
      <c r="Y610" s="906"/>
      <c r="Z610" s="907" t="s">
        <v>5596</v>
      </c>
      <c r="AA610" s="908">
        <v>120.49863013698631</v>
      </c>
      <c r="AB610" s="909"/>
      <c r="AC610" s="905"/>
      <c r="AD610" s="907"/>
      <c r="AE610" s="929">
        <v>624</v>
      </c>
      <c r="AF610" s="906">
        <v>0</v>
      </c>
      <c r="AG610" s="910">
        <v>43951</v>
      </c>
      <c r="AH610" s="905"/>
      <c r="AI610" s="910">
        <v>43951</v>
      </c>
      <c r="AJ610" s="907"/>
      <c r="AK610" s="907"/>
      <c r="AL610" s="906">
        <v>208</v>
      </c>
      <c r="AM610" s="905"/>
      <c r="AN610" s="910">
        <v>43982</v>
      </c>
      <c r="AO610" s="910">
        <v>730</v>
      </c>
      <c r="AP610" s="907"/>
      <c r="AQ610" s="905"/>
      <c r="AR610" s="905"/>
      <c r="AS610" s="905"/>
      <c r="AT610" s="905"/>
      <c r="AU610" s="923"/>
      <c r="AV610" s="905"/>
      <c r="AW610" s="905"/>
      <c r="AX610" s="905"/>
      <c r="AY610" s="920"/>
      <c r="AZ610" s="905">
        <v>208</v>
      </c>
      <c r="BA610" s="905"/>
      <c r="BB610" s="905"/>
      <c r="BC610" s="905"/>
      <c r="BD610" s="905"/>
      <c r="BE610" s="905"/>
      <c r="BF610" s="905"/>
      <c r="BG610" s="905"/>
      <c r="BH610" s="905"/>
      <c r="BI610" s="716">
        <v>208</v>
      </c>
      <c r="BJ610" s="722">
        <v>17.333333333333332</v>
      </c>
      <c r="BK610" s="1062">
        <v>68285360</v>
      </c>
      <c r="BL610" s="716">
        <v>1</v>
      </c>
      <c r="BM610" s="720" t="s">
        <v>5597</v>
      </c>
      <c r="BN610" s="891"/>
      <c r="BO610" s="891"/>
      <c r="BP610" s="891"/>
      <c r="BQ610" s="891"/>
      <c r="BR610" s="891"/>
      <c r="BS610" s="891"/>
      <c r="BT610" s="891"/>
      <c r="BU610" s="891"/>
      <c r="BV610" s="891"/>
      <c r="BW610" s="891"/>
      <c r="BX610" s="891"/>
      <c r="BY610" s="891"/>
      <c r="BZ610" s="891"/>
      <c r="CA610" s="891"/>
      <c r="CB610" s="891"/>
      <c r="CC610" s="891"/>
      <c r="CD610" s="891"/>
      <c r="CE610" s="891"/>
    </row>
    <row r="611" spans="1:83" s="726" customFormat="1">
      <c r="A611" s="904">
        <f t="shared" si="9"/>
        <v>602</v>
      </c>
      <c r="B611" s="907">
        <v>2100</v>
      </c>
      <c r="C611" s="905" t="s">
        <v>4565</v>
      </c>
      <c r="D611" s="905">
        <v>2117</v>
      </c>
      <c r="E611" s="905" t="s">
        <v>4695</v>
      </c>
      <c r="F611" s="905">
        <v>2010</v>
      </c>
      <c r="G611" s="907" t="s">
        <v>4696</v>
      </c>
      <c r="H611" s="907" t="s">
        <v>5185</v>
      </c>
      <c r="I611" s="905" t="s">
        <v>5186</v>
      </c>
      <c r="J611" s="906">
        <v>8050133</v>
      </c>
      <c r="K611" s="905" t="s">
        <v>5211</v>
      </c>
      <c r="L611" s="905" t="s">
        <v>5200</v>
      </c>
      <c r="M611" s="905" t="s">
        <v>4447</v>
      </c>
      <c r="N611" s="905" t="s">
        <v>634</v>
      </c>
      <c r="O611" s="929">
        <v>60</v>
      </c>
      <c r="P611" s="922">
        <v>0</v>
      </c>
      <c r="Q611" s="922">
        <v>0</v>
      </c>
      <c r="R611" s="922">
        <v>0</v>
      </c>
      <c r="S611" s="907">
        <v>4004</v>
      </c>
      <c r="T611" s="905" t="s">
        <v>4594</v>
      </c>
      <c r="U611" s="923">
        <v>111925</v>
      </c>
      <c r="V611" s="923">
        <v>6715500</v>
      </c>
      <c r="W611" s="907" t="s">
        <v>4567</v>
      </c>
      <c r="X611" s="905"/>
      <c r="Y611" s="906"/>
      <c r="Z611" s="907" t="s">
        <v>5596</v>
      </c>
      <c r="AA611" s="908">
        <v>120.49863013698631</v>
      </c>
      <c r="AB611" s="909"/>
      <c r="AC611" s="905"/>
      <c r="AD611" s="907"/>
      <c r="AE611" s="929">
        <v>60</v>
      </c>
      <c r="AF611" s="906">
        <v>0</v>
      </c>
      <c r="AG611" s="910">
        <v>43808</v>
      </c>
      <c r="AH611" s="905"/>
      <c r="AI611" s="907"/>
      <c r="AJ611" s="907"/>
      <c r="AK611" s="907"/>
      <c r="AL611" s="906"/>
      <c r="AM611" s="905"/>
      <c r="AN611" s="910">
        <v>43982</v>
      </c>
      <c r="AO611" s="910">
        <v>730</v>
      </c>
      <c r="AP611" s="907"/>
      <c r="AQ611" s="905"/>
      <c r="AR611" s="905"/>
      <c r="AS611" s="905"/>
      <c r="AT611" s="905"/>
      <c r="AU611" s="923"/>
      <c r="AV611" s="905"/>
      <c r="AW611" s="905"/>
      <c r="AX611" s="905"/>
      <c r="AY611" s="920"/>
      <c r="AZ611" s="905"/>
      <c r="BA611" s="905"/>
      <c r="BB611" s="905"/>
      <c r="BC611" s="905"/>
      <c r="BD611" s="905"/>
      <c r="BE611" s="905"/>
      <c r="BF611" s="905"/>
      <c r="BG611" s="905"/>
      <c r="BH611" s="905"/>
      <c r="BI611" s="716">
        <v>0</v>
      </c>
      <c r="BJ611" s="722">
        <v>0</v>
      </c>
      <c r="BK611" s="1062">
        <v>0</v>
      </c>
      <c r="BL611" s="716">
        <v>0</v>
      </c>
      <c r="BM611" s="720" t="s">
        <v>5597</v>
      </c>
      <c r="BN611" s="891"/>
      <c r="BO611" s="891"/>
      <c r="BP611" s="891"/>
      <c r="BQ611" s="891"/>
      <c r="BR611" s="891"/>
      <c r="BS611" s="891"/>
      <c r="BT611" s="891"/>
      <c r="BU611" s="891"/>
      <c r="BV611" s="891"/>
      <c r="BW611" s="891"/>
      <c r="BX611" s="891"/>
      <c r="BY611" s="891"/>
      <c r="BZ611" s="891"/>
      <c r="CA611" s="891"/>
      <c r="CB611" s="891"/>
      <c r="CC611" s="891"/>
      <c r="CD611" s="891"/>
      <c r="CE611" s="891"/>
    </row>
    <row r="612" spans="1:83" s="726" customFormat="1">
      <c r="A612" s="904">
        <f t="shared" si="9"/>
        <v>603</v>
      </c>
      <c r="B612" s="907">
        <v>2100</v>
      </c>
      <c r="C612" s="905" t="s">
        <v>4565</v>
      </c>
      <c r="D612" s="905">
        <v>2117</v>
      </c>
      <c r="E612" s="905" t="s">
        <v>4695</v>
      </c>
      <c r="F612" s="905">
        <v>2010</v>
      </c>
      <c r="G612" s="907" t="s">
        <v>4696</v>
      </c>
      <c r="H612" s="907" t="s">
        <v>5185</v>
      </c>
      <c r="I612" s="905" t="s">
        <v>5186</v>
      </c>
      <c r="J612" s="906">
        <v>8050530</v>
      </c>
      <c r="K612" s="905" t="s">
        <v>5528</v>
      </c>
      <c r="L612" s="905" t="s">
        <v>5200</v>
      </c>
      <c r="M612" s="905" t="s">
        <v>4447</v>
      </c>
      <c r="N612" s="905" t="s">
        <v>634</v>
      </c>
      <c r="O612" s="929">
        <v>0</v>
      </c>
      <c r="P612" s="922">
        <v>0</v>
      </c>
      <c r="Q612" s="922">
        <v>0</v>
      </c>
      <c r="R612" s="922">
        <v>0</v>
      </c>
      <c r="S612" s="907">
        <v>4004</v>
      </c>
      <c r="T612" s="905" t="s">
        <v>4594</v>
      </c>
      <c r="U612" s="923">
        <v>0</v>
      </c>
      <c r="V612" s="923">
        <v>0</v>
      </c>
      <c r="W612" s="907" t="s">
        <v>4567</v>
      </c>
      <c r="X612" s="905"/>
      <c r="Y612" s="906"/>
      <c r="Z612" s="907" t="s">
        <v>5596</v>
      </c>
      <c r="AA612" s="908">
        <v>120.49863013698631</v>
      </c>
      <c r="AB612" s="909"/>
      <c r="AC612" s="905"/>
      <c r="AD612" s="907"/>
      <c r="AE612" s="929">
        <v>0</v>
      </c>
      <c r="AF612" s="906">
        <v>0</v>
      </c>
      <c r="AG612" s="910">
        <v>43808</v>
      </c>
      <c r="AH612" s="905"/>
      <c r="AI612" s="907"/>
      <c r="AJ612" s="907"/>
      <c r="AK612" s="907"/>
      <c r="AL612" s="906"/>
      <c r="AM612" s="905"/>
      <c r="AN612" s="910">
        <v>43982</v>
      </c>
      <c r="AO612" s="910">
        <v>730</v>
      </c>
      <c r="AP612" s="907"/>
      <c r="AQ612" s="905"/>
      <c r="AR612" s="905"/>
      <c r="AS612" s="905"/>
      <c r="AT612" s="905"/>
      <c r="AU612" s="923"/>
      <c r="AV612" s="905"/>
      <c r="AW612" s="905"/>
      <c r="AX612" s="905"/>
      <c r="AY612" s="920"/>
      <c r="AZ612" s="905"/>
      <c r="BA612" s="905"/>
      <c r="BB612" s="905"/>
      <c r="BC612" s="905"/>
      <c r="BD612" s="905"/>
      <c r="BE612" s="905"/>
      <c r="BF612" s="905"/>
      <c r="BG612" s="905"/>
      <c r="BH612" s="905"/>
      <c r="BI612" s="716">
        <v>0</v>
      </c>
      <c r="BJ612" s="722">
        <v>0</v>
      </c>
      <c r="BK612" s="1062">
        <v>0</v>
      </c>
      <c r="BL612" s="716">
        <v>0</v>
      </c>
      <c r="BM612" s="720" t="s">
        <v>5597</v>
      </c>
      <c r="BN612" s="891"/>
      <c r="BO612" s="891"/>
      <c r="BP612" s="891"/>
      <c r="BQ612" s="891"/>
      <c r="BR612" s="891"/>
      <c r="BS612" s="891"/>
      <c r="BT612" s="891"/>
      <c r="BU612" s="891"/>
      <c r="BV612" s="891"/>
      <c r="BW612" s="891"/>
      <c r="BX612" s="891"/>
      <c r="BY612" s="891"/>
      <c r="BZ612" s="891"/>
      <c r="CA612" s="891"/>
      <c r="CB612" s="891"/>
      <c r="CC612" s="891"/>
      <c r="CD612" s="891"/>
      <c r="CE612" s="891"/>
    </row>
    <row r="613" spans="1:83" s="726" customFormat="1">
      <c r="A613" s="904">
        <f t="shared" si="9"/>
        <v>604</v>
      </c>
      <c r="B613" s="907">
        <v>2100</v>
      </c>
      <c r="C613" s="905" t="s">
        <v>4565</v>
      </c>
      <c r="D613" s="905">
        <v>2117</v>
      </c>
      <c r="E613" s="905" t="s">
        <v>4695</v>
      </c>
      <c r="F613" s="905">
        <v>2010</v>
      </c>
      <c r="G613" s="907" t="s">
        <v>4696</v>
      </c>
      <c r="H613" s="907" t="s">
        <v>5185</v>
      </c>
      <c r="I613" s="905" t="s">
        <v>5186</v>
      </c>
      <c r="J613" s="906">
        <v>8050389</v>
      </c>
      <c r="K613" s="905" t="s">
        <v>5220</v>
      </c>
      <c r="L613" s="905" t="s">
        <v>5200</v>
      </c>
      <c r="M613" s="905" t="s">
        <v>4447</v>
      </c>
      <c r="N613" s="905" t="s">
        <v>634</v>
      </c>
      <c r="O613" s="929">
        <v>320</v>
      </c>
      <c r="P613" s="922">
        <v>0</v>
      </c>
      <c r="Q613" s="922">
        <v>0</v>
      </c>
      <c r="R613" s="922">
        <v>0</v>
      </c>
      <c r="S613" s="907">
        <v>4004</v>
      </c>
      <c r="T613" s="905" t="s">
        <v>4594</v>
      </c>
      <c r="U613" s="923">
        <v>472856</v>
      </c>
      <c r="V613" s="923">
        <v>151313860</v>
      </c>
      <c r="W613" s="907" t="s">
        <v>4567</v>
      </c>
      <c r="X613" s="905"/>
      <c r="Y613" s="906"/>
      <c r="Z613" s="907" t="s">
        <v>5596</v>
      </c>
      <c r="AA613" s="908">
        <v>120.49863013698631</v>
      </c>
      <c r="AB613" s="909"/>
      <c r="AC613" s="905"/>
      <c r="AD613" s="907"/>
      <c r="AE613" s="929">
        <v>320</v>
      </c>
      <c r="AF613" s="906">
        <v>0</v>
      </c>
      <c r="AG613" s="910">
        <v>43808</v>
      </c>
      <c r="AH613" s="905"/>
      <c r="AI613" s="907"/>
      <c r="AJ613" s="907"/>
      <c r="AK613" s="907"/>
      <c r="AL613" s="906"/>
      <c r="AM613" s="905"/>
      <c r="AN613" s="910">
        <v>43982</v>
      </c>
      <c r="AO613" s="910">
        <v>730</v>
      </c>
      <c r="AP613" s="907"/>
      <c r="AQ613" s="905"/>
      <c r="AR613" s="905"/>
      <c r="AS613" s="905"/>
      <c r="AT613" s="905"/>
      <c r="AU613" s="923"/>
      <c r="AV613" s="905"/>
      <c r="AW613" s="905"/>
      <c r="AX613" s="905"/>
      <c r="AY613" s="920"/>
      <c r="AZ613" s="905"/>
      <c r="BA613" s="905"/>
      <c r="BB613" s="905"/>
      <c r="BC613" s="905"/>
      <c r="BD613" s="905"/>
      <c r="BE613" s="905"/>
      <c r="BF613" s="905"/>
      <c r="BG613" s="905"/>
      <c r="BH613" s="905"/>
      <c r="BI613" s="716">
        <v>0</v>
      </c>
      <c r="BJ613" s="722">
        <v>0</v>
      </c>
      <c r="BK613" s="1062">
        <v>0</v>
      </c>
      <c r="BL613" s="716">
        <v>0</v>
      </c>
      <c r="BM613" s="720" t="s">
        <v>5597</v>
      </c>
      <c r="BN613" s="891"/>
      <c r="BO613" s="891"/>
      <c r="BP613" s="891"/>
      <c r="BQ613" s="891"/>
      <c r="BR613" s="891"/>
      <c r="BS613" s="891"/>
      <c r="BT613" s="891"/>
      <c r="BU613" s="891"/>
      <c r="BV613" s="891"/>
      <c r="BW613" s="891"/>
      <c r="BX613" s="891"/>
      <c r="BY613" s="891"/>
      <c r="BZ613" s="891"/>
      <c r="CA613" s="891"/>
      <c r="CB613" s="891"/>
      <c r="CC613" s="891"/>
      <c r="CD613" s="891"/>
      <c r="CE613" s="891"/>
    </row>
    <row r="614" spans="1:83" s="726" customFormat="1">
      <c r="A614" s="904">
        <f t="shared" si="9"/>
        <v>605</v>
      </c>
      <c r="B614" s="907">
        <v>2100</v>
      </c>
      <c r="C614" s="905" t="s">
        <v>4565</v>
      </c>
      <c r="D614" s="905">
        <v>2117</v>
      </c>
      <c r="E614" s="905" t="s">
        <v>4695</v>
      </c>
      <c r="F614" s="905">
        <v>2010</v>
      </c>
      <c r="G614" s="907" t="s">
        <v>4696</v>
      </c>
      <c r="H614" s="907" t="s">
        <v>5185</v>
      </c>
      <c r="I614" s="905" t="s">
        <v>5186</v>
      </c>
      <c r="J614" s="906">
        <v>8050134</v>
      </c>
      <c r="K614" s="905" t="s">
        <v>5529</v>
      </c>
      <c r="L614" s="905" t="s">
        <v>5200</v>
      </c>
      <c r="M614" s="905" t="s">
        <v>4447</v>
      </c>
      <c r="N614" s="905" t="s">
        <v>634</v>
      </c>
      <c r="O614" s="929">
        <v>0</v>
      </c>
      <c r="P614" s="922">
        <v>0</v>
      </c>
      <c r="Q614" s="922">
        <v>0</v>
      </c>
      <c r="R614" s="922">
        <v>0</v>
      </c>
      <c r="S614" s="907">
        <v>4004</v>
      </c>
      <c r="T614" s="905" t="s">
        <v>4594</v>
      </c>
      <c r="U614" s="923">
        <v>0</v>
      </c>
      <c r="V614" s="923">
        <v>0</v>
      </c>
      <c r="W614" s="907" t="s">
        <v>4567</v>
      </c>
      <c r="X614" s="905"/>
      <c r="Y614" s="906"/>
      <c r="Z614" s="907" t="s">
        <v>5596</v>
      </c>
      <c r="AA614" s="908">
        <v>120.49863013698631</v>
      </c>
      <c r="AB614" s="909"/>
      <c r="AC614" s="905"/>
      <c r="AD614" s="907"/>
      <c r="AE614" s="929">
        <v>0</v>
      </c>
      <c r="AF614" s="906">
        <v>0</v>
      </c>
      <c r="AG614" s="910">
        <v>43808</v>
      </c>
      <c r="AH614" s="905"/>
      <c r="AI614" s="907"/>
      <c r="AJ614" s="907"/>
      <c r="AK614" s="907"/>
      <c r="AL614" s="906"/>
      <c r="AM614" s="905"/>
      <c r="AN614" s="910">
        <v>43982</v>
      </c>
      <c r="AO614" s="910">
        <v>730</v>
      </c>
      <c r="AP614" s="907"/>
      <c r="AQ614" s="905"/>
      <c r="AR614" s="905"/>
      <c r="AS614" s="905"/>
      <c r="AT614" s="905"/>
      <c r="AU614" s="923"/>
      <c r="AV614" s="905"/>
      <c r="AW614" s="905"/>
      <c r="AX614" s="905"/>
      <c r="AY614" s="920"/>
      <c r="AZ614" s="905"/>
      <c r="BA614" s="905"/>
      <c r="BB614" s="905"/>
      <c r="BC614" s="905"/>
      <c r="BD614" s="905"/>
      <c r="BE614" s="905"/>
      <c r="BF614" s="905"/>
      <c r="BG614" s="905"/>
      <c r="BH614" s="905"/>
      <c r="BI614" s="716">
        <v>0</v>
      </c>
      <c r="BJ614" s="722">
        <v>0</v>
      </c>
      <c r="BK614" s="1062">
        <v>0</v>
      </c>
      <c r="BL614" s="716">
        <v>0</v>
      </c>
      <c r="BM614" s="720" t="s">
        <v>5597</v>
      </c>
      <c r="BN614" s="891"/>
      <c r="BO614" s="891"/>
      <c r="BP614" s="891"/>
      <c r="BQ614" s="891"/>
      <c r="BR614" s="891"/>
      <c r="BS614" s="891"/>
      <c r="BT614" s="891"/>
      <c r="BU614" s="891"/>
      <c r="BV614" s="891"/>
      <c r="BW614" s="891"/>
      <c r="BX614" s="891"/>
      <c r="BY614" s="891"/>
      <c r="BZ614" s="891"/>
      <c r="CA614" s="891"/>
      <c r="CB614" s="891"/>
      <c r="CC614" s="891"/>
      <c r="CD614" s="891"/>
      <c r="CE614" s="891"/>
    </row>
    <row r="615" spans="1:83" s="726" customFormat="1">
      <c r="A615" s="904">
        <f t="shared" si="9"/>
        <v>606</v>
      </c>
      <c r="B615" s="907">
        <v>2100</v>
      </c>
      <c r="C615" s="905" t="s">
        <v>4565</v>
      </c>
      <c r="D615" s="905">
        <v>2117</v>
      </c>
      <c r="E615" s="905" t="s">
        <v>4695</v>
      </c>
      <c r="F615" s="905">
        <v>2010</v>
      </c>
      <c r="G615" s="907" t="s">
        <v>4696</v>
      </c>
      <c r="H615" s="907" t="s">
        <v>5185</v>
      </c>
      <c r="I615" s="905" t="s">
        <v>5186</v>
      </c>
      <c r="J615" s="906">
        <v>8050135</v>
      </c>
      <c r="K615" s="905" t="s">
        <v>5530</v>
      </c>
      <c r="L615" s="905" t="s">
        <v>5200</v>
      </c>
      <c r="M615" s="905" t="s">
        <v>4447</v>
      </c>
      <c r="N615" s="905" t="s">
        <v>634</v>
      </c>
      <c r="O615" s="929">
        <v>0</v>
      </c>
      <c r="P615" s="922">
        <v>0</v>
      </c>
      <c r="Q615" s="922">
        <v>0</v>
      </c>
      <c r="R615" s="922">
        <v>0</v>
      </c>
      <c r="S615" s="907">
        <v>4004</v>
      </c>
      <c r="T615" s="905" t="s">
        <v>4594</v>
      </c>
      <c r="U615" s="923">
        <v>0</v>
      </c>
      <c r="V615" s="923">
        <v>0</v>
      </c>
      <c r="W615" s="907" t="s">
        <v>4567</v>
      </c>
      <c r="X615" s="905"/>
      <c r="Y615" s="906"/>
      <c r="Z615" s="907" t="s">
        <v>5596</v>
      </c>
      <c r="AA615" s="908">
        <v>120.49863013698631</v>
      </c>
      <c r="AB615" s="909"/>
      <c r="AC615" s="905"/>
      <c r="AD615" s="907"/>
      <c r="AE615" s="929">
        <v>0</v>
      </c>
      <c r="AF615" s="906">
        <v>0</v>
      </c>
      <c r="AG615" s="910">
        <v>43808</v>
      </c>
      <c r="AH615" s="905"/>
      <c r="AI615" s="907"/>
      <c r="AJ615" s="907"/>
      <c r="AK615" s="907"/>
      <c r="AL615" s="906"/>
      <c r="AM615" s="905"/>
      <c r="AN615" s="910">
        <v>43982</v>
      </c>
      <c r="AO615" s="910">
        <v>730</v>
      </c>
      <c r="AP615" s="907"/>
      <c r="AQ615" s="905"/>
      <c r="AR615" s="905"/>
      <c r="AS615" s="905"/>
      <c r="AT615" s="905"/>
      <c r="AU615" s="923"/>
      <c r="AV615" s="905"/>
      <c r="AW615" s="905"/>
      <c r="AX615" s="905"/>
      <c r="AY615" s="920"/>
      <c r="AZ615" s="905"/>
      <c r="BA615" s="905"/>
      <c r="BB615" s="905"/>
      <c r="BC615" s="905"/>
      <c r="BD615" s="905"/>
      <c r="BE615" s="905"/>
      <c r="BF615" s="905"/>
      <c r="BG615" s="905"/>
      <c r="BH615" s="905"/>
      <c r="BI615" s="716">
        <v>0</v>
      </c>
      <c r="BJ615" s="722">
        <v>0</v>
      </c>
      <c r="BK615" s="1062">
        <v>0</v>
      </c>
      <c r="BL615" s="716">
        <v>0</v>
      </c>
      <c r="BM615" s="720" t="s">
        <v>5597</v>
      </c>
      <c r="BN615" s="891"/>
      <c r="BO615" s="891"/>
      <c r="BP615" s="891"/>
      <c r="BQ615" s="891"/>
      <c r="BR615" s="891"/>
      <c r="BS615" s="891"/>
      <c r="BT615" s="891"/>
      <c r="BU615" s="891"/>
      <c r="BV615" s="891"/>
      <c r="BW615" s="891"/>
      <c r="BX615" s="891"/>
      <c r="BY615" s="891"/>
      <c r="BZ615" s="891"/>
      <c r="CA615" s="891"/>
      <c r="CB615" s="891"/>
      <c r="CC615" s="891"/>
      <c r="CD615" s="891"/>
      <c r="CE615" s="891"/>
    </row>
    <row r="616" spans="1:83" s="726" customFormat="1">
      <c r="A616" s="904">
        <f t="shared" si="9"/>
        <v>607</v>
      </c>
      <c r="B616" s="907">
        <v>2100</v>
      </c>
      <c r="C616" s="905" t="s">
        <v>4565</v>
      </c>
      <c r="D616" s="905">
        <v>2117</v>
      </c>
      <c r="E616" s="905" t="s">
        <v>4695</v>
      </c>
      <c r="F616" s="905">
        <v>2010</v>
      </c>
      <c r="G616" s="907" t="s">
        <v>4696</v>
      </c>
      <c r="H616" s="907" t="s">
        <v>5185</v>
      </c>
      <c r="I616" s="905" t="s">
        <v>5186</v>
      </c>
      <c r="J616" s="906">
        <v>8050136</v>
      </c>
      <c r="K616" s="905" t="s">
        <v>5531</v>
      </c>
      <c r="L616" s="905" t="s">
        <v>5200</v>
      </c>
      <c r="M616" s="905" t="s">
        <v>4447</v>
      </c>
      <c r="N616" s="905" t="s">
        <v>634</v>
      </c>
      <c r="O616" s="929">
        <v>0</v>
      </c>
      <c r="P616" s="922">
        <v>0</v>
      </c>
      <c r="Q616" s="922">
        <v>0</v>
      </c>
      <c r="R616" s="922">
        <v>0</v>
      </c>
      <c r="S616" s="907">
        <v>4004</v>
      </c>
      <c r="T616" s="905" t="s">
        <v>4594</v>
      </c>
      <c r="U616" s="923">
        <v>0</v>
      </c>
      <c r="V616" s="923">
        <v>0</v>
      </c>
      <c r="W616" s="907" t="s">
        <v>4567</v>
      </c>
      <c r="X616" s="905"/>
      <c r="Y616" s="906"/>
      <c r="Z616" s="907" t="s">
        <v>5596</v>
      </c>
      <c r="AA616" s="908">
        <v>120.49863013698631</v>
      </c>
      <c r="AB616" s="909"/>
      <c r="AC616" s="905"/>
      <c r="AD616" s="907"/>
      <c r="AE616" s="929">
        <v>0</v>
      </c>
      <c r="AF616" s="906">
        <v>0</v>
      </c>
      <c r="AG616" s="910">
        <v>43808</v>
      </c>
      <c r="AH616" s="905"/>
      <c r="AI616" s="907"/>
      <c r="AJ616" s="907"/>
      <c r="AK616" s="907"/>
      <c r="AL616" s="906"/>
      <c r="AM616" s="905"/>
      <c r="AN616" s="910">
        <v>43982</v>
      </c>
      <c r="AO616" s="910">
        <v>730</v>
      </c>
      <c r="AP616" s="907"/>
      <c r="AQ616" s="905"/>
      <c r="AR616" s="905"/>
      <c r="AS616" s="905"/>
      <c r="AT616" s="905"/>
      <c r="AU616" s="923"/>
      <c r="AV616" s="905"/>
      <c r="AW616" s="905"/>
      <c r="AX616" s="905"/>
      <c r="AY616" s="920"/>
      <c r="AZ616" s="905"/>
      <c r="BA616" s="905"/>
      <c r="BB616" s="905"/>
      <c r="BC616" s="905"/>
      <c r="BD616" s="905"/>
      <c r="BE616" s="905"/>
      <c r="BF616" s="905"/>
      <c r="BG616" s="905"/>
      <c r="BH616" s="905"/>
      <c r="BI616" s="716">
        <v>0</v>
      </c>
      <c r="BJ616" s="722">
        <v>0</v>
      </c>
      <c r="BK616" s="1062">
        <v>0</v>
      </c>
      <c r="BL616" s="716">
        <v>0</v>
      </c>
      <c r="BM616" s="720" t="s">
        <v>5597</v>
      </c>
      <c r="BN616" s="891"/>
      <c r="BO616" s="891"/>
      <c r="BP616" s="891"/>
      <c r="BQ616" s="891"/>
      <c r="BR616" s="891"/>
      <c r="BS616" s="891"/>
      <c r="BT616" s="891"/>
      <c r="BU616" s="891"/>
      <c r="BV616" s="891"/>
      <c r="BW616" s="891"/>
      <c r="BX616" s="891"/>
      <c r="BY616" s="891"/>
      <c r="BZ616" s="891"/>
      <c r="CA616" s="891"/>
      <c r="CB616" s="891"/>
      <c r="CC616" s="891"/>
      <c r="CD616" s="891"/>
      <c r="CE616" s="891"/>
    </row>
    <row r="617" spans="1:83" s="726" customFormat="1">
      <c r="A617" s="904">
        <f t="shared" si="9"/>
        <v>608</v>
      </c>
      <c r="B617" s="907">
        <v>2100</v>
      </c>
      <c r="C617" s="905" t="s">
        <v>4565</v>
      </c>
      <c r="D617" s="905">
        <v>2117</v>
      </c>
      <c r="E617" s="905" t="s">
        <v>4695</v>
      </c>
      <c r="F617" s="905">
        <v>2010</v>
      </c>
      <c r="G617" s="907" t="s">
        <v>4696</v>
      </c>
      <c r="H617" s="907" t="s">
        <v>5185</v>
      </c>
      <c r="I617" s="905" t="s">
        <v>5186</v>
      </c>
      <c r="J617" s="906">
        <v>8050531</v>
      </c>
      <c r="K617" s="905" t="s">
        <v>5532</v>
      </c>
      <c r="L617" s="905" t="s">
        <v>5200</v>
      </c>
      <c r="M617" s="905" t="s">
        <v>4447</v>
      </c>
      <c r="N617" s="905" t="s">
        <v>634</v>
      </c>
      <c r="O617" s="929">
        <v>0</v>
      </c>
      <c r="P617" s="922">
        <v>0</v>
      </c>
      <c r="Q617" s="922">
        <v>0</v>
      </c>
      <c r="R617" s="922">
        <v>0</v>
      </c>
      <c r="S617" s="907">
        <v>4004</v>
      </c>
      <c r="T617" s="905" t="s">
        <v>4594</v>
      </c>
      <c r="U617" s="923">
        <v>0</v>
      </c>
      <c r="V617" s="923">
        <v>0</v>
      </c>
      <c r="W617" s="907" t="s">
        <v>4567</v>
      </c>
      <c r="X617" s="905"/>
      <c r="Y617" s="906"/>
      <c r="Z617" s="907" t="s">
        <v>5596</v>
      </c>
      <c r="AA617" s="908">
        <v>120.49863013698631</v>
      </c>
      <c r="AB617" s="909"/>
      <c r="AC617" s="905"/>
      <c r="AD617" s="907"/>
      <c r="AE617" s="929">
        <v>0</v>
      </c>
      <c r="AF617" s="906">
        <v>0</v>
      </c>
      <c r="AG617" s="910">
        <v>43808</v>
      </c>
      <c r="AH617" s="905"/>
      <c r="AI617" s="907"/>
      <c r="AJ617" s="907"/>
      <c r="AK617" s="907"/>
      <c r="AL617" s="906"/>
      <c r="AM617" s="905"/>
      <c r="AN617" s="910">
        <v>43982</v>
      </c>
      <c r="AO617" s="910">
        <v>730</v>
      </c>
      <c r="AP617" s="907"/>
      <c r="AQ617" s="905"/>
      <c r="AR617" s="905"/>
      <c r="AS617" s="905"/>
      <c r="AT617" s="905"/>
      <c r="AU617" s="923"/>
      <c r="AV617" s="905"/>
      <c r="AW617" s="905"/>
      <c r="AX617" s="905"/>
      <c r="AY617" s="920"/>
      <c r="AZ617" s="905"/>
      <c r="BA617" s="905"/>
      <c r="BB617" s="905"/>
      <c r="BC617" s="905"/>
      <c r="BD617" s="905"/>
      <c r="BE617" s="905"/>
      <c r="BF617" s="905"/>
      <c r="BG617" s="905"/>
      <c r="BH617" s="905"/>
      <c r="BI617" s="716">
        <v>0</v>
      </c>
      <c r="BJ617" s="722">
        <v>0</v>
      </c>
      <c r="BK617" s="1062">
        <v>0</v>
      </c>
      <c r="BL617" s="716">
        <v>0</v>
      </c>
      <c r="BM617" s="720" t="s">
        <v>5597</v>
      </c>
      <c r="BN617" s="891"/>
      <c r="BO617" s="891"/>
      <c r="BP617" s="891"/>
      <c r="BQ617" s="891"/>
      <c r="BR617" s="891"/>
      <c r="BS617" s="891"/>
      <c r="BT617" s="891"/>
      <c r="BU617" s="891"/>
      <c r="BV617" s="891"/>
      <c r="BW617" s="891"/>
      <c r="BX617" s="891"/>
      <c r="BY617" s="891"/>
      <c r="BZ617" s="891"/>
      <c r="CA617" s="891"/>
      <c r="CB617" s="891"/>
      <c r="CC617" s="891"/>
      <c r="CD617" s="891"/>
      <c r="CE617" s="891"/>
    </row>
    <row r="618" spans="1:83" s="726" customFormat="1">
      <c r="A618" s="904">
        <f t="shared" si="9"/>
        <v>609</v>
      </c>
      <c r="B618" s="907">
        <v>2100</v>
      </c>
      <c r="C618" s="905" t="s">
        <v>4565</v>
      </c>
      <c r="D618" s="905">
        <v>2117</v>
      </c>
      <c r="E618" s="905" t="s">
        <v>4695</v>
      </c>
      <c r="F618" s="905">
        <v>2010</v>
      </c>
      <c r="G618" s="907" t="s">
        <v>4696</v>
      </c>
      <c r="H618" s="907" t="s">
        <v>5185</v>
      </c>
      <c r="I618" s="905" t="s">
        <v>5186</v>
      </c>
      <c r="J618" s="906">
        <v>8050479</v>
      </c>
      <c r="K618" s="905" t="s">
        <v>4955</v>
      </c>
      <c r="L618" s="905" t="s">
        <v>5200</v>
      </c>
      <c r="M618" s="905" t="s">
        <v>5222</v>
      </c>
      <c r="N618" s="905" t="s">
        <v>634</v>
      </c>
      <c r="O618" s="929">
        <v>7</v>
      </c>
      <c r="P618" s="922">
        <v>0</v>
      </c>
      <c r="Q618" s="922">
        <v>0</v>
      </c>
      <c r="R618" s="922">
        <v>0</v>
      </c>
      <c r="S618" s="907">
        <v>4004</v>
      </c>
      <c r="T618" s="905" t="s">
        <v>4594</v>
      </c>
      <c r="U618" s="923">
        <v>4856500</v>
      </c>
      <c r="V618" s="923">
        <v>33995500</v>
      </c>
      <c r="W618" s="907" t="s">
        <v>4567</v>
      </c>
      <c r="X618" s="905"/>
      <c r="Y618" s="906"/>
      <c r="Z618" s="907" t="s">
        <v>5596</v>
      </c>
      <c r="AA618" s="908">
        <v>120.49863013698631</v>
      </c>
      <c r="AB618" s="909"/>
      <c r="AC618" s="905"/>
      <c r="AD618" s="907"/>
      <c r="AE618" s="929">
        <v>7</v>
      </c>
      <c r="AF618" s="906">
        <v>0</v>
      </c>
      <c r="AG618" s="910">
        <v>43951</v>
      </c>
      <c r="AH618" s="905"/>
      <c r="AI618" s="910">
        <v>43951</v>
      </c>
      <c r="AJ618" s="907"/>
      <c r="AK618" s="907"/>
      <c r="AL618" s="906">
        <v>1</v>
      </c>
      <c r="AM618" s="905"/>
      <c r="AN618" s="910">
        <v>43982</v>
      </c>
      <c r="AO618" s="910">
        <v>730</v>
      </c>
      <c r="AP618" s="907"/>
      <c r="AQ618" s="905"/>
      <c r="AR618" s="905"/>
      <c r="AS618" s="905"/>
      <c r="AT618" s="905"/>
      <c r="AU618" s="923"/>
      <c r="AV618" s="905"/>
      <c r="AW618" s="905"/>
      <c r="AX618" s="905"/>
      <c r="AY618" s="920"/>
      <c r="AZ618" s="905">
        <v>1</v>
      </c>
      <c r="BA618" s="905"/>
      <c r="BB618" s="905"/>
      <c r="BC618" s="905"/>
      <c r="BD618" s="905"/>
      <c r="BE618" s="905"/>
      <c r="BF618" s="905"/>
      <c r="BG618" s="905"/>
      <c r="BH618" s="905"/>
      <c r="BI618" s="716">
        <v>1</v>
      </c>
      <c r="BJ618" s="722">
        <v>8.3333333333333329E-2</v>
      </c>
      <c r="BK618" s="1062">
        <v>4856500</v>
      </c>
      <c r="BL618" s="716">
        <v>1</v>
      </c>
      <c r="BM618" s="720" t="s">
        <v>5597</v>
      </c>
      <c r="BN618" s="891"/>
      <c r="BO618" s="891"/>
      <c r="BP618" s="891"/>
      <c r="BQ618" s="891"/>
      <c r="BR618" s="891"/>
      <c r="BS618" s="891"/>
      <c r="BT618" s="891"/>
      <c r="BU618" s="891"/>
      <c r="BV618" s="891"/>
      <c r="BW618" s="891"/>
      <c r="BX618" s="891"/>
      <c r="BY618" s="891"/>
      <c r="BZ618" s="891"/>
      <c r="CA618" s="891"/>
      <c r="CB618" s="891"/>
      <c r="CC618" s="891"/>
      <c r="CD618" s="891"/>
      <c r="CE618" s="891"/>
    </row>
    <row r="619" spans="1:83" s="726" customFormat="1">
      <c r="A619" s="904">
        <f t="shared" si="9"/>
        <v>610</v>
      </c>
      <c r="B619" s="907">
        <v>2100</v>
      </c>
      <c r="C619" s="905" t="s">
        <v>4565</v>
      </c>
      <c r="D619" s="905">
        <v>2117</v>
      </c>
      <c r="E619" s="905" t="s">
        <v>4695</v>
      </c>
      <c r="F619" s="905">
        <v>2010</v>
      </c>
      <c r="G619" s="907" t="s">
        <v>4696</v>
      </c>
      <c r="H619" s="907" t="s">
        <v>5185</v>
      </c>
      <c r="I619" s="905" t="s">
        <v>5186</v>
      </c>
      <c r="J619" s="906">
        <v>8050140</v>
      </c>
      <c r="K619" s="905" t="s">
        <v>4934</v>
      </c>
      <c r="L619" s="905" t="s">
        <v>5200</v>
      </c>
      <c r="M619" s="905" t="s">
        <v>4447</v>
      </c>
      <c r="N619" s="905" t="s">
        <v>634</v>
      </c>
      <c r="O619" s="929">
        <v>209</v>
      </c>
      <c r="P619" s="922">
        <v>0</v>
      </c>
      <c r="Q619" s="922">
        <v>0</v>
      </c>
      <c r="R619" s="922">
        <v>0</v>
      </c>
      <c r="S619" s="907">
        <v>4004</v>
      </c>
      <c r="T619" s="905" t="s">
        <v>4594</v>
      </c>
      <c r="U619" s="923">
        <v>472450</v>
      </c>
      <c r="V619" s="923">
        <v>98742050</v>
      </c>
      <c r="W619" s="907" t="s">
        <v>4567</v>
      </c>
      <c r="X619" s="905"/>
      <c r="Y619" s="906"/>
      <c r="Z619" s="907" t="s">
        <v>5596</v>
      </c>
      <c r="AA619" s="908">
        <v>120.49863013698631</v>
      </c>
      <c r="AB619" s="909"/>
      <c r="AC619" s="905"/>
      <c r="AD619" s="907"/>
      <c r="AE619" s="929">
        <v>209</v>
      </c>
      <c r="AF619" s="906">
        <v>0</v>
      </c>
      <c r="AG619" s="910">
        <v>43951</v>
      </c>
      <c r="AH619" s="905"/>
      <c r="AI619" s="910">
        <v>43951</v>
      </c>
      <c r="AJ619" s="907"/>
      <c r="AK619" s="907"/>
      <c r="AL619" s="906">
        <v>209</v>
      </c>
      <c r="AM619" s="905"/>
      <c r="AN619" s="910">
        <v>43982</v>
      </c>
      <c r="AO619" s="910">
        <v>730</v>
      </c>
      <c r="AP619" s="907"/>
      <c r="AQ619" s="905"/>
      <c r="AR619" s="905"/>
      <c r="AS619" s="905"/>
      <c r="AT619" s="905"/>
      <c r="AU619" s="923"/>
      <c r="AV619" s="905"/>
      <c r="AW619" s="905"/>
      <c r="AX619" s="905"/>
      <c r="AY619" s="920"/>
      <c r="AZ619" s="905">
        <v>209</v>
      </c>
      <c r="BA619" s="905"/>
      <c r="BB619" s="905"/>
      <c r="BC619" s="905"/>
      <c r="BD619" s="905"/>
      <c r="BE619" s="905"/>
      <c r="BF619" s="905"/>
      <c r="BG619" s="905"/>
      <c r="BH619" s="905"/>
      <c r="BI619" s="716">
        <v>209</v>
      </c>
      <c r="BJ619" s="722">
        <v>17.416666666666668</v>
      </c>
      <c r="BK619" s="1062">
        <v>98742050</v>
      </c>
      <c r="BL619" s="716">
        <v>1</v>
      </c>
      <c r="BM619" s="720" t="s">
        <v>5597</v>
      </c>
      <c r="BN619" s="891"/>
      <c r="BO619" s="891"/>
      <c r="BP619" s="891"/>
      <c r="BQ619" s="891"/>
      <c r="BR619" s="891"/>
      <c r="BS619" s="891"/>
      <c r="BT619" s="891"/>
      <c r="BU619" s="891"/>
      <c r="BV619" s="891"/>
      <c r="BW619" s="891"/>
      <c r="BX619" s="891"/>
      <c r="BY619" s="891"/>
      <c r="BZ619" s="891"/>
      <c r="CA619" s="891"/>
      <c r="CB619" s="891"/>
      <c r="CC619" s="891"/>
      <c r="CD619" s="891"/>
      <c r="CE619" s="891"/>
    </row>
    <row r="620" spans="1:83" s="726" customFormat="1">
      <c r="A620" s="904">
        <f t="shared" si="9"/>
        <v>611</v>
      </c>
      <c r="B620" s="907">
        <v>2100</v>
      </c>
      <c r="C620" s="905" t="s">
        <v>4565</v>
      </c>
      <c r="D620" s="905">
        <v>2117</v>
      </c>
      <c r="E620" s="905" t="s">
        <v>4695</v>
      </c>
      <c r="F620" s="905">
        <v>2010</v>
      </c>
      <c r="G620" s="907" t="s">
        <v>4696</v>
      </c>
      <c r="H620" s="907" t="s">
        <v>5185</v>
      </c>
      <c r="I620" s="905" t="s">
        <v>5186</v>
      </c>
      <c r="J620" s="906">
        <v>8050024</v>
      </c>
      <c r="K620" s="905" t="s">
        <v>5533</v>
      </c>
      <c r="L620" s="905" t="s">
        <v>5200</v>
      </c>
      <c r="M620" s="905" t="s">
        <v>4447</v>
      </c>
      <c r="N620" s="905" t="s">
        <v>634</v>
      </c>
      <c r="O620" s="929">
        <v>0</v>
      </c>
      <c r="P620" s="922">
        <v>0</v>
      </c>
      <c r="Q620" s="922">
        <v>0</v>
      </c>
      <c r="R620" s="922">
        <v>0</v>
      </c>
      <c r="S620" s="907">
        <v>4004</v>
      </c>
      <c r="T620" s="905" t="s">
        <v>4594</v>
      </c>
      <c r="U620" s="923">
        <v>0</v>
      </c>
      <c r="V620" s="923">
        <v>0</v>
      </c>
      <c r="W620" s="907" t="s">
        <v>4567</v>
      </c>
      <c r="X620" s="905"/>
      <c r="Y620" s="906"/>
      <c r="Z620" s="907" t="s">
        <v>5596</v>
      </c>
      <c r="AA620" s="908">
        <v>120.49863013698631</v>
      </c>
      <c r="AB620" s="909"/>
      <c r="AC620" s="905"/>
      <c r="AD620" s="907"/>
      <c r="AE620" s="929">
        <v>0</v>
      </c>
      <c r="AF620" s="906">
        <v>0</v>
      </c>
      <c r="AG620" s="910">
        <v>43808</v>
      </c>
      <c r="AH620" s="905"/>
      <c r="AI620" s="907"/>
      <c r="AJ620" s="907"/>
      <c r="AK620" s="907"/>
      <c r="AL620" s="906"/>
      <c r="AM620" s="905"/>
      <c r="AN620" s="910">
        <v>43982</v>
      </c>
      <c r="AO620" s="910">
        <v>730</v>
      </c>
      <c r="AP620" s="907"/>
      <c r="AQ620" s="905"/>
      <c r="AR620" s="905"/>
      <c r="AS620" s="905"/>
      <c r="AT620" s="905"/>
      <c r="AU620" s="923"/>
      <c r="AV620" s="905"/>
      <c r="AW620" s="905"/>
      <c r="AX620" s="905"/>
      <c r="AY620" s="920"/>
      <c r="AZ620" s="905"/>
      <c r="BA620" s="905"/>
      <c r="BB620" s="905"/>
      <c r="BC620" s="905"/>
      <c r="BD620" s="905"/>
      <c r="BE620" s="905"/>
      <c r="BF620" s="905"/>
      <c r="BG620" s="905"/>
      <c r="BH620" s="905"/>
      <c r="BI620" s="716">
        <v>0</v>
      </c>
      <c r="BJ620" s="722">
        <v>0</v>
      </c>
      <c r="BK620" s="1062">
        <v>0</v>
      </c>
      <c r="BL620" s="716">
        <v>0</v>
      </c>
      <c r="BM620" s="720" t="s">
        <v>5597</v>
      </c>
      <c r="BN620" s="891"/>
      <c r="BO620" s="891"/>
      <c r="BP620" s="891"/>
      <c r="BQ620" s="891"/>
      <c r="BR620" s="891"/>
      <c r="BS620" s="891"/>
      <c r="BT620" s="891"/>
      <c r="BU620" s="891"/>
      <c r="BV620" s="891"/>
      <c r="BW620" s="891"/>
      <c r="BX620" s="891"/>
      <c r="BY620" s="891"/>
      <c r="BZ620" s="891"/>
      <c r="CA620" s="891"/>
      <c r="CB620" s="891"/>
      <c r="CC620" s="891"/>
      <c r="CD620" s="891"/>
      <c r="CE620" s="891"/>
    </row>
    <row r="621" spans="1:83" s="726" customFormat="1">
      <c r="A621" s="904">
        <f t="shared" si="9"/>
        <v>612</v>
      </c>
      <c r="B621" s="907">
        <v>2100</v>
      </c>
      <c r="C621" s="905" t="s">
        <v>4565</v>
      </c>
      <c r="D621" s="905">
        <v>2117</v>
      </c>
      <c r="E621" s="905" t="s">
        <v>4695</v>
      </c>
      <c r="F621" s="905">
        <v>2010</v>
      </c>
      <c r="G621" s="907" t="s">
        <v>4696</v>
      </c>
      <c r="H621" s="907" t="s">
        <v>5185</v>
      </c>
      <c r="I621" s="905" t="s">
        <v>5186</v>
      </c>
      <c r="J621" s="906">
        <v>8050178</v>
      </c>
      <c r="K621" s="905" t="s">
        <v>5534</v>
      </c>
      <c r="L621" s="905" t="s">
        <v>5200</v>
      </c>
      <c r="M621" s="905" t="s">
        <v>4447</v>
      </c>
      <c r="N621" s="905" t="s">
        <v>634</v>
      </c>
      <c r="O621" s="929">
        <v>0</v>
      </c>
      <c r="P621" s="922">
        <v>0</v>
      </c>
      <c r="Q621" s="922">
        <v>0</v>
      </c>
      <c r="R621" s="922">
        <v>0</v>
      </c>
      <c r="S621" s="907">
        <v>4004</v>
      </c>
      <c r="T621" s="905" t="s">
        <v>4594</v>
      </c>
      <c r="U621" s="923">
        <v>0</v>
      </c>
      <c r="V621" s="923">
        <v>0</v>
      </c>
      <c r="W621" s="907" t="s">
        <v>4567</v>
      </c>
      <c r="X621" s="905"/>
      <c r="Y621" s="906"/>
      <c r="Z621" s="907" t="s">
        <v>5596</v>
      </c>
      <c r="AA621" s="908">
        <v>120.49863013698631</v>
      </c>
      <c r="AB621" s="909"/>
      <c r="AC621" s="905"/>
      <c r="AD621" s="907"/>
      <c r="AE621" s="929">
        <v>0</v>
      </c>
      <c r="AF621" s="906">
        <v>0</v>
      </c>
      <c r="AG621" s="910">
        <v>43808</v>
      </c>
      <c r="AH621" s="905"/>
      <c r="AI621" s="907"/>
      <c r="AJ621" s="907"/>
      <c r="AK621" s="907"/>
      <c r="AL621" s="906"/>
      <c r="AM621" s="905"/>
      <c r="AN621" s="910">
        <v>43982</v>
      </c>
      <c r="AO621" s="910">
        <v>730</v>
      </c>
      <c r="AP621" s="907"/>
      <c r="AQ621" s="905"/>
      <c r="AR621" s="905"/>
      <c r="AS621" s="905"/>
      <c r="AT621" s="905"/>
      <c r="AU621" s="923"/>
      <c r="AV621" s="905"/>
      <c r="AW621" s="905"/>
      <c r="AX621" s="905"/>
      <c r="AY621" s="920"/>
      <c r="AZ621" s="905"/>
      <c r="BA621" s="905"/>
      <c r="BB621" s="905"/>
      <c r="BC621" s="905"/>
      <c r="BD621" s="905"/>
      <c r="BE621" s="905"/>
      <c r="BF621" s="905"/>
      <c r="BG621" s="905"/>
      <c r="BH621" s="905"/>
      <c r="BI621" s="716">
        <v>0</v>
      </c>
      <c r="BJ621" s="722">
        <v>0</v>
      </c>
      <c r="BK621" s="1062">
        <v>0</v>
      </c>
      <c r="BL621" s="716">
        <v>0</v>
      </c>
      <c r="BM621" s="720" t="s">
        <v>5597</v>
      </c>
      <c r="BN621" s="891"/>
      <c r="BO621" s="891"/>
      <c r="BP621" s="891"/>
      <c r="BQ621" s="891"/>
      <c r="BR621" s="891"/>
      <c r="BS621" s="891"/>
      <c r="BT621" s="891"/>
      <c r="BU621" s="891"/>
      <c r="BV621" s="891"/>
      <c r="BW621" s="891"/>
      <c r="BX621" s="891"/>
      <c r="BY621" s="891"/>
      <c r="BZ621" s="891"/>
      <c r="CA621" s="891"/>
      <c r="CB621" s="891"/>
      <c r="CC621" s="891"/>
      <c r="CD621" s="891"/>
      <c r="CE621" s="891"/>
    </row>
    <row r="622" spans="1:83" s="726" customFormat="1">
      <c r="A622" s="904">
        <f t="shared" si="9"/>
        <v>613</v>
      </c>
      <c r="B622" s="907">
        <v>2100</v>
      </c>
      <c r="C622" s="905" t="s">
        <v>4565</v>
      </c>
      <c r="D622" s="905">
        <v>2117</v>
      </c>
      <c r="E622" s="905" t="s">
        <v>4695</v>
      </c>
      <c r="F622" s="905">
        <v>2010</v>
      </c>
      <c r="G622" s="907" t="s">
        <v>4696</v>
      </c>
      <c r="H622" s="907" t="s">
        <v>5185</v>
      </c>
      <c r="I622" s="905" t="s">
        <v>5186</v>
      </c>
      <c r="J622" s="906">
        <v>8050144</v>
      </c>
      <c r="K622" s="905" t="s">
        <v>5212</v>
      </c>
      <c r="L622" s="905" t="s">
        <v>5200</v>
      </c>
      <c r="M622" s="905" t="s">
        <v>4447</v>
      </c>
      <c r="N622" s="905" t="s">
        <v>634</v>
      </c>
      <c r="O622" s="929">
        <v>418</v>
      </c>
      <c r="P622" s="922">
        <v>0</v>
      </c>
      <c r="Q622" s="922">
        <v>0</v>
      </c>
      <c r="R622" s="922">
        <v>0</v>
      </c>
      <c r="S622" s="907">
        <v>4004</v>
      </c>
      <c r="T622" s="905" t="s">
        <v>4594</v>
      </c>
      <c r="U622" s="923">
        <v>38060</v>
      </c>
      <c r="V622" s="923">
        <v>15909080</v>
      </c>
      <c r="W622" s="907" t="s">
        <v>4567</v>
      </c>
      <c r="X622" s="905"/>
      <c r="Y622" s="906"/>
      <c r="Z622" s="907" t="s">
        <v>5596</v>
      </c>
      <c r="AA622" s="908">
        <v>120.49863013698631</v>
      </c>
      <c r="AB622" s="909"/>
      <c r="AC622" s="905"/>
      <c r="AD622" s="907"/>
      <c r="AE622" s="929">
        <v>418</v>
      </c>
      <c r="AF622" s="906">
        <v>0</v>
      </c>
      <c r="AG622" s="910">
        <v>43808</v>
      </c>
      <c r="AH622" s="905"/>
      <c r="AI622" s="907"/>
      <c r="AJ622" s="907"/>
      <c r="AK622" s="907"/>
      <c r="AL622" s="906"/>
      <c r="AM622" s="905"/>
      <c r="AN622" s="910">
        <v>43982</v>
      </c>
      <c r="AO622" s="910">
        <v>730</v>
      </c>
      <c r="AP622" s="907"/>
      <c r="AQ622" s="905"/>
      <c r="AR622" s="905"/>
      <c r="AS622" s="905"/>
      <c r="AT622" s="905"/>
      <c r="AU622" s="923"/>
      <c r="AV622" s="905"/>
      <c r="AW622" s="905"/>
      <c r="AX622" s="905"/>
      <c r="AY622" s="920"/>
      <c r="AZ622" s="905"/>
      <c r="BA622" s="905"/>
      <c r="BB622" s="905"/>
      <c r="BC622" s="905"/>
      <c r="BD622" s="905"/>
      <c r="BE622" s="905"/>
      <c r="BF622" s="905"/>
      <c r="BG622" s="905"/>
      <c r="BH622" s="905"/>
      <c r="BI622" s="716">
        <v>0</v>
      </c>
      <c r="BJ622" s="722">
        <v>0</v>
      </c>
      <c r="BK622" s="1062">
        <v>0</v>
      </c>
      <c r="BL622" s="716">
        <v>0</v>
      </c>
      <c r="BM622" s="720" t="s">
        <v>5597</v>
      </c>
      <c r="BN622" s="891"/>
      <c r="BO622" s="891"/>
      <c r="BP622" s="891"/>
      <c r="BQ622" s="891"/>
      <c r="BR622" s="891"/>
      <c r="BS622" s="891"/>
      <c r="BT622" s="891"/>
      <c r="BU622" s="891"/>
      <c r="BV622" s="891"/>
      <c r="BW622" s="891"/>
      <c r="BX622" s="891"/>
      <c r="BY622" s="891"/>
      <c r="BZ622" s="891"/>
      <c r="CA622" s="891"/>
      <c r="CB622" s="891"/>
      <c r="CC622" s="891"/>
      <c r="CD622" s="891"/>
      <c r="CE622" s="891"/>
    </row>
    <row r="623" spans="1:83" s="726" customFormat="1">
      <c r="A623" s="904">
        <f t="shared" si="9"/>
        <v>614</v>
      </c>
      <c r="B623" s="907">
        <v>2100</v>
      </c>
      <c r="C623" s="905" t="s">
        <v>4565</v>
      </c>
      <c r="D623" s="905">
        <v>2117</v>
      </c>
      <c r="E623" s="905" t="s">
        <v>4695</v>
      </c>
      <c r="F623" s="905">
        <v>2010</v>
      </c>
      <c r="G623" s="907" t="s">
        <v>4696</v>
      </c>
      <c r="H623" s="907" t="s">
        <v>5185</v>
      </c>
      <c r="I623" s="905" t="s">
        <v>5186</v>
      </c>
      <c r="J623" s="906">
        <v>8050365</v>
      </c>
      <c r="K623" s="905" t="s">
        <v>5535</v>
      </c>
      <c r="L623" s="905" t="s">
        <v>5200</v>
      </c>
      <c r="M623" s="905" t="s">
        <v>4447</v>
      </c>
      <c r="N623" s="905" t="s">
        <v>634</v>
      </c>
      <c r="O623" s="929">
        <v>0</v>
      </c>
      <c r="P623" s="922">
        <v>0</v>
      </c>
      <c r="Q623" s="922">
        <v>0</v>
      </c>
      <c r="R623" s="922">
        <v>0</v>
      </c>
      <c r="S623" s="907">
        <v>4004</v>
      </c>
      <c r="T623" s="905" t="s">
        <v>4594</v>
      </c>
      <c r="U623" s="923">
        <v>0</v>
      </c>
      <c r="V623" s="923">
        <v>0</v>
      </c>
      <c r="W623" s="907" t="s">
        <v>4567</v>
      </c>
      <c r="X623" s="905"/>
      <c r="Y623" s="906"/>
      <c r="Z623" s="907" t="s">
        <v>5596</v>
      </c>
      <c r="AA623" s="908">
        <v>120.49863013698631</v>
      </c>
      <c r="AB623" s="909"/>
      <c r="AC623" s="905"/>
      <c r="AD623" s="907"/>
      <c r="AE623" s="929">
        <v>0</v>
      </c>
      <c r="AF623" s="906">
        <v>0</v>
      </c>
      <c r="AG623" s="910">
        <v>43808</v>
      </c>
      <c r="AH623" s="905"/>
      <c r="AI623" s="907"/>
      <c r="AJ623" s="907"/>
      <c r="AK623" s="907"/>
      <c r="AL623" s="906"/>
      <c r="AM623" s="905"/>
      <c r="AN623" s="910">
        <v>43982</v>
      </c>
      <c r="AO623" s="910">
        <v>730</v>
      </c>
      <c r="AP623" s="907"/>
      <c r="AQ623" s="905"/>
      <c r="AR623" s="905"/>
      <c r="AS623" s="905"/>
      <c r="AT623" s="905"/>
      <c r="AU623" s="923"/>
      <c r="AV623" s="905"/>
      <c r="AW623" s="905"/>
      <c r="AX623" s="905"/>
      <c r="AY623" s="920"/>
      <c r="AZ623" s="905"/>
      <c r="BA623" s="905"/>
      <c r="BB623" s="905"/>
      <c r="BC623" s="905"/>
      <c r="BD623" s="905"/>
      <c r="BE623" s="905"/>
      <c r="BF623" s="905"/>
      <c r="BG623" s="905"/>
      <c r="BH623" s="905"/>
      <c r="BI623" s="716">
        <v>0</v>
      </c>
      <c r="BJ623" s="722">
        <v>0</v>
      </c>
      <c r="BK623" s="1062">
        <v>0</v>
      </c>
      <c r="BL623" s="716">
        <v>0</v>
      </c>
      <c r="BM623" s="720" t="s">
        <v>5597</v>
      </c>
      <c r="BN623" s="891"/>
      <c r="BO623" s="891"/>
      <c r="BP623" s="891"/>
      <c r="BQ623" s="891"/>
      <c r="BR623" s="891"/>
      <c r="BS623" s="891"/>
      <c r="BT623" s="891"/>
      <c r="BU623" s="891"/>
      <c r="BV623" s="891"/>
      <c r="BW623" s="891"/>
      <c r="BX623" s="891"/>
      <c r="BY623" s="891"/>
      <c r="BZ623" s="891"/>
      <c r="CA623" s="891"/>
      <c r="CB623" s="891"/>
      <c r="CC623" s="891"/>
      <c r="CD623" s="891"/>
      <c r="CE623" s="891"/>
    </row>
    <row r="624" spans="1:83" s="726" customFormat="1">
      <c r="A624" s="904">
        <f t="shared" si="9"/>
        <v>615</v>
      </c>
      <c r="B624" s="907">
        <v>2100</v>
      </c>
      <c r="C624" s="905" t="s">
        <v>4565</v>
      </c>
      <c r="D624" s="905">
        <v>2117</v>
      </c>
      <c r="E624" s="905" t="s">
        <v>4695</v>
      </c>
      <c r="F624" s="905">
        <v>2010</v>
      </c>
      <c r="G624" s="907" t="s">
        <v>4696</v>
      </c>
      <c r="H624" s="907" t="s">
        <v>5185</v>
      </c>
      <c r="I624" s="905" t="s">
        <v>5186</v>
      </c>
      <c r="J624" s="906">
        <v>8050145</v>
      </c>
      <c r="K624" s="905" t="s">
        <v>5213</v>
      </c>
      <c r="L624" s="905" t="s">
        <v>5200</v>
      </c>
      <c r="M624" s="905" t="s">
        <v>4447</v>
      </c>
      <c r="N624" s="905" t="s">
        <v>634</v>
      </c>
      <c r="O624" s="929">
        <v>209</v>
      </c>
      <c r="P624" s="922">
        <v>0</v>
      </c>
      <c r="Q624" s="922">
        <v>0</v>
      </c>
      <c r="R624" s="922">
        <v>0</v>
      </c>
      <c r="S624" s="907">
        <v>4004</v>
      </c>
      <c r="T624" s="905" t="s">
        <v>4594</v>
      </c>
      <c r="U624" s="923">
        <v>39517</v>
      </c>
      <c r="V624" s="923">
        <v>8259157</v>
      </c>
      <c r="W624" s="907" t="s">
        <v>4567</v>
      </c>
      <c r="X624" s="905"/>
      <c r="Y624" s="906"/>
      <c r="Z624" s="907" t="s">
        <v>5596</v>
      </c>
      <c r="AA624" s="908">
        <v>120.49863013698631</v>
      </c>
      <c r="AB624" s="909"/>
      <c r="AC624" s="905"/>
      <c r="AD624" s="907"/>
      <c r="AE624" s="929">
        <v>209</v>
      </c>
      <c r="AF624" s="906">
        <v>0</v>
      </c>
      <c r="AG624" s="910">
        <v>43808</v>
      </c>
      <c r="AH624" s="905"/>
      <c r="AI624" s="907"/>
      <c r="AJ624" s="907"/>
      <c r="AK624" s="907"/>
      <c r="AL624" s="906"/>
      <c r="AM624" s="905"/>
      <c r="AN624" s="910">
        <v>43982</v>
      </c>
      <c r="AO624" s="910">
        <v>730</v>
      </c>
      <c r="AP624" s="907"/>
      <c r="AQ624" s="905"/>
      <c r="AR624" s="905"/>
      <c r="AS624" s="905"/>
      <c r="AT624" s="905"/>
      <c r="AU624" s="923"/>
      <c r="AV624" s="905"/>
      <c r="AW624" s="905"/>
      <c r="AX624" s="905"/>
      <c r="AY624" s="920"/>
      <c r="AZ624" s="905"/>
      <c r="BA624" s="905"/>
      <c r="BB624" s="905"/>
      <c r="BC624" s="905"/>
      <c r="BD624" s="905"/>
      <c r="BE624" s="905"/>
      <c r="BF624" s="905"/>
      <c r="BG624" s="905"/>
      <c r="BH624" s="905"/>
      <c r="BI624" s="716">
        <v>0</v>
      </c>
      <c r="BJ624" s="722">
        <v>0</v>
      </c>
      <c r="BK624" s="1062">
        <v>0</v>
      </c>
      <c r="BL624" s="716">
        <v>0</v>
      </c>
      <c r="BM624" s="720" t="s">
        <v>5597</v>
      </c>
      <c r="BN624" s="891"/>
      <c r="BO624" s="891"/>
      <c r="BP624" s="891"/>
      <c r="BQ624" s="891"/>
      <c r="BR624" s="891"/>
      <c r="BS624" s="891"/>
      <c r="BT624" s="891"/>
      <c r="BU624" s="891"/>
      <c r="BV624" s="891"/>
      <c r="BW624" s="891"/>
      <c r="BX624" s="891"/>
      <c r="BY624" s="891"/>
      <c r="BZ624" s="891"/>
      <c r="CA624" s="891"/>
      <c r="CB624" s="891"/>
      <c r="CC624" s="891"/>
      <c r="CD624" s="891"/>
      <c r="CE624" s="891"/>
    </row>
    <row r="625" spans="1:83" s="726" customFormat="1">
      <c r="A625" s="904">
        <f t="shared" si="9"/>
        <v>616</v>
      </c>
      <c r="B625" s="907">
        <v>2100</v>
      </c>
      <c r="C625" s="905" t="s">
        <v>4565</v>
      </c>
      <c r="D625" s="905">
        <v>2117</v>
      </c>
      <c r="E625" s="905" t="s">
        <v>4695</v>
      </c>
      <c r="F625" s="905">
        <v>2010</v>
      </c>
      <c r="G625" s="907" t="s">
        <v>4696</v>
      </c>
      <c r="H625" s="907" t="s">
        <v>5185</v>
      </c>
      <c r="I625" s="905" t="s">
        <v>5186</v>
      </c>
      <c r="J625" s="906">
        <v>8050146</v>
      </c>
      <c r="K625" s="905" t="s">
        <v>5214</v>
      </c>
      <c r="L625" s="905" t="s">
        <v>5200</v>
      </c>
      <c r="M625" s="905" t="s">
        <v>4447</v>
      </c>
      <c r="N625" s="905" t="s">
        <v>634</v>
      </c>
      <c r="O625" s="929">
        <v>418</v>
      </c>
      <c r="P625" s="922">
        <v>0</v>
      </c>
      <c r="Q625" s="922">
        <v>0</v>
      </c>
      <c r="R625" s="922">
        <v>0</v>
      </c>
      <c r="S625" s="907">
        <v>4004</v>
      </c>
      <c r="T625" s="905" t="s">
        <v>4594</v>
      </c>
      <c r="U625" s="923">
        <v>33220</v>
      </c>
      <c r="V625" s="923">
        <v>13885960</v>
      </c>
      <c r="W625" s="907" t="s">
        <v>4567</v>
      </c>
      <c r="X625" s="905"/>
      <c r="Y625" s="906"/>
      <c r="Z625" s="907" t="s">
        <v>5596</v>
      </c>
      <c r="AA625" s="908">
        <v>120.49863013698631</v>
      </c>
      <c r="AB625" s="909"/>
      <c r="AC625" s="905"/>
      <c r="AD625" s="907"/>
      <c r="AE625" s="929">
        <v>418</v>
      </c>
      <c r="AF625" s="906">
        <v>0</v>
      </c>
      <c r="AG625" s="910">
        <v>43808</v>
      </c>
      <c r="AH625" s="905"/>
      <c r="AI625" s="907"/>
      <c r="AJ625" s="907"/>
      <c r="AK625" s="907"/>
      <c r="AL625" s="906"/>
      <c r="AM625" s="905"/>
      <c r="AN625" s="910">
        <v>43982</v>
      </c>
      <c r="AO625" s="910">
        <v>730</v>
      </c>
      <c r="AP625" s="907"/>
      <c r="AQ625" s="905"/>
      <c r="AR625" s="905"/>
      <c r="AS625" s="905"/>
      <c r="AT625" s="905"/>
      <c r="AU625" s="923"/>
      <c r="AV625" s="905"/>
      <c r="AW625" s="905"/>
      <c r="AX625" s="905"/>
      <c r="AY625" s="920"/>
      <c r="AZ625" s="905"/>
      <c r="BA625" s="905"/>
      <c r="BB625" s="905"/>
      <c r="BC625" s="905"/>
      <c r="BD625" s="905"/>
      <c r="BE625" s="905"/>
      <c r="BF625" s="905"/>
      <c r="BG625" s="905"/>
      <c r="BH625" s="905"/>
      <c r="BI625" s="716">
        <v>0</v>
      </c>
      <c r="BJ625" s="722">
        <v>0</v>
      </c>
      <c r="BK625" s="1062">
        <v>0</v>
      </c>
      <c r="BL625" s="716">
        <v>0</v>
      </c>
      <c r="BM625" s="720" t="s">
        <v>5597</v>
      </c>
      <c r="BN625" s="891"/>
      <c r="BO625" s="891"/>
      <c r="BP625" s="891"/>
      <c r="BQ625" s="891"/>
      <c r="BR625" s="891"/>
      <c r="BS625" s="891"/>
      <c r="BT625" s="891"/>
      <c r="BU625" s="891"/>
      <c r="BV625" s="891"/>
      <c r="BW625" s="891"/>
      <c r="BX625" s="891"/>
      <c r="BY625" s="891"/>
      <c r="BZ625" s="891"/>
      <c r="CA625" s="891"/>
      <c r="CB625" s="891"/>
      <c r="CC625" s="891"/>
      <c r="CD625" s="891"/>
      <c r="CE625" s="891"/>
    </row>
    <row r="626" spans="1:83" s="726" customFormat="1">
      <c r="A626" s="904">
        <f t="shared" si="9"/>
        <v>617</v>
      </c>
      <c r="B626" s="907">
        <v>2100</v>
      </c>
      <c r="C626" s="905" t="s">
        <v>4565</v>
      </c>
      <c r="D626" s="905">
        <v>2117</v>
      </c>
      <c r="E626" s="905" t="s">
        <v>4695</v>
      </c>
      <c r="F626" s="905">
        <v>2010</v>
      </c>
      <c r="G626" s="907" t="s">
        <v>4696</v>
      </c>
      <c r="H626" s="907" t="s">
        <v>5185</v>
      </c>
      <c r="I626" s="905" t="s">
        <v>5186</v>
      </c>
      <c r="J626" s="906">
        <v>8050186</v>
      </c>
      <c r="K626" s="905" t="s">
        <v>5536</v>
      </c>
      <c r="L626" s="905" t="s">
        <v>5200</v>
      </c>
      <c r="M626" s="905" t="s">
        <v>4447</v>
      </c>
      <c r="N626" s="905" t="s">
        <v>634</v>
      </c>
      <c r="O626" s="929">
        <v>0</v>
      </c>
      <c r="P626" s="922">
        <v>0</v>
      </c>
      <c r="Q626" s="922">
        <v>0</v>
      </c>
      <c r="R626" s="922">
        <v>0</v>
      </c>
      <c r="S626" s="907">
        <v>4004</v>
      </c>
      <c r="T626" s="905" t="s">
        <v>4594</v>
      </c>
      <c r="U626" s="923">
        <v>0</v>
      </c>
      <c r="V626" s="923">
        <v>0</v>
      </c>
      <c r="W626" s="907" t="s">
        <v>4567</v>
      </c>
      <c r="X626" s="905"/>
      <c r="Y626" s="906"/>
      <c r="Z626" s="907" t="s">
        <v>5596</v>
      </c>
      <c r="AA626" s="908">
        <v>120.49863013698631</v>
      </c>
      <c r="AB626" s="909"/>
      <c r="AC626" s="905"/>
      <c r="AD626" s="907"/>
      <c r="AE626" s="929">
        <v>0</v>
      </c>
      <c r="AF626" s="906">
        <v>0</v>
      </c>
      <c r="AG626" s="910">
        <v>43808</v>
      </c>
      <c r="AH626" s="905"/>
      <c r="AI626" s="907"/>
      <c r="AJ626" s="907"/>
      <c r="AK626" s="907"/>
      <c r="AL626" s="906"/>
      <c r="AM626" s="905"/>
      <c r="AN626" s="910">
        <v>43982</v>
      </c>
      <c r="AO626" s="910">
        <v>730</v>
      </c>
      <c r="AP626" s="907"/>
      <c r="AQ626" s="905"/>
      <c r="AR626" s="905"/>
      <c r="AS626" s="905"/>
      <c r="AT626" s="905"/>
      <c r="AU626" s="923"/>
      <c r="AV626" s="905"/>
      <c r="AW626" s="905"/>
      <c r="AX626" s="905"/>
      <c r="AY626" s="920"/>
      <c r="AZ626" s="905"/>
      <c r="BA626" s="905"/>
      <c r="BB626" s="905"/>
      <c r="BC626" s="905"/>
      <c r="BD626" s="905"/>
      <c r="BE626" s="905"/>
      <c r="BF626" s="905"/>
      <c r="BG626" s="905"/>
      <c r="BH626" s="905"/>
      <c r="BI626" s="716">
        <v>0</v>
      </c>
      <c r="BJ626" s="722">
        <v>0</v>
      </c>
      <c r="BK626" s="1062">
        <v>0</v>
      </c>
      <c r="BL626" s="716">
        <v>0</v>
      </c>
      <c r="BM626" s="720" t="s">
        <v>5597</v>
      </c>
      <c r="BN626" s="891"/>
      <c r="BO626" s="891"/>
      <c r="BP626" s="891"/>
      <c r="BQ626" s="891"/>
      <c r="BR626" s="891"/>
      <c r="BS626" s="891"/>
      <c r="BT626" s="891"/>
      <c r="BU626" s="891"/>
      <c r="BV626" s="891"/>
      <c r="BW626" s="891"/>
      <c r="BX626" s="891"/>
      <c r="BY626" s="891"/>
      <c r="BZ626" s="891"/>
      <c r="CA626" s="891"/>
      <c r="CB626" s="891"/>
      <c r="CC626" s="891"/>
      <c r="CD626" s="891"/>
      <c r="CE626" s="891"/>
    </row>
    <row r="627" spans="1:83" s="726" customFormat="1">
      <c r="A627" s="904">
        <f t="shared" si="9"/>
        <v>618</v>
      </c>
      <c r="B627" s="907">
        <v>2100</v>
      </c>
      <c r="C627" s="905" t="s">
        <v>4565</v>
      </c>
      <c r="D627" s="905">
        <v>2117</v>
      </c>
      <c r="E627" s="905" t="s">
        <v>4695</v>
      </c>
      <c r="F627" s="905">
        <v>2010</v>
      </c>
      <c r="G627" s="907" t="s">
        <v>4696</v>
      </c>
      <c r="H627" s="907" t="s">
        <v>5185</v>
      </c>
      <c r="I627" s="905" t="s">
        <v>5186</v>
      </c>
      <c r="J627" s="906">
        <v>8050148</v>
      </c>
      <c r="K627" s="905" t="s">
        <v>5215</v>
      </c>
      <c r="L627" s="905" t="s">
        <v>5200</v>
      </c>
      <c r="M627" s="905" t="s">
        <v>4447</v>
      </c>
      <c r="N627" s="905" t="s">
        <v>634</v>
      </c>
      <c r="O627" s="929">
        <v>5</v>
      </c>
      <c r="P627" s="922">
        <v>0</v>
      </c>
      <c r="Q627" s="922">
        <v>0</v>
      </c>
      <c r="R627" s="922">
        <v>0</v>
      </c>
      <c r="S627" s="907">
        <v>4004</v>
      </c>
      <c r="T627" s="905" t="s">
        <v>4594</v>
      </c>
      <c r="U627" s="923">
        <v>495495</v>
      </c>
      <c r="V627" s="923">
        <v>2477475</v>
      </c>
      <c r="W627" s="907" t="s">
        <v>4567</v>
      </c>
      <c r="X627" s="905"/>
      <c r="Y627" s="906"/>
      <c r="Z627" s="907" t="s">
        <v>5596</v>
      </c>
      <c r="AA627" s="908">
        <v>120.49863013698631</v>
      </c>
      <c r="AB627" s="909"/>
      <c r="AC627" s="905"/>
      <c r="AD627" s="907"/>
      <c r="AE627" s="929">
        <v>5</v>
      </c>
      <c r="AF627" s="906">
        <v>0</v>
      </c>
      <c r="AG627" s="910">
        <v>43808</v>
      </c>
      <c r="AH627" s="905"/>
      <c r="AI627" s="907"/>
      <c r="AJ627" s="907"/>
      <c r="AK627" s="907"/>
      <c r="AL627" s="906"/>
      <c r="AM627" s="905"/>
      <c r="AN627" s="910">
        <v>43982</v>
      </c>
      <c r="AO627" s="910">
        <v>730</v>
      </c>
      <c r="AP627" s="907"/>
      <c r="AQ627" s="905"/>
      <c r="AR627" s="905"/>
      <c r="AS627" s="905"/>
      <c r="AT627" s="905"/>
      <c r="AU627" s="923"/>
      <c r="AV627" s="905"/>
      <c r="AW627" s="905"/>
      <c r="AX627" s="905"/>
      <c r="AY627" s="920"/>
      <c r="AZ627" s="905"/>
      <c r="BA627" s="905"/>
      <c r="BB627" s="905"/>
      <c r="BC627" s="905"/>
      <c r="BD627" s="905"/>
      <c r="BE627" s="905"/>
      <c r="BF627" s="905"/>
      <c r="BG627" s="905"/>
      <c r="BH627" s="905"/>
      <c r="BI627" s="716">
        <v>0</v>
      </c>
      <c r="BJ627" s="722">
        <v>0</v>
      </c>
      <c r="BK627" s="1062">
        <v>0</v>
      </c>
      <c r="BL627" s="716">
        <v>0</v>
      </c>
      <c r="BM627" s="720" t="s">
        <v>5597</v>
      </c>
      <c r="BN627" s="891"/>
      <c r="BO627" s="891"/>
      <c r="BP627" s="891"/>
      <c r="BQ627" s="891"/>
      <c r="BR627" s="891"/>
      <c r="BS627" s="891"/>
      <c r="BT627" s="891"/>
      <c r="BU627" s="891"/>
      <c r="BV627" s="891"/>
      <c r="BW627" s="891"/>
      <c r="BX627" s="891"/>
      <c r="BY627" s="891"/>
      <c r="BZ627" s="891"/>
      <c r="CA627" s="891"/>
      <c r="CB627" s="891"/>
      <c r="CC627" s="891"/>
      <c r="CD627" s="891"/>
      <c r="CE627" s="891"/>
    </row>
    <row r="628" spans="1:83" s="726" customFormat="1">
      <c r="A628" s="904">
        <f t="shared" si="9"/>
        <v>619</v>
      </c>
      <c r="B628" s="907">
        <v>2100</v>
      </c>
      <c r="C628" s="905" t="s">
        <v>4565</v>
      </c>
      <c r="D628" s="905">
        <v>2117</v>
      </c>
      <c r="E628" s="905" t="s">
        <v>4695</v>
      </c>
      <c r="F628" s="905">
        <v>2010</v>
      </c>
      <c r="G628" s="907" t="s">
        <v>4696</v>
      </c>
      <c r="H628" s="907" t="s">
        <v>5185</v>
      </c>
      <c r="I628" s="905" t="s">
        <v>5186</v>
      </c>
      <c r="J628" s="906">
        <v>8050151</v>
      </c>
      <c r="K628" s="905" t="s">
        <v>5216</v>
      </c>
      <c r="L628" s="905" t="s">
        <v>5200</v>
      </c>
      <c r="M628" s="905" t="s">
        <v>4447</v>
      </c>
      <c r="N628" s="905" t="s">
        <v>634</v>
      </c>
      <c r="O628" s="929">
        <v>208</v>
      </c>
      <c r="P628" s="922">
        <v>0</v>
      </c>
      <c r="Q628" s="922">
        <v>0</v>
      </c>
      <c r="R628" s="922">
        <v>0</v>
      </c>
      <c r="S628" s="907">
        <v>4004</v>
      </c>
      <c r="T628" s="905" t="s">
        <v>4594</v>
      </c>
      <c r="U628" s="923">
        <v>51920</v>
      </c>
      <c r="V628" s="923">
        <v>10799360</v>
      </c>
      <c r="W628" s="907" t="s">
        <v>4567</v>
      </c>
      <c r="X628" s="905"/>
      <c r="Y628" s="906"/>
      <c r="Z628" s="907" t="s">
        <v>5596</v>
      </c>
      <c r="AA628" s="908">
        <v>120.49863013698631</v>
      </c>
      <c r="AB628" s="909"/>
      <c r="AC628" s="905"/>
      <c r="AD628" s="907"/>
      <c r="AE628" s="929">
        <v>208</v>
      </c>
      <c r="AF628" s="906">
        <v>0</v>
      </c>
      <c r="AG628" s="910">
        <v>43808</v>
      </c>
      <c r="AH628" s="905"/>
      <c r="AI628" s="907"/>
      <c r="AJ628" s="907"/>
      <c r="AK628" s="907"/>
      <c r="AL628" s="906"/>
      <c r="AM628" s="905"/>
      <c r="AN628" s="910">
        <v>43982</v>
      </c>
      <c r="AO628" s="910">
        <v>730</v>
      </c>
      <c r="AP628" s="907"/>
      <c r="AQ628" s="905"/>
      <c r="AR628" s="905"/>
      <c r="AS628" s="905"/>
      <c r="AT628" s="905"/>
      <c r="AU628" s="923"/>
      <c r="AV628" s="905"/>
      <c r="AW628" s="905"/>
      <c r="AX628" s="905"/>
      <c r="AY628" s="920"/>
      <c r="AZ628" s="905"/>
      <c r="BA628" s="905"/>
      <c r="BB628" s="905"/>
      <c r="BC628" s="905"/>
      <c r="BD628" s="905"/>
      <c r="BE628" s="905"/>
      <c r="BF628" s="905"/>
      <c r="BG628" s="905"/>
      <c r="BH628" s="905"/>
      <c r="BI628" s="716">
        <v>0</v>
      </c>
      <c r="BJ628" s="722">
        <v>0</v>
      </c>
      <c r="BK628" s="1062">
        <v>0</v>
      </c>
      <c r="BL628" s="716">
        <v>0</v>
      </c>
      <c r="BM628" s="720" t="s">
        <v>5597</v>
      </c>
      <c r="BN628" s="891"/>
      <c r="BO628" s="891"/>
      <c r="BP628" s="891"/>
      <c r="BQ628" s="891"/>
      <c r="BR628" s="891"/>
      <c r="BS628" s="891"/>
      <c r="BT628" s="891"/>
      <c r="BU628" s="891"/>
      <c r="BV628" s="891"/>
      <c r="BW628" s="891"/>
      <c r="BX628" s="891"/>
      <c r="BY628" s="891"/>
      <c r="BZ628" s="891"/>
      <c r="CA628" s="891"/>
      <c r="CB628" s="891"/>
      <c r="CC628" s="891"/>
      <c r="CD628" s="891"/>
      <c r="CE628" s="891"/>
    </row>
    <row r="629" spans="1:83" s="726" customFormat="1">
      <c r="A629" s="904">
        <f t="shared" si="9"/>
        <v>620</v>
      </c>
      <c r="B629" s="907">
        <v>2100</v>
      </c>
      <c r="C629" s="905" t="s">
        <v>4565</v>
      </c>
      <c r="D629" s="905">
        <v>2117</v>
      </c>
      <c r="E629" s="905" t="s">
        <v>4695</v>
      </c>
      <c r="F629" s="905">
        <v>2010</v>
      </c>
      <c r="G629" s="907" t="s">
        <v>4696</v>
      </c>
      <c r="H629" s="907" t="s">
        <v>5185</v>
      </c>
      <c r="I629" s="905" t="s">
        <v>5186</v>
      </c>
      <c r="J629" s="906">
        <v>8050152</v>
      </c>
      <c r="K629" s="905" t="s">
        <v>5537</v>
      </c>
      <c r="L629" s="905" t="s">
        <v>5200</v>
      </c>
      <c r="M629" s="905" t="s">
        <v>4447</v>
      </c>
      <c r="N629" s="905" t="s">
        <v>634</v>
      </c>
      <c r="O629" s="929">
        <v>0</v>
      </c>
      <c r="P629" s="922">
        <v>0</v>
      </c>
      <c r="Q629" s="922">
        <v>0</v>
      </c>
      <c r="R629" s="922">
        <v>0</v>
      </c>
      <c r="S629" s="907">
        <v>4004</v>
      </c>
      <c r="T629" s="905" t="s">
        <v>4594</v>
      </c>
      <c r="U629" s="923">
        <v>0</v>
      </c>
      <c r="V629" s="923">
        <v>0</v>
      </c>
      <c r="W629" s="907" t="s">
        <v>4567</v>
      </c>
      <c r="X629" s="905"/>
      <c r="Y629" s="906"/>
      <c r="Z629" s="907" t="s">
        <v>5596</v>
      </c>
      <c r="AA629" s="908">
        <v>120.49863013698631</v>
      </c>
      <c r="AB629" s="909"/>
      <c r="AC629" s="905"/>
      <c r="AD629" s="907"/>
      <c r="AE629" s="929">
        <v>0</v>
      </c>
      <c r="AF629" s="906">
        <v>0</v>
      </c>
      <c r="AG629" s="910">
        <v>43808</v>
      </c>
      <c r="AH629" s="905"/>
      <c r="AI629" s="907"/>
      <c r="AJ629" s="907"/>
      <c r="AK629" s="907"/>
      <c r="AL629" s="906"/>
      <c r="AM629" s="905"/>
      <c r="AN629" s="910">
        <v>43982</v>
      </c>
      <c r="AO629" s="910">
        <v>730</v>
      </c>
      <c r="AP629" s="907"/>
      <c r="AQ629" s="905"/>
      <c r="AR629" s="905"/>
      <c r="AS629" s="905"/>
      <c r="AT629" s="905"/>
      <c r="AU629" s="923"/>
      <c r="AV629" s="905"/>
      <c r="AW629" s="905"/>
      <c r="AX629" s="905"/>
      <c r="AY629" s="920"/>
      <c r="AZ629" s="905"/>
      <c r="BA629" s="905"/>
      <c r="BB629" s="905"/>
      <c r="BC629" s="905"/>
      <c r="BD629" s="905"/>
      <c r="BE629" s="905"/>
      <c r="BF629" s="905"/>
      <c r="BG629" s="905"/>
      <c r="BH629" s="905"/>
      <c r="BI629" s="716">
        <v>0</v>
      </c>
      <c r="BJ629" s="722">
        <v>0</v>
      </c>
      <c r="BK629" s="1062">
        <v>0</v>
      </c>
      <c r="BL629" s="716">
        <v>0</v>
      </c>
      <c r="BM629" s="720" t="s">
        <v>5597</v>
      </c>
      <c r="BN629" s="891"/>
      <c r="BO629" s="891"/>
      <c r="BP629" s="891"/>
      <c r="BQ629" s="891"/>
      <c r="BR629" s="891"/>
      <c r="BS629" s="891"/>
      <c r="BT629" s="891"/>
      <c r="BU629" s="891"/>
      <c r="BV629" s="891"/>
      <c r="BW629" s="891"/>
      <c r="BX629" s="891"/>
      <c r="BY629" s="891"/>
      <c r="BZ629" s="891"/>
      <c r="CA629" s="891"/>
      <c r="CB629" s="891"/>
      <c r="CC629" s="891"/>
      <c r="CD629" s="891"/>
      <c r="CE629" s="891"/>
    </row>
    <row r="630" spans="1:83" s="726" customFormat="1">
      <c r="A630" s="904">
        <f t="shared" si="9"/>
        <v>621</v>
      </c>
      <c r="B630" s="907">
        <v>2100</v>
      </c>
      <c r="C630" s="905" t="s">
        <v>4565</v>
      </c>
      <c r="D630" s="905">
        <v>2117</v>
      </c>
      <c r="E630" s="905" t="s">
        <v>4695</v>
      </c>
      <c r="F630" s="905">
        <v>2010</v>
      </c>
      <c r="G630" s="907" t="s">
        <v>4696</v>
      </c>
      <c r="H630" s="907" t="s">
        <v>5185</v>
      </c>
      <c r="I630" s="905" t="s">
        <v>5186</v>
      </c>
      <c r="J630" s="906">
        <v>8050153</v>
      </c>
      <c r="K630" s="905" t="s">
        <v>5538</v>
      </c>
      <c r="L630" s="905" t="s">
        <v>5200</v>
      </c>
      <c r="M630" s="905" t="s">
        <v>4447</v>
      </c>
      <c r="N630" s="905" t="s">
        <v>634</v>
      </c>
      <c r="O630" s="929">
        <v>0</v>
      </c>
      <c r="P630" s="922">
        <v>0</v>
      </c>
      <c r="Q630" s="922">
        <v>0</v>
      </c>
      <c r="R630" s="922">
        <v>0</v>
      </c>
      <c r="S630" s="907">
        <v>4004</v>
      </c>
      <c r="T630" s="905" t="s">
        <v>4594</v>
      </c>
      <c r="U630" s="923">
        <v>0</v>
      </c>
      <c r="V630" s="923">
        <v>0</v>
      </c>
      <c r="W630" s="907" t="s">
        <v>4567</v>
      </c>
      <c r="X630" s="905"/>
      <c r="Y630" s="906"/>
      <c r="Z630" s="907" t="s">
        <v>5596</v>
      </c>
      <c r="AA630" s="908">
        <v>120.49863013698631</v>
      </c>
      <c r="AB630" s="909"/>
      <c r="AC630" s="905"/>
      <c r="AD630" s="907"/>
      <c r="AE630" s="929">
        <v>0</v>
      </c>
      <c r="AF630" s="906">
        <v>0</v>
      </c>
      <c r="AG630" s="910">
        <v>43808</v>
      </c>
      <c r="AH630" s="905"/>
      <c r="AI630" s="907"/>
      <c r="AJ630" s="907"/>
      <c r="AK630" s="907"/>
      <c r="AL630" s="906"/>
      <c r="AM630" s="905"/>
      <c r="AN630" s="910">
        <v>43982</v>
      </c>
      <c r="AO630" s="910">
        <v>730</v>
      </c>
      <c r="AP630" s="907"/>
      <c r="AQ630" s="905"/>
      <c r="AR630" s="905"/>
      <c r="AS630" s="905"/>
      <c r="AT630" s="905"/>
      <c r="AU630" s="923"/>
      <c r="AV630" s="905"/>
      <c r="AW630" s="905"/>
      <c r="AX630" s="905"/>
      <c r="AY630" s="920"/>
      <c r="AZ630" s="905"/>
      <c r="BA630" s="905"/>
      <c r="BB630" s="905"/>
      <c r="BC630" s="905"/>
      <c r="BD630" s="905"/>
      <c r="BE630" s="905"/>
      <c r="BF630" s="905"/>
      <c r="BG630" s="905"/>
      <c r="BH630" s="905"/>
      <c r="BI630" s="716">
        <v>0</v>
      </c>
      <c r="BJ630" s="722">
        <v>0</v>
      </c>
      <c r="BK630" s="1062">
        <v>0</v>
      </c>
      <c r="BL630" s="716">
        <v>0</v>
      </c>
      <c r="BM630" s="720" t="s">
        <v>5597</v>
      </c>
      <c r="BN630" s="891"/>
      <c r="BO630" s="891"/>
      <c r="BP630" s="891"/>
      <c r="BQ630" s="891"/>
      <c r="BR630" s="891"/>
      <c r="BS630" s="891"/>
      <c r="BT630" s="891"/>
      <c r="BU630" s="891"/>
      <c r="BV630" s="891"/>
      <c r="BW630" s="891"/>
      <c r="BX630" s="891"/>
      <c r="BY630" s="891"/>
      <c r="BZ630" s="891"/>
      <c r="CA630" s="891"/>
      <c r="CB630" s="891"/>
      <c r="CC630" s="891"/>
      <c r="CD630" s="891"/>
      <c r="CE630" s="891"/>
    </row>
    <row r="631" spans="1:83" s="726" customFormat="1">
      <c r="A631" s="904">
        <f t="shared" si="9"/>
        <v>622</v>
      </c>
      <c r="B631" s="907">
        <v>2100</v>
      </c>
      <c r="C631" s="905" t="s">
        <v>4565</v>
      </c>
      <c r="D631" s="905">
        <v>2117</v>
      </c>
      <c r="E631" s="905" t="s">
        <v>4695</v>
      </c>
      <c r="F631" s="905">
        <v>2010</v>
      </c>
      <c r="G631" s="907" t="s">
        <v>4696</v>
      </c>
      <c r="H631" s="907" t="s">
        <v>5185</v>
      </c>
      <c r="I631" s="905" t="s">
        <v>5186</v>
      </c>
      <c r="J631" s="906">
        <v>8050156</v>
      </c>
      <c r="K631" s="905" t="s">
        <v>5539</v>
      </c>
      <c r="L631" s="905" t="s">
        <v>5200</v>
      </c>
      <c r="M631" s="905" t="s">
        <v>4447</v>
      </c>
      <c r="N631" s="905" t="s">
        <v>634</v>
      </c>
      <c r="O631" s="929">
        <v>0</v>
      </c>
      <c r="P631" s="922">
        <v>0</v>
      </c>
      <c r="Q631" s="922">
        <v>0</v>
      </c>
      <c r="R631" s="922">
        <v>0</v>
      </c>
      <c r="S631" s="907">
        <v>4004</v>
      </c>
      <c r="T631" s="905" t="s">
        <v>4594</v>
      </c>
      <c r="U631" s="923">
        <v>0</v>
      </c>
      <c r="V631" s="923">
        <v>0</v>
      </c>
      <c r="W631" s="907" t="s">
        <v>4567</v>
      </c>
      <c r="X631" s="905"/>
      <c r="Y631" s="906"/>
      <c r="Z631" s="907" t="s">
        <v>5596</v>
      </c>
      <c r="AA631" s="908">
        <v>120.49863013698631</v>
      </c>
      <c r="AB631" s="909"/>
      <c r="AC631" s="905"/>
      <c r="AD631" s="907"/>
      <c r="AE631" s="929">
        <v>0</v>
      </c>
      <c r="AF631" s="906">
        <v>0</v>
      </c>
      <c r="AG631" s="910">
        <v>43808</v>
      </c>
      <c r="AH631" s="905"/>
      <c r="AI631" s="907"/>
      <c r="AJ631" s="907"/>
      <c r="AK631" s="907"/>
      <c r="AL631" s="906"/>
      <c r="AM631" s="905"/>
      <c r="AN631" s="910">
        <v>43982</v>
      </c>
      <c r="AO631" s="910">
        <v>730</v>
      </c>
      <c r="AP631" s="907"/>
      <c r="AQ631" s="905"/>
      <c r="AR631" s="905"/>
      <c r="AS631" s="905"/>
      <c r="AT631" s="905"/>
      <c r="AU631" s="923"/>
      <c r="AV631" s="905"/>
      <c r="AW631" s="905"/>
      <c r="AX631" s="905"/>
      <c r="AY631" s="920"/>
      <c r="AZ631" s="905"/>
      <c r="BA631" s="905"/>
      <c r="BB631" s="905"/>
      <c r="BC631" s="905"/>
      <c r="BD631" s="905"/>
      <c r="BE631" s="905"/>
      <c r="BF631" s="905"/>
      <c r="BG631" s="905"/>
      <c r="BH631" s="905"/>
      <c r="BI631" s="716">
        <v>0</v>
      </c>
      <c r="BJ631" s="722">
        <v>0</v>
      </c>
      <c r="BK631" s="1062">
        <v>0</v>
      </c>
      <c r="BL631" s="716">
        <v>0</v>
      </c>
      <c r="BM631" s="720" t="s">
        <v>5597</v>
      </c>
      <c r="BN631" s="891"/>
      <c r="BO631" s="891"/>
      <c r="BP631" s="891"/>
      <c r="BQ631" s="891"/>
      <c r="BR631" s="891"/>
      <c r="BS631" s="891"/>
      <c r="BT631" s="891"/>
      <c r="BU631" s="891"/>
      <c r="BV631" s="891"/>
      <c r="BW631" s="891"/>
      <c r="BX631" s="891"/>
      <c r="BY631" s="891"/>
      <c r="BZ631" s="891"/>
      <c r="CA631" s="891"/>
      <c r="CB631" s="891"/>
      <c r="CC631" s="891"/>
      <c r="CD631" s="891"/>
      <c r="CE631" s="891"/>
    </row>
    <row r="632" spans="1:83" s="726" customFormat="1">
      <c r="A632" s="904">
        <f t="shared" si="9"/>
        <v>623</v>
      </c>
      <c r="B632" s="907">
        <v>2100</v>
      </c>
      <c r="C632" s="905" t="s">
        <v>4565</v>
      </c>
      <c r="D632" s="905">
        <v>2117</v>
      </c>
      <c r="E632" s="905" t="s">
        <v>4695</v>
      </c>
      <c r="F632" s="905">
        <v>2010</v>
      </c>
      <c r="G632" s="907" t="s">
        <v>4696</v>
      </c>
      <c r="H632" s="907" t="s">
        <v>5185</v>
      </c>
      <c r="I632" s="905" t="s">
        <v>5186</v>
      </c>
      <c r="J632" s="906">
        <v>8050404</v>
      </c>
      <c r="K632" s="905" t="s">
        <v>5540</v>
      </c>
      <c r="L632" s="905" t="s">
        <v>5200</v>
      </c>
      <c r="M632" s="905" t="s">
        <v>4447</v>
      </c>
      <c r="N632" s="905" t="s">
        <v>634</v>
      </c>
      <c r="O632" s="929">
        <v>0</v>
      </c>
      <c r="P632" s="922">
        <v>0</v>
      </c>
      <c r="Q632" s="922">
        <v>0</v>
      </c>
      <c r="R632" s="922">
        <v>0</v>
      </c>
      <c r="S632" s="907">
        <v>4004</v>
      </c>
      <c r="T632" s="905" t="s">
        <v>4594</v>
      </c>
      <c r="U632" s="923">
        <v>0</v>
      </c>
      <c r="V632" s="923">
        <v>0</v>
      </c>
      <c r="W632" s="907" t="s">
        <v>4567</v>
      </c>
      <c r="X632" s="905"/>
      <c r="Y632" s="906"/>
      <c r="Z632" s="907" t="s">
        <v>5596</v>
      </c>
      <c r="AA632" s="908">
        <v>120.49863013698631</v>
      </c>
      <c r="AB632" s="909"/>
      <c r="AC632" s="905"/>
      <c r="AD632" s="907"/>
      <c r="AE632" s="929">
        <v>0</v>
      </c>
      <c r="AF632" s="906">
        <v>0</v>
      </c>
      <c r="AG632" s="910">
        <v>43808</v>
      </c>
      <c r="AH632" s="905"/>
      <c r="AI632" s="907"/>
      <c r="AJ632" s="907"/>
      <c r="AK632" s="907"/>
      <c r="AL632" s="906"/>
      <c r="AM632" s="905"/>
      <c r="AN632" s="910">
        <v>43982</v>
      </c>
      <c r="AO632" s="910">
        <v>730</v>
      </c>
      <c r="AP632" s="907"/>
      <c r="AQ632" s="905"/>
      <c r="AR632" s="905"/>
      <c r="AS632" s="905"/>
      <c r="AT632" s="905"/>
      <c r="AU632" s="923"/>
      <c r="AV632" s="905"/>
      <c r="AW632" s="905"/>
      <c r="AX632" s="905"/>
      <c r="AY632" s="920"/>
      <c r="AZ632" s="905"/>
      <c r="BA632" s="905"/>
      <c r="BB632" s="905"/>
      <c r="BC632" s="905"/>
      <c r="BD632" s="905"/>
      <c r="BE632" s="905"/>
      <c r="BF632" s="905"/>
      <c r="BG632" s="905"/>
      <c r="BH632" s="905"/>
      <c r="BI632" s="716">
        <v>0</v>
      </c>
      <c r="BJ632" s="722">
        <v>0</v>
      </c>
      <c r="BK632" s="1062">
        <v>0</v>
      </c>
      <c r="BL632" s="716">
        <v>0</v>
      </c>
      <c r="BM632" s="720" t="s">
        <v>5597</v>
      </c>
      <c r="BN632" s="891"/>
      <c r="BO632" s="891"/>
      <c r="BP632" s="891"/>
      <c r="BQ632" s="891"/>
      <c r="BR632" s="891"/>
      <c r="BS632" s="891"/>
      <c r="BT632" s="891"/>
      <c r="BU632" s="891"/>
      <c r="BV632" s="891"/>
      <c r="BW632" s="891"/>
      <c r="BX632" s="891"/>
      <c r="BY632" s="891"/>
      <c r="BZ632" s="891"/>
      <c r="CA632" s="891"/>
      <c r="CB632" s="891"/>
      <c r="CC632" s="891"/>
      <c r="CD632" s="891"/>
      <c r="CE632" s="891"/>
    </row>
    <row r="633" spans="1:83" s="726" customFormat="1">
      <c r="A633" s="904">
        <f t="shared" si="9"/>
        <v>624</v>
      </c>
      <c r="B633" s="907">
        <v>2100</v>
      </c>
      <c r="C633" s="905" t="s">
        <v>4565</v>
      </c>
      <c r="D633" s="905">
        <v>2117</v>
      </c>
      <c r="E633" s="905" t="s">
        <v>4695</v>
      </c>
      <c r="F633" s="905">
        <v>2010</v>
      </c>
      <c r="G633" s="907" t="s">
        <v>4696</v>
      </c>
      <c r="H633" s="907" t="s">
        <v>5185</v>
      </c>
      <c r="I633" s="905" t="s">
        <v>5186</v>
      </c>
      <c r="J633" s="906">
        <v>8050157</v>
      </c>
      <c r="K633" s="905" t="s">
        <v>5541</v>
      </c>
      <c r="L633" s="905" t="s">
        <v>5200</v>
      </c>
      <c r="M633" s="905" t="s">
        <v>4447</v>
      </c>
      <c r="N633" s="905" t="s">
        <v>634</v>
      </c>
      <c r="O633" s="929">
        <v>0</v>
      </c>
      <c r="P633" s="922">
        <v>0</v>
      </c>
      <c r="Q633" s="922">
        <v>0</v>
      </c>
      <c r="R633" s="922">
        <v>0</v>
      </c>
      <c r="S633" s="907">
        <v>4004</v>
      </c>
      <c r="T633" s="905" t="s">
        <v>4594</v>
      </c>
      <c r="U633" s="923">
        <v>0</v>
      </c>
      <c r="V633" s="923">
        <v>0</v>
      </c>
      <c r="W633" s="907" t="s">
        <v>4567</v>
      </c>
      <c r="X633" s="905"/>
      <c r="Y633" s="906"/>
      <c r="Z633" s="907" t="s">
        <v>5596</v>
      </c>
      <c r="AA633" s="908">
        <v>120.49863013698631</v>
      </c>
      <c r="AB633" s="909"/>
      <c r="AC633" s="905"/>
      <c r="AD633" s="907"/>
      <c r="AE633" s="929">
        <v>0</v>
      </c>
      <c r="AF633" s="906">
        <v>0</v>
      </c>
      <c r="AG633" s="910">
        <v>43808</v>
      </c>
      <c r="AH633" s="905"/>
      <c r="AI633" s="907"/>
      <c r="AJ633" s="907"/>
      <c r="AK633" s="907"/>
      <c r="AL633" s="906"/>
      <c r="AM633" s="905"/>
      <c r="AN633" s="910">
        <v>43982</v>
      </c>
      <c r="AO633" s="910">
        <v>730</v>
      </c>
      <c r="AP633" s="907"/>
      <c r="AQ633" s="905"/>
      <c r="AR633" s="905"/>
      <c r="AS633" s="905"/>
      <c r="AT633" s="905"/>
      <c r="AU633" s="923"/>
      <c r="AV633" s="905"/>
      <c r="AW633" s="905"/>
      <c r="AX633" s="905"/>
      <c r="AY633" s="920"/>
      <c r="AZ633" s="905"/>
      <c r="BA633" s="905"/>
      <c r="BB633" s="905"/>
      <c r="BC633" s="905"/>
      <c r="BD633" s="905"/>
      <c r="BE633" s="905"/>
      <c r="BF633" s="905"/>
      <c r="BG633" s="905"/>
      <c r="BH633" s="905"/>
      <c r="BI633" s="716">
        <v>0</v>
      </c>
      <c r="BJ633" s="722">
        <v>0</v>
      </c>
      <c r="BK633" s="1062">
        <v>0</v>
      </c>
      <c r="BL633" s="716">
        <v>0</v>
      </c>
      <c r="BM633" s="720" t="s">
        <v>5597</v>
      </c>
      <c r="BN633" s="891"/>
      <c r="BO633" s="891"/>
      <c r="BP633" s="891"/>
      <c r="BQ633" s="891"/>
      <c r="BR633" s="891"/>
      <c r="BS633" s="891"/>
      <c r="BT633" s="891"/>
      <c r="BU633" s="891"/>
      <c r="BV633" s="891"/>
      <c r="BW633" s="891"/>
      <c r="BX633" s="891"/>
      <c r="BY633" s="891"/>
      <c r="BZ633" s="891"/>
      <c r="CA633" s="891"/>
      <c r="CB633" s="891"/>
      <c r="CC633" s="891"/>
      <c r="CD633" s="891"/>
      <c r="CE633" s="891"/>
    </row>
    <row r="634" spans="1:83" s="726" customFormat="1">
      <c r="A634" s="904">
        <f t="shared" si="9"/>
        <v>625</v>
      </c>
      <c r="B634" s="907">
        <v>2100</v>
      </c>
      <c r="C634" s="905" t="s">
        <v>4565</v>
      </c>
      <c r="D634" s="905">
        <v>2117</v>
      </c>
      <c r="E634" s="905" t="s">
        <v>4695</v>
      </c>
      <c r="F634" s="905">
        <v>2010</v>
      </c>
      <c r="G634" s="907" t="s">
        <v>4696</v>
      </c>
      <c r="H634" s="907" t="s">
        <v>5185</v>
      </c>
      <c r="I634" s="905" t="s">
        <v>5186</v>
      </c>
      <c r="J634" s="906">
        <v>8050158</v>
      </c>
      <c r="K634" s="905" t="s">
        <v>5217</v>
      </c>
      <c r="L634" s="905" t="s">
        <v>5200</v>
      </c>
      <c r="M634" s="905" t="s">
        <v>4447</v>
      </c>
      <c r="N634" s="905" t="s">
        <v>634</v>
      </c>
      <c r="O634" s="929">
        <v>209</v>
      </c>
      <c r="P634" s="922">
        <v>0</v>
      </c>
      <c r="Q634" s="922">
        <v>0</v>
      </c>
      <c r="R634" s="922">
        <v>0</v>
      </c>
      <c r="S634" s="907">
        <v>4004</v>
      </c>
      <c r="T634" s="905" t="s">
        <v>4594</v>
      </c>
      <c r="U634" s="923">
        <v>34100</v>
      </c>
      <c r="V634" s="923">
        <v>7126900</v>
      </c>
      <c r="W634" s="907" t="s">
        <v>4567</v>
      </c>
      <c r="X634" s="905"/>
      <c r="Y634" s="906"/>
      <c r="Z634" s="907" t="s">
        <v>5596</v>
      </c>
      <c r="AA634" s="908">
        <v>120.49863013698631</v>
      </c>
      <c r="AB634" s="909"/>
      <c r="AC634" s="905"/>
      <c r="AD634" s="907"/>
      <c r="AE634" s="929">
        <v>209</v>
      </c>
      <c r="AF634" s="906">
        <v>0</v>
      </c>
      <c r="AG634" s="910">
        <v>43808</v>
      </c>
      <c r="AH634" s="905"/>
      <c r="AI634" s="907"/>
      <c r="AJ634" s="907"/>
      <c r="AK634" s="907"/>
      <c r="AL634" s="906"/>
      <c r="AM634" s="905"/>
      <c r="AN634" s="910">
        <v>43982</v>
      </c>
      <c r="AO634" s="910">
        <v>730</v>
      </c>
      <c r="AP634" s="907"/>
      <c r="AQ634" s="905"/>
      <c r="AR634" s="905"/>
      <c r="AS634" s="905"/>
      <c r="AT634" s="905"/>
      <c r="AU634" s="923"/>
      <c r="AV634" s="905"/>
      <c r="AW634" s="905"/>
      <c r="AX634" s="905"/>
      <c r="AY634" s="920"/>
      <c r="AZ634" s="905"/>
      <c r="BA634" s="905"/>
      <c r="BB634" s="905"/>
      <c r="BC634" s="905"/>
      <c r="BD634" s="905"/>
      <c r="BE634" s="905"/>
      <c r="BF634" s="905"/>
      <c r="BG634" s="905"/>
      <c r="BH634" s="905"/>
      <c r="BI634" s="716">
        <v>0</v>
      </c>
      <c r="BJ634" s="722">
        <v>0</v>
      </c>
      <c r="BK634" s="1062">
        <v>0</v>
      </c>
      <c r="BL634" s="716">
        <v>0</v>
      </c>
      <c r="BM634" s="720" t="s">
        <v>5597</v>
      </c>
      <c r="BN634" s="891"/>
      <c r="BO634" s="891"/>
      <c r="BP634" s="891"/>
      <c r="BQ634" s="891"/>
      <c r="BR634" s="891"/>
      <c r="BS634" s="891"/>
      <c r="BT634" s="891"/>
      <c r="BU634" s="891"/>
      <c r="BV634" s="891"/>
      <c r="BW634" s="891"/>
      <c r="BX634" s="891"/>
      <c r="BY634" s="891"/>
      <c r="BZ634" s="891"/>
      <c r="CA634" s="891"/>
      <c r="CB634" s="891"/>
      <c r="CC634" s="891"/>
      <c r="CD634" s="891"/>
      <c r="CE634" s="891"/>
    </row>
    <row r="635" spans="1:83" s="726" customFormat="1">
      <c r="A635" s="904">
        <f t="shared" si="9"/>
        <v>626</v>
      </c>
      <c r="B635" s="907">
        <v>2100</v>
      </c>
      <c r="C635" s="905" t="s">
        <v>4565</v>
      </c>
      <c r="D635" s="905">
        <v>2117</v>
      </c>
      <c r="E635" s="905" t="s">
        <v>4695</v>
      </c>
      <c r="F635" s="905">
        <v>2010</v>
      </c>
      <c r="G635" s="907" t="s">
        <v>4696</v>
      </c>
      <c r="H635" s="907" t="s">
        <v>5185</v>
      </c>
      <c r="I635" s="905" t="s">
        <v>5186</v>
      </c>
      <c r="J635" s="906">
        <v>8050027</v>
      </c>
      <c r="K635" s="905" t="s">
        <v>5199</v>
      </c>
      <c r="L635" s="905" t="s">
        <v>5200</v>
      </c>
      <c r="M635" s="905" t="s">
        <v>4447</v>
      </c>
      <c r="N635" s="905" t="s">
        <v>634</v>
      </c>
      <c r="O635" s="929">
        <v>418</v>
      </c>
      <c r="P635" s="922">
        <v>0</v>
      </c>
      <c r="Q635" s="922">
        <v>0</v>
      </c>
      <c r="R635" s="922">
        <v>0</v>
      </c>
      <c r="S635" s="907">
        <v>4004</v>
      </c>
      <c r="T635" s="905" t="s">
        <v>4594</v>
      </c>
      <c r="U635" s="923">
        <v>32631</v>
      </c>
      <c r="V635" s="923">
        <v>13639758</v>
      </c>
      <c r="W635" s="907" t="s">
        <v>4567</v>
      </c>
      <c r="X635" s="905"/>
      <c r="Y635" s="906"/>
      <c r="Z635" s="907" t="s">
        <v>5596</v>
      </c>
      <c r="AA635" s="908">
        <v>120.49863013698631</v>
      </c>
      <c r="AB635" s="909"/>
      <c r="AC635" s="905"/>
      <c r="AD635" s="907"/>
      <c r="AE635" s="929">
        <v>418</v>
      </c>
      <c r="AF635" s="906">
        <v>0</v>
      </c>
      <c r="AG635" s="910">
        <v>43808</v>
      </c>
      <c r="AH635" s="905"/>
      <c r="AI635" s="907"/>
      <c r="AJ635" s="907"/>
      <c r="AK635" s="907"/>
      <c r="AL635" s="906"/>
      <c r="AM635" s="905"/>
      <c r="AN635" s="910">
        <v>43982</v>
      </c>
      <c r="AO635" s="910">
        <v>730</v>
      </c>
      <c r="AP635" s="907"/>
      <c r="AQ635" s="905"/>
      <c r="AR635" s="905"/>
      <c r="AS635" s="905"/>
      <c r="AT635" s="905"/>
      <c r="AU635" s="923"/>
      <c r="AV635" s="905"/>
      <c r="AW635" s="905"/>
      <c r="AX635" s="905"/>
      <c r="AY635" s="920"/>
      <c r="AZ635" s="905"/>
      <c r="BA635" s="905"/>
      <c r="BB635" s="905"/>
      <c r="BC635" s="905"/>
      <c r="BD635" s="905"/>
      <c r="BE635" s="905"/>
      <c r="BF635" s="905"/>
      <c r="BG635" s="905"/>
      <c r="BH635" s="905"/>
      <c r="BI635" s="716">
        <v>0</v>
      </c>
      <c r="BJ635" s="722">
        <v>0</v>
      </c>
      <c r="BK635" s="1062">
        <v>0</v>
      </c>
      <c r="BL635" s="716">
        <v>0</v>
      </c>
      <c r="BM635" s="720" t="s">
        <v>5597</v>
      </c>
      <c r="BN635" s="891"/>
      <c r="BO635" s="891"/>
      <c r="BP635" s="891"/>
      <c r="BQ635" s="891"/>
      <c r="BR635" s="891"/>
      <c r="BS635" s="891"/>
      <c r="BT635" s="891"/>
      <c r="BU635" s="891"/>
      <c r="BV635" s="891"/>
      <c r="BW635" s="891"/>
      <c r="BX635" s="891"/>
      <c r="BY635" s="891"/>
      <c r="BZ635" s="891"/>
      <c r="CA635" s="891"/>
      <c r="CB635" s="891"/>
      <c r="CC635" s="891"/>
      <c r="CD635" s="891"/>
      <c r="CE635" s="891"/>
    </row>
    <row r="636" spans="1:83" s="726" customFormat="1">
      <c r="A636" s="904">
        <f t="shared" si="9"/>
        <v>627</v>
      </c>
      <c r="B636" s="907">
        <v>2100</v>
      </c>
      <c r="C636" s="905" t="s">
        <v>4565</v>
      </c>
      <c r="D636" s="905">
        <v>2117</v>
      </c>
      <c r="E636" s="905" t="s">
        <v>4695</v>
      </c>
      <c r="F636" s="905">
        <v>2010</v>
      </c>
      <c r="G636" s="907" t="s">
        <v>4696</v>
      </c>
      <c r="H636" s="907" t="s">
        <v>4581</v>
      </c>
      <c r="I636" s="905" t="s">
        <v>4582</v>
      </c>
      <c r="J636" s="906">
        <v>6850970000000</v>
      </c>
      <c r="K636" s="905" t="s">
        <v>5232</v>
      </c>
      <c r="L636" s="905" t="s">
        <v>4459</v>
      </c>
      <c r="M636" s="905" t="s">
        <v>1815</v>
      </c>
      <c r="N636" s="905" t="s">
        <v>634</v>
      </c>
      <c r="O636" s="929">
        <v>6</v>
      </c>
      <c r="P636" s="922">
        <v>0</v>
      </c>
      <c r="Q636" s="922">
        <v>0</v>
      </c>
      <c r="R636" s="922">
        <v>0</v>
      </c>
      <c r="S636" s="907">
        <v>4005</v>
      </c>
      <c r="T636" s="905" t="s">
        <v>4566</v>
      </c>
      <c r="U636" s="923">
        <v>805200</v>
      </c>
      <c r="V636" s="923">
        <v>4831200</v>
      </c>
      <c r="W636" s="907" t="s">
        <v>4567</v>
      </c>
      <c r="X636" s="905"/>
      <c r="Y636" s="906"/>
      <c r="Z636" s="907" t="s">
        <v>5596</v>
      </c>
      <c r="AA636" s="908">
        <v>120.49863013698631</v>
      </c>
      <c r="AB636" s="909"/>
      <c r="AC636" s="905"/>
      <c r="AD636" s="907"/>
      <c r="AE636" s="929">
        <v>6</v>
      </c>
      <c r="AF636" s="906">
        <v>0</v>
      </c>
      <c r="AG636" s="910">
        <v>43808</v>
      </c>
      <c r="AH636" s="905"/>
      <c r="AI636" s="907"/>
      <c r="AJ636" s="907"/>
      <c r="AK636" s="907"/>
      <c r="AL636" s="906"/>
      <c r="AM636" s="905"/>
      <c r="AN636" s="910">
        <v>43982</v>
      </c>
      <c r="AO636" s="910">
        <v>730</v>
      </c>
      <c r="AP636" s="907"/>
      <c r="AQ636" s="905"/>
      <c r="AR636" s="905"/>
      <c r="AS636" s="905"/>
      <c r="AT636" s="905"/>
      <c r="AU636" s="923"/>
      <c r="AV636" s="905"/>
      <c r="AW636" s="905"/>
      <c r="AX636" s="905"/>
      <c r="AY636" s="920"/>
      <c r="AZ636" s="905"/>
      <c r="BA636" s="905"/>
      <c r="BB636" s="905"/>
      <c r="BC636" s="905"/>
      <c r="BD636" s="905"/>
      <c r="BE636" s="905"/>
      <c r="BF636" s="905"/>
      <c r="BG636" s="905"/>
      <c r="BH636" s="905"/>
      <c r="BI636" s="716">
        <v>0</v>
      </c>
      <c r="BJ636" s="722">
        <v>0</v>
      </c>
      <c r="BK636" s="1062">
        <v>0</v>
      </c>
      <c r="BL636" s="716">
        <v>0</v>
      </c>
      <c r="BM636" s="720" t="s">
        <v>5597</v>
      </c>
      <c r="BN636" s="891"/>
      <c r="BO636" s="891"/>
      <c r="BP636" s="891"/>
      <c r="BQ636" s="891"/>
      <c r="BR636" s="891"/>
      <c r="BS636" s="891"/>
      <c r="BT636" s="891"/>
      <c r="BU636" s="891"/>
      <c r="BV636" s="891"/>
      <c r="BW636" s="891"/>
      <c r="BX636" s="891"/>
      <c r="BY636" s="891"/>
      <c r="BZ636" s="891"/>
      <c r="CA636" s="891"/>
      <c r="CB636" s="891"/>
      <c r="CC636" s="891"/>
      <c r="CD636" s="891"/>
      <c r="CE636" s="891"/>
    </row>
    <row r="637" spans="1:83" s="726" customFormat="1">
      <c r="A637" s="904">
        <f t="shared" si="9"/>
        <v>628</v>
      </c>
      <c r="B637" s="907">
        <v>2100</v>
      </c>
      <c r="C637" s="905" t="s">
        <v>4565</v>
      </c>
      <c r="D637" s="905">
        <v>2117</v>
      </c>
      <c r="E637" s="905" t="s">
        <v>4695</v>
      </c>
      <c r="F637" s="905">
        <v>2010</v>
      </c>
      <c r="G637" s="907" t="s">
        <v>4696</v>
      </c>
      <c r="H637" s="907" t="s">
        <v>4581</v>
      </c>
      <c r="I637" s="905" t="s">
        <v>4582</v>
      </c>
      <c r="J637" s="906">
        <v>6850970000802</v>
      </c>
      <c r="K637" s="905" t="s">
        <v>5257</v>
      </c>
      <c r="L637" s="905" t="s">
        <v>4459</v>
      </c>
      <c r="M637" s="905" t="s">
        <v>4929</v>
      </c>
      <c r="N637" s="905" t="s">
        <v>634</v>
      </c>
      <c r="O637" s="929">
        <v>5</v>
      </c>
      <c r="P637" s="922">
        <v>0</v>
      </c>
      <c r="Q637" s="922">
        <v>0</v>
      </c>
      <c r="R637" s="922">
        <v>0</v>
      </c>
      <c r="S637" s="907">
        <v>4005</v>
      </c>
      <c r="T637" s="905" t="s">
        <v>4566</v>
      </c>
      <c r="U637" s="923">
        <v>936100</v>
      </c>
      <c r="V637" s="923">
        <v>4680500</v>
      </c>
      <c r="W637" s="907" t="s">
        <v>4567</v>
      </c>
      <c r="X637" s="905"/>
      <c r="Y637" s="906"/>
      <c r="Z637" s="907" t="s">
        <v>5596</v>
      </c>
      <c r="AA637" s="908">
        <v>120.49863013698631</v>
      </c>
      <c r="AB637" s="909"/>
      <c r="AC637" s="905"/>
      <c r="AD637" s="907"/>
      <c r="AE637" s="929">
        <v>5</v>
      </c>
      <c r="AF637" s="906">
        <v>0</v>
      </c>
      <c r="AG637" s="910">
        <v>43808</v>
      </c>
      <c r="AH637" s="905"/>
      <c r="AI637" s="907"/>
      <c r="AJ637" s="907"/>
      <c r="AK637" s="907"/>
      <c r="AL637" s="906"/>
      <c r="AM637" s="905"/>
      <c r="AN637" s="910">
        <v>43982</v>
      </c>
      <c r="AO637" s="910">
        <v>730</v>
      </c>
      <c r="AP637" s="907"/>
      <c r="AQ637" s="905"/>
      <c r="AR637" s="905"/>
      <c r="AS637" s="905"/>
      <c r="AT637" s="905"/>
      <c r="AU637" s="923"/>
      <c r="AV637" s="905"/>
      <c r="AW637" s="905"/>
      <c r="AX637" s="905"/>
      <c r="AY637" s="920"/>
      <c r="AZ637" s="905"/>
      <c r="BA637" s="905"/>
      <c r="BB637" s="905"/>
      <c r="BC637" s="905"/>
      <c r="BD637" s="905"/>
      <c r="BE637" s="905"/>
      <c r="BF637" s="905"/>
      <c r="BG637" s="905"/>
      <c r="BH637" s="905"/>
      <c r="BI637" s="716">
        <v>0</v>
      </c>
      <c r="BJ637" s="722">
        <v>0</v>
      </c>
      <c r="BK637" s="1062">
        <v>0</v>
      </c>
      <c r="BL637" s="716">
        <v>0</v>
      </c>
      <c r="BM637" s="720" t="s">
        <v>5597</v>
      </c>
      <c r="BN637" s="891"/>
      <c r="BO637" s="891"/>
      <c r="BP637" s="891"/>
      <c r="BQ637" s="891"/>
      <c r="BR637" s="891"/>
      <c r="BS637" s="891"/>
      <c r="BT637" s="891"/>
      <c r="BU637" s="891"/>
      <c r="BV637" s="891"/>
      <c r="BW637" s="891"/>
      <c r="BX637" s="891"/>
      <c r="BY637" s="891"/>
      <c r="BZ637" s="891"/>
      <c r="CA637" s="891"/>
      <c r="CB637" s="891"/>
      <c r="CC637" s="891"/>
      <c r="CD637" s="891"/>
      <c r="CE637" s="891"/>
    </row>
    <row r="638" spans="1:83" s="726" customFormat="1">
      <c r="A638" s="904">
        <f t="shared" si="9"/>
        <v>629</v>
      </c>
      <c r="B638" s="907">
        <v>2100</v>
      </c>
      <c r="C638" s="905" t="s">
        <v>4565</v>
      </c>
      <c r="D638" s="905">
        <v>2117</v>
      </c>
      <c r="E638" s="905" t="s">
        <v>4695</v>
      </c>
      <c r="F638" s="905">
        <v>2010</v>
      </c>
      <c r="G638" s="907" t="s">
        <v>4696</v>
      </c>
      <c r="H638" s="907" t="s">
        <v>4581</v>
      </c>
      <c r="I638" s="905" t="s">
        <v>4582</v>
      </c>
      <c r="J638" s="906">
        <v>6850970000235</v>
      </c>
      <c r="K638" s="905" t="s">
        <v>5542</v>
      </c>
      <c r="L638" s="905" t="s">
        <v>4459</v>
      </c>
      <c r="M638" s="905" t="s">
        <v>656</v>
      </c>
      <c r="N638" s="905" t="s">
        <v>634</v>
      </c>
      <c r="O638" s="929">
        <v>0</v>
      </c>
      <c r="P638" s="922">
        <v>0</v>
      </c>
      <c r="Q638" s="922">
        <v>0</v>
      </c>
      <c r="R638" s="922">
        <v>0</v>
      </c>
      <c r="S638" s="907">
        <v>4005</v>
      </c>
      <c r="T638" s="905" t="s">
        <v>4566</v>
      </c>
      <c r="U638" s="923">
        <v>0</v>
      </c>
      <c r="V638" s="923">
        <v>0</v>
      </c>
      <c r="W638" s="907" t="s">
        <v>4567</v>
      </c>
      <c r="X638" s="905"/>
      <c r="Y638" s="906"/>
      <c r="Z638" s="907" t="s">
        <v>5596</v>
      </c>
      <c r="AA638" s="908">
        <v>120.49863013698631</v>
      </c>
      <c r="AB638" s="909"/>
      <c r="AC638" s="905"/>
      <c r="AD638" s="907"/>
      <c r="AE638" s="929">
        <v>0</v>
      </c>
      <c r="AF638" s="906">
        <v>0</v>
      </c>
      <c r="AG638" s="910">
        <v>43808</v>
      </c>
      <c r="AH638" s="905"/>
      <c r="AI638" s="907"/>
      <c r="AJ638" s="907"/>
      <c r="AK638" s="907"/>
      <c r="AL638" s="906"/>
      <c r="AM638" s="905"/>
      <c r="AN638" s="910">
        <v>43982</v>
      </c>
      <c r="AO638" s="910">
        <v>730</v>
      </c>
      <c r="AP638" s="907"/>
      <c r="AQ638" s="905"/>
      <c r="AR638" s="905"/>
      <c r="AS638" s="905"/>
      <c r="AT638" s="905"/>
      <c r="AU638" s="923"/>
      <c r="AV638" s="905"/>
      <c r="AW638" s="905"/>
      <c r="AX638" s="905"/>
      <c r="AY638" s="920"/>
      <c r="AZ638" s="905"/>
      <c r="BA638" s="905"/>
      <c r="BB638" s="905"/>
      <c r="BC638" s="905"/>
      <c r="BD638" s="905"/>
      <c r="BE638" s="905"/>
      <c r="BF638" s="905"/>
      <c r="BG638" s="905"/>
      <c r="BH638" s="905"/>
      <c r="BI638" s="716">
        <v>0</v>
      </c>
      <c r="BJ638" s="722">
        <v>0</v>
      </c>
      <c r="BK638" s="1062">
        <v>0</v>
      </c>
      <c r="BL638" s="716">
        <v>0</v>
      </c>
      <c r="BM638" s="720" t="s">
        <v>5597</v>
      </c>
      <c r="BN638" s="891"/>
      <c r="BO638" s="891"/>
      <c r="BP638" s="891"/>
      <c r="BQ638" s="891"/>
      <c r="BR638" s="891"/>
      <c r="BS638" s="891"/>
      <c r="BT638" s="891"/>
      <c r="BU638" s="891"/>
      <c r="BV638" s="891"/>
      <c r="BW638" s="891"/>
      <c r="BX638" s="891"/>
      <c r="BY638" s="891"/>
      <c r="BZ638" s="891"/>
      <c r="CA638" s="891"/>
      <c r="CB638" s="891"/>
      <c r="CC638" s="891"/>
      <c r="CD638" s="891"/>
      <c r="CE638" s="891"/>
    </row>
    <row r="639" spans="1:83" s="726" customFormat="1">
      <c r="A639" s="904">
        <f t="shared" si="9"/>
        <v>630</v>
      </c>
      <c r="B639" s="907">
        <v>2100</v>
      </c>
      <c r="C639" s="905" t="s">
        <v>4565</v>
      </c>
      <c r="D639" s="905">
        <v>2117</v>
      </c>
      <c r="E639" s="905" t="s">
        <v>4695</v>
      </c>
      <c r="F639" s="905">
        <v>2010</v>
      </c>
      <c r="G639" s="907" t="s">
        <v>4696</v>
      </c>
      <c r="H639" s="907" t="s">
        <v>4581</v>
      </c>
      <c r="I639" s="905" t="s">
        <v>4582</v>
      </c>
      <c r="J639" s="906">
        <v>6850970000236</v>
      </c>
      <c r="K639" s="905" t="s">
        <v>5543</v>
      </c>
      <c r="L639" s="905" t="s">
        <v>4459</v>
      </c>
      <c r="M639" s="905" t="s">
        <v>656</v>
      </c>
      <c r="N639" s="905" t="s">
        <v>634</v>
      </c>
      <c r="O639" s="929">
        <v>0</v>
      </c>
      <c r="P639" s="922">
        <v>0</v>
      </c>
      <c r="Q639" s="922">
        <v>0</v>
      </c>
      <c r="R639" s="922">
        <v>0</v>
      </c>
      <c r="S639" s="907">
        <v>4005</v>
      </c>
      <c r="T639" s="905" t="s">
        <v>4566</v>
      </c>
      <c r="U639" s="923">
        <v>0</v>
      </c>
      <c r="V639" s="923">
        <v>0</v>
      </c>
      <c r="W639" s="907" t="s">
        <v>4567</v>
      </c>
      <c r="X639" s="905"/>
      <c r="Y639" s="906"/>
      <c r="Z639" s="907" t="s">
        <v>5596</v>
      </c>
      <c r="AA639" s="908">
        <v>120.49863013698631</v>
      </c>
      <c r="AB639" s="909"/>
      <c r="AC639" s="905"/>
      <c r="AD639" s="907"/>
      <c r="AE639" s="929">
        <v>0</v>
      </c>
      <c r="AF639" s="906">
        <v>0</v>
      </c>
      <c r="AG639" s="910">
        <v>43808</v>
      </c>
      <c r="AH639" s="905"/>
      <c r="AI639" s="907"/>
      <c r="AJ639" s="907"/>
      <c r="AK639" s="907"/>
      <c r="AL639" s="906"/>
      <c r="AM639" s="905"/>
      <c r="AN639" s="910">
        <v>43982</v>
      </c>
      <c r="AO639" s="910">
        <v>730</v>
      </c>
      <c r="AP639" s="907"/>
      <c r="AQ639" s="905"/>
      <c r="AR639" s="905"/>
      <c r="AS639" s="905"/>
      <c r="AT639" s="905"/>
      <c r="AU639" s="923"/>
      <c r="AV639" s="905"/>
      <c r="AW639" s="905"/>
      <c r="AX639" s="905"/>
      <c r="AY639" s="920"/>
      <c r="AZ639" s="905"/>
      <c r="BA639" s="905"/>
      <c r="BB639" s="905"/>
      <c r="BC639" s="905"/>
      <c r="BD639" s="905"/>
      <c r="BE639" s="905"/>
      <c r="BF639" s="905"/>
      <c r="BG639" s="905"/>
      <c r="BH639" s="905"/>
      <c r="BI639" s="716">
        <v>0</v>
      </c>
      <c r="BJ639" s="722">
        <v>0</v>
      </c>
      <c r="BK639" s="1062">
        <v>0</v>
      </c>
      <c r="BL639" s="716">
        <v>0</v>
      </c>
      <c r="BM639" s="720" t="s">
        <v>5597</v>
      </c>
      <c r="BN639" s="891"/>
      <c r="BO639" s="891"/>
      <c r="BP639" s="891"/>
      <c r="BQ639" s="891"/>
      <c r="BR639" s="891"/>
      <c r="BS639" s="891"/>
      <c r="BT639" s="891"/>
      <c r="BU639" s="891"/>
      <c r="BV639" s="891"/>
      <c r="BW639" s="891"/>
      <c r="BX639" s="891"/>
      <c r="BY639" s="891"/>
      <c r="BZ639" s="891"/>
      <c r="CA639" s="891"/>
      <c r="CB639" s="891"/>
      <c r="CC639" s="891"/>
      <c r="CD639" s="891"/>
      <c r="CE639" s="891"/>
    </row>
    <row r="640" spans="1:83" s="726" customFormat="1">
      <c r="A640" s="904">
        <f t="shared" si="9"/>
        <v>631</v>
      </c>
      <c r="B640" s="907">
        <v>2100</v>
      </c>
      <c r="C640" s="905" t="s">
        <v>4565</v>
      </c>
      <c r="D640" s="905">
        <v>2117</v>
      </c>
      <c r="E640" s="905" t="s">
        <v>4695</v>
      </c>
      <c r="F640" s="905">
        <v>2010</v>
      </c>
      <c r="G640" s="907" t="s">
        <v>4696</v>
      </c>
      <c r="H640" s="907" t="s">
        <v>4581</v>
      </c>
      <c r="I640" s="905" t="s">
        <v>4582</v>
      </c>
      <c r="J640" s="906">
        <v>6850970000007</v>
      </c>
      <c r="K640" s="905" t="s">
        <v>4941</v>
      </c>
      <c r="L640" s="905" t="s">
        <v>4459</v>
      </c>
      <c r="M640" s="905" t="s">
        <v>4591</v>
      </c>
      <c r="N640" s="905" t="s">
        <v>634</v>
      </c>
      <c r="O640" s="929">
        <v>40</v>
      </c>
      <c r="P640" s="922">
        <v>0</v>
      </c>
      <c r="Q640" s="922">
        <v>0</v>
      </c>
      <c r="R640" s="922">
        <v>0</v>
      </c>
      <c r="S640" s="907">
        <v>4005</v>
      </c>
      <c r="T640" s="905" t="s">
        <v>4566</v>
      </c>
      <c r="U640" s="923">
        <v>533500</v>
      </c>
      <c r="V640" s="923">
        <v>21340000</v>
      </c>
      <c r="W640" s="907" t="s">
        <v>4567</v>
      </c>
      <c r="X640" s="905"/>
      <c r="Y640" s="906"/>
      <c r="Z640" s="907" t="s">
        <v>5596</v>
      </c>
      <c r="AA640" s="908">
        <v>120.49863013698631</v>
      </c>
      <c r="AB640" s="909"/>
      <c r="AC640" s="905"/>
      <c r="AD640" s="907"/>
      <c r="AE640" s="929">
        <v>40</v>
      </c>
      <c r="AF640" s="906">
        <v>62</v>
      </c>
      <c r="AG640" s="910">
        <v>43959</v>
      </c>
      <c r="AH640" s="905"/>
      <c r="AI640" s="910">
        <v>43959</v>
      </c>
      <c r="AJ640" s="907"/>
      <c r="AK640" s="907"/>
      <c r="AL640" s="906">
        <v>62</v>
      </c>
      <c r="AM640" s="905"/>
      <c r="AN640" s="910">
        <v>43982</v>
      </c>
      <c r="AO640" s="910">
        <v>730</v>
      </c>
      <c r="AP640" s="907"/>
      <c r="AQ640" s="905"/>
      <c r="AR640" s="905"/>
      <c r="AS640" s="905"/>
      <c r="AT640" s="905"/>
      <c r="AU640" s="923"/>
      <c r="AV640" s="905"/>
      <c r="AW640" s="905"/>
      <c r="AX640" s="905"/>
      <c r="AY640" s="920"/>
      <c r="AZ640" s="905"/>
      <c r="BA640" s="905">
        <v>62</v>
      </c>
      <c r="BB640" s="905"/>
      <c r="BC640" s="905"/>
      <c r="BD640" s="905"/>
      <c r="BE640" s="905"/>
      <c r="BF640" s="905"/>
      <c r="BG640" s="905"/>
      <c r="BH640" s="905"/>
      <c r="BI640" s="716">
        <v>62</v>
      </c>
      <c r="BJ640" s="722">
        <v>5.166666666666667</v>
      </c>
      <c r="BK640" s="1062">
        <v>33077000</v>
      </c>
      <c r="BL640" s="716">
        <v>1</v>
      </c>
      <c r="BM640" s="720" t="s">
        <v>5597</v>
      </c>
      <c r="BN640" s="891"/>
      <c r="BO640" s="891"/>
      <c r="BP640" s="891"/>
      <c r="BQ640" s="891"/>
      <c r="BR640" s="891"/>
      <c r="BS640" s="891"/>
      <c r="BT640" s="891"/>
      <c r="BU640" s="891"/>
      <c r="BV640" s="891"/>
      <c r="BW640" s="891"/>
      <c r="BX640" s="891"/>
      <c r="BY640" s="891"/>
      <c r="BZ640" s="891"/>
      <c r="CA640" s="891"/>
      <c r="CB640" s="891"/>
      <c r="CC640" s="891"/>
      <c r="CD640" s="891"/>
      <c r="CE640" s="891"/>
    </row>
    <row r="641" spans="1:83" s="726" customFormat="1">
      <c r="A641" s="904">
        <f t="shared" si="9"/>
        <v>632</v>
      </c>
      <c r="B641" s="907">
        <v>2100</v>
      </c>
      <c r="C641" s="905" t="s">
        <v>4565</v>
      </c>
      <c r="D641" s="905">
        <v>2117</v>
      </c>
      <c r="E641" s="905" t="s">
        <v>4695</v>
      </c>
      <c r="F641" s="905">
        <v>2010</v>
      </c>
      <c r="G641" s="907" t="s">
        <v>4696</v>
      </c>
      <c r="H641" s="907" t="s">
        <v>4581</v>
      </c>
      <c r="I641" s="905" t="s">
        <v>4582</v>
      </c>
      <c r="J641" s="906">
        <v>6850970000012</v>
      </c>
      <c r="K641" s="905" t="s">
        <v>4938</v>
      </c>
      <c r="L641" s="905" t="s">
        <v>4459</v>
      </c>
      <c r="M641" s="905" t="s">
        <v>656</v>
      </c>
      <c r="N641" s="905" t="s">
        <v>634</v>
      </c>
      <c r="O641" s="929">
        <v>1700</v>
      </c>
      <c r="P641" s="922">
        <v>0</v>
      </c>
      <c r="Q641" s="922">
        <v>0</v>
      </c>
      <c r="R641" s="922">
        <v>0</v>
      </c>
      <c r="S641" s="907">
        <v>4005</v>
      </c>
      <c r="T641" s="905" t="s">
        <v>4566</v>
      </c>
      <c r="U641" s="923">
        <v>15400</v>
      </c>
      <c r="V641" s="923">
        <v>26179499</v>
      </c>
      <c r="W641" s="907" t="s">
        <v>4567</v>
      </c>
      <c r="X641" s="905"/>
      <c r="Y641" s="906"/>
      <c r="Z641" s="907" t="s">
        <v>5596</v>
      </c>
      <c r="AA641" s="908">
        <v>120.49863013698631</v>
      </c>
      <c r="AB641" s="909"/>
      <c r="AC641" s="905"/>
      <c r="AD641" s="907"/>
      <c r="AE641" s="929">
        <v>1700</v>
      </c>
      <c r="AF641" s="906">
        <v>600</v>
      </c>
      <c r="AG641" s="910">
        <v>43959</v>
      </c>
      <c r="AH641" s="905"/>
      <c r="AI641" s="910">
        <v>43959</v>
      </c>
      <c r="AJ641" s="907"/>
      <c r="AK641" s="907"/>
      <c r="AL641" s="906">
        <v>600</v>
      </c>
      <c r="AM641" s="905"/>
      <c r="AN641" s="910">
        <v>43982</v>
      </c>
      <c r="AO641" s="910">
        <v>730</v>
      </c>
      <c r="AP641" s="907"/>
      <c r="AQ641" s="905"/>
      <c r="AR641" s="905"/>
      <c r="AS641" s="905"/>
      <c r="AT641" s="905"/>
      <c r="AU641" s="923"/>
      <c r="AV641" s="905"/>
      <c r="AW641" s="905"/>
      <c r="AX641" s="905"/>
      <c r="AY641" s="920"/>
      <c r="AZ641" s="905"/>
      <c r="BA641" s="905">
        <v>600</v>
      </c>
      <c r="BB641" s="905"/>
      <c r="BC641" s="905"/>
      <c r="BD641" s="905"/>
      <c r="BE641" s="905"/>
      <c r="BF641" s="905"/>
      <c r="BG641" s="905"/>
      <c r="BH641" s="905"/>
      <c r="BI641" s="716">
        <v>600</v>
      </c>
      <c r="BJ641" s="722">
        <v>50</v>
      </c>
      <c r="BK641" s="1062">
        <v>9240000</v>
      </c>
      <c r="BL641" s="716">
        <v>1</v>
      </c>
      <c r="BM641" s="720" t="s">
        <v>5597</v>
      </c>
      <c r="BN641" s="891"/>
      <c r="BO641" s="891"/>
      <c r="BP641" s="891"/>
      <c r="BQ641" s="891"/>
      <c r="BR641" s="891"/>
      <c r="BS641" s="891"/>
      <c r="BT641" s="891"/>
      <c r="BU641" s="891"/>
      <c r="BV641" s="891"/>
      <c r="BW641" s="891"/>
      <c r="BX641" s="891"/>
      <c r="BY641" s="891"/>
      <c r="BZ641" s="891"/>
      <c r="CA641" s="891"/>
      <c r="CB641" s="891"/>
      <c r="CC641" s="891"/>
      <c r="CD641" s="891"/>
      <c r="CE641" s="891"/>
    </row>
    <row r="642" spans="1:83" s="726" customFormat="1">
      <c r="A642" s="904">
        <f t="shared" si="9"/>
        <v>633</v>
      </c>
      <c r="B642" s="907">
        <v>2100</v>
      </c>
      <c r="C642" s="905" t="s">
        <v>4565</v>
      </c>
      <c r="D642" s="905">
        <v>2117</v>
      </c>
      <c r="E642" s="905" t="s">
        <v>4695</v>
      </c>
      <c r="F642" s="905">
        <v>2010</v>
      </c>
      <c r="G642" s="907" t="s">
        <v>4696</v>
      </c>
      <c r="H642" s="907" t="s">
        <v>4581</v>
      </c>
      <c r="I642" s="905" t="s">
        <v>4582</v>
      </c>
      <c r="J642" s="906">
        <v>9999970025872</v>
      </c>
      <c r="K642" s="905" t="s">
        <v>5544</v>
      </c>
      <c r="L642" s="905" t="s">
        <v>4459</v>
      </c>
      <c r="M642" s="905" t="s">
        <v>4591</v>
      </c>
      <c r="N642" s="905" t="s">
        <v>634</v>
      </c>
      <c r="O642" s="929">
        <v>0</v>
      </c>
      <c r="P642" s="922">
        <v>0</v>
      </c>
      <c r="Q642" s="922">
        <v>0</v>
      </c>
      <c r="R642" s="922">
        <v>0</v>
      </c>
      <c r="S642" s="907">
        <v>4005</v>
      </c>
      <c r="T642" s="905" t="s">
        <v>4566</v>
      </c>
      <c r="U642" s="923">
        <v>0</v>
      </c>
      <c r="V642" s="923">
        <v>0</v>
      </c>
      <c r="W642" s="907" t="s">
        <v>4567</v>
      </c>
      <c r="X642" s="905"/>
      <c r="Y642" s="906"/>
      <c r="Z642" s="907" t="s">
        <v>5596</v>
      </c>
      <c r="AA642" s="908">
        <v>120.49863013698631</v>
      </c>
      <c r="AB642" s="909"/>
      <c r="AC642" s="905"/>
      <c r="AD642" s="907"/>
      <c r="AE642" s="929">
        <v>0</v>
      </c>
      <c r="AF642" s="906">
        <v>0</v>
      </c>
      <c r="AG642" s="910">
        <v>43808</v>
      </c>
      <c r="AH642" s="905"/>
      <c r="AI642" s="907"/>
      <c r="AJ642" s="907"/>
      <c r="AK642" s="907"/>
      <c r="AL642" s="906"/>
      <c r="AM642" s="905"/>
      <c r="AN642" s="910">
        <v>43982</v>
      </c>
      <c r="AO642" s="910">
        <v>730</v>
      </c>
      <c r="AP642" s="907"/>
      <c r="AQ642" s="905"/>
      <c r="AR642" s="905"/>
      <c r="AS642" s="905"/>
      <c r="AT642" s="905"/>
      <c r="AU642" s="923"/>
      <c r="AV642" s="905"/>
      <c r="AW642" s="905"/>
      <c r="AX642" s="905"/>
      <c r="AY642" s="920"/>
      <c r="AZ642" s="905"/>
      <c r="BA642" s="905"/>
      <c r="BB642" s="905"/>
      <c r="BC642" s="905"/>
      <c r="BD642" s="905"/>
      <c r="BE642" s="905"/>
      <c r="BF642" s="905"/>
      <c r="BG642" s="905"/>
      <c r="BH642" s="905"/>
      <c r="BI642" s="716">
        <v>0</v>
      </c>
      <c r="BJ642" s="722">
        <v>0</v>
      </c>
      <c r="BK642" s="1062">
        <v>0</v>
      </c>
      <c r="BL642" s="716">
        <v>0</v>
      </c>
      <c r="BM642" s="720" t="s">
        <v>5597</v>
      </c>
      <c r="BN642" s="891"/>
      <c r="BO642" s="891"/>
      <c r="BP642" s="891"/>
      <c r="BQ642" s="891"/>
      <c r="BR642" s="891"/>
      <c r="BS642" s="891"/>
      <c r="BT642" s="891"/>
      <c r="BU642" s="891"/>
      <c r="BV642" s="891"/>
      <c r="BW642" s="891"/>
      <c r="BX642" s="891"/>
      <c r="BY642" s="891"/>
      <c r="BZ642" s="891"/>
      <c r="CA642" s="891"/>
      <c r="CB642" s="891"/>
      <c r="CC642" s="891"/>
      <c r="CD642" s="891"/>
      <c r="CE642" s="891"/>
    </row>
    <row r="643" spans="1:83" s="726" customFormat="1">
      <c r="A643" s="904">
        <f t="shared" si="9"/>
        <v>634</v>
      </c>
      <c r="B643" s="907">
        <v>2100</v>
      </c>
      <c r="C643" s="905" t="s">
        <v>4565</v>
      </c>
      <c r="D643" s="905">
        <v>2117</v>
      </c>
      <c r="E643" s="905" t="s">
        <v>4695</v>
      </c>
      <c r="F643" s="905">
        <v>2010</v>
      </c>
      <c r="G643" s="907" t="s">
        <v>4696</v>
      </c>
      <c r="H643" s="907" t="s">
        <v>4581</v>
      </c>
      <c r="I643" s="905" t="s">
        <v>4582</v>
      </c>
      <c r="J643" s="906">
        <v>6810970000095</v>
      </c>
      <c r="K643" s="905" t="s">
        <v>5545</v>
      </c>
      <c r="L643" s="905" t="s">
        <v>5227</v>
      </c>
      <c r="M643" s="905" t="s">
        <v>4441</v>
      </c>
      <c r="N643" s="905" t="s">
        <v>634</v>
      </c>
      <c r="O643" s="929">
        <v>0</v>
      </c>
      <c r="P643" s="922">
        <v>0</v>
      </c>
      <c r="Q643" s="922">
        <v>0</v>
      </c>
      <c r="R643" s="922">
        <v>0</v>
      </c>
      <c r="S643" s="907">
        <v>4005</v>
      </c>
      <c r="T643" s="905" t="s">
        <v>4566</v>
      </c>
      <c r="U643" s="923">
        <v>0</v>
      </c>
      <c r="V643" s="923">
        <v>0</v>
      </c>
      <c r="W643" s="907" t="s">
        <v>4567</v>
      </c>
      <c r="X643" s="905"/>
      <c r="Y643" s="906"/>
      <c r="Z643" s="907" t="s">
        <v>5596</v>
      </c>
      <c r="AA643" s="908">
        <v>120.49863013698631</v>
      </c>
      <c r="AB643" s="909"/>
      <c r="AC643" s="905"/>
      <c r="AD643" s="907"/>
      <c r="AE643" s="929">
        <v>0</v>
      </c>
      <c r="AF643" s="906">
        <v>0</v>
      </c>
      <c r="AG643" s="910">
        <v>43808</v>
      </c>
      <c r="AH643" s="905"/>
      <c r="AI643" s="907"/>
      <c r="AJ643" s="907"/>
      <c r="AK643" s="907"/>
      <c r="AL643" s="906"/>
      <c r="AM643" s="905"/>
      <c r="AN643" s="910">
        <v>43982</v>
      </c>
      <c r="AO643" s="910">
        <v>730</v>
      </c>
      <c r="AP643" s="907"/>
      <c r="AQ643" s="905"/>
      <c r="AR643" s="905"/>
      <c r="AS643" s="905"/>
      <c r="AT643" s="905"/>
      <c r="AU643" s="923"/>
      <c r="AV643" s="905"/>
      <c r="AW643" s="905"/>
      <c r="AX643" s="905"/>
      <c r="AY643" s="920"/>
      <c r="AZ643" s="905"/>
      <c r="BA643" s="905"/>
      <c r="BB643" s="905"/>
      <c r="BC643" s="905"/>
      <c r="BD643" s="905"/>
      <c r="BE643" s="905"/>
      <c r="BF643" s="905"/>
      <c r="BG643" s="905"/>
      <c r="BH643" s="905"/>
      <c r="BI643" s="716">
        <v>0</v>
      </c>
      <c r="BJ643" s="722">
        <v>0</v>
      </c>
      <c r="BK643" s="1062">
        <v>0</v>
      </c>
      <c r="BL643" s="716">
        <v>0</v>
      </c>
      <c r="BM643" s="720" t="s">
        <v>5597</v>
      </c>
      <c r="BN643" s="891"/>
      <c r="BO643" s="891"/>
      <c r="BP643" s="891"/>
      <c r="BQ643" s="891"/>
      <c r="BR643" s="891"/>
      <c r="BS643" s="891"/>
      <c r="BT643" s="891"/>
      <c r="BU643" s="891"/>
      <c r="BV643" s="891"/>
      <c r="BW643" s="891"/>
      <c r="BX643" s="891"/>
      <c r="BY643" s="891"/>
      <c r="BZ643" s="891"/>
      <c r="CA643" s="891"/>
      <c r="CB643" s="891"/>
      <c r="CC643" s="891"/>
      <c r="CD643" s="891"/>
      <c r="CE643" s="891"/>
    </row>
    <row r="644" spans="1:83" s="726" customFormat="1">
      <c r="A644" s="904">
        <f t="shared" si="9"/>
        <v>635</v>
      </c>
      <c r="B644" s="907">
        <v>2100</v>
      </c>
      <c r="C644" s="905" t="s">
        <v>4565</v>
      </c>
      <c r="D644" s="905">
        <v>2117</v>
      </c>
      <c r="E644" s="905" t="s">
        <v>4695</v>
      </c>
      <c r="F644" s="905">
        <v>2010</v>
      </c>
      <c r="G644" s="907" t="s">
        <v>4696</v>
      </c>
      <c r="H644" s="907" t="s">
        <v>4581</v>
      </c>
      <c r="I644" s="905" t="s">
        <v>4582</v>
      </c>
      <c r="J644" s="906">
        <v>6850970000350</v>
      </c>
      <c r="K644" s="905" t="s">
        <v>5546</v>
      </c>
      <c r="L644" s="905" t="s">
        <v>4459</v>
      </c>
      <c r="M644" s="905" t="s">
        <v>4441</v>
      </c>
      <c r="N644" s="905" t="s">
        <v>634</v>
      </c>
      <c r="O644" s="929">
        <v>0</v>
      </c>
      <c r="P644" s="922">
        <v>0</v>
      </c>
      <c r="Q644" s="922">
        <v>0</v>
      </c>
      <c r="R644" s="922">
        <v>0</v>
      </c>
      <c r="S644" s="907">
        <v>4005</v>
      </c>
      <c r="T644" s="905" t="s">
        <v>4566</v>
      </c>
      <c r="U644" s="923">
        <v>0</v>
      </c>
      <c r="V644" s="923">
        <v>0</v>
      </c>
      <c r="W644" s="907" t="s">
        <v>4567</v>
      </c>
      <c r="X644" s="905"/>
      <c r="Y644" s="906"/>
      <c r="Z644" s="907" t="s">
        <v>5596</v>
      </c>
      <c r="AA644" s="908">
        <v>120.49863013698631</v>
      </c>
      <c r="AB644" s="909"/>
      <c r="AC644" s="905"/>
      <c r="AD644" s="907"/>
      <c r="AE644" s="929">
        <v>0</v>
      </c>
      <c r="AF644" s="906">
        <v>0</v>
      </c>
      <c r="AG644" s="910">
        <v>43808</v>
      </c>
      <c r="AH644" s="905"/>
      <c r="AI644" s="907"/>
      <c r="AJ644" s="907"/>
      <c r="AK644" s="907"/>
      <c r="AL644" s="906"/>
      <c r="AM644" s="905"/>
      <c r="AN644" s="910">
        <v>43982</v>
      </c>
      <c r="AO644" s="910">
        <v>730</v>
      </c>
      <c r="AP644" s="907"/>
      <c r="AQ644" s="905"/>
      <c r="AR644" s="905"/>
      <c r="AS644" s="905"/>
      <c r="AT644" s="905"/>
      <c r="AU644" s="923"/>
      <c r="AV644" s="905"/>
      <c r="AW644" s="905"/>
      <c r="AX644" s="905"/>
      <c r="AY644" s="920"/>
      <c r="AZ644" s="905"/>
      <c r="BA644" s="905"/>
      <c r="BB644" s="905"/>
      <c r="BC644" s="905"/>
      <c r="BD644" s="905"/>
      <c r="BE644" s="905"/>
      <c r="BF644" s="905"/>
      <c r="BG644" s="905"/>
      <c r="BH644" s="905"/>
      <c r="BI644" s="716">
        <v>0</v>
      </c>
      <c r="BJ644" s="722">
        <v>0</v>
      </c>
      <c r="BK644" s="1062">
        <v>0</v>
      </c>
      <c r="BL644" s="716">
        <v>0</v>
      </c>
      <c r="BM644" s="720" t="s">
        <v>5597</v>
      </c>
      <c r="BN644" s="891"/>
      <c r="BO644" s="891"/>
      <c r="BP644" s="891"/>
      <c r="BQ644" s="891"/>
      <c r="BR644" s="891"/>
      <c r="BS644" s="891"/>
      <c r="BT644" s="891"/>
      <c r="BU644" s="891"/>
      <c r="BV644" s="891"/>
      <c r="BW644" s="891"/>
      <c r="BX644" s="891"/>
      <c r="BY644" s="891"/>
      <c r="BZ644" s="891"/>
      <c r="CA644" s="891"/>
      <c r="CB644" s="891"/>
      <c r="CC644" s="891"/>
      <c r="CD644" s="891"/>
      <c r="CE644" s="891"/>
    </row>
    <row r="645" spans="1:83" s="726" customFormat="1">
      <c r="A645" s="904">
        <f t="shared" si="9"/>
        <v>636</v>
      </c>
      <c r="B645" s="907">
        <v>2100</v>
      </c>
      <c r="C645" s="905" t="s">
        <v>4565</v>
      </c>
      <c r="D645" s="905">
        <v>2117</v>
      </c>
      <c r="E645" s="905" t="s">
        <v>4695</v>
      </c>
      <c r="F645" s="905">
        <v>2010</v>
      </c>
      <c r="G645" s="907" t="s">
        <v>4696</v>
      </c>
      <c r="H645" s="907" t="s">
        <v>4581</v>
      </c>
      <c r="I645" s="905" t="s">
        <v>4582</v>
      </c>
      <c r="J645" s="906">
        <v>6850970000675</v>
      </c>
      <c r="K645" s="905" t="s">
        <v>5547</v>
      </c>
      <c r="L645" s="905" t="s">
        <v>4459</v>
      </c>
      <c r="M645" s="905" t="s">
        <v>656</v>
      </c>
      <c r="N645" s="905" t="s">
        <v>634</v>
      </c>
      <c r="O645" s="929">
        <v>0</v>
      </c>
      <c r="P645" s="922">
        <v>0</v>
      </c>
      <c r="Q645" s="922">
        <v>0</v>
      </c>
      <c r="R645" s="922">
        <v>0</v>
      </c>
      <c r="S645" s="907">
        <v>4005</v>
      </c>
      <c r="T645" s="905" t="s">
        <v>4566</v>
      </c>
      <c r="U645" s="923">
        <v>0</v>
      </c>
      <c r="V645" s="923">
        <v>0</v>
      </c>
      <c r="W645" s="907" t="s">
        <v>4567</v>
      </c>
      <c r="X645" s="905"/>
      <c r="Y645" s="906"/>
      <c r="Z645" s="907" t="s">
        <v>5596</v>
      </c>
      <c r="AA645" s="908">
        <v>120.49863013698631</v>
      </c>
      <c r="AB645" s="909"/>
      <c r="AC645" s="905"/>
      <c r="AD645" s="907"/>
      <c r="AE645" s="929">
        <v>0</v>
      </c>
      <c r="AF645" s="906">
        <v>0</v>
      </c>
      <c r="AG645" s="910">
        <v>43808</v>
      </c>
      <c r="AH645" s="905"/>
      <c r="AI645" s="907"/>
      <c r="AJ645" s="907"/>
      <c r="AK645" s="907"/>
      <c r="AL645" s="906"/>
      <c r="AM645" s="905"/>
      <c r="AN645" s="910">
        <v>43982</v>
      </c>
      <c r="AO645" s="910">
        <v>730</v>
      </c>
      <c r="AP645" s="907"/>
      <c r="AQ645" s="905"/>
      <c r="AR645" s="905"/>
      <c r="AS645" s="905"/>
      <c r="AT645" s="905"/>
      <c r="AU645" s="923"/>
      <c r="AV645" s="905"/>
      <c r="AW645" s="905"/>
      <c r="AX645" s="905"/>
      <c r="AY645" s="920"/>
      <c r="AZ645" s="905"/>
      <c r="BA645" s="905"/>
      <c r="BB645" s="905"/>
      <c r="BC645" s="905"/>
      <c r="BD645" s="905"/>
      <c r="BE645" s="905"/>
      <c r="BF645" s="905"/>
      <c r="BG645" s="905"/>
      <c r="BH645" s="905"/>
      <c r="BI645" s="716">
        <v>0</v>
      </c>
      <c r="BJ645" s="722">
        <v>0</v>
      </c>
      <c r="BK645" s="1062">
        <v>0</v>
      </c>
      <c r="BL645" s="716">
        <v>0</v>
      </c>
      <c r="BM645" s="720" t="s">
        <v>5597</v>
      </c>
      <c r="BN645" s="891"/>
      <c r="BO645" s="891"/>
      <c r="BP645" s="891"/>
      <c r="BQ645" s="891"/>
      <c r="BR645" s="891"/>
      <c r="BS645" s="891"/>
      <c r="BT645" s="891"/>
      <c r="BU645" s="891"/>
      <c r="BV645" s="891"/>
      <c r="BW645" s="891"/>
      <c r="BX645" s="891"/>
      <c r="BY645" s="891"/>
      <c r="BZ645" s="891"/>
      <c r="CA645" s="891"/>
      <c r="CB645" s="891"/>
      <c r="CC645" s="891"/>
      <c r="CD645" s="891"/>
      <c r="CE645" s="891"/>
    </row>
    <row r="646" spans="1:83" s="726" customFormat="1">
      <c r="A646" s="904">
        <f t="shared" si="9"/>
        <v>637</v>
      </c>
      <c r="B646" s="907">
        <v>2100</v>
      </c>
      <c r="C646" s="905" t="s">
        <v>4565</v>
      </c>
      <c r="D646" s="905">
        <v>2117</v>
      </c>
      <c r="E646" s="905" t="s">
        <v>4695</v>
      </c>
      <c r="F646" s="905">
        <v>2010</v>
      </c>
      <c r="G646" s="907" t="s">
        <v>4696</v>
      </c>
      <c r="H646" s="907" t="s">
        <v>4581</v>
      </c>
      <c r="I646" s="905" t="s">
        <v>4582</v>
      </c>
      <c r="J646" s="906">
        <v>6810970000143</v>
      </c>
      <c r="K646" s="905" t="s">
        <v>4957</v>
      </c>
      <c r="L646" s="905" t="s">
        <v>5227</v>
      </c>
      <c r="M646" s="905" t="s">
        <v>656</v>
      </c>
      <c r="N646" s="905" t="s">
        <v>634</v>
      </c>
      <c r="O646" s="929">
        <v>3484</v>
      </c>
      <c r="P646" s="922">
        <v>0</v>
      </c>
      <c r="Q646" s="922">
        <v>0</v>
      </c>
      <c r="R646" s="922">
        <v>0</v>
      </c>
      <c r="S646" s="907">
        <v>4005</v>
      </c>
      <c r="T646" s="905" t="s">
        <v>4566</v>
      </c>
      <c r="U646" s="923">
        <v>54340</v>
      </c>
      <c r="V646" s="923">
        <v>189320560</v>
      </c>
      <c r="W646" s="907" t="s">
        <v>4567</v>
      </c>
      <c r="X646" s="905"/>
      <c r="Y646" s="906"/>
      <c r="Z646" s="907" t="s">
        <v>5596</v>
      </c>
      <c r="AA646" s="908">
        <v>120.49863013698631</v>
      </c>
      <c r="AB646" s="909"/>
      <c r="AC646" s="905"/>
      <c r="AD646" s="907"/>
      <c r="AE646" s="929">
        <v>3484</v>
      </c>
      <c r="AF646" s="906">
        <v>966</v>
      </c>
      <c r="AG646" s="910">
        <v>43959</v>
      </c>
      <c r="AH646" s="905"/>
      <c r="AI646" s="910">
        <v>43959</v>
      </c>
      <c r="AJ646" s="907"/>
      <c r="AK646" s="907"/>
      <c r="AL646" s="906">
        <v>966</v>
      </c>
      <c r="AM646" s="905"/>
      <c r="AN646" s="910">
        <v>43982</v>
      </c>
      <c r="AO646" s="910">
        <v>730</v>
      </c>
      <c r="AP646" s="907"/>
      <c r="AQ646" s="905"/>
      <c r="AR646" s="905"/>
      <c r="AS646" s="905"/>
      <c r="AT646" s="905"/>
      <c r="AU646" s="923"/>
      <c r="AV646" s="905"/>
      <c r="AW646" s="905"/>
      <c r="AX646" s="905"/>
      <c r="AY646" s="920"/>
      <c r="AZ646" s="905"/>
      <c r="BA646" s="905">
        <v>966</v>
      </c>
      <c r="BB646" s="905"/>
      <c r="BC646" s="905"/>
      <c r="BD646" s="905"/>
      <c r="BE646" s="905"/>
      <c r="BF646" s="905"/>
      <c r="BG646" s="905"/>
      <c r="BH646" s="905"/>
      <c r="BI646" s="716">
        <v>966</v>
      </c>
      <c r="BJ646" s="722">
        <v>80.5</v>
      </c>
      <c r="BK646" s="1062">
        <v>52492440</v>
      </c>
      <c r="BL646" s="716">
        <v>1</v>
      </c>
      <c r="BM646" s="720" t="s">
        <v>5597</v>
      </c>
      <c r="BN646" s="891"/>
      <c r="BO646" s="891"/>
      <c r="BP646" s="891"/>
      <c r="BQ646" s="891"/>
      <c r="BR646" s="891"/>
      <c r="BS646" s="891"/>
      <c r="BT646" s="891"/>
      <c r="BU646" s="891"/>
      <c r="BV646" s="891"/>
      <c r="BW646" s="891"/>
      <c r="BX646" s="891"/>
      <c r="BY646" s="891"/>
      <c r="BZ646" s="891"/>
      <c r="CA646" s="891"/>
      <c r="CB646" s="891"/>
      <c r="CC646" s="891"/>
      <c r="CD646" s="891"/>
      <c r="CE646" s="891"/>
    </row>
    <row r="647" spans="1:83" s="726" customFormat="1">
      <c r="A647" s="904">
        <f t="shared" si="9"/>
        <v>638</v>
      </c>
      <c r="B647" s="907">
        <v>2100</v>
      </c>
      <c r="C647" s="905" t="s">
        <v>4565</v>
      </c>
      <c r="D647" s="905">
        <v>2117</v>
      </c>
      <c r="E647" s="905" t="s">
        <v>4695</v>
      </c>
      <c r="F647" s="905">
        <v>2010</v>
      </c>
      <c r="G647" s="907" t="s">
        <v>4696</v>
      </c>
      <c r="H647" s="907" t="s">
        <v>4581</v>
      </c>
      <c r="I647" s="905" t="s">
        <v>4582</v>
      </c>
      <c r="J647" s="906">
        <v>6850970000023</v>
      </c>
      <c r="K647" s="905" t="s">
        <v>5233</v>
      </c>
      <c r="L647" s="905" t="s">
        <v>4459</v>
      </c>
      <c r="M647" s="905" t="s">
        <v>725</v>
      </c>
      <c r="N647" s="905" t="s">
        <v>634</v>
      </c>
      <c r="O647" s="929">
        <v>6</v>
      </c>
      <c r="P647" s="922">
        <v>0</v>
      </c>
      <c r="Q647" s="922">
        <v>0</v>
      </c>
      <c r="R647" s="922">
        <v>0</v>
      </c>
      <c r="S647" s="907">
        <v>4005</v>
      </c>
      <c r="T647" s="905" t="s">
        <v>4566</v>
      </c>
      <c r="U647" s="923">
        <v>4620000</v>
      </c>
      <c r="V647" s="923">
        <v>27720000</v>
      </c>
      <c r="W647" s="907" t="s">
        <v>4567</v>
      </c>
      <c r="X647" s="905"/>
      <c r="Y647" s="906"/>
      <c r="Z647" s="907" t="s">
        <v>5596</v>
      </c>
      <c r="AA647" s="908">
        <v>120.49863013698631</v>
      </c>
      <c r="AB647" s="909"/>
      <c r="AC647" s="905"/>
      <c r="AD647" s="907"/>
      <c r="AE647" s="929">
        <v>6</v>
      </c>
      <c r="AF647" s="906">
        <v>0</v>
      </c>
      <c r="AG647" s="910">
        <v>43808</v>
      </c>
      <c r="AH647" s="905"/>
      <c r="AI647" s="907"/>
      <c r="AJ647" s="907"/>
      <c r="AK647" s="907"/>
      <c r="AL647" s="906"/>
      <c r="AM647" s="905"/>
      <c r="AN647" s="910">
        <v>43982</v>
      </c>
      <c r="AO647" s="910">
        <v>730</v>
      </c>
      <c r="AP647" s="907"/>
      <c r="AQ647" s="905"/>
      <c r="AR647" s="905"/>
      <c r="AS647" s="905"/>
      <c r="AT647" s="905"/>
      <c r="AU647" s="923"/>
      <c r="AV647" s="905"/>
      <c r="AW647" s="905"/>
      <c r="AX647" s="905"/>
      <c r="AY647" s="920"/>
      <c r="AZ647" s="905"/>
      <c r="BA647" s="905"/>
      <c r="BB647" s="905"/>
      <c r="BC647" s="905"/>
      <c r="BD647" s="905"/>
      <c r="BE647" s="905"/>
      <c r="BF647" s="905"/>
      <c r="BG647" s="905"/>
      <c r="BH647" s="905"/>
      <c r="BI647" s="716">
        <v>0</v>
      </c>
      <c r="BJ647" s="722">
        <v>0</v>
      </c>
      <c r="BK647" s="1062">
        <v>0</v>
      </c>
      <c r="BL647" s="716">
        <v>0</v>
      </c>
      <c r="BM647" s="720" t="s">
        <v>5597</v>
      </c>
      <c r="BN647" s="891"/>
      <c r="BO647" s="891"/>
      <c r="BP647" s="891"/>
      <c r="BQ647" s="891"/>
      <c r="BR647" s="891"/>
      <c r="BS647" s="891"/>
      <c r="BT647" s="891"/>
      <c r="BU647" s="891"/>
      <c r="BV647" s="891"/>
      <c r="BW647" s="891"/>
      <c r="BX647" s="891"/>
      <c r="BY647" s="891"/>
      <c r="BZ647" s="891"/>
      <c r="CA647" s="891"/>
      <c r="CB647" s="891"/>
      <c r="CC647" s="891"/>
      <c r="CD647" s="891"/>
      <c r="CE647" s="891"/>
    </row>
    <row r="648" spans="1:83" s="726" customFormat="1">
      <c r="A648" s="904">
        <f t="shared" si="9"/>
        <v>639</v>
      </c>
      <c r="B648" s="907">
        <v>2100</v>
      </c>
      <c r="C648" s="905" t="s">
        <v>4565</v>
      </c>
      <c r="D648" s="905">
        <v>2117</v>
      </c>
      <c r="E648" s="905" t="s">
        <v>4695</v>
      </c>
      <c r="F648" s="905">
        <v>2010</v>
      </c>
      <c r="G648" s="907" t="s">
        <v>4696</v>
      </c>
      <c r="H648" s="907" t="s">
        <v>4581</v>
      </c>
      <c r="I648" s="905" t="s">
        <v>4582</v>
      </c>
      <c r="J648" s="906">
        <v>6850970000247</v>
      </c>
      <c r="K648" s="905" t="s">
        <v>5548</v>
      </c>
      <c r="L648" s="905" t="s">
        <v>4459</v>
      </c>
      <c r="M648" s="905" t="s">
        <v>656</v>
      </c>
      <c r="N648" s="905" t="s">
        <v>634</v>
      </c>
      <c r="O648" s="929">
        <v>0</v>
      </c>
      <c r="P648" s="922">
        <v>0</v>
      </c>
      <c r="Q648" s="922">
        <v>0</v>
      </c>
      <c r="R648" s="922">
        <v>0</v>
      </c>
      <c r="S648" s="907">
        <v>4005</v>
      </c>
      <c r="T648" s="905" t="s">
        <v>4566</v>
      </c>
      <c r="U648" s="923">
        <v>0</v>
      </c>
      <c r="V648" s="923">
        <v>0</v>
      </c>
      <c r="W648" s="907" t="s">
        <v>4567</v>
      </c>
      <c r="X648" s="905"/>
      <c r="Y648" s="906"/>
      <c r="Z648" s="907" t="s">
        <v>5596</v>
      </c>
      <c r="AA648" s="908">
        <v>120.49863013698631</v>
      </c>
      <c r="AB648" s="909"/>
      <c r="AC648" s="905"/>
      <c r="AD648" s="907"/>
      <c r="AE648" s="929">
        <v>0</v>
      </c>
      <c r="AF648" s="906">
        <v>0</v>
      </c>
      <c r="AG648" s="910">
        <v>43808</v>
      </c>
      <c r="AH648" s="905"/>
      <c r="AI648" s="907"/>
      <c r="AJ648" s="907"/>
      <c r="AK648" s="907"/>
      <c r="AL648" s="906"/>
      <c r="AM648" s="905"/>
      <c r="AN648" s="910">
        <v>43982</v>
      </c>
      <c r="AO648" s="910">
        <v>730</v>
      </c>
      <c r="AP648" s="907"/>
      <c r="AQ648" s="905"/>
      <c r="AR648" s="905"/>
      <c r="AS648" s="905"/>
      <c r="AT648" s="905"/>
      <c r="AU648" s="923"/>
      <c r="AV648" s="905"/>
      <c r="AW648" s="905"/>
      <c r="AX648" s="905"/>
      <c r="AY648" s="920"/>
      <c r="AZ648" s="905"/>
      <c r="BA648" s="905"/>
      <c r="BB648" s="905"/>
      <c r="BC648" s="905"/>
      <c r="BD648" s="905"/>
      <c r="BE648" s="905"/>
      <c r="BF648" s="905"/>
      <c r="BG648" s="905"/>
      <c r="BH648" s="905"/>
      <c r="BI648" s="716">
        <v>0</v>
      </c>
      <c r="BJ648" s="722">
        <v>0</v>
      </c>
      <c r="BK648" s="1062">
        <v>0</v>
      </c>
      <c r="BL648" s="716">
        <v>0</v>
      </c>
      <c r="BM648" s="720" t="s">
        <v>5597</v>
      </c>
      <c r="BN648" s="891"/>
      <c r="BO648" s="891"/>
      <c r="BP648" s="891"/>
      <c r="BQ648" s="891"/>
      <c r="BR648" s="891"/>
      <c r="BS648" s="891"/>
      <c r="BT648" s="891"/>
      <c r="BU648" s="891"/>
      <c r="BV648" s="891"/>
      <c r="BW648" s="891"/>
      <c r="BX648" s="891"/>
      <c r="BY648" s="891"/>
      <c r="BZ648" s="891"/>
      <c r="CA648" s="891"/>
      <c r="CB648" s="891"/>
      <c r="CC648" s="891"/>
      <c r="CD648" s="891"/>
      <c r="CE648" s="891"/>
    </row>
    <row r="649" spans="1:83" s="726" customFormat="1">
      <c r="A649" s="904">
        <f t="shared" si="9"/>
        <v>640</v>
      </c>
      <c r="B649" s="907">
        <v>2100</v>
      </c>
      <c r="C649" s="905" t="s">
        <v>4565</v>
      </c>
      <c r="D649" s="905">
        <v>2117</v>
      </c>
      <c r="E649" s="905" t="s">
        <v>4695</v>
      </c>
      <c r="F649" s="905">
        <v>2010</v>
      </c>
      <c r="G649" s="907" t="s">
        <v>4696</v>
      </c>
      <c r="H649" s="907" t="s">
        <v>4581</v>
      </c>
      <c r="I649" s="905" t="s">
        <v>4582</v>
      </c>
      <c r="J649" s="906">
        <v>6850970000033</v>
      </c>
      <c r="K649" s="905" t="s">
        <v>5234</v>
      </c>
      <c r="L649" s="905" t="s">
        <v>4459</v>
      </c>
      <c r="M649" s="905" t="s">
        <v>4929</v>
      </c>
      <c r="N649" s="905" t="s">
        <v>634</v>
      </c>
      <c r="O649" s="929">
        <v>5</v>
      </c>
      <c r="P649" s="922">
        <v>0</v>
      </c>
      <c r="Q649" s="922">
        <v>0</v>
      </c>
      <c r="R649" s="922">
        <v>0</v>
      </c>
      <c r="S649" s="907">
        <v>4005</v>
      </c>
      <c r="T649" s="905" t="s">
        <v>4566</v>
      </c>
      <c r="U649" s="923">
        <v>449900</v>
      </c>
      <c r="V649" s="923">
        <v>2249500</v>
      </c>
      <c r="W649" s="907" t="s">
        <v>4567</v>
      </c>
      <c r="X649" s="905"/>
      <c r="Y649" s="906"/>
      <c r="Z649" s="907" t="s">
        <v>5596</v>
      </c>
      <c r="AA649" s="908">
        <v>120.49863013698631</v>
      </c>
      <c r="AB649" s="909"/>
      <c r="AC649" s="905"/>
      <c r="AD649" s="907"/>
      <c r="AE649" s="929">
        <v>5</v>
      </c>
      <c r="AF649" s="906">
        <v>0</v>
      </c>
      <c r="AG649" s="910">
        <v>43808</v>
      </c>
      <c r="AH649" s="905"/>
      <c r="AI649" s="907"/>
      <c r="AJ649" s="907"/>
      <c r="AK649" s="907"/>
      <c r="AL649" s="906"/>
      <c r="AM649" s="905"/>
      <c r="AN649" s="910">
        <v>43982</v>
      </c>
      <c r="AO649" s="910">
        <v>730</v>
      </c>
      <c r="AP649" s="907"/>
      <c r="AQ649" s="905"/>
      <c r="AR649" s="905"/>
      <c r="AS649" s="905"/>
      <c r="AT649" s="905"/>
      <c r="AU649" s="923"/>
      <c r="AV649" s="905"/>
      <c r="AW649" s="905"/>
      <c r="AX649" s="905"/>
      <c r="AY649" s="920"/>
      <c r="AZ649" s="905"/>
      <c r="BA649" s="905"/>
      <c r="BB649" s="905"/>
      <c r="BC649" s="905"/>
      <c r="BD649" s="905"/>
      <c r="BE649" s="905"/>
      <c r="BF649" s="905"/>
      <c r="BG649" s="905"/>
      <c r="BH649" s="905"/>
      <c r="BI649" s="716">
        <v>0</v>
      </c>
      <c r="BJ649" s="722">
        <v>0</v>
      </c>
      <c r="BK649" s="1062">
        <v>0</v>
      </c>
      <c r="BL649" s="716">
        <v>0</v>
      </c>
      <c r="BM649" s="720" t="s">
        <v>5597</v>
      </c>
      <c r="BN649" s="891"/>
      <c r="BO649" s="891"/>
      <c r="BP649" s="891"/>
      <c r="BQ649" s="891"/>
      <c r="BR649" s="891"/>
      <c r="BS649" s="891"/>
      <c r="BT649" s="891"/>
      <c r="BU649" s="891"/>
      <c r="BV649" s="891"/>
      <c r="BW649" s="891"/>
      <c r="BX649" s="891"/>
      <c r="BY649" s="891"/>
      <c r="BZ649" s="891"/>
      <c r="CA649" s="891"/>
      <c r="CB649" s="891"/>
      <c r="CC649" s="891"/>
      <c r="CD649" s="891"/>
      <c r="CE649" s="891"/>
    </row>
    <row r="650" spans="1:83" s="726" customFormat="1">
      <c r="A650" s="904">
        <f t="shared" si="9"/>
        <v>641</v>
      </c>
      <c r="B650" s="907">
        <v>2100</v>
      </c>
      <c r="C650" s="905" t="s">
        <v>4565</v>
      </c>
      <c r="D650" s="905">
        <v>2117</v>
      </c>
      <c r="E650" s="905" t="s">
        <v>4695</v>
      </c>
      <c r="F650" s="905">
        <v>2010</v>
      </c>
      <c r="G650" s="907" t="s">
        <v>4696</v>
      </c>
      <c r="H650" s="907" t="s">
        <v>4581</v>
      </c>
      <c r="I650" s="905" t="s">
        <v>4582</v>
      </c>
      <c r="J650" s="906">
        <v>6850970000035</v>
      </c>
      <c r="K650" s="905" t="s">
        <v>5235</v>
      </c>
      <c r="L650" s="905" t="s">
        <v>4459</v>
      </c>
      <c r="M650" s="905" t="s">
        <v>4929</v>
      </c>
      <c r="N650" s="905" t="s">
        <v>634</v>
      </c>
      <c r="O650" s="929">
        <v>5</v>
      </c>
      <c r="P650" s="922">
        <v>0</v>
      </c>
      <c r="Q650" s="922">
        <v>0</v>
      </c>
      <c r="R650" s="922">
        <v>0</v>
      </c>
      <c r="S650" s="907">
        <v>4005</v>
      </c>
      <c r="T650" s="905" t="s">
        <v>4566</v>
      </c>
      <c r="U650" s="923">
        <v>449900</v>
      </c>
      <c r="V650" s="923">
        <v>2249500</v>
      </c>
      <c r="W650" s="907" t="s">
        <v>4567</v>
      </c>
      <c r="X650" s="905"/>
      <c r="Y650" s="906"/>
      <c r="Z650" s="907" t="s">
        <v>5596</v>
      </c>
      <c r="AA650" s="908">
        <v>120.49863013698631</v>
      </c>
      <c r="AB650" s="909"/>
      <c r="AC650" s="905"/>
      <c r="AD650" s="907"/>
      <c r="AE650" s="929">
        <v>5</v>
      </c>
      <c r="AF650" s="906">
        <v>0</v>
      </c>
      <c r="AG650" s="910">
        <v>43808</v>
      </c>
      <c r="AH650" s="905"/>
      <c r="AI650" s="907"/>
      <c r="AJ650" s="907"/>
      <c r="AK650" s="907"/>
      <c r="AL650" s="906"/>
      <c r="AM650" s="905"/>
      <c r="AN650" s="910">
        <v>43982</v>
      </c>
      <c r="AO650" s="910">
        <v>730</v>
      </c>
      <c r="AP650" s="907"/>
      <c r="AQ650" s="905"/>
      <c r="AR650" s="905"/>
      <c r="AS650" s="905"/>
      <c r="AT650" s="905"/>
      <c r="AU650" s="923"/>
      <c r="AV650" s="905"/>
      <c r="AW650" s="905"/>
      <c r="AX650" s="905"/>
      <c r="AY650" s="920"/>
      <c r="AZ650" s="905"/>
      <c r="BA650" s="905"/>
      <c r="BB650" s="905"/>
      <c r="BC650" s="905"/>
      <c r="BD650" s="905"/>
      <c r="BE650" s="905"/>
      <c r="BF650" s="905"/>
      <c r="BG650" s="905"/>
      <c r="BH650" s="905"/>
      <c r="BI650" s="716">
        <v>0</v>
      </c>
      <c r="BJ650" s="722">
        <v>0</v>
      </c>
      <c r="BK650" s="1062">
        <v>0</v>
      </c>
      <c r="BL650" s="716">
        <v>0</v>
      </c>
      <c r="BM650" s="720" t="s">
        <v>5597</v>
      </c>
      <c r="BN650" s="891"/>
      <c r="BO650" s="891"/>
      <c r="BP650" s="891"/>
      <c r="BQ650" s="891"/>
      <c r="BR650" s="891"/>
      <c r="BS650" s="891"/>
      <c r="BT650" s="891"/>
      <c r="BU650" s="891"/>
      <c r="BV650" s="891"/>
      <c r="BW650" s="891"/>
      <c r="BX650" s="891"/>
      <c r="BY650" s="891"/>
      <c r="BZ650" s="891"/>
      <c r="CA650" s="891"/>
      <c r="CB650" s="891"/>
      <c r="CC650" s="891"/>
      <c r="CD650" s="891"/>
      <c r="CE650" s="891"/>
    </row>
    <row r="651" spans="1:83" s="726" customFormat="1">
      <c r="A651" s="904">
        <f t="shared" si="9"/>
        <v>642</v>
      </c>
      <c r="B651" s="907">
        <v>2100</v>
      </c>
      <c r="C651" s="905" t="s">
        <v>4565</v>
      </c>
      <c r="D651" s="905">
        <v>2117</v>
      </c>
      <c r="E651" s="905" t="s">
        <v>4695</v>
      </c>
      <c r="F651" s="905">
        <v>2010</v>
      </c>
      <c r="G651" s="907" t="s">
        <v>4696</v>
      </c>
      <c r="H651" s="907" t="s">
        <v>4581</v>
      </c>
      <c r="I651" s="905" t="s">
        <v>4582</v>
      </c>
      <c r="J651" s="906">
        <v>6850970000036</v>
      </c>
      <c r="K651" s="905" t="s">
        <v>5236</v>
      </c>
      <c r="L651" s="905" t="s">
        <v>4459</v>
      </c>
      <c r="M651" s="905" t="s">
        <v>4929</v>
      </c>
      <c r="N651" s="905" t="s">
        <v>634</v>
      </c>
      <c r="O651" s="929">
        <v>6</v>
      </c>
      <c r="P651" s="922">
        <v>0</v>
      </c>
      <c r="Q651" s="922">
        <v>0</v>
      </c>
      <c r="R651" s="922">
        <v>0</v>
      </c>
      <c r="S651" s="907">
        <v>4005</v>
      </c>
      <c r="T651" s="905" t="s">
        <v>4566</v>
      </c>
      <c r="U651" s="923">
        <v>2003100</v>
      </c>
      <c r="V651" s="923">
        <v>12018600</v>
      </c>
      <c r="W651" s="907" t="s">
        <v>4567</v>
      </c>
      <c r="X651" s="905"/>
      <c r="Y651" s="906"/>
      <c r="Z651" s="907" t="s">
        <v>5596</v>
      </c>
      <c r="AA651" s="908">
        <v>120.49863013698631</v>
      </c>
      <c r="AB651" s="909"/>
      <c r="AC651" s="905"/>
      <c r="AD651" s="907"/>
      <c r="AE651" s="929">
        <v>6</v>
      </c>
      <c r="AF651" s="906">
        <v>0</v>
      </c>
      <c r="AG651" s="910">
        <v>43808</v>
      </c>
      <c r="AH651" s="905"/>
      <c r="AI651" s="907"/>
      <c r="AJ651" s="907"/>
      <c r="AK651" s="907"/>
      <c r="AL651" s="906"/>
      <c r="AM651" s="905"/>
      <c r="AN651" s="910">
        <v>43982</v>
      </c>
      <c r="AO651" s="910">
        <v>730</v>
      </c>
      <c r="AP651" s="907"/>
      <c r="AQ651" s="905"/>
      <c r="AR651" s="905"/>
      <c r="AS651" s="905"/>
      <c r="AT651" s="905"/>
      <c r="AU651" s="923"/>
      <c r="AV651" s="905"/>
      <c r="AW651" s="905"/>
      <c r="AX651" s="905"/>
      <c r="AY651" s="920"/>
      <c r="AZ651" s="905"/>
      <c r="BA651" s="905"/>
      <c r="BB651" s="905"/>
      <c r="BC651" s="905"/>
      <c r="BD651" s="905"/>
      <c r="BE651" s="905"/>
      <c r="BF651" s="905"/>
      <c r="BG651" s="905"/>
      <c r="BH651" s="905"/>
      <c r="BI651" s="716">
        <v>0</v>
      </c>
      <c r="BJ651" s="722">
        <v>0</v>
      </c>
      <c r="BK651" s="1062">
        <v>0</v>
      </c>
      <c r="BL651" s="716">
        <v>0</v>
      </c>
      <c r="BM651" s="720" t="s">
        <v>5597</v>
      </c>
      <c r="BN651" s="891"/>
      <c r="BO651" s="891"/>
      <c r="BP651" s="891"/>
      <c r="BQ651" s="891"/>
      <c r="BR651" s="891"/>
      <c r="BS651" s="891"/>
      <c r="BT651" s="891"/>
      <c r="BU651" s="891"/>
      <c r="BV651" s="891"/>
      <c r="BW651" s="891"/>
      <c r="BX651" s="891"/>
      <c r="BY651" s="891"/>
      <c r="BZ651" s="891"/>
      <c r="CA651" s="891"/>
      <c r="CB651" s="891"/>
      <c r="CC651" s="891"/>
      <c r="CD651" s="891"/>
      <c r="CE651" s="891"/>
    </row>
    <row r="652" spans="1:83" s="726" customFormat="1">
      <c r="A652" s="904">
        <f t="shared" ref="A652:A715" si="10">A651+1</f>
        <v>643</v>
      </c>
      <c r="B652" s="907">
        <v>2100</v>
      </c>
      <c r="C652" s="905" t="s">
        <v>4565</v>
      </c>
      <c r="D652" s="905">
        <v>2117</v>
      </c>
      <c r="E652" s="905" t="s">
        <v>4695</v>
      </c>
      <c r="F652" s="905">
        <v>2010</v>
      </c>
      <c r="G652" s="907" t="s">
        <v>4696</v>
      </c>
      <c r="H652" s="907" t="s">
        <v>4581</v>
      </c>
      <c r="I652" s="905" t="s">
        <v>4582</v>
      </c>
      <c r="J652" s="906">
        <v>6850970000038</v>
      </c>
      <c r="K652" s="905" t="s">
        <v>5237</v>
      </c>
      <c r="L652" s="905" t="s">
        <v>4459</v>
      </c>
      <c r="M652" s="905" t="s">
        <v>4929</v>
      </c>
      <c r="N652" s="905" t="s">
        <v>634</v>
      </c>
      <c r="O652" s="929">
        <v>5</v>
      </c>
      <c r="P652" s="922">
        <v>0</v>
      </c>
      <c r="Q652" s="922">
        <v>0</v>
      </c>
      <c r="R652" s="922">
        <v>0</v>
      </c>
      <c r="S652" s="907">
        <v>4005</v>
      </c>
      <c r="T652" s="905" t="s">
        <v>4566</v>
      </c>
      <c r="U652" s="923">
        <v>449900</v>
      </c>
      <c r="V652" s="923">
        <v>2249500</v>
      </c>
      <c r="W652" s="907" t="s">
        <v>4567</v>
      </c>
      <c r="X652" s="905"/>
      <c r="Y652" s="906"/>
      <c r="Z652" s="907" t="s">
        <v>5596</v>
      </c>
      <c r="AA652" s="908">
        <v>120.49863013698631</v>
      </c>
      <c r="AB652" s="909"/>
      <c r="AC652" s="905"/>
      <c r="AD652" s="907"/>
      <c r="AE652" s="929">
        <v>5</v>
      </c>
      <c r="AF652" s="906">
        <v>0</v>
      </c>
      <c r="AG652" s="910">
        <v>43808</v>
      </c>
      <c r="AH652" s="905"/>
      <c r="AI652" s="907"/>
      <c r="AJ652" s="907"/>
      <c r="AK652" s="907"/>
      <c r="AL652" s="906"/>
      <c r="AM652" s="905"/>
      <c r="AN652" s="910">
        <v>43982</v>
      </c>
      <c r="AO652" s="910">
        <v>730</v>
      </c>
      <c r="AP652" s="907"/>
      <c r="AQ652" s="905"/>
      <c r="AR652" s="905"/>
      <c r="AS652" s="905"/>
      <c r="AT652" s="905"/>
      <c r="AU652" s="923"/>
      <c r="AV652" s="905"/>
      <c r="AW652" s="905"/>
      <c r="AX652" s="905"/>
      <c r="AY652" s="920"/>
      <c r="AZ652" s="905"/>
      <c r="BA652" s="905"/>
      <c r="BB652" s="905"/>
      <c r="BC652" s="905"/>
      <c r="BD652" s="905"/>
      <c r="BE652" s="905"/>
      <c r="BF652" s="905"/>
      <c r="BG652" s="905"/>
      <c r="BH652" s="905"/>
      <c r="BI652" s="716">
        <v>0</v>
      </c>
      <c r="BJ652" s="722">
        <v>0</v>
      </c>
      <c r="BK652" s="1062">
        <v>0</v>
      </c>
      <c r="BL652" s="716">
        <v>0</v>
      </c>
      <c r="BM652" s="720" t="s">
        <v>5597</v>
      </c>
      <c r="BN652" s="891"/>
      <c r="BO652" s="891"/>
      <c r="BP652" s="891"/>
      <c r="BQ652" s="891"/>
      <c r="BR652" s="891"/>
      <c r="BS652" s="891"/>
      <c r="BT652" s="891"/>
      <c r="BU652" s="891"/>
      <c r="BV652" s="891"/>
      <c r="BW652" s="891"/>
      <c r="BX652" s="891"/>
      <c r="BY652" s="891"/>
      <c r="BZ652" s="891"/>
      <c r="CA652" s="891"/>
      <c r="CB652" s="891"/>
      <c r="CC652" s="891"/>
      <c r="CD652" s="891"/>
      <c r="CE652" s="891"/>
    </row>
    <row r="653" spans="1:83" s="726" customFormat="1">
      <c r="A653" s="904">
        <f t="shared" si="10"/>
        <v>644</v>
      </c>
      <c r="B653" s="907">
        <v>2100</v>
      </c>
      <c r="C653" s="905" t="s">
        <v>4565</v>
      </c>
      <c r="D653" s="905">
        <v>2117</v>
      </c>
      <c r="E653" s="905" t="s">
        <v>4695</v>
      </c>
      <c r="F653" s="905">
        <v>2010</v>
      </c>
      <c r="G653" s="907" t="s">
        <v>4696</v>
      </c>
      <c r="H653" s="907" t="s">
        <v>4581</v>
      </c>
      <c r="I653" s="905" t="s">
        <v>4582</v>
      </c>
      <c r="J653" s="906">
        <v>6850970000786</v>
      </c>
      <c r="K653" s="905" t="s">
        <v>5252</v>
      </c>
      <c r="L653" s="905" t="s">
        <v>4459</v>
      </c>
      <c r="M653" s="905" t="s">
        <v>4929</v>
      </c>
      <c r="N653" s="905" t="s">
        <v>634</v>
      </c>
      <c r="O653" s="929">
        <v>2</v>
      </c>
      <c r="P653" s="922">
        <v>0</v>
      </c>
      <c r="Q653" s="922">
        <v>0</v>
      </c>
      <c r="R653" s="922">
        <v>0</v>
      </c>
      <c r="S653" s="907">
        <v>4005</v>
      </c>
      <c r="T653" s="905" t="s">
        <v>4566</v>
      </c>
      <c r="U653" s="923">
        <v>28820000</v>
      </c>
      <c r="V653" s="923">
        <v>57640000</v>
      </c>
      <c r="W653" s="907" t="s">
        <v>4567</v>
      </c>
      <c r="X653" s="905"/>
      <c r="Y653" s="906"/>
      <c r="Z653" s="907" t="s">
        <v>5596</v>
      </c>
      <c r="AA653" s="908">
        <v>120.49863013698631</v>
      </c>
      <c r="AB653" s="909"/>
      <c r="AC653" s="905"/>
      <c r="AD653" s="907"/>
      <c r="AE653" s="929">
        <v>2</v>
      </c>
      <c r="AF653" s="906">
        <v>0</v>
      </c>
      <c r="AG653" s="910">
        <v>43808</v>
      </c>
      <c r="AH653" s="905"/>
      <c r="AI653" s="907"/>
      <c r="AJ653" s="907"/>
      <c r="AK653" s="907"/>
      <c r="AL653" s="906"/>
      <c r="AM653" s="905"/>
      <c r="AN653" s="910">
        <v>43982</v>
      </c>
      <c r="AO653" s="910">
        <v>730</v>
      </c>
      <c r="AP653" s="907"/>
      <c r="AQ653" s="905"/>
      <c r="AR653" s="905"/>
      <c r="AS653" s="905"/>
      <c r="AT653" s="905"/>
      <c r="AU653" s="923"/>
      <c r="AV653" s="905"/>
      <c r="AW653" s="905"/>
      <c r="AX653" s="905"/>
      <c r="AY653" s="920"/>
      <c r="AZ653" s="905"/>
      <c r="BA653" s="905"/>
      <c r="BB653" s="905"/>
      <c r="BC653" s="905"/>
      <c r="BD653" s="905"/>
      <c r="BE653" s="905"/>
      <c r="BF653" s="905"/>
      <c r="BG653" s="905"/>
      <c r="BH653" s="905"/>
      <c r="BI653" s="716">
        <v>0</v>
      </c>
      <c r="BJ653" s="722">
        <v>0</v>
      </c>
      <c r="BK653" s="1062">
        <v>0</v>
      </c>
      <c r="BL653" s="716">
        <v>0</v>
      </c>
      <c r="BM653" s="720" t="s">
        <v>5597</v>
      </c>
      <c r="BN653" s="891"/>
      <c r="BO653" s="891"/>
      <c r="BP653" s="891"/>
      <c r="BQ653" s="891"/>
      <c r="BR653" s="891"/>
      <c r="BS653" s="891"/>
      <c r="BT653" s="891"/>
      <c r="BU653" s="891"/>
      <c r="BV653" s="891"/>
      <c r="BW653" s="891"/>
      <c r="BX653" s="891"/>
      <c r="BY653" s="891"/>
      <c r="BZ653" s="891"/>
      <c r="CA653" s="891"/>
      <c r="CB653" s="891"/>
      <c r="CC653" s="891"/>
      <c r="CD653" s="891"/>
      <c r="CE653" s="891"/>
    </row>
    <row r="654" spans="1:83" s="726" customFormat="1">
      <c r="A654" s="904">
        <f t="shared" si="10"/>
        <v>645</v>
      </c>
      <c r="B654" s="907">
        <v>2100</v>
      </c>
      <c r="C654" s="905" t="s">
        <v>4565</v>
      </c>
      <c r="D654" s="905">
        <v>2117</v>
      </c>
      <c r="E654" s="905" t="s">
        <v>4695</v>
      </c>
      <c r="F654" s="905">
        <v>2010</v>
      </c>
      <c r="G654" s="907" t="s">
        <v>4696</v>
      </c>
      <c r="H654" s="907" t="s">
        <v>4581</v>
      </c>
      <c r="I654" s="905" t="s">
        <v>4582</v>
      </c>
      <c r="J654" s="906">
        <v>6850970000044</v>
      </c>
      <c r="K654" s="905" t="s">
        <v>4936</v>
      </c>
      <c r="L654" s="905" t="s">
        <v>4459</v>
      </c>
      <c r="M654" s="905" t="s">
        <v>656</v>
      </c>
      <c r="N654" s="905" t="s">
        <v>634</v>
      </c>
      <c r="O654" s="929">
        <v>8060</v>
      </c>
      <c r="P654" s="922">
        <v>0</v>
      </c>
      <c r="Q654" s="922">
        <v>0</v>
      </c>
      <c r="R654" s="922">
        <v>0</v>
      </c>
      <c r="S654" s="907">
        <v>4005</v>
      </c>
      <c r="T654" s="905" t="s">
        <v>4566</v>
      </c>
      <c r="U654" s="923">
        <v>10780</v>
      </c>
      <c r="V654" s="923">
        <v>86886800</v>
      </c>
      <c r="W654" s="907" t="s">
        <v>4567</v>
      </c>
      <c r="X654" s="905"/>
      <c r="Y654" s="906"/>
      <c r="Z654" s="907" t="s">
        <v>5596</v>
      </c>
      <c r="AA654" s="908">
        <v>120.49863013698631</v>
      </c>
      <c r="AB654" s="909"/>
      <c r="AC654" s="905"/>
      <c r="AD654" s="907"/>
      <c r="AE654" s="929">
        <v>8060</v>
      </c>
      <c r="AF654" s="906">
        <v>1140</v>
      </c>
      <c r="AG654" s="910">
        <v>43959</v>
      </c>
      <c r="AH654" s="905"/>
      <c r="AI654" s="910">
        <v>43959</v>
      </c>
      <c r="AJ654" s="907"/>
      <c r="AK654" s="907"/>
      <c r="AL654" s="906">
        <v>1140</v>
      </c>
      <c r="AM654" s="905"/>
      <c r="AN654" s="910">
        <v>43982</v>
      </c>
      <c r="AO654" s="910">
        <v>730</v>
      </c>
      <c r="AP654" s="907"/>
      <c r="AQ654" s="905"/>
      <c r="AR654" s="905"/>
      <c r="AS654" s="905"/>
      <c r="AT654" s="905"/>
      <c r="AU654" s="923"/>
      <c r="AV654" s="905"/>
      <c r="AW654" s="905"/>
      <c r="AX654" s="905"/>
      <c r="AY654" s="920"/>
      <c r="AZ654" s="905"/>
      <c r="BA654" s="905">
        <v>1140</v>
      </c>
      <c r="BB654" s="905"/>
      <c r="BC654" s="905"/>
      <c r="BD654" s="905"/>
      <c r="BE654" s="905"/>
      <c r="BF654" s="905"/>
      <c r="BG654" s="905"/>
      <c r="BH654" s="905"/>
      <c r="BI654" s="716">
        <v>1140</v>
      </c>
      <c r="BJ654" s="722">
        <v>95</v>
      </c>
      <c r="BK654" s="1062">
        <v>12289200</v>
      </c>
      <c r="BL654" s="716">
        <v>1</v>
      </c>
      <c r="BM654" s="720" t="s">
        <v>5597</v>
      </c>
      <c r="BN654" s="891"/>
      <c r="BO654" s="891"/>
      <c r="BP654" s="891"/>
      <c r="BQ654" s="891"/>
      <c r="BR654" s="891"/>
      <c r="BS654" s="891"/>
      <c r="BT654" s="891"/>
      <c r="BU654" s="891"/>
      <c r="BV654" s="891"/>
      <c r="BW654" s="891"/>
      <c r="BX654" s="891"/>
      <c r="BY654" s="891"/>
      <c r="BZ654" s="891"/>
      <c r="CA654" s="891"/>
      <c r="CB654" s="891"/>
      <c r="CC654" s="891"/>
      <c r="CD654" s="891"/>
      <c r="CE654" s="891"/>
    </row>
    <row r="655" spans="1:83" s="726" customFormat="1">
      <c r="A655" s="904">
        <f t="shared" si="10"/>
        <v>646</v>
      </c>
      <c r="B655" s="907">
        <v>2100</v>
      </c>
      <c r="C655" s="905" t="s">
        <v>4565</v>
      </c>
      <c r="D655" s="905">
        <v>2117</v>
      </c>
      <c r="E655" s="905" t="s">
        <v>4695</v>
      </c>
      <c r="F655" s="905">
        <v>2010</v>
      </c>
      <c r="G655" s="907" t="s">
        <v>4696</v>
      </c>
      <c r="H655" s="907" t="s">
        <v>4581</v>
      </c>
      <c r="I655" s="905" t="s">
        <v>4582</v>
      </c>
      <c r="J655" s="906">
        <v>6810970000032</v>
      </c>
      <c r="K655" s="905" t="s">
        <v>5549</v>
      </c>
      <c r="L655" s="905" t="s">
        <v>5227</v>
      </c>
      <c r="M655" s="905" t="s">
        <v>656</v>
      </c>
      <c r="N655" s="905" t="s">
        <v>634</v>
      </c>
      <c r="O655" s="929">
        <v>0</v>
      </c>
      <c r="P655" s="922">
        <v>0</v>
      </c>
      <c r="Q655" s="922">
        <v>0</v>
      </c>
      <c r="R655" s="922">
        <v>0</v>
      </c>
      <c r="S655" s="907">
        <v>4005</v>
      </c>
      <c r="T655" s="905" t="s">
        <v>4566</v>
      </c>
      <c r="U655" s="923">
        <v>0</v>
      </c>
      <c r="V655" s="923">
        <v>0</v>
      </c>
      <c r="W655" s="907" t="s">
        <v>4567</v>
      </c>
      <c r="X655" s="905"/>
      <c r="Y655" s="906"/>
      <c r="Z655" s="907" t="s">
        <v>5596</v>
      </c>
      <c r="AA655" s="908">
        <v>120.49863013698631</v>
      </c>
      <c r="AB655" s="909"/>
      <c r="AC655" s="905"/>
      <c r="AD655" s="907"/>
      <c r="AE655" s="929">
        <v>0</v>
      </c>
      <c r="AF655" s="906">
        <v>0</v>
      </c>
      <c r="AG655" s="910">
        <v>43808</v>
      </c>
      <c r="AH655" s="905"/>
      <c r="AI655" s="907"/>
      <c r="AJ655" s="907"/>
      <c r="AK655" s="907"/>
      <c r="AL655" s="906"/>
      <c r="AM655" s="905"/>
      <c r="AN655" s="910">
        <v>43982</v>
      </c>
      <c r="AO655" s="910">
        <v>730</v>
      </c>
      <c r="AP655" s="907"/>
      <c r="AQ655" s="905"/>
      <c r="AR655" s="905"/>
      <c r="AS655" s="905"/>
      <c r="AT655" s="905"/>
      <c r="AU655" s="923"/>
      <c r="AV655" s="905"/>
      <c r="AW655" s="905"/>
      <c r="AX655" s="905"/>
      <c r="AY655" s="920"/>
      <c r="AZ655" s="905"/>
      <c r="BA655" s="905"/>
      <c r="BB655" s="905"/>
      <c r="BC655" s="905"/>
      <c r="BD655" s="905"/>
      <c r="BE655" s="905"/>
      <c r="BF655" s="905"/>
      <c r="BG655" s="905"/>
      <c r="BH655" s="905"/>
      <c r="BI655" s="716">
        <v>0</v>
      </c>
      <c r="BJ655" s="722">
        <v>0</v>
      </c>
      <c r="BK655" s="1062">
        <v>0</v>
      </c>
      <c r="BL655" s="716">
        <v>0</v>
      </c>
      <c r="BM655" s="720" t="s">
        <v>5597</v>
      </c>
      <c r="BN655" s="891"/>
      <c r="BO655" s="891"/>
      <c r="BP655" s="891"/>
      <c r="BQ655" s="891"/>
      <c r="BR655" s="891"/>
      <c r="BS655" s="891"/>
      <c r="BT655" s="891"/>
      <c r="BU655" s="891"/>
      <c r="BV655" s="891"/>
      <c r="BW655" s="891"/>
      <c r="BX655" s="891"/>
      <c r="BY655" s="891"/>
      <c r="BZ655" s="891"/>
      <c r="CA655" s="891"/>
      <c r="CB655" s="891"/>
      <c r="CC655" s="891"/>
      <c r="CD655" s="891"/>
      <c r="CE655" s="891"/>
    </row>
    <row r="656" spans="1:83" s="726" customFormat="1">
      <c r="A656" s="904">
        <f t="shared" si="10"/>
        <v>647</v>
      </c>
      <c r="B656" s="907">
        <v>2100</v>
      </c>
      <c r="C656" s="905" t="s">
        <v>4565</v>
      </c>
      <c r="D656" s="905">
        <v>2117</v>
      </c>
      <c r="E656" s="905" t="s">
        <v>4695</v>
      </c>
      <c r="F656" s="905">
        <v>2010</v>
      </c>
      <c r="G656" s="907" t="s">
        <v>4696</v>
      </c>
      <c r="H656" s="907" t="s">
        <v>4581</v>
      </c>
      <c r="I656" s="905" t="s">
        <v>4582</v>
      </c>
      <c r="J656" s="906">
        <v>6810970000426</v>
      </c>
      <c r="K656" s="905" t="s">
        <v>4958</v>
      </c>
      <c r="L656" s="905" t="s">
        <v>5227</v>
      </c>
      <c r="M656" s="905" t="s">
        <v>656</v>
      </c>
      <c r="N656" s="905" t="s">
        <v>634</v>
      </c>
      <c r="O656" s="929">
        <v>2900</v>
      </c>
      <c r="P656" s="922">
        <v>0</v>
      </c>
      <c r="Q656" s="922">
        <v>0</v>
      </c>
      <c r="R656" s="922">
        <v>0</v>
      </c>
      <c r="S656" s="907">
        <v>4005</v>
      </c>
      <c r="T656" s="905" t="s">
        <v>4566</v>
      </c>
      <c r="U656" s="923">
        <v>17160</v>
      </c>
      <c r="V656" s="923">
        <v>49764000</v>
      </c>
      <c r="W656" s="907" t="s">
        <v>4567</v>
      </c>
      <c r="X656" s="905"/>
      <c r="Y656" s="906"/>
      <c r="Z656" s="907" t="s">
        <v>5596</v>
      </c>
      <c r="AA656" s="908">
        <v>120.49863013698631</v>
      </c>
      <c r="AB656" s="909"/>
      <c r="AC656" s="905"/>
      <c r="AD656" s="907"/>
      <c r="AE656" s="929">
        <v>2900</v>
      </c>
      <c r="AF656" s="906">
        <v>1675</v>
      </c>
      <c r="AG656" s="910">
        <v>43959</v>
      </c>
      <c r="AH656" s="905"/>
      <c r="AI656" s="910">
        <v>43959</v>
      </c>
      <c r="AJ656" s="907"/>
      <c r="AK656" s="907"/>
      <c r="AL656" s="906">
        <v>1675</v>
      </c>
      <c r="AM656" s="905"/>
      <c r="AN656" s="910">
        <v>43982</v>
      </c>
      <c r="AO656" s="910">
        <v>730</v>
      </c>
      <c r="AP656" s="907"/>
      <c r="AQ656" s="905"/>
      <c r="AR656" s="905"/>
      <c r="AS656" s="905"/>
      <c r="AT656" s="905"/>
      <c r="AU656" s="923"/>
      <c r="AV656" s="905"/>
      <c r="AW656" s="905"/>
      <c r="AX656" s="905"/>
      <c r="AY656" s="920"/>
      <c r="AZ656" s="905"/>
      <c r="BA656" s="905">
        <v>1675</v>
      </c>
      <c r="BB656" s="905"/>
      <c r="BC656" s="905"/>
      <c r="BD656" s="905"/>
      <c r="BE656" s="905"/>
      <c r="BF656" s="905"/>
      <c r="BG656" s="905"/>
      <c r="BH656" s="905"/>
      <c r="BI656" s="716">
        <v>1675</v>
      </c>
      <c r="BJ656" s="722">
        <v>139.58333333333334</v>
      </c>
      <c r="BK656" s="1062">
        <v>28743000</v>
      </c>
      <c r="BL656" s="716">
        <v>1</v>
      </c>
      <c r="BM656" s="720" t="s">
        <v>5597</v>
      </c>
      <c r="BN656" s="891"/>
      <c r="BO656" s="891"/>
      <c r="BP656" s="891"/>
      <c r="BQ656" s="891"/>
      <c r="BR656" s="891"/>
      <c r="BS656" s="891"/>
      <c r="BT656" s="891"/>
      <c r="BU656" s="891"/>
      <c r="BV656" s="891"/>
      <c r="BW656" s="891"/>
      <c r="BX656" s="891"/>
      <c r="BY656" s="891"/>
      <c r="BZ656" s="891"/>
      <c r="CA656" s="891"/>
      <c r="CB656" s="891"/>
      <c r="CC656" s="891"/>
      <c r="CD656" s="891"/>
      <c r="CE656" s="891"/>
    </row>
    <row r="657" spans="1:83" s="726" customFormat="1">
      <c r="A657" s="904">
        <f t="shared" si="10"/>
        <v>648</v>
      </c>
      <c r="B657" s="907">
        <v>2100</v>
      </c>
      <c r="C657" s="905" t="s">
        <v>4565</v>
      </c>
      <c r="D657" s="905">
        <v>2117</v>
      </c>
      <c r="E657" s="905" t="s">
        <v>4695</v>
      </c>
      <c r="F657" s="905">
        <v>2010</v>
      </c>
      <c r="G657" s="907" t="s">
        <v>4696</v>
      </c>
      <c r="H657" s="907" t="s">
        <v>4581</v>
      </c>
      <c r="I657" s="905" t="s">
        <v>4582</v>
      </c>
      <c r="J657" s="906">
        <v>6850970000047</v>
      </c>
      <c r="K657" s="905" t="s">
        <v>4942</v>
      </c>
      <c r="L657" s="905" t="s">
        <v>4459</v>
      </c>
      <c r="M657" s="905" t="s">
        <v>4591</v>
      </c>
      <c r="N657" s="905" t="s">
        <v>634</v>
      </c>
      <c r="O657" s="929">
        <v>27</v>
      </c>
      <c r="P657" s="922">
        <v>0</v>
      </c>
      <c r="Q657" s="922">
        <v>0</v>
      </c>
      <c r="R657" s="922">
        <v>0</v>
      </c>
      <c r="S657" s="907">
        <v>4005</v>
      </c>
      <c r="T657" s="905" t="s">
        <v>4566</v>
      </c>
      <c r="U657" s="923">
        <v>576400</v>
      </c>
      <c r="V657" s="923">
        <v>15562800</v>
      </c>
      <c r="W657" s="907" t="s">
        <v>4567</v>
      </c>
      <c r="X657" s="905"/>
      <c r="Y657" s="906"/>
      <c r="Z657" s="907" t="s">
        <v>5596</v>
      </c>
      <c r="AA657" s="908">
        <v>120.49863013698631</v>
      </c>
      <c r="AB657" s="909"/>
      <c r="AC657" s="905"/>
      <c r="AD657" s="907"/>
      <c r="AE657" s="929">
        <v>27</v>
      </c>
      <c r="AF657" s="906">
        <v>73</v>
      </c>
      <c r="AG657" s="910">
        <v>43959</v>
      </c>
      <c r="AH657" s="905"/>
      <c r="AI657" s="910">
        <v>43959</v>
      </c>
      <c r="AJ657" s="907"/>
      <c r="AK657" s="907"/>
      <c r="AL657" s="906">
        <v>73</v>
      </c>
      <c r="AM657" s="905"/>
      <c r="AN657" s="910">
        <v>43982</v>
      </c>
      <c r="AO657" s="910">
        <v>730</v>
      </c>
      <c r="AP657" s="907"/>
      <c r="AQ657" s="905"/>
      <c r="AR657" s="905"/>
      <c r="AS657" s="905"/>
      <c r="AT657" s="905"/>
      <c r="AU657" s="923"/>
      <c r="AV657" s="905"/>
      <c r="AW657" s="905"/>
      <c r="AX657" s="905"/>
      <c r="AY657" s="920"/>
      <c r="AZ657" s="905"/>
      <c r="BA657" s="905">
        <v>73</v>
      </c>
      <c r="BB657" s="905"/>
      <c r="BC657" s="905"/>
      <c r="BD657" s="905"/>
      <c r="BE657" s="905"/>
      <c r="BF657" s="905"/>
      <c r="BG657" s="905"/>
      <c r="BH657" s="905"/>
      <c r="BI657" s="716">
        <v>73</v>
      </c>
      <c r="BJ657" s="722">
        <v>6.083333333333333</v>
      </c>
      <c r="BK657" s="1062">
        <v>42077200</v>
      </c>
      <c r="BL657" s="716">
        <v>1</v>
      </c>
      <c r="BM657" s="720" t="s">
        <v>5597</v>
      </c>
      <c r="BN657" s="891"/>
      <c r="BO657" s="891"/>
      <c r="BP657" s="891"/>
      <c r="BQ657" s="891"/>
      <c r="BR657" s="891"/>
      <c r="BS657" s="891"/>
      <c r="BT657" s="891"/>
      <c r="BU657" s="891"/>
      <c r="BV657" s="891"/>
      <c r="BW657" s="891"/>
      <c r="BX657" s="891"/>
      <c r="BY657" s="891"/>
      <c r="BZ657" s="891"/>
      <c r="CA657" s="891"/>
      <c r="CB657" s="891"/>
      <c r="CC657" s="891"/>
      <c r="CD657" s="891"/>
      <c r="CE657" s="891"/>
    </row>
    <row r="658" spans="1:83" s="726" customFormat="1">
      <c r="A658" s="904">
        <f t="shared" si="10"/>
        <v>649</v>
      </c>
      <c r="B658" s="907">
        <v>2100</v>
      </c>
      <c r="C658" s="905" t="s">
        <v>4565</v>
      </c>
      <c r="D658" s="905">
        <v>2117</v>
      </c>
      <c r="E658" s="905" t="s">
        <v>4695</v>
      </c>
      <c r="F658" s="905">
        <v>2010</v>
      </c>
      <c r="G658" s="907" t="s">
        <v>4696</v>
      </c>
      <c r="H658" s="907" t="s">
        <v>4581</v>
      </c>
      <c r="I658" s="905" t="s">
        <v>4582</v>
      </c>
      <c r="J658" s="906">
        <v>6850970000050</v>
      </c>
      <c r="K658" s="905" t="s">
        <v>5238</v>
      </c>
      <c r="L658" s="905" t="s">
        <v>4459</v>
      </c>
      <c r="M658" s="905" t="s">
        <v>4929</v>
      </c>
      <c r="N658" s="905" t="s">
        <v>634</v>
      </c>
      <c r="O658" s="929">
        <v>24</v>
      </c>
      <c r="P658" s="922">
        <v>0</v>
      </c>
      <c r="Q658" s="922">
        <v>0</v>
      </c>
      <c r="R658" s="922">
        <v>0</v>
      </c>
      <c r="S658" s="907">
        <v>4005</v>
      </c>
      <c r="T658" s="905" t="s">
        <v>4566</v>
      </c>
      <c r="U658" s="923">
        <v>4268000</v>
      </c>
      <c r="V658" s="923">
        <v>102432000</v>
      </c>
      <c r="W658" s="907" t="s">
        <v>4567</v>
      </c>
      <c r="X658" s="905"/>
      <c r="Y658" s="906"/>
      <c r="Z658" s="907" t="s">
        <v>5596</v>
      </c>
      <c r="AA658" s="908">
        <v>120.49863013698631</v>
      </c>
      <c r="AB658" s="909"/>
      <c r="AC658" s="905"/>
      <c r="AD658" s="907"/>
      <c r="AE658" s="929">
        <v>24</v>
      </c>
      <c r="AF658" s="906">
        <v>0</v>
      </c>
      <c r="AG658" s="910">
        <v>43808</v>
      </c>
      <c r="AH658" s="905"/>
      <c r="AI658" s="907"/>
      <c r="AJ658" s="907"/>
      <c r="AK658" s="907"/>
      <c r="AL658" s="906"/>
      <c r="AM658" s="905"/>
      <c r="AN658" s="910">
        <v>43982</v>
      </c>
      <c r="AO658" s="910">
        <v>730</v>
      </c>
      <c r="AP658" s="907"/>
      <c r="AQ658" s="905"/>
      <c r="AR658" s="905"/>
      <c r="AS658" s="905"/>
      <c r="AT658" s="905"/>
      <c r="AU658" s="923"/>
      <c r="AV658" s="905"/>
      <c r="AW658" s="905"/>
      <c r="AX658" s="905"/>
      <c r="AY658" s="920"/>
      <c r="AZ658" s="905"/>
      <c r="BA658" s="905"/>
      <c r="BB658" s="905"/>
      <c r="BC658" s="905"/>
      <c r="BD658" s="905"/>
      <c r="BE658" s="905"/>
      <c r="BF658" s="905"/>
      <c r="BG658" s="905"/>
      <c r="BH658" s="905"/>
      <c r="BI658" s="716">
        <v>0</v>
      </c>
      <c r="BJ658" s="722">
        <v>0</v>
      </c>
      <c r="BK658" s="1062">
        <v>0</v>
      </c>
      <c r="BL658" s="716">
        <v>0</v>
      </c>
      <c r="BM658" s="720" t="s">
        <v>5597</v>
      </c>
      <c r="BN658" s="891"/>
      <c r="BO658" s="891"/>
      <c r="BP658" s="891"/>
      <c r="BQ658" s="891"/>
      <c r="BR658" s="891"/>
      <c r="BS658" s="891"/>
      <c r="BT658" s="891"/>
      <c r="BU658" s="891"/>
      <c r="BV658" s="891"/>
      <c r="BW658" s="891"/>
      <c r="BX658" s="891"/>
      <c r="BY658" s="891"/>
      <c r="BZ658" s="891"/>
      <c r="CA658" s="891"/>
      <c r="CB658" s="891"/>
      <c r="CC658" s="891"/>
      <c r="CD658" s="891"/>
      <c r="CE658" s="891"/>
    </row>
    <row r="659" spans="1:83" s="726" customFormat="1">
      <c r="A659" s="904">
        <f t="shared" si="10"/>
        <v>650</v>
      </c>
      <c r="B659" s="907">
        <v>2100</v>
      </c>
      <c r="C659" s="905" t="s">
        <v>4565</v>
      </c>
      <c r="D659" s="905">
        <v>2117</v>
      </c>
      <c r="E659" s="905" t="s">
        <v>4695</v>
      </c>
      <c r="F659" s="905">
        <v>2010</v>
      </c>
      <c r="G659" s="907" t="s">
        <v>4696</v>
      </c>
      <c r="H659" s="907" t="s">
        <v>4581</v>
      </c>
      <c r="I659" s="905" t="s">
        <v>4582</v>
      </c>
      <c r="J659" s="906">
        <v>6850970000803</v>
      </c>
      <c r="K659" s="905" t="s">
        <v>5258</v>
      </c>
      <c r="L659" s="905" t="s">
        <v>4459</v>
      </c>
      <c r="M659" s="905" t="s">
        <v>4929</v>
      </c>
      <c r="N659" s="905" t="s">
        <v>634</v>
      </c>
      <c r="O659" s="929">
        <v>23</v>
      </c>
      <c r="P659" s="922">
        <v>0</v>
      </c>
      <c r="Q659" s="922">
        <v>0</v>
      </c>
      <c r="R659" s="922">
        <v>0</v>
      </c>
      <c r="S659" s="907">
        <v>4005</v>
      </c>
      <c r="T659" s="905" t="s">
        <v>4566</v>
      </c>
      <c r="U659" s="923">
        <v>1524600</v>
      </c>
      <c r="V659" s="923">
        <v>35065800</v>
      </c>
      <c r="W659" s="907" t="s">
        <v>4567</v>
      </c>
      <c r="X659" s="905"/>
      <c r="Y659" s="906"/>
      <c r="Z659" s="907" t="s">
        <v>5596</v>
      </c>
      <c r="AA659" s="908">
        <v>120.49863013698631</v>
      </c>
      <c r="AB659" s="909"/>
      <c r="AC659" s="905"/>
      <c r="AD659" s="907"/>
      <c r="AE659" s="929">
        <v>23</v>
      </c>
      <c r="AF659" s="906">
        <v>0</v>
      </c>
      <c r="AG659" s="910">
        <v>43808</v>
      </c>
      <c r="AH659" s="905"/>
      <c r="AI659" s="907"/>
      <c r="AJ659" s="907"/>
      <c r="AK659" s="907"/>
      <c r="AL659" s="906"/>
      <c r="AM659" s="905"/>
      <c r="AN659" s="910">
        <v>43982</v>
      </c>
      <c r="AO659" s="910">
        <v>730</v>
      </c>
      <c r="AP659" s="907"/>
      <c r="AQ659" s="905"/>
      <c r="AR659" s="905"/>
      <c r="AS659" s="905"/>
      <c r="AT659" s="905"/>
      <c r="AU659" s="923"/>
      <c r="AV659" s="905"/>
      <c r="AW659" s="905"/>
      <c r="AX659" s="905"/>
      <c r="AY659" s="920"/>
      <c r="AZ659" s="905"/>
      <c r="BA659" s="905"/>
      <c r="BB659" s="905"/>
      <c r="BC659" s="905"/>
      <c r="BD659" s="905"/>
      <c r="BE659" s="905"/>
      <c r="BF659" s="905"/>
      <c r="BG659" s="905"/>
      <c r="BH659" s="905"/>
      <c r="BI659" s="716">
        <v>0</v>
      </c>
      <c r="BJ659" s="722">
        <v>0</v>
      </c>
      <c r="BK659" s="1062">
        <v>0</v>
      </c>
      <c r="BL659" s="716">
        <v>0</v>
      </c>
      <c r="BM659" s="720" t="s">
        <v>5597</v>
      </c>
      <c r="BN659" s="891"/>
      <c r="BO659" s="891"/>
      <c r="BP659" s="891"/>
      <c r="BQ659" s="891"/>
      <c r="BR659" s="891"/>
      <c r="BS659" s="891"/>
      <c r="BT659" s="891"/>
      <c r="BU659" s="891"/>
      <c r="BV659" s="891"/>
      <c r="BW659" s="891"/>
      <c r="BX659" s="891"/>
      <c r="BY659" s="891"/>
      <c r="BZ659" s="891"/>
      <c r="CA659" s="891"/>
      <c r="CB659" s="891"/>
      <c r="CC659" s="891"/>
      <c r="CD659" s="891"/>
      <c r="CE659" s="891"/>
    </row>
    <row r="660" spans="1:83" s="726" customFormat="1">
      <c r="A660" s="904">
        <f t="shared" si="10"/>
        <v>651</v>
      </c>
      <c r="B660" s="907">
        <v>2100</v>
      </c>
      <c r="C660" s="905" t="s">
        <v>4565</v>
      </c>
      <c r="D660" s="905">
        <v>2117</v>
      </c>
      <c r="E660" s="905" t="s">
        <v>4695</v>
      </c>
      <c r="F660" s="905">
        <v>2010</v>
      </c>
      <c r="G660" s="907" t="s">
        <v>4696</v>
      </c>
      <c r="H660" s="907" t="s">
        <v>4581</v>
      </c>
      <c r="I660" s="905" t="s">
        <v>4582</v>
      </c>
      <c r="J660" s="906">
        <v>6850970000055</v>
      </c>
      <c r="K660" s="905" t="s">
        <v>5550</v>
      </c>
      <c r="L660" s="905" t="s">
        <v>4459</v>
      </c>
      <c r="M660" s="905" t="s">
        <v>5551</v>
      </c>
      <c r="N660" s="905" t="s">
        <v>634</v>
      </c>
      <c r="O660" s="929">
        <v>0</v>
      </c>
      <c r="P660" s="922">
        <v>0</v>
      </c>
      <c r="Q660" s="922">
        <v>0</v>
      </c>
      <c r="R660" s="922">
        <v>0</v>
      </c>
      <c r="S660" s="907">
        <v>4005</v>
      </c>
      <c r="T660" s="905" t="s">
        <v>4566</v>
      </c>
      <c r="U660" s="923">
        <v>0</v>
      </c>
      <c r="V660" s="923">
        <v>0</v>
      </c>
      <c r="W660" s="907" t="s">
        <v>4567</v>
      </c>
      <c r="X660" s="905"/>
      <c r="Y660" s="906"/>
      <c r="Z660" s="907" t="s">
        <v>5596</v>
      </c>
      <c r="AA660" s="908">
        <v>120.49863013698631</v>
      </c>
      <c r="AB660" s="909"/>
      <c r="AC660" s="905"/>
      <c r="AD660" s="907"/>
      <c r="AE660" s="929">
        <v>0</v>
      </c>
      <c r="AF660" s="906">
        <v>0</v>
      </c>
      <c r="AG660" s="910">
        <v>43808</v>
      </c>
      <c r="AH660" s="905"/>
      <c r="AI660" s="907"/>
      <c r="AJ660" s="907"/>
      <c r="AK660" s="907"/>
      <c r="AL660" s="906"/>
      <c r="AM660" s="905"/>
      <c r="AN660" s="910">
        <v>43982</v>
      </c>
      <c r="AO660" s="910">
        <v>730</v>
      </c>
      <c r="AP660" s="907"/>
      <c r="AQ660" s="905"/>
      <c r="AR660" s="905"/>
      <c r="AS660" s="905"/>
      <c r="AT660" s="905"/>
      <c r="AU660" s="923"/>
      <c r="AV660" s="905"/>
      <c r="AW660" s="905"/>
      <c r="AX660" s="905"/>
      <c r="AY660" s="920"/>
      <c r="AZ660" s="905"/>
      <c r="BA660" s="905"/>
      <c r="BB660" s="905"/>
      <c r="BC660" s="905"/>
      <c r="BD660" s="905"/>
      <c r="BE660" s="905"/>
      <c r="BF660" s="905"/>
      <c r="BG660" s="905"/>
      <c r="BH660" s="905"/>
      <c r="BI660" s="716">
        <v>0</v>
      </c>
      <c r="BJ660" s="722">
        <v>0</v>
      </c>
      <c r="BK660" s="1062">
        <v>0</v>
      </c>
      <c r="BL660" s="716">
        <v>0</v>
      </c>
      <c r="BM660" s="720" t="s">
        <v>5597</v>
      </c>
      <c r="BN660" s="891"/>
      <c r="BO660" s="891"/>
      <c r="BP660" s="891"/>
      <c r="BQ660" s="891"/>
      <c r="BR660" s="891"/>
      <c r="BS660" s="891"/>
      <c r="BT660" s="891"/>
      <c r="BU660" s="891"/>
      <c r="BV660" s="891"/>
      <c r="BW660" s="891"/>
      <c r="BX660" s="891"/>
      <c r="BY660" s="891"/>
      <c r="BZ660" s="891"/>
      <c r="CA660" s="891"/>
      <c r="CB660" s="891"/>
      <c r="CC660" s="891"/>
      <c r="CD660" s="891"/>
      <c r="CE660" s="891"/>
    </row>
    <row r="661" spans="1:83" s="726" customFormat="1">
      <c r="A661" s="904">
        <f t="shared" si="10"/>
        <v>652</v>
      </c>
      <c r="B661" s="907">
        <v>2100</v>
      </c>
      <c r="C661" s="905" t="s">
        <v>4565</v>
      </c>
      <c r="D661" s="905">
        <v>2117</v>
      </c>
      <c r="E661" s="905" t="s">
        <v>4695</v>
      </c>
      <c r="F661" s="905">
        <v>2010</v>
      </c>
      <c r="G661" s="907" t="s">
        <v>4696</v>
      </c>
      <c r="H661" s="907" t="s">
        <v>4581</v>
      </c>
      <c r="I661" s="905" t="s">
        <v>4582</v>
      </c>
      <c r="J661" s="906">
        <v>9999970025873</v>
      </c>
      <c r="K661" s="905" t="s">
        <v>5552</v>
      </c>
      <c r="L661" s="905" t="s">
        <v>4459</v>
      </c>
      <c r="M661" s="905" t="s">
        <v>4929</v>
      </c>
      <c r="N661" s="905" t="s">
        <v>634</v>
      </c>
      <c r="O661" s="929">
        <v>0</v>
      </c>
      <c r="P661" s="922">
        <v>0</v>
      </c>
      <c r="Q661" s="922">
        <v>0</v>
      </c>
      <c r="R661" s="922">
        <v>0</v>
      </c>
      <c r="S661" s="907">
        <v>4005</v>
      </c>
      <c r="T661" s="905" t="s">
        <v>4566</v>
      </c>
      <c r="U661" s="923">
        <v>0</v>
      </c>
      <c r="V661" s="923">
        <v>0</v>
      </c>
      <c r="W661" s="907" t="s">
        <v>4567</v>
      </c>
      <c r="X661" s="905"/>
      <c r="Y661" s="906"/>
      <c r="Z661" s="907" t="s">
        <v>5596</v>
      </c>
      <c r="AA661" s="908">
        <v>120.49863013698631</v>
      </c>
      <c r="AB661" s="909"/>
      <c r="AC661" s="905"/>
      <c r="AD661" s="907"/>
      <c r="AE661" s="929">
        <v>0</v>
      </c>
      <c r="AF661" s="906">
        <v>0</v>
      </c>
      <c r="AG661" s="910">
        <v>43808</v>
      </c>
      <c r="AH661" s="905"/>
      <c r="AI661" s="907"/>
      <c r="AJ661" s="907"/>
      <c r="AK661" s="907"/>
      <c r="AL661" s="906"/>
      <c r="AM661" s="905"/>
      <c r="AN661" s="910">
        <v>43982</v>
      </c>
      <c r="AO661" s="910">
        <v>730</v>
      </c>
      <c r="AP661" s="907"/>
      <c r="AQ661" s="905"/>
      <c r="AR661" s="905"/>
      <c r="AS661" s="905"/>
      <c r="AT661" s="905"/>
      <c r="AU661" s="923"/>
      <c r="AV661" s="905"/>
      <c r="AW661" s="905"/>
      <c r="AX661" s="905"/>
      <c r="AY661" s="920"/>
      <c r="AZ661" s="905"/>
      <c r="BA661" s="905"/>
      <c r="BB661" s="905"/>
      <c r="BC661" s="905"/>
      <c r="BD661" s="905"/>
      <c r="BE661" s="905"/>
      <c r="BF661" s="905"/>
      <c r="BG661" s="905"/>
      <c r="BH661" s="905"/>
      <c r="BI661" s="716">
        <v>0</v>
      </c>
      <c r="BJ661" s="722">
        <v>0</v>
      </c>
      <c r="BK661" s="1062">
        <v>0</v>
      </c>
      <c r="BL661" s="716">
        <v>0</v>
      </c>
      <c r="BM661" s="720" t="s">
        <v>5597</v>
      </c>
      <c r="BN661" s="891"/>
      <c r="BO661" s="891"/>
      <c r="BP661" s="891"/>
      <c r="BQ661" s="891"/>
      <c r="BR661" s="891"/>
      <c r="BS661" s="891"/>
      <c r="BT661" s="891"/>
      <c r="BU661" s="891"/>
      <c r="BV661" s="891"/>
      <c r="BW661" s="891"/>
      <c r="BX661" s="891"/>
      <c r="BY661" s="891"/>
      <c r="BZ661" s="891"/>
      <c r="CA661" s="891"/>
      <c r="CB661" s="891"/>
      <c r="CC661" s="891"/>
      <c r="CD661" s="891"/>
      <c r="CE661" s="891"/>
    </row>
    <row r="662" spans="1:83" s="726" customFormat="1">
      <c r="A662" s="904">
        <f t="shared" si="10"/>
        <v>653</v>
      </c>
      <c r="B662" s="907">
        <v>2100</v>
      </c>
      <c r="C662" s="905" t="s">
        <v>4565</v>
      </c>
      <c r="D662" s="905">
        <v>2117</v>
      </c>
      <c r="E662" s="905" t="s">
        <v>4695</v>
      </c>
      <c r="F662" s="905">
        <v>2010</v>
      </c>
      <c r="G662" s="907" t="s">
        <v>4696</v>
      </c>
      <c r="H662" s="907" t="s">
        <v>4581</v>
      </c>
      <c r="I662" s="905" t="s">
        <v>4582</v>
      </c>
      <c r="J662" s="906">
        <v>6850970000071</v>
      </c>
      <c r="K662" s="905" t="s">
        <v>4944</v>
      </c>
      <c r="L662" s="905" t="s">
        <v>4459</v>
      </c>
      <c r="M662" s="905" t="s">
        <v>4591</v>
      </c>
      <c r="N662" s="905" t="s">
        <v>634</v>
      </c>
      <c r="O662" s="929">
        <v>3</v>
      </c>
      <c r="P662" s="922">
        <v>0</v>
      </c>
      <c r="Q662" s="922">
        <v>0</v>
      </c>
      <c r="R662" s="922">
        <v>0</v>
      </c>
      <c r="S662" s="907">
        <v>4005</v>
      </c>
      <c r="T662" s="905" t="s">
        <v>4566</v>
      </c>
      <c r="U662" s="923">
        <v>511500</v>
      </c>
      <c r="V662" s="923">
        <v>1534500</v>
      </c>
      <c r="W662" s="907" t="s">
        <v>4567</v>
      </c>
      <c r="X662" s="905"/>
      <c r="Y662" s="906"/>
      <c r="Z662" s="907" t="s">
        <v>5596</v>
      </c>
      <c r="AA662" s="908">
        <v>120.49863013698631</v>
      </c>
      <c r="AB662" s="909"/>
      <c r="AC662" s="905"/>
      <c r="AD662" s="907"/>
      <c r="AE662" s="929">
        <v>3</v>
      </c>
      <c r="AF662" s="906">
        <v>23</v>
      </c>
      <c r="AG662" s="910">
        <v>43959</v>
      </c>
      <c r="AH662" s="905"/>
      <c r="AI662" s="910">
        <v>43959</v>
      </c>
      <c r="AJ662" s="907"/>
      <c r="AK662" s="907"/>
      <c r="AL662" s="906">
        <v>23</v>
      </c>
      <c r="AM662" s="905"/>
      <c r="AN662" s="910">
        <v>43982</v>
      </c>
      <c r="AO662" s="910">
        <v>730</v>
      </c>
      <c r="AP662" s="907"/>
      <c r="AQ662" s="905"/>
      <c r="AR662" s="905"/>
      <c r="AS662" s="905"/>
      <c r="AT662" s="905"/>
      <c r="AU662" s="923"/>
      <c r="AV662" s="905"/>
      <c r="AW662" s="905"/>
      <c r="AX662" s="905"/>
      <c r="AY662" s="920"/>
      <c r="AZ662" s="905"/>
      <c r="BA662" s="905">
        <v>23</v>
      </c>
      <c r="BB662" s="905"/>
      <c r="BC662" s="905"/>
      <c r="BD662" s="905"/>
      <c r="BE662" s="905"/>
      <c r="BF662" s="905"/>
      <c r="BG662" s="905"/>
      <c r="BH662" s="905"/>
      <c r="BI662" s="716">
        <v>23</v>
      </c>
      <c r="BJ662" s="722">
        <v>1.9166666666666667</v>
      </c>
      <c r="BK662" s="1062">
        <v>11764500</v>
      </c>
      <c r="BL662" s="716">
        <v>1</v>
      </c>
      <c r="BM662" s="720" t="s">
        <v>5597</v>
      </c>
      <c r="BN662" s="891"/>
      <c r="BO662" s="891"/>
      <c r="BP662" s="891"/>
      <c r="BQ662" s="891"/>
      <c r="BR662" s="891"/>
      <c r="BS662" s="891"/>
      <c r="BT662" s="891"/>
      <c r="BU662" s="891"/>
      <c r="BV662" s="891"/>
      <c r="BW662" s="891"/>
      <c r="BX662" s="891"/>
      <c r="BY662" s="891"/>
      <c r="BZ662" s="891"/>
      <c r="CA662" s="891"/>
      <c r="CB662" s="891"/>
      <c r="CC662" s="891"/>
      <c r="CD662" s="891"/>
      <c r="CE662" s="891"/>
    </row>
    <row r="663" spans="1:83" s="726" customFormat="1">
      <c r="A663" s="904">
        <f t="shared" si="10"/>
        <v>654</v>
      </c>
      <c r="B663" s="907">
        <v>2100</v>
      </c>
      <c r="C663" s="905" t="s">
        <v>4565</v>
      </c>
      <c r="D663" s="905">
        <v>2117</v>
      </c>
      <c r="E663" s="905" t="s">
        <v>4695</v>
      </c>
      <c r="F663" s="905">
        <v>2010</v>
      </c>
      <c r="G663" s="907" t="s">
        <v>4696</v>
      </c>
      <c r="H663" s="907" t="s">
        <v>4581</v>
      </c>
      <c r="I663" s="905" t="s">
        <v>4582</v>
      </c>
      <c r="J663" s="906">
        <v>6850970000787</v>
      </c>
      <c r="K663" s="905" t="s">
        <v>5253</v>
      </c>
      <c r="L663" s="905" t="s">
        <v>4459</v>
      </c>
      <c r="M663" s="905" t="s">
        <v>5222</v>
      </c>
      <c r="N663" s="905" t="s">
        <v>634</v>
      </c>
      <c r="O663" s="929">
        <v>1</v>
      </c>
      <c r="P663" s="922">
        <v>0</v>
      </c>
      <c r="Q663" s="922">
        <v>0</v>
      </c>
      <c r="R663" s="922">
        <v>0</v>
      </c>
      <c r="S663" s="907">
        <v>4005</v>
      </c>
      <c r="T663" s="905" t="s">
        <v>4566</v>
      </c>
      <c r="U663" s="923">
        <v>15400000</v>
      </c>
      <c r="V663" s="923">
        <v>15400000</v>
      </c>
      <c r="W663" s="907" t="s">
        <v>4567</v>
      </c>
      <c r="X663" s="905"/>
      <c r="Y663" s="906"/>
      <c r="Z663" s="907" t="s">
        <v>5596</v>
      </c>
      <c r="AA663" s="908">
        <v>120.49863013698631</v>
      </c>
      <c r="AB663" s="909"/>
      <c r="AC663" s="905"/>
      <c r="AD663" s="907"/>
      <c r="AE663" s="929">
        <v>1</v>
      </c>
      <c r="AF663" s="906">
        <v>0</v>
      </c>
      <c r="AG663" s="910">
        <v>43808</v>
      </c>
      <c r="AH663" s="905"/>
      <c r="AI663" s="907"/>
      <c r="AJ663" s="907"/>
      <c r="AK663" s="907"/>
      <c r="AL663" s="906"/>
      <c r="AM663" s="905"/>
      <c r="AN663" s="910">
        <v>43982</v>
      </c>
      <c r="AO663" s="910">
        <v>730</v>
      </c>
      <c r="AP663" s="907"/>
      <c r="AQ663" s="905"/>
      <c r="AR663" s="905"/>
      <c r="AS663" s="905"/>
      <c r="AT663" s="905"/>
      <c r="AU663" s="923"/>
      <c r="AV663" s="905"/>
      <c r="AW663" s="905"/>
      <c r="AX663" s="905"/>
      <c r="AY663" s="920"/>
      <c r="AZ663" s="905"/>
      <c r="BA663" s="905"/>
      <c r="BB663" s="905"/>
      <c r="BC663" s="905"/>
      <c r="BD663" s="905"/>
      <c r="BE663" s="905"/>
      <c r="BF663" s="905"/>
      <c r="BG663" s="905"/>
      <c r="BH663" s="905"/>
      <c r="BI663" s="716">
        <v>0</v>
      </c>
      <c r="BJ663" s="722">
        <v>0</v>
      </c>
      <c r="BK663" s="1062">
        <v>0</v>
      </c>
      <c r="BL663" s="716">
        <v>0</v>
      </c>
      <c r="BM663" s="720" t="s">
        <v>5597</v>
      </c>
      <c r="BN663" s="891"/>
      <c r="BO663" s="891"/>
      <c r="BP663" s="891"/>
      <c r="BQ663" s="891"/>
      <c r="BR663" s="891"/>
      <c r="BS663" s="891"/>
      <c r="BT663" s="891"/>
      <c r="BU663" s="891"/>
      <c r="BV663" s="891"/>
      <c r="BW663" s="891"/>
      <c r="BX663" s="891"/>
      <c r="BY663" s="891"/>
      <c r="BZ663" s="891"/>
      <c r="CA663" s="891"/>
      <c r="CB663" s="891"/>
      <c r="CC663" s="891"/>
      <c r="CD663" s="891"/>
      <c r="CE663" s="891"/>
    </row>
    <row r="664" spans="1:83" s="726" customFormat="1">
      <c r="A664" s="904">
        <f t="shared" si="10"/>
        <v>655</v>
      </c>
      <c r="B664" s="907">
        <v>2100</v>
      </c>
      <c r="C664" s="905" t="s">
        <v>4565</v>
      </c>
      <c r="D664" s="905">
        <v>2117</v>
      </c>
      <c r="E664" s="905" t="s">
        <v>4695</v>
      </c>
      <c r="F664" s="905">
        <v>2010</v>
      </c>
      <c r="G664" s="907" t="s">
        <v>4696</v>
      </c>
      <c r="H664" s="907" t="s">
        <v>4581</v>
      </c>
      <c r="I664" s="905" t="s">
        <v>4582</v>
      </c>
      <c r="J664" s="906">
        <v>6850970000076</v>
      </c>
      <c r="K664" s="905" t="s">
        <v>5553</v>
      </c>
      <c r="L664" s="905" t="s">
        <v>4459</v>
      </c>
      <c r="M664" s="905" t="s">
        <v>725</v>
      </c>
      <c r="N664" s="905" t="s">
        <v>634</v>
      </c>
      <c r="O664" s="929">
        <v>0</v>
      </c>
      <c r="P664" s="922">
        <v>0</v>
      </c>
      <c r="Q664" s="922">
        <v>0</v>
      </c>
      <c r="R664" s="922">
        <v>0</v>
      </c>
      <c r="S664" s="907">
        <v>4005</v>
      </c>
      <c r="T664" s="905" t="s">
        <v>4566</v>
      </c>
      <c r="U664" s="923">
        <v>0</v>
      </c>
      <c r="V664" s="923">
        <v>0</v>
      </c>
      <c r="W664" s="907" t="s">
        <v>4567</v>
      </c>
      <c r="X664" s="905"/>
      <c r="Y664" s="906"/>
      <c r="Z664" s="907" t="s">
        <v>5596</v>
      </c>
      <c r="AA664" s="908">
        <v>120.49863013698631</v>
      </c>
      <c r="AB664" s="909"/>
      <c r="AC664" s="905"/>
      <c r="AD664" s="907"/>
      <c r="AE664" s="929">
        <v>0</v>
      </c>
      <c r="AF664" s="906">
        <v>0</v>
      </c>
      <c r="AG664" s="910">
        <v>43808</v>
      </c>
      <c r="AH664" s="905"/>
      <c r="AI664" s="907"/>
      <c r="AJ664" s="907"/>
      <c r="AK664" s="907"/>
      <c r="AL664" s="906"/>
      <c r="AM664" s="905"/>
      <c r="AN664" s="910">
        <v>43982</v>
      </c>
      <c r="AO664" s="910">
        <v>730</v>
      </c>
      <c r="AP664" s="907"/>
      <c r="AQ664" s="905"/>
      <c r="AR664" s="905"/>
      <c r="AS664" s="905"/>
      <c r="AT664" s="905"/>
      <c r="AU664" s="923"/>
      <c r="AV664" s="905"/>
      <c r="AW664" s="905"/>
      <c r="AX664" s="905"/>
      <c r="AY664" s="920"/>
      <c r="AZ664" s="905"/>
      <c r="BA664" s="905"/>
      <c r="BB664" s="905"/>
      <c r="BC664" s="905"/>
      <c r="BD664" s="905"/>
      <c r="BE664" s="905"/>
      <c r="BF664" s="905"/>
      <c r="BG664" s="905"/>
      <c r="BH664" s="905"/>
      <c r="BI664" s="716">
        <v>0</v>
      </c>
      <c r="BJ664" s="722">
        <v>0</v>
      </c>
      <c r="BK664" s="1062">
        <v>0</v>
      </c>
      <c r="BL664" s="716">
        <v>0</v>
      </c>
      <c r="BM664" s="720" t="s">
        <v>5597</v>
      </c>
      <c r="BN664" s="891"/>
      <c r="BO664" s="891"/>
      <c r="BP664" s="891"/>
      <c r="BQ664" s="891"/>
      <c r="BR664" s="891"/>
      <c r="BS664" s="891"/>
      <c r="BT664" s="891"/>
      <c r="BU664" s="891"/>
      <c r="BV664" s="891"/>
      <c r="BW664" s="891"/>
      <c r="BX664" s="891"/>
      <c r="BY664" s="891"/>
      <c r="BZ664" s="891"/>
      <c r="CA664" s="891"/>
      <c r="CB664" s="891"/>
      <c r="CC664" s="891"/>
      <c r="CD664" s="891"/>
      <c r="CE664" s="891"/>
    </row>
    <row r="665" spans="1:83" s="726" customFormat="1">
      <c r="A665" s="904">
        <f t="shared" si="10"/>
        <v>656</v>
      </c>
      <c r="B665" s="907">
        <v>2100</v>
      </c>
      <c r="C665" s="905" t="s">
        <v>4565</v>
      </c>
      <c r="D665" s="905">
        <v>2117</v>
      </c>
      <c r="E665" s="905" t="s">
        <v>4695</v>
      </c>
      <c r="F665" s="905">
        <v>2010</v>
      </c>
      <c r="G665" s="907" t="s">
        <v>4696</v>
      </c>
      <c r="H665" s="907" t="s">
        <v>4581</v>
      </c>
      <c r="I665" s="905" t="s">
        <v>4582</v>
      </c>
      <c r="J665" s="906">
        <v>6850970000077</v>
      </c>
      <c r="K665" s="905" t="s">
        <v>4948</v>
      </c>
      <c r="L665" s="905" t="s">
        <v>4459</v>
      </c>
      <c r="M665" s="905" t="s">
        <v>656</v>
      </c>
      <c r="N665" s="905" t="s">
        <v>634</v>
      </c>
      <c r="O665" s="929">
        <v>1825</v>
      </c>
      <c r="P665" s="922">
        <v>0</v>
      </c>
      <c r="Q665" s="922">
        <v>0</v>
      </c>
      <c r="R665" s="922">
        <v>0</v>
      </c>
      <c r="S665" s="907">
        <v>4005</v>
      </c>
      <c r="T665" s="905" t="s">
        <v>4566</v>
      </c>
      <c r="U665" s="923">
        <v>63020</v>
      </c>
      <c r="V665" s="923">
        <v>115010751</v>
      </c>
      <c r="W665" s="907" t="s">
        <v>4567</v>
      </c>
      <c r="X665" s="905"/>
      <c r="Y665" s="906"/>
      <c r="Z665" s="907" t="s">
        <v>5596</v>
      </c>
      <c r="AA665" s="908">
        <v>120.49863013698631</v>
      </c>
      <c r="AB665" s="909"/>
      <c r="AC665" s="905"/>
      <c r="AD665" s="907"/>
      <c r="AE665" s="929">
        <v>1825</v>
      </c>
      <c r="AF665" s="906">
        <v>950</v>
      </c>
      <c r="AG665" s="910">
        <v>43959</v>
      </c>
      <c r="AH665" s="905"/>
      <c r="AI665" s="910">
        <v>43959</v>
      </c>
      <c r="AJ665" s="907"/>
      <c r="AK665" s="907"/>
      <c r="AL665" s="906">
        <v>950</v>
      </c>
      <c r="AM665" s="905"/>
      <c r="AN665" s="910">
        <v>43982</v>
      </c>
      <c r="AO665" s="910">
        <v>730</v>
      </c>
      <c r="AP665" s="907"/>
      <c r="AQ665" s="905"/>
      <c r="AR665" s="905"/>
      <c r="AS665" s="905"/>
      <c r="AT665" s="905"/>
      <c r="AU665" s="923"/>
      <c r="AV665" s="905"/>
      <c r="AW665" s="905"/>
      <c r="AX665" s="905"/>
      <c r="AY665" s="920"/>
      <c r="AZ665" s="905"/>
      <c r="BA665" s="905">
        <v>950</v>
      </c>
      <c r="BB665" s="905"/>
      <c r="BC665" s="905"/>
      <c r="BD665" s="905"/>
      <c r="BE665" s="905"/>
      <c r="BF665" s="905"/>
      <c r="BG665" s="905"/>
      <c r="BH665" s="905"/>
      <c r="BI665" s="716">
        <v>950</v>
      </c>
      <c r="BJ665" s="722">
        <v>79.166666666666671</v>
      </c>
      <c r="BK665" s="1062">
        <v>59869000</v>
      </c>
      <c r="BL665" s="716">
        <v>1</v>
      </c>
      <c r="BM665" s="720" t="s">
        <v>5597</v>
      </c>
      <c r="BN665" s="891"/>
      <c r="BO665" s="891"/>
      <c r="BP665" s="891"/>
      <c r="BQ665" s="891"/>
      <c r="BR665" s="891"/>
      <c r="BS665" s="891"/>
      <c r="BT665" s="891"/>
      <c r="BU665" s="891"/>
      <c r="BV665" s="891"/>
      <c r="BW665" s="891"/>
      <c r="BX665" s="891"/>
      <c r="BY665" s="891"/>
      <c r="BZ665" s="891"/>
      <c r="CA665" s="891"/>
      <c r="CB665" s="891"/>
      <c r="CC665" s="891"/>
      <c r="CD665" s="891"/>
      <c r="CE665" s="891"/>
    </row>
    <row r="666" spans="1:83" s="726" customFormat="1">
      <c r="A666" s="904">
        <f t="shared" si="10"/>
        <v>657</v>
      </c>
      <c r="B666" s="907">
        <v>2100</v>
      </c>
      <c r="C666" s="905" t="s">
        <v>4565</v>
      </c>
      <c r="D666" s="905">
        <v>2117</v>
      </c>
      <c r="E666" s="905" t="s">
        <v>4695</v>
      </c>
      <c r="F666" s="905">
        <v>2010</v>
      </c>
      <c r="G666" s="907" t="s">
        <v>4696</v>
      </c>
      <c r="H666" s="907" t="s">
        <v>4581</v>
      </c>
      <c r="I666" s="905" t="s">
        <v>4582</v>
      </c>
      <c r="J666" s="906">
        <v>6850970000677</v>
      </c>
      <c r="K666" s="905" t="s">
        <v>4951</v>
      </c>
      <c r="L666" s="905" t="s">
        <v>4459</v>
      </c>
      <c r="M666" s="905" t="s">
        <v>4929</v>
      </c>
      <c r="N666" s="905" t="s">
        <v>634</v>
      </c>
      <c r="O666" s="929">
        <v>2</v>
      </c>
      <c r="P666" s="922">
        <v>0</v>
      </c>
      <c r="Q666" s="922">
        <v>0</v>
      </c>
      <c r="R666" s="922">
        <v>0</v>
      </c>
      <c r="S666" s="907">
        <v>4005</v>
      </c>
      <c r="T666" s="905" t="s">
        <v>4566</v>
      </c>
      <c r="U666" s="923">
        <v>1014200</v>
      </c>
      <c r="V666" s="923">
        <v>2028400</v>
      </c>
      <c r="W666" s="907" t="s">
        <v>4567</v>
      </c>
      <c r="X666" s="905"/>
      <c r="Y666" s="906"/>
      <c r="Z666" s="907" t="s">
        <v>5596</v>
      </c>
      <c r="AA666" s="908">
        <v>120.49863013698631</v>
      </c>
      <c r="AB666" s="909"/>
      <c r="AC666" s="905"/>
      <c r="AD666" s="907"/>
      <c r="AE666" s="929">
        <v>2</v>
      </c>
      <c r="AF666" s="906">
        <v>4</v>
      </c>
      <c r="AG666" s="910">
        <v>43959</v>
      </c>
      <c r="AH666" s="905"/>
      <c r="AI666" s="910">
        <v>43959</v>
      </c>
      <c r="AJ666" s="907"/>
      <c r="AK666" s="907"/>
      <c r="AL666" s="906">
        <v>4</v>
      </c>
      <c r="AM666" s="905"/>
      <c r="AN666" s="910">
        <v>43982</v>
      </c>
      <c r="AO666" s="910">
        <v>730</v>
      </c>
      <c r="AP666" s="907"/>
      <c r="AQ666" s="905"/>
      <c r="AR666" s="905"/>
      <c r="AS666" s="905"/>
      <c r="AT666" s="905"/>
      <c r="AU666" s="923"/>
      <c r="AV666" s="905"/>
      <c r="AW666" s="905"/>
      <c r="AX666" s="905"/>
      <c r="AY666" s="920"/>
      <c r="AZ666" s="905"/>
      <c r="BA666" s="905">
        <v>4</v>
      </c>
      <c r="BB666" s="905"/>
      <c r="BC666" s="905"/>
      <c r="BD666" s="905"/>
      <c r="BE666" s="905"/>
      <c r="BF666" s="905"/>
      <c r="BG666" s="905"/>
      <c r="BH666" s="905"/>
      <c r="BI666" s="716">
        <v>4</v>
      </c>
      <c r="BJ666" s="722">
        <v>0.33333333333333331</v>
      </c>
      <c r="BK666" s="1062">
        <v>4056800</v>
      </c>
      <c r="BL666" s="716">
        <v>1</v>
      </c>
      <c r="BM666" s="720" t="s">
        <v>5597</v>
      </c>
      <c r="BN666" s="891"/>
      <c r="BO666" s="891"/>
      <c r="BP666" s="891"/>
      <c r="BQ666" s="891"/>
      <c r="BR666" s="891"/>
      <c r="BS666" s="891"/>
      <c r="BT666" s="891"/>
      <c r="BU666" s="891"/>
      <c r="BV666" s="891"/>
      <c r="BW666" s="891"/>
      <c r="BX666" s="891"/>
      <c r="BY666" s="891"/>
      <c r="BZ666" s="891"/>
      <c r="CA666" s="891"/>
      <c r="CB666" s="891"/>
      <c r="CC666" s="891"/>
      <c r="CD666" s="891"/>
      <c r="CE666" s="891"/>
    </row>
    <row r="667" spans="1:83" s="726" customFormat="1">
      <c r="A667" s="904">
        <f t="shared" si="10"/>
        <v>658</v>
      </c>
      <c r="B667" s="907">
        <v>2100</v>
      </c>
      <c r="C667" s="905" t="s">
        <v>4565</v>
      </c>
      <c r="D667" s="905">
        <v>2117</v>
      </c>
      <c r="E667" s="905" t="s">
        <v>4695</v>
      </c>
      <c r="F667" s="905">
        <v>2010</v>
      </c>
      <c r="G667" s="907" t="s">
        <v>4696</v>
      </c>
      <c r="H667" s="907" t="s">
        <v>4581</v>
      </c>
      <c r="I667" s="905" t="s">
        <v>4582</v>
      </c>
      <c r="J667" s="906">
        <v>6850970000080</v>
      </c>
      <c r="K667" s="905" t="s">
        <v>5554</v>
      </c>
      <c r="L667" s="905" t="s">
        <v>4459</v>
      </c>
      <c r="M667" s="905" t="s">
        <v>656</v>
      </c>
      <c r="N667" s="905" t="s">
        <v>634</v>
      </c>
      <c r="O667" s="929">
        <v>0</v>
      </c>
      <c r="P667" s="922">
        <v>0</v>
      </c>
      <c r="Q667" s="922">
        <v>0</v>
      </c>
      <c r="R667" s="922">
        <v>0</v>
      </c>
      <c r="S667" s="907">
        <v>4005</v>
      </c>
      <c r="T667" s="905" t="s">
        <v>4566</v>
      </c>
      <c r="U667" s="923">
        <v>0</v>
      </c>
      <c r="V667" s="923">
        <v>0</v>
      </c>
      <c r="W667" s="907" t="s">
        <v>4567</v>
      </c>
      <c r="X667" s="905"/>
      <c r="Y667" s="906"/>
      <c r="Z667" s="907" t="s">
        <v>5596</v>
      </c>
      <c r="AA667" s="908">
        <v>120.49863013698631</v>
      </c>
      <c r="AB667" s="909"/>
      <c r="AC667" s="905"/>
      <c r="AD667" s="907"/>
      <c r="AE667" s="929">
        <v>0</v>
      </c>
      <c r="AF667" s="906">
        <v>0</v>
      </c>
      <c r="AG667" s="910">
        <v>43808</v>
      </c>
      <c r="AH667" s="905"/>
      <c r="AI667" s="907"/>
      <c r="AJ667" s="907"/>
      <c r="AK667" s="907"/>
      <c r="AL667" s="906"/>
      <c r="AM667" s="905"/>
      <c r="AN667" s="910">
        <v>43982</v>
      </c>
      <c r="AO667" s="910">
        <v>730</v>
      </c>
      <c r="AP667" s="907"/>
      <c r="AQ667" s="905"/>
      <c r="AR667" s="905"/>
      <c r="AS667" s="905"/>
      <c r="AT667" s="905"/>
      <c r="AU667" s="923"/>
      <c r="AV667" s="905"/>
      <c r="AW667" s="905"/>
      <c r="AX667" s="905"/>
      <c r="AY667" s="920"/>
      <c r="AZ667" s="905"/>
      <c r="BA667" s="905"/>
      <c r="BB667" s="905"/>
      <c r="BC667" s="905"/>
      <c r="BD667" s="905"/>
      <c r="BE667" s="905"/>
      <c r="BF667" s="905"/>
      <c r="BG667" s="905"/>
      <c r="BH667" s="905"/>
      <c r="BI667" s="716">
        <v>0</v>
      </c>
      <c r="BJ667" s="722">
        <v>0</v>
      </c>
      <c r="BK667" s="1062">
        <v>0</v>
      </c>
      <c r="BL667" s="716">
        <v>0</v>
      </c>
      <c r="BM667" s="720" t="s">
        <v>5597</v>
      </c>
      <c r="BN667" s="891"/>
      <c r="BO667" s="891"/>
      <c r="BP667" s="891"/>
      <c r="BQ667" s="891"/>
      <c r="BR667" s="891"/>
      <c r="BS667" s="891"/>
      <c r="BT667" s="891"/>
      <c r="BU667" s="891"/>
      <c r="BV667" s="891"/>
      <c r="BW667" s="891"/>
      <c r="BX667" s="891"/>
      <c r="BY667" s="891"/>
      <c r="BZ667" s="891"/>
      <c r="CA667" s="891"/>
      <c r="CB667" s="891"/>
      <c r="CC667" s="891"/>
      <c r="CD667" s="891"/>
      <c r="CE667" s="891"/>
    </row>
    <row r="668" spans="1:83" s="726" customFormat="1">
      <c r="A668" s="904">
        <f t="shared" si="10"/>
        <v>659</v>
      </c>
      <c r="B668" s="907">
        <v>2100</v>
      </c>
      <c r="C668" s="905" t="s">
        <v>4565</v>
      </c>
      <c r="D668" s="905">
        <v>2117</v>
      </c>
      <c r="E668" s="905" t="s">
        <v>4695</v>
      </c>
      <c r="F668" s="905">
        <v>2010</v>
      </c>
      <c r="G668" s="907" t="s">
        <v>4696</v>
      </c>
      <c r="H668" s="907" t="s">
        <v>4581</v>
      </c>
      <c r="I668" s="905" t="s">
        <v>4582</v>
      </c>
      <c r="J668" s="906">
        <v>6850970000788</v>
      </c>
      <c r="K668" s="905" t="s">
        <v>5254</v>
      </c>
      <c r="L668" s="905" t="s">
        <v>4459</v>
      </c>
      <c r="M668" s="905" t="s">
        <v>4929</v>
      </c>
      <c r="N668" s="905" t="s">
        <v>634</v>
      </c>
      <c r="O668" s="929">
        <v>2</v>
      </c>
      <c r="P668" s="922">
        <v>0</v>
      </c>
      <c r="Q668" s="922">
        <v>0</v>
      </c>
      <c r="R668" s="922">
        <v>0</v>
      </c>
      <c r="S668" s="907">
        <v>4005</v>
      </c>
      <c r="T668" s="905" t="s">
        <v>4566</v>
      </c>
      <c r="U668" s="923">
        <v>28787000</v>
      </c>
      <c r="V668" s="923">
        <v>57574000</v>
      </c>
      <c r="W668" s="907" t="s">
        <v>4567</v>
      </c>
      <c r="X668" s="905"/>
      <c r="Y668" s="906"/>
      <c r="Z668" s="907" t="s">
        <v>5596</v>
      </c>
      <c r="AA668" s="908">
        <v>120.49863013698631</v>
      </c>
      <c r="AB668" s="909"/>
      <c r="AC668" s="905"/>
      <c r="AD668" s="907"/>
      <c r="AE668" s="929">
        <v>2</v>
      </c>
      <c r="AF668" s="906">
        <v>0</v>
      </c>
      <c r="AG668" s="910">
        <v>43808</v>
      </c>
      <c r="AH668" s="905"/>
      <c r="AI668" s="907"/>
      <c r="AJ668" s="907"/>
      <c r="AK668" s="907"/>
      <c r="AL668" s="906"/>
      <c r="AM668" s="905"/>
      <c r="AN668" s="910">
        <v>43982</v>
      </c>
      <c r="AO668" s="910">
        <v>730</v>
      </c>
      <c r="AP668" s="907"/>
      <c r="AQ668" s="905"/>
      <c r="AR668" s="905"/>
      <c r="AS668" s="905"/>
      <c r="AT668" s="905"/>
      <c r="AU668" s="923"/>
      <c r="AV668" s="905"/>
      <c r="AW668" s="905"/>
      <c r="AX668" s="905"/>
      <c r="AY668" s="920"/>
      <c r="AZ668" s="905"/>
      <c r="BA668" s="905"/>
      <c r="BB668" s="905"/>
      <c r="BC668" s="905"/>
      <c r="BD668" s="905"/>
      <c r="BE668" s="905"/>
      <c r="BF668" s="905"/>
      <c r="BG668" s="905"/>
      <c r="BH668" s="905"/>
      <c r="BI668" s="716">
        <v>0</v>
      </c>
      <c r="BJ668" s="722">
        <v>0</v>
      </c>
      <c r="BK668" s="1062">
        <v>0</v>
      </c>
      <c r="BL668" s="716">
        <v>0</v>
      </c>
      <c r="BM668" s="720" t="s">
        <v>5597</v>
      </c>
      <c r="BN668" s="891"/>
      <c r="BO668" s="891"/>
      <c r="BP668" s="891"/>
      <c r="BQ668" s="891"/>
      <c r="BR668" s="891"/>
      <c r="BS668" s="891"/>
      <c r="BT668" s="891"/>
      <c r="BU668" s="891"/>
      <c r="BV668" s="891"/>
      <c r="BW668" s="891"/>
      <c r="BX668" s="891"/>
      <c r="BY668" s="891"/>
      <c r="BZ668" s="891"/>
      <c r="CA668" s="891"/>
      <c r="CB668" s="891"/>
      <c r="CC668" s="891"/>
      <c r="CD668" s="891"/>
      <c r="CE668" s="891"/>
    </row>
    <row r="669" spans="1:83" s="726" customFormat="1">
      <c r="A669" s="904">
        <f t="shared" si="10"/>
        <v>660</v>
      </c>
      <c r="B669" s="907">
        <v>2100</v>
      </c>
      <c r="C669" s="905" t="s">
        <v>4565</v>
      </c>
      <c r="D669" s="905">
        <v>2117</v>
      </c>
      <c r="E669" s="905" t="s">
        <v>4695</v>
      </c>
      <c r="F669" s="905">
        <v>2010</v>
      </c>
      <c r="G669" s="907" t="s">
        <v>4696</v>
      </c>
      <c r="H669" s="907" t="s">
        <v>4581</v>
      </c>
      <c r="I669" s="905" t="s">
        <v>4582</v>
      </c>
      <c r="J669" s="906">
        <v>6850970000083</v>
      </c>
      <c r="K669" s="905" t="s">
        <v>4940</v>
      </c>
      <c r="L669" s="905" t="s">
        <v>4459</v>
      </c>
      <c r="M669" s="905" t="s">
        <v>4591</v>
      </c>
      <c r="N669" s="905" t="s">
        <v>634</v>
      </c>
      <c r="O669" s="929">
        <v>2</v>
      </c>
      <c r="P669" s="922">
        <v>0</v>
      </c>
      <c r="Q669" s="922">
        <v>0</v>
      </c>
      <c r="R669" s="922">
        <v>0</v>
      </c>
      <c r="S669" s="907">
        <v>4005</v>
      </c>
      <c r="T669" s="905" t="s">
        <v>4566</v>
      </c>
      <c r="U669" s="923">
        <v>587400</v>
      </c>
      <c r="V669" s="923">
        <v>1174800</v>
      </c>
      <c r="W669" s="907" t="s">
        <v>4567</v>
      </c>
      <c r="X669" s="905"/>
      <c r="Y669" s="906"/>
      <c r="Z669" s="907" t="s">
        <v>5596</v>
      </c>
      <c r="AA669" s="908">
        <v>120.49863013698631</v>
      </c>
      <c r="AB669" s="909"/>
      <c r="AC669" s="905"/>
      <c r="AD669" s="907"/>
      <c r="AE669" s="929">
        <v>2</v>
      </c>
      <c r="AF669" s="906">
        <v>9</v>
      </c>
      <c r="AG669" s="910">
        <v>43959</v>
      </c>
      <c r="AH669" s="905"/>
      <c r="AI669" s="910">
        <v>43959</v>
      </c>
      <c r="AJ669" s="907"/>
      <c r="AK669" s="907"/>
      <c r="AL669" s="906">
        <v>9</v>
      </c>
      <c r="AM669" s="905"/>
      <c r="AN669" s="910">
        <v>43982</v>
      </c>
      <c r="AO669" s="910">
        <v>730</v>
      </c>
      <c r="AP669" s="907"/>
      <c r="AQ669" s="905"/>
      <c r="AR669" s="905"/>
      <c r="AS669" s="905"/>
      <c r="AT669" s="905"/>
      <c r="AU669" s="923"/>
      <c r="AV669" s="905"/>
      <c r="AW669" s="905"/>
      <c r="AX669" s="905"/>
      <c r="AY669" s="920"/>
      <c r="AZ669" s="905"/>
      <c r="BA669" s="905">
        <v>9</v>
      </c>
      <c r="BB669" s="905"/>
      <c r="BC669" s="905"/>
      <c r="BD669" s="905"/>
      <c r="BE669" s="905"/>
      <c r="BF669" s="905"/>
      <c r="BG669" s="905"/>
      <c r="BH669" s="905"/>
      <c r="BI669" s="716">
        <v>9</v>
      </c>
      <c r="BJ669" s="722">
        <v>0.75</v>
      </c>
      <c r="BK669" s="1062">
        <v>5286600</v>
      </c>
      <c r="BL669" s="716">
        <v>1</v>
      </c>
      <c r="BM669" s="720" t="s">
        <v>5597</v>
      </c>
      <c r="BN669" s="891"/>
      <c r="BO669" s="891"/>
      <c r="BP669" s="891"/>
      <c r="BQ669" s="891"/>
      <c r="BR669" s="891"/>
      <c r="BS669" s="891"/>
      <c r="BT669" s="891"/>
      <c r="BU669" s="891"/>
      <c r="BV669" s="891"/>
      <c r="BW669" s="891"/>
      <c r="BX669" s="891"/>
      <c r="BY669" s="891"/>
      <c r="BZ669" s="891"/>
      <c r="CA669" s="891"/>
      <c r="CB669" s="891"/>
      <c r="CC669" s="891"/>
      <c r="CD669" s="891"/>
      <c r="CE669" s="891"/>
    </row>
    <row r="670" spans="1:83" s="726" customFormat="1">
      <c r="A670" s="904">
        <f t="shared" si="10"/>
        <v>661</v>
      </c>
      <c r="B670" s="907">
        <v>2100</v>
      </c>
      <c r="C670" s="905" t="s">
        <v>4565</v>
      </c>
      <c r="D670" s="905">
        <v>2117</v>
      </c>
      <c r="E670" s="905" t="s">
        <v>4695</v>
      </c>
      <c r="F670" s="905">
        <v>2010</v>
      </c>
      <c r="G670" s="907" t="s">
        <v>4696</v>
      </c>
      <c r="H670" s="907" t="s">
        <v>4581</v>
      </c>
      <c r="I670" s="905" t="s">
        <v>4582</v>
      </c>
      <c r="J670" s="906">
        <v>6850970000093</v>
      </c>
      <c r="K670" s="905" t="s">
        <v>5555</v>
      </c>
      <c r="L670" s="905" t="s">
        <v>4459</v>
      </c>
      <c r="M670" s="905" t="s">
        <v>4591</v>
      </c>
      <c r="N670" s="905" t="s">
        <v>634</v>
      </c>
      <c r="O670" s="929">
        <v>0</v>
      </c>
      <c r="P670" s="922">
        <v>0</v>
      </c>
      <c r="Q670" s="922">
        <v>0</v>
      </c>
      <c r="R670" s="922">
        <v>0</v>
      </c>
      <c r="S670" s="907">
        <v>4005</v>
      </c>
      <c r="T670" s="905" t="s">
        <v>4566</v>
      </c>
      <c r="U670" s="923">
        <v>0</v>
      </c>
      <c r="V670" s="923">
        <v>0</v>
      </c>
      <c r="W670" s="907" t="s">
        <v>4567</v>
      </c>
      <c r="X670" s="905"/>
      <c r="Y670" s="906"/>
      <c r="Z670" s="907" t="s">
        <v>5596</v>
      </c>
      <c r="AA670" s="908">
        <v>120.49863013698631</v>
      </c>
      <c r="AB670" s="909"/>
      <c r="AC670" s="905"/>
      <c r="AD670" s="907"/>
      <c r="AE670" s="929">
        <v>0</v>
      </c>
      <c r="AF670" s="906">
        <v>0</v>
      </c>
      <c r="AG670" s="910">
        <v>43808</v>
      </c>
      <c r="AH670" s="905"/>
      <c r="AI670" s="907"/>
      <c r="AJ670" s="907"/>
      <c r="AK670" s="907"/>
      <c r="AL670" s="906"/>
      <c r="AM670" s="905"/>
      <c r="AN670" s="910">
        <v>43982</v>
      </c>
      <c r="AO670" s="910">
        <v>730</v>
      </c>
      <c r="AP670" s="907"/>
      <c r="AQ670" s="905"/>
      <c r="AR670" s="905"/>
      <c r="AS670" s="905"/>
      <c r="AT670" s="905"/>
      <c r="AU670" s="923"/>
      <c r="AV670" s="905"/>
      <c r="AW670" s="905"/>
      <c r="AX670" s="905"/>
      <c r="AY670" s="920"/>
      <c r="AZ670" s="905"/>
      <c r="BA670" s="905"/>
      <c r="BB670" s="905"/>
      <c r="BC670" s="905"/>
      <c r="BD670" s="905"/>
      <c r="BE670" s="905"/>
      <c r="BF670" s="905"/>
      <c r="BG670" s="905"/>
      <c r="BH670" s="905"/>
      <c r="BI670" s="716">
        <v>0</v>
      </c>
      <c r="BJ670" s="722">
        <v>0</v>
      </c>
      <c r="BK670" s="1062">
        <v>0</v>
      </c>
      <c r="BL670" s="716">
        <v>0</v>
      </c>
      <c r="BM670" s="720" t="s">
        <v>5597</v>
      </c>
      <c r="BN670" s="891"/>
      <c r="BO670" s="891"/>
      <c r="BP670" s="891"/>
      <c r="BQ670" s="891"/>
      <c r="BR670" s="891"/>
      <c r="BS670" s="891"/>
      <c r="BT670" s="891"/>
      <c r="BU670" s="891"/>
      <c r="BV670" s="891"/>
      <c r="BW670" s="891"/>
      <c r="BX670" s="891"/>
      <c r="BY670" s="891"/>
      <c r="BZ670" s="891"/>
      <c r="CA670" s="891"/>
      <c r="CB670" s="891"/>
      <c r="CC670" s="891"/>
      <c r="CD670" s="891"/>
      <c r="CE670" s="891"/>
    </row>
    <row r="671" spans="1:83" s="726" customFormat="1">
      <c r="A671" s="904">
        <f t="shared" si="10"/>
        <v>662</v>
      </c>
      <c r="B671" s="907">
        <v>2100</v>
      </c>
      <c r="C671" s="905" t="s">
        <v>4565</v>
      </c>
      <c r="D671" s="905">
        <v>2117</v>
      </c>
      <c r="E671" s="905" t="s">
        <v>4695</v>
      </c>
      <c r="F671" s="905">
        <v>2010</v>
      </c>
      <c r="G671" s="907" t="s">
        <v>4696</v>
      </c>
      <c r="H671" s="907" t="s">
        <v>4581</v>
      </c>
      <c r="I671" s="905" t="s">
        <v>4582</v>
      </c>
      <c r="J671" s="906">
        <v>6850970000096</v>
      </c>
      <c r="K671" s="905" t="s">
        <v>4945</v>
      </c>
      <c r="L671" s="905" t="s">
        <v>4459</v>
      </c>
      <c r="M671" s="905" t="s">
        <v>4929</v>
      </c>
      <c r="N671" s="905" t="s">
        <v>634</v>
      </c>
      <c r="O671" s="929">
        <v>7</v>
      </c>
      <c r="P671" s="922">
        <v>0</v>
      </c>
      <c r="Q671" s="922">
        <v>0</v>
      </c>
      <c r="R671" s="922">
        <v>0</v>
      </c>
      <c r="S671" s="907">
        <v>4005</v>
      </c>
      <c r="T671" s="905" t="s">
        <v>4566</v>
      </c>
      <c r="U671" s="923">
        <v>500500</v>
      </c>
      <c r="V671" s="923">
        <v>3503500</v>
      </c>
      <c r="W671" s="907" t="s">
        <v>4567</v>
      </c>
      <c r="X671" s="905"/>
      <c r="Y671" s="906"/>
      <c r="Z671" s="907" t="s">
        <v>5596</v>
      </c>
      <c r="AA671" s="908">
        <v>120.49863013698631</v>
      </c>
      <c r="AB671" s="909"/>
      <c r="AC671" s="905"/>
      <c r="AD671" s="907"/>
      <c r="AE671" s="929">
        <v>7</v>
      </c>
      <c r="AF671" s="906">
        <v>13</v>
      </c>
      <c r="AG671" s="910">
        <v>43959</v>
      </c>
      <c r="AH671" s="905"/>
      <c r="AI671" s="910">
        <v>43959</v>
      </c>
      <c r="AJ671" s="907"/>
      <c r="AK671" s="907"/>
      <c r="AL671" s="906">
        <v>13</v>
      </c>
      <c r="AM671" s="905"/>
      <c r="AN671" s="910">
        <v>43982</v>
      </c>
      <c r="AO671" s="910">
        <v>730</v>
      </c>
      <c r="AP671" s="907"/>
      <c r="AQ671" s="905"/>
      <c r="AR671" s="905"/>
      <c r="AS671" s="905"/>
      <c r="AT671" s="905"/>
      <c r="AU671" s="923"/>
      <c r="AV671" s="905"/>
      <c r="AW671" s="905"/>
      <c r="AX671" s="905"/>
      <c r="AY671" s="920"/>
      <c r="AZ671" s="905"/>
      <c r="BA671" s="905">
        <v>13</v>
      </c>
      <c r="BB671" s="905"/>
      <c r="BC671" s="905"/>
      <c r="BD671" s="905"/>
      <c r="BE671" s="905"/>
      <c r="BF671" s="905"/>
      <c r="BG671" s="905"/>
      <c r="BH671" s="905"/>
      <c r="BI671" s="716">
        <v>13</v>
      </c>
      <c r="BJ671" s="722">
        <v>1.0833333333333333</v>
      </c>
      <c r="BK671" s="1062">
        <v>6506500</v>
      </c>
      <c r="BL671" s="716">
        <v>1</v>
      </c>
      <c r="BM671" s="720" t="s">
        <v>5597</v>
      </c>
      <c r="BN671" s="891"/>
      <c r="BO671" s="891"/>
      <c r="BP671" s="891"/>
      <c r="BQ671" s="891"/>
      <c r="BR671" s="891"/>
      <c r="BS671" s="891"/>
      <c r="BT671" s="891"/>
      <c r="BU671" s="891"/>
      <c r="BV671" s="891"/>
      <c r="BW671" s="891"/>
      <c r="BX671" s="891"/>
      <c r="BY671" s="891"/>
      <c r="BZ671" s="891"/>
      <c r="CA671" s="891"/>
      <c r="CB671" s="891"/>
      <c r="CC671" s="891"/>
      <c r="CD671" s="891"/>
      <c r="CE671" s="891"/>
    </row>
    <row r="672" spans="1:83" s="726" customFormat="1">
      <c r="A672" s="904">
        <f t="shared" si="10"/>
        <v>663</v>
      </c>
      <c r="B672" s="907">
        <v>2100</v>
      </c>
      <c r="C672" s="905" t="s">
        <v>4565</v>
      </c>
      <c r="D672" s="905">
        <v>2117</v>
      </c>
      <c r="E672" s="905" t="s">
        <v>4695</v>
      </c>
      <c r="F672" s="905">
        <v>2010</v>
      </c>
      <c r="G672" s="907" t="s">
        <v>4696</v>
      </c>
      <c r="H672" s="907" t="s">
        <v>4581</v>
      </c>
      <c r="I672" s="905" t="s">
        <v>4582</v>
      </c>
      <c r="J672" s="906">
        <v>6850970000106</v>
      </c>
      <c r="K672" s="905" t="s">
        <v>5239</v>
      </c>
      <c r="L672" s="905" t="s">
        <v>4459</v>
      </c>
      <c r="M672" s="905" t="s">
        <v>4447</v>
      </c>
      <c r="N672" s="905" t="s">
        <v>634</v>
      </c>
      <c r="O672" s="929">
        <v>3</v>
      </c>
      <c r="P672" s="922">
        <v>0</v>
      </c>
      <c r="Q672" s="922">
        <v>0</v>
      </c>
      <c r="R672" s="922">
        <v>0</v>
      </c>
      <c r="S672" s="907">
        <v>4005</v>
      </c>
      <c r="T672" s="905" t="s">
        <v>4566</v>
      </c>
      <c r="U672" s="923">
        <v>812900</v>
      </c>
      <c r="V672" s="923">
        <v>2438700</v>
      </c>
      <c r="W672" s="907" t="s">
        <v>4567</v>
      </c>
      <c r="X672" s="905"/>
      <c r="Y672" s="906"/>
      <c r="Z672" s="907" t="s">
        <v>5596</v>
      </c>
      <c r="AA672" s="908">
        <v>120.49863013698631</v>
      </c>
      <c r="AB672" s="909"/>
      <c r="AC672" s="905"/>
      <c r="AD672" s="907"/>
      <c r="AE672" s="929">
        <v>3</v>
      </c>
      <c r="AF672" s="906">
        <v>0</v>
      </c>
      <c r="AG672" s="910">
        <v>43808</v>
      </c>
      <c r="AH672" s="905"/>
      <c r="AI672" s="907"/>
      <c r="AJ672" s="907"/>
      <c r="AK672" s="907"/>
      <c r="AL672" s="906"/>
      <c r="AM672" s="905"/>
      <c r="AN672" s="910">
        <v>43982</v>
      </c>
      <c r="AO672" s="910">
        <v>730</v>
      </c>
      <c r="AP672" s="907"/>
      <c r="AQ672" s="905"/>
      <c r="AR672" s="905"/>
      <c r="AS672" s="905"/>
      <c r="AT672" s="905"/>
      <c r="AU672" s="923"/>
      <c r="AV672" s="905"/>
      <c r="AW672" s="905"/>
      <c r="AX672" s="905"/>
      <c r="AY672" s="920"/>
      <c r="AZ672" s="905"/>
      <c r="BA672" s="905"/>
      <c r="BB672" s="905"/>
      <c r="BC672" s="905"/>
      <c r="BD672" s="905"/>
      <c r="BE672" s="905"/>
      <c r="BF672" s="905"/>
      <c r="BG672" s="905"/>
      <c r="BH672" s="905"/>
      <c r="BI672" s="716">
        <v>0</v>
      </c>
      <c r="BJ672" s="722">
        <v>0</v>
      </c>
      <c r="BK672" s="1062">
        <v>0</v>
      </c>
      <c r="BL672" s="716">
        <v>0</v>
      </c>
      <c r="BM672" s="720" t="s">
        <v>5597</v>
      </c>
      <c r="BN672" s="891"/>
      <c r="BO672" s="891"/>
      <c r="BP672" s="891"/>
      <c r="BQ672" s="891"/>
      <c r="BR672" s="891"/>
      <c r="BS672" s="891"/>
      <c r="BT672" s="891"/>
      <c r="BU672" s="891"/>
      <c r="BV672" s="891"/>
      <c r="BW672" s="891"/>
      <c r="BX672" s="891"/>
      <c r="BY672" s="891"/>
      <c r="BZ672" s="891"/>
      <c r="CA672" s="891"/>
      <c r="CB672" s="891"/>
      <c r="CC672" s="891"/>
      <c r="CD672" s="891"/>
      <c r="CE672" s="891"/>
    </row>
    <row r="673" spans="1:83" s="726" customFormat="1">
      <c r="A673" s="904">
        <f t="shared" si="10"/>
        <v>664</v>
      </c>
      <c r="B673" s="907">
        <v>2100</v>
      </c>
      <c r="C673" s="905" t="s">
        <v>4565</v>
      </c>
      <c r="D673" s="905">
        <v>2117</v>
      </c>
      <c r="E673" s="905" t="s">
        <v>4695</v>
      </c>
      <c r="F673" s="905">
        <v>2010</v>
      </c>
      <c r="G673" s="907" t="s">
        <v>4696</v>
      </c>
      <c r="H673" s="907" t="s">
        <v>4581</v>
      </c>
      <c r="I673" s="905" t="s">
        <v>4582</v>
      </c>
      <c r="J673" s="906">
        <v>6850970000107</v>
      </c>
      <c r="K673" s="905" t="s">
        <v>4937</v>
      </c>
      <c r="L673" s="905" t="s">
        <v>4459</v>
      </c>
      <c r="M673" s="905" t="s">
        <v>656</v>
      </c>
      <c r="N673" s="905" t="s">
        <v>634</v>
      </c>
      <c r="O673" s="929">
        <v>14365</v>
      </c>
      <c r="P673" s="922">
        <v>0</v>
      </c>
      <c r="Q673" s="922">
        <v>0</v>
      </c>
      <c r="R673" s="922">
        <v>0</v>
      </c>
      <c r="S673" s="907">
        <v>4005</v>
      </c>
      <c r="T673" s="905" t="s">
        <v>4566</v>
      </c>
      <c r="U673" s="923">
        <v>8861</v>
      </c>
      <c r="V673" s="923">
        <v>127285789</v>
      </c>
      <c r="W673" s="907" t="s">
        <v>4567</v>
      </c>
      <c r="X673" s="905"/>
      <c r="Y673" s="906"/>
      <c r="Z673" s="907" t="s">
        <v>5596</v>
      </c>
      <c r="AA673" s="908">
        <v>120.49863013698631</v>
      </c>
      <c r="AB673" s="909"/>
      <c r="AC673" s="905"/>
      <c r="AD673" s="907"/>
      <c r="AE673" s="929">
        <v>14365</v>
      </c>
      <c r="AF673" s="906">
        <v>2455</v>
      </c>
      <c r="AG673" s="910">
        <v>43959</v>
      </c>
      <c r="AH673" s="905"/>
      <c r="AI673" s="910">
        <v>43959</v>
      </c>
      <c r="AJ673" s="907"/>
      <c r="AK673" s="907"/>
      <c r="AL673" s="906">
        <v>2455</v>
      </c>
      <c r="AM673" s="905"/>
      <c r="AN673" s="910">
        <v>43982</v>
      </c>
      <c r="AO673" s="910">
        <v>730</v>
      </c>
      <c r="AP673" s="907"/>
      <c r="AQ673" s="905"/>
      <c r="AR673" s="905"/>
      <c r="AS673" s="905"/>
      <c r="AT673" s="905"/>
      <c r="AU673" s="923"/>
      <c r="AV673" s="905"/>
      <c r="AW673" s="905"/>
      <c r="AX673" s="905"/>
      <c r="AY673" s="920"/>
      <c r="AZ673" s="905"/>
      <c r="BA673" s="905">
        <v>2455</v>
      </c>
      <c r="BB673" s="905"/>
      <c r="BC673" s="905"/>
      <c r="BD673" s="905"/>
      <c r="BE673" s="905"/>
      <c r="BF673" s="905"/>
      <c r="BG673" s="905"/>
      <c r="BH673" s="905"/>
      <c r="BI673" s="716">
        <v>2455</v>
      </c>
      <c r="BJ673" s="722">
        <v>204.58333333333334</v>
      </c>
      <c r="BK673" s="1062">
        <v>21753755</v>
      </c>
      <c r="BL673" s="716">
        <v>1</v>
      </c>
      <c r="BM673" s="720" t="s">
        <v>5597</v>
      </c>
      <c r="BN673" s="891"/>
      <c r="BO673" s="891"/>
      <c r="BP673" s="891"/>
      <c r="BQ673" s="891"/>
      <c r="BR673" s="891"/>
      <c r="BS673" s="891"/>
      <c r="BT673" s="891"/>
      <c r="BU673" s="891"/>
      <c r="BV673" s="891"/>
      <c r="BW673" s="891"/>
      <c r="BX673" s="891"/>
      <c r="BY673" s="891"/>
      <c r="BZ673" s="891"/>
      <c r="CA673" s="891"/>
      <c r="CB673" s="891"/>
      <c r="CC673" s="891"/>
      <c r="CD673" s="891"/>
      <c r="CE673" s="891"/>
    </row>
    <row r="674" spans="1:83" s="726" customFormat="1">
      <c r="A674" s="904">
        <f t="shared" si="10"/>
        <v>665</v>
      </c>
      <c r="B674" s="907">
        <v>2100</v>
      </c>
      <c r="C674" s="905" t="s">
        <v>4565</v>
      </c>
      <c r="D674" s="905">
        <v>2117</v>
      </c>
      <c r="E674" s="905" t="s">
        <v>4695</v>
      </c>
      <c r="F674" s="905">
        <v>2010</v>
      </c>
      <c r="G674" s="907" t="s">
        <v>4696</v>
      </c>
      <c r="H674" s="907" t="s">
        <v>4581</v>
      </c>
      <c r="I674" s="905" t="s">
        <v>4582</v>
      </c>
      <c r="J674" s="906">
        <v>6850970000108</v>
      </c>
      <c r="K674" s="905" t="s">
        <v>5556</v>
      </c>
      <c r="L674" s="905" t="s">
        <v>4459</v>
      </c>
      <c r="M674" s="905" t="s">
        <v>656</v>
      </c>
      <c r="N674" s="905" t="s">
        <v>634</v>
      </c>
      <c r="O674" s="929">
        <v>0</v>
      </c>
      <c r="P674" s="922">
        <v>0</v>
      </c>
      <c r="Q674" s="922">
        <v>0</v>
      </c>
      <c r="R674" s="922">
        <v>0</v>
      </c>
      <c r="S674" s="907">
        <v>4005</v>
      </c>
      <c r="T674" s="905" t="s">
        <v>4566</v>
      </c>
      <c r="U674" s="923">
        <v>0</v>
      </c>
      <c r="V674" s="923">
        <v>0</v>
      </c>
      <c r="W674" s="907" t="s">
        <v>4567</v>
      </c>
      <c r="X674" s="905"/>
      <c r="Y674" s="906"/>
      <c r="Z674" s="907" t="s">
        <v>5596</v>
      </c>
      <c r="AA674" s="908">
        <v>120.49863013698631</v>
      </c>
      <c r="AB674" s="909"/>
      <c r="AC674" s="905"/>
      <c r="AD674" s="907"/>
      <c r="AE674" s="929">
        <v>0</v>
      </c>
      <c r="AF674" s="906">
        <v>0</v>
      </c>
      <c r="AG674" s="910">
        <v>43808</v>
      </c>
      <c r="AH674" s="905"/>
      <c r="AI674" s="907"/>
      <c r="AJ674" s="907"/>
      <c r="AK674" s="907"/>
      <c r="AL674" s="906"/>
      <c r="AM674" s="905"/>
      <c r="AN674" s="910">
        <v>43982</v>
      </c>
      <c r="AO674" s="910">
        <v>730</v>
      </c>
      <c r="AP674" s="907"/>
      <c r="AQ674" s="905"/>
      <c r="AR674" s="905"/>
      <c r="AS674" s="905"/>
      <c r="AT674" s="905"/>
      <c r="AU674" s="923"/>
      <c r="AV674" s="905"/>
      <c r="AW674" s="905"/>
      <c r="AX674" s="905"/>
      <c r="AY674" s="920"/>
      <c r="AZ674" s="905"/>
      <c r="BA674" s="905"/>
      <c r="BB674" s="905"/>
      <c r="BC674" s="905"/>
      <c r="BD674" s="905"/>
      <c r="BE674" s="905"/>
      <c r="BF674" s="905"/>
      <c r="BG674" s="905"/>
      <c r="BH674" s="905"/>
      <c r="BI674" s="716">
        <v>0</v>
      </c>
      <c r="BJ674" s="722">
        <v>0</v>
      </c>
      <c r="BK674" s="1062">
        <v>0</v>
      </c>
      <c r="BL674" s="716">
        <v>0</v>
      </c>
      <c r="BM674" s="720" t="s">
        <v>5597</v>
      </c>
      <c r="BN674" s="891"/>
      <c r="BO674" s="891"/>
      <c r="BP674" s="891"/>
      <c r="BQ674" s="891"/>
      <c r="BR674" s="891"/>
      <c r="BS674" s="891"/>
      <c r="BT674" s="891"/>
      <c r="BU674" s="891"/>
      <c r="BV674" s="891"/>
      <c r="BW674" s="891"/>
      <c r="BX674" s="891"/>
      <c r="BY674" s="891"/>
      <c r="BZ674" s="891"/>
      <c r="CA674" s="891"/>
      <c r="CB674" s="891"/>
      <c r="CC674" s="891"/>
      <c r="CD674" s="891"/>
      <c r="CE674" s="891"/>
    </row>
    <row r="675" spans="1:83" s="726" customFormat="1">
      <c r="A675" s="904">
        <f t="shared" si="10"/>
        <v>666</v>
      </c>
      <c r="B675" s="907">
        <v>2100</v>
      </c>
      <c r="C675" s="905" t="s">
        <v>4565</v>
      </c>
      <c r="D675" s="905">
        <v>2117</v>
      </c>
      <c r="E675" s="905" t="s">
        <v>4695</v>
      </c>
      <c r="F675" s="905">
        <v>2010</v>
      </c>
      <c r="G675" s="907" t="s">
        <v>4696</v>
      </c>
      <c r="H675" s="907" t="s">
        <v>4581</v>
      </c>
      <c r="I675" s="905" t="s">
        <v>4582</v>
      </c>
      <c r="J675" s="906">
        <v>6850970000210</v>
      </c>
      <c r="K675" s="905" t="s">
        <v>5247</v>
      </c>
      <c r="L675" s="905" t="s">
        <v>4459</v>
      </c>
      <c r="M675" s="905" t="s">
        <v>4441</v>
      </c>
      <c r="N675" s="905" t="s">
        <v>634</v>
      </c>
      <c r="O675" s="929">
        <v>6</v>
      </c>
      <c r="P675" s="922">
        <v>0</v>
      </c>
      <c r="Q675" s="922">
        <v>0</v>
      </c>
      <c r="R675" s="922">
        <v>0</v>
      </c>
      <c r="S675" s="907">
        <v>4005</v>
      </c>
      <c r="T675" s="905" t="s">
        <v>4566</v>
      </c>
      <c r="U675" s="923">
        <v>2667500</v>
      </c>
      <c r="V675" s="923">
        <v>16005000</v>
      </c>
      <c r="W675" s="907" t="s">
        <v>4567</v>
      </c>
      <c r="X675" s="905"/>
      <c r="Y675" s="906"/>
      <c r="Z675" s="907" t="s">
        <v>5596</v>
      </c>
      <c r="AA675" s="908">
        <v>120.49863013698631</v>
      </c>
      <c r="AB675" s="909"/>
      <c r="AC675" s="905"/>
      <c r="AD675" s="907"/>
      <c r="AE675" s="929">
        <v>6</v>
      </c>
      <c r="AF675" s="906">
        <v>0</v>
      </c>
      <c r="AG675" s="910">
        <v>43808</v>
      </c>
      <c r="AH675" s="905"/>
      <c r="AI675" s="907"/>
      <c r="AJ675" s="907"/>
      <c r="AK675" s="907"/>
      <c r="AL675" s="906"/>
      <c r="AM675" s="905"/>
      <c r="AN675" s="910">
        <v>43982</v>
      </c>
      <c r="AO675" s="910">
        <v>730</v>
      </c>
      <c r="AP675" s="907"/>
      <c r="AQ675" s="905"/>
      <c r="AR675" s="905"/>
      <c r="AS675" s="905"/>
      <c r="AT675" s="905"/>
      <c r="AU675" s="923"/>
      <c r="AV675" s="905"/>
      <c r="AW675" s="905"/>
      <c r="AX675" s="905"/>
      <c r="AY675" s="920"/>
      <c r="AZ675" s="905"/>
      <c r="BA675" s="905"/>
      <c r="BB675" s="905"/>
      <c r="BC675" s="905"/>
      <c r="BD675" s="905"/>
      <c r="BE675" s="905"/>
      <c r="BF675" s="905"/>
      <c r="BG675" s="905"/>
      <c r="BH675" s="905"/>
      <c r="BI675" s="716">
        <v>0</v>
      </c>
      <c r="BJ675" s="722">
        <v>0</v>
      </c>
      <c r="BK675" s="1062">
        <v>0</v>
      </c>
      <c r="BL675" s="716">
        <v>0</v>
      </c>
      <c r="BM675" s="720" t="s">
        <v>5597</v>
      </c>
      <c r="BN675" s="891"/>
      <c r="BO675" s="891"/>
      <c r="BP675" s="891"/>
      <c r="BQ675" s="891"/>
      <c r="BR675" s="891"/>
      <c r="BS675" s="891"/>
      <c r="BT675" s="891"/>
      <c r="BU675" s="891"/>
      <c r="BV675" s="891"/>
      <c r="BW675" s="891"/>
      <c r="BX675" s="891"/>
      <c r="BY675" s="891"/>
      <c r="BZ675" s="891"/>
      <c r="CA675" s="891"/>
      <c r="CB675" s="891"/>
      <c r="CC675" s="891"/>
      <c r="CD675" s="891"/>
      <c r="CE675" s="891"/>
    </row>
    <row r="676" spans="1:83" s="726" customFormat="1">
      <c r="A676" s="904">
        <f t="shared" si="10"/>
        <v>667</v>
      </c>
      <c r="B676" s="907">
        <v>2100</v>
      </c>
      <c r="C676" s="905" t="s">
        <v>4565</v>
      </c>
      <c r="D676" s="905">
        <v>2117</v>
      </c>
      <c r="E676" s="905" t="s">
        <v>4695</v>
      </c>
      <c r="F676" s="905">
        <v>2010</v>
      </c>
      <c r="G676" s="907" t="s">
        <v>4696</v>
      </c>
      <c r="H676" s="907" t="s">
        <v>4581</v>
      </c>
      <c r="I676" s="905" t="s">
        <v>4582</v>
      </c>
      <c r="J676" s="906">
        <v>6850970000117</v>
      </c>
      <c r="K676" s="905" t="s">
        <v>5082</v>
      </c>
      <c r="L676" s="905" t="s">
        <v>4459</v>
      </c>
      <c r="M676" s="905" t="s">
        <v>5080</v>
      </c>
      <c r="N676" s="905" t="s">
        <v>634</v>
      </c>
      <c r="O676" s="929">
        <v>1674.627</v>
      </c>
      <c r="P676" s="922">
        <v>0</v>
      </c>
      <c r="Q676" s="922">
        <v>0</v>
      </c>
      <c r="R676" s="922">
        <v>0</v>
      </c>
      <c r="S676" s="907">
        <v>4005</v>
      </c>
      <c r="T676" s="905" t="s">
        <v>4566</v>
      </c>
      <c r="U676" s="923">
        <v>741400</v>
      </c>
      <c r="V676" s="923">
        <v>1241568459</v>
      </c>
      <c r="W676" s="907" t="s">
        <v>4567</v>
      </c>
      <c r="X676" s="905"/>
      <c r="Y676" s="906"/>
      <c r="Z676" s="907" t="s">
        <v>5596</v>
      </c>
      <c r="AA676" s="908">
        <v>120.49863013698631</v>
      </c>
      <c r="AB676" s="909"/>
      <c r="AC676" s="905"/>
      <c r="AD676" s="907"/>
      <c r="AE676" s="929">
        <v>2201.1970000000001</v>
      </c>
      <c r="AF676" s="906">
        <v>0</v>
      </c>
      <c r="AG676" s="910">
        <v>43808</v>
      </c>
      <c r="AH676" s="905"/>
      <c r="AI676" s="907"/>
      <c r="AJ676" s="907"/>
      <c r="AK676" s="907"/>
      <c r="AL676" s="906"/>
      <c r="AM676" s="905"/>
      <c r="AN676" s="910">
        <v>43982</v>
      </c>
      <c r="AO676" s="910">
        <v>730</v>
      </c>
      <c r="AP676" s="907"/>
      <c r="AQ676" s="905"/>
      <c r="AR676" s="905"/>
      <c r="AS676" s="905"/>
      <c r="AT676" s="905"/>
      <c r="AU676" s="923"/>
      <c r="AV676" s="905"/>
      <c r="AW676" s="905"/>
      <c r="AX676" s="905"/>
      <c r="AY676" s="920"/>
      <c r="AZ676" s="905"/>
      <c r="BA676" s="905"/>
      <c r="BB676" s="905"/>
      <c r="BC676" s="905"/>
      <c r="BD676" s="905"/>
      <c r="BE676" s="905"/>
      <c r="BF676" s="905"/>
      <c r="BG676" s="905"/>
      <c r="BH676" s="905"/>
      <c r="BI676" s="716">
        <v>0</v>
      </c>
      <c r="BJ676" s="722">
        <v>0</v>
      </c>
      <c r="BK676" s="1062">
        <v>0</v>
      </c>
      <c r="BL676" s="716">
        <v>0</v>
      </c>
      <c r="BM676" s="720" t="s">
        <v>5597</v>
      </c>
      <c r="BN676" s="891"/>
      <c r="BO676" s="891"/>
      <c r="BP676" s="891"/>
      <c r="BQ676" s="891"/>
      <c r="BR676" s="891"/>
      <c r="BS676" s="891"/>
      <c r="BT676" s="891"/>
      <c r="BU676" s="891"/>
      <c r="BV676" s="891"/>
      <c r="BW676" s="891"/>
      <c r="BX676" s="891"/>
      <c r="BY676" s="891"/>
      <c r="BZ676" s="891"/>
      <c r="CA676" s="891"/>
      <c r="CB676" s="891"/>
      <c r="CC676" s="891"/>
      <c r="CD676" s="891"/>
      <c r="CE676" s="891"/>
    </row>
    <row r="677" spans="1:83" s="726" customFormat="1">
      <c r="A677" s="904">
        <f t="shared" si="10"/>
        <v>668</v>
      </c>
      <c r="B677" s="907">
        <v>2100</v>
      </c>
      <c r="C677" s="905" t="s">
        <v>4565</v>
      </c>
      <c r="D677" s="905">
        <v>2117</v>
      </c>
      <c r="E677" s="905" t="s">
        <v>4695</v>
      </c>
      <c r="F677" s="905">
        <v>2010</v>
      </c>
      <c r="G677" s="907" t="s">
        <v>4696</v>
      </c>
      <c r="H677" s="907" t="s">
        <v>4581</v>
      </c>
      <c r="I677" s="905" t="s">
        <v>4582</v>
      </c>
      <c r="J677" s="906">
        <v>6850970000678</v>
      </c>
      <c r="K677" s="905" t="s">
        <v>5249</v>
      </c>
      <c r="L677" s="905" t="s">
        <v>4459</v>
      </c>
      <c r="M677" s="905" t="s">
        <v>4929</v>
      </c>
      <c r="N677" s="905" t="s">
        <v>634</v>
      </c>
      <c r="O677" s="929">
        <v>6</v>
      </c>
      <c r="P677" s="922">
        <v>0</v>
      </c>
      <c r="Q677" s="922">
        <v>0</v>
      </c>
      <c r="R677" s="922">
        <v>0</v>
      </c>
      <c r="S677" s="907">
        <v>4005</v>
      </c>
      <c r="T677" s="905" t="s">
        <v>4566</v>
      </c>
      <c r="U677" s="923">
        <v>591250</v>
      </c>
      <c r="V677" s="923">
        <v>3547500</v>
      </c>
      <c r="W677" s="907" t="s">
        <v>4567</v>
      </c>
      <c r="X677" s="905"/>
      <c r="Y677" s="906"/>
      <c r="Z677" s="907" t="s">
        <v>5596</v>
      </c>
      <c r="AA677" s="908">
        <v>120.49863013698631</v>
      </c>
      <c r="AB677" s="909"/>
      <c r="AC677" s="905"/>
      <c r="AD677" s="907"/>
      <c r="AE677" s="929">
        <v>6</v>
      </c>
      <c r="AF677" s="906">
        <v>0</v>
      </c>
      <c r="AG677" s="910">
        <v>43808</v>
      </c>
      <c r="AH677" s="905"/>
      <c r="AI677" s="907"/>
      <c r="AJ677" s="907"/>
      <c r="AK677" s="907"/>
      <c r="AL677" s="906"/>
      <c r="AM677" s="905"/>
      <c r="AN677" s="910">
        <v>43982</v>
      </c>
      <c r="AO677" s="910">
        <v>730</v>
      </c>
      <c r="AP677" s="907"/>
      <c r="AQ677" s="905"/>
      <c r="AR677" s="905"/>
      <c r="AS677" s="905"/>
      <c r="AT677" s="905"/>
      <c r="AU677" s="923"/>
      <c r="AV677" s="905"/>
      <c r="AW677" s="905"/>
      <c r="AX677" s="905"/>
      <c r="AY677" s="920"/>
      <c r="AZ677" s="905"/>
      <c r="BA677" s="905"/>
      <c r="BB677" s="905"/>
      <c r="BC677" s="905"/>
      <c r="BD677" s="905"/>
      <c r="BE677" s="905"/>
      <c r="BF677" s="905"/>
      <c r="BG677" s="905"/>
      <c r="BH677" s="905"/>
      <c r="BI677" s="716">
        <v>0</v>
      </c>
      <c r="BJ677" s="722">
        <v>0</v>
      </c>
      <c r="BK677" s="1062">
        <v>0</v>
      </c>
      <c r="BL677" s="716">
        <v>0</v>
      </c>
      <c r="BM677" s="720" t="s">
        <v>5597</v>
      </c>
      <c r="BN677" s="891"/>
      <c r="BO677" s="891"/>
      <c r="BP677" s="891"/>
      <c r="BQ677" s="891"/>
      <c r="BR677" s="891"/>
      <c r="BS677" s="891"/>
      <c r="BT677" s="891"/>
      <c r="BU677" s="891"/>
      <c r="BV677" s="891"/>
      <c r="BW677" s="891"/>
      <c r="BX677" s="891"/>
      <c r="BY677" s="891"/>
      <c r="BZ677" s="891"/>
      <c r="CA677" s="891"/>
      <c r="CB677" s="891"/>
      <c r="CC677" s="891"/>
      <c r="CD677" s="891"/>
      <c r="CE677" s="891"/>
    </row>
    <row r="678" spans="1:83" s="726" customFormat="1">
      <c r="A678" s="904">
        <f t="shared" si="10"/>
        <v>669</v>
      </c>
      <c r="B678" s="907">
        <v>2100</v>
      </c>
      <c r="C678" s="905" t="s">
        <v>4565</v>
      </c>
      <c r="D678" s="905">
        <v>2117</v>
      </c>
      <c r="E678" s="905" t="s">
        <v>4695</v>
      </c>
      <c r="F678" s="905">
        <v>2010</v>
      </c>
      <c r="G678" s="907" t="s">
        <v>4696</v>
      </c>
      <c r="H678" s="907" t="s">
        <v>4581</v>
      </c>
      <c r="I678" s="905" t="s">
        <v>4582</v>
      </c>
      <c r="J678" s="906">
        <v>6850970000121</v>
      </c>
      <c r="K678" s="905" t="s">
        <v>4943</v>
      </c>
      <c r="L678" s="905" t="s">
        <v>4459</v>
      </c>
      <c r="M678" s="905" t="s">
        <v>4929</v>
      </c>
      <c r="N678" s="905" t="s">
        <v>634</v>
      </c>
      <c r="O678" s="929">
        <v>34</v>
      </c>
      <c r="P678" s="922">
        <v>0</v>
      </c>
      <c r="Q678" s="922">
        <v>0</v>
      </c>
      <c r="R678" s="922">
        <v>0</v>
      </c>
      <c r="S678" s="907">
        <v>4005</v>
      </c>
      <c r="T678" s="905" t="s">
        <v>4566</v>
      </c>
      <c r="U678" s="923">
        <v>467500</v>
      </c>
      <c r="V678" s="923">
        <v>15895000</v>
      </c>
      <c r="W678" s="907" t="s">
        <v>4567</v>
      </c>
      <c r="X678" s="905"/>
      <c r="Y678" s="906"/>
      <c r="Z678" s="907" t="s">
        <v>5596</v>
      </c>
      <c r="AA678" s="908">
        <v>120.49863013698631</v>
      </c>
      <c r="AB678" s="909"/>
      <c r="AC678" s="905"/>
      <c r="AD678" s="907"/>
      <c r="AE678" s="929">
        <v>34</v>
      </c>
      <c r="AF678" s="906">
        <v>65</v>
      </c>
      <c r="AG678" s="910">
        <v>43959</v>
      </c>
      <c r="AH678" s="905"/>
      <c r="AI678" s="910">
        <v>43959</v>
      </c>
      <c r="AJ678" s="907"/>
      <c r="AK678" s="907"/>
      <c r="AL678" s="906">
        <v>65</v>
      </c>
      <c r="AM678" s="905"/>
      <c r="AN678" s="910">
        <v>43982</v>
      </c>
      <c r="AO678" s="910">
        <v>730</v>
      </c>
      <c r="AP678" s="907"/>
      <c r="AQ678" s="905"/>
      <c r="AR678" s="905"/>
      <c r="AS678" s="905"/>
      <c r="AT678" s="905"/>
      <c r="AU678" s="923"/>
      <c r="AV678" s="905"/>
      <c r="AW678" s="905"/>
      <c r="AX678" s="905"/>
      <c r="AY678" s="920"/>
      <c r="AZ678" s="905"/>
      <c r="BA678" s="905">
        <v>65</v>
      </c>
      <c r="BB678" s="905"/>
      <c r="BC678" s="905"/>
      <c r="BD678" s="905"/>
      <c r="BE678" s="905"/>
      <c r="BF678" s="905"/>
      <c r="BG678" s="905"/>
      <c r="BH678" s="905"/>
      <c r="BI678" s="716">
        <v>65</v>
      </c>
      <c r="BJ678" s="722">
        <v>5.416666666666667</v>
      </c>
      <c r="BK678" s="1062">
        <v>30387500</v>
      </c>
      <c r="BL678" s="716">
        <v>1</v>
      </c>
      <c r="BM678" s="720" t="s">
        <v>5597</v>
      </c>
      <c r="BN678" s="891"/>
      <c r="BO678" s="891"/>
      <c r="BP678" s="891"/>
      <c r="BQ678" s="891"/>
      <c r="BR678" s="891"/>
      <c r="BS678" s="891"/>
      <c r="BT678" s="891"/>
      <c r="BU678" s="891"/>
      <c r="BV678" s="891"/>
      <c r="BW678" s="891"/>
      <c r="BX678" s="891"/>
      <c r="BY678" s="891"/>
      <c r="BZ678" s="891"/>
      <c r="CA678" s="891"/>
      <c r="CB678" s="891"/>
      <c r="CC678" s="891"/>
      <c r="CD678" s="891"/>
      <c r="CE678" s="891"/>
    </row>
    <row r="679" spans="1:83" s="726" customFormat="1">
      <c r="A679" s="904">
        <f t="shared" si="10"/>
        <v>670</v>
      </c>
      <c r="B679" s="907">
        <v>2100</v>
      </c>
      <c r="C679" s="905" t="s">
        <v>4565</v>
      </c>
      <c r="D679" s="905">
        <v>2117</v>
      </c>
      <c r="E679" s="905" t="s">
        <v>4695</v>
      </c>
      <c r="F679" s="905">
        <v>2010</v>
      </c>
      <c r="G679" s="907" t="s">
        <v>4696</v>
      </c>
      <c r="H679" s="907" t="s">
        <v>4581</v>
      </c>
      <c r="I679" s="905" t="s">
        <v>4582</v>
      </c>
      <c r="J679" s="906">
        <v>6850970000650</v>
      </c>
      <c r="K679" s="905" t="s">
        <v>4956</v>
      </c>
      <c r="L679" s="905" t="s">
        <v>4459</v>
      </c>
      <c r="M679" s="905" t="s">
        <v>656</v>
      </c>
      <c r="N679" s="905" t="s">
        <v>634</v>
      </c>
      <c r="O679" s="929">
        <v>2250</v>
      </c>
      <c r="P679" s="922">
        <v>0</v>
      </c>
      <c r="Q679" s="922">
        <v>0</v>
      </c>
      <c r="R679" s="922">
        <v>0</v>
      </c>
      <c r="S679" s="907">
        <v>4005</v>
      </c>
      <c r="T679" s="905" t="s">
        <v>4566</v>
      </c>
      <c r="U679" s="923">
        <v>10890</v>
      </c>
      <c r="V679" s="923">
        <v>24502500</v>
      </c>
      <c r="W679" s="907" t="s">
        <v>4567</v>
      </c>
      <c r="X679" s="905"/>
      <c r="Y679" s="906"/>
      <c r="Z679" s="907" t="s">
        <v>5596</v>
      </c>
      <c r="AA679" s="908">
        <v>120.49863013698631</v>
      </c>
      <c r="AB679" s="909"/>
      <c r="AC679" s="905"/>
      <c r="AD679" s="907"/>
      <c r="AE679" s="929">
        <v>2250</v>
      </c>
      <c r="AF679" s="906">
        <v>475</v>
      </c>
      <c r="AG679" s="910">
        <v>43959</v>
      </c>
      <c r="AH679" s="905"/>
      <c r="AI679" s="910">
        <v>43959</v>
      </c>
      <c r="AJ679" s="907"/>
      <c r="AK679" s="907"/>
      <c r="AL679" s="906">
        <v>475</v>
      </c>
      <c r="AM679" s="905"/>
      <c r="AN679" s="910">
        <v>43982</v>
      </c>
      <c r="AO679" s="910">
        <v>730</v>
      </c>
      <c r="AP679" s="907"/>
      <c r="AQ679" s="905"/>
      <c r="AR679" s="905"/>
      <c r="AS679" s="905"/>
      <c r="AT679" s="905"/>
      <c r="AU679" s="923"/>
      <c r="AV679" s="905"/>
      <c r="AW679" s="905"/>
      <c r="AX679" s="905"/>
      <c r="AY679" s="920"/>
      <c r="AZ679" s="905"/>
      <c r="BA679" s="905">
        <v>475</v>
      </c>
      <c r="BB679" s="905"/>
      <c r="BC679" s="905"/>
      <c r="BD679" s="905"/>
      <c r="BE679" s="905"/>
      <c r="BF679" s="905"/>
      <c r="BG679" s="905"/>
      <c r="BH679" s="905"/>
      <c r="BI679" s="716">
        <v>475</v>
      </c>
      <c r="BJ679" s="722">
        <v>39.583333333333336</v>
      </c>
      <c r="BK679" s="1062">
        <v>5172750</v>
      </c>
      <c r="BL679" s="716">
        <v>1</v>
      </c>
      <c r="BM679" s="720" t="s">
        <v>5597</v>
      </c>
      <c r="BN679" s="891"/>
      <c r="BO679" s="891"/>
      <c r="BP679" s="891"/>
      <c r="BQ679" s="891"/>
      <c r="BR679" s="891"/>
      <c r="BS679" s="891"/>
      <c r="BT679" s="891"/>
      <c r="BU679" s="891"/>
      <c r="BV679" s="891"/>
      <c r="BW679" s="891"/>
      <c r="BX679" s="891"/>
      <c r="BY679" s="891"/>
      <c r="BZ679" s="891"/>
      <c r="CA679" s="891"/>
      <c r="CB679" s="891"/>
      <c r="CC679" s="891"/>
      <c r="CD679" s="891"/>
      <c r="CE679" s="891"/>
    </row>
    <row r="680" spans="1:83" s="726" customFormat="1">
      <c r="A680" s="904">
        <f t="shared" si="10"/>
        <v>671</v>
      </c>
      <c r="B680" s="907">
        <v>2100</v>
      </c>
      <c r="C680" s="905" t="s">
        <v>4565</v>
      </c>
      <c r="D680" s="905">
        <v>2117</v>
      </c>
      <c r="E680" s="905" t="s">
        <v>4695</v>
      </c>
      <c r="F680" s="905">
        <v>2010</v>
      </c>
      <c r="G680" s="907" t="s">
        <v>4696</v>
      </c>
      <c r="H680" s="907" t="s">
        <v>4581</v>
      </c>
      <c r="I680" s="905" t="s">
        <v>4582</v>
      </c>
      <c r="J680" s="906">
        <v>6850970000808</v>
      </c>
      <c r="K680" s="905" t="s">
        <v>5557</v>
      </c>
      <c r="L680" s="905" t="s">
        <v>4459</v>
      </c>
      <c r="M680" s="905" t="s">
        <v>656</v>
      </c>
      <c r="N680" s="905" t="s">
        <v>634</v>
      </c>
      <c r="O680" s="929">
        <v>0</v>
      </c>
      <c r="P680" s="922">
        <v>0</v>
      </c>
      <c r="Q680" s="922">
        <v>0</v>
      </c>
      <c r="R680" s="922">
        <v>0</v>
      </c>
      <c r="S680" s="907">
        <v>4005</v>
      </c>
      <c r="T680" s="905" t="s">
        <v>4566</v>
      </c>
      <c r="U680" s="923">
        <v>0</v>
      </c>
      <c r="V680" s="923">
        <v>0</v>
      </c>
      <c r="W680" s="907" t="s">
        <v>4567</v>
      </c>
      <c r="X680" s="905"/>
      <c r="Y680" s="906"/>
      <c r="Z680" s="907" t="s">
        <v>5596</v>
      </c>
      <c r="AA680" s="908">
        <v>120.49863013698631</v>
      </c>
      <c r="AB680" s="909"/>
      <c r="AC680" s="905"/>
      <c r="AD680" s="907"/>
      <c r="AE680" s="929">
        <v>0</v>
      </c>
      <c r="AF680" s="906">
        <v>0</v>
      </c>
      <c r="AG680" s="910">
        <v>43808</v>
      </c>
      <c r="AH680" s="905"/>
      <c r="AI680" s="907"/>
      <c r="AJ680" s="907"/>
      <c r="AK680" s="907"/>
      <c r="AL680" s="906"/>
      <c r="AM680" s="905"/>
      <c r="AN680" s="910">
        <v>43982</v>
      </c>
      <c r="AO680" s="910">
        <v>730</v>
      </c>
      <c r="AP680" s="907"/>
      <c r="AQ680" s="905"/>
      <c r="AR680" s="905"/>
      <c r="AS680" s="905"/>
      <c r="AT680" s="905"/>
      <c r="AU680" s="923"/>
      <c r="AV680" s="905"/>
      <c r="AW680" s="905"/>
      <c r="AX680" s="905"/>
      <c r="AY680" s="920"/>
      <c r="AZ680" s="905"/>
      <c r="BA680" s="905"/>
      <c r="BB680" s="905"/>
      <c r="BC680" s="905"/>
      <c r="BD680" s="905"/>
      <c r="BE680" s="905"/>
      <c r="BF680" s="905"/>
      <c r="BG680" s="905"/>
      <c r="BH680" s="905"/>
      <c r="BI680" s="716">
        <v>0</v>
      </c>
      <c r="BJ680" s="722">
        <v>0</v>
      </c>
      <c r="BK680" s="1062">
        <v>0</v>
      </c>
      <c r="BL680" s="716">
        <v>0</v>
      </c>
      <c r="BM680" s="720" t="s">
        <v>5597</v>
      </c>
      <c r="BN680" s="891"/>
      <c r="BO680" s="891"/>
      <c r="BP680" s="891"/>
      <c r="BQ680" s="891"/>
      <c r="BR680" s="891"/>
      <c r="BS680" s="891"/>
      <c r="BT680" s="891"/>
      <c r="BU680" s="891"/>
      <c r="BV680" s="891"/>
      <c r="BW680" s="891"/>
      <c r="BX680" s="891"/>
      <c r="BY680" s="891"/>
      <c r="BZ680" s="891"/>
      <c r="CA680" s="891"/>
      <c r="CB680" s="891"/>
      <c r="CC680" s="891"/>
      <c r="CD680" s="891"/>
      <c r="CE680" s="891"/>
    </row>
    <row r="681" spans="1:83" s="726" customFormat="1">
      <c r="A681" s="904">
        <f t="shared" si="10"/>
        <v>672</v>
      </c>
      <c r="B681" s="907">
        <v>2100</v>
      </c>
      <c r="C681" s="905" t="s">
        <v>4565</v>
      </c>
      <c r="D681" s="905">
        <v>2117</v>
      </c>
      <c r="E681" s="905" t="s">
        <v>4695</v>
      </c>
      <c r="F681" s="905">
        <v>2010</v>
      </c>
      <c r="G681" s="907" t="s">
        <v>4696</v>
      </c>
      <c r="H681" s="907" t="s">
        <v>4581</v>
      </c>
      <c r="I681" s="905" t="s">
        <v>4582</v>
      </c>
      <c r="J681" s="906">
        <v>6850970000744</v>
      </c>
      <c r="K681" s="905" t="s">
        <v>5083</v>
      </c>
      <c r="L681" s="905" t="s">
        <v>4459</v>
      </c>
      <c r="M681" s="905" t="s">
        <v>656</v>
      </c>
      <c r="N681" s="905" t="s">
        <v>634</v>
      </c>
      <c r="O681" s="929">
        <v>160000</v>
      </c>
      <c r="P681" s="922">
        <v>0</v>
      </c>
      <c r="Q681" s="922">
        <v>0</v>
      </c>
      <c r="R681" s="922">
        <v>0</v>
      </c>
      <c r="S681" s="907">
        <v>4005</v>
      </c>
      <c r="T681" s="905" t="s">
        <v>4566</v>
      </c>
      <c r="U681" s="923">
        <v>595</v>
      </c>
      <c r="V681" s="923">
        <v>95196160</v>
      </c>
      <c r="W681" s="907" t="s">
        <v>4567</v>
      </c>
      <c r="X681" s="905"/>
      <c r="Y681" s="906"/>
      <c r="Z681" s="907" t="s">
        <v>5596</v>
      </c>
      <c r="AA681" s="908">
        <v>120.49863013698631</v>
      </c>
      <c r="AB681" s="909"/>
      <c r="AC681" s="905"/>
      <c r="AD681" s="907"/>
      <c r="AE681" s="929">
        <v>235000</v>
      </c>
      <c r="AF681" s="906">
        <v>0</v>
      </c>
      <c r="AG681" s="910">
        <v>43808</v>
      </c>
      <c r="AH681" s="905"/>
      <c r="AI681" s="907"/>
      <c r="AJ681" s="907"/>
      <c r="AK681" s="907"/>
      <c r="AL681" s="906"/>
      <c r="AM681" s="905"/>
      <c r="AN681" s="910">
        <v>43982</v>
      </c>
      <c r="AO681" s="910">
        <v>730</v>
      </c>
      <c r="AP681" s="907"/>
      <c r="AQ681" s="905"/>
      <c r="AR681" s="905"/>
      <c r="AS681" s="905"/>
      <c r="AT681" s="905"/>
      <c r="AU681" s="923"/>
      <c r="AV681" s="905"/>
      <c r="AW681" s="905"/>
      <c r="AX681" s="905"/>
      <c r="AY681" s="920"/>
      <c r="AZ681" s="905"/>
      <c r="BA681" s="905"/>
      <c r="BB681" s="905"/>
      <c r="BC681" s="905"/>
      <c r="BD681" s="905"/>
      <c r="BE681" s="905"/>
      <c r="BF681" s="905"/>
      <c r="BG681" s="905"/>
      <c r="BH681" s="905"/>
      <c r="BI681" s="716">
        <v>0</v>
      </c>
      <c r="BJ681" s="722">
        <v>0</v>
      </c>
      <c r="BK681" s="1062">
        <v>0</v>
      </c>
      <c r="BL681" s="716">
        <v>0</v>
      </c>
      <c r="BM681" s="720" t="s">
        <v>5597</v>
      </c>
      <c r="BN681" s="891"/>
      <c r="BO681" s="891"/>
      <c r="BP681" s="891"/>
      <c r="BQ681" s="891"/>
      <c r="BR681" s="891"/>
      <c r="BS681" s="891"/>
      <c r="BT681" s="891"/>
      <c r="BU681" s="891"/>
      <c r="BV681" s="891"/>
      <c r="BW681" s="891"/>
      <c r="BX681" s="891"/>
      <c r="BY681" s="891"/>
      <c r="BZ681" s="891"/>
      <c r="CA681" s="891"/>
      <c r="CB681" s="891"/>
      <c r="CC681" s="891"/>
      <c r="CD681" s="891"/>
      <c r="CE681" s="891"/>
    </row>
    <row r="682" spans="1:83" s="726" customFormat="1">
      <c r="A682" s="904">
        <f t="shared" si="10"/>
        <v>673</v>
      </c>
      <c r="B682" s="907">
        <v>2100</v>
      </c>
      <c r="C682" s="905" t="s">
        <v>4565</v>
      </c>
      <c r="D682" s="905">
        <v>2117</v>
      </c>
      <c r="E682" s="905" t="s">
        <v>4695</v>
      </c>
      <c r="F682" s="905">
        <v>2010</v>
      </c>
      <c r="G682" s="907" t="s">
        <v>4696</v>
      </c>
      <c r="H682" s="907" t="s">
        <v>4581</v>
      </c>
      <c r="I682" s="905" t="s">
        <v>4582</v>
      </c>
      <c r="J682" s="906">
        <v>9999970025874</v>
      </c>
      <c r="K682" s="905" t="s">
        <v>5558</v>
      </c>
      <c r="L682" s="905" t="s">
        <v>4459</v>
      </c>
      <c r="M682" s="905" t="s">
        <v>4591</v>
      </c>
      <c r="N682" s="905" t="s">
        <v>634</v>
      </c>
      <c r="O682" s="929">
        <v>0</v>
      </c>
      <c r="P682" s="922">
        <v>0</v>
      </c>
      <c r="Q682" s="922">
        <v>0</v>
      </c>
      <c r="R682" s="922">
        <v>0</v>
      </c>
      <c r="S682" s="907">
        <v>4005</v>
      </c>
      <c r="T682" s="905" t="s">
        <v>4566</v>
      </c>
      <c r="U682" s="923">
        <v>0</v>
      </c>
      <c r="V682" s="923">
        <v>0</v>
      </c>
      <c r="W682" s="907" t="s">
        <v>4567</v>
      </c>
      <c r="X682" s="905"/>
      <c r="Y682" s="906"/>
      <c r="Z682" s="907" t="s">
        <v>5596</v>
      </c>
      <c r="AA682" s="908">
        <v>120.49863013698631</v>
      </c>
      <c r="AB682" s="909"/>
      <c r="AC682" s="905"/>
      <c r="AD682" s="907"/>
      <c r="AE682" s="929">
        <v>0</v>
      </c>
      <c r="AF682" s="906">
        <v>0</v>
      </c>
      <c r="AG682" s="910">
        <v>43808</v>
      </c>
      <c r="AH682" s="905"/>
      <c r="AI682" s="907"/>
      <c r="AJ682" s="907"/>
      <c r="AK682" s="907"/>
      <c r="AL682" s="906"/>
      <c r="AM682" s="905"/>
      <c r="AN682" s="910">
        <v>43982</v>
      </c>
      <c r="AO682" s="910">
        <v>730</v>
      </c>
      <c r="AP682" s="907"/>
      <c r="AQ682" s="905"/>
      <c r="AR682" s="905"/>
      <c r="AS682" s="905"/>
      <c r="AT682" s="905"/>
      <c r="AU682" s="923"/>
      <c r="AV682" s="905"/>
      <c r="AW682" s="905"/>
      <c r="AX682" s="905"/>
      <c r="AY682" s="920"/>
      <c r="AZ682" s="905"/>
      <c r="BA682" s="905"/>
      <c r="BB682" s="905"/>
      <c r="BC682" s="905"/>
      <c r="BD682" s="905"/>
      <c r="BE682" s="905"/>
      <c r="BF682" s="905"/>
      <c r="BG682" s="905"/>
      <c r="BH682" s="905"/>
      <c r="BI682" s="716">
        <v>0</v>
      </c>
      <c r="BJ682" s="722">
        <v>0</v>
      </c>
      <c r="BK682" s="1062">
        <v>0</v>
      </c>
      <c r="BL682" s="716">
        <v>0</v>
      </c>
      <c r="BM682" s="720" t="s">
        <v>5597</v>
      </c>
      <c r="BN682" s="891"/>
      <c r="BO682" s="891"/>
      <c r="BP682" s="891"/>
      <c r="BQ682" s="891"/>
      <c r="BR682" s="891"/>
      <c r="BS682" s="891"/>
      <c r="BT682" s="891"/>
      <c r="BU682" s="891"/>
      <c r="BV682" s="891"/>
      <c r="BW682" s="891"/>
      <c r="BX682" s="891"/>
      <c r="BY682" s="891"/>
      <c r="BZ682" s="891"/>
      <c r="CA682" s="891"/>
      <c r="CB682" s="891"/>
      <c r="CC682" s="891"/>
      <c r="CD682" s="891"/>
      <c r="CE682" s="891"/>
    </row>
    <row r="683" spans="1:83" s="726" customFormat="1">
      <c r="A683" s="904">
        <f t="shared" si="10"/>
        <v>674</v>
      </c>
      <c r="B683" s="907">
        <v>2100</v>
      </c>
      <c r="C683" s="905" t="s">
        <v>4565</v>
      </c>
      <c r="D683" s="905">
        <v>2117</v>
      </c>
      <c r="E683" s="905" t="s">
        <v>4695</v>
      </c>
      <c r="F683" s="905">
        <v>2010</v>
      </c>
      <c r="G683" s="907" t="s">
        <v>4696</v>
      </c>
      <c r="H683" s="907" t="s">
        <v>4581</v>
      </c>
      <c r="I683" s="905" t="s">
        <v>4582</v>
      </c>
      <c r="J683" s="906">
        <v>6850970000128</v>
      </c>
      <c r="K683" s="905" t="s">
        <v>5240</v>
      </c>
      <c r="L683" s="905" t="s">
        <v>4459</v>
      </c>
      <c r="M683" s="905" t="s">
        <v>4591</v>
      </c>
      <c r="N683" s="905" t="s">
        <v>634</v>
      </c>
      <c r="O683" s="929">
        <v>8</v>
      </c>
      <c r="P683" s="922">
        <v>0</v>
      </c>
      <c r="Q683" s="922">
        <v>0</v>
      </c>
      <c r="R683" s="922">
        <v>0</v>
      </c>
      <c r="S683" s="907">
        <v>4005</v>
      </c>
      <c r="T683" s="905" t="s">
        <v>4566</v>
      </c>
      <c r="U683" s="923">
        <v>1573000</v>
      </c>
      <c r="V683" s="923">
        <v>12584000</v>
      </c>
      <c r="W683" s="907" t="s">
        <v>4567</v>
      </c>
      <c r="X683" s="905"/>
      <c r="Y683" s="906"/>
      <c r="Z683" s="907" t="s">
        <v>5596</v>
      </c>
      <c r="AA683" s="908">
        <v>120.49863013698631</v>
      </c>
      <c r="AB683" s="909"/>
      <c r="AC683" s="905"/>
      <c r="AD683" s="907"/>
      <c r="AE683" s="929">
        <v>8</v>
      </c>
      <c r="AF683" s="906">
        <v>0</v>
      </c>
      <c r="AG683" s="910">
        <v>43808</v>
      </c>
      <c r="AH683" s="905"/>
      <c r="AI683" s="907"/>
      <c r="AJ683" s="907"/>
      <c r="AK683" s="907"/>
      <c r="AL683" s="906"/>
      <c r="AM683" s="905"/>
      <c r="AN683" s="910">
        <v>43982</v>
      </c>
      <c r="AO683" s="910">
        <v>730</v>
      </c>
      <c r="AP683" s="907"/>
      <c r="AQ683" s="905"/>
      <c r="AR683" s="905"/>
      <c r="AS683" s="905"/>
      <c r="AT683" s="905"/>
      <c r="AU683" s="923"/>
      <c r="AV683" s="905"/>
      <c r="AW683" s="905"/>
      <c r="AX683" s="905"/>
      <c r="AY683" s="920"/>
      <c r="AZ683" s="905"/>
      <c r="BA683" s="905"/>
      <c r="BB683" s="905"/>
      <c r="BC683" s="905"/>
      <c r="BD683" s="905"/>
      <c r="BE683" s="905"/>
      <c r="BF683" s="905"/>
      <c r="BG683" s="905"/>
      <c r="BH683" s="905"/>
      <c r="BI683" s="716">
        <v>0</v>
      </c>
      <c r="BJ683" s="722">
        <v>0</v>
      </c>
      <c r="BK683" s="1062">
        <v>0</v>
      </c>
      <c r="BL683" s="716">
        <v>0</v>
      </c>
      <c r="BM683" s="720" t="s">
        <v>5597</v>
      </c>
      <c r="BN683" s="891"/>
      <c r="BO683" s="891"/>
      <c r="BP683" s="891"/>
      <c r="BQ683" s="891"/>
      <c r="BR683" s="891"/>
      <c r="BS683" s="891"/>
      <c r="BT683" s="891"/>
      <c r="BU683" s="891"/>
      <c r="BV683" s="891"/>
      <c r="BW683" s="891"/>
      <c r="BX683" s="891"/>
      <c r="BY683" s="891"/>
      <c r="BZ683" s="891"/>
      <c r="CA683" s="891"/>
      <c r="CB683" s="891"/>
      <c r="CC683" s="891"/>
      <c r="CD683" s="891"/>
      <c r="CE683" s="891"/>
    </row>
    <row r="684" spans="1:83" s="726" customFormat="1">
      <c r="A684" s="904">
        <f t="shared" si="10"/>
        <v>675</v>
      </c>
      <c r="B684" s="907">
        <v>2100</v>
      </c>
      <c r="C684" s="905" t="s">
        <v>4565</v>
      </c>
      <c r="D684" s="905">
        <v>2117</v>
      </c>
      <c r="E684" s="905" t="s">
        <v>4695</v>
      </c>
      <c r="F684" s="905">
        <v>2010</v>
      </c>
      <c r="G684" s="907" t="s">
        <v>4696</v>
      </c>
      <c r="H684" s="907" t="s">
        <v>4581</v>
      </c>
      <c r="I684" s="905" t="s">
        <v>4582</v>
      </c>
      <c r="J684" s="906">
        <v>6850970000129</v>
      </c>
      <c r="K684" s="905" t="s">
        <v>4949</v>
      </c>
      <c r="L684" s="905" t="s">
        <v>4459</v>
      </c>
      <c r="M684" s="905" t="s">
        <v>4591</v>
      </c>
      <c r="N684" s="905" t="s">
        <v>634</v>
      </c>
      <c r="O684" s="929">
        <v>5</v>
      </c>
      <c r="P684" s="922">
        <v>0</v>
      </c>
      <c r="Q684" s="922">
        <v>0</v>
      </c>
      <c r="R684" s="922">
        <v>0</v>
      </c>
      <c r="S684" s="907">
        <v>4005</v>
      </c>
      <c r="T684" s="905" t="s">
        <v>4566</v>
      </c>
      <c r="U684" s="923">
        <v>1270500</v>
      </c>
      <c r="V684" s="923">
        <v>6352500</v>
      </c>
      <c r="W684" s="907" t="s">
        <v>4567</v>
      </c>
      <c r="X684" s="905"/>
      <c r="Y684" s="906"/>
      <c r="Z684" s="907" t="s">
        <v>5596</v>
      </c>
      <c r="AA684" s="908">
        <v>120.49863013698631</v>
      </c>
      <c r="AB684" s="909"/>
      <c r="AC684" s="905"/>
      <c r="AD684" s="907"/>
      <c r="AE684" s="929">
        <v>5</v>
      </c>
      <c r="AF684" s="906">
        <v>1</v>
      </c>
      <c r="AG684" s="910">
        <v>43959</v>
      </c>
      <c r="AH684" s="905"/>
      <c r="AI684" s="910">
        <v>43959</v>
      </c>
      <c r="AJ684" s="907"/>
      <c r="AK684" s="907"/>
      <c r="AL684" s="906">
        <v>1</v>
      </c>
      <c r="AM684" s="905"/>
      <c r="AN684" s="910">
        <v>43982</v>
      </c>
      <c r="AO684" s="910">
        <v>730</v>
      </c>
      <c r="AP684" s="907"/>
      <c r="AQ684" s="905"/>
      <c r="AR684" s="905"/>
      <c r="AS684" s="905"/>
      <c r="AT684" s="905"/>
      <c r="AU684" s="923"/>
      <c r="AV684" s="905"/>
      <c r="AW684" s="905"/>
      <c r="AX684" s="905"/>
      <c r="AY684" s="920"/>
      <c r="AZ684" s="905"/>
      <c r="BA684" s="905">
        <v>1</v>
      </c>
      <c r="BB684" s="905"/>
      <c r="BC684" s="905"/>
      <c r="BD684" s="905"/>
      <c r="BE684" s="905"/>
      <c r="BF684" s="905"/>
      <c r="BG684" s="905"/>
      <c r="BH684" s="905"/>
      <c r="BI684" s="716">
        <v>1</v>
      </c>
      <c r="BJ684" s="722">
        <v>8.3333333333333329E-2</v>
      </c>
      <c r="BK684" s="1062">
        <v>1270500</v>
      </c>
      <c r="BL684" s="716">
        <v>1</v>
      </c>
      <c r="BM684" s="720" t="s">
        <v>5597</v>
      </c>
      <c r="BN684" s="891"/>
      <c r="BO684" s="891"/>
      <c r="BP684" s="891"/>
      <c r="BQ684" s="891"/>
      <c r="BR684" s="891"/>
      <c r="BS684" s="891"/>
      <c r="BT684" s="891"/>
      <c r="BU684" s="891"/>
      <c r="BV684" s="891"/>
      <c r="BW684" s="891"/>
      <c r="BX684" s="891"/>
      <c r="BY684" s="891"/>
      <c r="BZ684" s="891"/>
      <c r="CA684" s="891"/>
      <c r="CB684" s="891"/>
      <c r="CC684" s="891"/>
      <c r="CD684" s="891"/>
      <c r="CE684" s="891"/>
    </row>
    <row r="685" spans="1:83" s="726" customFormat="1">
      <c r="A685" s="904">
        <f t="shared" si="10"/>
        <v>676</v>
      </c>
      <c r="B685" s="907">
        <v>2100</v>
      </c>
      <c r="C685" s="905" t="s">
        <v>4565</v>
      </c>
      <c r="D685" s="905">
        <v>2117</v>
      </c>
      <c r="E685" s="905" t="s">
        <v>4695</v>
      </c>
      <c r="F685" s="905">
        <v>2010</v>
      </c>
      <c r="G685" s="907" t="s">
        <v>4696</v>
      </c>
      <c r="H685" s="907" t="s">
        <v>4581</v>
      </c>
      <c r="I685" s="905" t="s">
        <v>4582</v>
      </c>
      <c r="J685" s="906">
        <v>6850970000130</v>
      </c>
      <c r="K685" s="905" t="s">
        <v>4946</v>
      </c>
      <c r="L685" s="905" t="s">
        <v>4459</v>
      </c>
      <c r="M685" s="905" t="s">
        <v>4591</v>
      </c>
      <c r="N685" s="905" t="s">
        <v>634</v>
      </c>
      <c r="O685" s="929">
        <v>3</v>
      </c>
      <c r="P685" s="922">
        <v>0</v>
      </c>
      <c r="Q685" s="922">
        <v>0</v>
      </c>
      <c r="R685" s="922">
        <v>0</v>
      </c>
      <c r="S685" s="907">
        <v>4005</v>
      </c>
      <c r="T685" s="905" t="s">
        <v>4566</v>
      </c>
      <c r="U685" s="923">
        <v>849200</v>
      </c>
      <c r="V685" s="923">
        <v>2547600</v>
      </c>
      <c r="W685" s="907" t="s">
        <v>4567</v>
      </c>
      <c r="X685" s="905"/>
      <c r="Y685" s="906"/>
      <c r="Z685" s="907" t="s">
        <v>5596</v>
      </c>
      <c r="AA685" s="908">
        <v>120.49863013698631</v>
      </c>
      <c r="AB685" s="909"/>
      <c r="AC685" s="905"/>
      <c r="AD685" s="907"/>
      <c r="AE685" s="929">
        <v>3</v>
      </c>
      <c r="AF685" s="906">
        <v>9</v>
      </c>
      <c r="AG685" s="910">
        <v>43959</v>
      </c>
      <c r="AH685" s="905"/>
      <c r="AI685" s="910">
        <v>43959</v>
      </c>
      <c r="AJ685" s="907"/>
      <c r="AK685" s="907"/>
      <c r="AL685" s="906">
        <v>9</v>
      </c>
      <c r="AM685" s="905"/>
      <c r="AN685" s="910">
        <v>43982</v>
      </c>
      <c r="AO685" s="910">
        <v>730</v>
      </c>
      <c r="AP685" s="907"/>
      <c r="AQ685" s="905"/>
      <c r="AR685" s="905"/>
      <c r="AS685" s="905"/>
      <c r="AT685" s="905"/>
      <c r="AU685" s="923"/>
      <c r="AV685" s="905"/>
      <c r="AW685" s="905"/>
      <c r="AX685" s="905"/>
      <c r="AY685" s="920"/>
      <c r="AZ685" s="905"/>
      <c r="BA685" s="905">
        <v>9</v>
      </c>
      <c r="BB685" s="905"/>
      <c r="BC685" s="905"/>
      <c r="BD685" s="905"/>
      <c r="BE685" s="905"/>
      <c r="BF685" s="905"/>
      <c r="BG685" s="905"/>
      <c r="BH685" s="905"/>
      <c r="BI685" s="716">
        <v>9</v>
      </c>
      <c r="BJ685" s="722">
        <v>0.75</v>
      </c>
      <c r="BK685" s="1062">
        <v>7642800</v>
      </c>
      <c r="BL685" s="716">
        <v>1</v>
      </c>
      <c r="BM685" s="720" t="s">
        <v>5597</v>
      </c>
      <c r="BN685" s="891"/>
      <c r="BO685" s="891"/>
      <c r="BP685" s="891"/>
      <c r="BQ685" s="891"/>
      <c r="BR685" s="891"/>
      <c r="BS685" s="891"/>
      <c r="BT685" s="891"/>
      <c r="BU685" s="891"/>
      <c r="BV685" s="891"/>
      <c r="BW685" s="891"/>
      <c r="BX685" s="891"/>
      <c r="BY685" s="891"/>
      <c r="BZ685" s="891"/>
      <c r="CA685" s="891"/>
      <c r="CB685" s="891"/>
      <c r="CC685" s="891"/>
      <c r="CD685" s="891"/>
      <c r="CE685" s="891"/>
    </row>
    <row r="686" spans="1:83" s="726" customFormat="1">
      <c r="A686" s="904">
        <f t="shared" si="10"/>
        <v>677</v>
      </c>
      <c r="B686" s="907">
        <v>2100</v>
      </c>
      <c r="C686" s="905" t="s">
        <v>4565</v>
      </c>
      <c r="D686" s="905">
        <v>2117</v>
      </c>
      <c r="E686" s="905" t="s">
        <v>4695</v>
      </c>
      <c r="F686" s="905">
        <v>2010</v>
      </c>
      <c r="G686" s="907" t="s">
        <v>4696</v>
      </c>
      <c r="H686" s="907" t="s">
        <v>4581</v>
      </c>
      <c r="I686" s="905" t="s">
        <v>4582</v>
      </c>
      <c r="J686" s="906">
        <v>6850970000606</v>
      </c>
      <c r="K686" s="905" t="s">
        <v>5559</v>
      </c>
      <c r="L686" s="905" t="s">
        <v>4459</v>
      </c>
      <c r="M686" s="905" t="s">
        <v>656</v>
      </c>
      <c r="N686" s="905" t="s">
        <v>634</v>
      </c>
      <c r="O686" s="929">
        <v>0</v>
      </c>
      <c r="P686" s="922">
        <v>0</v>
      </c>
      <c r="Q686" s="922">
        <v>0</v>
      </c>
      <c r="R686" s="922">
        <v>0</v>
      </c>
      <c r="S686" s="907">
        <v>4005</v>
      </c>
      <c r="T686" s="905" t="s">
        <v>4566</v>
      </c>
      <c r="U686" s="923">
        <v>0</v>
      </c>
      <c r="V686" s="923">
        <v>0</v>
      </c>
      <c r="W686" s="907" t="s">
        <v>4567</v>
      </c>
      <c r="X686" s="905"/>
      <c r="Y686" s="906"/>
      <c r="Z686" s="907" t="s">
        <v>5596</v>
      </c>
      <c r="AA686" s="908">
        <v>120.49863013698631</v>
      </c>
      <c r="AB686" s="909"/>
      <c r="AC686" s="905"/>
      <c r="AD686" s="907"/>
      <c r="AE686" s="929">
        <v>0</v>
      </c>
      <c r="AF686" s="906">
        <v>0</v>
      </c>
      <c r="AG686" s="910">
        <v>43808</v>
      </c>
      <c r="AH686" s="905"/>
      <c r="AI686" s="907"/>
      <c r="AJ686" s="907"/>
      <c r="AK686" s="907"/>
      <c r="AL686" s="906"/>
      <c r="AM686" s="905"/>
      <c r="AN686" s="910">
        <v>43982</v>
      </c>
      <c r="AO686" s="910">
        <v>730</v>
      </c>
      <c r="AP686" s="907"/>
      <c r="AQ686" s="905"/>
      <c r="AR686" s="905"/>
      <c r="AS686" s="905"/>
      <c r="AT686" s="905"/>
      <c r="AU686" s="923"/>
      <c r="AV686" s="905"/>
      <c r="AW686" s="905"/>
      <c r="AX686" s="905"/>
      <c r="AY686" s="920"/>
      <c r="AZ686" s="905"/>
      <c r="BA686" s="905"/>
      <c r="BB686" s="905"/>
      <c r="BC686" s="905"/>
      <c r="BD686" s="905"/>
      <c r="BE686" s="905"/>
      <c r="BF686" s="905"/>
      <c r="BG686" s="905"/>
      <c r="BH686" s="905"/>
      <c r="BI686" s="716">
        <v>0</v>
      </c>
      <c r="BJ686" s="722">
        <v>0</v>
      </c>
      <c r="BK686" s="1062">
        <v>0</v>
      </c>
      <c r="BL686" s="716">
        <v>0</v>
      </c>
      <c r="BM686" s="720" t="s">
        <v>5597</v>
      </c>
      <c r="BN686" s="891"/>
      <c r="BO686" s="891"/>
      <c r="BP686" s="891"/>
      <c r="BQ686" s="891"/>
      <c r="BR686" s="891"/>
      <c r="BS686" s="891"/>
      <c r="BT686" s="891"/>
      <c r="BU686" s="891"/>
      <c r="BV686" s="891"/>
      <c r="BW686" s="891"/>
      <c r="BX686" s="891"/>
      <c r="BY686" s="891"/>
      <c r="BZ686" s="891"/>
      <c r="CA686" s="891"/>
      <c r="CB686" s="891"/>
      <c r="CC686" s="891"/>
      <c r="CD686" s="891"/>
      <c r="CE686" s="891"/>
    </row>
    <row r="687" spans="1:83" s="726" customFormat="1">
      <c r="A687" s="904">
        <f t="shared" si="10"/>
        <v>678</v>
      </c>
      <c r="B687" s="907">
        <v>2100</v>
      </c>
      <c r="C687" s="905" t="s">
        <v>4565</v>
      </c>
      <c r="D687" s="905">
        <v>2117</v>
      </c>
      <c r="E687" s="905" t="s">
        <v>4695</v>
      </c>
      <c r="F687" s="905">
        <v>2010</v>
      </c>
      <c r="G687" s="907" t="s">
        <v>4696</v>
      </c>
      <c r="H687" s="907" t="s">
        <v>4581</v>
      </c>
      <c r="I687" s="905" t="s">
        <v>4582</v>
      </c>
      <c r="J687" s="906">
        <v>6850970000131</v>
      </c>
      <c r="K687" s="905" t="s">
        <v>4935</v>
      </c>
      <c r="L687" s="905" t="s">
        <v>4459</v>
      </c>
      <c r="M687" s="905" t="s">
        <v>656</v>
      </c>
      <c r="N687" s="905" t="s">
        <v>634</v>
      </c>
      <c r="O687" s="929">
        <v>300</v>
      </c>
      <c r="P687" s="922">
        <v>0</v>
      </c>
      <c r="Q687" s="922">
        <v>0</v>
      </c>
      <c r="R687" s="922">
        <v>0</v>
      </c>
      <c r="S687" s="907">
        <v>4005</v>
      </c>
      <c r="T687" s="905" t="s">
        <v>4566</v>
      </c>
      <c r="U687" s="923">
        <v>21727</v>
      </c>
      <c r="V687" s="923">
        <v>6518136</v>
      </c>
      <c r="W687" s="907" t="s">
        <v>4567</v>
      </c>
      <c r="X687" s="905"/>
      <c r="Y687" s="906"/>
      <c r="Z687" s="907" t="s">
        <v>5596</v>
      </c>
      <c r="AA687" s="908">
        <v>120.49863013698631</v>
      </c>
      <c r="AB687" s="909"/>
      <c r="AC687" s="905"/>
      <c r="AD687" s="907"/>
      <c r="AE687" s="929">
        <v>300</v>
      </c>
      <c r="AF687" s="906">
        <v>89</v>
      </c>
      <c r="AG687" s="910">
        <v>43959</v>
      </c>
      <c r="AH687" s="905"/>
      <c r="AI687" s="910">
        <v>43959</v>
      </c>
      <c r="AJ687" s="907"/>
      <c r="AK687" s="907"/>
      <c r="AL687" s="906">
        <v>89</v>
      </c>
      <c r="AM687" s="905"/>
      <c r="AN687" s="910">
        <v>43982</v>
      </c>
      <c r="AO687" s="910">
        <v>730</v>
      </c>
      <c r="AP687" s="907"/>
      <c r="AQ687" s="905"/>
      <c r="AR687" s="905"/>
      <c r="AS687" s="905"/>
      <c r="AT687" s="905"/>
      <c r="AU687" s="923"/>
      <c r="AV687" s="905"/>
      <c r="AW687" s="905"/>
      <c r="AX687" s="905"/>
      <c r="AY687" s="920"/>
      <c r="AZ687" s="905"/>
      <c r="BA687" s="905">
        <v>89</v>
      </c>
      <c r="BB687" s="905"/>
      <c r="BC687" s="905"/>
      <c r="BD687" s="905"/>
      <c r="BE687" s="905"/>
      <c r="BF687" s="905"/>
      <c r="BG687" s="905"/>
      <c r="BH687" s="905"/>
      <c r="BI687" s="716">
        <v>89</v>
      </c>
      <c r="BJ687" s="722">
        <v>7.416666666666667</v>
      </c>
      <c r="BK687" s="1062">
        <v>1933703</v>
      </c>
      <c r="BL687" s="716">
        <v>1</v>
      </c>
      <c r="BM687" s="720" t="s">
        <v>5597</v>
      </c>
      <c r="BN687" s="891"/>
      <c r="BO687" s="891"/>
      <c r="BP687" s="891"/>
      <c r="BQ687" s="891"/>
      <c r="BR687" s="891"/>
      <c r="BS687" s="891"/>
      <c r="BT687" s="891"/>
      <c r="BU687" s="891"/>
      <c r="BV687" s="891"/>
      <c r="BW687" s="891"/>
      <c r="BX687" s="891"/>
      <c r="BY687" s="891"/>
      <c r="BZ687" s="891"/>
      <c r="CA687" s="891"/>
      <c r="CB687" s="891"/>
      <c r="CC687" s="891"/>
      <c r="CD687" s="891"/>
      <c r="CE687" s="891"/>
    </row>
    <row r="688" spans="1:83" s="726" customFormat="1">
      <c r="A688" s="904">
        <f t="shared" si="10"/>
        <v>679</v>
      </c>
      <c r="B688" s="907">
        <v>2100</v>
      </c>
      <c r="C688" s="905" t="s">
        <v>4565</v>
      </c>
      <c r="D688" s="905">
        <v>2117</v>
      </c>
      <c r="E688" s="905" t="s">
        <v>4695</v>
      </c>
      <c r="F688" s="905">
        <v>2010</v>
      </c>
      <c r="G688" s="907" t="s">
        <v>4696</v>
      </c>
      <c r="H688" s="907" t="s">
        <v>4581</v>
      </c>
      <c r="I688" s="905" t="s">
        <v>4582</v>
      </c>
      <c r="J688" s="906">
        <v>6850970000133</v>
      </c>
      <c r="K688" s="905" t="s">
        <v>5241</v>
      </c>
      <c r="L688" s="905" t="s">
        <v>4459</v>
      </c>
      <c r="M688" s="905" t="s">
        <v>656</v>
      </c>
      <c r="N688" s="905" t="s">
        <v>634</v>
      </c>
      <c r="O688" s="929">
        <v>300</v>
      </c>
      <c r="P688" s="922">
        <v>0</v>
      </c>
      <c r="Q688" s="922">
        <v>0</v>
      </c>
      <c r="R688" s="922">
        <v>0</v>
      </c>
      <c r="S688" s="907">
        <v>4005</v>
      </c>
      <c r="T688" s="905" t="s">
        <v>4566</v>
      </c>
      <c r="U688" s="923">
        <v>64900</v>
      </c>
      <c r="V688" s="923">
        <v>19470000</v>
      </c>
      <c r="W688" s="907" t="s">
        <v>4567</v>
      </c>
      <c r="X688" s="905"/>
      <c r="Y688" s="906"/>
      <c r="Z688" s="907" t="s">
        <v>5596</v>
      </c>
      <c r="AA688" s="908">
        <v>120.49863013698631</v>
      </c>
      <c r="AB688" s="909"/>
      <c r="AC688" s="905"/>
      <c r="AD688" s="907"/>
      <c r="AE688" s="929">
        <v>300</v>
      </c>
      <c r="AF688" s="906">
        <v>0</v>
      </c>
      <c r="AG688" s="910">
        <v>43808</v>
      </c>
      <c r="AH688" s="905"/>
      <c r="AI688" s="907"/>
      <c r="AJ688" s="907"/>
      <c r="AK688" s="907"/>
      <c r="AL688" s="906"/>
      <c r="AM688" s="905"/>
      <c r="AN688" s="910">
        <v>43982</v>
      </c>
      <c r="AO688" s="910">
        <v>730</v>
      </c>
      <c r="AP688" s="907"/>
      <c r="AQ688" s="905"/>
      <c r="AR688" s="905"/>
      <c r="AS688" s="905"/>
      <c r="AT688" s="905"/>
      <c r="AU688" s="923"/>
      <c r="AV688" s="905"/>
      <c r="AW688" s="905"/>
      <c r="AX688" s="905"/>
      <c r="AY688" s="920"/>
      <c r="AZ688" s="905"/>
      <c r="BA688" s="905"/>
      <c r="BB688" s="905"/>
      <c r="BC688" s="905"/>
      <c r="BD688" s="905"/>
      <c r="BE688" s="905"/>
      <c r="BF688" s="905"/>
      <c r="BG688" s="905"/>
      <c r="BH688" s="905"/>
      <c r="BI688" s="716">
        <v>0</v>
      </c>
      <c r="BJ688" s="722">
        <v>0</v>
      </c>
      <c r="BK688" s="1062">
        <v>0</v>
      </c>
      <c r="BL688" s="716">
        <v>0</v>
      </c>
      <c r="BM688" s="720" t="s">
        <v>5597</v>
      </c>
      <c r="BN688" s="891"/>
      <c r="BO688" s="891"/>
      <c r="BP688" s="891"/>
      <c r="BQ688" s="891"/>
      <c r="BR688" s="891"/>
      <c r="BS688" s="891"/>
      <c r="BT688" s="891"/>
      <c r="BU688" s="891"/>
      <c r="BV688" s="891"/>
      <c r="BW688" s="891"/>
      <c r="BX688" s="891"/>
      <c r="BY688" s="891"/>
      <c r="BZ688" s="891"/>
      <c r="CA688" s="891"/>
      <c r="CB688" s="891"/>
      <c r="CC688" s="891"/>
      <c r="CD688" s="891"/>
      <c r="CE688" s="891"/>
    </row>
    <row r="689" spans="1:83" s="726" customFormat="1">
      <c r="A689" s="904">
        <f t="shared" si="10"/>
        <v>680</v>
      </c>
      <c r="B689" s="907">
        <v>2100</v>
      </c>
      <c r="C689" s="905" t="s">
        <v>4565</v>
      </c>
      <c r="D689" s="905">
        <v>2117</v>
      </c>
      <c r="E689" s="905" t="s">
        <v>4695</v>
      </c>
      <c r="F689" s="905">
        <v>2010</v>
      </c>
      <c r="G689" s="907" t="s">
        <v>4696</v>
      </c>
      <c r="H689" s="907" t="s">
        <v>4581</v>
      </c>
      <c r="I689" s="905" t="s">
        <v>4582</v>
      </c>
      <c r="J689" s="906">
        <v>6850970000607</v>
      </c>
      <c r="K689" s="905" t="s">
        <v>5560</v>
      </c>
      <c r="L689" s="905" t="s">
        <v>4459</v>
      </c>
      <c r="M689" s="905" t="s">
        <v>656</v>
      </c>
      <c r="N689" s="905" t="s">
        <v>634</v>
      </c>
      <c r="O689" s="929">
        <v>0</v>
      </c>
      <c r="P689" s="922">
        <v>0</v>
      </c>
      <c r="Q689" s="922">
        <v>0</v>
      </c>
      <c r="R689" s="922">
        <v>0</v>
      </c>
      <c r="S689" s="907">
        <v>4005</v>
      </c>
      <c r="T689" s="905" t="s">
        <v>4566</v>
      </c>
      <c r="U689" s="923">
        <v>0</v>
      </c>
      <c r="V689" s="923">
        <v>0</v>
      </c>
      <c r="W689" s="907" t="s">
        <v>4567</v>
      </c>
      <c r="X689" s="905"/>
      <c r="Y689" s="906"/>
      <c r="Z689" s="907" t="s">
        <v>5596</v>
      </c>
      <c r="AA689" s="908">
        <v>120.49863013698631</v>
      </c>
      <c r="AB689" s="909"/>
      <c r="AC689" s="905"/>
      <c r="AD689" s="907"/>
      <c r="AE689" s="929">
        <v>0</v>
      </c>
      <c r="AF689" s="906">
        <v>0</v>
      </c>
      <c r="AG689" s="910">
        <v>43808</v>
      </c>
      <c r="AH689" s="905"/>
      <c r="AI689" s="907"/>
      <c r="AJ689" s="907"/>
      <c r="AK689" s="907"/>
      <c r="AL689" s="906"/>
      <c r="AM689" s="905"/>
      <c r="AN689" s="910">
        <v>43982</v>
      </c>
      <c r="AO689" s="910">
        <v>730</v>
      </c>
      <c r="AP689" s="907"/>
      <c r="AQ689" s="905"/>
      <c r="AR689" s="905"/>
      <c r="AS689" s="905"/>
      <c r="AT689" s="905"/>
      <c r="AU689" s="923"/>
      <c r="AV689" s="905"/>
      <c r="AW689" s="905"/>
      <c r="AX689" s="905"/>
      <c r="AY689" s="920"/>
      <c r="AZ689" s="905"/>
      <c r="BA689" s="905"/>
      <c r="BB689" s="905"/>
      <c r="BC689" s="905"/>
      <c r="BD689" s="905"/>
      <c r="BE689" s="905"/>
      <c r="BF689" s="905"/>
      <c r="BG689" s="905"/>
      <c r="BH689" s="905"/>
      <c r="BI689" s="716">
        <v>0</v>
      </c>
      <c r="BJ689" s="722">
        <v>0</v>
      </c>
      <c r="BK689" s="1062">
        <v>0</v>
      </c>
      <c r="BL689" s="716">
        <v>0</v>
      </c>
      <c r="BM689" s="720" t="s">
        <v>5597</v>
      </c>
      <c r="BN689" s="891"/>
      <c r="BO689" s="891"/>
      <c r="BP689" s="891"/>
      <c r="BQ689" s="891"/>
      <c r="BR689" s="891"/>
      <c r="BS689" s="891"/>
      <c r="BT689" s="891"/>
      <c r="BU689" s="891"/>
      <c r="BV689" s="891"/>
      <c r="BW689" s="891"/>
      <c r="BX689" s="891"/>
      <c r="BY689" s="891"/>
      <c r="BZ689" s="891"/>
      <c r="CA689" s="891"/>
      <c r="CB689" s="891"/>
      <c r="CC689" s="891"/>
      <c r="CD689" s="891"/>
      <c r="CE689" s="891"/>
    </row>
    <row r="690" spans="1:83" s="726" customFormat="1">
      <c r="A690" s="904">
        <f t="shared" si="10"/>
        <v>681</v>
      </c>
      <c r="B690" s="907">
        <v>2100</v>
      </c>
      <c r="C690" s="905" t="s">
        <v>4565</v>
      </c>
      <c r="D690" s="905">
        <v>2117</v>
      </c>
      <c r="E690" s="905" t="s">
        <v>4695</v>
      </c>
      <c r="F690" s="905">
        <v>2010</v>
      </c>
      <c r="G690" s="907" t="s">
        <v>4696</v>
      </c>
      <c r="H690" s="907" t="s">
        <v>4581</v>
      </c>
      <c r="I690" s="905" t="s">
        <v>4582</v>
      </c>
      <c r="J690" s="906">
        <v>6850970000608</v>
      </c>
      <c r="K690" s="905" t="s">
        <v>5561</v>
      </c>
      <c r="L690" s="905" t="s">
        <v>4459</v>
      </c>
      <c r="M690" s="905" t="s">
        <v>656</v>
      </c>
      <c r="N690" s="905" t="s">
        <v>634</v>
      </c>
      <c r="O690" s="929">
        <v>0</v>
      </c>
      <c r="P690" s="922">
        <v>0</v>
      </c>
      <c r="Q690" s="922">
        <v>0</v>
      </c>
      <c r="R690" s="922">
        <v>0</v>
      </c>
      <c r="S690" s="907">
        <v>4005</v>
      </c>
      <c r="T690" s="905" t="s">
        <v>4566</v>
      </c>
      <c r="U690" s="923">
        <v>0</v>
      </c>
      <c r="V690" s="923">
        <v>0</v>
      </c>
      <c r="W690" s="907" t="s">
        <v>4567</v>
      </c>
      <c r="X690" s="905"/>
      <c r="Y690" s="906"/>
      <c r="Z690" s="907" t="s">
        <v>5596</v>
      </c>
      <c r="AA690" s="908">
        <v>120.49863013698631</v>
      </c>
      <c r="AB690" s="909"/>
      <c r="AC690" s="905"/>
      <c r="AD690" s="907"/>
      <c r="AE690" s="929">
        <v>0</v>
      </c>
      <c r="AF690" s="906">
        <v>0</v>
      </c>
      <c r="AG690" s="910">
        <v>43808</v>
      </c>
      <c r="AH690" s="905"/>
      <c r="AI690" s="907"/>
      <c r="AJ690" s="907"/>
      <c r="AK690" s="907"/>
      <c r="AL690" s="906"/>
      <c r="AM690" s="905"/>
      <c r="AN690" s="910">
        <v>43982</v>
      </c>
      <c r="AO690" s="910">
        <v>730</v>
      </c>
      <c r="AP690" s="907"/>
      <c r="AQ690" s="905"/>
      <c r="AR690" s="905"/>
      <c r="AS690" s="905"/>
      <c r="AT690" s="905"/>
      <c r="AU690" s="923"/>
      <c r="AV690" s="905"/>
      <c r="AW690" s="905"/>
      <c r="AX690" s="905"/>
      <c r="AY690" s="920"/>
      <c r="AZ690" s="905"/>
      <c r="BA690" s="905"/>
      <c r="BB690" s="905"/>
      <c r="BC690" s="905"/>
      <c r="BD690" s="905"/>
      <c r="BE690" s="905"/>
      <c r="BF690" s="905"/>
      <c r="BG690" s="905"/>
      <c r="BH690" s="905"/>
      <c r="BI690" s="716">
        <v>0</v>
      </c>
      <c r="BJ690" s="722">
        <v>0</v>
      </c>
      <c r="BK690" s="1062">
        <v>0</v>
      </c>
      <c r="BL690" s="716">
        <v>0</v>
      </c>
      <c r="BM690" s="720" t="s">
        <v>5597</v>
      </c>
      <c r="BN690" s="891"/>
      <c r="BO690" s="891"/>
      <c r="BP690" s="891"/>
      <c r="BQ690" s="891"/>
      <c r="BR690" s="891"/>
      <c r="BS690" s="891"/>
      <c r="BT690" s="891"/>
      <c r="BU690" s="891"/>
      <c r="BV690" s="891"/>
      <c r="BW690" s="891"/>
      <c r="BX690" s="891"/>
      <c r="BY690" s="891"/>
      <c r="BZ690" s="891"/>
      <c r="CA690" s="891"/>
      <c r="CB690" s="891"/>
      <c r="CC690" s="891"/>
      <c r="CD690" s="891"/>
      <c r="CE690" s="891"/>
    </row>
    <row r="691" spans="1:83" s="726" customFormat="1">
      <c r="A691" s="904">
        <f t="shared" si="10"/>
        <v>682</v>
      </c>
      <c r="B691" s="907">
        <v>2100</v>
      </c>
      <c r="C691" s="905" t="s">
        <v>4565</v>
      </c>
      <c r="D691" s="905">
        <v>2117</v>
      </c>
      <c r="E691" s="905" t="s">
        <v>4695</v>
      </c>
      <c r="F691" s="905">
        <v>2010</v>
      </c>
      <c r="G691" s="907" t="s">
        <v>4696</v>
      </c>
      <c r="H691" s="907" t="s">
        <v>4581</v>
      </c>
      <c r="I691" s="905" t="s">
        <v>4582</v>
      </c>
      <c r="J691" s="906">
        <v>6850970000139</v>
      </c>
      <c r="K691" s="905" t="s">
        <v>5562</v>
      </c>
      <c r="L691" s="905" t="s">
        <v>4459</v>
      </c>
      <c r="M691" s="905" t="s">
        <v>4591</v>
      </c>
      <c r="N691" s="905" t="s">
        <v>634</v>
      </c>
      <c r="O691" s="929">
        <v>0</v>
      </c>
      <c r="P691" s="922">
        <v>0</v>
      </c>
      <c r="Q691" s="922">
        <v>0</v>
      </c>
      <c r="R691" s="922">
        <v>0</v>
      </c>
      <c r="S691" s="907">
        <v>4005</v>
      </c>
      <c r="T691" s="905" t="s">
        <v>4566</v>
      </c>
      <c r="U691" s="923">
        <v>0</v>
      </c>
      <c r="V691" s="923">
        <v>0</v>
      </c>
      <c r="W691" s="907" t="s">
        <v>4567</v>
      </c>
      <c r="X691" s="905"/>
      <c r="Y691" s="906"/>
      <c r="Z691" s="907" t="s">
        <v>5596</v>
      </c>
      <c r="AA691" s="908">
        <v>120.49863013698631</v>
      </c>
      <c r="AB691" s="909"/>
      <c r="AC691" s="905"/>
      <c r="AD691" s="907"/>
      <c r="AE691" s="929">
        <v>0</v>
      </c>
      <c r="AF691" s="906">
        <v>0</v>
      </c>
      <c r="AG691" s="910">
        <v>43808</v>
      </c>
      <c r="AH691" s="905"/>
      <c r="AI691" s="907"/>
      <c r="AJ691" s="907"/>
      <c r="AK691" s="907"/>
      <c r="AL691" s="906"/>
      <c r="AM691" s="905"/>
      <c r="AN691" s="910">
        <v>43982</v>
      </c>
      <c r="AO691" s="910">
        <v>730</v>
      </c>
      <c r="AP691" s="907"/>
      <c r="AQ691" s="905"/>
      <c r="AR691" s="905"/>
      <c r="AS691" s="905"/>
      <c r="AT691" s="905"/>
      <c r="AU691" s="923"/>
      <c r="AV691" s="905"/>
      <c r="AW691" s="905"/>
      <c r="AX691" s="905"/>
      <c r="AY691" s="920"/>
      <c r="AZ691" s="905"/>
      <c r="BA691" s="905"/>
      <c r="BB691" s="905"/>
      <c r="BC691" s="905"/>
      <c r="BD691" s="905"/>
      <c r="BE691" s="905"/>
      <c r="BF691" s="905"/>
      <c r="BG691" s="905"/>
      <c r="BH691" s="905"/>
      <c r="BI691" s="716">
        <v>0</v>
      </c>
      <c r="BJ691" s="722">
        <v>0</v>
      </c>
      <c r="BK691" s="1062">
        <v>0</v>
      </c>
      <c r="BL691" s="716">
        <v>0</v>
      </c>
      <c r="BM691" s="720" t="s">
        <v>5597</v>
      </c>
      <c r="BN691" s="891"/>
      <c r="BO691" s="891"/>
      <c r="BP691" s="891"/>
      <c r="BQ691" s="891"/>
      <c r="BR691" s="891"/>
      <c r="BS691" s="891"/>
      <c r="BT691" s="891"/>
      <c r="BU691" s="891"/>
      <c r="BV691" s="891"/>
      <c r="BW691" s="891"/>
      <c r="BX691" s="891"/>
      <c r="BY691" s="891"/>
      <c r="BZ691" s="891"/>
      <c r="CA691" s="891"/>
      <c r="CB691" s="891"/>
      <c r="CC691" s="891"/>
      <c r="CD691" s="891"/>
      <c r="CE691" s="891"/>
    </row>
    <row r="692" spans="1:83" s="726" customFormat="1">
      <c r="A692" s="904">
        <f t="shared" si="10"/>
        <v>683</v>
      </c>
      <c r="B692" s="907">
        <v>2100</v>
      </c>
      <c r="C692" s="905" t="s">
        <v>4565</v>
      </c>
      <c r="D692" s="905">
        <v>2117</v>
      </c>
      <c r="E692" s="905" t="s">
        <v>4695</v>
      </c>
      <c r="F692" s="905">
        <v>2010</v>
      </c>
      <c r="G692" s="907" t="s">
        <v>4696</v>
      </c>
      <c r="H692" s="907" t="s">
        <v>4581</v>
      </c>
      <c r="I692" s="905" t="s">
        <v>4582</v>
      </c>
      <c r="J692" s="906">
        <v>6850970000140</v>
      </c>
      <c r="K692" s="905" t="s">
        <v>5563</v>
      </c>
      <c r="L692" s="905" t="s">
        <v>4459</v>
      </c>
      <c r="M692" s="905" t="s">
        <v>4591</v>
      </c>
      <c r="N692" s="905" t="s">
        <v>634</v>
      </c>
      <c r="O692" s="929">
        <v>0</v>
      </c>
      <c r="P692" s="922">
        <v>0</v>
      </c>
      <c r="Q692" s="922">
        <v>0</v>
      </c>
      <c r="R692" s="922">
        <v>0</v>
      </c>
      <c r="S692" s="907">
        <v>4005</v>
      </c>
      <c r="T692" s="905" t="s">
        <v>4566</v>
      </c>
      <c r="U692" s="923">
        <v>0</v>
      </c>
      <c r="V692" s="923">
        <v>0</v>
      </c>
      <c r="W692" s="907" t="s">
        <v>4567</v>
      </c>
      <c r="X692" s="905"/>
      <c r="Y692" s="906"/>
      <c r="Z692" s="907" t="s">
        <v>5596</v>
      </c>
      <c r="AA692" s="908">
        <v>120.49863013698631</v>
      </c>
      <c r="AB692" s="909"/>
      <c r="AC692" s="905"/>
      <c r="AD692" s="907"/>
      <c r="AE692" s="929">
        <v>0</v>
      </c>
      <c r="AF692" s="906">
        <v>0</v>
      </c>
      <c r="AG692" s="910">
        <v>43808</v>
      </c>
      <c r="AH692" s="905"/>
      <c r="AI692" s="907"/>
      <c r="AJ692" s="907"/>
      <c r="AK692" s="907"/>
      <c r="AL692" s="906"/>
      <c r="AM692" s="905"/>
      <c r="AN692" s="910">
        <v>43982</v>
      </c>
      <c r="AO692" s="910">
        <v>730</v>
      </c>
      <c r="AP692" s="907"/>
      <c r="AQ692" s="905"/>
      <c r="AR692" s="905"/>
      <c r="AS692" s="905"/>
      <c r="AT692" s="905"/>
      <c r="AU692" s="923"/>
      <c r="AV692" s="905"/>
      <c r="AW692" s="905"/>
      <c r="AX692" s="905"/>
      <c r="AY692" s="920"/>
      <c r="AZ692" s="905"/>
      <c r="BA692" s="905"/>
      <c r="BB692" s="905"/>
      <c r="BC692" s="905"/>
      <c r="BD692" s="905"/>
      <c r="BE692" s="905"/>
      <c r="BF692" s="905"/>
      <c r="BG692" s="905"/>
      <c r="BH692" s="905"/>
      <c r="BI692" s="716">
        <v>0</v>
      </c>
      <c r="BJ692" s="722">
        <v>0</v>
      </c>
      <c r="BK692" s="1062">
        <v>0</v>
      </c>
      <c r="BL692" s="716">
        <v>0</v>
      </c>
      <c r="BM692" s="720" t="s">
        <v>5597</v>
      </c>
      <c r="BN692" s="891"/>
      <c r="BO692" s="891"/>
      <c r="BP692" s="891"/>
      <c r="BQ692" s="891"/>
      <c r="BR692" s="891"/>
      <c r="BS692" s="891"/>
      <c r="BT692" s="891"/>
      <c r="BU692" s="891"/>
      <c r="BV692" s="891"/>
      <c r="BW692" s="891"/>
      <c r="BX692" s="891"/>
      <c r="BY692" s="891"/>
      <c r="BZ692" s="891"/>
      <c r="CA692" s="891"/>
      <c r="CB692" s="891"/>
      <c r="CC692" s="891"/>
      <c r="CD692" s="891"/>
      <c r="CE692" s="891"/>
    </row>
    <row r="693" spans="1:83" s="726" customFormat="1">
      <c r="A693" s="904">
        <f t="shared" si="10"/>
        <v>684</v>
      </c>
      <c r="B693" s="907">
        <v>2100</v>
      </c>
      <c r="C693" s="905" t="s">
        <v>4565</v>
      </c>
      <c r="D693" s="905">
        <v>2117</v>
      </c>
      <c r="E693" s="905" t="s">
        <v>4695</v>
      </c>
      <c r="F693" s="905">
        <v>2010</v>
      </c>
      <c r="G693" s="907" t="s">
        <v>4696</v>
      </c>
      <c r="H693" s="907" t="s">
        <v>4581</v>
      </c>
      <c r="I693" s="905" t="s">
        <v>4582</v>
      </c>
      <c r="J693" s="906">
        <v>6850970000215</v>
      </c>
      <c r="K693" s="905" t="s">
        <v>5564</v>
      </c>
      <c r="L693" s="905" t="s">
        <v>4459</v>
      </c>
      <c r="M693" s="905" t="s">
        <v>4929</v>
      </c>
      <c r="N693" s="905" t="s">
        <v>634</v>
      </c>
      <c r="O693" s="929">
        <v>0</v>
      </c>
      <c r="P693" s="922">
        <v>0</v>
      </c>
      <c r="Q693" s="922">
        <v>0</v>
      </c>
      <c r="R693" s="922">
        <v>0</v>
      </c>
      <c r="S693" s="907">
        <v>4005</v>
      </c>
      <c r="T693" s="905" t="s">
        <v>4566</v>
      </c>
      <c r="U693" s="923">
        <v>0</v>
      </c>
      <c r="V693" s="923">
        <v>0</v>
      </c>
      <c r="W693" s="907" t="s">
        <v>4567</v>
      </c>
      <c r="X693" s="905"/>
      <c r="Y693" s="906"/>
      <c r="Z693" s="907" t="s">
        <v>5596</v>
      </c>
      <c r="AA693" s="908">
        <v>120.49863013698631</v>
      </c>
      <c r="AB693" s="909"/>
      <c r="AC693" s="905"/>
      <c r="AD693" s="907"/>
      <c r="AE693" s="929">
        <v>0</v>
      </c>
      <c r="AF693" s="906">
        <v>0</v>
      </c>
      <c r="AG693" s="910">
        <v>43808</v>
      </c>
      <c r="AH693" s="905"/>
      <c r="AI693" s="907"/>
      <c r="AJ693" s="907"/>
      <c r="AK693" s="907"/>
      <c r="AL693" s="906"/>
      <c r="AM693" s="905"/>
      <c r="AN693" s="910">
        <v>43982</v>
      </c>
      <c r="AO693" s="910">
        <v>730</v>
      </c>
      <c r="AP693" s="907"/>
      <c r="AQ693" s="905"/>
      <c r="AR693" s="905"/>
      <c r="AS693" s="905"/>
      <c r="AT693" s="905"/>
      <c r="AU693" s="923"/>
      <c r="AV693" s="905"/>
      <c r="AW693" s="905"/>
      <c r="AX693" s="905"/>
      <c r="AY693" s="920"/>
      <c r="AZ693" s="905"/>
      <c r="BA693" s="905"/>
      <c r="BB693" s="905"/>
      <c r="BC693" s="905"/>
      <c r="BD693" s="905"/>
      <c r="BE693" s="905"/>
      <c r="BF693" s="905"/>
      <c r="BG693" s="905"/>
      <c r="BH693" s="905"/>
      <c r="BI693" s="716">
        <v>0</v>
      </c>
      <c r="BJ693" s="722">
        <v>0</v>
      </c>
      <c r="BK693" s="1062">
        <v>0</v>
      </c>
      <c r="BL693" s="716">
        <v>0</v>
      </c>
      <c r="BM693" s="720" t="s">
        <v>5597</v>
      </c>
      <c r="BN693" s="891"/>
      <c r="BO693" s="891"/>
      <c r="BP693" s="891"/>
      <c r="BQ693" s="891"/>
      <c r="BR693" s="891"/>
      <c r="BS693" s="891"/>
      <c r="BT693" s="891"/>
      <c r="BU693" s="891"/>
      <c r="BV693" s="891"/>
      <c r="BW693" s="891"/>
      <c r="BX693" s="891"/>
      <c r="BY693" s="891"/>
      <c r="BZ693" s="891"/>
      <c r="CA693" s="891"/>
      <c r="CB693" s="891"/>
      <c r="CC693" s="891"/>
      <c r="CD693" s="891"/>
      <c r="CE693" s="891"/>
    </row>
    <row r="694" spans="1:83" s="726" customFormat="1">
      <c r="A694" s="904">
        <f t="shared" si="10"/>
        <v>685</v>
      </c>
      <c r="B694" s="907">
        <v>2100</v>
      </c>
      <c r="C694" s="905" t="s">
        <v>4565</v>
      </c>
      <c r="D694" s="905">
        <v>2117</v>
      </c>
      <c r="E694" s="905" t="s">
        <v>4695</v>
      </c>
      <c r="F694" s="905">
        <v>2010</v>
      </c>
      <c r="G694" s="907" t="s">
        <v>4696</v>
      </c>
      <c r="H694" s="907" t="s">
        <v>4581</v>
      </c>
      <c r="I694" s="905" t="s">
        <v>4582</v>
      </c>
      <c r="J694" s="906">
        <v>9999970025875</v>
      </c>
      <c r="K694" s="905" t="s">
        <v>5565</v>
      </c>
      <c r="L694" s="905" t="s">
        <v>4459</v>
      </c>
      <c r="M694" s="905" t="s">
        <v>4591</v>
      </c>
      <c r="N694" s="905" t="s">
        <v>634</v>
      </c>
      <c r="O694" s="929">
        <v>0</v>
      </c>
      <c r="P694" s="922">
        <v>0</v>
      </c>
      <c r="Q694" s="922">
        <v>0</v>
      </c>
      <c r="R694" s="922">
        <v>0</v>
      </c>
      <c r="S694" s="907">
        <v>4005</v>
      </c>
      <c r="T694" s="905" t="s">
        <v>4566</v>
      </c>
      <c r="U694" s="923">
        <v>0</v>
      </c>
      <c r="V694" s="923">
        <v>0</v>
      </c>
      <c r="W694" s="907" t="s">
        <v>4567</v>
      </c>
      <c r="X694" s="905"/>
      <c r="Y694" s="906"/>
      <c r="Z694" s="907" t="s">
        <v>5596</v>
      </c>
      <c r="AA694" s="908">
        <v>120.49863013698631</v>
      </c>
      <c r="AB694" s="909"/>
      <c r="AC694" s="905"/>
      <c r="AD694" s="907"/>
      <c r="AE694" s="929">
        <v>0</v>
      </c>
      <c r="AF694" s="906">
        <v>0</v>
      </c>
      <c r="AG694" s="910">
        <v>43808</v>
      </c>
      <c r="AH694" s="905"/>
      <c r="AI694" s="907"/>
      <c r="AJ694" s="907"/>
      <c r="AK694" s="907"/>
      <c r="AL694" s="906"/>
      <c r="AM694" s="905"/>
      <c r="AN694" s="910">
        <v>43982</v>
      </c>
      <c r="AO694" s="910">
        <v>730</v>
      </c>
      <c r="AP694" s="907"/>
      <c r="AQ694" s="905"/>
      <c r="AR694" s="905"/>
      <c r="AS694" s="905"/>
      <c r="AT694" s="905"/>
      <c r="AU694" s="923"/>
      <c r="AV694" s="905"/>
      <c r="AW694" s="905"/>
      <c r="AX694" s="905"/>
      <c r="AY694" s="920"/>
      <c r="AZ694" s="905"/>
      <c r="BA694" s="905"/>
      <c r="BB694" s="905"/>
      <c r="BC694" s="905"/>
      <c r="BD694" s="905"/>
      <c r="BE694" s="905"/>
      <c r="BF694" s="905"/>
      <c r="BG694" s="905"/>
      <c r="BH694" s="905"/>
      <c r="BI694" s="716">
        <v>0</v>
      </c>
      <c r="BJ694" s="722">
        <v>0</v>
      </c>
      <c r="BK694" s="1062">
        <v>0</v>
      </c>
      <c r="BL694" s="716">
        <v>0</v>
      </c>
      <c r="BM694" s="720" t="s">
        <v>5597</v>
      </c>
      <c r="BN694" s="891"/>
      <c r="BO694" s="891"/>
      <c r="BP694" s="891"/>
      <c r="BQ694" s="891"/>
      <c r="BR694" s="891"/>
      <c r="BS694" s="891"/>
      <c r="BT694" s="891"/>
      <c r="BU694" s="891"/>
      <c r="BV694" s="891"/>
      <c r="BW694" s="891"/>
      <c r="BX694" s="891"/>
      <c r="BY694" s="891"/>
      <c r="BZ694" s="891"/>
      <c r="CA694" s="891"/>
      <c r="CB694" s="891"/>
      <c r="CC694" s="891"/>
      <c r="CD694" s="891"/>
      <c r="CE694" s="891"/>
    </row>
    <row r="695" spans="1:83" s="726" customFormat="1">
      <c r="A695" s="904">
        <f t="shared" si="10"/>
        <v>686</v>
      </c>
      <c r="B695" s="907">
        <v>2100</v>
      </c>
      <c r="C695" s="905" t="s">
        <v>4565</v>
      </c>
      <c r="D695" s="905">
        <v>2117</v>
      </c>
      <c r="E695" s="905" t="s">
        <v>4695</v>
      </c>
      <c r="F695" s="905">
        <v>2010</v>
      </c>
      <c r="G695" s="907" t="s">
        <v>4696</v>
      </c>
      <c r="H695" s="907" t="s">
        <v>4581</v>
      </c>
      <c r="I695" s="905" t="s">
        <v>4582</v>
      </c>
      <c r="J695" s="906">
        <v>6850970000727</v>
      </c>
      <c r="K695" s="905" t="s">
        <v>5251</v>
      </c>
      <c r="L695" s="905" t="s">
        <v>4459</v>
      </c>
      <c r="M695" s="905" t="s">
        <v>4591</v>
      </c>
      <c r="N695" s="905" t="s">
        <v>634</v>
      </c>
      <c r="O695" s="929">
        <v>3</v>
      </c>
      <c r="P695" s="922">
        <v>0</v>
      </c>
      <c r="Q695" s="922">
        <v>0</v>
      </c>
      <c r="R695" s="922">
        <v>0</v>
      </c>
      <c r="S695" s="907">
        <v>4005</v>
      </c>
      <c r="T695" s="905" t="s">
        <v>4566</v>
      </c>
      <c r="U695" s="923">
        <v>1240800</v>
      </c>
      <c r="V695" s="923">
        <v>3722400</v>
      </c>
      <c r="W695" s="907" t="s">
        <v>4567</v>
      </c>
      <c r="X695" s="905"/>
      <c r="Y695" s="906"/>
      <c r="Z695" s="907" t="s">
        <v>5596</v>
      </c>
      <c r="AA695" s="908">
        <v>120.49863013698631</v>
      </c>
      <c r="AB695" s="909"/>
      <c r="AC695" s="905"/>
      <c r="AD695" s="907"/>
      <c r="AE695" s="929">
        <v>3</v>
      </c>
      <c r="AF695" s="906">
        <v>0</v>
      </c>
      <c r="AG695" s="910">
        <v>43808</v>
      </c>
      <c r="AH695" s="905"/>
      <c r="AI695" s="907"/>
      <c r="AJ695" s="907"/>
      <c r="AK695" s="907"/>
      <c r="AL695" s="906"/>
      <c r="AM695" s="905"/>
      <c r="AN695" s="910">
        <v>43982</v>
      </c>
      <c r="AO695" s="910">
        <v>730</v>
      </c>
      <c r="AP695" s="907"/>
      <c r="AQ695" s="905"/>
      <c r="AR695" s="905"/>
      <c r="AS695" s="905"/>
      <c r="AT695" s="905"/>
      <c r="AU695" s="923"/>
      <c r="AV695" s="905"/>
      <c r="AW695" s="905"/>
      <c r="AX695" s="905"/>
      <c r="AY695" s="920"/>
      <c r="AZ695" s="905"/>
      <c r="BA695" s="905"/>
      <c r="BB695" s="905"/>
      <c r="BC695" s="905"/>
      <c r="BD695" s="905"/>
      <c r="BE695" s="905"/>
      <c r="BF695" s="905"/>
      <c r="BG695" s="905"/>
      <c r="BH695" s="905"/>
      <c r="BI695" s="716">
        <v>0</v>
      </c>
      <c r="BJ695" s="722">
        <v>0</v>
      </c>
      <c r="BK695" s="1062">
        <v>0</v>
      </c>
      <c r="BL695" s="716">
        <v>0</v>
      </c>
      <c r="BM695" s="720" t="s">
        <v>5597</v>
      </c>
      <c r="BN695" s="891"/>
      <c r="BO695" s="891"/>
      <c r="BP695" s="891"/>
      <c r="BQ695" s="891"/>
      <c r="BR695" s="891"/>
      <c r="BS695" s="891"/>
      <c r="BT695" s="891"/>
      <c r="BU695" s="891"/>
      <c r="BV695" s="891"/>
      <c r="BW695" s="891"/>
      <c r="BX695" s="891"/>
      <c r="BY695" s="891"/>
      <c r="BZ695" s="891"/>
      <c r="CA695" s="891"/>
      <c r="CB695" s="891"/>
      <c r="CC695" s="891"/>
      <c r="CD695" s="891"/>
      <c r="CE695" s="891"/>
    </row>
    <row r="696" spans="1:83" s="726" customFormat="1">
      <c r="A696" s="904">
        <f t="shared" si="10"/>
        <v>687</v>
      </c>
      <c r="B696" s="907">
        <v>2100</v>
      </c>
      <c r="C696" s="905" t="s">
        <v>4565</v>
      </c>
      <c r="D696" s="905">
        <v>2117</v>
      </c>
      <c r="E696" s="905" t="s">
        <v>4695</v>
      </c>
      <c r="F696" s="905">
        <v>2010</v>
      </c>
      <c r="G696" s="907" t="s">
        <v>4696</v>
      </c>
      <c r="H696" s="907" t="s">
        <v>4581</v>
      </c>
      <c r="I696" s="905" t="s">
        <v>4582</v>
      </c>
      <c r="J696" s="906">
        <v>6850970000147</v>
      </c>
      <c r="K696" s="905" t="s">
        <v>5566</v>
      </c>
      <c r="L696" s="905" t="s">
        <v>4459</v>
      </c>
      <c r="M696" s="905" t="s">
        <v>4447</v>
      </c>
      <c r="N696" s="905" t="s">
        <v>634</v>
      </c>
      <c r="O696" s="929">
        <v>0</v>
      </c>
      <c r="P696" s="922">
        <v>0</v>
      </c>
      <c r="Q696" s="922">
        <v>0</v>
      </c>
      <c r="R696" s="922">
        <v>0</v>
      </c>
      <c r="S696" s="907">
        <v>4005</v>
      </c>
      <c r="T696" s="905" t="s">
        <v>4566</v>
      </c>
      <c r="U696" s="923">
        <v>0</v>
      </c>
      <c r="V696" s="923">
        <v>0</v>
      </c>
      <c r="W696" s="907" t="s">
        <v>4567</v>
      </c>
      <c r="X696" s="905"/>
      <c r="Y696" s="906"/>
      <c r="Z696" s="907" t="s">
        <v>5596</v>
      </c>
      <c r="AA696" s="908">
        <v>120.49863013698631</v>
      </c>
      <c r="AB696" s="909"/>
      <c r="AC696" s="905"/>
      <c r="AD696" s="907"/>
      <c r="AE696" s="929">
        <v>0</v>
      </c>
      <c r="AF696" s="906">
        <v>0</v>
      </c>
      <c r="AG696" s="910">
        <v>43808</v>
      </c>
      <c r="AH696" s="905"/>
      <c r="AI696" s="907"/>
      <c r="AJ696" s="907"/>
      <c r="AK696" s="907"/>
      <c r="AL696" s="906"/>
      <c r="AM696" s="905"/>
      <c r="AN696" s="910">
        <v>43982</v>
      </c>
      <c r="AO696" s="910">
        <v>730</v>
      </c>
      <c r="AP696" s="907"/>
      <c r="AQ696" s="905"/>
      <c r="AR696" s="905"/>
      <c r="AS696" s="905"/>
      <c r="AT696" s="905"/>
      <c r="AU696" s="923"/>
      <c r="AV696" s="905"/>
      <c r="AW696" s="905"/>
      <c r="AX696" s="905"/>
      <c r="AY696" s="920"/>
      <c r="AZ696" s="905"/>
      <c r="BA696" s="905"/>
      <c r="BB696" s="905"/>
      <c r="BC696" s="905"/>
      <c r="BD696" s="905"/>
      <c r="BE696" s="905"/>
      <c r="BF696" s="905"/>
      <c r="BG696" s="905"/>
      <c r="BH696" s="905"/>
      <c r="BI696" s="716">
        <v>0</v>
      </c>
      <c r="BJ696" s="722">
        <v>0</v>
      </c>
      <c r="BK696" s="1062">
        <v>0</v>
      </c>
      <c r="BL696" s="716">
        <v>0</v>
      </c>
      <c r="BM696" s="720" t="s">
        <v>5597</v>
      </c>
      <c r="BN696" s="891"/>
      <c r="BO696" s="891"/>
      <c r="BP696" s="891"/>
      <c r="BQ696" s="891"/>
      <c r="BR696" s="891"/>
      <c r="BS696" s="891"/>
      <c r="BT696" s="891"/>
      <c r="BU696" s="891"/>
      <c r="BV696" s="891"/>
      <c r="BW696" s="891"/>
      <c r="BX696" s="891"/>
      <c r="BY696" s="891"/>
      <c r="BZ696" s="891"/>
      <c r="CA696" s="891"/>
      <c r="CB696" s="891"/>
      <c r="CC696" s="891"/>
      <c r="CD696" s="891"/>
      <c r="CE696" s="891"/>
    </row>
    <row r="697" spans="1:83" s="726" customFormat="1">
      <c r="A697" s="904">
        <f t="shared" si="10"/>
        <v>688</v>
      </c>
      <c r="B697" s="907">
        <v>2100</v>
      </c>
      <c r="C697" s="905" t="s">
        <v>4565</v>
      </c>
      <c r="D697" s="905">
        <v>2117</v>
      </c>
      <c r="E697" s="905" t="s">
        <v>4695</v>
      </c>
      <c r="F697" s="905">
        <v>2010</v>
      </c>
      <c r="G697" s="907" t="s">
        <v>4696</v>
      </c>
      <c r="H697" s="907" t="s">
        <v>4581</v>
      </c>
      <c r="I697" s="905" t="s">
        <v>4582</v>
      </c>
      <c r="J697" s="906">
        <v>6850970000148</v>
      </c>
      <c r="K697" s="905" t="s">
        <v>5567</v>
      </c>
      <c r="L697" s="905" t="s">
        <v>4459</v>
      </c>
      <c r="M697" s="905" t="s">
        <v>4447</v>
      </c>
      <c r="N697" s="905" t="s">
        <v>634</v>
      </c>
      <c r="O697" s="929">
        <v>0</v>
      </c>
      <c r="P697" s="922">
        <v>0</v>
      </c>
      <c r="Q697" s="922">
        <v>0</v>
      </c>
      <c r="R697" s="922">
        <v>0</v>
      </c>
      <c r="S697" s="907">
        <v>4005</v>
      </c>
      <c r="T697" s="905" t="s">
        <v>4566</v>
      </c>
      <c r="U697" s="923">
        <v>0</v>
      </c>
      <c r="V697" s="923">
        <v>0</v>
      </c>
      <c r="W697" s="907" t="s">
        <v>4567</v>
      </c>
      <c r="X697" s="905"/>
      <c r="Y697" s="906"/>
      <c r="Z697" s="907" t="s">
        <v>5596</v>
      </c>
      <c r="AA697" s="908">
        <v>120.49863013698631</v>
      </c>
      <c r="AB697" s="909"/>
      <c r="AC697" s="905"/>
      <c r="AD697" s="907"/>
      <c r="AE697" s="929">
        <v>0</v>
      </c>
      <c r="AF697" s="906">
        <v>0</v>
      </c>
      <c r="AG697" s="910">
        <v>43808</v>
      </c>
      <c r="AH697" s="905"/>
      <c r="AI697" s="907"/>
      <c r="AJ697" s="907"/>
      <c r="AK697" s="907"/>
      <c r="AL697" s="906"/>
      <c r="AM697" s="905"/>
      <c r="AN697" s="910">
        <v>43982</v>
      </c>
      <c r="AO697" s="910">
        <v>730</v>
      </c>
      <c r="AP697" s="907"/>
      <c r="AQ697" s="905"/>
      <c r="AR697" s="905"/>
      <c r="AS697" s="905"/>
      <c r="AT697" s="905"/>
      <c r="AU697" s="923"/>
      <c r="AV697" s="905"/>
      <c r="AW697" s="905"/>
      <c r="AX697" s="905"/>
      <c r="AY697" s="920"/>
      <c r="AZ697" s="905"/>
      <c r="BA697" s="905"/>
      <c r="BB697" s="905"/>
      <c r="BC697" s="905"/>
      <c r="BD697" s="905"/>
      <c r="BE697" s="905"/>
      <c r="BF697" s="905"/>
      <c r="BG697" s="905"/>
      <c r="BH697" s="905"/>
      <c r="BI697" s="716">
        <v>0</v>
      </c>
      <c r="BJ697" s="722">
        <v>0</v>
      </c>
      <c r="BK697" s="1062">
        <v>0</v>
      </c>
      <c r="BL697" s="716">
        <v>0</v>
      </c>
      <c r="BM697" s="720" t="s">
        <v>5597</v>
      </c>
      <c r="BN697" s="891"/>
      <c r="BO697" s="891"/>
      <c r="BP697" s="891"/>
      <c r="BQ697" s="891"/>
      <c r="BR697" s="891"/>
      <c r="BS697" s="891"/>
      <c r="BT697" s="891"/>
      <c r="BU697" s="891"/>
      <c r="BV697" s="891"/>
      <c r="BW697" s="891"/>
      <c r="BX697" s="891"/>
      <c r="BY697" s="891"/>
      <c r="BZ697" s="891"/>
      <c r="CA697" s="891"/>
      <c r="CB697" s="891"/>
      <c r="CC697" s="891"/>
      <c r="CD697" s="891"/>
      <c r="CE697" s="891"/>
    </row>
    <row r="698" spans="1:83" s="726" customFormat="1">
      <c r="A698" s="904">
        <f t="shared" si="10"/>
        <v>689</v>
      </c>
      <c r="B698" s="907">
        <v>2100</v>
      </c>
      <c r="C698" s="905" t="s">
        <v>4565</v>
      </c>
      <c r="D698" s="905">
        <v>2117</v>
      </c>
      <c r="E698" s="905" t="s">
        <v>4695</v>
      </c>
      <c r="F698" s="905">
        <v>2010</v>
      </c>
      <c r="G698" s="907" t="s">
        <v>4696</v>
      </c>
      <c r="H698" s="907" t="s">
        <v>4581</v>
      </c>
      <c r="I698" s="905" t="s">
        <v>4582</v>
      </c>
      <c r="J698" s="906">
        <v>6850970000150</v>
      </c>
      <c r="K698" s="905" t="s">
        <v>4939</v>
      </c>
      <c r="L698" s="905" t="s">
        <v>4459</v>
      </c>
      <c r="M698" s="905" t="s">
        <v>656</v>
      </c>
      <c r="N698" s="905" t="s">
        <v>634</v>
      </c>
      <c r="O698" s="929">
        <v>3250</v>
      </c>
      <c r="P698" s="922">
        <v>0</v>
      </c>
      <c r="Q698" s="922">
        <v>0</v>
      </c>
      <c r="R698" s="922">
        <v>0</v>
      </c>
      <c r="S698" s="907">
        <v>4005</v>
      </c>
      <c r="T698" s="905" t="s">
        <v>4566</v>
      </c>
      <c r="U698" s="923">
        <v>71549</v>
      </c>
      <c r="V698" s="923">
        <v>232534552</v>
      </c>
      <c r="W698" s="907" t="s">
        <v>4567</v>
      </c>
      <c r="X698" s="905"/>
      <c r="Y698" s="906"/>
      <c r="Z698" s="907" t="s">
        <v>5596</v>
      </c>
      <c r="AA698" s="908">
        <v>120.49863013698631</v>
      </c>
      <c r="AB698" s="909"/>
      <c r="AC698" s="905"/>
      <c r="AD698" s="907"/>
      <c r="AE698" s="929">
        <v>3250</v>
      </c>
      <c r="AF698" s="906">
        <v>1950</v>
      </c>
      <c r="AG698" s="910">
        <v>43959</v>
      </c>
      <c r="AH698" s="905"/>
      <c r="AI698" s="910">
        <v>43959</v>
      </c>
      <c r="AJ698" s="907"/>
      <c r="AK698" s="907"/>
      <c r="AL698" s="906">
        <v>1950</v>
      </c>
      <c r="AM698" s="905"/>
      <c r="AN698" s="910">
        <v>43982</v>
      </c>
      <c r="AO698" s="910">
        <v>730</v>
      </c>
      <c r="AP698" s="907"/>
      <c r="AQ698" s="905"/>
      <c r="AR698" s="905"/>
      <c r="AS698" s="905"/>
      <c r="AT698" s="905"/>
      <c r="AU698" s="923"/>
      <c r="AV698" s="905"/>
      <c r="AW698" s="905"/>
      <c r="AX698" s="905"/>
      <c r="AY698" s="920"/>
      <c r="AZ698" s="905"/>
      <c r="BA698" s="905">
        <v>1950</v>
      </c>
      <c r="BB698" s="905"/>
      <c r="BC698" s="905"/>
      <c r="BD698" s="905"/>
      <c r="BE698" s="905"/>
      <c r="BF698" s="905"/>
      <c r="BG698" s="905"/>
      <c r="BH698" s="905"/>
      <c r="BI698" s="716">
        <v>1950</v>
      </c>
      <c r="BJ698" s="722">
        <v>162.5</v>
      </c>
      <c r="BK698" s="1062">
        <v>139520550</v>
      </c>
      <c r="BL698" s="716">
        <v>1</v>
      </c>
      <c r="BM698" s="720" t="s">
        <v>5597</v>
      </c>
      <c r="BN698" s="891"/>
      <c r="BO698" s="891"/>
      <c r="BP698" s="891"/>
      <c r="BQ698" s="891"/>
      <c r="BR698" s="891"/>
      <c r="BS698" s="891"/>
      <c r="BT698" s="891"/>
      <c r="BU698" s="891"/>
      <c r="BV698" s="891"/>
      <c r="BW698" s="891"/>
      <c r="BX698" s="891"/>
      <c r="BY698" s="891"/>
      <c r="BZ698" s="891"/>
      <c r="CA698" s="891"/>
      <c r="CB698" s="891"/>
      <c r="CC698" s="891"/>
      <c r="CD698" s="891"/>
      <c r="CE698" s="891"/>
    </row>
    <row r="699" spans="1:83" s="726" customFormat="1">
      <c r="A699" s="904">
        <f t="shared" si="10"/>
        <v>690</v>
      </c>
      <c r="B699" s="907">
        <v>2100</v>
      </c>
      <c r="C699" s="905" t="s">
        <v>4565</v>
      </c>
      <c r="D699" s="905">
        <v>2117</v>
      </c>
      <c r="E699" s="905" t="s">
        <v>4695</v>
      </c>
      <c r="F699" s="905">
        <v>2010</v>
      </c>
      <c r="G699" s="907" t="s">
        <v>4696</v>
      </c>
      <c r="H699" s="907" t="s">
        <v>4581</v>
      </c>
      <c r="I699" s="905" t="s">
        <v>4582</v>
      </c>
      <c r="J699" s="906">
        <v>6850970000155</v>
      </c>
      <c r="K699" s="905" t="s">
        <v>5568</v>
      </c>
      <c r="L699" s="905" t="s">
        <v>4459</v>
      </c>
      <c r="M699" s="905" t="s">
        <v>656</v>
      </c>
      <c r="N699" s="905" t="s">
        <v>634</v>
      </c>
      <c r="O699" s="929">
        <v>0</v>
      </c>
      <c r="P699" s="922">
        <v>0</v>
      </c>
      <c r="Q699" s="922">
        <v>0</v>
      </c>
      <c r="R699" s="922">
        <v>0</v>
      </c>
      <c r="S699" s="907">
        <v>4005</v>
      </c>
      <c r="T699" s="905" t="s">
        <v>4566</v>
      </c>
      <c r="U699" s="923">
        <v>0</v>
      </c>
      <c r="V699" s="923">
        <v>0</v>
      </c>
      <c r="W699" s="907" t="s">
        <v>4567</v>
      </c>
      <c r="X699" s="905"/>
      <c r="Y699" s="906"/>
      <c r="Z699" s="907" t="s">
        <v>5596</v>
      </c>
      <c r="AA699" s="908">
        <v>120.49863013698631</v>
      </c>
      <c r="AB699" s="909"/>
      <c r="AC699" s="905"/>
      <c r="AD699" s="907"/>
      <c r="AE699" s="929">
        <v>0</v>
      </c>
      <c r="AF699" s="906">
        <v>0</v>
      </c>
      <c r="AG699" s="910">
        <v>43808</v>
      </c>
      <c r="AH699" s="905"/>
      <c r="AI699" s="907"/>
      <c r="AJ699" s="907"/>
      <c r="AK699" s="907"/>
      <c r="AL699" s="906"/>
      <c r="AM699" s="905"/>
      <c r="AN699" s="910">
        <v>43982</v>
      </c>
      <c r="AO699" s="910">
        <v>730</v>
      </c>
      <c r="AP699" s="907"/>
      <c r="AQ699" s="905"/>
      <c r="AR699" s="905"/>
      <c r="AS699" s="905"/>
      <c r="AT699" s="905"/>
      <c r="AU699" s="923"/>
      <c r="AV699" s="905"/>
      <c r="AW699" s="905"/>
      <c r="AX699" s="905"/>
      <c r="AY699" s="920"/>
      <c r="AZ699" s="905"/>
      <c r="BA699" s="905"/>
      <c r="BB699" s="905"/>
      <c r="BC699" s="905"/>
      <c r="BD699" s="905"/>
      <c r="BE699" s="905"/>
      <c r="BF699" s="905"/>
      <c r="BG699" s="905"/>
      <c r="BH699" s="905"/>
      <c r="BI699" s="716">
        <v>0</v>
      </c>
      <c r="BJ699" s="722">
        <v>0</v>
      </c>
      <c r="BK699" s="1062">
        <v>0</v>
      </c>
      <c r="BL699" s="716">
        <v>0</v>
      </c>
      <c r="BM699" s="720" t="s">
        <v>5597</v>
      </c>
      <c r="BN699" s="891"/>
      <c r="BO699" s="891"/>
      <c r="BP699" s="891"/>
      <c r="BQ699" s="891"/>
      <c r="BR699" s="891"/>
      <c r="BS699" s="891"/>
      <c r="BT699" s="891"/>
      <c r="BU699" s="891"/>
      <c r="BV699" s="891"/>
      <c r="BW699" s="891"/>
      <c r="BX699" s="891"/>
      <c r="BY699" s="891"/>
      <c r="BZ699" s="891"/>
      <c r="CA699" s="891"/>
      <c r="CB699" s="891"/>
      <c r="CC699" s="891"/>
      <c r="CD699" s="891"/>
      <c r="CE699" s="891"/>
    </row>
    <row r="700" spans="1:83" s="726" customFormat="1">
      <c r="A700" s="904">
        <f t="shared" si="10"/>
        <v>691</v>
      </c>
      <c r="B700" s="907">
        <v>2100</v>
      </c>
      <c r="C700" s="905" t="s">
        <v>4565</v>
      </c>
      <c r="D700" s="905">
        <v>2117</v>
      </c>
      <c r="E700" s="905" t="s">
        <v>4695</v>
      </c>
      <c r="F700" s="905">
        <v>2010</v>
      </c>
      <c r="G700" s="907" t="s">
        <v>4696</v>
      </c>
      <c r="H700" s="907" t="s">
        <v>4581</v>
      </c>
      <c r="I700" s="905" t="s">
        <v>4582</v>
      </c>
      <c r="J700" s="906">
        <v>6850970000716</v>
      </c>
      <c r="K700" s="905" t="s">
        <v>5569</v>
      </c>
      <c r="L700" s="905" t="s">
        <v>4459</v>
      </c>
      <c r="M700" s="905" t="s">
        <v>4591</v>
      </c>
      <c r="N700" s="905" t="s">
        <v>634</v>
      </c>
      <c r="O700" s="929">
        <v>0</v>
      </c>
      <c r="P700" s="922">
        <v>0</v>
      </c>
      <c r="Q700" s="922">
        <v>0</v>
      </c>
      <c r="R700" s="922">
        <v>0</v>
      </c>
      <c r="S700" s="907">
        <v>4005</v>
      </c>
      <c r="T700" s="905" t="s">
        <v>4566</v>
      </c>
      <c r="U700" s="923">
        <v>0</v>
      </c>
      <c r="V700" s="923">
        <v>0</v>
      </c>
      <c r="W700" s="907" t="s">
        <v>4567</v>
      </c>
      <c r="X700" s="905"/>
      <c r="Y700" s="906"/>
      <c r="Z700" s="907" t="s">
        <v>5596</v>
      </c>
      <c r="AA700" s="908">
        <v>120.49863013698631</v>
      </c>
      <c r="AB700" s="909"/>
      <c r="AC700" s="905"/>
      <c r="AD700" s="907"/>
      <c r="AE700" s="929">
        <v>0</v>
      </c>
      <c r="AF700" s="906">
        <v>0</v>
      </c>
      <c r="AG700" s="910">
        <v>43808</v>
      </c>
      <c r="AH700" s="905"/>
      <c r="AI700" s="907"/>
      <c r="AJ700" s="907"/>
      <c r="AK700" s="907"/>
      <c r="AL700" s="906"/>
      <c r="AM700" s="905"/>
      <c r="AN700" s="910">
        <v>43982</v>
      </c>
      <c r="AO700" s="910">
        <v>730</v>
      </c>
      <c r="AP700" s="907"/>
      <c r="AQ700" s="905"/>
      <c r="AR700" s="905"/>
      <c r="AS700" s="905"/>
      <c r="AT700" s="905"/>
      <c r="AU700" s="923"/>
      <c r="AV700" s="905"/>
      <c r="AW700" s="905"/>
      <c r="AX700" s="905"/>
      <c r="AY700" s="920"/>
      <c r="AZ700" s="905"/>
      <c r="BA700" s="905"/>
      <c r="BB700" s="905"/>
      <c r="BC700" s="905"/>
      <c r="BD700" s="905"/>
      <c r="BE700" s="905"/>
      <c r="BF700" s="905"/>
      <c r="BG700" s="905"/>
      <c r="BH700" s="905"/>
      <c r="BI700" s="716">
        <v>0</v>
      </c>
      <c r="BJ700" s="722">
        <v>0</v>
      </c>
      <c r="BK700" s="1062">
        <v>0</v>
      </c>
      <c r="BL700" s="716">
        <v>0</v>
      </c>
      <c r="BM700" s="720" t="s">
        <v>5597</v>
      </c>
      <c r="BN700" s="891"/>
      <c r="BO700" s="891"/>
      <c r="BP700" s="891"/>
      <c r="BQ700" s="891"/>
      <c r="BR700" s="891"/>
      <c r="BS700" s="891"/>
      <c r="BT700" s="891"/>
      <c r="BU700" s="891"/>
      <c r="BV700" s="891"/>
      <c r="BW700" s="891"/>
      <c r="BX700" s="891"/>
      <c r="BY700" s="891"/>
      <c r="BZ700" s="891"/>
      <c r="CA700" s="891"/>
      <c r="CB700" s="891"/>
      <c r="CC700" s="891"/>
      <c r="CD700" s="891"/>
      <c r="CE700" s="891"/>
    </row>
    <row r="701" spans="1:83" s="726" customFormat="1">
      <c r="A701" s="904">
        <f t="shared" si="10"/>
        <v>692</v>
      </c>
      <c r="B701" s="907">
        <v>2100</v>
      </c>
      <c r="C701" s="905" t="s">
        <v>4565</v>
      </c>
      <c r="D701" s="905">
        <v>2117</v>
      </c>
      <c r="E701" s="905" t="s">
        <v>4695</v>
      </c>
      <c r="F701" s="905">
        <v>2010</v>
      </c>
      <c r="G701" s="907" t="s">
        <v>4696</v>
      </c>
      <c r="H701" s="907" t="s">
        <v>4581</v>
      </c>
      <c r="I701" s="905" t="s">
        <v>4582</v>
      </c>
      <c r="J701" s="906">
        <v>9999970025876</v>
      </c>
      <c r="K701" s="905" t="s">
        <v>5570</v>
      </c>
      <c r="L701" s="905" t="s">
        <v>4459</v>
      </c>
      <c r="M701" s="905" t="s">
        <v>4929</v>
      </c>
      <c r="N701" s="905" t="s">
        <v>634</v>
      </c>
      <c r="O701" s="929">
        <v>0</v>
      </c>
      <c r="P701" s="922">
        <v>0</v>
      </c>
      <c r="Q701" s="922">
        <v>0</v>
      </c>
      <c r="R701" s="922">
        <v>0</v>
      </c>
      <c r="S701" s="907">
        <v>4005</v>
      </c>
      <c r="T701" s="905" t="s">
        <v>4566</v>
      </c>
      <c r="U701" s="923">
        <v>0</v>
      </c>
      <c r="V701" s="923">
        <v>0</v>
      </c>
      <c r="W701" s="907" t="s">
        <v>4567</v>
      </c>
      <c r="X701" s="905"/>
      <c r="Y701" s="906"/>
      <c r="Z701" s="907" t="s">
        <v>5596</v>
      </c>
      <c r="AA701" s="908">
        <v>120.49863013698631</v>
      </c>
      <c r="AB701" s="909"/>
      <c r="AC701" s="905"/>
      <c r="AD701" s="907"/>
      <c r="AE701" s="929">
        <v>0</v>
      </c>
      <c r="AF701" s="906">
        <v>0</v>
      </c>
      <c r="AG701" s="910">
        <v>43808</v>
      </c>
      <c r="AH701" s="905"/>
      <c r="AI701" s="907"/>
      <c r="AJ701" s="907"/>
      <c r="AK701" s="907"/>
      <c r="AL701" s="906"/>
      <c r="AM701" s="905"/>
      <c r="AN701" s="910">
        <v>43982</v>
      </c>
      <c r="AO701" s="910">
        <v>730</v>
      </c>
      <c r="AP701" s="907"/>
      <c r="AQ701" s="905"/>
      <c r="AR701" s="905"/>
      <c r="AS701" s="905"/>
      <c r="AT701" s="905"/>
      <c r="AU701" s="923"/>
      <c r="AV701" s="905"/>
      <c r="AW701" s="905"/>
      <c r="AX701" s="905"/>
      <c r="AY701" s="920"/>
      <c r="AZ701" s="905"/>
      <c r="BA701" s="905"/>
      <c r="BB701" s="905"/>
      <c r="BC701" s="905"/>
      <c r="BD701" s="905"/>
      <c r="BE701" s="905"/>
      <c r="BF701" s="905"/>
      <c r="BG701" s="905"/>
      <c r="BH701" s="905"/>
      <c r="BI701" s="716">
        <v>0</v>
      </c>
      <c r="BJ701" s="722">
        <v>0</v>
      </c>
      <c r="BK701" s="1062">
        <v>0</v>
      </c>
      <c r="BL701" s="716">
        <v>0</v>
      </c>
      <c r="BM701" s="720" t="s">
        <v>5597</v>
      </c>
      <c r="BN701" s="891"/>
      <c r="BO701" s="891"/>
      <c r="BP701" s="891"/>
      <c r="BQ701" s="891"/>
      <c r="BR701" s="891"/>
      <c r="BS701" s="891"/>
      <c r="BT701" s="891"/>
      <c r="BU701" s="891"/>
      <c r="BV701" s="891"/>
      <c r="BW701" s="891"/>
      <c r="BX701" s="891"/>
      <c r="BY701" s="891"/>
      <c r="BZ701" s="891"/>
      <c r="CA701" s="891"/>
      <c r="CB701" s="891"/>
      <c r="CC701" s="891"/>
      <c r="CD701" s="891"/>
      <c r="CE701" s="891"/>
    </row>
    <row r="702" spans="1:83" s="726" customFormat="1">
      <c r="A702" s="904">
        <f t="shared" si="10"/>
        <v>693</v>
      </c>
      <c r="B702" s="907">
        <v>2100</v>
      </c>
      <c r="C702" s="905" t="s">
        <v>4565</v>
      </c>
      <c r="D702" s="905">
        <v>2117</v>
      </c>
      <c r="E702" s="905" t="s">
        <v>4695</v>
      </c>
      <c r="F702" s="905">
        <v>2010</v>
      </c>
      <c r="G702" s="907" t="s">
        <v>4696</v>
      </c>
      <c r="H702" s="907" t="s">
        <v>4581</v>
      </c>
      <c r="I702" s="905" t="s">
        <v>4582</v>
      </c>
      <c r="J702" s="906">
        <v>6850970000609</v>
      </c>
      <c r="K702" s="905" t="s">
        <v>5571</v>
      </c>
      <c r="L702" s="905" t="s">
        <v>4459</v>
      </c>
      <c r="M702" s="905" t="s">
        <v>656</v>
      </c>
      <c r="N702" s="905" t="s">
        <v>634</v>
      </c>
      <c r="O702" s="929">
        <v>0</v>
      </c>
      <c r="P702" s="922">
        <v>0</v>
      </c>
      <c r="Q702" s="922">
        <v>0</v>
      </c>
      <c r="R702" s="922">
        <v>0</v>
      </c>
      <c r="S702" s="907">
        <v>4005</v>
      </c>
      <c r="T702" s="905" t="s">
        <v>4566</v>
      </c>
      <c r="U702" s="923">
        <v>0</v>
      </c>
      <c r="V702" s="923">
        <v>0</v>
      </c>
      <c r="W702" s="907" t="s">
        <v>4567</v>
      </c>
      <c r="X702" s="905"/>
      <c r="Y702" s="906"/>
      <c r="Z702" s="907" t="s">
        <v>5596</v>
      </c>
      <c r="AA702" s="908">
        <v>120.49863013698631</v>
      </c>
      <c r="AB702" s="909"/>
      <c r="AC702" s="905"/>
      <c r="AD702" s="907"/>
      <c r="AE702" s="929">
        <v>0</v>
      </c>
      <c r="AF702" s="906">
        <v>0</v>
      </c>
      <c r="AG702" s="910">
        <v>43808</v>
      </c>
      <c r="AH702" s="905"/>
      <c r="AI702" s="907"/>
      <c r="AJ702" s="907"/>
      <c r="AK702" s="907"/>
      <c r="AL702" s="906"/>
      <c r="AM702" s="905"/>
      <c r="AN702" s="910">
        <v>43982</v>
      </c>
      <c r="AO702" s="910">
        <v>730</v>
      </c>
      <c r="AP702" s="907"/>
      <c r="AQ702" s="905"/>
      <c r="AR702" s="905"/>
      <c r="AS702" s="905"/>
      <c r="AT702" s="905"/>
      <c r="AU702" s="923"/>
      <c r="AV702" s="905"/>
      <c r="AW702" s="905"/>
      <c r="AX702" s="905"/>
      <c r="AY702" s="920"/>
      <c r="AZ702" s="905"/>
      <c r="BA702" s="905"/>
      <c r="BB702" s="905"/>
      <c r="BC702" s="905"/>
      <c r="BD702" s="905"/>
      <c r="BE702" s="905"/>
      <c r="BF702" s="905"/>
      <c r="BG702" s="905"/>
      <c r="BH702" s="905"/>
      <c r="BI702" s="716">
        <v>0</v>
      </c>
      <c r="BJ702" s="722">
        <v>0</v>
      </c>
      <c r="BK702" s="1062">
        <v>0</v>
      </c>
      <c r="BL702" s="716">
        <v>0</v>
      </c>
      <c r="BM702" s="720" t="s">
        <v>5597</v>
      </c>
      <c r="BN702" s="891"/>
      <c r="BO702" s="891"/>
      <c r="BP702" s="891"/>
      <c r="BQ702" s="891"/>
      <c r="BR702" s="891"/>
      <c r="BS702" s="891"/>
      <c r="BT702" s="891"/>
      <c r="BU702" s="891"/>
      <c r="BV702" s="891"/>
      <c r="BW702" s="891"/>
      <c r="BX702" s="891"/>
      <c r="BY702" s="891"/>
      <c r="BZ702" s="891"/>
      <c r="CA702" s="891"/>
      <c r="CB702" s="891"/>
      <c r="CC702" s="891"/>
      <c r="CD702" s="891"/>
      <c r="CE702" s="891"/>
    </row>
    <row r="703" spans="1:83" s="726" customFormat="1">
      <c r="A703" s="904">
        <f t="shared" si="10"/>
        <v>694</v>
      </c>
      <c r="B703" s="907">
        <v>2100</v>
      </c>
      <c r="C703" s="905" t="s">
        <v>4565</v>
      </c>
      <c r="D703" s="905">
        <v>2117</v>
      </c>
      <c r="E703" s="905" t="s">
        <v>4695</v>
      </c>
      <c r="F703" s="905">
        <v>2010</v>
      </c>
      <c r="G703" s="907" t="s">
        <v>4696</v>
      </c>
      <c r="H703" s="907" t="s">
        <v>4581</v>
      </c>
      <c r="I703" s="905" t="s">
        <v>4582</v>
      </c>
      <c r="J703" s="906">
        <v>6850970000164</v>
      </c>
      <c r="K703" s="905" t="s">
        <v>5572</v>
      </c>
      <c r="L703" s="905" t="s">
        <v>4459</v>
      </c>
      <c r="M703" s="905" t="s">
        <v>4447</v>
      </c>
      <c r="N703" s="905" t="s">
        <v>634</v>
      </c>
      <c r="O703" s="929">
        <v>0</v>
      </c>
      <c r="P703" s="922">
        <v>0</v>
      </c>
      <c r="Q703" s="922">
        <v>0</v>
      </c>
      <c r="R703" s="922">
        <v>0</v>
      </c>
      <c r="S703" s="907">
        <v>4005</v>
      </c>
      <c r="T703" s="905" t="s">
        <v>4566</v>
      </c>
      <c r="U703" s="923">
        <v>0</v>
      </c>
      <c r="V703" s="923">
        <v>0</v>
      </c>
      <c r="W703" s="907" t="s">
        <v>4567</v>
      </c>
      <c r="X703" s="905"/>
      <c r="Y703" s="906"/>
      <c r="Z703" s="907" t="s">
        <v>5596</v>
      </c>
      <c r="AA703" s="908">
        <v>120.49863013698631</v>
      </c>
      <c r="AB703" s="909"/>
      <c r="AC703" s="905"/>
      <c r="AD703" s="907"/>
      <c r="AE703" s="929">
        <v>0</v>
      </c>
      <c r="AF703" s="906">
        <v>0</v>
      </c>
      <c r="AG703" s="910">
        <v>43808</v>
      </c>
      <c r="AH703" s="905"/>
      <c r="AI703" s="907"/>
      <c r="AJ703" s="907"/>
      <c r="AK703" s="907"/>
      <c r="AL703" s="906"/>
      <c r="AM703" s="905"/>
      <c r="AN703" s="910">
        <v>43982</v>
      </c>
      <c r="AO703" s="910">
        <v>730</v>
      </c>
      <c r="AP703" s="907"/>
      <c r="AQ703" s="905"/>
      <c r="AR703" s="905"/>
      <c r="AS703" s="905"/>
      <c r="AT703" s="905"/>
      <c r="AU703" s="923"/>
      <c r="AV703" s="905"/>
      <c r="AW703" s="905"/>
      <c r="AX703" s="905"/>
      <c r="AY703" s="920"/>
      <c r="AZ703" s="905"/>
      <c r="BA703" s="905"/>
      <c r="BB703" s="905"/>
      <c r="BC703" s="905"/>
      <c r="BD703" s="905"/>
      <c r="BE703" s="905"/>
      <c r="BF703" s="905"/>
      <c r="BG703" s="905"/>
      <c r="BH703" s="905"/>
      <c r="BI703" s="716">
        <v>0</v>
      </c>
      <c r="BJ703" s="722">
        <v>0</v>
      </c>
      <c r="BK703" s="1062">
        <v>0</v>
      </c>
      <c r="BL703" s="716">
        <v>0</v>
      </c>
      <c r="BM703" s="720" t="s">
        <v>5597</v>
      </c>
      <c r="BN703" s="891"/>
      <c r="BO703" s="891"/>
      <c r="BP703" s="891"/>
      <c r="BQ703" s="891"/>
      <c r="BR703" s="891"/>
      <c r="BS703" s="891"/>
      <c r="BT703" s="891"/>
      <c r="BU703" s="891"/>
      <c r="BV703" s="891"/>
      <c r="BW703" s="891"/>
      <c r="BX703" s="891"/>
      <c r="BY703" s="891"/>
      <c r="BZ703" s="891"/>
      <c r="CA703" s="891"/>
      <c r="CB703" s="891"/>
      <c r="CC703" s="891"/>
      <c r="CD703" s="891"/>
      <c r="CE703" s="891"/>
    </row>
    <row r="704" spans="1:83" s="726" customFormat="1">
      <c r="A704" s="904">
        <f t="shared" si="10"/>
        <v>695</v>
      </c>
      <c r="B704" s="907">
        <v>2100</v>
      </c>
      <c r="C704" s="905" t="s">
        <v>4565</v>
      </c>
      <c r="D704" s="905">
        <v>2117</v>
      </c>
      <c r="E704" s="905" t="s">
        <v>4695</v>
      </c>
      <c r="F704" s="905">
        <v>2010</v>
      </c>
      <c r="G704" s="907" t="s">
        <v>4696</v>
      </c>
      <c r="H704" s="907" t="s">
        <v>4581</v>
      </c>
      <c r="I704" s="905" t="s">
        <v>4582</v>
      </c>
      <c r="J704" s="906">
        <v>9999970025877</v>
      </c>
      <c r="K704" s="905" t="s">
        <v>5573</v>
      </c>
      <c r="L704" s="905" t="s">
        <v>4459</v>
      </c>
      <c r="M704" s="905" t="s">
        <v>4929</v>
      </c>
      <c r="N704" s="905" t="s">
        <v>634</v>
      </c>
      <c r="O704" s="929">
        <v>0</v>
      </c>
      <c r="P704" s="922">
        <v>0</v>
      </c>
      <c r="Q704" s="922">
        <v>0</v>
      </c>
      <c r="R704" s="922">
        <v>0</v>
      </c>
      <c r="S704" s="907">
        <v>4005</v>
      </c>
      <c r="T704" s="905" t="s">
        <v>4566</v>
      </c>
      <c r="U704" s="923">
        <v>0</v>
      </c>
      <c r="V704" s="923">
        <v>0</v>
      </c>
      <c r="W704" s="907" t="s">
        <v>4567</v>
      </c>
      <c r="X704" s="905"/>
      <c r="Y704" s="906"/>
      <c r="Z704" s="907" t="s">
        <v>5596</v>
      </c>
      <c r="AA704" s="908">
        <v>120.49863013698631</v>
      </c>
      <c r="AB704" s="909"/>
      <c r="AC704" s="905"/>
      <c r="AD704" s="907"/>
      <c r="AE704" s="929">
        <v>0</v>
      </c>
      <c r="AF704" s="906">
        <v>0</v>
      </c>
      <c r="AG704" s="910">
        <v>43808</v>
      </c>
      <c r="AH704" s="905"/>
      <c r="AI704" s="907"/>
      <c r="AJ704" s="907"/>
      <c r="AK704" s="907"/>
      <c r="AL704" s="906"/>
      <c r="AM704" s="905"/>
      <c r="AN704" s="910">
        <v>43982</v>
      </c>
      <c r="AO704" s="910">
        <v>730</v>
      </c>
      <c r="AP704" s="907"/>
      <c r="AQ704" s="905"/>
      <c r="AR704" s="905"/>
      <c r="AS704" s="905"/>
      <c r="AT704" s="905"/>
      <c r="AU704" s="923"/>
      <c r="AV704" s="905"/>
      <c r="AW704" s="905"/>
      <c r="AX704" s="905"/>
      <c r="AY704" s="920"/>
      <c r="AZ704" s="905"/>
      <c r="BA704" s="905"/>
      <c r="BB704" s="905"/>
      <c r="BC704" s="905"/>
      <c r="BD704" s="905"/>
      <c r="BE704" s="905"/>
      <c r="BF704" s="905"/>
      <c r="BG704" s="905"/>
      <c r="BH704" s="905"/>
      <c r="BI704" s="716">
        <v>0</v>
      </c>
      <c r="BJ704" s="722">
        <v>0</v>
      </c>
      <c r="BK704" s="1062">
        <v>0</v>
      </c>
      <c r="BL704" s="716">
        <v>0</v>
      </c>
      <c r="BM704" s="720" t="s">
        <v>5597</v>
      </c>
      <c r="BN704" s="891"/>
      <c r="BO704" s="891"/>
      <c r="BP704" s="891"/>
      <c r="BQ704" s="891"/>
      <c r="BR704" s="891"/>
      <c r="BS704" s="891"/>
      <c r="BT704" s="891"/>
      <c r="BU704" s="891"/>
      <c r="BV704" s="891"/>
      <c r="BW704" s="891"/>
      <c r="BX704" s="891"/>
      <c r="BY704" s="891"/>
      <c r="BZ704" s="891"/>
      <c r="CA704" s="891"/>
      <c r="CB704" s="891"/>
      <c r="CC704" s="891"/>
      <c r="CD704" s="891"/>
      <c r="CE704" s="891"/>
    </row>
    <row r="705" spans="1:83" s="726" customFormat="1">
      <c r="A705" s="904">
        <f t="shared" si="10"/>
        <v>696</v>
      </c>
      <c r="B705" s="907">
        <v>2100</v>
      </c>
      <c r="C705" s="905" t="s">
        <v>4565</v>
      </c>
      <c r="D705" s="905">
        <v>2117</v>
      </c>
      <c r="E705" s="905" t="s">
        <v>4695</v>
      </c>
      <c r="F705" s="905">
        <v>2010</v>
      </c>
      <c r="G705" s="907" t="s">
        <v>4696</v>
      </c>
      <c r="H705" s="907" t="s">
        <v>4581</v>
      </c>
      <c r="I705" s="905" t="s">
        <v>4582</v>
      </c>
      <c r="J705" s="906">
        <v>6850970000165</v>
      </c>
      <c r="K705" s="905" t="s">
        <v>5242</v>
      </c>
      <c r="L705" s="905" t="s">
        <v>4459</v>
      </c>
      <c r="M705" s="905" t="s">
        <v>4447</v>
      </c>
      <c r="N705" s="905" t="s">
        <v>634</v>
      </c>
      <c r="O705" s="929">
        <v>2</v>
      </c>
      <c r="P705" s="922">
        <v>0</v>
      </c>
      <c r="Q705" s="922">
        <v>0</v>
      </c>
      <c r="R705" s="922">
        <v>0</v>
      </c>
      <c r="S705" s="907">
        <v>4005</v>
      </c>
      <c r="T705" s="905" t="s">
        <v>4566</v>
      </c>
      <c r="U705" s="923">
        <v>1073600</v>
      </c>
      <c r="V705" s="923">
        <v>2147200</v>
      </c>
      <c r="W705" s="907" t="s">
        <v>4567</v>
      </c>
      <c r="X705" s="905"/>
      <c r="Y705" s="906"/>
      <c r="Z705" s="907" t="s">
        <v>5596</v>
      </c>
      <c r="AA705" s="908">
        <v>120.49863013698631</v>
      </c>
      <c r="AB705" s="909"/>
      <c r="AC705" s="905"/>
      <c r="AD705" s="907"/>
      <c r="AE705" s="929">
        <v>2</v>
      </c>
      <c r="AF705" s="906">
        <v>0</v>
      </c>
      <c r="AG705" s="910">
        <v>43808</v>
      </c>
      <c r="AH705" s="905"/>
      <c r="AI705" s="907"/>
      <c r="AJ705" s="907"/>
      <c r="AK705" s="907"/>
      <c r="AL705" s="906"/>
      <c r="AM705" s="905"/>
      <c r="AN705" s="910">
        <v>43982</v>
      </c>
      <c r="AO705" s="910">
        <v>730</v>
      </c>
      <c r="AP705" s="907"/>
      <c r="AQ705" s="905"/>
      <c r="AR705" s="905"/>
      <c r="AS705" s="905"/>
      <c r="AT705" s="905"/>
      <c r="AU705" s="923"/>
      <c r="AV705" s="905"/>
      <c r="AW705" s="905"/>
      <c r="AX705" s="905"/>
      <c r="AY705" s="920"/>
      <c r="AZ705" s="905"/>
      <c r="BA705" s="905"/>
      <c r="BB705" s="905"/>
      <c r="BC705" s="905"/>
      <c r="BD705" s="905"/>
      <c r="BE705" s="905"/>
      <c r="BF705" s="905"/>
      <c r="BG705" s="905"/>
      <c r="BH705" s="905"/>
      <c r="BI705" s="716">
        <v>0</v>
      </c>
      <c r="BJ705" s="722">
        <v>0</v>
      </c>
      <c r="BK705" s="1062">
        <v>0</v>
      </c>
      <c r="BL705" s="716">
        <v>0</v>
      </c>
      <c r="BM705" s="720" t="s">
        <v>5597</v>
      </c>
      <c r="BN705" s="891"/>
      <c r="BO705" s="891"/>
      <c r="BP705" s="891"/>
      <c r="BQ705" s="891"/>
      <c r="BR705" s="891"/>
      <c r="BS705" s="891"/>
      <c r="BT705" s="891"/>
      <c r="BU705" s="891"/>
      <c r="BV705" s="891"/>
      <c r="BW705" s="891"/>
      <c r="BX705" s="891"/>
      <c r="BY705" s="891"/>
      <c r="BZ705" s="891"/>
      <c r="CA705" s="891"/>
      <c r="CB705" s="891"/>
      <c r="CC705" s="891"/>
      <c r="CD705" s="891"/>
      <c r="CE705" s="891"/>
    </row>
    <row r="706" spans="1:83" s="726" customFormat="1">
      <c r="A706" s="904">
        <f t="shared" si="10"/>
        <v>697</v>
      </c>
      <c r="B706" s="907">
        <v>2100</v>
      </c>
      <c r="C706" s="905" t="s">
        <v>4565</v>
      </c>
      <c r="D706" s="905">
        <v>2117</v>
      </c>
      <c r="E706" s="905" t="s">
        <v>4695</v>
      </c>
      <c r="F706" s="905">
        <v>2010</v>
      </c>
      <c r="G706" s="907" t="s">
        <v>4696</v>
      </c>
      <c r="H706" s="907" t="s">
        <v>4581</v>
      </c>
      <c r="I706" s="905" t="s">
        <v>4582</v>
      </c>
      <c r="J706" s="906">
        <v>6850970000167</v>
      </c>
      <c r="K706" s="905" t="s">
        <v>5574</v>
      </c>
      <c r="L706" s="905" t="s">
        <v>4459</v>
      </c>
      <c r="M706" s="905" t="s">
        <v>656</v>
      </c>
      <c r="N706" s="905" t="s">
        <v>634</v>
      </c>
      <c r="O706" s="929">
        <v>0</v>
      </c>
      <c r="P706" s="922">
        <v>0</v>
      </c>
      <c r="Q706" s="922">
        <v>0</v>
      </c>
      <c r="R706" s="922">
        <v>0</v>
      </c>
      <c r="S706" s="907">
        <v>4005</v>
      </c>
      <c r="T706" s="905" t="s">
        <v>4566</v>
      </c>
      <c r="U706" s="923">
        <v>0</v>
      </c>
      <c r="V706" s="923">
        <v>0</v>
      </c>
      <c r="W706" s="907" t="s">
        <v>4567</v>
      </c>
      <c r="X706" s="905"/>
      <c r="Y706" s="906"/>
      <c r="Z706" s="907" t="s">
        <v>5596</v>
      </c>
      <c r="AA706" s="908">
        <v>120.49863013698631</v>
      </c>
      <c r="AB706" s="909"/>
      <c r="AC706" s="905"/>
      <c r="AD706" s="907"/>
      <c r="AE706" s="929">
        <v>0</v>
      </c>
      <c r="AF706" s="906">
        <v>0</v>
      </c>
      <c r="AG706" s="910">
        <v>43808</v>
      </c>
      <c r="AH706" s="905"/>
      <c r="AI706" s="907"/>
      <c r="AJ706" s="907"/>
      <c r="AK706" s="907"/>
      <c r="AL706" s="906"/>
      <c r="AM706" s="905"/>
      <c r="AN706" s="910">
        <v>43982</v>
      </c>
      <c r="AO706" s="910">
        <v>730</v>
      </c>
      <c r="AP706" s="907"/>
      <c r="AQ706" s="905"/>
      <c r="AR706" s="905"/>
      <c r="AS706" s="905"/>
      <c r="AT706" s="905"/>
      <c r="AU706" s="923"/>
      <c r="AV706" s="905"/>
      <c r="AW706" s="905"/>
      <c r="AX706" s="905"/>
      <c r="AY706" s="920"/>
      <c r="AZ706" s="905"/>
      <c r="BA706" s="905"/>
      <c r="BB706" s="905"/>
      <c r="BC706" s="905"/>
      <c r="BD706" s="905"/>
      <c r="BE706" s="905"/>
      <c r="BF706" s="905"/>
      <c r="BG706" s="905"/>
      <c r="BH706" s="905"/>
      <c r="BI706" s="716">
        <v>0</v>
      </c>
      <c r="BJ706" s="722">
        <v>0</v>
      </c>
      <c r="BK706" s="1062">
        <v>0</v>
      </c>
      <c r="BL706" s="716">
        <v>0</v>
      </c>
      <c r="BM706" s="720" t="s">
        <v>5597</v>
      </c>
      <c r="BN706" s="891"/>
      <c r="BO706" s="891"/>
      <c r="BP706" s="891"/>
      <c r="BQ706" s="891"/>
      <c r="BR706" s="891"/>
      <c r="BS706" s="891"/>
      <c r="BT706" s="891"/>
      <c r="BU706" s="891"/>
      <c r="BV706" s="891"/>
      <c r="BW706" s="891"/>
      <c r="BX706" s="891"/>
      <c r="BY706" s="891"/>
      <c r="BZ706" s="891"/>
      <c r="CA706" s="891"/>
      <c r="CB706" s="891"/>
      <c r="CC706" s="891"/>
      <c r="CD706" s="891"/>
      <c r="CE706" s="891"/>
    </row>
    <row r="707" spans="1:83" s="726" customFormat="1">
      <c r="A707" s="904">
        <f t="shared" si="10"/>
        <v>698</v>
      </c>
      <c r="B707" s="907">
        <v>2100</v>
      </c>
      <c r="C707" s="905" t="s">
        <v>4565</v>
      </c>
      <c r="D707" s="905">
        <v>2117</v>
      </c>
      <c r="E707" s="905" t="s">
        <v>4695</v>
      </c>
      <c r="F707" s="905">
        <v>2010</v>
      </c>
      <c r="G707" s="907" t="s">
        <v>4696</v>
      </c>
      <c r="H707" s="907" t="s">
        <v>4581</v>
      </c>
      <c r="I707" s="905" t="s">
        <v>4582</v>
      </c>
      <c r="J707" s="906">
        <v>6850970000610</v>
      </c>
      <c r="K707" s="905" t="s">
        <v>5575</v>
      </c>
      <c r="L707" s="905" t="s">
        <v>4459</v>
      </c>
      <c r="M707" s="905" t="s">
        <v>656</v>
      </c>
      <c r="N707" s="905" t="s">
        <v>634</v>
      </c>
      <c r="O707" s="929">
        <v>0</v>
      </c>
      <c r="P707" s="922">
        <v>0</v>
      </c>
      <c r="Q707" s="922">
        <v>0</v>
      </c>
      <c r="R707" s="922">
        <v>0</v>
      </c>
      <c r="S707" s="907">
        <v>4005</v>
      </c>
      <c r="T707" s="905" t="s">
        <v>4566</v>
      </c>
      <c r="U707" s="923">
        <v>0</v>
      </c>
      <c r="V707" s="923">
        <v>0</v>
      </c>
      <c r="W707" s="907" t="s">
        <v>4567</v>
      </c>
      <c r="X707" s="905"/>
      <c r="Y707" s="906"/>
      <c r="Z707" s="907" t="s">
        <v>5596</v>
      </c>
      <c r="AA707" s="908">
        <v>120.49863013698631</v>
      </c>
      <c r="AB707" s="909"/>
      <c r="AC707" s="905"/>
      <c r="AD707" s="907"/>
      <c r="AE707" s="929">
        <v>0</v>
      </c>
      <c r="AF707" s="906">
        <v>0</v>
      </c>
      <c r="AG707" s="910">
        <v>43808</v>
      </c>
      <c r="AH707" s="905"/>
      <c r="AI707" s="907"/>
      <c r="AJ707" s="907"/>
      <c r="AK707" s="907"/>
      <c r="AL707" s="906"/>
      <c r="AM707" s="905"/>
      <c r="AN707" s="910">
        <v>43982</v>
      </c>
      <c r="AO707" s="910">
        <v>730</v>
      </c>
      <c r="AP707" s="907"/>
      <c r="AQ707" s="905"/>
      <c r="AR707" s="905"/>
      <c r="AS707" s="905"/>
      <c r="AT707" s="905"/>
      <c r="AU707" s="923"/>
      <c r="AV707" s="905"/>
      <c r="AW707" s="905"/>
      <c r="AX707" s="905"/>
      <c r="AY707" s="920"/>
      <c r="AZ707" s="905"/>
      <c r="BA707" s="905"/>
      <c r="BB707" s="905"/>
      <c r="BC707" s="905"/>
      <c r="BD707" s="905"/>
      <c r="BE707" s="905"/>
      <c r="BF707" s="905"/>
      <c r="BG707" s="905"/>
      <c r="BH707" s="905"/>
      <c r="BI707" s="716">
        <v>0</v>
      </c>
      <c r="BJ707" s="722">
        <v>0</v>
      </c>
      <c r="BK707" s="1062">
        <v>0</v>
      </c>
      <c r="BL707" s="716">
        <v>0</v>
      </c>
      <c r="BM707" s="720" t="s">
        <v>5597</v>
      </c>
      <c r="BN707" s="891"/>
      <c r="BO707" s="891"/>
      <c r="BP707" s="891"/>
      <c r="BQ707" s="891"/>
      <c r="BR707" s="891"/>
      <c r="BS707" s="891"/>
      <c r="BT707" s="891"/>
      <c r="BU707" s="891"/>
      <c r="BV707" s="891"/>
      <c r="BW707" s="891"/>
      <c r="BX707" s="891"/>
      <c r="BY707" s="891"/>
      <c r="BZ707" s="891"/>
      <c r="CA707" s="891"/>
      <c r="CB707" s="891"/>
      <c r="CC707" s="891"/>
      <c r="CD707" s="891"/>
      <c r="CE707" s="891"/>
    </row>
    <row r="708" spans="1:83" s="726" customFormat="1">
      <c r="A708" s="904">
        <f t="shared" si="10"/>
        <v>699</v>
      </c>
      <c r="B708" s="907">
        <v>2100</v>
      </c>
      <c r="C708" s="905" t="s">
        <v>4565</v>
      </c>
      <c r="D708" s="905">
        <v>2117</v>
      </c>
      <c r="E708" s="905" t="s">
        <v>4695</v>
      </c>
      <c r="F708" s="905">
        <v>2010</v>
      </c>
      <c r="G708" s="907" t="s">
        <v>4696</v>
      </c>
      <c r="H708" s="907" t="s">
        <v>4581</v>
      </c>
      <c r="I708" s="905" t="s">
        <v>4582</v>
      </c>
      <c r="J708" s="906">
        <v>6850970000169</v>
      </c>
      <c r="K708" s="905" t="s">
        <v>5243</v>
      </c>
      <c r="L708" s="905" t="s">
        <v>4459</v>
      </c>
      <c r="M708" s="905" t="s">
        <v>656</v>
      </c>
      <c r="N708" s="905" t="s">
        <v>634</v>
      </c>
      <c r="O708" s="929">
        <v>600</v>
      </c>
      <c r="P708" s="922">
        <v>0</v>
      </c>
      <c r="Q708" s="922">
        <v>0</v>
      </c>
      <c r="R708" s="922">
        <v>0</v>
      </c>
      <c r="S708" s="907">
        <v>4005</v>
      </c>
      <c r="T708" s="905" t="s">
        <v>4566</v>
      </c>
      <c r="U708" s="923">
        <v>22000</v>
      </c>
      <c r="V708" s="923">
        <v>13200000</v>
      </c>
      <c r="W708" s="907" t="s">
        <v>4567</v>
      </c>
      <c r="X708" s="905"/>
      <c r="Y708" s="906"/>
      <c r="Z708" s="907" t="s">
        <v>5596</v>
      </c>
      <c r="AA708" s="908">
        <v>120.49863013698631</v>
      </c>
      <c r="AB708" s="909"/>
      <c r="AC708" s="905"/>
      <c r="AD708" s="907"/>
      <c r="AE708" s="929">
        <v>600</v>
      </c>
      <c r="AF708" s="906">
        <v>0</v>
      </c>
      <c r="AG708" s="910">
        <v>43808</v>
      </c>
      <c r="AH708" s="905"/>
      <c r="AI708" s="907"/>
      <c r="AJ708" s="907"/>
      <c r="AK708" s="907"/>
      <c r="AL708" s="906"/>
      <c r="AM708" s="905"/>
      <c r="AN708" s="910">
        <v>43982</v>
      </c>
      <c r="AO708" s="910">
        <v>730</v>
      </c>
      <c r="AP708" s="907"/>
      <c r="AQ708" s="905"/>
      <c r="AR708" s="905"/>
      <c r="AS708" s="905"/>
      <c r="AT708" s="905"/>
      <c r="AU708" s="923"/>
      <c r="AV708" s="905"/>
      <c r="AW708" s="905"/>
      <c r="AX708" s="905"/>
      <c r="AY708" s="920"/>
      <c r="AZ708" s="905"/>
      <c r="BA708" s="905"/>
      <c r="BB708" s="905"/>
      <c r="BC708" s="905"/>
      <c r="BD708" s="905"/>
      <c r="BE708" s="905"/>
      <c r="BF708" s="905"/>
      <c r="BG708" s="905"/>
      <c r="BH708" s="905"/>
      <c r="BI708" s="716">
        <v>0</v>
      </c>
      <c r="BJ708" s="722">
        <v>0</v>
      </c>
      <c r="BK708" s="1062">
        <v>0</v>
      </c>
      <c r="BL708" s="716">
        <v>0</v>
      </c>
      <c r="BM708" s="720" t="s">
        <v>5597</v>
      </c>
      <c r="BN708" s="891"/>
      <c r="BO708" s="891"/>
      <c r="BP708" s="891"/>
      <c r="BQ708" s="891"/>
      <c r="BR708" s="891"/>
      <c r="BS708" s="891"/>
      <c r="BT708" s="891"/>
      <c r="BU708" s="891"/>
      <c r="BV708" s="891"/>
      <c r="BW708" s="891"/>
      <c r="BX708" s="891"/>
      <c r="BY708" s="891"/>
      <c r="BZ708" s="891"/>
      <c r="CA708" s="891"/>
      <c r="CB708" s="891"/>
      <c r="CC708" s="891"/>
      <c r="CD708" s="891"/>
      <c r="CE708" s="891"/>
    </row>
    <row r="709" spans="1:83" s="726" customFormat="1">
      <c r="A709" s="904">
        <f t="shared" si="10"/>
        <v>700</v>
      </c>
      <c r="B709" s="907">
        <v>2100</v>
      </c>
      <c r="C709" s="905" t="s">
        <v>4565</v>
      </c>
      <c r="D709" s="905">
        <v>2117</v>
      </c>
      <c r="E709" s="905" t="s">
        <v>4695</v>
      </c>
      <c r="F709" s="905">
        <v>2010</v>
      </c>
      <c r="G709" s="907" t="s">
        <v>4696</v>
      </c>
      <c r="H709" s="907" t="s">
        <v>4581</v>
      </c>
      <c r="I709" s="905" t="s">
        <v>4582</v>
      </c>
      <c r="J709" s="906">
        <v>6850970000170</v>
      </c>
      <c r="K709" s="905" t="s">
        <v>5576</v>
      </c>
      <c r="L709" s="905" t="s">
        <v>4459</v>
      </c>
      <c r="M709" s="905" t="s">
        <v>656</v>
      </c>
      <c r="N709" s="905" t="s">
        <v>634</v>
      </c>
      <c r="O709" s="929">
        <v>0</v>
      </c>
      <c r="P709" s="922">
        <v>0</v>
      </c>
      <c r="Q709" s="922">
        <v>0</v>
      </c>
      <c r="R709" s="922">
        <v>0</v>
      </c>
      <c r="S709" s="907">
        <v>4005</v>
      </c>
      <c r="T709" s="905" t="s">
        <v>4566</v>
      </c>
      <c r="U709" s="923">
        <v>0</v>
      </c>
      <c r="V709" s="923">
        <v>0</v>
      </c>
      <c r="W709" s="907" t="s">
        <v>4567</v>
      </c>
      <c r="X709" s="905"/>
      <c r="Y709" s="906"/>
      <c r="Z709" s="907" t="s">
        <v>5596</v>
      </c>
      <c r="AA709" s="908">
        <v>120.49863013698631</v>
      </c>
      <c r="AB709" s="909"/>
      <c r="AC709" s="905"/>
      <c r="AD709" s="907"/>
      <c r="AE709" s="929">
        <v>0</v>
      </c>
      <c r="AF709" s="906">
        <v>0</v>
      </c>
      <c r="AG709" s="910">
        <v>43808</v>
      </c>
      <c r="AH709" s="905"/>
      <c r="AI709" s="907"/>
      <c r="AJ709" s="907"/>
      <c r="AK709" s="907"/>
      <c r="AL709" s="906"/>
      <c r="AM709" s="905"/>
      <c r="AN709" s="910">
        <v>43982</v>
      </c>
      <c r="AO709" s="910">
        <v>730</v>
      </c>
      <c r="AP709" s="907"/>
      <c r="AQ709" s="905"/>
      <c r="AR709" s="905"/>
      <c r="AS709" s="905"/>
      <c r="AT709" s="905"/>
      <c r="AU709" s="923"/>
      <c r="AV709" s="905"/>
      <c r="AW709" s="905"/>
      <c r="AX709" s="905"/>
      <c r="AY709" s="920"/>
      <c r="AZ709" s="905"/>
      <c r="BA709" s="905"/>
      <c r="BB709" s="905"/>
      <c r="BC709" s="905"/>
      <c r="BD709" s="905"/>
      <c r="BE709" s="905"/>
      <c r="BF709" s="905"/>
      <c r="BG709" s="905"/>
      <c r="BH709" s="905"/>
      <c r="BI709" s="716">
        <v>0</v>
      </c>
      <c r="BJ709" s="722">
        <v>0</v>
      </c>
      <c r="BK709" s="1062">
        <v>0</v>
      </c>
      <c r="BL709" s="716">
        <v>0</v>
      </c>
      <c r="BM709" s="720" t="s">
        <v>5597</v>
      </c>
      <c r="BN709" s="891"/>
      <c r="BO709" s="891"/>
      <c r="BP709" s="891"/>
      <c r="BQ709" s="891"/>
      <c r="BR709" s="891"/>
      <c r="BS709" s="891"/>
      <c r="BT709" s="891"/>
      <c r="BU709" s="891"/>
      <c r="BV709" s="891"/>
      <c r="BW709" s="891"/>
      <c r="BX709" s="891"/>
      <c r="BY709" s="891"/>
      <c r="BZ709" s="891"/>
      <c r="CA709" s="891"/>
      <c r="CB709" s="891"/>
      <c r="CC709" s="891"/>
      <c r="CD709" s="891"/>
      <c r="CE709" s="891"/>
    </row>
    <row r="710" spans="1:83" s="726" customFormat="1">
      <c r="A710" s="904">
        <f t="shared" si="10"/>
        <v>701</v>
      </c>
      <c r="B710" s="907">
        <v>2100</v>
      </c>
      <c r="C710" s="905" t="s">
        <v>4565</v>
      </c>
      <c r="D710" s="905">
        <v>2117</v>
      </c>
      <c r="E710" s="905" t="s">
        <v>4695</v>
      </c>
      <c r="F710" s="905">
        <v>2010</v>
      </c>
      <c r="G710" s="907" t="s">
        <v>4696</v>
      </c>
      <c r="H710" s="907" t="s">
        <v>4581</v>
      </c>
      <c r="I710" s="905" t="s">
        <v>4582</v>
      </c>
      <c r="J710" s="906">
        <v>6850970000679</v>
      </c>
      <c r="K710" s="905" t="s">
        <v>5250</v>
      </c>
      <c r="L710" s="905" t="s">
        <v>4459</v>
      </c>
      <c r="M710" s="905" t="s">
        <v>4591</v>
      </c>
      <c r="N710" s="905" t="s">
        <v>634</v>
      </c>
      <c r="O710" s="929">
        <v>1</v>
      </c>
      <c r="P710" s="922">
        <v>0</v>
      </c>
      <c r="Q710" s="922">
        <v>0</v>
      </c>
      <c r="R710" s="922">
        <v>0</v>
      </c>
      <c r="S710" s="907">
        <v>4005</v>
      </c>
      <c r="T710" s="905" t="s">
        <v>4566</v>
      </c>
      <c r="U710" s="923">
        <v>1392600</v>
      </c>
      <c r="V710" s="923">
        <v>1392600</v>
      </c>
      <c r="W710" s="907" t="s">
        <v>4567</v>
      </c>
      <c r="X710" s="905"/>
      <c r="Y710" s="906"/>
      <c r="Z710" s="907" t="s">
        <v>5596</v>
      </c>
      <c r="AA710" s="908">
        <v>120.49863013698631</v>
      </c>
      <c r="AB710" s="909"/>
      <c r="AC710" s="905"/>
      <c r="AD710" s="907"/>
      <c r="AE710" s="929">
        <v>1</v>
      </c>
      <c r="AF710" s="906">
        <v>0</v>
      </c>
      <c r="AG710" s="910">
        <v>43808</v>
      </c>
      <c r="AH710" s="905"/>
      <c r="AI710" s="907"/>
      <c r="AJ710" s="907"/>
      <c r="AK710" s="907"/>
      <c r="AL710" s="906"/>
      <c r="AM710" s="905"/>
      <c r="AN710" s="910">
        <v>43982</v>
      </c>
      <c r="AO710" s="910">
        <v>730</v>
      </c>
      <c r="AP710" s="907"/>
      <c r="AQ710" s="905"/>
      <c r="AR710" s="905"/>
      <c r="AS710" s="905"/>
      <c r="AT710" s="905"/>
      <c r="AU710" s="923"/>
      <c r="AV710" s="905"/>
      <c r="AW710" s="905"/>
      <c r="AX710" s="905"/>
      <c r="AY710" s="920"/>
      <c r="AZ710" s="905"/>
      <c r="BA710" s="905"/>
      <c r="BB710" s="905"/>
      <c r="BC710" s="905"/>
      <c r="BD710" s="905"/>
      <c r="BE710" s="905"/>
      <c r="BF710" s="905"/>
      <c r="BG710" s="905"/>
      <c r="BH710" s="905"/>
      <c r="BI710" s="716">
        <v>0</v>
      </c>
      <c r="BJ710" s="722">
        <v>0</v>
      </c>
      <c r="BK710" s="1062">
        <v>0</v>
      </c>
      <c r="BL710" s="716">
        <v>0</v>
      </c>
      <c r="BM710" s="720" t="s">
        <v>5597</v>
      </c>
      <c r="BN710" s="891"/>
      <c r="BO710" s="891"/>
      <c r="BP710" s="891"/>
      <c r="BQ710" s="891"/>
      <c r="BR710" s="891"/>
      <c r="BS710" s="891"/>
      <c r="BT710" s="891"/>
      <c r="BU710" s="891"/>
      <c r="BV710" s="891"/>
      <c r="BW710" s="891"/>
      <c r="BX710" s="891"/>
      <c r="BY710" s="891"/>
      <c r="BZ710" s="891"/>
      <c r="CA710" s="891"/>
      <c r="CB710" s="891"/>
      <c r="CC710" s="891"/>
      <c r="CD710" s="891"/>
      <c r="CE710" s="891"/>
    </row>
    <row r="711" spans="1:83" s="726" customFormat="1">
      <c r="A711" s="904">
        <f t="shared" si="10"/>
        <v>702</v>
      </c>
      <c r="B711" s="907">
        <v>2100</v>
      </c>
      <c r="C711" s="905" t="s">
        <v>4565</v>
      </c>
      <c r="D711" s="905">
        <v>2117</v>
      </c>
      <c r="E711" s="905" t="s">
        <v>4695</v>
      </c>
      <c r="F711" s="905">
        <v>2010</v>
      </c>
      <c r="G711" s="907" t="s">
        <v>4696</v>
      </c>
      <c r="H711" s="907" t="s">
        <v>4581</v>
      </c>
      <c r="I711" s="905" t="s">
        <v>4582</v>
      </c>
      <c r="J711" s="906">
        <v>6850970000172</v>
      </c>
      <c r="K711" s="905" t="s">
        <v>5577</v>
      </c>
      <c r="L711" s="905" t="s">
        <v>4459</v>
      </c>
      <c r="M711" s="905" t="s">
        <v>656</v>
      </c>
      <c r="N711" s="905" t="s">
        <v>634</v>
      </c>
      <c r="O711" s="929">
        <v>0</v>
      </c>
      <c r="P711" s="922">
        <v>0</v>
      </c>
      <c r="Q711" s="922">
        <v>0</v>
      </c>
      <c r="R711" s="922">
        <v>0</v>
      </c>
      <c r="S711" s="907">
        <v>4005</v>
      </c>
      <c r="T711" s="905" t="s">
        <v>4566</v>
      </c>
      <c r="U711" s="923">
        <v>0</v>
      </c>
      <c r="V711" s="923">
        <v>0</v>
      </c>
      <c r="W711" s="907" t="s">
        <v>4567</v>
      </c>
      <c r="X711" s="905"/>
      <c r="Y711" s="906"/>
      <c r="Z711" s="907" t="s">
        <v>5596</v>
      </c>
      <c r="AA711" s="908">
        <v>120.49863013698631</v>
      </c>
      <c r="AB711" s="909"/>
      <c r="AC711" s="905"/>
      <c r="AD711" s="907"/>
      <c r="AE711" s="929">
        <v>0</v>
      </c>
      <c r="AF711" s="906">
        <v>0</v>
      </c>
      <c r="AG711" s="910">
        <v>43808</v>
      </c>
      <c r="AH711" s="905"/>
      <c r="AI711" s="907"/>
      <c r="AJ711" s="907"/>
      <c r="AK711" s="907"/>
      <c r="AL711" s="906"/>
      <c r="AM711" s="905"/>
      <c r="AN711" s="910">
        <v>43982</v>
      </c>
      <c r="AO711" s="910">
        <v>730</v>
      </c>
      <c r="AP711" s="907"/>
      <c r="AQ711" s="905"/>
      <c r="AR711" s="905"/>
      <c r="AS711" s="905"/>
      <c r="AT711" s="905"/>
      <c r="AU711" s="923"/>
      <c r="AV711" s="905"/>
      <c r="AW711" s="905"/>
      <c r="AX711" s="905"/>
      <c r="AY711" s="920"/>
      <c r="AZ711" s="905"/>
      <c r="BA711" s="905"/>
      <c r="BB711" s="905"/>
      <c r="BC711" s="905"/>
      <c r="BD711" s="905"/>
      <c r="BE711" s="905"/>
      <c r="BF711" s="905"/>
      <c r="BG711" s="905"/>
      <c r="BH711" s="905"/>
      <c r="BI711" s="716">
        <v>0</v>
      </c>
      <c r="BJ711" s="722">
        <v>0</v>
      </c>
      <c r="BK711" s="1062">
        <v>0</v>
      </c>
      <c r="BL711" s="716">
        <v>0</v>
      </c>
      <c r="BM711" s="720" t="s">
        <v>5597</v>
      </c>
      <c r="BN711" s="891"/>
      <c r="BO711" s="891"/>
      <c r="BP711" s="891"/>
      <c r="BQ711" s="891"/>
      <c r="BR711" s="891"/>
      <c r="BS711" s="891"/>
      <c r="BT711" s="891"/>
      <c r="BU711" s="891"/>
      <c r="BV711" s="891"/>
      <c r="BW711" s="891"/>
      <c r="BX711" s="891"/>
      <c r="BY711" s="891"/>
      <c r="BZ711" s="891"/>
      <c r="CA711" s="891"/>
      <c r="CB711" s="891"/>
      <c r="CC711" s="891"/>
      <c r="CD711" s="891"/>
      <c r="CE711" s="891"/>
    </row>
    <row r="712" spans="1:83" s="726" customFormat="1">
      <c r="A712" s="904">
        <f t="shared" si="10"/>
        <v>703</v>
      </c>
      <c r="B712" s="907">
        <v>2100</v>
      </c>
      <c r="C712" s="905" t="s">
        <v>4565</v>
      </c>
      <c r="D712" s="905">
        <v>2117</v>
      </c>
      <c r="E712" s="905" t="s">
        <v>4695</v>
      </c>
      <c r="F712" s="905">
        <v>2010</v>
      </c>
      <c r="G712" s="907" t="s">
        <v>4696</v>
      </c>
      <c r="H712" s="907" t="s">
        <v>4581</v>
      </c>
      <c r="I712" s="905" t="s">
        <v>4582</v>
      </c>
      <c r="J712" s="906">
        <v>6850970000176</v>
      </c>
      <c r="K712" s="905" t="s">
        <v>5578</v>
      </c>
      <c r="L712" s="905" t="s">
        <v>4459</v>
      </c>
      <c r="M712" s="905" t="s">
        <v>4441</v>
      </c>
      <c r="N712" s="905" t="s">
        <v>634</v>
      </c>
      <c r="O712" s="929">
        <v>0</v>
      </c>
      <c r="P712" s="922">
        <v>0</v>
      </c>
      <c r="Q712" s="922">
        <v>0</v>
      </c>
      <c r="R712" s="922">
        <v>0</v>
      </c>
      <c r="S712" s="907">
        <v>4005</v>
      </c>
      <c r="T712" s="905" t="s">
        <v>4566</v>
      </c>
      <c r="U712" s="923">
        <v>0</v>
      </c>
      <c r="V712" s="923">
        <v>0</v>
      </c>
      <c r="W712" s="907" t="s">
        <v>4567</v>
      </c>
      <c r="X712" s="905"/>
      <c r="Y712" s="906"/>
      <c r="Z712" s="907" t="s">
        <v>5596</v>
      </c>
      <c r="AA712" s="908">
        <v>120.49863013698631</v>
      </c>
      <c r="AB712" s="909"/>
      <c r="AC712" s="905"/>
      <c r="AD712" s="907"/>
      <c r="AE712" s="929">
        <v>0</v>
      </c>
      <c r="AF712" s="906">
        <v>0</v>
      </c>
      <c r="AG712" s="910">
        <v>43808</v>
      </c>
      <c r="AH712" s="905"/>
      <c r="AI712" s="907"/>
      <c r="AJ712" s="907"/>
      <c r="AK712" s="907"/>
      <c r="AL712" s="906"/>
      <c r="AM712" s="905"/>
      <c r="AN712" s="910">
        <v>43982</v>
      </c>
      <c r="AO712" s="910">
        <v>730</v>
      </c>
      <c r="AP712" s="907"/>
      <c r="AQ712" s="905"/>
      <c r="AR712" s="905"/>
      <c r="AS712" s="905"/>
      <c r="AT712" s="905"/>
      <c r="AU712" s="923"/>
      <c r="AV712" s="905"/>
      <c r="AW712" s="905"/>
      <c r="AX712" s="905"/>
      <c r="AY712" s="920"/>
      <c r="AZ712" s="905"/>
      <c r="BA712" s="905"/>
      <c r="BB712" s="905"/>
      <c r="BC712" s="905"/>
      <c r="BD712" s="905"/>
      <c r="BE712" s="905"/>
      <c r="BF712" s="905"/>
      <c r="BG712" s="905"/>
      <c r="BH712" s="905"/>
      <c r="BI712" s="716">
        <v>0</v>
      </c>
      <c r="BJ712" s="722">
        <v>0</v>
      </c>
      <c r="BK712" s="1062">
        <v>0</v>
      </c>
      <c r="BL712" s="716">
        <v>0</v>
      </c>
      <c r="BM712" s="720" t="s">
        <v>5597</v>
      </c>
      <c r="BN712" s="891"/>
      <c r="BO712" s="891"/>
      <c r="BP712" s="891"/>
      <c r="BQ712" s="891"/>
      <c r="BR712" s="891"/>
      <c r="BS712" s="891"/>
      <c r="BT712" s="891"/>
      <c r="BU712" s="891"/>
      <c r="BV712" s="891"/>
      <c r="BW712" s="891"/>
      <c r="BX712" s="891"/>
      <c r="BY712" s="891"/>
      <c r="BZ712" s="891"/>
      <c r="CA712" s="891"/>
      <c r="CB712" s="891"/>
      <c r="CC712" s="891"/>
      <c r="CD712" s="891"/>
      <c r="CE712" s="891"/>
    </row>
    <row r="713" spans="1:83" s="726" customFormat="1">
      <c r="A713" s="904">
        <f t="shared" si="10"/>
        <v>704</v>
      </c>
      <c r="B713" s="907">
        <v>2100</v>
      </c>
      <c r="C713" s="905" t="s">
        <v>4565</v>
      </c>
      <c r="D713" s="905">
        <v>2117</v>
      </c>
      <c r="E713" s="905" t="s">
        <v>4695</v>
      </c>
      <c r="F713" s="905">
        <v>2010</v>
      </c>
      <c r="G713" s="907" t="s">
        <v>4696</v>
      </c>
      <c r="H713" s="907" t="s">
        <v>4581</v>
      </c>
      <c r="I713" s="905" t="s">
        <v>4582</v>
      </c>
      <c r="J713" s="906">
        <v>6850970000177</v>
      </c>
      <c r="K713" s="905" t="s">
        <v>5579</v>
      </c>
      <c r="L713" s="905" t="s">
        <v>4459</v>
      </c>
      <c r="M713" s="905" t="s">
        <v>4441</v>
      </c>
      <c r="N713" s="905" t="s">
        <v>634</v>
      </c>
      <c r="O713" s="929">
        <v>0</v>
      </c>
      <c r="P713" s="922">
        <v>0</v>
      </c>
      <c r="Q713" s="922">
        <v>0</v>
      </c>
      <c r="R713" s="922">
        <v>0</v>
      </c>
      <c r="S713" s="907">
        <v>4005</v>
      </c>
      <c r="T713" s="905" t="s">
        <v>4566</v>
      </c>
      <c r="U713" s="923">
        <v>0</v>
      </c>
      <c r="V713" s="923">
        <v>0</v>
      </c>
      <c r="W713" s="907" t="s">
        <v>4567</v>
      </c>
      <c r="X713" s="905"/>
      <c r="Y713" s="906"/>
      <c r="Z713" s="907" t="s">
        <v>5596</v>
      </c>
      <c r="AA713" s="908">
        <v>120.49863013698631</v>
      </c>
      <c r="AB713" s="909"/>
      <c r="AC713" s="905"/>
      <c r="AD713" s="907"/>
      <c r="AE713" s="929">
        <v>0</v>
      </c>
      <c r="AF713" s="906">
        <v>0</v>
      </c>
      <c r="AG713" s="910">
        <v>43808</v>
      </c>
      <c r="AH713" s="905"/>
      <c r="AI713" s="907"/>
      <c r="AJ713" s="907"/>
      <c r="AK713" s="907"/>
      <c r="AL713" s="906"/>
      <c r="AM713" s="905"/>
      <c r="AN713" s="910">
        <v>43982</v>
      </c>
      <c r="AO713" s="910">
        <v>730</v>
      </c>
      <c r="AP713" s="907"/>
      <c r="AQ713" s="905"/>
      <c r="AR713" s="905"/>
      <c r="AS713" s="905"/>
      <c r="AT713" s="905"/>
      <c r="AU713" s="923"/>
      <c r="AV713" s="905"/>
      <c r="AW713" s="905"/>
      <c r="AX713" s="905"/>
      <c r="AY713" s="920"/>
      <c r="AZ713" s="905"/>
      <c r="BA713" s="905"/>
      <c r="BB713" s="905"/>
      <c r="BC713" s="905"/>
      <c r="BD713" s="905"/>
      <c r="BE713" s="905"/>
      <c r="BF713" s="905"/>
      <c r="BG713" s="905"/>
      <c r="BH713" s="905"/>
      <c r="BI713" s="716">
        <v>0</v>
      </c>
      <c r="BJ713" s="722">
        <v>0</v>
      </c>
      <c r="BK713" s="1062">
        <v>0</v>
      </c>
      <c r="BL713" s="716">
        <v>0</v>
      </c>
      <c r="BM713" s="720" t="s">
        <v>5597</v>
      </c>
      <c r="BN713" s="891"/>
      <c r="BO713" s="891"/>
      <c r="BP713" s="891"/>
      <c r="BQ713" s="891"/>
      <c r="BR713" s="891"/>
      <c r="BS713" s="891"/>
      <c r="BT713" s="891"/>
      <c r="BU713" s="891"/>
      <c r="BV713" s="891"/>
      <c r="BW713" s="891"/>
      <c r="BX713" s="891"/>
      <c r="BY713" s="891"/>
      <c r="BZ713" s="891"/>
      <c r="CA713" s="891"/>
      <c r="CB713" s="891"/>
      <c r="CC713" s="891"/>
      <c r="CD713" s="891"/>
      <c r="CE713" s="891"/>
    </row>
    <row r="714" spans="1:83" s="726" customFormat="1">
      <c r="A714" s="904">
        <f t="shared" si="10"/>
        <v>705</v>
      </c>
      <c r="B714" s="907">
        <v>2100</v>
      </c>
      <c r="C714" s="905" t="s">
        <v>4565</v>
      </c>
      <c r="D714" s="905">
        <v>2117</v>
      </c>
      <c r="E714" s="905" t="s">
        <v>4695</v>
      </c>
      <c r="F714" s="905">
        <v>2010</v>
      </c>
      <c r="G714" s="907" t="s">
        <v>4696</v>
      </c>
      <c r="H714" s="907" t="s">
        <v>4581</v>
      </c>
      <c r="I714" s="905" t="s">
        <v>4582</v>
      </c>
      <c r="J714" s="906">
        <v>6850970000178</v>
      </c>
      <c r="K714" s="905" t="s">
        <v>5580</v>
      </c>
      <c r="L714" s="905" t="s">
        <v>4459</v>
      </c>
      <c r="M714" s="905" t="s">
        <v>4441</v>
      </c>
      <c r="N714" s="905" t="s">
        <v>634</v>
      </c>
      <c r="O714" s="929">
        <v>0</v>
      </c>
      <c r="P714" s="922">
        <v>0</v>
      </c>
      <c r="Q714" s="922">
        <v>0</v>
      </c>
      <c r="R714" s="922">
        <v>0</v>
      </c>
      <c r="S714" s="907">
        <v>4005</v>
      </c>
      <c r="T714" s="905" t="s">
        <v>4566</v>
      </c>
      <c r="U714" s="923">
        <v>0</v>
      </c>
      <c r="V714" s="923">
        <v>0</v>
      </c>
      <c r="W714" s="907" t="s">
        <v>4567</v>
      </c>
      <c r="X714" s="905"/>
      <c r="Y714" s="906"/>
      <c r="Z714" s="907" t="s">
        <v>5596</v>
      </c>
      <c r="AA714" s="908">
        <v>120.49863013698631</v>
      </c>
      <c r="AB714" s="909"/>
      <c r="AC714" s="905"/>
      <c r="AD714" s="907"/>
      <c r="AE714" s="929">
        <v>0</v>
      </c>
      <c r="AF714" s="906">
        <v>0</v>
      </c>
      <c r="AG714" s="910">
        <v>43808</v>
      </c>
      <c r="AH714" s="905"/>
      <c r="AI714" s="907"/>
      <c r="AJ714" s="907"/>
      <c r="AK714" s="907"/>
      <c r="AL714" s="906"/>
      <c r="AM714" s="905"/>
      <c r="AN714" s="910">
        <v>43982</v>
      </c>
      <c r="AO714" s="910">
        <v>730</v>
      </c>
      <c r="AP714" s="907"/>
      <c r="AQ714" s="905"/>
      <c r="AR714" s="905"/>
      <c r="AS714" s="905"/>
      <c r="AT714" s="905"/>
      <c r="AU714" s="923"/>
      <c r="AV714" s="905"/>
      <c r="AW714" s="905"/>
      <c r="AX714" s="905"/>
      <c r="AY714" s="920"/>
      <c r="AZ714" s="905"/>
      <c r="BA714" s="905"/>
      <c r="BB714" s="905"/>
      <c r="BC714" s="905"/>
      <c r="BD714" s="905"/>
      <c r="BE714" s="905"/>
      <c r="BF714" s="905"/>
      <c r="BG714" s="905"/>
      <c r="BH714" s="905"/>
      <c r="BI714" s="716">
        <v>0</v>
      </c>
      <c r="BJ714" s="722">
        <v>0</v>
      </c>
      <c r="BK714" s="1062">
        <v>0</v>
      </c>
      <c r="BL714" s="716">
        <v>0</v>
      </c>
      <c r="BM714" s="720" t="s">
        <v>5597</v>
      </c>
      <c r="BN714" s="891"/>
      <c r="BO714" s="891"/>
      <c r="BP714" s="891"/>
      <c r="BQ714" s="891"/>
      <c r="BR714" s="891"/>
      <c r="BS714" s="891"/>
      <c r="BT714" s="891"/>
      <c r="BU714" s="891"/>
      <c r="BV714" s="891"/>
      <c r="BW714" s="891"/>
      <c r="BX714" s="891"/>
      <c r="BY714" s="891"/>
      <c r="BZ714" s="891"/>
      <c r="CA714" s="891"/>
      <c r="CB714" s="891"/>
      <c r="CC714" s="891"/>
      <c r="CD714" s="891"/>
      <c r="CE714" s="891"/>
    </row>
    <row r="715" spans="1:83" s="726" customFormat="1">
      <c r="A715" s="904">
        <f t="shared" si="10"/>
        <v>706</v>
      </c>
      <c r="B715" s="907">
        <v>2100</v>
      </c>
      <c r="C715" s="905" t="s">
        <v>4565</v>
      </c>
      <c r="D715" s="905">
        <v>2117</v>
      </c>
      <c r="E715" s="905" t="s">
        <v>4695</v>
      </c>
      <c r="F715" s="905">
        <v>2010</v>
      </c>
      <c r="G715" s="907" t="s">
        <v>4696</v>
      </c>
      <c r="H715" s="907" t="s">
        <v>4581</v>
      </c>
      <c r="I715" s="905" t="s">
        <v>4582</v>
      </c>
      <c r="J715" s="906">
        <v>6850970000789</v>
      </c>
      <c r="K715" s="905" t="s">
        <v>5255</v>
      </c>
      <c r="L715" s="905" t="s">
        <v>4459</v>
      </c>
      <c r="M715" s="905" t="s">
        <v>4929</v>
      </c>
      <c r="N715" s="905" t="s">
        <v>634</v>
      </c>
      <c r="O715" s="929">
        <v>2</v>
      </c>
      <c r="P715" s="922">
        <v>0</v>
      </c>
      <c r="Q715" s="922">
        <v>0</v>
      </c>
      <c r="R715" s="922">
        <v>0</v>
      </c>
      <c r="S715" s="907">
        <v>4005</v>
      </c>
      <c r="T715" s="905" t="s">
        <v>4566</v>
      </c>
      <c r="U715" s="923">
        <v>8195000</v>
      </c>
      <c r="V715" s="923">
        <v>16390000</v>
      </c>
      <c r="W715" s="907" t="s">
        <v>4567</v>
      </c>
      <c r="X715" s="905"/>
      <c r="Y715" s="906"/>
      <c r="Z715" s="907" t="s">
        <v>5596</v>
      </c>
      <c r="AA715" s="908">
        <v>120.49863013698631</v>
      </c>
      <c r="AB715" s="909"/>
      <c r="AC715" s="905"/>
      <c r="AD715" s="907"/>
      <c r="AE715" s="929">
        <v>2</v>
      </c>
      <c r="AF715" s="906">
        <v>0</v>
      </c>
      <c r="AG715" s="910">
        <v>43808</v>
      </c>
      <c r="AH715" s="905"/>
      <c r="AI715" s="907"/>
      <c r="AJ715" s="907"/>
      <c r="AK715" s="907"/>
      <c r="AL715" s="906"/>
      <c r="AM715" s="905"/>
      <c r="AN715" s="910">
        <v>43982</v>
      </c>
      <c r="AO715" s="910">
        <v>730</v>
      </c>
      <c r="AP715" s="907"/>
      <c r="AQ715" s="905"/>
      <c r="AR715" s="905"/>
      <c r="AS715" s="905"/>
      <c r="AT715" s="905"/>
      <c r="AU715" s="923"/>
      <c r="AV715" s="905"/>
      <c r="AW715" s="905"/>
      <c r="AX715" s="905"/>
      <c r="AY715" s="920"/>
      <c r="AZ715" s="905"/>
      <c r="BA715" s="905"/>
      <c r="BB715" s="905"/>
      <c r="BC715" s="905"/>
      <c r="BD715" s="905"/>
      <c r="BE715" s="905"/>
      <c r="BF715" s="905"/>
      <c r="BG715" s="905"/>
      <c r="BH715" s="905"/>
      <c r="BI715" s="716">
        <v>0</v>
      </c>
      <c r="BJ715" s="722">
        <v>0</v>
      </c>
      <c r="BK715" s="1062">
        <v>0</v>
      </c>
      <c r="BL715" s="716">
        <v>0</v>
      </c>
      <c r="BM715" s="720" t="s">
        <v>5597</v>
      </c>
      <c r="BN715" s="891"/>
      <c r="BO715" s="891"/>
      <c r="BP715" s="891"/>
      <c r="BQ715" s="891"/>
      <c r="BR715" s="891"/>
      <c r="BS715" s="891"/>
      <c r="BT715" s="891"/>
      <c r="BU715" s="891"/>
      <c r="BV715" s="891"/>
      <c r="BW715" s="891"/>
      <c r="BX715" s="891"/>
      <c r="BY715" s="891"/>
      <c r="BZ715" s="891"/>
      <c r="CA715" s="891"/>
      <c r="CB715" s="891"/>
      <c r="CC715" s="891"/>
      <c r="CD715" s="891"/>
      <c r="CE715" s="891"/>
    </row>
    <row r="716" spans="1:83" s="726" customFormat="1">
      <c r="A716" s="904">
        <f t="shared" ref="A716:A739" si="11">A715+1</f>
        <v>707</v>
      </c>
      <c r="B716" s="907">
        <v>2100</v>
      </c>
      <c r="C716" s="905" t="s">
        <v>4565</v>
      </c>
      <c r="D716" s="905">
        <v>2117</v>
      </c>
      <c r="E716" s="905" t="s">
        <v>4695</v>
      </c>
      <c r="F716" s="905">
        <v>2010</v>
      </c>
      <c r="G716" s="907" t="s">
        <v>4696</v>
      </c>
      <c r="H716" s="907" t="s">
        <v>4581</v>
      </c>
      <c r="I716" s="905" t="s">
        <v>4582</v>
      </c>
      <c r="J716" s="906">
        <v>6850970000790</v>
      </c>
      <c r="K716" s="905" t="s">
        <v>5256</v>
      </c>
      <c r="L716" s="905" t="s">
        <v>4459</v>
      </c>
      <c r="M716" s="905" t="s">
        <v>4929</v>
      </c>
      <c r="N716" s="905" t="s">
        <v>634</v>
      </c>
      <c r="O716" s="929">
        <v>2</v>
      </c>
      <c r="P716" s="922">
        <v>0</v>
      </c>
      <c r="Q716" s="922">
        <v>0</v>
      </c>
      <c r="R716" s="922">
        <v>0</v>
      </c>
      <c r="S716" s="907">
        <v>4005</v>
      </c>
      <c r="T716" s="905" t="s">
        <v>4566</v>
      </c>
      <c r="U716" s="923">
        <v>8195000</v>
      </c>
      <c r="V716" s="923">
        <v>16390000</v>
      </c>
      <c r="W716" s="907" t="s">
        <v>4567</v>
      </c>
      <c r="X716" s="905"/>
      <c r="Y716" s="906"/>
      <c r="Z716" s="907" t="s">
        <v>5596</v>
      </c>
      <c r="AA716" s="908">
        <v>120.49863013698631</v>
      </c>
      <c r="AB716" s="909"/>
      <c r="AC716" s="905"/>
      <c r="AD716" s="907"/>
      <c r="AE716" s="929">
        <v>2</v>
      </c>
      <c r="AF716" s="906">
        <v>0</v>
      </c>
      <c r="AG716" s="910">
        <v>43808</v>
      </c>
      <c r="AH716" s="905"/>
      <c r="AI716" s="907"/>
      <c r="AJ716" s="907"/>
      <c r="AK716" s="907"/>
      <c r="AL716" s="906"/>
      <c r="AM716" s="905"/>
      <c r="AN716" s="910">
        <v>43982</v>
      </c>
      <c r="AO716" s="910">
        <v>730</v>
      </c>
      <c r="AP716" s="907"/>
      <c r="AQ716" s="905"/>
      <c r="AR716" s="905"/>
      <c r="AS716" s="905"/>
      <c r="AT716" s="905"/>
      <c r="AU716" s="923"/>
      <c r="AV716" s="905"/>
      <c r="AW716" s="905"/>
      <c r="AX716" s="905"/>
      <c r="AY716" s="920"/>
      <c r="AZ716" s="905"/>
      <c r="BA716" s="905"/>
      <c r="BB716" s="905"/>
      <c r="BC716" s="905"/>
      <c r="BD716" s="905"/>
      <c r="BE716" s="905"/>
      <c r="BF716" s="905"/>
      <c r="BG716" s="905"/>
      <c r="BH716" s="905"/>
      <c r="BI716" s="716">
        <v>0</v>
      </c>
      <c r="BJ716" s="722">
        <v>0</v>
      </c>
      <c r="BK716" s="1062">
        <v>0</v>
      </c>
      <c r="BL716" s="716">
        <v>0</v>
      </c>
      <c r="BM716" s="720" t="s">
        <v>5597</v>
      </c>
      <c r="BN716" s="891"/>
      <c r="BO716" s="891"/>
      <c r="BP716" s="891"/>
      <c r="BQ716" s="891"/>
      <c r="BR716" s="891"/>
      <c r="BS716" s="891"/>
      <c r="BT716" s="891"/>
      <c r="BU716" s="891"/>
      <c r="BV716" s="891"/>
      <c r="BW716" s="891"/>
      <c r="BX716" s="891"/>
      <c r="BY716" s="891"/>
      <c r="BZ716" s="891"/>
      <c r="CA716" s="891"/>
      <c r="CB716" s="891"/>
      <c r="CC716" s="891"/>
      <c r="CD716" s="891"/>
      <c r="CE716" s="891"/>
    </row>
    <row r="717" spans="1:83" s="726" customFormat="1">
      <c r="A717" s="904">
        <f t="shared" si="11"/>
        <v>708</v>
      </c>
      <c r="B717" s="907">
        <v>2100</v>
      </c>
      <c r="C717" s="905" t="s">
        <v>4565</v>
      </c>
      <c r="D717" s="905">
        <v>2117</v>
      </c>
      <c r="E717" s="905" t="s">
        <v>4695</v>
      </c>
      <c r="F717" s="905">
        <v>2010</v>
      </c>
      <c r="G717" s="907" t="s">
        <v>4696</v>
      </c>
      <c r="H717" s="907" t="s">
        <v>4581</v>
      </c>
      <c r="I717" s="905" t="s">
        <v>4582</v>
      </c>
      <c r="J717" s="906">
        <v>9999970025878</v>
      </c>
      <c r="K717" s="905" t="s">
        <v>5581</v>
      </c>
      <c r="L717" s="905" t="s">
        <v>4459</v>
      </c>
      <c r="M717" s="905" t="s">
        <v>4929</v>
      </c>
      <c r="N717" s="905" t="s">
        <v>634</v>
      </c>
      <c r="O717" s="929">
        <v>0</v>
      </c>
      <c r="P717" s="922">
        <v>0</v>
      </c>
      <c r="Q717" s="922">
        <v>0</v>
      </c>
      <c r="R717" s="922">
        <v>0</v>
      </c>
      <c r="S717" s="907">
        <v>4005</v>
      </c>
      <c r="T717" s="905" t="s">
        <v>4566</v>
      </c>
      <c r="U717" s="923">
        <v>0</v>
      </c>
      <c r="V717" s="923">
        <v>0</v>
      </c>
      <c r="W717" s="907" t="s">
        <v>4567</v>
      </c>
      <c r="X717" s="905"/>
      <c r="Y717" s="906"/>
      <c r="Z717" s="907" t="s">
        <v>5596</v>
      </c>
      <c r="AA717" s="908">
        <v>120.49863013698631</v>
      </c>
      <c r="AB717" s="909"/>
      <c r="AC717" s="905"/>
      <c r="AD717" s="907"/>
      <c r="AE717" s="929">
        <v>0</v>
      </c>
      <c r="AF717" s="906">
        <v>0</v>
      </c>
      <c r="AG717" s="910">
        <v>43808</v>
      </c>
      <c r="AH717" s="905"/>
      <c r="AI717" s="907"/>
      <c r="AJ717" s="907"/>
      <c r="AK717" s="907"/>
      <c r="AL717" s="906"/>
      <c r="AM717" s="905"/>
      <c r="AN717" s="910">
        <v>43982</v>
      </c>
      <c r="AO717" s="910">
        <v>730</v>
      </c>
      <c r="AP717" s="907"/>
      <c r="AQ717" s="905"/>
      <c r="AR717" s="905"/>
      <c r="AS717" s="905"/>
      <c r="AT717" s="905"/>
      <c r="AU717" s="923"/>
      <c r="AV717" s="905"/>
      <c r="AW717" s="905"/>
      <c r="AX717" s="905"/>
      <c r="AY717" s="920"/>
      <c r="AZ717" s="905"/>
      <c r="BA717" s="905"/>
      <c r="BB717" s="905"/>
      <c r="BC717" s="905"/>
      <c r="BD717" s="905"/>
      <c r="BE717" s="905"/>
      <c r="BF717" s="905"/>
      <c r="BG717" s="905"/>
      <c r="BH717" s="905"/>
      <c r="BI717" s="716">
        <v>0</v>
      </c>
      <c r="BJ717" s="722">
        <v>0</v>
      </c>
      <c r="BK717" s="1062">
        <v>0</v>
      </c>
      <c r="BL717" s="716">
        <v>0</v>
      </c>
      <c r="BM717" s="720" t="s">
        <v>5597</v>
      </c>
      <c r="BN717" s="891"/>
      <c r="BO717" s="891"/>
      <c r="BP717" s="891"/>
      <c r="BQ717" s="891"/>
      <c r="BR717" s="891"/>
      <c r="BS717" s="891"/>
      <c r="BT717" s="891"/>
      <c r="BU717" s="891"/>
      <c r="BV717" s="891"/>
      <c r="BW717" s="891"/>
      <c r="BX717" s="891"/>
      <c r="BY717" s="891"/>
      <c r="BZ717" s="891"/>
      <c r="CA717" s="891"/>
      <c r="CB717" s="891"/>
      <c r="CC717" s="891"/>
      <c r="CD717" s="891"/>
      <c r="CE717" s="891"/>
    </row>
    <row r="718" spans="1:83" s="726" customFormat="1">
      <c r="A718" s="904">
        <f t="shared" si="11"/>
        <v>709</v>
      </c>
      <c r="B718" s="907">
        <v>2100</v>
      </c>
      <c r="C718" s="905" t="s">
        <v>4565</v>
      </c>
      <c r="D718" s="905">
        <v>2117</v>
      </c>
      <c r="E718" s="905" t="s">
        <v>4695</v>
      </c>
      <c r="F718" s="905">
        <v>2010</v>
      </c>
      <c r="G718" s="907" t="s">
        <v>4696</v>
      </c>
      <c r="H718" s="907" t="s">
        <v>4581</v>
      </c>
      <c r="I718" s="905" t="s">
        <v>4582</v>
      </c>
      <c r="J718" s="906">
        <v>6850970000183</v>
      </c>
      <c r="K718" s="905" t="s">
        <v>5582</v>
      </c>
      <c r="L718" s="905" t="s">
        <v>4459</v>
      </c>
      <c r="M718" s="905" t="s">
        <v>656</v>
      </c>
      <c r="N718" s="905" t="s">
        <v>634</v>
      </c>
      <c r="O718" s="929">
        <v>0</v>
      </c>
      <c r="P718" s="922">
        <v>0</v>
      </c>
      <c r="Q718" s="922">
        <v>0</v>
      </c>
      <c r="R718" s="922">
        <v>0</v>
      </c>
      <c r="S718" s="907">
        <v>4005</v>
      </c>
      <c r="T718" s="905" t="s">
        <v>4566</v>
      </c>
      <c r="U718" s="923">
        <v>0</v>
      </c>
      <c r="V718" s="923">
        <v>0</v>
      </c>
      <c r="W718" s="907" t="s">
        <v>4567</v>
      </c>
      <c r="X718" s="905"/>
      <c r="Y718" s="906"/>
      <c r="Z718" s="907" t="s">
        <v>5596</v>
      </c>
      <c r="AA718" s="908">
        <v>120.49863013698631</v>
      </c>
      <c r="AB718" s="909"/>
      <c r="AC718" s="905"/>
      <c r="AD718" s="907"/>
      <c r="AE718" s="929">
        <v>0</v>
      </c>
      <c r="AF718" s="906">
        <v>0</v>
      </c>
      <c r="AG718" s="910">
        <v>43808</v>
      </c>
      <c r="AH718" s="905"/>
      <c r="AI718" s="907"/>
      <c r="AJ718" s="907"/>
      <c r="AK718" s="907"/>
      <c r="AL718" s="906"/>
      <c r="AM718" s="905"/>
      <c r="AN718" s="910">
        <v>43982</v>
      </c>
      <c r="AO718" s="910">
        <v>730</v>
      </c>
      <c r="AP718" s="907"/>
      <c r="AQ718" s="905"/>
      <c r="AR718" s="905"/>
      <c r="AS718" s="905"/>
      <c r="AT718" s="905"/>
      <c r="AU718" s="923"/>
      <c r="AV718" s="905"/>
      <c r="AW718" s="905"/>
      <c r="AX718" s="905"/>
      <c r="AY718" s="920"/>
      <c r="AZ718" s="905"/>
      <c r="BA718" s="905"/>
      <c r="BB718" s="905"/>
      <c r="BC718" s="905"/>
      <c r="BD718" s="905"/>
      <c r="BE718" s="905"/>
      <c r="BF718" s="905"/>
      <c r="BG718" s="905"/>
      <c r="BH718" s="905"/>
      <c r="BI718" s="716">
        <v>0</v>
      </c>
      <c r="BJ718" s="722">
        <v>0</v>
      </c>
      <c r="BK718" s="1062">
        <v>0</v>
      </c>
      <c r="BL718" s="716">
        <v>0</v>
      </c>
      <c r="BM718" s="720" t="s">
        <v>5597</v>
      </c>
      <c r="BN718" s="891"/>
      <c r="BO718" s="891"/>
      <c r="BP718" s="891"/>
      <c r="BQ718" s="891"/>
      <c r="BR718" s="891"/>
      <c r="BS718" s="891"/>
      <c r="BT718" s="891"/>
      <c r="BU718" s="891"/>
      <c r="BV718" s="891"/>
      <c r="BW718" s="891"/>
      <c r="BX718" s="891"/>
      <c r="BY718" s="891"/>
      <c r="BZ718" s="891"/>
      <c r="CA718" s="891"/>
      <c r="CB718" s="891"/>
      <c r="CC718" s="891"/>
      <c r="CD718" s="891"/>
      <c r="CE718" s="891"/>
    </row>
    <row r="719" spans="1:83" s="726" customFormat="1">
      <c r="A719" s="904">
        <f t="shared" si="11"/>
        <v>710</v>
      </c>
      <c r="B719" s="907">
        <v>2100</v>
      </c>
      <c r="C719" s="905" t="s">
        <v>4565</v>
      </c>
      <c r="D719" s="905">
        <v>2117</v>
      </c>
      <c r="E719" s="905" t="s">
        <v>4695</v>
      </c>
      <c r="F719" s="905">
        <v>2010</v>
      </c>
      <c r="G719" s="907" t="s">
        <v>4696</v>
      </c>
      <c r="H719" s="907" t="s">
        <v>4581</v>
      </c>
      <c r="I719" s="905" t="s">
        <v>4582</v>
      </c>
      <c r="J719" s="906">
        <v>6850970000187</v>
      </c>
      <c r="K719" s="905" t="s">
        <v>5244</v>
      </c>
      <c r="L719" s="905" t="s">
        <v>4459</v>
      </c>
      <c r="M719" s="905" t="s">
        <v>1815</v>
      </c>
      <c r="N719" s="905" t="s">
        <v>634</v>
      </c>
      <c r="O719" s="929">
        <v>6</v>
      </c>
      <c r="P719" s="922">
        <v>0</v>
      </c>
      <c r="Q719" s="922">
        <v>0</v>
      </c>
      <c r="R719" s="922">
        <v>0</v>
      </c>
      <c r="S719" s="907">
        <v>4005</v>
      </c>
      <c r="T719" s="905" t="s">
        <v>4566</v>
      </c>
      <c r="U719" s="923">
        <v>1001000</v>
      </c>
      <c r="V719" s="923">
        <v>6006000</v>
      </c>
      <c r="W719" s="907" t="s">
        <v>4567</v>
      </c>
      <c r="X719" s="905"/>
      <c r="Y719" s="906"/>
      <c r="Z719" s="907" t="s">
        <v>5596</v>
      </c>
      <c r="AA719" s="908">
        <v>120.49863013698631</v>
      </c>
      <c r="AB719" s="909"/>
      <c r="AC719" s="905"/>
      <c r="AD719" s="907"/>
      <c r="AE719" s="929">
        <v>6</v>
      </c>
      <c r="AF719" s="906">
        <v>0</v>
      </c>
      <c r="AG719" s="910">
        <v>43808</v>
      </c>
      <c r="AH719" s="905"/>
      <c r="AI719" s="907"/>
      <c r="AJ719" s="907"/>
      <c r="AK719" s="907"/>
      <c r="AL719" s="906"/>
      <c r="AM719" s="905"/>
      <c r="AN719" s="910">
        <v>43982</v>
      </c>
      <c r="AO719" s="910">
        <v>730</v>
      </c>
      <c r="AP719" s="907"/>
      <c r="AQ719" s="905"/>
      <c r="AR719" s="905"/>
      <c r="AS719" s="905"/>
      <c r="AT719" s="905"/>
      <c r="AU719" s="923"/>
      <c r="AV719" s="905"/>
      <c r="AW719" s="905"/>
      <c r="AX719" s="905"/>
      <c r="AY719" s="920"/>
      <c r="AZ719" s="905"/>
      <c r="BA719" s="905"/>
      <c r="BB719" s="905"/>
      <c r="BC719" s="905"/>
      <c r="BD719" s="905"/>
      <c r="BE719" s="905"/>
      <c r="BF719" s="905"/>
      <c r="BG719" s="905"/>
      <c r="BH719" s="905"/>
      <c r="BI719" s="716">
        <v>0</v>
      </c>
      <c r="BJ719" s="722">
        <v>0</v>
      </c>
      <c r="BK719" s="1062">
        <v>0</v>
      </c>
      <c r="BL719" s="716">
        <v>0</v>
      </c>
      <c r="BM719" s="720" t="s">
        <v>5597</v>
      </c>
      <c r="BN719" s="891"/>
      <c r="BO719" s="891"/>
      <c r="BP719" s="891"/>
      <c r="BQ719" s="891"/>
      <c r="BR719" s="891"/>
      <c r="BS719" s="891"/>
      <c r="BT719" s="891"/>
      <c r="BU719" s="891"/>
      <c r="BV719" s="891"/>
      <c r="BW719" s="891"/>
      <c r="BX719" s="891"/>
      <c r="BY719" s="891"/>
      <c r="BZ719" s="891"/>
      <c r="CA719" s="891"/>
      <c r="CB719" s="891"/>
      <c r="CC719" s="891"/>
      <c r="CD719" s="891"/>
      <c r="CE719" s="891"/>
    </row>
    <row r="720" spans="1:83" s="726" customFormat="1">
      <c r="A720" s="904">
        <f t="shared" si="11"/>
        <v>711</v>
      </c>
      <c r="B720" s="907">
        <v>2100</v>
      </c>
      <c r="C720" s="905" t="s">
        <v>4565</v>
      </c>
      <c r="D720" s="905">
        <v>2117</v>
      </c>
      <c r="E720" s="905" t="s">
        <v>4695</v>
      </c>
      <c r="F720" s="905">
        <v>2010</v>
      </c>
      <c r="G720" s="907" t="s">
        <v>4696</v>
      </c>
      <c r="H720" s="907" t="s">
        <v>4581</v>
      </c>
      <c r="I720" s="905" t="s">
        <v>4582</v>
      </c>
      <c r="J720" s="906">
        <v>6850970000190</v>
      </c>
      <c r="K720" s="905" t="s">
        <v>5245</v>
      </c>
      <c r="L720" s="905" t="s">
        <v>4459</v>
      </c>
      <c r="M720" s="905" t="s">
        <v>656</v>
      </c>
      <c r="N720" s="905" t="s">
        <v>634</v>
      </c>
      <c r="O720" s="929">
        <v>350</v>
      </c>
      <c r="P720" s="922">
        <v>0</v>
      </c>
      <c r="Q720" s="922">
        <v>0</v>
      </c>
      <c r="R720" s="922">
        <v>0</v>
      </c>
      <c r="S720" s="907">
        <v>4005</v>
      </c>
      <c r="T720" s="905" t="s">
        <v>4566</v>
      </c>
      <c r="U720" s="923">
        <v>25410</v>
      </c>
      <c r="V720" s="923">
        <v>8893500</v>
      </c>
      <c r="W720" s="907" t="s">
        <v>4567</v>
      </c>
      <c r="X720" s="905"/>
      <c r="Y720" s="906"/>
      <c r="Z720" s="907" t="s">
        <v>5596</v>
      </c>
      <c r="AA720" s="908">
        <v>120.49863013698631</v>
      </c>
      <c r="AB720" s="909"/>
      <c r="AC720" s="905"/>
      <c r="AD720" s="907"/>
      <c r="AE720" s="929">
        <v>350</v>
      </c>
      <c r="AF720" s="906">
        <v>0</v>
      </c>
      <c r="AG720" s="910">
        <v>43808</v>
      </c>
      <c r="AH720" s="905"/>
      <c r="AI720" s="907"/>
      <c r="AJ720" s="907"/>
      <c r="AK720" s="907"/>
      <c r="AL720" s="906"/>
      <c r="AM720" s="905"/>
      <c r="AN720" s="910">
        <v>43982</v>
      </c>
      <c r="AO720" s="910">
        <v>730</v>
      </c>
      <c r="AP720" s="907"/>
      <c r="AQ720" s="905"/>
      <c r="AR720" s="905"/>
      <c r="AS720" s="905"/>
      <c r="AT720" s="905"/>
      <c r="AU720" s="923"/>
      <c r="AV720" s="905"/>
      <c r="AW720" s="905"/>
      <c r="AX720" s="905"/>
      <c r="AY720" s="920"/>
      <c r="AZ720" s="905"/>
      <c r="BA720" s="905"/>
      <c r="BB720" s="905"/>
      <c r="BC720" s="905"/>
      <c r="BD720" s="905"/>
      <c r="BE720" s="905"/>
      <c r="BF720" s="905"/>
      <c r="BG720" s="905"/>
      <c r="BH720" s="905"/>
      <c r="BI720" s="716">
        <v>0</v>
      </c>
      <c r="BJ720" s="722">
        <v>0</v>
      </c>
      <c r="BK720" s="1062">
        <v>0</v>
      </c>
      <c r="BL720" s="716">
        <v>0</v>
      </c>
      <c r="BM720" s="720" t="s">
        <v>5597</v>
      </c>
      <c r="BN720" s="891"/>
      <c r="BO720" s="891"/>
      <c r="BP720" s="891"/>
      <c r="BQ720" s="891"/>
      <c r="BR720" s="891"/>
      <c r="BS720" s="891"/>
      <c r="BT720" s="891"/>
      <c r="BU720" s="891"/>
      <c r="BV720" s="891"/>
      <c r="BW720" s="891"/>
      <c r="BX720" s="891"/>
      <c r="BY720" s="891"/>
      <c r="BZ720" s="891"/>
      <c r="CA720" s="891"/>
      <c r="CB720" s="891"/>
      <c r="CC720" s="891"/>
      <c r="CD720" s="891"/>
      <c r="CE720" s="891"/>
    </row>
    <row r="721" spans="1:83" s="726" customFormat="1">
      <c r="A721" s="904">
        <f t="shared" si="11"/>
        <v>712</v>
      </c>
      <c r="B721" s="907">
        <v>2100</v>
      </c>
      <c r="C721" s="905" t="s">
        <v>4565</v>
      </c>
      <c r="D721" s="905">
        <v>2117</v>
      </c>
      <c r="E721" s="905" t="s">
        <v>4695</v>
      </c>
      <c r="F721" s="905">
        <v>2010</v>
      </c>
      <c r="G721" s="907" t="s">
        <v>4696</v>
      </c>
      <c r="H721" s="907" t="s">
        <v>4581</v>
      </c>
      <c r="I721" s="905" t="s">
        <v>4582</v>
      </c>
      <c r="J721" s="906">
        <v>6850970000193</v>
      </c>
      <c r="K721" s="905" t="s">
        <v>5246</v>
      </c>
      <c r="L721" s="905" t="s">
        <v>4459</v>
      </c>
      <c r="M721" s="905" t="s">
        <v>656</v>
      </c>
      <c r="N721" s="905" t="s">
        <v>634</v>
      </c>
      <c r="O721" s="929">
        <v>63</v>
      </c>
      <c r="P721" s="922">
        <v>0</v>
      </c>
      <c r="Q721" s="922">
        <v>0</v>
      </c>
      <c r="R721" s="922">
        <v>0</v>
      </c>
      <c r="S721" s="907">
        <v>4005</v>
      </c>
      <c r="T721" s="905" t="s">
        <v>4566</v>
      </c>
      <c r="U721" s="923">
        <v>22935</v>
      </c>
      <c r="V721" s="923">
        <v>1444905</v>
      </c>
      <c r="W721" s="907" t="s">
        <v>4567</v>
      </c>
      <c r="X721" s="905"/>
      <c r="Y721" s="906"/>
      <c r="Z721" s="907" t="s">
        <v>5596</v>
      </c>
      <c r="AA721" s="908">
        <v>120.49863013698631</v>
      </c>
      <c r="AB721" s="909"/>
      <c r="AC721" s="905"/>
      <c r="AD721" s="907"/>
      <c r="AE721" s="929">
        <v>63</v>
      </c>
      <c r="AF721" s="906">
        <v>0</v>
      </c>
      <c r="AG721" s="910">
        <v>43808</v>
      </c>
      <c r="AH721" s="905"/>
      <c r="AI721" s="907"/>
      <c r="AJ721" s="907"/>
      <c r="AK721" s="907"/>
      <c r="AL721" s="906"/>
      <c r="AM721" s="905"/>
      <c r="AN721" s="910">
        <v>43982</v>
      </c>
      <c r="AO721" s="910">
        <v>730</v>
      </c>
      <c r="AP721" s="907"/>
      <c r="AQ721" s="905"/>
      <c r="AR721" s="905"/>
      <c r="AS721" s="905"/>
      <c r="AT721" s="905"/>
      <c r="AU721" s="923"/>
      <c r="AV721" s="905"/>
      <c r="AW721" s="905"/>
      <c r="AX721" s="905"/>
      <c r="AY721" s="920"/>
      <c r="AZ721" s="905"/>
      <c r="BA721" s="905"/>
      <c r="BB721" s="905"/>
      <c r="BC721" s="905"/>
      <c r="BD721" s="905"/>
      <c r="BE721" s="905"/>
      <c r="BF721" s="905"/>
      <c r="BG721" s="905"/>
      <c r="BH721" s="905"/>
      <c r="BI721" s="716">
        <v>0</v>
      </c>
      <c r="BJ721" s="722">
        <v>0</v>
      </c>
      <c r="BK721" s="1062">
        <v>0</v>
      </c>
      <c r="BL721" s="716">
        <v>0</v>
      </c>
      <c r="BM721" s="720" t="s">
        <v>5597</v>
      </c>
      <c r="BN721" s="891"/>
      <c r="BO721" s="891"/>
      <c r="BP721" s="891"/>
      <c r="BQ721" s="891"/>
      <c r="BR721" s="891"/>
      <c r="BS721" s="891"/>
      <c r="BT721" s="891"/>
      <c r="BU721" s="891"/>
      <c r="BV721" s="891"/>
      <c r="BW721" s="891"/>
      <c r="BX721" s="891"/>
      <c r="BY721" s="891"/>
      <c r="BZ721" s="891"/>
      <c r="CA721" s="891"/>
      <c r="CB721" s="891"/>
      <c r="CC721" s="891"/>
      <c r="CD721" s="891"/>
      <c r="CE721" s="891"/>
    </row>
    <row r="722" spans="1:83" s="726" customFormat="1">
      <c r="A722" s="904">
        <f t="shared" si="11"/>
        <v>713</v>
      </c>
      <c r="B722" s="907">
        <v>2100</v>
      </c>
      <c r="C722" s="905" t="s">
        <v>4565</v>
      </c>
      <c r="D722" s="905">
        <v>2117</v>
      </c>
      <c r="E722" s="905" t="s">
        <v>4695</v>
      </c>
      <c r="F722" s="905">
        <v>2010</v>
      </c>
      <c r="G722" s="907" t="s">
        <v>4696</v>
      </c>
      <c r="H722" s="907" t="s">
        <v>4581</v>
      </c>
      <c r="I722" s="905" t="s">
        <v>4582</v>
      </c>
      <c r="J722" s="906">
        <v>6850970000225</v>
      </c>
      <c r="K722" s="905" t="s">
        <v>5248</v>
      </c>
      <c r="L722" s="905" t="s">
        <v>4459</v>
      </c>
      <c r="M722" s="905" t="s">
        <v>4441</v>
      </c>
      <c r="N722" s="905" t="s">
        <v>634</v>
      </c>
      <c r="O722" s="929">
        <v>4</v>
      </c>
      <c r="P722" s="922">
        <v>0</v>
      </c>
      <c r="Q722" s="922">
        <v>0</v>
      </c>
      <c r="R722" s="922">
        <v>0</v>
      </c>
      <c r="S722" s="907">
        <v>4005</v>
      </c>
      <c r="T722" s="905" t="s">
        <v>4566</v>
      </c>
      <c r="U722" s="923">
        <v>718300</v>
      </c>
      <c r="V722" s="923">
        <v>2873200</v>
      </c>
      <c r="W722" s="907" t="s">
        <v>4567</v>
      </c>
      <c r="X722" s="905"/>
      <c r="Y722" s="906"/>
      <c r="Z722" s="907" t="s">
        <v>5596</v>
      </c>
      <c r="AA722" s="908">
        <v>120.49863013698631</v>
      </c>
      <c r="AB722" s="909"/>
      <c r="AC722" s="905"/>
      <c r="AD722" s="907"/>
      <c r="AE722" s="929">
        <v>4</v>
      </c>
      <c r="AF722" s="906">
        <v>0</v>
      </c>
      <c r="AG722" s="910">
        <v>43808</v>
      </c>
      <c r="AH722" s="905"/>
      <c r="AI722" s="907"/>
      <c r="AJ722" s="907"/>
      <c r="AK722" s="907"/>
      <c r="AL722" s="906"/>
      <c r="AM722" s="905"/>
      <c r="AN722" s="910">
        <v>43982</v>
      </c>
      <c r="AO722" s="910">
        <v>730</v>
      </c>
      <c r="AP722" s="907"/>
      <c r="AQ722" s="905"/>
      <c r="AR722" s="905"/>
      <c r="AS722" s="905"/>
      <c r="AT722" s="905"/>
      <c r="AU722" s="923"/>
      <c r="AV722" s="905"/>
      <c r="AW722" s="905"/>
      <c r="AX722" s="905"/>
      <c r="AY722" s="920"/>
      <c r="AZ722" s="905"/>
      <c r="BA722" s="905"/>
      <c r="BB722" s="905"/>
      <c r="BC722" s="905"/>
      <c r="BD722" s="905"/>
      <c r="BE722" s="905"/>
      <c r="BF722" s="905"/>
      <c r="BG722" s="905"/>
      <c r="BH722" s="905"/>
      <c r="BI722" s="716">
        <v>0</v>
      </c>
      <c r="BJ722" s="722">
        <v>0</v>
      </c>
      <c r="BK722" s="1062">
        <v>0</v>
      </c>
      <c r="BL722" s="716">
        <v>0</v>
      </c>
      <c r="BM722" s="720" t="s">
        <v>5597</v>
      </c>
      <c r="BN722" s="891"/>
      <c r="BO722" s="891"/>
      <c r="BP722" s="891"/>
      <c r="BQ722" s="891"/>
      <c r="BR722" s="891"/>
      <c r="BS722" s="891"/>
      <c r="BT722" s="891"/>
      <c r="BU722" s="891"/>
      <c r="BV722" s="891"/>
      <c r="BW722" s="891"/>
      <c r="BX722" s="891"/>
      <c r="BY722" s="891"/>
      <c r="BZ722" s="891"/>
      <c r="CA722" s="891"/>
      <c r="CB722" s="891"/>
      <c r="CC722" s="891"/>
      <c r="CD722" s="891"/>
      <c r="CE722" s="891"/>
    </row>
    <row r="723" spans="1:83" s="726" customFormat="1">
      <c r="A723" s="904">
        <f t="shared" si="11"/>
        <v>714</v>
      </c>
      <c r="B723" s="907">
        <v>2100</v>
      </c>
      <c r="C723" s="905" t="s">
        <v>4565</v>
      </c>
      <c r="D723" s="905">
        <v>2117</v>
      </c>
      <c r="E723" s="905" t="s">
        <v>4695</v>
      </c>
      <c r="F723" s="905">
        <v>2010</v>
      </c>
      <c r="G723" s="907" t="s">
        <v>4696</v>
      </c>
      <c r="H723" s="907" t="s">
        <v>4581</v>
      </c>
      <c r="I723" s="905" t="s">
        <v>4582</v>
      </c>
      <c r="J723" s="906">
        <v>6830970000021</v>
      </c>
      <c r="K723" s="905" t="s">
        <v>5231</v>
      </c>
      <c r="L723" s="905" t="s">
        <v>4920</v>
      </c>
      <c r="M723" s="905" t="s">
        <v>4713</v>
      </c>
      <c r="N723" s="905" t="s">
        <v>634</v>
      </c>
      <c r="O723" s="929">
        <v>5</v>
      </c>
      <c r="P723" s="922">
        <v>0</v>
      </c>
      <c r="Q723" s="922">
        <v>0</v>
      </c>
      <c r="R723" s="922">
        <v>0</v>
      </c>
      <c r="S723" s="907">
        <v>4005</v>
      </c>
      <c r="T723" s="905" t="s">
        <v>4566</v>
      </c>
      <c r="U723" s="923">
        <v>2970000</v>
      </c>
      <c r="V723" s="923">
        <v>14850000</v>
      </c>
      <c r="W723" s="907" t="s">
        <v>4567</v>
      </c>
      <c r="X723" s="905"/>
      <c r="Y723" s="906"/>
      <c r="Z723" s="907" t="s">
        <v>5596</v>
      </c>
      <c r="AA723" s="908">
        <v>120.49863013698631</v>
      </c>
      <c r="AB723" s="909"/>
      <c r="AC723" s="905"/>
      <c r="AD723" s="907"/>
      <c r="AE723" s="929">
        <v>5</v>
      </c>
      <c r="AF723" s="906">
        <v>0</v>
      </c>
      <c r="AG723" s="910">
        <v>43808</v>
      </c>
      <c r="AH723" s="905"/>
      <c r="AI723" s="907"/>
      <c r="AJ723" s="907"/>
      <c r="AK723" s="907"/>
      <c r="AL723" s="906"/>
      <c r="AM723" s="905"/>
      <c r="AN723" s="910">
        <v>43982</v>
      </c>
      <c r="AO723" s="910">
        <v>730</v>
      </c>
      <c r="AP723" s="907"/>
      <c r="AQ723" s="905"/>
      <c r="AR723" s="905"/>
      <c r="AS723" s="905"/>
      <c r="AT723" s="905"/>
      <c r="AU723" s="923"/>
      <c r="AV723" s="905"/>
      <c r="AW723" s="905"/>
      <c r="AX723" s="905"/>
      <c r="AY723" s="920"/>
      <c r="AZ723" s="905"/>
      <c r="BA723" s="905"/>
      <c r="BB723" s="905"/>
      <c r="BC723" s="905"/>
      <c r="BD723" s="905"/>
      <c r="BE723" s="905"/>
      <c r="BF723" s="905"/>
      <c r="BG723" s="905"/>
      <c r="BH723" s="905"/>
      <c r="BI723" s="716">
        <v>0</v>
      </c>
      <c r="BJ723" s="722">
        <v>0</v>
      </c>
      <c r="BK723" s="1062">
        <v>0</v>
      </c>
      <c r="BL723" s="716">
        <v>0</v>
      </c>
      <c r="BM723" s="720" t="s">
        <v>5597</v>
      </c>
      <c r="BN723" s="891"/>
      <c r="BO723" s="891"/>
      <c r="BP723" s="891"/>
      <c r="BQ723" s="891"/>
      <c r="BR723" s="891"/>
      <c r="BS723" s="891"/>
      <c r="BT723" s="891"/>
      <c r="BU723" s="891"/>
      <c r="BV723" s="891"/>
      <c r="BW723" s="891"/>
      <c r="BX723" s="891"/>
      <c r="BY723" s="891"/>
      <c r="BZ723" s="891"/>
      <c r="CA723" s="891"/>
      <c r="CB723" s="891"/>
      <c r="CC723" s="891"/>
      <c r="CD723" s="891"/>
      <c r="CE723" s="891"/>
    </row>
    <row r="724" spans="1:83" s="726" customFormat="1">
      <c r="A724" s="904">
        <f t="shared" si="11"/>
        <v>715</v>
      </c>
      <c r="B724" s="907">
        <v>2100</v>
      </c>
      <c r="C724" s="905" t="s">
        <v>4565</v>
      </c>
      <c r="D724" s="905">
        <v>2117</v>
      </c>
      <c r="E724" s="905" t="s">
        <v>4695</v>
      </c>
      <c r="F724" s="905">
        <v>2010</v>
      </c>
      <c r="G724" s="907" t="s">
        <v>4696</v>
      </c>
      <c r="H724" s="907" t="s">
        <v>4581</v>
      </c>
      <c r="I724" s="905" t="s">
        <v>4582</v>
      </c>
      <c r="J724" s="906">
        <v>6830970000001</v>
      </c>
      <c r="K724" s="905" t="s">
        <v>5583</v>
      </c>
      <c r="L724" s="905" t="s">
        <v>4920</v>
      </c>
      <c r="M724" s="905" t="s">
        <v>4713</v>
      </c>
      <c r="N724" s="905" t="s">
        <v>634</v>
      </c>
      <c r="O724" s="929">
        <v>0</v>
      </c>
      <c r="P724" s="922">
        <v>0</v>
      </c>
      <c r="Q724" s="922">
        <v>0</v>
      </c>
      <c r="R724" s="922">
        <v>0</v>
      </c>
      <c r="S724" s="907">
        <v>4005</v>
      </c>
      <c r="T724" s="905" t="s">
        <v>4566</v>
      </c>
      <c r="U724" s="923">
        <v>0</v>
      </c>
      <c r="V724" s="923">
        <v>0</v>
      </c>
      <c r="W724" s="907" t="s">
        <v>4567</v>
      </c>
      <c r="X724" s="905"/>
      <c r="Y724" s="906"/>
      <c r="Z724" s="907" t="s">
        <v>5596</v>
      </c>
      <c r="AA724" s="908">
        <v>120.49863013698631</v>
      </c>
      <c r="AB724" s="909"/>
      <c r="AC724" s="905"/>
      <c r="AD724" s="907"/>
      <c r="AE724" s="929">
        <v>0</v>
      </c>
      <c r="AF724" s="906">
        <v>0</v>
      </c>
      <c r="AG724" s="910">
        <v>43808</v>
      </c>
      <c r="AH724" s="905"/>
      <c r="AI724" s="907"/>
      <c r="AJ724" s="907"/>
      <c r="AK724" s="907"/>
      <c r="AL724" s="906"/>
      <c r="AM724" s="905"/>
      <c r="AN724" s="910">
        <v>43982</v>
      </c>
      <c r="AO724" s="910">
        <v>730</v>
      </c>
      <c r="AP724" s="907"/>
      <c r="AQ724" s="905"/>
      <c r="AR724" s="905"/>
      <c r="AS724" s="905"/>
      <c r="AT724" s="905"/>
      <c r="AU724" s="923"/>
      <c r="AV724" s="905"/>
      <c r="AW724" s="905"/>
      <c r="AX724" s="905"/>
      <c r="AY724" s="920"/>
      <c r="AZ724" s="905"/>
      <c r="BA724" s="905"/>
      <c r="BB724" s="905"/>
      <c r="BC724" s="905"/>
      <c r="BD724" s="905"/>
      <c r="BE724" s="905"/>
      <c r="BF724" s="905"/>
      <c r="BG724" s="905"/>
      <c r="BH724" s="905"/>
      <c r="BI724" s="716">
        <v>0</v>
      </c>
      <c r="BJ724" s="722">
        <v>0</v>
      </c>
      <c r="BK724" s="1062">
        <v>0</v>
      </c>
      <c r="BL724" s="716">
        <v>0</v>
      </c>
      <c r="BM724" s="720" t="s">
        <v>5597</v>
      </c>
      <c r="BN724" s="891"/>
      <c r="BO724" s="891"/>
      <c r="BP724" s="891"/>
      <c r="BQ724" s="891"/>
      <c r="BR724" s="891"/>
      <c r="BS724" s="891"/>
      <c r="BT724" s="891"/>
      <c r="BU724" s="891"/>
      <c r="BV724" s="891"/>
      <c r="BW724" s="891"/>
      <c r="BX724" s="891"/>
      <c r="BY724" s="891"/>
      <c r="BZ724" s="891"/>
      <c r="CA724" s="891"/>
      <c r="CB724" s="891"/>
      <c r="CC724" s="891"/>
      <c r="CD724" s="891"/>
      <c r="CE724" s="891"/>
    </row>
    <row r="725" spans="1:83" s="726" customFormat="1">
      <c r="A725" s="904">
        <f t="shared" si="11"/>
        <v>716</v>
      </c>
      <c r="B725" s="907">
        <v>2100</v>
      </c>
      <c r="C725" s="905" t="s">
        <v>4565</v>
      </c>
      <c r="D725" s="905">
        <v>2117</v>
      </c>
      <c r="E725" s="905" t="s">
        <v>4695</v>
      </c>
      <c r="F725" s="905">
        <v>2010</v>
      </c>
      <c r="G725" s="907" t="s">
        <v>4696</v>
      </c>
      <c r="H725" s="907" t="s">
        <v>4581</v>
      </c>
      <c r="I725" s="905" t="s">
        <v>4582</v>
      </c>
      <c r="J725" s="906">
        <v>2815970000643</v>
      </c>
      <c r="K725" s="905" t="s">
        <v>5584</v>
      </c>
      <c r="L725" s="905" t="s">
        <v>4697</v>
      </c>
      <c r="M725" s="905" t="s">
        <v>4713</v>
      </c>
      <c r="N725" s="905" t="s">
        <v>634</v>
      </c>
      <c r="O725" s="929">
        <v>0</v>
      </c>
      <c r="P725" s="922">
        <v>0</v>
      </c>
      <c r="Q725" s="922">
        <v>0</v>
      </c>
      <c r="R725" s="922">
        <v>0</v>
      </c>
      <c r="S725" s="907">
        <v>4005</v>
      </c>
      <c r="T725" s="905" t="s">
        <v>4566</v>
      </c>
      <c r="U725" s="923">
        <v>0</v>
      </c>
      <c r="V725" s="923">
        <v>0</v>
      </c>
      <c r="W725" s="907" t="s">
        <v>4567</v>
      </c>
      <c r="X725" s="905"/>
      <c r="Y725" s="906"/>
      <c r="Z725" s="907" t="s">
        <v>5596</v>
      </c>
      <c r="AA725" s="908">
        <v>120.49863013698631</v>
      </c>
      <c r="AB725" s="909"/>
      <c r="AC725" s="905"/>
      <c r="AD725" s="907"/>
      <c r="AE725" s="929">
        <v>0</v>
      </c>
      <c r="AF725" s="906">
        <v>0</v>
      </c>
      <c r="AG725" s="910">
        <v>43808</v>
      </c>
      <c r="AH725" s="905"/>
      <c r="AI725" s="907"/>
      <c r="AJ725" s="907"/>
      <c r="AK725" s="907"/>
      <c r="AL725" s="906"/>
      <c r="AM725" s="905"/>
      <c r="AN725" s="910">
        <v>43982</v>
      </c>
      <c r="AO725" s="910">
        <v>730</v>
      </c>
      <c r="AP725" s="907"/>
      <c r="AQ725" s="905"/>
      <c r="AR725" s="905"/>
      <c r="AS725" s="905"/>
      <c r="AT725" s="905"/>
      <c r="AU725" s="923"/>
      <c r="AV725" s="905"/>
      <c r="AW725" s="905"/>
      <c r="AX725" s="905"/>
      <c r="AY725" s="920"/>
      <c r="AZ725" s="905"/>
      <c r="BA725" s="905"/>
      <c r="BB725" s="905"/>
      <c r="BC725" s="905"/>
      <c r="BD725" s="905"/>
      <c r="BE725" s="905"/>
      <c r="BF725" s="905"/>
      <c r="BG725" s="905"/>
      <c r="BH725" s="905"/>
      <c r="BI725" s="716">
        <v>0</v>
      </c>
      <c r="BJ725" s="722">
        <v>0</v>
      </c>
      <c r="BK725" s="1062">
        <v>0</v>
      </c>
      <c r="BL725" s="716">
        <v>0</v>
      </c>
      <c r="BM725" s="720" t="s">
        <v>5597</v>
      </c>
      <c r="BN725" s="891"/>
      <c r="BO725" s="891"/>
      <c r="BP725" s="891"/>
      <c r="BQ725" s="891"/>
      <c r="BR725" s="891"/>
      <c r="BS725" s="891"/>
      <c r="BT725" s="891"/>
      <c r="BU725" s="891"/>
      <c r="BV725" s="891"/>
      <c r="BW725" s="891"/>
      <c r="BX725" s="891"/>
      <c r="BY725" s="891"/>
      <c r="BZ725" s="891"/>
      <c r="CA725" s="891"/>
      <c r="CB725" s="891"/>
      <c r="CC725" s="891"/>
      <c r="CD725" s="891"/>
      <c r="CE725" s="891"/>
    </row>
    <row r="726" spans="1:83" s="726" customFormat="1">
      <c r="A726" s="904">
        <f t="shared" si="11"/>
        <v>717</v>
      </c>
      <c r="B726" s="907">
        <v>2100</v>
      </c>
      <c r="C726" s="905" t="s">
        <v>4565</v>
      </c>
      <c r="D726" s="905">
        <v>2117</v>
      </c>
      <c r="E726" s="905" t="s">
        <v>4695</v>
      </c>
      <c r="F726" s="905">
        <v>2010</v>
      </c>
      <c r="G726" s="907" t="s">
        <v>4696</v>
      </c>
      <c r="H726" s="907" t="s">
        <v>4581</v>
      </c>
      <c r="I726" s="905" t="s">
        <v>4582</v>
      </c>
      <c r="J726" s="906">
        <v>6830970000002</v>
      </c>
      <c r="K726" s="905" t="s">
        <v>5585</v>
      </c>
      <c r="L726" s="905" t="s">
        <v>4920</v>
      </c>
      <c r="M726" s="905" t="s">
        <v>4713</v>
      </c>
      <c r="N726" s="905" t="s">
        <v>634</v>
      </c>
      <c r="O726" s="929">
        <v>0</v>
      </c>
      <c r="P726" s="922">
        <v>0</v>
      </c>
      <c r="Q726" s="922">
        <v>0</v>
      </c>
      <c r="R726" s="922">
        <v>0</v>
      </c>
      <c r="S726" s="907">
        <v>4005</v>
      </c>
      <c r="T726" s="905" t="s">
        <v>4566</v>
      </c>
      <c r="U726" s="923">
        <v>0</v>
      </c>
      <c r="V726" s="923">
        <v>0</v>
      </c>
      <c r="W726" s="907" t="s">
        <v>4567</v>
      </c>
      <c r="X726" s="905"/>
      <c r="Y726" s="906"/>
      <c r="Z726" s="907" t="s">
        <v>5596</v>
      </c>
      <c r="AA726" s="908">
        <v>120.49863013698631</v>
      </c>
      <c r="AB726" s="909"/>
      <c r="AC726" s="905"/>
      <c r="AD726" s="907"/>
      <c r="AE726" s="929">
        <v>0</v>
      </c>
      <c r="AF726" s="906">
        <v>0</v>
      </c>
      <c r="AG726" s="910">
        <v>43808</v>
      </c>
      <c r="AH726" s="905"/>
      <c r="AI726" s="907"/>
      <c r="AJ726" s="907"/>
      <c r="AK726" s="907"/>
      <c r="AL726" s="906"/>
      <c r="AM726" s="905"/>
      <c r="AN726" s="910">
        <v>43982</v>
      </c>
      <c r="AO726" s="910">
        <v>730</v>
      </c>
      <c r="AP726" s="907"/>
      <c r="AQ726" s="905"/>
      <c r="AR726" s="905"/>
      <c r="AS726" s="905"/>
      <c r="AT726" s="905"/>
      <c r="AU726" s="923"/>
      <c r="AV726" s="905"/>
      <c r="AW726" s="905"/>
      <c r="AX726" s="905"/>
      <c r="AY726" s="920"/>
      <c r="AZ726" s="905"/>
      <c r="BA726" s="905"/>
      <c r="BB726" s="905"/>
      <c r="BC726" s="905"/>
      <c r="BD726" s="905"/>
      <c r="BE726" s="905"/>
      <c r="BF726" s="905"/>
      <c r="BG726" s="905"/>
      <c r="BH726" s="905"/>
      <c r="BI726" s="716">
        <v>0</v>
      </c>
      <c r="BJ726" s="722">
        <v>0</v>
      </c>
      <c r="BK726" s="1062">
        <v>0</v>
      </c>
      <c r="BL726" s="716">
        <v>0</v>
      </c>
      <c r="BM726" s="720" t="s">
        <v>5597</v>
      </c>
      <c r="BN726" s="891"/>
      <c r="BO726" s="891"/>
      <c r="BP726" s="891"/>
      <c r="BQ726" s="891"/>
      <c r="BR726" s="891"/>
      <c r="BS726" s="891"/>
      <c r="BT726" s="891"/>
      <c r="BU726" s="891"/>
      <c r="BV726" s="891"/>
      <c r="BW726" s="891"/>
      <c r="BX726" s="891"/>
      <c r="BY726" s="891"/>
      <c r="BZ726" s="891"/>
      <c r="CA726" s="891"/>
      <c r="CB726" s="891"/>
      <c r="CC726" s="891"/>
      <c r="CD726" s="891"/>
      <c r="CE726" s="891"/>
    </row>
    <row r="727" spans="1:83" s="726" customFormat="1">
      <c r="A727" s="904">
        <f t="shared" si="11"/>
        <v>718</v>
      </c>
      <c r="B727" s="907">
        <v>2100</v>
      </c>
      <c r="C727" s="905" t="s">
        <v>4565</v>
      </c>
      <c r="D727" s="905">
        <v>2117</v>
      </c>
      <c r="E727" s="905" t="s">
        <v>4695</v>
      </c>
      <c r="F727" s="905">
        <v>2010</v>
      </c>
      <c r="G727" s="907" t="s">
        <v>4696</v>
      </c>
      <c r="H727" s="907" t="s">
        <v>4581</v>
      </c>
      <c r="I727" s="905" t="s">
        <v>4582</v>
      </c>
      <c r="J727" s="906">
        <v>3433970000016</v>
      </c>
      <c r="K727" s="905" t="s">
        <v>5226</v>
      </c>
      <c r="L727" s="905" t="s">
        <v>5225</v>
      </c>
      <c r="M727" s="905" t="s">
        <v>4713</v>
      </c>
      <c r="N727" s="905" t="s">
        <v>634</v>
      </c>
      <c r="O727" s="929">
        <v>5</v>
      </c>
      <c r="P727" s="922">
        <v>0</v>
      </c>
      <c r="Q727" s="922">
        <v>0</v>
      </c>
      <c r="R727" s="922">
        <v>0</v>
      </c>
      <c r="S727" s="907">
        <v>4005</v>
      </c>
      <c r="T727" s="905" t="s">
        <v>4566</v>
      </c>
      <c r="U727" s="923">
        <v>6270000</v>
      </c>
      <c r="V727" s="923">
        <v>31350000</v>
      </c>
      <c r="W727" s="907" t="s">
        <v>4567</v>
      </c>
      <c r="X727" s="905"/>
      <c r="Y727" s="906"/>
      <c r="Z727" s="907" t="s">
        <v>5596</v>
      </c>
      <c r="AA727" s="908">
        <v>120.49863013698631</v>
      </c>
      <c r="AB727" s="909"/>
      <c r="AC727" s="905"/>
      <c r="AD727" s="907"/>
      <c r="AE727" s="929">
        <v>5</v>
      </c>
      <c r="AF727" s="906">
        <v>0</v>
      </c>
      <c r="AG727" s="910">
        <v>43808</v>
      </c>
      <c r="AH727" s="905"/>
      <c r="AI727" s="907"/>
      <c r="AJ727" s="907"/>
      <c r="AK727" s="907"/>
      <c r="AL727" s="906"/>
      <c r="AM727" s="905"/>
      <c r="AN727" s="910">
        <v>43982</v>
      </c>
      <c r="AO727" s="910">
        <v>730</v>
      </c>
      <c r="AP727" s="907"/>
      <c r="AQ727" s="905"/>
      <c r="AR727" s="905"/>
      <c r="AS727" s="905"/>
      <c r="AT727" s="905"/>
      <c r="AU727" s="923"/>
      <c r="AV727" s="905"/>
      <c r="AW727" s="905"/>
      <c r="AX727" s="905"/>
      <c r="AY727" s="920"/>
      <c r="AZ727" s="905"/>
      <c r="BA727" s="905"/>
      <c r="BB727" s="905"/>
      <c r="BC727" s="905"/>
      <c r="BD727" s="905"/>
      <c r="BE727" s="905"/>
      <c r="BF727" s="905"/>
      <c r="BG727" s="905"/>
      <c r="BH727" s="905"/>
      <c r="BI727" s="716">
        <v>0</v>
      </c>
      <c r="BJ727" s="722">
        <v>0</v>
      </c>
      <c r="BK727" s="1062">
        <v>0</v>
      </c>
      <c r="BL727" s="716">
        <v>0</v>
      </c>
      <c r="BM727" s="720" t="s">
        <v>5597</v>
      </c>
      <c r="BN727" s="891"/>
      <c r="BO727" s="891"/>
      <c r="BP727" s="891"/>
      <c r="BQ727" s="891"/>
      <c r="BR727" s="891"/>
      <c r="BS727" s="891"/>
      <c r="BT727" s="891"/>
      <c r="BU727" s="891"/>
      <c r="BV727" s="891"/>
      <c r="BW727" s="891"/>
      <c r="BX727" s="891"/>
      <c r="BY727" s="891"/>
      <c r="BZ727" s="891"/>
      <c r="CA727" s="891"/>
      <c r="CB727" s="891"/>
      <c r="CC727" s="891"/>
      <c r="CD727" s="891"/>
      <c r="CE727" s="891"/>
    </row>
    <row r="728" spans="1:83" s="726" customFormat="1">
      <c r="A728" s="904">
        <f t="shared" si="11"/>
        <v>719</v>
      </c>
      <c r="B728" s="907">
        <v>2100</v>
      </c>
      <c r="C728" s="905" t="s">
        <v>4565</v>
      </c>
      <c r="D728" s="905">
        <v>2117</v>
      </c>
      <c r="E728" s="905" t="s">
        <v>4695</v>
      </c>
      <c r="F728" s="905">
        <v>2010</v>
      </c>
      <c r="G728" s="907" t="s">
        <v>4696</v>
      </c>
      <c r="H728" s="907" t="s">
        <v>4581</v>
      </c>
      <c r="I728" s="905" t="s">
        <v>4582</v>
      </c>
      <c r="J728" s="906">
        <v>3433970000015</v>
      </c>
      <c r="K728" s="905" t="s">
        <v>5224</v>
      </c>
      <c r="L728" s="905" t="s">
        <v>5225</v>
      </c>
      <c r="M728" s="905" t="s">
        <v>4713</v>
      </c>
      <c r="N728" s="905" t="s">
        <v>634</v>
      </c>
      <c r="O728" s="929">
        <v>6</v>
      </c>
      <c r="P728" s="922">
        <v>0</v>
      </c>
      <c r="Q728" s="922">
        <v>0</v>
      </c>
      <c r="R728" s="922">
        <v>0</v>
      </c>
      <c r="S728" s="907">
        <v>4005</v>
      </c>
      <c r="T728" s="905" t="s">
        <v>4566</v>
      </c>
      <c r="U728" s="923">
        <v>5280000</v>
      </c>
      <c r="V728" s="923">
        <v>31680000</v>
      </c>
      <c r="W728" s="907" t="s">
        <v>4567</v>
      </c>
      <c r="X728" s="905"/>
      <c r="Y728" s="906"/>
      <c r="Z728" s="907" t="s">
        <v>5596</v>
      </c>
      <c r="AA728" s="908">
        <v>120.49863013698631</v>
      </c>
      <c r="AB728" s="909"/>
      <c r="AC728" s="905"/>
      <c r="AD728" s="907"/>
      <c r="AE728" s="929">
        <v>6</v>
      </c>
      <c r="AF728" s="906">
        <v>0</v>
      </c>
      <c r="AG728" s="910">
        <v>43808</v>
      </c>
      <c r="AH728" s="905"/>
      <c r="AI728" s="907"/>
      <c r="AJ728" s="907"/>
      <c r="AK728" s="907"/>
      <c r="AL728" s="906"/>
      <c r="AM728" s="905"/>
      <c r="AN728" s="910">
        <v>43982</v>
      </c>
      <c r="AO728" s="910">
        <v>730</v>
      </c>
      <c r="AP728" s="907"/>
      <c r="AQ728" s="905"/>
      <c r="AR728" s="905"/>
      <c r="AS728" s="905"/>
      <c r="AT728" s="905"/>
      <c r="AU728" s="923"/>
      <c r="AV728" s="905"/>
      <c r="AW728" s="905"/>
      <c r="AX728" s="905"/>
      <c r="AY728" s="920"/>
      <c r="AZ728" s="905"/>
      <c r="BA728" s="905"/>
      <c r="BB728" s="905"/>
      <c r="BC728" s="905"/>
      <c r="BD728" s="905"/>
      <c r="BE728" s="905"/>
      <c r="BF728" s="905"/>
      <c r="BG728" s="905"/>
      <c r="BH728" s="905"/>
      <c r="BI728" s="716">
        <v>0</v>
      </c>
      <c r="BJ728" s="722">
        <v>0</v>
      </c>
      <c r="BK728" s="1062">
        <v>0</v>
      </c>
      <c r="BL728" s="716">
        <v>0</v>
      </c>
      <c r="BM728" s="720" t="s">
        <v>5597</v>
      </c>
      <c r="BN728" s="891"/>
      <c r="BO728" s="891"/>
      <c r="BP728" s="891"/>
      <c r="BQ728" s="891"/>
      <c r="BR728" s="891"/>
      <c r="BS728" s="891"/>
      <c r="BT728" s="891"/>
      <c r="BU728" s="891"/>
      <c r="BV728" s="891"/>
      <c r="BW728" s="891"/>
      <c r="BX728" s="891"/>
      <c r="BY728" s="891"/>
      <c r="BZ728" s="891"/>
      <c r="CA728" s="891"/>
      <c r="CB728" s="891"/>
      <c r="CC728" s="891"/>
      <c r="CD728" s="891"/>
      <c r="CE728" s="891"/>
    </row>
    <row r="729" spans="1:83" s="726" customFormat="1">
      <c r="A729" s="904">
        <f t="shared" si="11"/>
        <v>720</v>
      </c>
      <c r="B729" s="907">
        <v>2100</v>
      </c>
      <c r="C729" s="905" t="s">
        <v>4565</v>
      </c>
      <c r="D729" s="905">
        <v>2117</v>
      </c>
      <c r="E729" s="905" t="s">
        <v>4695</v>
      </c>
      <c r="F729" s="905">
        <v>2010</v>
      </c>
      <c r="G729" s="907" t="s">
        <v>4696</v>
      </c>
      <c r="H729" s="907" t="s">
        <v>4581</v>
      </c>
      <c r="I729" s="905" t="s">
        <v>4582</v>
      </c>
      <c r="J729" s="906">
        <v>6830970000003</v>
      </c>
      <c r="K729" s="905" t="s">
        <v>5586</v>
      </c>
      <c r="L729" s="905" t="s">
        <v>4920</v>
      </c>
      <c r="M729" s="905" t="s">
        <v>4713</v>
      </c>
      <c r="N729" s="905" t="s">
        <v>634</v>
      </c>
      <c r="O729" s="929">
        <v>0</v>
      </c>
      <c r="P729" s="922">
        <v>0</v>
      </c>
      <c r="Q729" s="922">
        <v>0</v>
      </c>
      <c r="R729" s="922">
        <v>0</v>
      </c>
      <c r="S729" s="907">
        <v>4005</v>
      </c>
      <c r="T729" s="905" t="s">
        <v>4566</v>
      </c>
      <c r="U729" s="923">
        <v>0</v>
      </c>
      <c r="V729" s="923">
        <v>0</v>
      </c>
      <c r="W729" s="907" t="s">
        <v>4567</v>
      </c>
      <c r="X729" s="905"/>
      <c r="Y729" s="906"/>
      <c r="Z729" s="907" t="s">
        <v>5596</v>
      </c>
      <c r="AA729" s="908">
        <v>120.49863013698631</v>
      </c>
      <c r="AB729" s="909"/>
      <c r="AC729" s="905"/>
      <c r="AD729" s="907"/>
      <c r="AE729" s="929">
        <v>0</v>
      </c>
      <c r="AF729" s="906">
        <v>0</v>
      </c>
      <c r="AG729" s="910">
        <v>43808</v>
      </c>
      <c r="AH729" s="905"/>
      <c r="AI729" s="907"/>
      <c r="AJ729" s="907"/>
      <c r="AK729" s="907"/>
      <c r="AL729" s="906"/>
      <c r="AM729" s="905"/>
      <c r="AN729" s="910">
        <v>43982</v>
      </c>
      <c r="AO729" s="910">
        <v>730</v>
      </c>
      <c r="AP729" s="907"/>
      <c r="AQ729" s="905"/>
      <c r="AR729" s="905"/>
      <c r="AS729" s="905"/>
      <c r="AT729" s="905"/>
      <c r="AU729" s="923"/>
      <c r="AV729" s="905"/>
      <c r="AW729" s="905"/>
      <c r="AX729" s="905"/>
      <c r="AY729" s="920"/>
      <c r="AZ729" s="905"/>
      <c r="BA729" s="905"/>
      <c r="BB729" s="905"/>
      <c r="BC729" s="905"/>
      <c r="BD729" s="905"/>
      <c r="BE729" s="905"/>
      <c r="BF729" s="905"/>
      <c r="BG729" s="905"/>
      <c r="BH729" s="905"/>
      <c r="BI729" s="716">
        <v>0</v>
      </c>
      <c r="BJ729" s="722">
        <v>0</v>
      </c>
      <c r="BK729" s="1062">
        <v>0</v>
      </c>
      <c r="BL729" s="716">
        <v>0</v>
      </c>
      <c r="BM729" s="720" t="s">
        <v>5597</v>
      </c>
      <c r="BN729" s="891"/>
      <c r="BO729" s="891"/>
      <c r="BP729" s="891"/>
      <c r="BQ729" s="891"/>
      <c r="BR729" s="891"/>
      <c r="BS729" s="891"/>
      <c r="BT729" s="891"/>
      <c r="BU729" s="891"/>
      <c r="BV729" s="891"/>
      <c r="BW729" s="891"/>
      <c r="BX729" s="891"/>
      <c r="BY729" s="891"/>
      <c r="BZ729" s="891"/>
      <c r="CA729" s="891"/>
      <c r="CB729" s="891"/>
      <c r="CC729" s="891"/>
      <c r="CD729" s="891"/>
      <c r="CE729" s="891"/>
    </row>
    <row r="730" spans="1:83" s="726" customFormat="1">
      <c r="A730" s="904">
        <f t="shared" si="11"/>
        <v>721</v>
      </c>
      <c r="B730" s="907">
        <v>2100</v>
      </c>
      <c r="C730" s="905" t="s">
        <v>4565</v>
      </c>
      <c r="D730" s="905">
        <v>2117</v>
      </c>
      <c r="E730" s="905" t="s">
        <v>4695</v>
      </c>
      <c r="F730" s="905">
        <v>2010</v>
      </c>
      <c r="G730" s="907" t="s">
        <v>4696</v>
      </c>
      <c r="H730" s="907" t="s">
        <v>4581</v>
      </c>
      <c r="I730" s="905" t="s">
        <v>4582</v>
      </c>
      <c r="J730" s="906">
        <v>6830970000004</v>
      </c>
      <c r="K730" s="905" t="s">
        <v>5228</v>
      </c>
      <c r="L730" s="905" t="s">
        <v>4920</v>
      </c>
      <c r="M730" s="905" t="s">
        <v>4713</v>
      </c>
      <c r="N730" s="905" t="s">
        <v>634</v>
      </c>
      <c r="O730" s="929">
        <v>6</v>
      </c>
      <c r="P730" s="922">
        <v>0</v>
      </c>
      <c r="Q730" s="922">
        <v>0</v>
      </c>
      <c r="R730" s="922">
        <v>0</v>
      </c>
      <c r="S730" s="907">
        <v>4005</v>
      </c>
      <c r="T730" s="905" t="s">
        <v>4566</v>
      </c>
      <c r="U730" s="923">
        <v>1375000</v>
      </c>
      <c r="V730" s="923">
        <v>8250000</v>
      </c>
      <c r="W730" s="907" t="s">
        <v>4567</v>
      </c>
      <c r="X730" s="905"/>
      <c r="Y730" s="906"/>
      <c r="Z730" s="907" t="s">
        <v>5596</v>
      </c>
      <c r="AA730" s="908">
        <v>120.49863013698631</v>
      </c>
      <c r="AB730" s="909"/>
      <c r="AC730" s="905"/>
      <c r="AD730" s="907"/>
      <c r="AE730" s="929">
        <v>6</v>
      </c>
      <c r="AF730" s="906">
        <v>0</v>
      </c>
      <c r="AG730" s="910">
        <v>43808</v>
      </c>
      <c r="AH730" s="905"/>
      <c r="AI730" s="907"/>
      <c r="AJ730" s="907"/>
      <c r="AK730" s="907"/>
      <c r="AL730" s="906"/>
      <c r="AM730" s="905"/>
      <c r="AN730" s="910">
        <v>43982</v>
      </c>
      <c r="AO730" s="910">
        <v>730</v>
      </c>
      <c r="AP730" s="907"/>
      <c r="AQ730" s="905"/>
      <c r="AR730" s="905"/>
      <c r="AS730" s="905"/>
      <c r="AT730" s="905"/>
      <c r="AU730" s="923"/>
      <c r="AV730" s="905"/>
      <c r="AW730" s="905"/>
      <c r="AX730" s="905"/>
      <c r="AY730" s="920"/>
      <c r="AZ730" s="905"/>
      <c r="BA730" s="905"/>
      <c r="BB730" s="905"/>
      <c r="BC730" s="905"/>
      <c r="BD730" s="905"/>
      <c r="BE730" s="905"/>
      <c r="BF730" s="905"/>
      <c r="BG730" s="905"/>
      <c r="BH730" s="905"/>
      <c r="BI730" s="716">
        <v>0</v>
      </c>
      <c r="BJ730" s="722">
        <v>0</v>
      </c>
      <c r="BK730" s="1062">
        <v>0</v>
      </c>
      <c r="BL730" s="716">
        <v>0</v>
      </c>
      <c r="BM730" s="720" t="s">
        <v>5597</v>
      </c>
      <c r="BN730" s="891"/>
      <c r="BO730" s="891"/>
      <c r="BP730" s="891"/>
      <c r="BQ730" s="891"/>
      <c r="BR730" s="891"/>
      <c r="BS730" s="891"/>
      <c r="BT730" s="891"/>
      <c r="BU730" s="891"/>
      <c r="BV730" s="891"/>
      <c r="BW730" s="891"/>
      <c r="BX730" s="891"/>
      <c r="BY730" s="891"/>
      <c r="BZ730" s="891"/>
      <c r="CA730" s="891"/>
      <c r="CB730" s="891"/>
      <c r="CC730" s="891"/>
      <c r="CD730" s="891"/>
      <c r="CE730" s="891"/>
    </row>
    <row r="731" spans="1:83" s="726" customFormat="1">
      <c r="A731" s="904">
        <f t="shared" si="11"/>
        <v>722</v>
      </c>
      <c r="B731" s="907">
        <v>2100</v>
      </c>
      <c r="C731" s="905" t="s">
        <v>4565</v>
      </c>
      <c r="D731" s="905">
        <v>2117</v>
      </c>
      <c r="E731" s="905" t="s">
        <v>4695</v>
      </c>
      <c r="F731" s="905">
        <v>2010</v>
      </c>
      <c r="G731" s="907" t="s">
        <v>4696</v>
      </c>
      <c r="H731" s="907" t="s">
        <v>4581</v>
      </c>
      <c r="I731" s="905" t="s">
        <v>4582</v>
      </c>
      <c r="J731" s="906">
        <v>6830970000005</v>
      </c>
      <c r="K731" s="905" t="s">
        <v>5229</v>
      </c>
      <c r="L731" s="905" t="s">
        <v>4920</v>
      </c>
      <c r="M731" s="905" t="s">
        <v>4713</v>
      </c>
      <c r="N731" s="905" t="s">
        <v>634</v>
      </c>
      <c r="O731" s="929">
        <v>6</v>
      </c>
      <c r="P731" s="922">
        <v>0</v>
      </c>
      <c r="Q731" s="922">
        <v>0</v>
      </c>
      <c r="R731" s="922">
        <v>0</v>
      </c>
      <c r="S731" s="907">
        <v>4005</v>
      </c>
      <c r="T731" s="905" t="s">
        <v>4566</v>
      </c>
      <c r="U731" s="923">
        <v>726000</v>
      </c>
      <c r="V731" s="923">
        <v>4356000</v>
      </c>
      <c r="W731" s="907" t="s">
        <v>4567</v>
      </c>
      <c r="X731" s="905"/>
      <c r="Y731" s="906"/>
      <c r="Z731" s="907" t="s">
        <v>5596</v>
      </c>
      <c r="AA731" s="908">
        <v>120.49863013698631</v>
      </c>
      <c r="AB731" s="909"/>
      <c r="AC731" s="905"/>
      <c r="AD731" s="907"/>
      <c r="AE731" s="929">
        <v>6</v>
      </c>
      <c r="AF731" s="906">
        <v>0</v>
      </c>
      <c r="AG731" s="910">
        <v>43808</v>
      </c>
      <c r="AH731" s="905"/>
      <c r="AI731" s="907"/>
      <c r="AJ731" s="907"/>
      <c r="AK731" s="907"/>
      <c r="AL731" s="906"/>
      <c r="AM731" s="905"/>
      <c r="AN731" s="910">
        <v>43982</v>
      </c>
      <c r="AO731" s="910">
        <v>730</v>
      </c>
      <c r="AP731" s="907"/>
      <c r="AQ731" s="905"/>
      <c r="AR731" s="905"/>
      <c r="AS731" s="905"/>
      <c r="AT731" s="905"/>
      <c r="AU731" s="923"/>
      <c r="AV731" s="905"/>
      <c r="AW731" s="905"/>
      <c r="AX731" s="905"/>
      <c r="AY731" s="920"/>
      <c r="AZ731" s="905"/>
      <c r="BA731" s="905"/>
      <c r="BB731" s="905"/>
      <c r="BC731" s="905"/>
      <c r="BD731" s="905"/>
      <c r="BE731" s="905"/>
      <c r="BF731" s="905"/>
      <c r="BG731" s="905"/>
      <c r="BH731" s="905"/>
      <c r="BI731" s="716">
        <v>0</v>
      </c>
      <c r="BJ731" s="722">
        <v>0</v>
      </c>
      <c r="BK731" s="1062">
        <v>0</v>
      </c>
      <c r="BL731" s="716">
        <v>0</v>
      </c>
      <c r="BM731" s="720" t="s">
        <v>5597</v>
      </c>
      <c r="BN731" s="891"/>
      <c r="BO731" s="891"/>
      <c r="BP731" s="891"/>
      <c r="BQ731" s="891"/>
      <c r="BR731" s="891"/>
      <c r="BS731" s="891"/>
      <c r="BT731" s="891"/>
      <c r="BU731" s="891"/>
      <c r="BV731" s="891"/>
      <c r="BW731" s="891"/>
      <c r="BX731" s="891"/>
      <c r="BY731" s="891"/>
      <c r="BZ731" s="891"/>
      <c r="CA731" s="891"/>
      <c r="CB731" s="891"/>
      <c r="CC731" s="891"/>
      <c r="CD731" s="891"/>
      <c r="CE731" s="891"/>
    </row>
    <row r="732" spans="1:83" s="726" customFormat="1">
      <c r="A732" s="904">
        <f t="shared" si="11"/>
        <v>723</v>
      </c>
      <c r="B732" s="907">
        <v>2100</v>
      </c>
      <c r="C732" s="905" t="s">
        <v>4565</v>
      </c>
      <c r="D732" s="905">
        <v>2117</v>
      </c>
      <c r="E732" s="905" t="s">
        <v>4695</v>
      </c>
      <c r="F732" s="905">
        <v>2010</v>
      </c>
      <c r="G732" s="907" t="s">
        <v>4696</v>
      </c>
      <c r="H732" s="907" t="s">
        <v>4581</v>
      </c>
      <c r="I732" s="905" t="s">
        <v>4582</v>
      </c>
      <c r="J732" s="906">
        <v>6830970000006</v>
      </c>
      <c r="K732" s="905" t="s">
        <v>5230</v>
      </c>
      <c r="L732" s="905" t="s">
        <v>4920</v>
      </c>
      <c r="M732" s="905" t="s">
        <v>4713</v>
      </c>
      <c r="N732" s="905" t="s">
        <v>634</v>
      </c>
      <c r="O732" s="929">
        <v>8</v>
      </c>
      <c r="P732" s="922">
        <v>0</v>
      </c>
      <c r="Q732" s="922">
        <v>0</v>
      </c>
      <c r="R732" s="922">
        <v>0</v>
      </c>
      <c r="S732" s="907">
        <v>4005</v>
      </c>
      <c r="T732" s="905" t="s">
        <v>4566</v>
      </c>
      <c r="U732" s="923">
        <v>1375000</v>
      </c>
      <c r="V732" s="923">
        <v>11000000</v>
      </c>
      <c r="W732" s="907" t="s">
        <v>4567</v>
      </c>
      <c r="X732" s="905"/>
      <c r="Y732" s="906"/>
      <c r="Z732" s="907" t="s">
        <v>5596</v>
      </c>
      <c r="AA732" s="908">
        <v>120.49863013698631</v>
      </c>
      <c r="AB732" s="909"/>
      <c r="AC732" s="905"/>
      <c r="AD732" s="907"/>
      <c r="AE732" s="929">
        <v>8</v>
      </c>
      <c r="AF732" s="906">
        <v>0</v>
      </c>
      <c r="AG732" s="910">
        <v>43808</v>
      </c>
      <c r="AH732" s="905"/>
      <c r="AI732" s="907"/>
      <c r="AJ732" s="907"/>
      <c r="AK732" s="907"/>
      <c r="AL732" s="906"/>
      <c r="AM732" s="905"/>
      <c r="AN732" s="910">
        <v>43982</v>
      </c>
      <c r="AO732" s="910">
        <v>730</v>
      </c>
      <c r="AP732" s="907"/>
      <c r="AQ732" s="905"/>
      <c r="AR732" s="905"/>
      <c r="AS732" s="905"/>
      <c r="AT732" s="905"/>
      <c r="AU732" s="923"/>
      <c r="AV732" s="905"/>
      <c r="AW732" s="905"/>
      <c r="AX732" s="905"/>
      <c r="AY732" s="920"/>
      <c r="AZ732" s="905"/>
      <c r="BA732" s="905"/>
      <c r="BB732" s="905"/>
      <c r="BC732" s="905"/>
      <c r="BD732" s="905"/>
      <c r="BE732" s="905"/>
      <c r="BF732" s="905"/>
      <c r="BG732" s="905"/>
      <c r="BH732" s="905"/>
      <c r="BI732" s="716">
        <v>0</v>
      </c>
      <c r="BJ732" s="722">
        <v>0</v>
      </c>
      <c r="BK732" s="1062">
        <v>0</v>
      </c>
      <c r="BL732" s="716">
        <v>0</v>
      </c>
      <c r="BM732" s="720" t="s">
        <v>5597</v>
      </c>
      <c r="BN732" s="891"/>
      <c r="BO732" s="891"/>
      <c r="BP732" s="891"/>
      <c r="BQ732" s="891"/>
      <c r="BR732" s="891"/>
      <c r="BS732" s="891"/>
      <c r="BT732" s="891"/>
      <c r="BU732" s="891"/>
      <c r="BV732" s="891"/>
      <c r="BW732" s="891"/>
      <c r="BX732" s="891"/>
      <c r="BY732" s="891"/>
      <c r="BZ732" s="891"/>
      <c r="CA732" s="891"/>
      <c r="CB732" s="891"/>
      <c r="CC732" s="891"/>
      <c r="CD732" s="891"/>
      <c r="CE732" s="891"/>
    </row>
    <row r="733" spans="1:83" s="726" customFormat="1">
      <c r="A733" s="904">
        <f t="shared" si="11"/>
        <v>724</v>
      </c>
      <c r="B733" s="907">
        <v>2100</v>
      </c>
      <c r="C733" s="905" t="s">
        <v>4565</v>
      </c>
      <c r="D733" s="905">
        <v>2117</v>
      </c>
      <c r="E733" s="905" t="s">
        <v>4695</v>
      </c>
      <c r="F733" s="905">
        <v>2010</v>
      </c>
      <c r="G733" s="907" t="s">
        <v>4696</v>
      </c>
      <c r="H733" s="907" t="s">
        <v>4581</v>
      </c>
      <c r="I733" s="905" t="s">
        <v>4582</v>
      </c>
      <c r="J733" s="906">
        <v>6830970000007</v>
      </c>
      <c r="K733" s="905" t="s">
        <v>5587</v>
      </c>
      <c r="L733" s="905" t="s">
        <v>4920</v>
      </c>
      <c r="M733" s="905" t="s">
        <v>4713</v>
      </c>
      <c r="N733" s="905" t="s">
        <v>634</v>
      </c>
      <c r="O733" s="929">
        <v>0</v>
      </c>
      <c r="P733" s="922">
        <v>0</v>
      </c>
      <c r="Q733" s="922">
        <v>0</v>
      </c>
      <c r="R733" s="922">
        <v>0</v>
      </c>
      <c r="S733" s="907">
        <v>4005</v>
      </c>
      <c r="T733" s="905" t="s">
        <v>4566</v>
      </c>
      <c r="U733" s="923">
        <v>0</v>
      </c>
      <c r="V733" s="923">
        <v>0</v>
      </c>
      <c r="W733" s="907" t="s">
        <v>4567</v>
      </c>
      <c r="X733" s="905"/>
      <c r="Y733" s="906"/>
      <c r="Z733" s="907" t="s">
        <v>5596</v>
      </c>
      <c r="AA733" s="908">
        <v>120.49863013698631</v>
      </c>
      <c r="AB733" s="909"/>
      <c r="AC733" s="905"/>
      <c r="AD733" s="907"/>
      <c r="AE733" s="929">
        <v>0</v>
      </c>
      <c r="AF733" s="906">
        <v>0</v>
      </c>
      <c r="AG733" s="910">
        <v>43808</v>
      </c>
      <c r="AH733" s="905"/>
      <c r="AI733" s="907"/>
      <c r="AJ733" s="907"/>
      <c r="AK733" s="907"/>
      <c r="AL733" s="906"/>
      <c r="AM733" s="905"/>
      <c r="AN733" s="910">
        <v>43982</v>
      </c>
      <c r="AO733" s="910">
        <v>730</v>
      </c>
      <c r="AP733" s="907"/>
      <c r="AQ733" s="905"/>
      <c r="AR733" s="905"/>
      <c r="AS733" s="905"/>
      <c r="AT733" s="905"/>
      <c r="AU733" s="923"/>
      <c r="AV733" s="905"/>
      <c r="AW733" s="905"/>
      <c r="AX733" s="905"/>
      <c r="AY733" s="920"/>
      <c r="AZ733" s="905"/>
      <c r="BA733" s="905"/>
      <c r="BB733" s="905"/>
      <c r="BC733" s="905"/>
      <c r="BD733" s="905"/>
      <c r="BE733" s="905"/>
      <c r="BF733" s="905"/>
      <c r="BG733" s="905"/>
      <c r="BH733" s="905"/>
      <c r="BI733" s="716">
        <v>0</v>
      </c>
      <c r="BJ733" s="722">
        <v>0</v>
      </c>
      <c r="BK733" s="1062">
        <v>0</v>
      </c>
      <c r="BL733" s="716">
        <v>0</v>
      </c>
      <c r="BM733" s="720" t="s">
        <v>5597</v>
      </c>
      <c r="BN733" s="891"/>
      <c r="BO733" s="891"/>
      <c r="BP733" s="891"/>
      <c r="BQ733" s="891"/>
      <c r="BR733" s="891"/>
      <c r="BS733" s="891"/>
      <c r="BT733" s="891"/>
      <c r="BU733" s="891"/>
      <c r="BV733" s="891"/>
      <c r="BW733" s="891"/>
      <c r="BX733" s="891"/>
      <c r="BY733" s="891"/>
      <c r="BZ733" s="891"/>
      <c r="CA733" s="891"/>
      <c r="CB733" s="891"/>
      <c r="CC733" s="891"/>
      <c r="CD733" s="891"/>
      <c r="CE733" s="891"/>
    </row>
    <row r="734" spans="1:83" s="726" customFormat="1">
      <c r="A734" s="904">
        <f t="shared" si="11"/>
        <v>725</v>
      </c>
      <c r="B734" s="907">
        <v>2100</v>
      </c>
      <c r="C734" s="905" t="s">
        <v>4565</v>
      </c>
      <c r="D734" s="905">
        <v>2117</v>
      </c>
      <c r="E734" s="905" t="s">
        <v>4695</v>
      </c>
      <c r="F734" s="905">
        <v>2010</v>
      </c>
      <c r="G734" s="907" t="s">
        <v>4696</v>
      </c>
      <c r="H734" s="907" t="s">
        <v>4581</v>
      </c>
      <c r="I734" s="905" t="s">
        <v>4582</v>
      </c>
      <c r="J734" s="906">
        <v>6830970000008</v>
      </c>
      <c r="K734" s="905" t="s">
        <v>5588</v>
      </c>
      <c r="L734" s="905" t="s">
        <v>4920</v>
      </c>
      <c r="M734" s="905" t="s">
        <v>4713</v>
      </c>
      <c r="N734" s="905" t="s">
        <v>634</v>
      </c>
      <c r="O734" s="929">
        <v>0</v>
      </c>
      <c r="P734" s="922">
        <v>0</v>
      </c>
      <c r="Q734" s="922">
        <v>0</v>
      </c>
      <c r="R734" s="922">
        <v>0</v>
      </c>
      <c r="S734" s="907">
        <v>4005</v>
      </c>
      <c r="T734" s="905" t="s">
        <v>4566</v>
      </c>
      <c r="U734" s="923">
        <v>0</v>
      </c>
      <c r="V734" s="923">
        <v>0</v>
      </c>
      <c r="W734" s="907" t="s">
        <v>4567</v>
      </c>
      <c r="X734" s="905"/>
      <c r="Y734" s="906"/>
      <c r="Z734" s="907" t="s">
        <v>5596</v>
      </c>
      <c r="AA734" s="908">
        <v>120.49863013698631</v>
      </c>
      <c r="AB734" s="909"/>
      <c r="AC734" s="905"/>
      <c r="AD734" s="907"/>
      <c r="AE734" s="929">
        <v>0</v>
      </c>
      <c r="AF734" s="906">
        <v>0</v>
      </c>
      <c r="AG734" s="910">
        <v>43808</v>
      </c>
      <c r="AH734" s="905"/>
      <c r="AI734" s="907"/>
      <c r="AJ734" s="907"/>
      <c r="AK734" s="907"/>
      <c r="AL734" s="906"/>
      <c r="AM734" s="905"/>
      <c r="AN734" s="910">
        <v>43982</v>
      </c>
      <c r="AO734" s="910">
        <v>730</v>
      </c>
      <c r="AP734" s="907"/>
      <c r="AQ734" s="905"/>
      <c r="AR734" s="905"/>
      <c r="AS734" s="905"/>
      <c r="AT734" s="905"/>
      <c r="AU734" s="923"/>
      <c r="AV734" s="905"/>
      <c r="AW734" s="905"/>
      <c r="AX734" s="905"/>
      <c r="AY734" s="920"/>
      <c r="AZ734" s="905"/>
      <c r="BA734" s="905"/>
      <c r="BB734" s="905"/>
      <c r="BC734" s="905"/>
      <c r="BD734" s="905"/>
      <c r="BE734" s="905"/>
      <c r="BF734" s="905"/>
      <c r="BG734" s="905"/>
      <c r="BH734" s="905"/>
      <c r="BI734" s="716">
        <v>0</v>
      </c>
      <c r="BJ734" s="722">
        <v>0</v>
      </c>
      <c r="BK734" s="1062">
        <v>0</v>
      </c>
      <c r="BL734" s="716">
        <v>0</v>
      </c>
      <c r="BM734" s="720" t="s">
        <v>5597</v>
      </c>
      <c r="BN734" s="891"/>
      <c r="BO734" s="891"/>
      <c r="BP734" s="891"/>
      <c r="BQ734" s="891"/>
      <c r="BR734" s="891"/>
      <c r="BS734" s="891"/>
      <c r="BT734" s="891"/>
      <c r="BU734" s="891"/>
      <c r="BV734" s="891"/>
      <c r="BW734" s="891"/>
      <c r="BX734" s="891"/>
      <c r="BY734" s="891"/>
      <c r="BZ734" s="891"/>
      <c r="CA734" s="891"/>
      <c r="CB734" s="891"/>
      <c r="CC734" s="891"/>
      <c r="CD734" s="891"/>
      <c r="CE734" s="891"/>
    </row>
    <row r="735" spans="1:83" s="726" customFormat="1">
      <c r="A735" s="904">
        <f t="shared" si="11"/>
        <v>726</v>
      </c>
      <c r="B735" s="907">
        <v>2100</v>
      </c>
      <c r="C735" s="905" t="s">
        <v>4565</v>
      </c>
      <c r="D735" s="905">
        <v>2117</v>
      </c>
      <c r="E735" s="905" t="s">
        <v>4695</v>
      </c>
      <c r="F735" s="905">
        <v>2010</v>
      </c>
      <c r="G735" s="907" t="s">
        <v>4696</v>
      </c>
      <c r="H735" s="907" t="s">
        <v>4581</v>
      </c>
      <c r="I735" s="905" t="s">
        <v>4582</v>
      </c>
      <c r="J735" s="906">
        <v>6830970000009</v>
      </c>
      <c r="K735" s="905" t="s">
        <v>5589</v>
      </c>
      <c r="L735" s="905" t="s">
        <v>4920</v>
      </c>
      <c r="M735" s="905" t="s">
        <v>4713</v>
      </c>
      <c r="N735" s="905" t="s">
        <v>634</v>
      </c>
      <c r="O735" s="929">
        <v>0</v>
      </c>
      <c r="P735" s="922">
        <v>0</v>
      </c>
      <c r="Q735" s="922">
        <v>0</v>
      </c>
      <c r="R735" s="922">
        <v>0</v>
      </c>
      <c r="S735" s="907">
        <v>4005</v>
      </c>
      <c r="T735" s="905" t="s">
        <v>4566</v>
      </c>
      <c r="U735" s="923">
        <v>0</v>
      </c>
      <c r="V735" s="923">
        <v>0</v>
      </c>
      <c r="W735" s="907" t="s">
        <v>4567</v>
      </c>
      <c r="X735" s="905"/>
      <c r="Y735" s="906"/>
      <c r="Z735" s="907" t="s">
        <v>5596</v>
      </c>
      <c r="AA735" s="908">
        <v>120.49863013698631</v>
      </c>
      <c r="AB735" s="909"/>
      <c r="AC735" s="905"/>
      <c r="AD735" s="907"/>
      <c r="AE735" s="929">
        <v>0</v>
      </c>
      <c r="AF735" s="906">
        <v>0</v>
      </c>
      <c r="AG735" s="910">
        <v>43808</v>
      </c>
      <c r="AH735" s="905"/>
      <c r="AI735" s="907"/>
      <c r="AJ735" s="907"/>
      <c r="AK735" s="907"/>
      <c r="AL735" s="906"/>
      <c r="AM735" s="905"/>
      <c r="AN735" s="910">
        <v>43982</v>
      </c>
      <c r="AO735" s="910">
        <v>730</v>
      </c>
      <c r="AP735" s="907"/>
      <c r="AQ735" s="905"/>
      <c r="AR735" s="905"/>
      <c r="AS735" s="905"/>
      <c r="AT735" s="905"/>
      <c r="AU735" s="923"/>
      <c r="AV735" s="905"/>
      <c r="AW735" s="905"/>
      <c r="AX735" s="905"/>
      <c r="AY735" s="920"/>
      <c r="AZ735" s="905"/>
      <c r="BA735" s="905"/>
      <c r="BB735" s="905"/>
      <c r="BC735" s="905"/>
      <c r="BD735" s="905"/>
      <c r="BE735" s="905"/>
      <c r="BF735" s="905"/>
      <c r="BG735" s="905"/>
      <c r="BH735" s="905"/>
      <c r="BI735" s="716">
        <v>0</v>
      </c>
      <c r="BJ735" s="722">
        <v>0</v>
      </c>
      <c r="BK735" s="1062">
        <v>0</v>
      </c>
      <c r="BL735" s="716">
        <v>0</v>
      </c>
      <c r="BM735" s="720" t="s">
        <v>5597</v>
      </c>
      <c r="BN735" s="891"/>
      <c r="BO735" s="891"/>
      <c r="BP735" s="891"/>
      <c r="BQ735" s="891"/>
      <c r="BR735" s="891"/>
      <c r="BS735" s="891"/>
      <c r="BT735" s="891"/>
      <c r="BU735" s="891"/>
      <c r="BV735" s="891"/>
      <c r="BW735" s="891"/>
      <c r="BX735" s="891"/>
      <c r="BY735" s="891"/>
      <c r="BZ735" s="891"/>
      <c r="CA735" s="891"/>
      <c r="CB735" s="891"/>
      <c r="CC735" s="891"/>
      <c r="CD735" s="891"/>
      <c r="CE735" s="891"/>
    </row>
    <row r="736" spans="1:83" s="726" customFormat="1">
      <c r="A736" s="904">
        <f t="shared" si="11"/>
        <v>727</v>
      </c>
      <c r="B736" s="907">
        <v>2100</v>
      </c>
      <c r="C736" s="905" t="s">
        <v>4565</v>
      </c>
      <c r="D736" s="905">
        <v>2117</v>
      </c>
      <c r="E736" s="905" t="s">
        <v>4695</v>
      </c>
      <c r="F736" s="905">
        <v>2010</v>
      </c>
      <c r="G736" s="907" t="s">
        <v>4696</v>
      </c>
      <c r="H736" s="907" t="s">
        <v>5185</v>
      </c>
      <c r="I736" s="905" t="s">
        <v>5186</v>
      </c>
      <c r="J736" s="906">
        <v>7030053</v>
      </c>
      <c r="K736" s="905" t="s">
        <v>5590</v>
      </c>
      <c r="L736" s="905" t="s">
        <v>5591</v>
      </c>
      <c r="M736" s="905" t="s">
        <v>4929</v>
      </c>
      <c r="N736" s="905" t="s">
        <v>634</v>
      </c>
      <c r="O736" s="929">
        <v>0</v>
      </c>
      <c r="P736" s="922">
        <v>0</v>
      </c>
      <c r="Q736" s="922">
        <v>0</v>
      </c>
      <c r="R736" s="922">
        <v>0</v>
      </c>
      <c r="S736" s="907">
        <v>4005</v>
      </c>
      <c r="T736" s="905" t="s">
        <v>4566</v>
      </c>
      <c r="U736" s="923">
        <v>0</v>
      </c>
      <c r="V736" s="923">
        <v>0</v>
      </c>
      <c r="W736" s="907" t="s">
        <v>4567</v>
      </c>
      <c r="X736" s="905"/>
      <c r="Y736" s="906"/>
      <c r="Z736" s="907" t="s">
        <v>5596</v>
      </c>
      <c r="AA736" s="908">
        <v>120.49863013698631</v>
      </c>
      <c r="AB736" s="909"/>
      <c r="AC736" s="905"/>
      <c r="AD736" s="907"/>
      <c r="AE736" s="929">
        <v>0</v>
      </c>
      <c r="AF736" s="906">
        <v>0</v>
      </c>
      <c r="AG736" s="910">
        <v>43808</v>
      </c>
      <c r="AH736" s="905"/>
      <c r="AI736" s="907"/>
      <c r="AJ736" s="907"/>
      <c r="AK736" s="907"/>
      <c r="AL736" s="906"/>
      <c r="AM736" s="905"/>
      <c r="AN736" s="910">
        <v>43982</v>
      </c>
      <c r="AO736" s="910">
        <v>730</v>
      </c>
      <c r="AP736" s="907"/>
      <c r="AQ736" s="905"/>
      <c r="AR736" s="905"/>
      <c r="AS736" s="905"/>
      <c r="AT736" s="905"/>
      <c r="AU736" s="923"/>
      <c r="AV736" s="905"/>
      <c r="AW736" s="905"/>
      <c r="AX736" s="905"/>
      <c r="AY736" s="920"/>
      <c r="AZ736" s="905"/>
      <c r="BA736" s="905"/>
      <c r="BB736" s="905"/>
      <c r="BC736" s="905"/>
      <c r="BD736" s="905"/>
      <c r="BE736" s="905"/>
      <c r="BF736" s="905"/>
      <c r="BG736" s="905"/>
      <c r="BH736" s="905"/>
      <c r="BI736" s="716">
        <v>0</v>
      </c>
      <c r="BJ736" s="722">
        <v>0</v>
      </c>
      <c r="BK736" s="1062">
        <v>0</v>
      </c>
      <c r="BL736" s="716">
        <v>0</v>
      </c>
      <c r="BM736" s="720" t="s">
        <v>5597</v>
      </c>
      <c r="BN736" s="891"/>
      <c r="BO736" s="891"/>
      <c r="BP736" s="891"/>
      <c r="BQ736" s="891"/>
      <c r="BR736" s="891"/>
      <c r="BS736" s="891"/>
      <c r="BT736" s="891"/>
      <c r="BU736" s="891"/>
      <c r="BV736" s="891"/>
      <c r="BW736" s="891"/>
      <c r="BX736" s="891"/>
      <c r="BY736" s="891"/>
      <c r="BZ736" s="891"/>
      <c r="CA736" s="891"/>
      <c r="CB736" s="891"/>
      <c r="CC736" s="891"/>
      <c r="CD736" s="891"/>
      <c r="CE736" s="891"/>
    </row>
    <row r="737" spans="1:83" s="726" customFormat="1">
      <c r="A737" s="904">
        <f t="shared" si="11"/>
        <v>728</v>
      </c>
      <c r="B737" s="907">
        <v>2100</v>
      </c>
      <c r="C737" s="905" t="s">
        <v>4565</v>
      </c>
      <c r="D737" s="905">
        <v>2117</v>
      </c>
      <c r="E737" s="905" t="s">
        <v>4695</v>
      </c>
      <c r="F737" s="905">
        <v>2010</v>
      </c>
      <c r="G737" s="907" t="s">
        <v>4696</v>
      </c>
      <c r="H737" s="907" t="s">
        <v>5185</v>
      </c>
      <c r="I737" s="905" t="s">
        <v>5186</v>
      </c>
      <c r="J737" s="906">
        <v>7030054</v>
      </c>
      <c r="K737" s="905" t="s">
        <v>5592</v>
      </c>
      <c r="L737" s="905" t="s">
        <v>5591</v>
      </c>
      <c r="M737" s="905" t="s">
        <v>4929</v>
      </c>
      <c r="N737" s="905" t="s">
        <v>634</v>
      </c>
      <c r="O737" s="929">
        <v>0</v>
      </c>
      <c r="P737" s="922">
        <v>0</v>
      </c>
      <c r="Q737" s="922">
        <v>0</v>
      </c>
      <c r="R737" s="922">
        <v>0</v>
      </c>
      <c r="S737" s="907">
        <v>4005</v>
      </c>
      <c r="T737" s="905" t="s">
        <v>4566</v>
      </c>
      <c r="U737" s="923">
        <v>0</v>
      </c>
      <c r="V737" s="923">
        <v>0</v>
      </c>
      <c r="W737" s="907" t="s">
        <v>4567</v>
      </c>
      <c r="X737" s="905"/>
      <c r="Y737" s="906"/>
      <c r="Z737" s="907" t="s">
        <v>5596</v>
      </c>
      <c r="AA737" s="908">
        <v>120.49863013698631</v>
      </c>
      <c r="AB737" s="909"/>
      <c r="AC737" s="905"/>
      <c r="AD737" s="907"/>
      <c r="AE737" s="929">
        <v>0</v>
      </c>
      <c r="AF737" s="906">
        <v>0</v>
      </c>
      <c r="AG737" s="910">
        <v>43808</v>
      </c>
      <c r="AH737" s="905"/>
      <c r="AI737" s="907"/>
      <c r="AJ737" s="907"/>
      <c r="AK737" s="907"/>
      <c r="AL737" s="906"/>
      <c r="AM737" s="905"/>
      <c r="AN737" s="910">
        <v>43982</v>
      </c>
      <c r="AO737" s="910">
        <v>730</v>
      </c>
      <c r="AP737" s="907"/>
      <c r="AQ737" s="905"/>
      <c r="AR737" s="905"/>
      <c r="AS737" s="905"/>
      <c r="AT737" s="905"/>
      <c r="AU737" s="923"/>
      <c r="AV737" s="905"/>
      <c r="AW737" s="905"/>
      <c r="AX737" s="905"/>
      <c r="AY737" s="920"/>
      <c r="AZ737" s="905"/>
      <c r="BA737" s="905"/>
      <c r="BB737" s="905"/>
      <c r="BC737" s="905"/>
      <c r="BD737" s="905"/>
      <c r="BE737" s="905"/>
      <c r="BF737" s="905"/>
      <c r="BG737" s="905"/>
      <c r="BH737" s="905"/>
      <c r="BI737" s="716">
        <v>0</v>
      </c>
      <c r="BJ737" s="722">
        <v>0</v>
      </c>
      <c r="BK737" s="1062">
        <v>0</v>
      </c>
      <c r="BL737" s="716">
        <v>0</v>
      </c>
      <c r="BM737" s="720" t="s">
        <v>5597</v>
      </c>
      <c r="BN737" s="891"/>
      <c r="BO737" s="891"/>
      <c r="BP737" s="891"/>
      <c r="BQ737" s="891"/>
      <c r="BR737" s="891"/>
      <c r="BS737" s="891"/>
      <c r="BT737" s="891"/>
      <c r="BU737" s="891"/>
      <c r="BV737" s="891"/>
      <c r="BW737" s="891"/>
      <c r="BX737" s="891"/>
      <c r="BY737" s="891"/>
      <c r="BZ737" s="891"/>
      <c r="CA737" s="891"/>
      <c r="CB737" s="891"/>
      <c r="CC737" s="891"/>
      <c r="CD737" s="891"/>
      <c r="CE737" s="891"/>
    </row>
    <row r="738" spans="1:83" s="726" customFormat="1">
      <c r="A738" s="904">
        <f t="shared" si="11"/>
        <v>729</v>
      </c>
      <c r="B738" s="907">
        <v>2100</v>
      </c>
      <c r="C738" s="905" t="s">
        <v>4565</v>
      </c>
      <c r="D738" s="905">
        <v>2117</v>
      </c>
      <c r="E738" s="905" t="s">
        <v>4695</v>
      </c>
      <c r="F738" s="905">
        <v>2010</v>
      </c>
      <c r="G738" s="907" t="s">
        <v>4696</v>
      </c>
      <c r="H738" s="907" t="s">
        <v>4581</v>
      </c>
      <c r="I738" s="905" t="s">
        <v>4582</v>
      </c>
      <c r="J738" s="906">
        <v>9999970023121</v>
      </c>
      <c r="K738" s="905" t="s">
        <v>5593</v>
      </c>
      <c r="L738" s="905" t="s">
        <v>4451</v>
      </c>
      <c r="M738" s="905" t="s">
        <v>4447</v>
      </c>
      <c r="N738" s="905" t="s">
        <v>634</v>
      </c>
      <c r="O738" s="929">
        <v>0</v>
      </c>
      <c r="P738" s="922">
        <v>0</v>
      </c>
      <c r="Q738" s="922">
        <v>0</v>
      </c>
      <c r="R738" s="922">
        <v>0</v>
      </c>
      <c r="S738" s="907">
        <v>4005</v>
      </c>
      <c r="T738" s="905" t="s">
        <v>4566</v>
      </c>
      <c r="U738" s="923">
        <v>12943</v>
      </c>
      <c r="V738" s="923">
        <v>3092430</v>
      </c>
      <c r="W738" s="907" t="s">
        <v>4567</v>
      </c>
      <c r="X738" s="905"/>
      <c r="Y738" s="906"/>
      <c r="Z738" s="907" t="s">
        <v>5596</v>
      </c>
      <c r="AA738" s="908">
        <v>120.49863013698631</v>
      </c>
      <c r="AB738" s="909" t="s">
        <v>6220</v>
      </c>
      <c r="AC738" s="905" t="s">
        <v>6221</v>
      </c>
      <c r="AD738" s="907"/>
      <c r="AE738" s="929">
        <v>0</v>
      </c>
      <c r="AF738" s="906">
        <v>0</v>
      </c>
      <c r="AG738" s="910">
        <v>43808</v>
      </c>
      <c r="AH738" s="905"/>
      <c r="AI738" s="907"/>
      <c r="AJ738" s="910">
        <v>44005</v>
      </c>
      <c r="AK738" s="907">
        <v>250</v>
      </c>
      <c r="AL738" s="906"/>
      <c r="AM738" s="905"/>
      <c r="AN738" s="910">
        <v>43982</v>
      </c>
      <c r="AO738" s="910">
        <v>730</v>
      </c>
      <c r="AP738" s="907"/>
      <c r="AQ738" s="905"/>
      <c r="AR738" s="905"/>
      <c r="AS738" s="905"/>
      <c r="AT738" s="905"/>
      <c r="AU738" s="923"/>
      <c r="AV738" s="905"/>
      <c r="AW738" s="905"/>
      <c r="AX738" s="905"/>
      <c r="AY738" s="920"/>
      <c r="AZ738" s="905"/>
      <c r="BA738" s="905"/>
      <c r="BB738" s="905"/>
      <c r="BC738" s="905"/>
      <c r="BD738" s="905"/>
      <c r="BE738" s="905"/>
      <c r="BF738" s="905"/>
      <c r="BG738" s="905"/>
      <c r="BH738" s="905"/>
      <c r="BI738" s="716">
        <v>0</v>
      </c>
      <c r="BJ738" s="722">
        <v>0</v>
      </c>
      <c r="BK738" s="1062">
        <v>0</v>
      </c>
      <c r="BL738" s="716">
        <v>0</v>
      </c>
      <c r="BM738" s="720" t="s">
        <v>5597</v>
      </c>
      <c r="BN738" s="891"/>
      <c r="BO738" s="891"/>
      <c r="BP738" s="891"/>
      <c r="BQ738" s="891"/>
      <c r="BR738" s="891"/>
      <c r="BS738" s="891"/>
      <c r="BT738" s="891"/>
      <c r="BU738" s="891"/>
      <c r="BV738" s="891"/>
      <c r="BW738" s="891"/>
      <c r="BX738" s="891"/>
      <c r="BY738" s="891"/>
      <c r="BZ738" s="891"/>
      <c r="CA738" s="891"/>
      <c r="CB738" s="891"/>
      <c r="CC738" s="891"/>
      <c r="CD738" s="891"/>
      <c r="CE738" s="891"/>
    </row>
    <row r="739" spans="1:83" s="726" customFormat="1">
      <c r="A739" s="904">
        <f t="shared" si="11"/>
        <v>730</v>
      </c>
      <c r="B739" s="907">
        <v>2100</v>
      </c>
      <c r="C739" s="905" t="s">
        <v>4565</v>
      </c>
      <c r="D739" s="905">
        <v>2117</v>
      </c>
      <c r="E739" s="905" t="s">
        <v>4695</v>
      </c>
      <c r="F739" s="905">
        <v>2010</v>
      </c>
      <c r="G739" s="907" t="s">
        <v>4696</v>
      </c>
      <c r="H739" s="907" t="s">
        <v>5185</v>
      </c>
      <c r="I739" s="905" t="s">
        <v>5186</v>
      </c>
      <c r="J739" s="906">
        <v>4191002</v>
      </c>
      <c r="K739" s="905" t="s">
        <v>5594</v>
      </c>
      <c r="L739" s="905" t="s">
        <v>5595</v>
      </c>
      <c r="M739" s="905" t="s">
        <v>4447</v>
      </c>
      <c r="N739" s="905" t="s">
        <v>634</v>
      </c>
      <c r="O739" s="929">
        <v>0</v>
      </c>
      <c r="P739" s="922">
        <v>0</v>
      </c>
      <c r="Q739" s="922">
        <v>0</v>
      </c>
      <c r="R739" s="922">
        <v>0</v>
      </c>
      <c r="S739" s="907">
        <v>4005</v>
      </c>
      <c r="T739" s="905" t="s">
        <v>4566</v>
      </c>
      <c r="U739" s="923">
        <v>11550</v>
      </c>
      <c r="V739" s="923">
        <v>9240000</v>
      </c>
      <c r="W739" s="907" t="s">
        <v>4567</v>
      </c>
      <c r="X739" s="905"/>
      <c r="Y739" s="906"/>
      <c r="Z739" s="907" t="s">
        <v>5596</v>
      </c>
      <c r="AA739" s="908">
        <v>120.49863013698631</v>
      </c>
      <c r="AB739" s="909" t="s">
        <v>5901</v>
      </c>
      <c r="AC739" s="905" t="s">
        <v>6217</v>
      </c>
      <c r="AD739" s="907"/>
      <c r="AE739" s="929">
        <v>0</v>
      </c>
      <c r="AF739" s="906">
        <v>0</v>
      </c>
      <c r="AG739" s="910">
        <v>43808</v>
      </c>
      <c r="AH739" s="905"/>
      <c r="AI739" s="907"/>
      <c r="AJ739" s="910">
        <v>44005</v>
      </c>
      <c r="AK739" s="907">
        <v>800</v>
      </c>
      <c r="AL739" s="906"/>
      <c r="AM739" s="905"/>
      <c r="AN739" s="910">
        <v>43982</v>
      </c>
      <c r="AO739" s="910">
        <v>730</v>
      </c>
      <c r="AP739" s="907"/>
      <c r="AQ739" s="905"/>
      <c r="AR739" s="905"/>
      <c r="AS739" s="905"/>
      <c r="AT739" s="905"/>
      <c r="AU739" s="923"/>
      <c r="AV739" s="905"/>
      <c r="AW739" s="905"/>
      <c r="AX739" s="905"/>
      <c r="AY739" s="920"/>
      <c r="AZ739" s="905"/>
      <c r="BA739" s="905"/>
      <c r="BB739" s="905"/>
      <c r="BC739" s="905"/>
      <c r="BD739" s="905"/>
      <c r="BE739" s="905"/>
      <c r="BF739" s="905"/>
      <c r="BG739" s="905"/>
      <c r="BH739" s="905"/>
      <c r="BI739" s="716">
        <v>0</v>
      </c>
      <c r="BJ739" s="722">
        <v>0</v>
      </c>
      <c r="BK739" s="1062">
        <v>0</v>
      </c>
      <c r="BL739" s="716">
        <v>0</v>
      </c>
      <c r="BM739" s="720" t="s">
        <v>5597</v>
      </c>
      <c r="BN739" s="891"/>
      <c r="BO739" s="891"/>
      <c r="BP739" s="891"/>
      <c r="BQ739" s="891"/>
      <c r="BR739" s="891"/>
      <c r="BS739" s="891"/>
      <c r="BT739" s="891"/>
      <c r="BU739" s="891"/>
      <c r="BV739" s="891"/>
      <c r="BW739" s="891"/>
      <c r="BX739" s="891"/>
      <c r="BY739" s="891"/>
      <c r="BZ739" s="891"/>
      <c r="CA739" s="891"/>
      <c r="CB739" s="891"/>
      <c r="CC739" s="891"/>
      <c r="CD739" s="891"/>
      <c r="CE739" s="891"/>
    </row>
    <row r="740" spans="1:83">
      <c r="A740" s="907"/>
      <c r="B740" s="907"/>
      <c r="C740" s="905"/>
      <c r="D740" s="905"/>
      <c r="E740" s="905"/>
      <c r="F740" s="905"/>
      <c r="G740" s="907"/>
      <c r="H740" s="907"/>
      <c r="I740" s="905"/>
      <c r="J740" s="906"/>
      <c r="K740" s="905"/>
      <c r="L740" s="905"/>
      <c r="M740" s="905"/>
      <c r="N740" s="905"/>
      <c r="O740" s="907"/>
      <c r="P740" s="922"/>
      <c r="Q740" s="922"/>
      <c r="R740" s="922"/>
      <c r="S740" s="907"/>
      <c r="T740" s="905"/>
      <c r="U740" s="923"/>
      <c r="V740" s="923"/>
      <c r="W740" s="907"/>
      <c r="X740" s="905"/>
      <c r="Y740" s="906"/>
      <c r="Z740" s="907"/>
      <c r="AA740" s="907"/>
      <c r="AB740" s="909"/>
      <c r="AC740" s="905"/>
      <c r="AD740" s="907"/>
      <c r="AE740" s="907"/>
      <c r="AF740" s="906"/>
      <c r="AG740" s="910"/>
      <c r="AH740" s="905"/>
      <c r="AI740" s="907"/>
      <c r="AJ740" s="907"/>
      <c r="AK740" s="907"/>
      <c r="AL740" s="906"/>
      <c r="AM740" s="905"/>
      <c r="AN740" s="910"/>
      <c r="AO740" s="912"/>
      <c r="AP740" s="907"/>
      <c r="AQ740" s="913"/>
      <c r="AR740" s="913"/>
      <c r="AS740" s="913"/>
      <c r="AT740" s="913"/>
      <c r="AU740" s="916"/>
      <c r="AV740" s="913"/>
      <c r="AW740" s="913"/>
      <c r="AX740" s="913"/>
      <c r="AY740" s="925"/>
      <c r="AZ740" s="913"/>
      <c r="BA740" s="905"/>
      <c r="BB740" s="913"/>
      <c r="BC740" s="913"/>
      <c r="BD740" s="913"/>
      <c r="BE740" s="913"/>
      <c r="BF740" s="913"/>
      <c r="BG740" s="913"/>
      <c r="BH740" s="913"/>
      <c r="BI740" s="913"/>
      <c r="BJ740" s="913"/>
      <c r="BK740" s="913"/>
      <c r="BL740" s="913"/>
      <c r="BM740" s="913"/>
      <c r="BN740" s="898"/>
      <c r="BO740" s="898"/>
      <c r="BP740" s="898"/>
      <c r="BQ740" s="898"/>
      <c r="BR740" s="898"/>
      <c r="BS740" s="898"/>
      <c r="BT740" s="898"/>
      <c r="BU740" s="898"/>
      <c r="BV740" s="898"/>
      <c r="BW740" s="898"/>
      <c r="BX740" s="898"/>
      <c r="BY740" s="898"/>
      <c r="BZ740" s="898"/>
      <c r="CA740" s="898"/>
      <c r="CB740" s="898"/>
      <c r="CC740" s="898"/>
      <c r="CD740" s="898"/>
      <c r="CE740" s="898"/>
    </row>
    <row r="741" spans="1:83">
      <c r="A741" s="890"/>
      <c r="B741" s="890"/>
      <c r="C741" s="891"/>
      <c r="D741" s="891"/>
      <c r="E741" s="891"/>
      <c r="F741" s="891"/>
      <c r="G741" s="890"/>
      <c r="H741" s="890"/>
      <c r="I741" s="891"/>
      <c r="J741" s="892"/>
      <c r="K741" s="891"/>
      <c r="L741" s="891"/>
      <c r="M741" s="891"/>
      <c r="N741" s="891"/>
      <c r="O741" s="890"/>
      <c r="P741" s="893"/>
      <c r="Q741" s="893"/>
      <c r="R741" s="893"/>
      <c r="S741" s="890"/>
      <c r="T741" s="891"/>
      <c r="U741" s="894"/>
      <c r="V741" s="894"/>
      <c r="W741" s="890"/>
      <c r="AQ741" s="898"/>
      <c r="AR741" s="898"/>
      <c r="AS741" s="898"/>
      <c r="AT741" s="898"/>
      <c r="AU741" s="899"/>
      <c r="AV741" s="898"/>
      <c r="AW741" s="898"/>
      <c r="AX741" s="898"/>
      <c r="AY741" s="930"/>
      <c r="AZ741" s="898"/>
      <c r="BA741" s="891"/>
      <c r="BB741" s="898"/>
      <c r="BC741" s="898"/>
      <c r="BD741" s="898"/>
      <c r="BE741" s="898"/>
      <c r="BF741" s="898"/>
      <c r="BG741" s="898"/>
      <c r="BH741" s="898"/>
      <c r="BI741" s="898"/>
      <c r="BJ741" s="898"/>
      <c r="BK741" s="898"/>
      <c r="BL741" s="898"/>
      <c r="BM741" s="898"/>
      <c r="BN741" s="898"/>
      <c r="BO741" s="898"/>
      <c r="BP741" s="898"/>
      <c r="BQ741" s="898"/>
      <c r="BR741" s="898"/>
      <c r="BS741" s="898"/>
      <c r="BT741" s="898"/>
      <c r="BU741" s="898"/>
      <c r="BV741" s="898"/>
      <c r="BW741" s="898"/>
      <c r="BX741" s="898"/>
      <c r="BY741" s="898"/>
      <c r="BZ741" s="898"/>
      <c r="CA741" s="898"/>
      <c r="CB741" s="898"/>
      <c r="CC741" s="898"/>
      <c r="CD741" s="898"/>
      <c r="CE741" s="898"/>
    </row>
    <row r="742" spans="1:83">
      <c r="A742" s="890"/>
      <c r="B742" s="890"/>
      <c r="C742" s="891"/>
      <c r="D742" s="891"/>
      <c r="E742" s="891"/>
      <c r="F742" s="891"/>
      <c r="G742" s="890"/>
      <c r="H742" s="890"/>
      <c r="I742" s="891"/>
      <c r="J742" s="892"/>
      <c r="K742" s="891"/>
      <c r="L742" s="891"/>
      <c r="M742" s="891"/>
      <c r="N742" s="891"/>
      <c r="O742" s="890"/>
      <c r="P742" s="893"/>
      <c r="Q742" s="893"/>
      <c r="R742" s="893"/>
      <c r="S742" s="890"/>
      <c r="T742" s="891"/>
      <c r="U742" s="894"/>
      <c r="V742" s="935"/>
      <c r="W742" s="890"/>
      <c r="AQ742" s="898"/>
      <c r="AR742" s="898"/>
      <c r="AS742" s="898"/>
      <c r="AT742" s="898"/>
      <c r="AU742" s="899"/>
      <c r="AV742" s="898"/>
      <c r="AW742" s="898"/>
      <c r="AX742" s="898"/>
      <c r="AY742" s="930"/>
      <c r="AZ742" s="898"/>
      <c r="BA742" s="891"/>
      <c r="BB742" s="898"/>
      <c r="BC742" s="898"/>
      <c r="BD742" s="898"/>
      <c r="BE742" s="898"/>
      <c r="BF742" s="898"/>
      <c r="BG742" s="898"/>
      <c r="BH742" s="898"/>
      <c r="BI742" s="898"/>
      <c r="BJ742" s="898"/>
      <c r="BK742" s="898"/>
      <c r="BL742" s="898"/>
      <c r="BM742" s="898"/>
      <c r="BN742" s="898"/>
      <c r="BO742" s="898"/>
      <c r="BP742" s="898"/>
      <c r="BQ742" s="898"/>
      <c r="BR742" s="898"/>
      <c r="BS742" s="898"/>
      <c r="BT742" s="898"/>
      <c r="BU742" s="898"/>
      <c r="BV742" s="898"/>
      <c r="BW742" s="898"/>
      <c r="BX742" s="898"/>
      <c r="BY742" s="898"/>
      <c r="BZ742" s="898"/>
      <c r="CA742" s="898"/>
      <c r="CB742" s="898"/>
      <c r="CC742" s="898"/>
      <c r="CD742" s="898"/>
      <c r="CE742" s="898"/>
    </row>
    <row r="743" spans="1:83">
      <c r="A743" s="890"/>
      <c r="B743" s="890"/>
      <c r="C743" s="891"/>
      <c r="D743" s="891"/>
      <c r="E743" s="891"/>
      <c r="F743" s="891"/>
      <c r="G743" s="890"/>
      <c r="H743" s="890"/>
      <c r="I743" s="891"/>
      <c r="J743" s="892"/>
      <c r="K743" s="891"/>
      <c r="L743" s="891"/>
      <c r="M743" s="891"/>
      <c r="N743" s="891"/>
      <c r="O743" s="890"/>
      <c r="P743" s="893"/>
      <c r="Q743" s="893"/>
      <c r="R743" s="893"/>
      <c r="S743" s="890"/>
      <c r="T743" s="891"/>
      <c r="U743" s="894"/>
      <c r="V743" s="894"/>
      <c r="W743" s="890"/>
      <c r="AQ743" s="898"/>
      <c r="AR743" s="898"/>
      <c r="AS743" s="898"/>
      <c r="AT743" s="898"/>
      <c r="AU743" s="899"/>
      <c r="AV743" s="898"/>
      <c r="AW743" s="898"/>
      <c r="AX743" s="898"/>
      <c r="AY743" s="930"/>
      <c r="AZ743" s="898"/>
      <c r="BA743" s="891"/>
      <c r="BB743" s="898"/>
      <c r="BC743" s="898"/>
      <c r="BD743" s="898"/>
      <c r="BE743" s="898"/>
      <c r="BF743" s="898"/>
      <c r="BG743" s="898"/>
      <c r="BH743" s="898"/>
      <c r="BI743" s="898"/>
      <c r="BJ743" s="898"/>
      <c r="BK743" s="898"/>
      <c r="BL743" s="898"/>
      <c r="BM743" s="898"/>
      <c r="BN743" s="898"/>
      <c r="BO743" s="898"/>
      <c r="BP743" s="898"/>
      <c r="BQ743" s="898"/>
      <c r="BR743" s="898"/>
      <c r="BS743" s="898"/>
      <c r="BT743" s="898"/>
      <c r="BU743" s="898"/>
      <c r="BV743" s="898"/>
      <c r="BW743" s="898"/>
      <c r="BX743" s="898"/>
      <c r="BY743" s="898"/>
      <c r="BZ743" s="898"/>
      <c r="CA743" s="898"/>
      <c r="CB743" s="898"/>
      <c r="CC743" s="898"/>
      <c r="CD743" s="898"/>
      <c r="CE743" s="898"/>
    </row>
    <row r="744" spans="1:83">
      <c r="A744" s="890"/>
      <c r="B744" s="890"/>
      <c r="C744" s="891"/>
      <c r="D744" s="891"/>
      <c r="E744" s="891"/>
      <c r="F744" s="891"/>
      <c r="G744" s="890"/>
      <c r="H744" s="890"/>
      <c r="I744" s="891"/>
      <c r="J744" s="892"/>
      <c r="K744" s="891"/>
      <c r="L744" s="891"/>
      <c r="M744" s="891"/>
      <c r="N744" s="891"/>
      <c r="O744" s="890"/>
      <c r="P744" s="893"/>
      <c r="Q744" s="893"/>
      <c r="R744" s="893"/>
      <c r="S744" s="890"/>
      <c r="T744" s="891"/>
      <c r="U744" s="894"/>
      <c r="V744" s="894">
        <f>SUM(V10:V739)</f>
        <v>31809097348</v>
      </c>
      <c r="W744" s="890"/>
      <c r="AQ744" s="898"/>
      <c r="AR744" s="898"/>
      <c r="AS744" s="898"/>
      <c r="AT744" s="898"/>
      <c r="AU744" s="899"/>
      <c r="AV744" s="898"/>
      <c r="AW744" s="898"/>
      <c r="AX744" s="898"/>
      <c r="AY744" s="930"/>
      <c r="AZ744" s="898"/>
      <c r="BA744" s="891"/>
      <c r="BB744" s="898"/>
      <c r="BC744" s="898"/>
      <c r="BD744" s="898"/>
      <c r="BE744" s="898"/>
      <c r="BF744" s="898"/>
      <c r="BG744" s="898"/>
      <c r="BH744" s="898"/>
      <c r="BI744" s="898"/>
      <c r="BJ744" s="898"/>
      <c r="BK744" s="898"/>
      <c r="BL744" s="898"/>
      <c r="BM744" s="898"/>
      <c r="BN744" s="898"/>
      <c r="BO744" s="898"/>
      <c r="BP744" s="898"/>
      <c r="BQ744" s="898"/>
      <c r="BR744" s="898"/>
      <c r="BS744" s="898"/>
      <c r="BT744" s="898"/>
      <c r="BU744" s="898"/>
      <c r="BV744" s="898"/>
      <c r="BW744" s="898"/>
      <c r="BX744" s="898"/>
      <c r="BY744" s="898"/>
      <c r="BZ744" s="898"/>
      <c r="CA744" s="898"/>
      <c r="CB744" s="898"/>
      <c r="CC744" s="898"/>
      <c r="CD744" s="898"/>
      <c r="CE744" s="898"/>
    </row>
    <row r="745" spans="1:83">
      <c r="A745" s="890"/>
      <c r="B745" s="890"/>
      <c r="C745" s="891"/>
      <c r="D745" s="891"/>
      <c r="E745" s="891"/>
      <c r="F745" s="891"/>
      <c r="G745" s="890"/>
      <c r="H745" s="890"/>
      <c r="I745" s="891"/>
      <c r="J745" s="892"/>
      <c r="K745" s="891"/>
      <c r="L745" s="891"/>
      <c r="M745" s="891"/>
      <c r="N745" s="891"/>
      <c r="O745" s="890"/>
      <c r="P745" s="893"/>
      <c r="Q745" s="893"/>
      <c r="R745" s="893"/>
      <c r="S745" s="890"/>
      <c r="T745" s="891"/>
      <c r="U745" s="894"/>
      <c r="V745" s="894"/>
      <c r="W745" s="890"/>
      <c r="AQ745" s="898"/>
      <c r="AR745" s="898"/>
      <c r="AS745" s="898"/>
      <c r="AT745" s="898"/>
      <c r="AU745" s="899"/>
      <c r="AV745" s="898"/>
      <c r="AW745" s="898"/>
      <c r="AX745" s="898"/>
      <c r="AY745" s="930"/>
      <c r="AZ745" s="898"/>
      <c r="BA745" s="891"/>
      <c r="BB745" s="898"/>
      <c r="BC745" s="898"/>
      <c r="BD745" s="898"/>
      <c r="BE745" s="898"/>
      <c r="BF745" s="898"/>
      <c r="BG745" s="898"/>
      <c r="BH745" s="898"/>
      <c r="BI745" s="898"/>
      <c r="BJ745" s="898"/>
      <c r="BK745" s="898"/>
      <c r="BL745" s="898"/>
      <c r="BM745" s="898"/>
      <c r="BN745" s="898"/>
      <c r="BO745" s="898"/>
      <c r="BP745" s="898"/>
      <c r="BQ745" s="898"/>
      <c r="BR745" s="898"/>
      <c r="BS745" s="898"/>
      <c r="BT745" s="898"/>
      <c r="BU745" s="898"/>
      <c r="BV745" s="898"/>
      <c r="BW745" s="898"/>
      <c r="BX745" s="898"/>
      <c r="BY745" s="898"/>
      <c r="BZ745" s="898"/>
      <c r="CA745" s="898"/>
      <c r="CB745" s="898"/>
      <c r="CC745" s="898"/>
      <c r="CD745" s="898"/>
      <c r="CE745" s="898"/>
    </row>
    <row r="746" spans="1:83">
      <c r="A746" s="890"/>
      <c r="B746" s="890"/>
      <c r="C746" s="891"/>
      <c r="D746" s="891"/>
      <c r="E746" s="891"/>
      <c r="F746" s="891"/>
      <c r="G746" s="890"/>
      <c r="H746" s="890"/>
      <c r="I746" s="891"/>
      <c r="J746" s="892"/>
      <c r="K746" s="891"/>
      <c r="L746" s="891"/>
      <c r="M746" s="891"/>
      <c r="N746" s="891"/>
      <c r="O746" s="890"/>
      <c r="P746" s="893"/>
      <c r="Q746" s="893"/>
      <c r="R746" s="893"/>
      <c r="S746" s="890"/>
      <c r="T746" s="891"/>
      <c r="U746" s="894"/>
      <c r="V746" s="894"/>
      <c r="W746" s="890"/>
      <c r="AQ746" s="898"/>
      <c r="AR746" s="898"/>
      <c r="AS746" s="898"/>
      <c r="AT746" s="898"/>
      <c r="AU746" s="899"/>
      <c r="AV746" s="898"/>
      <c r="AW746" s="898"/>
      <c r="AX746" s="898"/>
      <c r="AY746" s="930"/>
      <c r="AZ746" s="898"/>
      <c r="BA746" s="891"/>
      <c r="BB746" s="898"/>
      <c r="BC746" s="898"/>
      <c r="BD746" s="898"/>
      <c r="BE746" s="898"/>
      <c r="BF746" s="898"/>
      <c r="BG746" s="898"/>
      <c r="BH746" s="898"/>
      <c r="BI746" s="898"/>
      <c r="BJ746" s="898"/>
      <c r="BK746" s="898"/>
      <c r="BL746" s="898"/>
      <c r="BM746" s="898"/>
      <c r="BN746" s="898"/>
      <c r="BO746" s="898"/>
      <c r="BP746" s="898"/>
      <c r="BQ746" s="898"/>
      <c r="BR746" s="898"/>
      <c r="BS746" s="898"/>
      <c r="BT746" s="898"/>
      <c r="BU746" s="898"/>
      <c r="BV746" s="898"/>
      <c r="BW746" s="898"/>
      <c r="BX746" s="898"/>
      <c r="BY746" s="898"/>
      <c r="BZ746" s="898"/>
      <c r="CA746" s="898"/>
      <c r="CB746" s="898"/>
      <c r="CC746" s="898"/>
      <c r="CD746" s="898"/>
      <c r="CE746" s="898"/>
    </row>
    <row r="747" spans="1:83">
      <c r="A747" s="890"/>
      <c r="B747" s="890"/>
      <c r="C747" s="891"/>
      <c r="D747" s="891"/>
      <c r="E747" s="891"/>
      <c r="F747" s="891"/>
      <c r="G747" s="890"/>
      <c r="H747" s="890"/>
      <c r="I747" s="891"/>
      <c r="J747" s="892"/>
      <c r="K747" s="891"/>
      <c r="L747" s="891"/>
      <c r="M747" s="891"/>
      <c r="N747" s="891"/>
      <c r="O747" s="890"/>
      <c r="P747" s="893"/>
      <c r="Q747" s="893"/>
      <c r="R747" s="893"/>
      <c r="S747" s="890"/>
      <c r="T747" s="891"/>
      <c r="U747" s="894"/>
      <c r="V747" s="894"/>
      <c r="W747" s="890"/>
      <c r="AQ747" s="898"/>
      <c r="AR747" s="898"/>
      <c r="AS747" s="898"/>
      <c r="AT747" s="898"/>
      <c r="AU747" s="899"/>
      <c r="AV747" s="898"/>
      <c r="AW747" s="898"/>
      <c r="AX747" s="898"/>
      <c r="AY747" s="930"/>
      <c r="AZ747" s="898"/>
      <c r="BA747" s="891"/>
      <c r="BB747" s="898"/>
      <c r="BC747" s="898"/>
      <c r="BD747" s="898"/>
      <c r="BE747" s="898"/>
      <c r="BF747" s="898"/>
      <c r="BG747" s="898"/>
      <c r="BH747" s="898"/>
      <c r="BI747" s="898"/>
      <c r="BJ747" s="898"/>
      <c r="BK747" s="898"/>
      <c r="BL747" s="898"/>
      <c r="BM747" s="898"/>
      <c r="BN747" s="898"/>
      <c r="BO747" s="898"/>
      <c r="BP747" s="898"/>
      <c r="BQ747" s="898"/>
      <c r="BR747" s="898"/>
      <c r="BS747" s="898"/>
      <c r="BT747" s="898"/>
      <c r="BU747" s="898"/>
      <c r="BV747" s="898"/>
      <c r="BW747" s="898"/>
      <c r="BX747" s="898"/>
      <c r="BY747" s="898"/>
      <c r="BZ747" s="898"/>
      <c r="CA747" s="898"/>
      <c r="CB747" s="898"/>
      <c r="CC747" s="898"/>
      <c r="CD747" s="898"/>
      <c r="CE747" s="898"/>
    </row>
    <row r="748" spans="1:83">
      <c r="A748" s="890"/>
      <c r="B748" s="890"/>
      <c r="C748" s="891"/>
      <c r="D748" s="891"/>
      <c r="E748" s="891"/>
      <c r="F748" s="891"/>
      <c r="G748" s="890"/>
      <c r="H748" s="890"/>
      <c r="I748" s="891"/>
      <c r="J748" s="892"/>
      <c r="K748" s="891"/>
      <c r="L748" s="891"/>
      <c r="M748" s="891"/>
      <c r="N748" s="891"/>
      <c r="O748" s="890"/>
      <c r="P748" s="893"/>
      <c r="Q748" s="893"/>
      <c r="R748" s="893"/>
      <c r="S748" s="890"/>
      <c r="T748" s="891"/>
      <c r="U748" s="894"/>
      <c r="V748" s="894"/>
      <c r="W748" s="890"/>
      <c r="AQ748" s="898"/>
      <c r="AR748" s="898"/>
      <c r="AS748" s="898"/>
      <c r="AT748" s="898"/>
      <c r="AU748" s="899"/>
      <c r="AV748" s="898"/>
      <c r="AW748" s="898"/>
      <c r="AX748" s="898"/>
      <c r="AY748" s="930"/>
      <c r="AZ748" s="898"/>
      <c r="BA748" s="891"/>
      <c r="BB748" s="898"/>
      <c r="BC748" s="898"/>
      <c r="BD748" s="898"/>
      <c r="BE748" s="898"/>
      <c r="BF748" s="898"/>
      <c r="BG748" s="898"/>
      <c r="BH748" s="898"/>
      <c r="BI748" s="898"/>
      <c r="BJ748" s="898"/>
      <c r="BK748" s="898"/>
      <c r="BL748" s="898"/>
      <c r="BM748" s="898"/>
      <c r="BN748" s="898"/>
      <c r="BO748" s="898"/>
      <c r="BP748" s="898"/>
      <c r="BQ748" s="898"/>
      <c r="BR748" s="898"/>
      <c r="BS748" s="898"/>
      <c r="BT748" s="898"/>
      <c r="BU748" s="898"/>
      <c r="BV748" s="898"/>
      <c r="BW748" s="898"/>
      <c r="BX748" s="898"/>
      <c r="BY748" s="898"/>
      <c r="BZ748" s="898"/>
      <c r="CA748" s="898"/>
      <c r="CB748" s="898"/>
      <c r="CC748" s="898"/>
      <c r="CD748" s="898"/>
      <c r="CE748" s="898"/>
    </row>
    <row r="749" spans="1:83">
      <c r="A749" s="890"/>
      <c r="B749" s="890"/>
      <c r="C749" s="891"/>
      <c r="D749" s="891"/>
      <c r="E749" s="891"/>
      <c r="F749" s="891"/>
      <c r="G749" s="890"/>
      <c r="H749" s="890"/>
      <c r="I749" s="891"/>
      <c r="J749" s="892"/>
      <c r="K749" s="891"/>
      <c r="L749" s="891"/>
      <c r="M749" s="891"/>
      <c r="N749" s="891"/>
      <c r="O749" s="890"/>
      <c r="P749" s="893"/>
      <c r="Q749" s="893"/>
      <c r="R749" s="893"/>
      <c r="S749" s="890"/>
      <c r="T749" s="891"/>
      <c r="U749" s="894"/>
      <c r="V749" s="894"/>
      <c r="W749" s="890"/>
      <c r="AQ749" s="898"/>
      <c r="AR749" s="898"/>
      <c r="AS749" s="898"/>
      <c r="AT749" s="898"/>
      <c r="AU749" s="899"/>
      <c r="AV749" s="898"/>
      <c r="AW749" s="898"/>
      <c r="AX749" s="898"/>
      <c r="AY749" s="930"/>
      <c r="AZ749" s="898"/>
      <c r="BA749" s="891"/>
      <c r="BB749" s="898"/>
      <c r="BC749" s="898"/>
      <c r="BD749" s="898"/>
      <c r="BE749" s="898"/>
      <c r="BF749" s="898"/>
      <c r="BG749" s="898"/>
      <c r="BH749" s="898"/>
      <c r="BI749" s="898"/>
      <c r="BJ749" s="898"/>
      <c r="BK749" s="898"/>
      <c r="BL749" s="898"/>
      <c r="BM749" s="898"/>
      <c r="BN749" s="898"/>
      <c r="BO749" s="898"/>
      <c r="BP749" s="898"/>
      <c r="BQ749" s="898"/>
      <c r="BR749" s="898"/>
      <c r="BS749" s="898"/>
      <c r="BT749" s="898"/>
      <c r="BU749" s="898"/>
      <c r="BV749" s="898"/>
      <c r="BW749" s="898"/>
      <c r="BX749" s="898"/>
      <c r="BY749" s="898"/>
      <c r="BZ749" s="898"/>
      <c r="CA749" s="898"/>
      <c r="CB749" s="898"/>
      <c r="CC749" s="898"/>
      <c r="CD749" s="898"/>
      <c r="CE749" s="898"/>
    </row>
    <row r="750" spans="1:83">
      <c r="A750" s="890"/>
      <c r="B750" s="890"/>
      <c r="C750" s="891"/>
      <c r="D750" s="891"/>
      <c r="E750" s="891"/>
      <c r="F750" s="891"/>
      <c r="G750" s="890"/>
      <c r="H750" s="890"/>
      <c r="I750" s="891"/>
      <c r="J750" s="892"/>
      <c r="K750" s="891"/>
      <c r="L750" s="891"/>
      <c r="M750" s="891"/>
      <c r="N750" s="891"/>
      <c r="O750" s="890"/>
      <c r="P750" s="893"/>
      <c r="Q750" s="893"/>
      <c r="R750" s="893"/>
      <c r="S750" s="890"/>
      <c r="T750" s="891"/>
      <c r="U750" s="894"/>
      <c r="V750" s="894"/>
      <c r="W750" s="890"/>
      <c r="AQ750" s="898"/>
      <c r="AR750" s="898"/>
      <c r="AS750" s="898"/>
      <c r="AT750" s="898"/>
      <c r="AU750" s="899"/>
      <c r="AV750" s="898"/>
      <c r="AW750" s="898"/>
      <c r="AX750" s="898"/>
      <c r="AY750" s="930"/>
      <c r="AZ750" s="898"/>
      <c r="BA750" s="891"/>
      <c r="BB750" s="898"/>
      <c r="BC750" s="898"/>
      <c r="BD750" s="898"/>
      <c r="BE750" s="898"/>
      <c r="BF750" s="898"/>
      <c r="BG750" s="898"/>
      <c r="BH750" s="898"/>
      <c r="BI750" s="898"/>
      <c r="BJ750" s="898"/>
      <c r="BK750" s="898"/>
      <c r="BL750" s="898"/>
      <c r="BM750" s="898"/>
      <c r="BN750" s="898"/>
      <c r="BO750" s="898"/>
      <c r="BP750" s="898"/>
      <c r="BQ750" s="898"/>
      <c r="BR750" s="898"/>
      <c r="BS750" s="898"/>
      <c r="BT750" s="898"/>
      <c r="BU750" s="898"/>
      <c r="BV750" s="898"/>
      <c r="BW750" s="898"/>
      <c r="BX750" s="898"/>
      <c r="BY750" s="898"/>
      <c r="BZ750" s="898"/>
      <c r="CA750" s="898"/>
      <c r="CB750" s="898"/>
      <c r="CC750" s="898"/>
      <c r="CD750" s="898"/>
      <c r="CE750" s="898"/>
    </row>
    <row r="751" spans="1:83">
      <c r="A751" s="890"/>
      <c r="B751" s="890"/>
      <c r="C751" s="891"/>
      <c r="D751" s="891"/>
      <c r="E751" s="891"/>
      <c r="F751" s="891"/>
      <c r="G751" s="890"/>
      <c r="H751" s="890"/>
      <c r="I751" s="891"/>
      <c r="J751" s="892"/>
      <c r="K751" s="891"/>
      <c r="L751" s="891"/>
      <c r="M751" s="891"/>
      <c r="N751" s="891"/>
      <c r="O751" s="890"/>
      <c r="P751" s="893"/>
      <c r="Q751" s="893"/>
      <c r="R751" s="893"/>
      <c r="S751" s="890"/>
      <c r="T751" s="891"/>
      <c r="U751" s="894"/>
      <c r="V751" s="894"/>
      <c r="W751" s="890"/>
      <c r="AQ751" s="898"/>
      <c r="AR751" s="898"/>
      <c r="AS751" s="898"/>
      <c r="AT751" s="898"/>
      <c r="AU751" s="899"/>
      <c r="AV751" s="898"/>
      <c r="AW751" s="898"/>
      <c r="AX751" s="898"/>
      <c r="AY751" s="930"/>
      <c r="AZ751" s="898"/>
      <c r="BA751" s="891"/>
      <c r="BB751" s="898"/>
      <c r="BC751" s="898"/>
      <c r="BD751" s="898"/>
      <c r="BE751" s="898"/>
      <c r="BF751" s="898"/>
      <c r="BG751" s="898"/>
      <c r="BH751" s="898"/>
      <c r="BI751" s="898"/>
      <c r="BJ751" s="898"/>
      <c r="BK751" s="898"/>
      <c r="BL751" s="898"/>
      <c r="BM751" s="898"/>
      <c r="BN751" s="898"/>
      <c r="BO751" s="898"/>
      <c r="BP751" s="898"/>
      <c r="BQ751" s="898"/>
      <c r="BR751" s="898"/>
      <c r="BS751" s="898"/>
      <c r="BT751" s="898"/>
      <c r="BU751" s="898"/>
      <c r="BV751" s="898"/>
      <c r="BW751" s="898"/>
      <c r="BX751" s="898"/>
      <c r="BY751" s="898"/>
      <c r="BZ751" s="898"/>
      <c r="CA751" s="898"/>
      <c r="CB751" s="898"/>
      <c r="CC751" s="898"/>
      <c r="CD751" s="898"/>
      <c r="CE751" s="898"/>
    </row>
    <row r="752" spans="1:83">
      <c r="A752" s="890"/>
      <c r="B752" s="890"/>
      <c r="C752" s="891"/>
      <c r="D752" s="891"/>
      <c r="E752" s="891"/>
      <c r="F752" s="891"/>
      <c r="G752" s="890"/>
      <c r="H752" s="890"/>
      <c r="I752" s="891"/>
      <c r="J752" s="892"/>
      <c r="K752" s="891"/>
      <c r="L752" s="891"/>
      <c r="M752" s="891"/>
      <c r="N752" s="891"/>
      <c r="O752" s="890"/>
      <c r="P752" s="893"/>
      <c r="Q752" s="893"/>
      <c r="R752" s="893"/>
      <c r="S752" s="890"/>
      <c r="T752" s="891"/>
      <c r="U752" s="894"/>
      <c r="V752" s="894"/>
      <c r="W752" s="890"/>
      <c r="AQ752" s="898"/>
      <c r="AR752" s="898"/>
      <c r="AS752" s="898"/>
      <c r="AT752" s="898"/>
      <c r="AU752" s="899"/>
      <c r="AV752" s="898"/>
      <c r="AW752" s="898"/>
      <c r="AX752" s="898"/>
      <c r="AY752" s="930"/>
      <c r="AZ752" s="898"/>
      <c r="BA752" s="891"/>
      <c r="BB752" s="898"/>
      <c r="BC752" s="898"/>
      <c r="BD752" s="898"/>
      <c r="BE752" s="898"/>
      <c r="BF752" s="898"/>
      <c r="BG752" s="898"/>
      <c r="BH752" s="898"/>
      <c r="BI752" s="898"/>
      <c r="BJ752" s="898"/>
      <c r="BK752" s="898"/>
      <c r="BL752" s="898"/>
      <c r="BM752" s="898"/>
      <c r="BN752" s="898"/>
      <c r="BO752" s="898"/>
      <c r="BP752" s="898"/>
      <c r="BQ752" s="898"/>
      <c r="BR752" s="898"/>
      <c r="BS752" s="898"/>
      <c r="BT752" s="898"/>
      <c r="BU752" s="898"/>
      <c r="BV752" s="898"/>
      <c r="BW752" s="898"/>
      <c r="BX752" s="898"/>
      <c r="BY752" s="898"/>
      <c r="BZ752" s="898"/>
      <c r="CA752" s="898"/>
      <c r="CB752" s="898"/>
      <c r="CC752" s="898"/>
      <c r="CD752" s="898"/>
      <c r="CE752" s="898"/>
    </row>
    <row r="753" spans="1:83">
      <c r="A753" s="890"/>
      <c r="B753" s="890"/>
      <c r="C753" s="891"/>
      <c r="D753" s="891"/>
      <c r="E753" s="891"/>
      <c r="F753" s="891"/>
      <c r="G753" s="890"/>
      <c r="H753" s="890"/>
      <c r="I753" s="891"/>
      <c r="J753" s="892"/>
      <c r="K753" s="891"/>
      <c r="L753" s="891"/>
      <c r="M753" s="891"/>
      <c r="N753" s="891"/>
      <c r="O753" s="890"/>
      <c r="P753" s="893"/>
      <c r="Q753" s="893"/>
      <c r="R753" s="893"/>
      <c r="S753" s="890"/>
      <c r="T753" s="891"/>
      <c r="U753" s="894"/>
      <c r="V753" s="894"/>
      <c r="W753" s="890"/>
      <c r="AQ753" s="898"/>
      <c r="AR753" s="898"/>
      <c r="AS753" s="898"/>
      <c r="AT753" s="898"/>
      <c r="AU753" s="899"/>
      <c r="AV753" s="898"/>
      <c r="AW753" s="898"/>
      <c r="AX753" s="898"/>
      <c r="AY753" s="930"/>
      <c r="AZ753" s="898"/>
      <c r="BA753" s="891"/>
      <c r="BB753" s="898"/>
      <c r="BC753" s="898"/>
      <c r="BD753" s="898"/>
      <c r="BE753" s="898"/>
      <c r="BF753" s="898"/>
      <c r="BG753" s="898"/>
      <c r="BH753" s="898"/>
      <c r="BI753" s="898"/>
      <c r="BJ753" s="898"/>
      <c r="BK753" s="898"/>
      <c r="BL753" s="898"/>
      <c r="BM753" s="898"/>
      <c r="BN753" s="898"/>
      <c r="BO753" s="898"/>
      <c r="BP753" s="898"/>
      <c r="BQ753" s="898"/>
      <c r="BR753" s="898"/>
      <c r="BS753" s="898"/>
      <c r="BT753" s="898"/>
      <c r="BU753" s="898"/>
      <c r="BV753" s="898"/>
      <c r="BW753" s="898"/>
      <c r="BX753" s="898"/>
      <c r="BY753" s="898"/>
      <c r="BZ753" s="898"/>
      <c r="CA753" s="898"/>
      <c r="CB753" s="898"/>
      <c r="CC753" s="898"/>
      <c r="CD753" s="898"/>
      <c r="CE753" s="898"/>
    </row>
    <row r="754" spans="1:83">
      <c r="A754" s="890"/>
      <c r="B754" s="890"/>
      <c r="C754" s="891"/>
      <c r="D754" s="891"/>
      <c r="E754" s="891"/>
      <c r="F754" s="891"/>
      <c r="G754" s="890"/>
      <c r="H754" s="890"/>
      <c r="I754" s="891"/>
      <c r="J754" s="892"/>
      <c r="K754" s="891"/>
      <c r="L754" s="891"/>
      <c r="M754" s="891"/>
      <c r="N754" s="891"/>
      <c r="O754" s="890"/>
      <c r="P754" s="893"/>
      <c r="Q754" s="893"/>
      <c r="R754" s="893"/>
      <c r="S754" s="890"/>
      <c r="T754" s="891"/>
      <c r="U754" s="894"/>
      <c r="V754" s="894"/>
      <c r="W754" s="890"/>
      <c r="AQ754" s="898"/>
      <c r="AR754" s="898"/>
      <c r="AS754" s="898"/>
      <c r="AT754" s="898"/>
      <c r="AU754" s="899"/>
      <c r="AV754" s="898"/>
      <c r="AW754" s="898"/>
      <c r="AX754" s="898"/>
      <c r="AY754" s="930"/>
      <c r="AZ754" s="898"/>
      <c r="BA754" s="891"/>
      <c r="BB754" s="898"/>
      <c r="BC754" s="898"/>
      <c r="BD754" s="898"/>
      <c r="BE754" s="898"/>
      <c r="BF754" s="898"/>
      <c r="BG754" s="898"/>
      <c r="BH754" s="898"/>
      <c r="BI754" s="898"/>
      <c r="BJ754" s="898"/>
      <c r="BK754" s="898"/>
      <c r="BL754" s="898"/>
      <c r="BM754" s="898"/>
      <c r="BN754" s="898"/>
      <c r="BO754" s="898"/>
      <c r="BP754" s="898"/>
      <c r="BQ754" s="898"/>
      <c r="BR754" s="898"/>
      <c r="BS754" s="898"/>
      <c r="BT754" s="898"/>
      <c r="BU754" s="898"/>
      <c r="BV754" s="898"/>
      <c r="BW754" s="898"/>
      <c r="BX754" s="898"/>
      <c r="BY754" s="898"/>
      <c r="BZ754" s="898"/>
      <c r="CA754" s="898"/>
      <c r="CB754" s="898"/>
      <c r="CC754" s="898"/>
      <c r="CD754" s="898"/>
      <c r="CE754" s="898"/>
    </row>
    <row r="755" spans="1:83">
      <c r="A755" s="890"/>
      <c r="B755" s="890"/>
      <c r="C755" s="891"/>
      <c r="D755" s="891"/>
      <c r="E755" s="891"/>
      <c r="F755" s="891"/>
      <c r="G755" s="890"/>
      <c r="H755" s="890"/>
      <c r="I755" s="891"/>
      <c r="J755" s="892"/>
      <c r="K755" s="891"/>
      <c r="L755" s="891"/>
      <c r="M755" s="891"/>
      <c r="N755" s="891"/>
      <c r="O755" s="890"/>
      <c r="P755" s="893"/>
      <c r="Q755" s="893"/>
      <c r="R755" s="893"/>
      <c r="S755" s="890"/>
      <c r="T755" s="891"/>
      <c r="U755" s="894"/>
      <c r="V755" s="894"/>
      <c r="W755" s="890"/>
      <c r="AQ755" s="898"/>
      <c r="AR755" s="898"/>
      <c r="AS755" s="898"/>
      <c r="AT755" s="898"/>
      <c r="AU755" s="899"/>
      <c r="AV755" s="898"/>
      <c r="AW755" s="898"/>
      <c r="AX755" s="898"/>
      <c r="AY755" s="930"/>
      <c r="AZ755" s="898"/>
      <c r="BA755" s="891"/>
      <c r="BB755" s="898"/>
      <c r="BC755" s="898"/>
      <c r="BD755" s="898"/>
      <c r="BE755" s="898"/>
      <c r="BF755" s="898"/>
      <c r="BG755" s="898"/>
      <c r="BH755" s="898"/>
      <c r="BI755" s="898"/>
      <c r="BJ755" s="898"/>
      <c r="BK755" s="898"/>
      <c r="BL755" s="898"/>
      <c r="BM755" s="898"/>
      <c r="BN755" s="898"/>
      <c r="BO755" s="898"/>
      <c r="BP755" s="898"/>
      <c r="BQ755" s="898"/>
      <c r="BR755" s="898"/>
      <c r="BS755" s="898"/>
      <c r="BT755" s="898"/>
      <c r="BU755" s="898"/>
      <c r="BV755" s="898"/>
      <c r="BW755" s="898"/>
      <c r="BX755" s="898"/>
      <c r="BY755" s="898"/>
      <c r="BZ755" s="898"/>
      <c r="CA755" s="898"/>
      <c r="CB755" s="898"/>
      <c r="CC755" s="898"/>
      <c r="CD755" s="898"/>
      <c r="CE755" s="898"/>
    </row>
    <row r="756" spans="1:83">
      <c r="A756" s="890"/>
      <c r="B756" s="890"/>
      <c r="C756" s="891"/>
      <c r="D756" s="891"/>
      <c r="E756" s="891"/>
      <c r="F756" s="891"/>
      <c r="G756" s="890"/>
      <c r="H756" s="890"/>
      <c r="I756" s="891"/>
      <c r="J756" s="892"/>
      <c r="K756" s="891"/>
      <c r="L756" s="891"/>
      <c r="M756" s="891"/>
      <c r="N756" s="891"/>
      <c r="O756" s="890"/>
      <c r="P756" s="893"/>
      <c r="Q756" s="893"/>
      <c r="R756" s="893"/>
      <c r="S756" s="890"/>
      <c r="T756" s="891"/>
      <c r="U756" s="894"/>
      <c r="V756" s="894"/>
      <c r="W756" s="890"/>
      <c r="AQ756" s="898"/>
      <c r="AR756" s="898"/>
      <c r="AS756" s="898"/>
      <c r="AT756" s="898"/>
      <c r="AU756" s="899"/>
      <c r="AV756" s="898"/>
      <c r="AW756" s="898"/>
      <c r="AX756" s="898"/>
      <c r="AY756" s="930"/>
      <c r="AZ756" s="898"/>
      <c r="BA756" s="891"/>
      <c r="BB756" s="898"/>
      <c r="BC756" s="898"/>
      <c r="BD756" s="898"/>
      <c r="BE756" s="898"/>
      <c r="BF756" s="898"/>
      <c r="BG756" s="898"/>
      <c r="BH756" s="898"/>
      <c r="BI756" s="898"/>
      <c r="BJ756" s="898"/>
      <c r="BK756" s="898"/>
      <c r="BL756" s="898"/>
      <c r="BM756" s="898"/>
      <c r="BN756" s="898"/>
      <c r="BO756" s="898"/>
      <c r="BP756" s="898"/>
      <c r="BQ756" s="898"/>
      <c r="BR756" s="898"/>
      <c r="BS756" s="898"/>
      <c r="BT756" s="898"/>
      <c r="BU756" s="898"/>
      <c r="BV756" s="898"/>
      <c r="BW756" s="898"/>
      <c r="BX756" s="898"/>
      <c r="BY756" s="898"/>
      <c r="BZ756" s="898"/>
      <c r="CA756" s="898"/>
      <c r="CB756" s="898"/>
      <c r="CC756" s="898"/>
      <c r="CD756" s="898"/>
      <c r="CE756" s="898"/>
    </row>
  </sheetData>
  <mergeCells count="49">
    <mergeCell ref="F6:F8"/>
    <mergeCell ref="A6:A8"/>
    <mergeCell ref="B6:B8"/>
    <mergeCell ref="C6:C8"/>
    <mergeCell ref="D6:D8"/>
    <mergeCell ref="E6:E8"/>
    <mergeCell ref="R6:R8"/>
    <mergeCell ref="G6:G8"/>
    <mergeCell ref="H6:H8"/>
    <mergeCell ref="I6:I8"/>
    <mergeCell ref="J6:J8"/>
    <mergeCell ref="K6:K8"/>
    <mergeCell ref="L6:L8"/>
    <mergeCell ref="M6:M8"/>
    <mergeCell ref="N6:N8"/>
    <mergeCell ref="O6:O8"/>
    <mergeCell ref="P6:P8"/>
    <mergeCell ref="Q6:Q8"/>
    <mergeCell ref="AD6:AD8"/>
    <mergeCell ref="S6:S8"/>
    <mergeCell ref="T6:T8"/>
    <mergeCell ref="U6:U8"/>
    <mergeCell ref="V6:V8"/>
    <mergeCell ref="W6:W8"/>
    <mergeCell ref="X6:X8"/>
    <mergeCell ref="Y6:Y8"/>
    <mergeCell ref="Z6:Z8"/>
    <mergeCell ref="AA6:AA8"/>
    <mergeCell ref="AB6:AB8"/>
    <mergeCell ref="AC6:AC8"/>
    <mergeCell ref="AP6:AP7"/>
    <mergeCell ref="AE6:AE8"/>
    <mergeCell ref="AF6:AF8"/>
    <mergeCell ref="AG6:AG8"/>
    <mergeCell ref="AH6:AH8"/>
    <mergeCell ref="AI6:AI8"/>
    <mergeCell ref="AJ6:AJ8"/>
    <mergeCell ref="AK6:AK8"/>
    <mergeCell ref="AL6:AL8"/>
    <mergeCell ref="AM6:AM8"/>
    <mergeCell ref="AN6:AN8"/>
    <mergeCell ref="AO6:AO8"/>
    <mergeCell ref="BM6:BM8"/>
    <mergeCell ref="AQ6:AV7"/>
    <mergeCell ref="AW6:BH6"/>
    <mergeCell ref="BI6:BI8"/>
    <mergeCell ref="BJ6:BJ8"/>
    <mergeCell ref="BK6:BK8"/>
    <mergeCell ref="BL6:BL8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"/>
  <sheetViews>
    <sheetView view="pageBreakPreview" zoomScale="60" zoomScaleNormal="100" workbookViewId="0">
      <selection activeCell="E11" sqref="E11"/>
    </sheetView>
  </sheetViews>
  <sheetFormatPr defaultRowHeight="15.75"/>
  <cols>
    <col min="1" max="1" width="5" style="634" customWidth="1"/>
    <col min="2" max="2" width="40.42578125" style="634" customWidth="1"/>
    <col min="3" max="3" width="24" style="634" customWidth="1"/>
    <col min="4" max="4" width="15.7109375" style="634" customWidth="1"/>
    <col min="5" max="6" width="20.140625" style="634" customWidth="1"/>
    <col min="7" max="7" width="23.7109375" style="634" customWidth="1"/>
    <col min="8" max="8" width="24" style="634" bestFit="1" customWidth="1"/>
    <col min="9" max="9" width="23.5703125" style="634" customWidth="1"/>
    <col min="10" max="13" width="9.140625" style="52"/>
    <col min="14" max="209" width="9.140625" style="634"/>
    <col min="210" max="210" width="24.7109375" style="634" bestFit="1" customWidth="1"/>
    <col min="211" max="211" width="11.42578125" style="634" bestFit="1" customWidth="1"/>
    <col min="212" max="212" width="8.28515625" style="634" customWidth="1"/>
    <col min="213" max="213" width="11.5703125" style="634" customWidth="1"/>
    <col min="214" max="214" width="10.7109375" style="634" customWidth="1"/>
    <col min="215" max="215" width="11.42578125" style="634" bestFit="1" customWidth="1"/>
    <col min="216" max="216" width="10.7109375" style="634" customWidth="1"/>
    <col min="217" max="217" width="13.42578125" style="634" customWidth="1"/>
    <col min="218" max="218" width="10.5703125" style="634" customWidth="1"/>
    <col min="219" max="219" width="12.85546875" style="634" customWidth="1"/>
    <col min="220" max="220" width="9.140625" style="634"/>
    <col min="221" max="221" width="13.85546875" style="634" customWidth="1"/>
    <col min="222" max="222" width="12" style="634" customWidth="1"/>
    <col min="223" max="223" width="12.85546875" style="634" customWidth="1"/>
    <col min="224" max="224" width="10.5703125" style="634" customWidth="1"/>
    <col min="225" max="225" width="13.85546875" style="634" bestFit="1" customWidth="1"/>
    <col min="226" max="227" width="13.85546875" style="634" customWidth="1"/>
    <col min="228" max="228" width="13.5703125" style="634" bestFit="1" customWidth="1"/>
    <col min="229" max="229" width="13.85546875" style="634" bestFit="1" customWidth="1"/>
    <col min="230" max="230" width="10.28515625" style="634" bestFit="1" customWidth="1"/>
    <col min="231" max="231" width="14.140625" style="634" customWidth="1"/>
    <col min="232" max="232" width="11.5703125" style="634" customWidth="1"/>
    <col min="233" max="233" width="13.85546875" style="634" bestFit="1" customWidth="1"/>
    <col min="234" max="234" width="11.42578125" style="634" bestFit="1" customWidth="1"/>
    <col min="235" max="235" width="14.140625" style="634" customWidth="1"/>
    <col min="236" max="236" width="11.5703125" style="634" customWidth="1"/>
    <col min="237" max="237" width="13.85546875" style="634" bestFit="1" customWidth="1"/>
    <col min="238" max="238" width="9.140625" style="634"/>
    <col min="239" max="239" width="14.140625" style="634" customWidth="1"/>
    <col min="240" max="240" width="11.5703125" style="634" customWidth="1"/>
    <col min="241" max="241" width="13.85546875" style="634" bestFit="1" customWidth="1"/>
    <col min="242" max="242" width="9.140625" style="634"/>
    <col min="243" max="243" width="14.140625" style="634" customWidth="1"/>
    <col min="244" max="244" width="11.5703125" style="634" customWidth="1"/>
    <col min="245" max="245" width="13.85546875" style="634" bestFit="1" customWidth="1"/>
    <col min="246" max="246" width="9.140625" style="634"/>
    <col min="247" max="247" width="14.140625" style="634" customWidth="1"/>
    <col min="248" max="248" width="11.5703125" style="634" customWidth="1"/>
    <col min="249" max="249" width="13.85546875" style="634" bestFit="1" customWidth="1"/>
    <col min="250" max="250" width="9.140625" style="634"/>
    <col min="251" max="251" width="14.140625" style="634" customWidth="1"/>
    <col min="252" max="465" width="9.140625" style="634"/>
    <col min="466" max="466" width="24.7109375" style="634" bestFit="1" customWidth="1"/>
    <col min="467" max="467" width="11.42578125" style="634" bestFit="1" customWidth="1"/>
    <col min="468" max="468" width="8.28515625" style="634" customWidth="1"/>
    <col min="469" max="469" width="11.5703125" style="634" customWidth="1"/>
    <col min="470" max="470" width="10.7109375" style="634" customWidth="1"/>
    <col min="471" max="471" width="11.42578125" style="634" bestFit="1" customWidth="1"/>
    <col min="472" max="472" width="10.7109375" style="634" customWidth="1"/>
    <col min="473" max="473" width="13.42578125" style="634" customWidth="1"/>
    <col min="474" max="474" width="10.5703125" style="634" customWidth="1"/>
    <col min="475" max="475" width="12.85546875" style="634" customWidth="1"/>
    <col min="476" max="476" width="9.140625" style="634"/>
    <col min="477" max="477" width="13.85546875" style="634" customWidth="1"/>
    <col min="478" max="478" width="12" style="634" customWidth="1"/>
    <col min="479" max="479" width="12.85546875" style="634" customWidth="1"/>
    <col min="480" max="480" width="10.5703125" style="634" customWidth="1"/>
    <col min="481" max="481" width="13.85546875" style="634" bestFit="1" customWidth="1"/>
    <col min="482" max="483" width="13.85546875" style="634" customWidth="1"/>
    <col min="484" max="484" width="13.5703125" style="634" bestFit="1" customWidth="1"/>
    <col min="485" max="485" width="13.85546875" style="634" bestFit="1" customWidth="1"/>
    <col min="486" max="486" width="10.28515625" style="634" bestFit="1" customWidth="1"/>
    <col min="487" max="487" width="14.140625" style="634" customWidth="1"/>
    <col min="488" max="488" width="11.5703125" style="634" customWidth="1"/>
    <col min="489" max="489" width="13.85546875" style="634" bestFit="1" customWidth="1"/>
    <col min="490" max="490" width="11.42578125" style="634" bestFit="1" customWidth="1"/>
    <col min="491" max="491" width="14.140625" style="634" customWidth="1"/>
    <col min="492" max="492" width="11.5703125" style="634" customWidth="1"/>
    <col min="493" max="493" width="13.85546875" style="634" bestFit="1" customWidth="1"/>
    <col min="494" max="494" width="9.140625" style="634"/>
    <col min="495" max="495" width="14.140625" style="634" customWidth="1"/>
    <col min="496" max="496" width="11.5703125" style="634" customWidth="1"/>
    <col min="497" max="497" width="13.85546875" style="634" bestFit="1" customWidth="1"/>
    <col min="498" max="498" width="9.140625" style="634"/>
    <col min="499" max="499" width="14.140625" style="634" customWidth="1"/>
    <col min="500" max="500" width="11.5703125" style="634" customWidth="1"/>
    <col min="501" max="501" width="13.85546875" style="634" bestFit="1" customWidth="1"/>
    <col min="502" max="502" width="9.140625" style="634"/>
    <col min="503" max="503" width="14.140625" style="634" customWidth="1"/>
    <col min="504" max="504" width="11.5703125" style="634" customWidth="1"/>
    <col min="505" max="505" width="13.85546875" style="634" bestFit="1" customWidth="1"/>
    <col min="506" max="506" width="9.140625" style="634"/>
    <col min="507" max="507" width="14.140625" style="634" customWidth="1"/>
    <col min="508" max="721" width="9.140625" style="634"/>
    <col min="722" max="722" width="24.7109375" style="634" bestFit="1" customWidth="1"/>
    <col min="723" max="723" width="11.42578125" style="634" bestFit="1" customWidth="1"/>
    <col min="724" max="724" width="8.28515625" style="634" customWidth="1"/>
    <col min="725" max="725" width="11.5703125" style="634" customWidth="1"/>
    <col min="726" max="726" width="10.7109375" style="634" customWidth="1"/>
    <col min="727" max="727" width="11.42578125" style="634" bestFit="1" customWidth="1"/>
    <col min="728" max="728" width="10.7109375" style="634" customWidth="1"/>
    <col min="729" max="729" width="13.42578125" style="634" customWidth="1"/>
    <col min="730" max="730" width="10.5703125" style="634" customWidth="1"/>
    <col min="731" max="731" width="12.85546875" style="634" customWidth="1"/>
    <col min="732" max="732" width="9.140625" style="634"/>
    <col min="733" max="733" width="13.85546875" style="634" customWidth="1"/>
    <col min="734" max="734" width="12" style="634" customWidth="1"/>
    <col min="735" max="735" width="12.85546875" style="634" customWidth="1"/>
    <col min="736" max="736" width="10.5703125" style="634" customWidth="1"/>
    <col min="737" max="737" width="13.85546875" style="634" bestFit="1" customWidth="1"/>
    <col min="738" max="739" width="13.85546875" style="634" customWidth="1"/>
    <col min="740" max="740" width="13.5703125" style="634" bestFit="1" customWidth="1"/>
    <col min="741" max="741" width="13.85546875" style="634" bestFit="1" customWidth="1"/>
    <col min="742" max="742" width="10.28515625" style="634" bestFit="1" customWidth="1"/>
    <col min="743" max="743" width="14.140625" style="634" customWidth="1"/>
    <col min="744" max="744" width="11.5703125" style="634" customWidth="1"/>
    <col min="745" max="745" width="13.85546875" style="634" bestFit="1" customWidth="1"/>
    <col min="746" max="746" width="11.42578125" style="634" bestFit="1" customWidth="1"/>
    <col min="747" max="747" width="14.140625" style="634" customWidth="1"/>
    <col min="748" max="748" width="11.5703125" style="634" customWidth="1"/>
    <col min="749" max="749" width="13.85546875" style="634" bestFit="1" customWidth="1"/>
    <col min="750" max="750" width="9.140625" style="634"/>
    <col min="751" max="751" width="14.140625" style="634" customWidth="1"/>
    <col min="752" max="752" width="11.5703125" style="634" customWidth="1"/>
    <col min="753" max="753" width="13.85546875" style="634" bestFit="1" customWidth="1"/>
    <col min="754" max="754" width="9.140625" style="634"/>
    <col min="755" max="755" width="14.140625" style="634" customWidth="1"/>
    <col min="756" max="756" width="11.5703125" style="634" customWidth="1"/>
    <col min="757" max="757" width="13.85546875" style="634" bestFit="1" customWidth="1"/>
    <col min="758" max="758" width="9.140625" style="634"/>
    <col min="759" max="759" width="14.140625" style="634" customWidth="1"/>
    <col min="760" max="760" width="11.5703125" style="634" customWidth="1"/>
    <col min="761" max="761" width="13.85546875" style="634" bestFit="1" customWidth="1"/>
    <col min="762" max="762" width="9.140625" style="634"/>
    <col min="763" max="763" width="14.140625" style="634" customWidth="1"/>
    <col min="764" max="977" width="9.140625" style="634"/>
    <col min="978" max="978" width="24.7109375" style="634" bestFit="1" customWidth="1"/>
    <col min="979" max="979" width="11.42578125" style="634" bestFit="1" customWidth="1"/>
    <col min="980" max="980" width="8.28515625" style="634" customWidth="1"/>
    <col min="981" max="981" width="11.5703125" style="634" customWidth="1"/>
    <col min="982" max="982" width="10.7109375" style="634" customWidth="1"/>
    <col min="983" max="983" width="11.42578125" style="634" bestFit="1" customWidth="1"/>
    <col min="984" max="984" width="10.7109375" style="634" customWidth="1"/>
    <col min="985" max="985" width="13.42578125" style="634" customWidth="1"/>
    <col min="986" max="986" width="10.5703125" style="634" customWidth="1"/>
    <col min="987" max="987" width="12.85546875" style="634" customWidth="1"/>
    <col min="988" max="988" width="9.140625" style="634"/>
    <col min="989" max="989" width="13.85546875" style="634" customWidth="1"/>
    <col min="990" max="990" width="12" style="634" customWidth="1"/>
    <col min="991" max="991" width="12.85546875" style="634" customWidth="1"/>
    <col min="992" max="992" width="10.5703125" style="634" customWidth="1"/>
    <col min="993" max="993" width="13.85546875" style="634" bestFit="1" customWidth="1"/>
    <col min="994" max="995" width="13.85546875" style="634" customWidth="1"/>
    <col min="996" max="996" width="13.5703125" style="634" bestFit="1" customWidth="1"/>
    <col min="997" max="997" width="13.85546875" style="634" bestFit="1" customWidth="1"/>
    <col min="998" max="998" width="10.28515625" style="634" bestFit="1" customWidth="1"/>
    <col min="999" max="999" width="14.140625" style="634" customWidth="1"/>
    <col min="1000" max="1000" width="11.5703125" style="634" customWidth="1"/>
    <col min="1001" max="1001" width="13.85546875" style="634" bestFit="1" customWidth="1"/>
    <col min="1002" max="1002" width="11.42578125" style="634" bestFit="1" customWidth="1"/>
    <col min="1003" max="1003" width="14.140625" style="634" customWidth="1"/>
    <col min="1004" max="1004" width="11.5703125" style="634" customWidth="1"/>
    <col min="1005" max="1005" width="13.85546875" style="634" bestFit="1" customWidth="1"/>
    <col min="1006" max="1006" width="9.140625" style="634"/>
    <col min="1007" max="1007" width="14.140625" style="634" customWidth="1"/>
    <col min="1008" max="1008" width="11.5703125" style="634" customWidth="1"/>
    <col min="1009" max="1009" width="13.85546875" style="634" bestFit="1" customWidth="1"/>
    <col min="1010" max="1010" width="9.140625" style="634"/>
    <col min="1011" max="1011" width="14.140625" style="634" customWidth="1"/>
    <col min="1012" max="1012" width="11.5703125" style="634" customWidth="1"/>
    <col min="1013" max="1013" width="13.85546875" style="634" bestFit="1" customWidth="1"/>
    <col min="1014" max="1014" width="9.140625" style="634"/>
    <col min="1015" max="1015" width="14.140625" style="634" customWidth="1"/>
    <col min="1016" max="1016" width="11.5703125" style="634" customWidth="1"/>
    <col min="1017" max="1017" width="13.85546875" style="634" bestFit="1" customWidth="1"/>
    <col min="1018" max="1018" width="9.140625" style="634"/>
    <col min="1019" max="1019" width="14.140625" style="634" customWidth="1"/>
    <col min="1020" max="1233" width="9.140625" style="634"/>
    <col min="1234" max="1234" width="24.7109375" style="634" bestFit="1" customWidth="1"/>
    <col min="1235" max="1235" width="11.42578125" style="634" bestFit="1" customWidth="1"/>
    <col min="1236" max="1236" width="8.28515625" style="634" customWidth="1"/>
    <col min="1237" max="1237" width="11.5703125" style="634" customWidth="1"/>
    <col min="1238" max="1238" width="10.7109375" style="634" customWidth="1"/>
    <col min="1239" max="1239" width="11.42578125" style="634" bestFit="1" customWidth="1"/>
    <col min="1240" max="1240" width="10.7109375" style="634" customWidth="1"/>
    <col min="1241" max="1241" width="13.42578125" style="634" customWidth="1"/>
    <col min="1242" max="1242" width="10.5703125" style="634" customWidth="1"/>
    <col min="1243" max="1243" width="12.85546875" style="634" customWidth="1"/>
    <col min="1244" max="1244" width="9.140625" style="634"/>
    <col min="1245" max="1245" width="13.85546875" style="634" customWidth="1"/>
    <col min="1246" max="1246" width="12" style="634" customWidth="1"/>
    <col min="1247" max="1247" width="12.85546875" style="634" customWidth="1"/>
    <col min="1248" max="1248" width="10.5703125" style="634" customWidth="1"/>
    <col min="1249" max="1249" width="13.85546875" style="634" bestFit="1" customWidth="1"/>
    <col min="1250" max="1251" width="13.85546875" style="634" customWidth="1"/>
    <col min="1252" max="1252" width="13.5703125" style="634" bestFit="1" customWidth="1"/>
    <col min="1253" max="1253" width="13.85546875" style="634" bestFit="1" customWidth="1"/>
    <col min="1254" max="1254" width="10.28515625" style="634" bestFit="1" customWidth="1"/>
    <col min="1255" max="1255" width="14.140625" style="634" customWidth="1"/>
    <col min="1256" max="1256" width="11.5703125" style="634" customWidth="1"/>
    <col min="1257" max="1257" width="13.85546875" style="634" bestFit="1" customWidth="1"/>
    <col min="1258" max="1258" width="11.42578125" style="634" bestFit="1" customWidth="1"/>
    <col min="1259" max="1259" width="14.140625" style="634" customWidth="1"/>
    <col min="1260" max="1260" width="11.5703125" style="634" customWidth="1"/>
    <col min="1261" max="1261" width="13.85546875" style="634" bestFit="1" customWidth="1"/>
    <col min="1262" max="1262" width="9.140625" style="634"/>
    <col min="1263" max="1263" width="14.140625" style="634" customWidth="1"/>
    <col min="1264" max="1264" width="11.5703125" style="634" customWidth="1"/>
    <col min="1265" max="1265" width="13.85546875" style="634" bestFit="1" customWidth="1"/>
    <col min="1266" max="1266" width="9.140625" style="634"/>
    <col min="1267" max="1267" width="14.140625" style="634" customWidth="1"/>
    <col min="1268" max="1268" width="11.5703125" style="634" customWidth="1"/>
    <col min="1269" max="1269" width="13.85546875" style="634" bestFit="1" customWidth="1"/>
    <col min="1270" max="1270" width="9.140625" style="634"/>
    <col min="1271" max="1271" width="14.140625" style="634" customWidth="1"/>
    <col min="1272" max="1272" width="11.5703125" style="634" customWidth="1"/>
    <col min="1273" max="1273" width="13.85546875" style="634" bestFit="1" customWidth="1"/>
    <col min="1274" max="1274" width="9.140625" style="634"/>
    <col min="1275" max="1275" width="14.140625" style="634" customWidth="1"/>
    <col min="1276" max="1489" width="9.140625" style="634"/>
    <col min="1490" max="1490" width="24.7109375" style="634" bestFit="1" customWidth="1"/>
    <col min="1491" max="1491" width="11.42578125" style="634" bestFit="1" customWidth="1"/>
    <col min="1492" max="1492" width="8.28515625" style="634" customWidth="1"/>
    <col min="1493" max="1493" width="11.5703125" style="634" customWidth="1"/>
    <col min="1494" max="1494" width="10.7109375" style="634" customWidth="1"/>
    <col min="1495" max="1495" width="11.42578125" style="634" bestFit="1" customWidth="1"/>
    <col min="1496" max="1496" width="10.7109375" style="634" customWidth="1"/>
    <col min="1497" max="1497" width="13.42578125" style="634" customWidth="1"/>
    <col min="1498" max="1498" width="10.5703125" style="634" customWidth="1"/>
    <col min="1499" max="1499" width="12.85546875" style="634" customWidth="1"/>
    <col min="1500" max="1500" width="9.140625" style="634"/>
    <col min="1501" max="1501" width="13.85546875" style="634" customWidth="1"/>
    <col min="1502" max="1502" width="12" style="634" customWidth="1"/>
    <col min="1503" max="1503" width="12.85546875" style="634" customWidth="1"/>
    <col min="1504" max="1504" width="10.5703125" style="634" customWidth="1"/>
    <col min="1505" max="1505" width="13.85546875" style="634" bestFit="1" customWidth="1"/>
    <col min="1506" max="1507" width="13.85546875" style="634" customWidth="1"/>
    <col min="1508" max="1508" width="13.5703125" style="634" bestFit="1" customWidth="1"/>
    <col min="1509" max="1509" width="13.85546875" style="634" bestFit="1" customWidth="1"/>
    <col min="1510" max="1510" width="10.28515625" style="634" bestFit="1" customWidth="1"/>
    <col min="1511" max="1511" width="14.140625" style="634" customWidth="1"/>
    <col min="1512" max="1512" width="11.5703125" style="634" customWidth="1"/>
    <col min="1513" max="1513" width="13.85546875" style="634" bestFit="1" customWidth="1"/>
    <col min="1514" max="1514" width="11.42578125" style="634" bestFit="1" customWidth="1"/>
    <col min="1515" max="1515" width="14.140625" style="634" customWidth="1"/>
    <col min="1516" max="1516" width="11.5703125" style="634" customWidth="1"/>
    <col min="1517" max="1517" width="13.85546875" style="634" bestFit="1" customWidth="1"/>
    <col min="1518" max="1518" width="9.140625" style="634"/>
    <col min="1519" max="1519" width="14.140625" style="634" customWidth="1"/>
    <col min="1520" max="1520" width="11.5703125" style="634" customWidth="1"/>
    <col min="1521" max="1521" width="13.85546875" style="634" bestFit="1" customWidth="1"/>
    <col min="1522" max="1522" width="9.140625" style="634"/>
    <col min="1523" max="1523" width="14.140625" style="634" customWidth="1"/>
    <col min="1524" max="1524" width="11.5703125" style="634" customWidth="1"/>
    <col min="1525" max="1525" width="13.85546875" style="634" bestFit="1" customWidth="1"/>
    <col min="1526" max="1526" width="9.140625" style="634"/>
    <col min="1527" max="1527" width="14.140625" style="634" customWidth="1"/>
    <col min="1528" max="1528" width="11.5703125" style="634" customWidth="1"/>
    <col min="1529" max="1529" width="13.85546875" style="634" bestFit="1" customWidth="1"/>
    <col min="1530" max="1530" width="9.140625" style="634"/>
    <col min="1531" max="1531" width="14.140625" style="634" customWidth="1"/>
    <col min="1532" max="1745" width="9.140625" style="634"/>
    <col min="1746" max="1746" width="24.7109375" style="634" bestFit="1" customWidth="1"/>
    <col min="1747" max="1747" width="11.42578125" style="634" bestFit="1" customWidth="1"/>
    <col min="1748" max="1748" width="8.28515625" style="634" customWidth="1"/>
    <col min="1749" max="1749" width="11.5703125" style="634" customWidth="1"/>
    <col min="1750" max="1750" width="10.7109375" style="634" customWidth="1"/>
    <col min="1751" max="1751" width="11.42578125" style="634" bestFit="1" customWidth="1"/>
    <col min="1752" max="1752" width="10.7109375" style="634" customWidth="1"/>
    <col min="1753" max="1753" width="13.42578125" style="634" customWidth="1"/>
    <col min="1754" max="1754" width="10.5703125" style="634" customWidth="1"/>
    <col min="1755" max="1755" width="12.85546875" style="634" customWidth="1"/>
    <col min="1756" max="1756" width="9.140625" style="634"/>
    <col min="1757" max="1757" width="13.85546875" style="634" customWidth="1"/>
    <col min="1758" max="1758" width="12" style="634" customWidth="1"/>
    <col min="1759" max="1759" width="12.85546875" style="634" customWidth="1"/>
    <col min="1760" max="1760" width="10.5703125" style="634" customWidth="1"/>
    <col min="1761" max="1761" width="13.85546875" style="634" bestFit="1" customWidth="1"/>
    <col min="1762" max="1763" width="13.85546875" style="634" customWidth="1"/>
    <col min="1764" max="1764" width="13.5703125" style="634" bestFit="1" customWidth="1"/>
    <col min="1765" max="1765" width="13.85546875" style="634" bestFit="1" customWidth="1"/>
    <col min="1766" max="1766" width="10.28515625" style="634" bestFit="1" customWidth="1"/>
    <col min="1767" max="1767" width="14.140625" style="634" customWidth="1"/>
    <col min="1768" max="1768" width="11.5703125" style="634" customWidth="1"/>
    <col min="1769" max="1769" width="13.85546875" style="634" bestFit="1" customWidth="1"/>
    <col min="1770" max="1770" width="11.42578125" style="634" bestFit="1" customWidth="1"/>
    <col min="1771" max="1771" width="14.140625" style="634" customWidth="1"/>
    <col min="1772" max="1772" width="11.5703125" style="634" customWidth="1"/>
    <col min="1773" max="1773" width="13.85546875" style="634" bestFit="1" customWidth="1"/>
    <col min="1774" max="1774" width="9.140625" style="634"/>
    <col min="1775" max="1775" width="14.140625" style="634" customWidth="1"/>
    <col min="1776" max="1776" width="11.5703125" style="634" customWidth="1"/>
    <col min="1777" max="1777" width="13.85546875" style="634" bestFit="1" customWidth="1"/>
    <col min="1778" max="1778" width="9.140625" style="634"/>
    <col min="1779" max="1779" width="14.140625" style="634" customWidth="1"/>
    <col min="1780" max="1780" width="11.5703125" style="634" customWidth="1"/>
    <col min="1781" max="1781" width="13.85546875" style="634" bestFit="1" customWidth="1"/>
    <col min="1782" max="1782" width="9.140625" style="634"/>
    <col min="1783" max="1783" width="14.140625" style="634" customWidth="1"/>
    <col min="1784" max="1784" width="11.5703125" style="634" customWidth="1"/>
    <col min="1785" max="1785" width="13.85546875" style="634" bestFit="1" customWidth="1"/>
    <col min="1786" max="1786" width="9.140625" style="634"/>
    <col min="1787" max="1787" width="14.140625" style="634" customWidth="1"/>
    <col min="1788" max="2001" width="9.140625" style="634"/>
    <col min="2002" max="2002" width="24.7109375" style="634" bestFit="1" customWidth="1"/>
    <col min="2003" max="2003" width="11.42578125" style="634" bestFit="1" customWidth="1"/>
    <col min="2004" max="2004" width="8.28515625" style="634" customWidth="1"/>
    <col min="2005" max="2005" width="11.5703125" style="634" customWidth="1"/>
    <col min="2006" max="2006" width="10.7109375" style="634" customWidth="1"/>
    <col min="2007" max="2007" width="11.42578125" style="634" bestFit="1" customWidth="1"/>
    <col min="2008" max="2008" width="10.7109375" style="634" customWidth="1"/>
    <col min="2009" max="2009" width="13.42578125" style="634" customWidth="1"/>
    <col min="2010" max="2010" width="10.5703125" style="634" customWidth="1"/>
    <col min="2011" max="2011" width="12.85546875" style="634" customWidth="1"/>
    <col min="2012" max="2012" width="9.140625" style="634"/>
    <col min="2013" max="2013" width="13.85546875" style="634" customWidth="1"/>
    <col min="2014" max="2014" width="12" style="634" customWidth="1"/>
    <col min="2015" max="2015" width="12.85546875" style="634" customWidth="1"/>
    <col min="2016" max="2016" width="10.5703125" style="634" customWidth="1"/>
    <col min="2017" max="2017" width="13.85546875" style="634" bestFit="1" customWidth="1"/>
    <col min="2018" max="2019" width="13.85546875" style="634" customWidth="1"/>
    <col min="2020" max="2020" width="13.5703125" style="634" bestFit="1" customWidth="1"/>
    <col min="2021" max="2021" width="13.85546875" style="634" bestFit="1" customWidth="1"/>
    <col min="2022" max="2022" width="10.28515625" style="634" bestFit="1" customWidth="1"/>
    <col min="2023" max="2023" width="14.140625" style="634" customWidth="1"/>
    <col min="2024" max="2024" width="11.5703125" style="634" customWidth="1"/>
    <col min="2025" max="2025" width="13.85546875" style="634" bestFit="1" customWidth="1"/>
    <col min="2026" max="2026" width="11.42578125" style="634" bestFit="1" customWidth="1"/>
    <col min="2027" max="2027" width="14.140625" style="634" customWidth="1"/>
    <col min="2028" max="2028" width="11.5703125" style="634" customWidth="1"/>
    <col min="2029" max="2029" width="13.85546875" style="634" bestFit="1" customWidth="1"/>
    <col min="2030" max="2030" width="9.140625" style="634"/>
    <col min="2031" max="2031" width="14.140625" style="634" customWidth="1"/>
    <col min="2032" max="2032" width="11.5703125" style="634" customWidth="1"/>
    <col min="2033" max="2033" width="13.85546875" style="634" bestFit="1" customWidth="1"/>
    <col min="2034" max="2034" width="9.140625" style="634"/>
    <col min="2035" max="2035" width="14.140625" style="634" customWidth="1"/>
    <col min="2036" max="2036" width="11.5703125" style="634" customWidth="1"/>
    <col min="2037" max="2037" width="13.85546875" style="634" bestFit="1" customWidth="1"/>
    <col min="2038" max="2038" width="9.140625" style="634"/>
    <col min="2039" max="2039" width="14.140625" style="634" customWidth="1"/>
    <col min="2040" max="2040" width="11.5703125" style="634" customWidth="1"/>
    <col min="2041" max="2041" width="13.85546875" style="634" bestFit="1" customWidth="1"/>
    <col min="2042" max="2042" width="9.140625" style="634"/>
    <col min="2043" max="2043" width="14.140625" style="634" customWidth="1"/>
    <col min="2044" max="2257" width="9.140625" style="634"/>
    <col min="2258" max="2258" width="24.7109375" style="634" bestFit="1" customWidth="1"/>
    <col min="2259" max="2259" width="11.42578125" style="634" bestFit="1" customWidth="1"/>
    <col min="2260" max="2260" width="8.28515625" style="634" customWidth="1"/>
    <col min="2261" max="2261" width="11.5703125" style="634" customWidth="1"/>
    <col min="2262" max="2262" width="10.7109375" style="634" customWidth="1"/>
    <col min="2263" max="2263" width="11.42578125" style="634" bestFit="1" customWidth="1"/>
    <col min="2264" max="2264" width="10.7109375" style="634" customWidth="1"/>
    <col min="2265" max="2265" width="13.42578125" style="634" customWidth="1"/>
    <col min="2266" max="2266" width="10.5703125" style="634" customWidth="1"/>
    <col min="2267" max="2267" width="12.85546875" style="634" customWidth="1"/>
    <col min="2268" max="2268" width="9.140625" style="634"/>
    <col min="2269" max="2269" width="13.85546875" style="634" customWidth="1"/>
    <col min="2270" max="2270" width="12" style="634" customWidth="1"/>
    <col min="2271" max="2271" width="12.85546875" style="634" customWidth="1"/>
    <col min="2272" max="2272" width="10.5703125" style="634" customWidth="1"/>
    <col min="2273" max="2273" width="13.85546875" style="634" bestFit="1" customWidth="1"/>
    <col min="2274" max="2275" width="13.85546875" style="634" customWidth="1"/>
    <col min="2276" max="2276" width="13.5703125" style="634" bestFit="1" customWidth="1"/>
    <col min="2277" max="2277" width="13.85546875" style="634" bestFit="1" customWidth="1"/>
    <col min="2278" max="2278" width="10.28515625" style="634" bestFit="1" customWidth="1"/>
    <col min="2279" max="2279" width="14.140625" style="634" customWidth="1"/>
    <col min="2280" max="2280" width="11.5703125" style="634" customWidth="1"/>
    <col min="2281" max="2281" width="13.85546875" style="634" bestFit="1" customWidth="1"/>
    <col min="2282" max="2282" width="11.42578125" style="634" bestFit="1" customWidth="1"/>
    <col min="2283" max="2283" width="14.140625" style="634" customWidth="1"/>
    <col min="2284" max="2284" width="11.5703125" style="634" customWidth="1"/>
    <col min="2285" max="2285" width="13.85546875" style="634" bestFit="1" customWidth="1"/>
    <col min="2286" max="2286" width="9.140625" style="634"/>
    <col min="2287" max="2287" width="14.140625" style="634" customWidth="1"/>
    <col min="2288" max="2288" width="11.5703125" style="634" customWidth="1"/>
    <col min="2289" max="2289" width="13.85546875" style="634" bestFit="1" customWidth="1"/>
    <col min="2290" max="2290" width="9.140625" style="634"/>
    <col min="2291" max="2291" width="14.140625" style="634" customWidth="1"/>
    <col min="2292" max="2292" width="11.5703125" style="634" customWidth="1"/>
    <col min="2293" max="2293" width="13.85546875" style="634" bestFit="1" customWidth="1"/>
    <col min="2294" max="2294" width="9.140625" style="634"/>
    <col min="2295" max="2295" width="14.140625" style="634" customWidth="1"/>
    <col min="2296" max="2296" width="11.5703125" style="634" customWidth="1"/>
    <col min="2297" max="2297" width="13.85546875" style="634" bestFit="1" customWidth="1"/>
    <col min="2298" max="2298" width="9.140625" style="634"/>
    <col min="2299" max="2299" width="14.140625" style="634" customWidth="1"/>
    <col min="2300" max="2513" width="9.140625" style="634"/>
    <col min="2514" max="2514" width="24.7109375" style="634" bestFit="1" customWidth="1"/>
    <col min="2515" max="2515" width="11.42578125" style="634" bestFit="1" customWidth="1"/>
    <col min="2516" max="2516" width="8.28515625" style="634" customWidth="1"/>
    <col min="2517" max="2517" width="11.5703125" style="634" customWidth="1"/>
    <col min="2518" max="2518" width="10.7109375" style="634" customWidth="1"/>
    <col min="2519" max="2519" width="11.42578125" style="634" bestFit="1" customWidth="1"/>
    <col min="2520" max="2520" width="10.7109375" style="634" customWidth="1"/>
    <col min="2521" max="2521" width="13.42578125" style="634" customWidth="1"/>
    <col min="2522" max="2522" width="10.5703125" style="634" customWidth="1"/>
    <col min="2523" max="2523" width="12.85546875" style="634" customWidth="1"/>
    <col min="2524" max="2524" width="9.140625" style="634"/>
    <col min="2525" max="2525" width="13.85546875" style="634" customWidth="1"/>
    <col min="2526" max="2526" width="12" style="634" customWidth="1"/>
    <col min="2527" max="2527" width="12.85546875" style="634" customWidth="1"/>
    <col min="2528" max="2528" width="10.5703125" style="634" customWidth="1"/>
    <col min="2529" max="2529" width="13.85546875" style="634" bestFit="1" customWidth="1"/>
    <col min="2530" max="2531" width="13.85546875" style="634" customWidth="1"/>
    <col min="2532" max="2532" width="13.5703125" style="634" bestFit="1" customWidth="1"/>
    <col min="2533" max="2533" width="13.85546875" style="634" bestFit="1" customWidth="1"/>
    <col min="2534" max="2534" width="10.28515625" style="634" bestFit="1" customWidth="1"/>
    <col min="2535" max="2535" width="14.140625" style="634" customWidth="1"/>
    <col min="2536" max="2536" width="11.5703125" style="634" customWidth="1"/>
    <col min="2537" max="2537" width="13.85546875" style="634" bestFit="1" customWidth="1"/>
    <col min="2538" max="2538" width="11.42578125" style="634" bestFit="1" customWidth="1"/>
    <col min="2539" max="2539" width="14.140625" style="634" customWidth="1"/>
    <col min="2540" max="2540" width="11.5703125" style="634" customWidth="1"/>
    <col min="2541" max="2541" width="13.85546875" style="634" bestFit="1" customWidth="1"/>
    <col min="2542" max="2542" width="9.140625" style="634"/>
    <col min="2543" max="2543" width="14.140625" style="634" customWidth="1"/>
    <col min="2544" max="2544" width="11.5703125" style="634" customWidth="1"/>
    <col min="2545" max="2545" width="13.85546875" style="634" bestFit="1" customWidth="1"/>
    <col min="2546" max="2546" width="9.140625" style="634"/>
    <col min="2547" max="2547" width="14.140625" style="634" customWidth="1"/>
    <col min="2548" max="2548" width="11.5703125" style="634" customWidth="1"/>
    <col min="2549" max="2549" width="13.85546875" style="634" bestFit="1" customWidth="1"/>
    <col min="2550" max="2550" width="9.140625" style="634"/>
    <col min="2551" max="2551" width="14.140625" style="634" customWidth="1"/>
    <col min="2552" max="2552" width="11.5703125" style="634" customWidth="1"/>
    <col min="2553" max="2553" width="13.85546875" style="634" bestFit="1" customWidth="1"/>
    <col min="2554" max="2554" width="9.140625" style="634"/>
    <col min="2555" max="2555" width="14.140625" style="634" customWidth="1"/>
    <col min="2556" max="2769" width="9.140625" style="634"/>
    <col min="2770" max="2770" width="24.7109375" style="634" bestFit="1" customWidth="1"/>
    <col min="2771" max="2771" width="11.42578125" style="634" bestFit="1" customWidth="1"/>
    <col min="2772" max="2772" width="8.28515625" style="634" customWidth="1"/>
    <col min="2773" max="2773" width="11.5703125" style="634" customWidth="1"/>
    <col min="2774" max="2774" width="10.7109375" style="634" customWidth="1"/>
    <col min="2775" max="2775" width="11.42578125" style="634" bestFit="1" customWidth="1"/>
    <col min="2776" max="2776" width="10.7109375" style="634" customWidth="1"/>
    <col min="2777" max="2777" width="13.42578125" style="634" customWidth="1"/>
    <col min="2778" max="2778" width="10.5703125" style="634" customWidth="1"/>
    <col min="2779" max="2779" width="12.85546875" style="634" customWidth="1"/>
    <col min="2780" max="2780" width="9.140625" style="634"/>
    <col min="2781" max="2781" width="13.85546875" style="634" customWidth="1"/>
    <col min="2782" max="2782" width="12" style="634" customWidth="1"/>
    <col min="2783" max="2783" width="12.85546875" style="634" customWidth="1"/>
    <col min="2784" max="2784" width="10.5703125" style="634" customWidth="1"/>
    <col min="2785" max="2785" width="13.85546875" style="634" bestFit="1" customWidth="1"/>
    <col min="2786" max="2787" width="13.85546875" style="634" customWidth="1"/>
    <col min="2788" max="2788" width="13.5703125" style="634" bestFit="1" customWidth="1"/>
    <col min="2789" max="2789" width="13.85546875" style="634" bestFit="1" customWidth="1"/>
    <col min="2790" max="2790" width="10.28515625" style="634" bestFit="1" customWidth="1"/>
    <col min="2791" max="2791" width="14.140625" style="634" customWidth="1"/>
    <col min="2792" max="2792" width="11.5703125" style="634" customWidth="1"/>
    <col min="2793" max="2793" width="13.85546875" style="634" bestFit="1" customWidth="1"/>
    <col min="2794" max="2794" width="11.42578125" style="634" bestFit="1" customWidth="1"/>
    <col min="2795" max="2795" width="14.140625" style="634" customWidth="1"/>
    <col min="2796" max="2796" width="11.5703125" style="634" customWidth="1"/>
    <col min="2797" max="2797" width="13.85546875" style="634" bestFit="1" customWidth="1"/>
    <col min="2798" max="2798" width="9.140625" style="634"/>
    <col min="2799" max="2799" width="14.140625" style="634" customWidth="1"/>
    <col min="2800" max="2800" width="11.5703125" style="634" customWidth="1"/>
    <col min="2801" max="2801" width="13.85546875" style="634" bestFit="1" customWidth="1"/>
    <col min="2802" max="2802" width="9.140625" style="634"/>
    <col min="2803" max="2803" width="14.140625" style="634" customWidth="1"/>
    <col min="2804" max="2804" width="11.5703125" style="634" customWidth="1"/>
    <col min="2805" max="2805" width="13.85546875" style="634" bestFit="1" customWidth="1"/>
    <col min="2806" max="2806" width="9.140625" style="634"/>
    <col min="2807" max="2807" width="14.140625" style="634" customWidth="1"/>
    <col min="2808" max="2808" width="11.5703125" style="634" customWidth="1"/>
    <col min="2809" max="2809" width="13.85546875" style="634" bestFit="1" customWidth="1"/>
    <col min="2810" max="2810" width="9.140625" style="634"/>
    <col min="2811" max="2811" width="14.140625" style="634" customWidth="1"/>
    <col min="2812" max="3025" width="9.140625" style="634"/>
    <col min="3026" max="3026" width="24.7109375" style="634" bestFit="1" customWidth="1"/>
    <col min="3027" max="3027" width="11.42578125" style="634" bestFit="1" customWidth="1"/>
    <col min="3028" max="3028" width="8.28515625" style="634" customWidth="1"/>
    <col min="3029" max="3029" width="11.5703125" style="634" customWidth="1"/>
    <col min="3030" max="3030" width="10.7109375" style="634" customWidth="1"/>
    <col min="3031" max="3031" width="11.42578125" style="634" bestFit="1" customWidth="1"/>
    <col min="3032" max="3032" width="10.7109375" style="634" customWidth="1"/>
    <col min="3033" max="3033" width="13.42578125" style="634" customWidth="1"/>
    <col min="3034" max="3034" width="10.5703125" style="634" customWidth="1"/>
    <col min="3035" max="3035" width="12.85546875" style="634" customWidth="1"/>
    <col min="3036" max="3036" width="9.140625" style="634"/>
    <col min="3037" max="3037" width="13.85546875" style="634" customWidth="1"/>
    <col min="3038" max="3038" width="12" style="634" customWidth="1"/>
    <col min="3039" max="3039" width="12.85546875" style="634" customWidth="1"/>
    <col min="3040" max="3040" width="10.5703125" style="634" customWidth="1"/>
    <col min="3041" max="3041" width="13.85546875" style="634" bestFit="1" customWidth="1"/>
    <col min="3042" max="3043" width="13.85546875" style="634" customWidth="1"/>
    <col min="3044" max="3044" width="13.5703125" style="634" bestFit="1" customWidth="1"/>
    <col min="3045" max="3045" width="13.85546875" style="634" bestFit="1" customWidth="1"/>
    <col min="3046" max="3046" width="10.28515625" style="634" bestFit="1" customWidth="1"/>
    <col min="3047" max="3047" width="14.140625" style="634" customWidth="1"/>
    <col min="3048" max="3048" width="11.5703125" style="634" customWidth="1"/>
    <col min="3049" max="3049" width="13.85546875" style="634" bestFit="1" customWidth="1"/>
    <col min="3050" max="3050" width="11.42578125" style="634" bestFit="1" customWidth="1"/>
    <col min="3051" max="3051" width="14.140625" style="634" customWidth="1"/>
    <col min="3052" max="3052" width="11.5703125" style="634" customWidth="1"/>
    <col min="3053" max="3053" width="13.85546875" style="634" bestFit="1" customWidth="1"/>
    <col min="3054" max="3054" width="9.140625" style="634"/>
    <col min="3055" max="3055" width="14.140625" style="634" customWidth="1"/>
    <col min="3056" max="3056" width="11.5703125" style="634" customWidth="1"/>
    <col min="3057" max="3057" width="13.85546875" style="634" bestFit="1" customWidth="1"/>
    <col min="3058" max="3058" width="9.140625" style="634"/>
    <col min="3059" max="3059" width="14.140625" style="634" customWidth="1"/>
    <col min="3060" max="3060" width="11.5703125" style="634" customWidth="1"/>
    <col min="3061" max="3061" width="13.85546875" style="634" bestFit="1" customWidth="1"/>
    <col min="3062" max="3062" width="9.140625" style="634"/>
    <col min="3063" max="3063" width="14.140625" style="634" customWidth="1"/>
    <col min="3064" max="3064" width="11.5703125" style="634" customWidth="1"/>
    <col min="3065" max="3065" width="13.85546875" style="634" bestFit="1" customWidth="1"/>
    <col min="3066" max="3066" width="9.140625" style="634"/>
    <col min="3067" max="3067" width="14.140625" style="634" customWidth="1"/>
    <col min="3068" max="3281" width="9.140625" style="634"/>
    <col min="3282" max="3282" width="24.7109375" style="634" bestFit="1" customWidth="1"/>
    <col min="3283" max="3283" width="11.42578125" style="634" bestFit="1" customWidth="1"/>
    <col min="3284" max="3284" width="8.28515625" style="634" customWidth="1"/>
    <col min="3285" max="3285" width="11.5703125" style="634" customWidth="1"/>
    <col min="3286" max="3286" width="10.7109375" style="634" customWidth="1"/>
    <col min="3287" max="3287" width="11.42578125" style="634" bestFit="1" customWidth="1"/>
    <col min="3288" max="3288" width="10.7109375" style="634" customWidth="1"/>
    <col min="3289" max="3289" width="13.42578125" style="634" customWidth="1"/>
    <col min="3290" max="3290" width="10.5703125" style="634" customWidth="1"/>
    <col min="3291" max="3291" width="12.85546875" style="634" customWidth="1"/>
    <col min="3292" max="3292" width="9.140625" style="634"/>
    <col min="3293" max="3293" width="13.85546875" style="634" customWidth="1"/>
    <col min="3294" max="3294" width="12" style="634" customWidth="1"/>
    <col min="3295" max="3295" width="12.85546875" style="634" customWidth="1"/>
    <col min="3296" max="3296" width="10.5703125" style="634" customWidth="1"/>
    <col min="3297" max="3297" width="13.85546875" style="634" bestFit="1" customWidth="1"/>
    <col min="3298" max="3299" width="13.85546875" style="634" customWidth="1"/>
    <col min="3300" max="3300" width="13.5703125" style="634" bestFit="1" customWidth="1"/>
    <col min="3301" max="3301" width="13.85546875" style="634" bestFit="1" customWidth="1"/>
    <col min="3302" max="3302" width="10.28515625" style="634" bestFit="1" customWidth="1"/>
    <col min="3303" max="3303" width="14.140625" style="634" customWidth="1"/>
    <col min="3304" max="3304" width="11.5703125" style="634" customWidth="1"/>
    <col min="3305" max="3305" width="13.85546875" style="634" bestFit="1" customWidth="1"/>
    <col min="3306" max="3306" width="11.42578125" style="634" bestFit="1" customWidth="1"/>
    <col min="3307" max="3307" width="14.140625" style="634" customWidth="1"/>
    <col min="3308" max="3308" width="11.5703125" style="634" customWidth="1"/>
    <col min="3309" max="3309" width="13.85546875" style="634" bestFit="1" customWidth="1"/>
    <col min="3310" max="3310" width="9.140625" style="634"/>
    <col min="3311" max="3311" width="14.140625" style="634" customWidth="1"/>
    <col min="3312" max="3312" width="11.5703125" style="634" customWidth="1"/>
    <col min="3313" max="3313" width="13.85546875" style="634" bestFit="1" customWidth="1"/>
    <col min="3314" max="3314" width="9.140625" style="634"/>
    <col min="3315" max="3315" width="14.140625" style="634" customWidth="1"/>
    <col min="3316" max="3316" width="11.5703125" style="634" customWidth="1"/>
    <col min="3317" max="3317" width="13.85546875" style="634" bestFit="1" customWidth="1"/>
    <col min="3318" max="3318" width="9.140625" style="634"/>
    <col min="3319" max="3319" width="14.140625" style="634" customWidth="1"/>
    <col min="3320" max="3320" width="11.5703125" style="634" customWidth="1"/>
    <col min="3321" max="3321" width="13.85546875" style="634" bestFit="1" customWidth="1"/>
    <col min="3322" max="3322" width="9.140625" style="634"/>
    <col min="3323" max="3323" width="14.140625" style="634" customWidth="1"/>
    <col min="3324" max="3537" width="9.140625" style="634"/>
    <col min="3538" max="3538" width="24.7109375" style="634" bestFit="1" customWidth="1"/>
    <col min="3539" max="3539" width="11.42578125" style="634" bestFit="1" customWidth="1"/>
    <col min="3540" max="3540" width="8.28515625" style="634" customWidth="1"/>
    <col min="3541" max="3541" width="11.5703125" style="634" customWidth="1"/>
    <col min="3542" max="3542" width="10.7109375" style="634" customWidth="1"/>
    <col min="3543" max="3543" width="11.42578125" style="634" bestFit="1" customWidth="1"/>
    <col min="3544" max="3544" width="10.7109375" style="634" customWidth="1"/>
    <col min="3545" max="3545" width="13.42578125" style="634" customWidth="1"/>
    <col min="3546" max="3546" width="10.5703125" style="634" customWidth="1"/>
    <col min="3547" max="3547" width="12.85546875" style="634" customWidth="1"/>
    <col min="3548" max="3548" width="9.140625" style="634"/>
    <col min="3549" max="3549" width="13.85546875" style="634" customWidth="1"/>
    <col min="3550" max="3550" width="12" style="634" customWidth="1"/>
    <col min="3551" max="3551" width="12.85546875" style="634" customWidth="1"/>
    <col min="3552" max="3552" width="10.5703125" style="634" customWidth="1"/>
    <col min="3553" max="3553" width="13.85546875" style="634" bestFit="1" customWidth="1"/>
    <col min="3554" max="3555" width="13.85546875" style="634" customWidth="1"/>
    <col min="3556" max="3556" width="13.5703125" style="634" bestFit="1" customWidth="1"/>
    <col min="3557" max="3557" width="13.85546875" style="634" bestFit="1" customWidth="1"/>
    <col min="3558" max="3558" width="10.28515625" style="634" bestFit="1" customWidth="1"/>
    <col min="3559" max="3559" width="14.140625" style="634" customWidth="1"/>
    <col min="3560" max="3560" width="11.5703125" style="634" customWidth="1"/>
    <col min="3561" max="3561" width="13.85546875" style="634" bestFit="1" customWidth="1"/>
    <col min="3562" max="3562" width="11.42578125" style="634" bestFit="1" customWidth="1"/>
    <col min="3563" max="3563" width="14.140625" style="634" customWidth="1"/>
    <col min="3564" max="3564" width="11.5703125" style="634" customWidth="1"/>
    <col min="3565" max="3565" width="13.85546875" style="634" bestFit="1" customWidth="1"/>
    <col min="3566" max="3566" width="9.140625" style="634"/>
    <col min="3567" max="3567" width="14.140625" style="634" customWidth="1"/>
    <col min="3568" max="3568" width="11.5703125" style="634" customWidth="1"/>
    <col min="3569" max="3569" width="13.85546875" style="634" bestFit="1" customWidth="1"/>
    <col min="3570" max="3570" width="9.140625" style="634"/>
    <col min="3571" max="3571" width="14.140625" style="634" customWidth="1"/>
    <col min="3572" max="3572" width="11.5703125" style="634" customWidth="1"/>
    <col min="3573" max="3573" width="13.85546875" style="634" bestFit="1" customWidth="1"/>
    <col min="3574" max="3574" width="9.140625" style="634"/>
    <col min="3575" max="3575" width="14.140625" style="634" customWidth="1"/>
    <col min="3576" max="3576" width="11.5703125" style="634" customWidth="1"/>
    <col min="3577" max="3577" width="13.85546875" style="634" bestFit="1" customWidth="1"/>
    <col min="3578" max="3578" width="9.140625" style="634"/>
    <col min="3579" max="3579" width="14.140625" style="634" customWidth="1"/>
    <col min="3580" max="3793" width="9.140625" style="634"/>
    <col min="3794" max="3794" width="24.7109375" style="634" bestFit="1" customWidth="1"/>
    <col min="3795" max="3795" width="11.42578125" style="634" bestFit="1" customWidth="1"/>
    <col min="3796" max="3796" width="8.28515625" style="634" customWidth="1"/>
    <col min="3797" max="3797" width="11.5703125" style="634" customWidth="1"/>
    <col min="3798" max="3798" width="10.7109375" style="634" customWidth="1"/>
    <col min="3799" max="3799" width="11.42578125" style="634" bestFit="1" customWidth="1"/>
    <col min="3800" max="3800" width="10.7109375" style="634" customWidth="1"/>
    <col min="3801" max="3801" width="13.42578125" style="634" customWidth="1"/>
    <col min="3802" max="3802" width="10.5703125" style="634" customWidth="1"/>
    <col min="3803" max="3803" width="12.85546875" style="634" customWidth="1"/>
    <col min="3804" max="3804" width="9.140625" style="634"/>
    <col min="3805" max="3805" width="13.85546875" style="634" customWidth="1"/>
    <col min="3806" max="3806" width="12" style="634" customWidth="1"/>
    <col min="3807" max="3807" width="12.85546875" style="634" customWidth="1"/>
    <col min="3808" max="3808" width="10.5703125" style="634" customWidth="1"/>
    <col min="3809" max="3809" width="13.85546875" style="634" bestFit="1" customWidth="1"/>
    <col min="3810" max="3811" width="13.85546875" style="634" customWidth="1"/>
    <col min="3812" max="3812" width="13.5703125" style="634" bestFit="1" customWidth="1"/>
    <col min="3813" max="3813" width="13.85546875" style="634" bestFit="1" customWidth="1"/>
    <col min="3814" max="3814" width="10.28515625" style="634" bestFit="1" customWidth="1"/>
    <col min="3815" max="3815" width="14.140625" style="634" customWidth="1"/>
    <col min="3816" max="3816" width="11.5703125" style="634" customWidth="1"/>
    <col min="3817" max="3817" width="13.85546875" style="634" bestFit="1" customWidth="1"/>
    <col min="3818" max="3818" width="11.42578125" style="634" bestFit="1" customWidth="1"/>
    <col min="3819" max="3819" width="14.140625" style="634" customWidth="1"/>
    <col min="3820" max="3820" width="11.5703125" style="634" customWidth="1"/>
    <col min="3821" max="3821" width="13.85546875" style="634" bestFit="1" customWidth="1"/>
    <col min="3822" max="3822" width="9.140625" style="634"/>
    <col min="3823" max="3823" width="14.140625" style="634" customWidth="1"/>
    <col min="3824" max="3824" width="11.5703125" style="634" customWidth="1"/>
    <col min="3825" max="3825" width="13.85546875" style="634" bestFit="1" customWidth="1"/>
    <col min="3826" max="3826" width="9.140625" style="634"/>
    <col min="3827" max="3827" width="14.140625" style="634" customWidth="1"/>
    <col min="3828" max="3828" width="11.5703125" style="634" customWidth="1"/>
    <col min="3829" max="3829" width="13.85546875" style="634" bestFit="1" customWidth="1"/>
    <col min="3830" max="3830" width="9.140625" style="634"/>
    <col min="3831" max="3831" width="14.140625" style="634" customWidth="1"/>
    <col min="3832" max="3832" width="11.5703125" style="634" customWidth="1"/>
    <col min="3833" max="3833" width="13.85546875" style="634" bestFit="1" customWidth="1"/>
    <col min="3834" max="3834" width="9.140625" style="634"/>
    <col min="3835" max="3835" width="14.140625" style="634" customWidth="1"/>
    <col min="3836" max="4049" width="9.140625" style="634"/>
    <col min="4050" max="4050" width="24.7109375" style="634" bestFit="1" customWidth="1"/>
    <col min="4051" max="4051" width="11.42578125" style="634" bestFit="1" customWidth="1"/>
    <col min="4052" max="4052" width="8.28515625" style="634" customWidth="1"/>
    <col min="4053" max="4053" width="11.5703125" style="634" customWidth="1"/>
    <col min="4054" max="4054" width="10.7109375" style="634" customWidth="1"/>
    <col min="4055" max="4055" width="11.42578125" style="634" bestFit="1" customWidth="1"/>
    <col min="4056" max="4056" width="10.7109375" style="634" customWidth="1"/>
    <col min="4057" max="4057" width="13.42578125" style="634" customWidth="1"/>
    <col min="4058" max="4058" width="10.5703125" style="634" customWidth="1"/>
    <col min="4059" max="4059" width="12.85546875" style="634" customWidth="1"/>
    <col min="4060" max="4060" width="9.140625" style="634"/>
    <col min="4061" max="4061" width="13.85546875" style="634" customWidth="1"/>
    <col min="4062" max="4062" width="12" style="634" customWidth="1"/>
    <col min="4063" max="4063" width="12.85546875" style="634" customWidth="1"/>
    <col min="4064" max="4064" width="10.5703125" style="634" customWidth="1"/>
    <col min="4065" max="4065" width="13.85546875" style="634" bestFit="1" customWidth="1"/>
    <col min="4066" max="4067" width="13.85546875" style="634" customWidth="1"/>
    <col min="4068" max="4068" width="13.5703125" style="634" bestFit="1" customWidth="1"/>
    <col min="4069" max="4069" width="13.85546875" style="634" bestFit="1" customWidth="1"/>
    <col min="4070" max="4070" width="10.28515625" style="634" bestFit="1" customWidth="1"/>
    <col min="4071" max="4071" width="14.140625" style="634" customWidth="1"/>
    <col min="4072" max="4072" width="11.5703125" style="634" customWidth="1"/>
    <col min="4073" max="4073" width="13.85546875" style="634" bestFit="1" customWidth="1"/>
    <col min="4074" max="4074" width="11.42578125" style="634" bestFit="1" customWidth="1"/>
    <col min="4075" max="4075" width="14.140625" style="634" customWidth="1"/>
    <col min="4076" max="4076" width="11.5703125" style="634" customWidth="1"/>
    <col min="4077" max="4077" width="13.85546875" style="634" bestFit="1" customWidth="1"/>
    <col min="4078" max="4078" width="9.140625" style="634"/>
    <col min="4079" max="4079" width="14.140625" style="634" customWidth="1"/>
    <col min="4080" max="4080" width="11.5703125" style="634" customWidth="1"/>
    <col min="4081" max="4081" width="13.85546875" style="634" bestFit="1" customWidth="1"/>
    <col min="4082" max="4082" width="9.140625" style="634"/>
    <col min="4083" max="4083" width="14.140625" style="634" customWidth="1"/>
    <col min="4084" max="4084" width="11.5703125" style="634" customWidth="1"/>
    <col min="4085" max="4085" width="13.85546875" style="634" bestFit="1" customWidth="1"/>
    <col min="4086" max="4086" width="9.140625" style="634"/>
    <col min="4087" max="4087" width="14.140625" style="634" customWidth="1"/>
    <col min="4088" max="4088" width="11.5703125" style="634" customWidth="1"/>
    <col min="4089" max="4089" width="13.85546875" style="634" bestFit="1" customWidth="1"/>
    <col min="4090" max="4090" width="9.140625" style="634"/>
    <col min="4091" max="4091" width="14.140625" style="634" customWidth="1"/>
    <col min="4092" max="4305" width="9.140625" style="634"/>
    <col min="4306" max="4306" width="24.7109375" style="634" bestFit="1" customWidth="1"/>
    <col min="4307" max="4307" width="11.42578125" style="634" bestFit="1" customWidth="1"/>
    <col min="4308" max="4308" width="8.28515625" style="634" customWidth="1"/>
    <col min="4309" max="4309" width="11.5703125" style="634" customWidth="1"/>
    <col min="4310" max="4310" width="10.7109375" style="634" customWidth="1"/>
    <col min="4311" max="4311" width="11.42578125" style="634" bestFit="1" customWidth="1"/>
    <col min="4312" max="4312" width="10.7109375" style="634" customWidth="1"/>
    <col min="4313" max="4313" width="13.42578125" style="634" customWidth="1"/>
    <col min="4314" max="4314" width="10.5703125" style="634" customWidth="1"/>
    <col min="4315" max="4315" width="12.85546875" style="634" customWidth="1"/>
    <col min="4316" max="4316" width="9.140625" style="634"/>
    <col min="4317" max="4317" width="13.85546875" style="634" customWidth="1"/>
    <col min="4318" max="4318" width="12" style="634" customWidth="1"/>
    <col min="4319" max="4319" width="12.85546875" style="634" customWidth="1"/>
    <col min="4320" max="4320" width="10.5703125" style="634" customWidth="1"/>
    <col min="4321" max="4321" width="13.85546875" style="634" bestFit="1" customWidth="1"/>
    <col min="4322" max="4323" width="13.85546875" style="634" customWidth="1"/>
    <col min="4324" max="4324" width="13.5703125" style="634" bestFit="1" customWidth="1"/>
    <col min="4325" max="4325" width="13.85546875" style="634" bestFit="1" customWidth="1"/>
    <col min="4326" max="4326" width="10.28515625" style="634" bestFit="1" customWidth="1"/>
    <col min="4327" max="4327" width="14.140625" style="634" customWidth="1"/>
    <col min="4328" max="4328" width="11.5703125" style="634" customWidth="1"/>
    <col min="4329" max="4329" width="13.85546875" style="634" bestFit="1" customWidth="1"/>
    <col min="4330" max="4330" width="11.42578125" style="634" bestFit="1" customWidth="1"/>
    <col min="4331" max="4331" width="14.140625" style="634" customWidth="1"/>
    <col min="4332" max="4332" width="11.5703125" style="634" customWidth="1"/>
    <col min="4333" max="4333" width="13.85546875" style="634" bestFit="1" customWidth="1"/>
    <col min="4334" max="4334" width="9.140625" style="634"/>
    <col min="4335" max="4335" width="14.140625" style="634" customWidth="1"/>
    <col min="4336" max="4336" width="11.5703125" style="634" customWidth="1"/>
    <col min="4337" max="4337" width="13.85546875" style="634" bestFit="1" customWidth="1"/>
    <col min="4338" max="4338" width="9.140625" style="634"/>
    <col min="4339" max="4339" width="14.140625" style="634" customWidth="1"/>
    <col min="4340" max="4340" width="11.5703125" style="634" customWidth="1"/>
    <col min="4341" max="4341" width="13.85546875" style="634" bestFit="1" customWidth="1"/>
    <col min="4342" max="4342" width="9.140625" style="634"/>
    <col min="4343" max="4343" width="14.140625" style="634" customWidth="1"/>
    <col min="4344" max="4344" width="11.5703125" style="634" customWidth="1"/>
    <col min="4345" max="4345" width="13.85546875" style="634" bestFit="1" customWidth="1"/>
    <col min="4346" max="4346" width="9.140625" style="634"/>
    <col min="4347" max="4347" width="14.140625" style="634" customWidth="1"/>
    <col min="4348" max="4561" width="9.140625" style="634"/>
    <col min="4562" max="4562" width="24.7109375" style="634" bestFit="1" customWidth="1"/>
    <col min="4563" max="4563" width="11.42578125" style="634" bestFit="1" customWidth="1"/>
    <col min="4564" max="4564" width="8.28515625" style="634" customWidth="1"/>
    <col min="4565" max="4565" width="11.5703125" style="634" customWidth="1"/>
    <col min="4566" max="4566" width="10.7109375" style="634" customWidth="1"/>
    <col min="4567" max="4567" width="11.42578125" style="634" bestFit="1" customWidth="1"/>
    <col min="4568" max="4568" width="10.7109375" style="634" customWidth="1"/>
    <col min="4569" max="4569" width="13.42578125" style="634" customWidth="1"/>
    <col min="4570" max="4570" width="10.5703125" style="634" customWidth="1"/>
    <col min="4571" max="4571" width="12.85546875" style="634" customWidth="1"/>
    <col min="4572" max="4572" width="9.140625" style="634"/>
    <col min="4573" max="4573" width="13.85546875" style="634" customWidth="1"/>
    <col min="4574" max="4574" width="12" style="634" customWidth="1"/>
    <col min="4575" max="4575" width="12.85546875" style="634" customWidth="1"/>
    <col min="4576" max="4576" width="10.5703125" style="634" customWidth="1"/>
    <col min="4577" max="4577" width="13.85546875" style="634" bestFit="1" customWidth="1"/>
    <col min="4578" max="4579" width="13.85546875" style="634" customWidth="1"/>
    <col min="4580" max="4580" width="13.5703125" style="634" bestFit="1" customWidth="1"/>
    <col min="4581" max="4581" width="13.85546875" style="634" bestFit="1" customWidth="1"/>
    <col min="4582" max="4582" width="10.28515625" style="634" bestFit="1" customWidth="1"/>
    <col min="4583" max="4583" width="14.140625" style="634" customWidth="1"/>
    <col min="4584" max="4584" width="11.5703125" style="634" customWidth="1"/>
    <col min="4585" max="4585" width="13.85546875" style="634" bestFit="1" customWidth="1"/>
    <col min="4586" max="4586" width="11.42578125" style="634" bestFit="1" customWidth="1"/>
    <col min="4587" max="4587" width="14.140625" style="634" customWidth="1"/>
    <col min="4588" max="4588" width="11.5703125" style="634" customWidth="1"/>
    <col min="4589" max="4589" width="13.85546875" style="634" bestFit="1" customWidth="1"/>
    <col min="4590" max="4590" width="9.140625" style="634"/>
    <col min="4591" max="4591" width="14.140625" style="634" customWidth="1"/>
    <col min="4592" max="4592" width="11.5703125" style="634" customWidth="1"/>
    <col min="4593" max="4593" width="13.85546875" style="634" bestFit="1" customWidth="1"/>
    <col min="4594" max="4594" width="9.140625" style="634"/>
    <col min="4595" max="4595" width="14.140625" style="634" customWidth="1"/>
    <col min="4596" max="4596" width="11.5703125" style="634" customWidth="1"/>
    <col min="4597" max="4597" width="13.85546875" style="634" bestFit="1" customWidth="1"/>
    <col min="4598" max="4598" width="9.140625" style="634"/>
    <col min="4599" max="4599" width="14.140625" style="634" customWidth="1"/>
    <col min="4600" max="4600" width="11.5703125" style="634" customWidth="1"/>
    <col min="4601" max="4601" width="13.85546875" style="634" bestFit="1" customWidth="1"/>
    <col min="4602" max="4602" width="9.140625" style="634"/>
    <col min="4603" max="4603" width="14.140625" style="634" customWidth="1"/>
    <col min="4604" max="4817" width="9.140625" style="634"/>
    <col min="4818" max="4818" width="24.7109375" style="634" bestFit="1" customWidth="1"/>
    <col min="4819" max="4819" width="11.42578125" style="634" bestFit="1" customWidth="1"/>
    <col min="4820" max="4820" width="8.28515625" style="634" customWidth="1"/>
    <col min="4821" max="4821" width="11.5703125" style="634" customWidth="1"/>
    <col min="4822" max="4822" width="10.7109375" style="634" customWidth="1"/>
    <col min="4823" max="4823" width="11.42578125" style="634" bestFit="1" customWidth="1"/>
    <col min="4824" max="4824" width="10.7109375" style="634" customWidth="1"/>
    <col min="4825" max="4825" width="13.42578125" style="634" customWidth="1"/>
    <col min="4826" max="4826" width="10.5703125" style="634" customWidth="1"/>
    <col min="4827" max="4827" width="12.85546875" style="634" customWidth="1"/>
    <col min="4828" max="4828" width="9.140625" style="634"/>
    <col min="4829" max="4829" width="13.85546875" style="634" customWidth="1"/>
    <col min="4830" max="4830" width="12" style="634" customWidth="1"/>
    <col min="4831" max="4831" width="12.85546875" style="634" customWidth="1"/>
    <col min="4832" max="4832" width="10.5703125" style="634" customWidth="1"/>
    <col min="4833" max="4833" width="13.85546875" style="634" bestFit="1" customWidth="1"/>
    <col min="4834" max="4835" width="13.85546875" style="634" customWidth="1"/>
    <col min="4836" max="4836" width="13.5703125" style="634" bestFit="1" customWidth="1"/>
    <col min="4837" max="4837" width="13.85546875" style="634" bestFit="1" customWidth="1"/>
    <col min="4838" max="4838" width="10.28515625" style="634" bestFit="1" customWidth="1"/>
    <col min="4839" max="4839" width="14.140625" style="634" customWidth="1"/>
    <col min="4840" max="4840" width="11.5703125" style="634" customWidth="1"/>
    <col min="4841" max="4841" width="13.85546875" style="634" bestFit="1" customWidth="1"/>
    <col min="4842" max="4842" width="11.42578125" style="634" bestFit="1" customWidth="1"/>
    <col min="4843" max="4843" width="14.140625" style="634" customWidth="1"/>
    <col min="4844" max="4844" width="11.5703125" style="634" customWidth="1"/>
    <col min="4845" max="4845" width="13.85546875" style="634" bestFit="1" customWidth="1"/>
    <col min="4846" max="4846" width="9.140625" style="634"/>
    <col min="4847" max="4847" width="14.140625" style="634" customWidth="1"/>
    <col min="4848" max="4848" width="11.5703125" style="634" customWidth="1"/>
    <col min="4849" max="4849" width="13.85546875" style="634" bestFit="1" customWidth="1"/>
    <col min="4850" max="4850" width="9.140625" style="634"/>
    <col min="4851" max="4851" width="14.140625" style="634" customWidth="1"/>
    <col min="4852" max="4852" width="11.5703125" style="634" customWidth="1"/>
    <col min="4853" max="4853" width="13.85546875" style="634" bestFit="1" customWidth="1"/>
    <col min="4854" max="4854" width="9.140625" style="634"/>
    <col min="4855" max="4855" width="14.140625" style="634" customWidth="1"/>
    <col min="4856" max="4856" width="11.5703125" style="634" customWidth="1"/>
    <col min="4857" max="4857" width="13.85546875" style="634" bestFit="1" customWidth="1"/>
    <col min="4858" max="4858" width="9.140625" style="634"/>
    <col min="4859" max="4859" width="14.140625" style="634" customWidth="1"/>
    <col min="4860" max="5073" width="9.140625" style="634"/>
    <col min="5074" max="5074" width="24.7109375" style="634" bestFit="1" customWidth="1"/>
    <col min="5075" max="5075" width="11.42578125" style="634" bestFit="1" customWidth="1"/>
    <col min="5076" max="5076" width="8.28515625" style="634" customWidth="1"/>
    <col min="5077" max="5077" width="11.5703125" style="634" customWidth="1"/>
    <col min="5078" max="5078" width="10.7109375" style="634" customWidth="1"/>
    <col min="5079" max="5079" width="11.42578125" style="634" bestFit="1" customWidth="1"/>
    <col min="5080" max="5080" width="10.7109375" style="634" customWidth="1"/>
    <col min="5081" max="5081" width="13.42578125" style="634" customWidth="1"/>
    <col min="5082" max="5082" width="10.5703125" style="634" customWidth="1"/>
    <col min="5083" max="5083" width="12.85546875" style="634" customWidth="1"/>
    <col min="5084" max="5084" width="9.140625" style="634"/>
    <col min="5085" max="5085" width="13.85546875" style="634" customWidth="1"/>
    <col min="5086" max="5086" width="12" style="634" customWidth="1"/>
    <col min="5087" max="5087" width="12.85546875" style="634" customWidth="1"/>
    <col min="5088" max="5088" width="10.5703125" style="634" customWidth="1"/>
    <col min="5089" max="5089" width="13.85546875" style="634" bestFit="1" customWidth="1"/>
    <col min="5090" max="5091" width="13.85546875" style="634" customWidth="1"/>
    <col min="5092" max="5092" width="13.5703125" style="634" bestFit="1" customWidth="1"/>
    <col min="5093" max="5093" width="13.85546875" style="634" bestFit="1" customWidth="1"/>
    <col min="5094" max="5094" width="10.28515625" style="634" bestFit="1" customWidth="1"/>
    <col min="5095" max="5095" width="14.140625" style="634" customWidth="1"/>
    <col min="5096" max="5096" width="11.5703125" style="634" customWidth="1"/>
    <col min="5097" max="5097" width="13.85546875" style="634" bestFit="1" customWidth="1"/>
    <col min="5098" max="5098" width="11.42578125" style="634" bestFit="1" customWidth="1"/>
    <col min="5099" max="5099" width="14.140625" style="634" customWidth="1"/>
    <col min="5100" max="5100" width="11.5703125" style="634" customWidth="1"/>
    <col min="5101" max="5101" width="13.85546875" style="634" bestFit="1" customWidth="1"/>
    <col min="5102" max="5102" width="9.140625" style="634"/>
    <col min="5103" max="5103" width="14.140625" style="634" customWidth="1"/>
    <col min="5104" max="5104" width="11.5703125" style="634" customWidth="1"/>
    <col min="5105" max="5105" width="13.85546875" style="634" bestFit="1" customWidth="1"/>
    <col min="5106" max="5106" width="9.140625" style="634"/>
    <col min="5107" max="5107" width="14.140625" style="634" customWidth="1"/>
    <col min="5108" max="5108" width="11.5703125" style="634" customWidth="1"/>
    <col min="5109" max="5109" width="13.85546875" style="634" bestFit="1" customWidth="1"/>
    <col min="5110" max="5110" width="9.140625" style="634"/>
    <col min="5111" max="5111" width="14.140625" style="634" customWidth="1"/>
    <col min="5112" max="5112" width="11.5703125" style="634" customWidth="1"/>
    <col min="5113" max="5113" width="13.85546875" style="634" bestFit="1" customWidth="1"/>
    <col min="5114" max="5114" width="9.140625" style="634"/>
    <col min="5115" max="5115" width="14.140625" style="634" customWidth="1"/>
    <col min="5116" max="5329" width="9.140625" style="634"/>
    <col min="5330" max="5330" width="24.7109375" style="634" bestFit="1" customWidth="1"/>
    <col min="5331" max="5331" width="11.42578125" style="634" bestFit="1" customWidth="1"/>
    <col min="5332" max="5332" width="8.28515625" style="634" customWidth="1"/>
    <col min="5333" max="5333" width="11.5703125" style="634" customWidth="1"/>
    <col min="5334" max="5334" width="10.7109375" style="634" customWidth="1"/>
    <col min="5335" max="5335" width="11.42578125" style="634" bestFit="1" customWidth="1"/>
    <col min="5336" max="5336" width="10.7109375" style="634" customWidth="1"/>
    <col min="5337" max="5337" width="13.42578125" style="634" customWidth="1"/>
    <col min="5338" max="5338" width="10.5703125" style="634" customWidth="1"/>
    <col min="5339" max="5339" width="12.85546875" style="634" customWidth="1"/>
    <col min="5340" max="5340" width="9.140625" style="634"/>
    <col min="5341" max="5341" width="13.85546875" style="634" customWidth="1"/>
    <col min="5342" max="5342" width="12" style="634" customWidth="1"/>
    <col min="5343" max="5343" width="12.85546875" style="634" customWidth="1"/>
    <col min="5344" max="5344" width="10.5703125" style="634" customWidth="1"/>
    <col min="5345" max="5345" width="13.85546875" style="634" bestFit="1" customWidth="1"/>
    <col min="5346" max="5347" width="13.85546875" style="634" customWidth="1"/>
    <col min="5348" max="5348" width="13.5703125" style="634" bestFit="1" customWidth="1"/>
    <col min="5349" max="5349" width="13.85546875" style="634" bestFit="1" customWidth="1"/>
    <col min="5350" max="5350" width="10.28515625" style="634" bestFit="1" customWidth="1"/>
    <col min="5351" max="5351" width="14.140625" style="634" customWidth="1"/>
    <col min="5352" max="5352" width="11.5703125" style="634" customWidth="1"/>
    <col min="5353" max="5353" width="13.85546875" style="634" bestFit="1" customWidth="1"/>
    <col min="5354" max="5354" width="11.42578125" style="634" bestFit="1" customWidth="1"/>
    <col min="5355" max="5355" width="14.140625" style="634" customWidth="1"/>
    <col min="5356" max="5356" width="11.5703125" style="634" customWidth="1"/>
    <col min="5357" max="5357" width="13.85546875" style="634" bestFit="1" customWidth="1"/>
    <col min="5358" max="5358" width="9.140625" style="634"/>
    <col min="5359" max="5359" width="14.140625" style="634" customWidth="1"/>
    <col min="5360" max="5360" width="11.5703125" style="634" customWidth="1"/>
    <col min="5361" max="5361" width="13.85546875" style="634" bestFit="1" customWidth="1"/>
    <col min="5362" max="5362" width="9.140625" style="634"/>
    <col min="5363" max="5363" width="14.140625" style="634" customWidth="1"/>
    <col min="5364" max="5364" width="11.5703125" style="634" customWidth="1"/>
    <col min="5365" max="5365" width="13.85546875" style="634" bestFit="1" customWidth="1"/>
    <col min="5366" max="5366" width="9.140625" style="634"/>
    <col min="5367" max="5367" width="14.140625" style="634" customWidth="1"/>
    <col min="5368" max="5368" width="11.5703125" style="634" customWidth="1"/>
    <col min="5369" max="5369" width="13.85546875" style="634" bestFit="1" customWidth="1"/>
    <col min="5370" max="5370" width="9.140625" style="634"/>
    <col min="5371" max="5371" width="14.140625" style="634" customWidth="1"/>
    <col min="5372" max="5585" width="9.140625" style="634"/>
    <col min="5586" max="5586" width="24.7109375" style="634" bestFit="1" customWidth="1"/>
    <col min="5587" max="5587" width="11.42578125" style="634" bestFit="1" customWidth="1"/>
    <col min="5588" max="5588" width="8.28515625" style="634" customWidth="1"/>
    <col min="5589" max="5589" width="11.5703125" style="634" customWidth="1"/>
    <col min="5590" max="5590" width="10.7109375" style="634" customWidth="1"/>
    <col min="5591" max="5591" width="11.42578125" style="634" bestFit="1" customWidth="1"/>
    <col min="5592" max="5592" width="10.7109375" style="634" customWidth="1"/>
    <col min="5593" max="5593" width="13.42578125" style="634" customWidth="1"/>
    <col min="5594" max="5594" width="10.5703125" style="634" customWidth="1"/>
    <col min="5595" max="5595" width="12.85546875" style="634" customWidth="1"/>
    <col min="5596" max="5596" width="9.140625" style="634"/>
    <col min="5597" max="5597" width="13.85546875" style="634" customWidth="1"/>
    <col min="5598" max="5598" width="12" style="634" customWidth="1"/>
    <col min="5599" max="5599" width="12.85546875" style="634" customWidth="1"/>
    <col min="5600" max="5600" width="10.5703125" style="634" customWidth="1"/>
    <col min="5601" max="5601" width="13.85546875" style="634" bestFit="1" customWidth="1"/>
    <col min="5602" max="5603" width="13.85546875" style="634" customWidth="1"/>
    <col min="5604" max="5604" width="13.5703125" style="634" bestFit="1" customWidth="1"/>
    <col min="5605" max="5605" width="13.85546875" style="634" bestFit="1" customWidth="1"/>
    <col min="5606" max="5606" width="10.28515625" style="634" bestFit="1" customWidth="1"/>
    <col min="5607" max="5607" width="14.140625" style="634" customWidth="1"/>
    <col min="5608" max="5608" width="11.5703125" style="634" customWidth="1"/>
    <col min="5609" max="5609" width="13.85546875" style="634" bestFit="1" customWidth="1"/>
    <col min="5610" max="5610" width="11.42578125" style="634" bestFit="1" customWidth="1"/>
    <col min="5611" max="5611" width="14.140625" style="634" customWidth="1"/>
    <col min="5612" max="5612" width="11.5703125" style="634" customWidth="1"/>
    <col min="5613" max="5613" width="13.85546875" style="634" bestFit="1" customWidth="1"/>
    <col min="5614" max="5614" width="9.140625" style="634"/>
    <col min="5615" max="5615" width="14.140625" style="634" customWidth="1"/>
    <col min="5616" max="5616" width="11.5703125" style="634" customWidth="1"/>
    <col min="5617" max="5617" width="13.85546875" style="634" bestFit="1" customWidth="1"/>
    <col min="5618" max="5618" width="9.140625" style="634"/>
    <col min="5619" max="5619" width="14.140625" style="634" customWidth="1"/>
    <col min="5620" max="5620" width="11.5703125" style="634" customWidth="1"/>
    <col min="5621" max="5621" width="13.85546875" style="634" bestFit="1" customWidth="1"/>
    <col min="5622" max="5622" width="9.140625" style="634"/>
    <col min="5623" max="5623" width="14.140625" style="634" customWidth="1"/>
    <col min="5624" max="5624" width="11.5703125" style="634" customWidth="1"/>
    <col min="5625" max="5625" width="13.85546875" style="634" bestFit="1" customWidth="1"/>
    <col min="5626" max="5626" width="9.140625" style="634"/>
    <col min="5627" max="5627" width="14.140625" style="634" customWidth="1"/>
    <col min="5628" max="5841" width="9.140625" style="634"/>
    <col min="5842" max="5842" width="24.7109375" style="634" bestFit="1" customWidth="1"/>
    <col min="5843" max="5843" width="11.42578125" style="634" bestFit="1" customWidth="1"/>
    <col min="5844" max="5844" width="8.28515625" style="634" customWidth="1"/>
    <col min="5845" max="5845" width="11.5703125" style="634" customWidth="1"/>
    <col min="5846" max="5846" width="10.7109375" style="634" customWidth="1"/>
    <col min="5847" max="5847" width="11.42578125" style="634" bestFit="1" customWidth="1"/>
    <col min="5848" max="5848" width="10.7109375" style="634" customWidth="1"/>
    <col min="5849" max="5849" width="13.42578125" style="634" customWidth="1"/>
    <col min="5850" max="5850" width="10.5703125" style="634" customWidth="1"/>
    <col min="5851" max="5851" width="12.85546875" style="634" customWidth="1"/>
    <col min="5852" max="5852" width="9.140625" style="634"/>
    <col min="5853" max="5853" width="13.85546875" style="634" customWidth="1"/>
    <col min="5854" max="5854" width="12" style="634" customWidth="1"/>
    <col min="5855" max="5855" width="12.85546875" style="634" customWidth="1"/>
    <col min="5856" max="5856" width="10.5703125" style="634" customWidth="1"/>
    <col min="5857" max="5857" width="13.85546875" style="634" bestFit="1" customWidth="1"/>
    <col min="5858" max="5859" width="13.85546875" style="634" customWidth="1"/>
    <col min="5860" max="5860" width="13.5703125" style="634" bestFit="1" customWidth="1"/>
    <col min="5861" max="5861" width="13.85546875" style="634" bestFit="1" customWidth="1"/>
    <col min="5862" max="5862" width="10.28515625" style="634" bestFit="1" customWidth="1"/>
    <col min="5863" max="5863" width="14.140625" style="634" customWidth="1"/>
    <col min="5864" max="5864" width="11.5703125" style="634" customWidth="1"/>
    <col min="5865" max="5865" width="13.85546875" style="634" bestFit="1" customWidth="1"/>
    <col min="5866" max="5866" width="11.42578125" style="634" bestFit="1" customWidth="1"/>
    <col min="5867" max="5867" width="14.140625" style="634" customWidth="1"/>
    <col min="5868" max="5868" width="11.5703125" style="634" customWidth="1"/>
    <col min="5869" max="5869" width="13.85546875" style="634" bestFit="1" customWidth="1"/>
    <col min="5870" max="5870" width="9.140625" style="634"/>
    <col min="5871" max="5871" width="14.140625" style="634" customWidth="1"/>
    <col min="5872" max="5872" width="11.5703125" style="634" customWidth="1"/>
    <col min="5873" max="5873" width="13.85546875" style="634" bestFit="1" customWidth="1"/>
    <col min="5874" max="5874" width="9.140625" style="634"/>
    <col min="5875" max="5875" width="14.140625" style="634" customWidth="1"/>
    <col min="5876" max="5876" width="11.5703125" style="634" customWidth="1"/>
    <col min="5877" max="5877" width="13.85546875" style="634" bestFit="1" customWidth="1"/>
    <col min="5878" max="5878" width="9.140625" style="634"/>
    <col min="5879" max="5879" width="14.140625" style="634" customWidth="1"/>
    <col min="5880" max="5880" width="11.5703125" style="634" customWidth="1"/>
    <col min="5881" max="5881" width="13.85546875" style="634" bestFit="1" customWidth="1"/>
    <col min="5882" max="5882" width="9.140625" style="634"/>
    <col min="5883" max="5883" width="14.140625" style="634" customWidth="1"/>
    <col min="5884" max="6097" width="9.140625" style="634"/>
    <col min="6098" max="6098" width="24.7109375" style="634" bestFit="1" customWidth="1"/>
    <col min="6099" max="6099" width="11.42578125" style="634" bestFit="1" customWidth="1"/>
    <col min="6100" max="6100" width="8.28515625" style="634" customWidth="1"/>
    <col min="6101" max="6101" width="11.5703125" style="634" customWidth="1"/>
    <col min="6102" max="6102" width="10.7109375" style="634" customWidth="1"/>
    <col min="6103" max="6103" width="11.42578125" style="634" bestFit="1" customWidth="1"/>
    <col min="6104" max="6104" width="10.7109375" style="634" customWidth="1"/>
    <col min="6105" max="6105" width="13.42578125" style="634" customWidth="1"/>
    <col min="6106" max="6106" width="10.5703125" style="634" customWidth="1"/>
    <col min="6107" max="6107" width="12.85546875" style="634" customWidth="1"/>
    <col min="6108" max="6108" width="9.140625" style="634"/>
    <col min="6109" max="6109" width="13.85546875" style="634" customWidth="1"/>
    <col min="6110" max="6110" width="12" style="634" customWidth="1"/>
    <col min="6111" max="6111" width="12.85546875" style="634" customWidth="1"/>
    <col min="6112" max="6112" width="10.5703125" style="634" customWidth="1"/>
    <col min="6113" max="6113" width="13.85546875" style="634" bestFit="1" customWidth="1"/>
    <col min="6114" max="6115" width="13.85546875" style="634" customWidth="1"/>
    <col min="6116" max="6116" width="13.5703125" style="634" bestFit="1" customWidth="1"/>
    <col min="6117" max="6117" width="13.85546875" style="634" bestFit="1" customWidth="1"/>
    <col min="6118" max="6118" width="10.28515625" style="634" bestFit="1" customWidth="1"/>
    <col min="6119" max="6119" width="14.140625" style="634" customWidth="1"/>
    <col min="6120" max="6120" width="11.5703125" style="634" customWidth="1"/>
    <col min="6121" max="6121" width="13.85546875" style="634" bestFit="1" customWidth="1"/>
    <col min="6122" max="6122" width="11.42578125" style="634" bestFit="1" customWidth="1"/>
    <col min="6123" max="6123" width="14.140625" style="634" customWidth="1"/>
    <col min="6124" max="6124" width="11.5703125" style="634" customWidth="1"/>
    <col min="6125" max="6125" width="13.85546875" style="634" bestFit="1" customWidth="1"/>
    <col min="6126" max="6126" width="9.140625" style="634"/>
    <col min="6127" max="6127" width="14.140625" style="634" customWidth="1"/>
    <col min="6128" max="6128" width="11.5703125" style="634" customWidth="1"/>
    <col min="6129" max="6129" width="13.85546875" style="634" bestFit="1" customWidth="1"/>
    <col min="6130" max="6130" width="9.140625" style="634"/>
    <col min="6131" max="6131" width="14.140625" style="634" customWidth="1"/>
    <col min="6132" max="6132" width="11.5703125" style="634" customWidth="1"/>
    <col min="6133" max="6133" width="13.85546875" style="634" bestFit="1" customWidth="1"/>
    <col min="6134" max="6134" width="9.140625" style="634"/>
    <col min="6135" max="6135" width="14.140625" style="634" customWidth="1"/>
    <col min="6136" max="6136" width="11.5703125" style="634" customWidth="1"/>
    <col min="6137" max="6137" width="13.85546875" style="634" bestFit="1" customWidth="1"/>
    <col min="6138" max="6138" width="9.140625" style="634"/>
    <col min="6139" max="6139" width="14.140625" style="634" customWidth="1"/>
    <col min="6140" max="6353" width="9.140625" style="634"/>
    <col min="6354" max="6354" width="24.7109375" style="634" bestFit="1" customWidth="1"/>
    <col min="6355" max="6355" width="11.42578125" style="634" bestFit="1" customWidth="1"/>
    <col min="6356" max="6356" width="8.28515625" style="634" customWidth="1"/>
    <col min="6357" max="6357" width="11.5703125" style="634" customWidth="1"/>
    <col min="6358" max="6358" width="10.7109375" style="634" customWidth="1"/>
    <col min="6359" max="6359" width="11.42578125" style="634" bestFit="1" customWidth="1"/>
    <col min="6360" max="6360" width="10.7109375" style="634" customWidth="1"/>
    <col min="6361" max="6361" width="13.42578125" style="634" customWidth="1"/>
    <col min="6362" max="6362" width="10.5703125" style="634" customWidth="1"/>
    <col min="6363" max="6363" width="12.85546875" style="634" customWidth="1"/>
    <col min="6364" max="6364" width="9.140625" style="634"/>
    <col min="6365" max="6365" width="13.85546875" style="634" customWidth="1"/>
    <col min="6366" max="6366" width="12" style="634" customWidth="1"/>
    <col min="6367" max="6367" width="12.85546875" style="634" customWidth="1"/>
    <col min="6368" max="6368" width="10.5703125" style="634" customWidth="1"/>
    <col min="6369" max="6369" width="13.85546875" style="634" bestFit="1" customWidth="1"/>
    <col min="6370" max="6371" width="13.85546875" style="634" customWidth="1"/>
    <col min="6372" max="6372" width="13.5703125" style="634" bestFit="1" customWidth="1"/>
    <col min="6373" max="6373" width="13.85546875" style="634" bestFit="1" customWidth="1"/>
    <col min="6374" max="6374" width="10.28515625" style="634" bestFit="1" customWidth="1"/>
    <col min="6375" max="6375" width="14.140625" style="634" customWidth="1"/>
    <col min="6376" max="6376" width="11.5703125" style="634" customWidth="1"/>
    <col min="6377" max="6377" width="13.85546875" style="634" bestFit="1" customWidth="1"/>
    <col min="6378" max="6378" width="11.42578125" style="634" bestFit="1" customWidth="1"/>
    <col min="6379" max="6379" width="14.140625" style="634" customWidth="1"/>
    <col min="6380" max="6380" width="11.5703125" style="634" customWidth="1"/>
    <col min="6381" max="6381" width="13.85546875" style="634" bestFit="1" customWidth="1"/>
    <col min="6382" max="6382" width="9.140625" style="634"/>
    <col min="6383" max="6383" width="14.140625" style="634" customWidth="1"/>
    <col min="6384" max="6384" width="11.5703125" style="634" customWidth="1"/>
    <col min="6385" max="6385" width="13.85546875" style="634" bestFit="1" customWidth="1"/>
    <col min="6386" max="6386" width="9.140625" style="634"/>
    <col min="6387" max="6387" width="14.140625" style="634" customWidth="1"/>
    <col min="6388" max="6388" width="11.5703125" style="634" customWidth="1"/>
    <col min="6389" max="6389" width="13.85546875" style="634" bestFit="1" customWidth="1"/>
    <col min="6390" max="6390" width="9.140625" style="634"/>
    <col min="6391" max="6391" width="14.140625" style="634" customWidth="1"/>
    <col min="6392" max="6392" width="11.5703125" style="634" customWidth="1"/>
    <col min="6393" max="6393" width="13.85546875" style="634" bestFit="1" customWidth="1"/>
    <col min="6394" max="6394" width="9.140625" style="634"/>
    <col min="6395" max="6395" width="14.140625" style="634" customWidth="1"/>
    <col min="6396" max="6609" width="9.140625" style="634"/>
    <col min="6610" max="6610" width="24.7109375" style="634" bestFit="1" customWidth="1"/>
    <col min="6611" max="6611" width="11.42578125" style="634" bestFit="1" customWidth="1"/>
    <col min="6612" max="6612" width="8.28515625" style="634" customWidth="1"/>
    <col min="6613" max="6613" width="11.5703125" style="634" customWidth="1"/>
    <col min="6614" max="6614" width="10.7109375" style="634" customWidth="1"/>
    <col min="6615" max="6615" width="11.42578125" style="634" bestFit="1" customWidth="1"/>
    <col min="6616" max="6616" width="10.7109375" style="634" customWidth="1"/>
    <col min="6617" max="6617" width="13.42578125" style="634" customWidth="1"/>
    <col min="6618" max="6618" width="10.5703125" style="634" customWidth="1"/>
    <col min="6619" max="6619" width="12.85546875" style="634" customWidth="1"/>
    <col min="6620" max="6620" width="9.140625" style="634"/>
    <col min="6621" max="6621" width="13.85546875" style="634" customWidth="1"/>
    <col min="6622" max="6622" width="12" style="634" customWidth="1"/>
    <col min="6623" max="6623" width="12.85546875" style="634" customWidth="1"/>
    <col min="6624" max="6624" width="10.5703125" style="634" customWidth="1"/>
    <col min="6625" max="6625" width="13.85546875" style="634" bestFit="1" customWidth="1"/>
    <col min="6626" max="6627" width="13.85546875" style="634" customWidth="1"/>
    <col min="6628" max="6628" width="13.5703125" style="634" bestFit="1" customWidth="1"/>
    <col min="6629" max="6629" width="13.85546875" style="634" bestFit="1" customWidth="1"/>
    <col min="6630" max="6630" width="10.28515625" style="634" bestFit="1" customWidth="1"/>
    <col min="6631" max="6631" width="14.140625" style="634" customWidth="1"/>
    <col min="6632" max="6632" width="11.5703125" style="634" customWidth="1"/>
    <col min="6633" max="6633" width="13.85546875" style="634" bestFit="1" customWidth="1"/>
    <col min="6634" max="6634" width="11.42578125" style="634" bestFit="1" customWidth="1"/>
    <col min="6635" max="6635" width="14.140625" style="634" customWidth="1"/>
    <col min="6636" max="6636" width="11.5703125" style="634" customWidth="1"/>
    <col min="6637" max="6637" width="13.85546875" style="634" bestFit="1" customWidth="1"/>
    <col min="6638" max="6638" width="9.140625" style="634"/>
    <col min="6639" max="6639" width="14.140625" style="634" customWidth="1"/>
    <col min="6640" max="6640" width="11.5703125" style="634" customWidth="1"/>
    <col min="6641" max="6641" width="13.85546875" style="634" bestFit="1" customWidth="1"/>
    <col min="6642" max="6642" width="9.140625" style="634"/>
    <col min="6643" max="6643" width="14.140625" style="634" customWidth="1"/>
    <col min="6644" max="6644" width="11.5703125" style="634" customWidth="1"/>
    <col min="6645" max="6645" width="13.85546875" style="634" bestFit="1" customWidth="1"/>
    <col min="6646" max="6646" width="9.140625" style="634"/>
    <col min="6647" max="6647" width="14.140625" style="634" customWidth="1"/>
    <col min="6648" max="6648" width="11.5703125" style="634" customWidth="1"/>
    <col min="6649" max="6649" width="13.85546875" style="634" bestFit="1" customWidth="1"/>
    <col min="6650" max="6650" width="9.140625" style="634"/>
    <col min="6651" max="6651" width="14.140625" style="634" customWidth="1"/>
    <col min="6652" max="6865" width="9.140625" style="634"/>
    <col min="6866" max="6866" width="24.7109375" style="634" bestFit="1" customWidth="1"/>
    <col min="6867" max="6867" width="11.42578125" style="634" bestFit="1" customWidth="1"/>
    <col min="6868" max="6868" width="8.28515625" style="634" customWidth="1"/>
    <col min="6869" max="6869" width="11.5703125" style="634" customWidth="1"/>
    <col min="6870" max="6870" width="10.7109375" style="634" customWidth="1"/>
    <col min="6871" max="6871" width="11.42578125" style="634" bestFit="1" customWidth="1"/>
    <col min="6872" max="6872" width="10.7109375" style="634" customWidth="1"/>
    <col min="6873" max="6873" width="13.42578125" style="634" customWidth="1"/>
    <col min="6874" max="6874" width="10.5703125" style="634" customWidth="1"/>
    <col min="6875" max="6875" width="12.85546875" style="634" customWidth="1"/>
    <col min="6876" max="6876" width="9.140625" style="634"/>
    <col min="6877" max="6877" width="13.85546875" style="634" customWidth="1"/>
    <col min="6878" max="6878" width="12" style="634" customWidth="1"/>
    <col min="6879" max="6879" width="12.85546875" style="634" customWidth="1"/>
    <col min="6880" max="6880" width="10.5703125" style="634" customWidth="1"/>
    <col min="6881" max="6881" width="13.85546875" style="634" bestFit="1" customWidth="1"/>
    <col min="6882" max="6883" width="13.85546875" style="634" customWidth="1"/>
    <col min="6884" max="6884" width="13.5703125" style="634" bestFit="1" customWidth="1"/>
    <col min="6885" max="6885" width="13.85546875" style="634" bestFit="1" customWidth="1"/>
    <col min="6886" max="6886" width="10.28515625" style="634" bestFit="1" customWidth="1"/>
    <col min="6887" max="6887" width="14.140625" style="634" customWidth="1"/>
    <col min="6888" max="6888" width="11.5703125" style="634" customWidth="1"/>
    <col min="6889" max="6889" width="13.85546875" style="634" bestFit="1" customWidth="1"/>
    <col min="6890" max="6890" width="11.42578125" style="634" bestFit="1" customWidth="1"/>
    <col min="6891" max="6891" width="14.140625" style="634" customWidth="1"/>
    <col min="6892" max="6892" width="11.5703125" style="634" customWidth="1"/>
    <col min="6893" max="6893" width="13.85546875" style="634" bestFit="1" customWidth="1"/>
    <col min="6894" max="6894" width="9.140625" style="634"/>
    <col min="6895" max="6895" width="14.140625" style="634" customWidth="1"/>
    <col min="6896" max="6896" width="11.5703125" style="634" customWidth="1"/>
    <col min="6897" max="6897" width="13.85546875" style="634" bestFit="1" customWidth="1"/>
    <col min="6898" max="6898" width="9.140625" style="634"/>
    <col min="6899" max="6899" width="14.140625" style="634" customWidth="1"/>
    <col min="6900" max="6900" width="11.5703125" style="634" customWidth="1"/>
    <col min="6901" max="6901" width="13.85546875" style="634" bestFit="1" customWidth="1"/>
    <col min="6902" max="6902" width="9.140625" style="634"/>
    <col min="6903" max="6903" width="14.140625" style="634" customWidth="1"/>
    <col min="6904" max="6904" width="11.5703125" style="634" customWidth="1"/>
    <col min="6905" max="6905" width="13.85546875" style="634" bestFit="1" customWidth="1"/>
    <col min="6906" max="6906" width="9.140625" style="634"/>
    <col min="6907" max="6907" width="14.140625" style="634" customWidth="1"/>
    <col min="6908" max="7121" width="9.140625" style="634"/>
    <col min="7122" max="7122" width="24.7109375" style="634" bestFit="1" customWidth="1"/>
    <col min="7123" max="7123" width="11.42578125" style="634" bestFit="1" customWidth="1"/>
    <col min="7124" max="7124" width="8.28515625" style="634" customWidth="1"/>
    <col min="7125" max="7125" width="11.5703125" style="634" customWidth="1"/>
    <col min="7126" max="7126" width="10.7109375" style="634" customWidth="1"/>
    <col min="7127" max="7127" width="11.42578125" style="634" bestFit="1" customWidth="1"/>
    <col min="7128" max="7128" width="10.7109375" style="634" customWidth="1"/>
    <col min="7129" max="7129" width="13.42578125" style="634" customWidth="1"/>
    <col min="7130" max="7130" width="10.5703125" style="634" customWidth="1"/>
    <col min="7131" max="7131" width="12.85546875" style="634" customWidth="1"/>
    <col min="7132" max="7132" width="9.140625" style="634"/>
    <col min="7133" max="7133" width="13.85546875" style="634" customWidth="1"/>
    <col min="7134" max="7134" width="12" style="634" customWidth="1"/>
    <col min="7135" max="7135" width="12.85546875" style="634" customWidth="1"/>
    <col min="7136" max="7136" width="10.5703125" style="634" customWidth="1"/>
    <col min="7137" max="7137" width="13.85546875" style="634" bestFit="1" customWidth="1"/>
    <col min="7138" max="7139" width="13.85546875" style="634" customWidth="1"/>
    <col min="7140" max="7140" width="13.5703125" style="634" bestFit="1" customWidth="1"/>
    <col min="7141" max="7141" width="13.85546875" style="634" bestFit="1" customWidth="1"/>
    <col min="7142" max="7142" width="10.28515625" style="634" bestFit="1" customWidth="1"/>
    <col min="7143" max="7143" width="14.140625" style="634" customWidth="1"/>
    <col min="7144" max="7144" width="11.5703125" style="634" customWidth="1"/>
    <col min="7145" max="7145" width="13.85546875" style="634" bestFit="1" customWidth="1"/>
    <col min="7146" max="7146" width="11.42578125" style="634" bestFit="1" customWidth="1"/>
    <col min="7147" max="7147" width="14.140625" style="634" customWidth="1"/>
    <col min="7148" max="7148" width="11.5703125" style="634" customWidth="1"/>
    <col min="7149" max="7149" width="13.85546875" style="634" bestFit="1" customWidth="1"/>
    <col min="7150" max="7150" width="9.140625" style="634"/>
    <col min="7151" max="7151" width="14.140625" style="634" customWidth="1"/>
    <col min="7152" max="7152" width="11.5703125" style="634" customWidth="1"/>
    <col min="7153" max="7153" width="13.85546875" style="634" bestFit="1" customWidth="1"/>
    <col min="7154" max="7154" width="9.140625" style="634"/>
    <col min="7155" max="7155" width="14.140625" style="634" customWidth="1"/>
    <col min="7156" max="7156" width="11.5703125" style="634" customWidth="1"/>
    <col min="7157" max="7157" width="13.85546875" style="634" bestFit="1" customWidth="1"/>
    <col min="7158" max="7158" width="9.140625" style="634"/>
    <col min="7159" max="7159" width="14.140625" style="634" customWidth="1"/>
    <col min="7160" max="7160" width="11.5703125" style="634" customWidth="1"/>
    <col min="7161" max="7161" width="13.85546875" style="634" bestFit="1" customWidth="1"/>
    <col min="7162" max="7162" width="9.140625" style="634"/>
    <col min="7163" max="7163" width="14.140625" style="634" customWidth="1"/>
    <col min="7164" max="7377" width="9.140625" style="634"/>
    <col min="7378" max="7378" width="24.7109375" style="634" bestFit="1" customWidth="1"/>
    <col min="7379" max="7379" width="11.42578125" style="634" bestFit="1" customWidth="1"/>
    <col min="7380" max="7380" width="8.28515625" style="634" customWidth="1"/>
    <col min="7381" max="7381" width="11.5703125" style="634" customWidth="1"/>
    <col min="7382" max="7382" width="10.7109375" style="634" customWidth="1"/>
    <col min="7383" max="7383" width="11.42578125" style="634" bestFit="1" customWidth="1"/>
    <col min="7384" max="7384" width="10.7109375" style="634" customWidth="1"/>
    <col min="7385" max="7385" width="13.42578125" style="634" customWidth="1"/>
    <col min="7386" max="7386" width="10.5703125" style="634" customWidth="1"/>
    <col min="7387" max="7387" width="12.85546875" style="634" customWidth="1"/>
    <col min="7388" max="7388" width="9.140625" style="634"/>
    <col min="7389" max="7389" width="13.85546875" style="634" customWidth="1"/>
    <col min="7390" max="7390" width="12" style="634" customWidth="1"/>
    <col min="7391" max="7391" width="12.85546875" style="634" customWidth="1"/>
    <col min="7392" max="7392" width="10.5703125" style="634" customWidth="1"/>
    <col min="7393" max="7393" width="13.85546875" style="634" bestFit="1" customWidth="1"/>
    <col min="7394" max="7395" width="13.85546875" style="634" customWidth="1"/>
    <col min="7396" max="7396" width="13.5703125" style="634" bestFit="1" customWidth="1"/>
    <col min="7397" max="7397" width="13.85546875" style="634" bestFit="1" customWidth="1"/>
    <col min="7398" max="7398" width="10.28515625" style="634" bestFit="1" customWidth="1"/>
    <col min="7399" max="7399" width="14.140625" style="634" customWidth="1"/>
    <col min="7400" max="7400" width="11.5703125" style="634" customWidth="1"/>
    <col min="7401" max="7401" width="13.85546875" style="634" bestFit="1" customWidth="1"/>
    <col min="7402" max="7402" width="11.42578125" style="634" bestFit="1" customWidth="1"/>
    <col min="7403" max="7403" width="14.140625" style="634" customWidth="1"/>
    <col min="7404" max="7404" width="11.5703125" style="634" customWidth="1"/>
    <col min="7405" max="7405" width="13.85546875" style="634" bestFit="1" customWidth="1"/>
    <col min="7406" max="7406" width="9.140625" style="634"/>
    <col min="7407" max="7407" width="14.140625" style="634" customWidth="1"/>
    <col min="7408" max="7408" width="11.5703125" style="634" customWidth="1"/>
    <col min="7409" max="7409" width="13.85546875" style="634" bestFit="1" customWidth="1"/>
    <col min="7410" max="7410" width="9.140625" style="634"/>
    <col min="7411" max="7411" width="14.140625" style="634" customWidth="1"/>
    <col min="7412" max="7412" width="11.5703125" style="634" customWidth="1"/>
    <col min="7413" max="7413" width="13.85546875" style="634" bestFit="1" customWidth="1"/>
    <col min="7414" max="7414" width="9.140625" style="634"/>
    <col min="7415" max="7415" width="14.140625" style="634" customWidth="1"/>
    <col min="7416" max="7416" width="11.5703125" style="634" customWidth="1"/>
    <col min="7417" max="7417" width="13.85546875" style="634" bestFit="1" customWidth="1"/>
    <col min="7418" max="7418" width="9.140625" style="634"/>
    <col min="7419" max="7419" width="14.140625" style="634" customWidth="1"/>
    <col min="7420" max="7633" width="9.140625" style="634"/>
    <col min="7634" max="7634" width="24.7109375" style="634" bestFit="1" customWidth="1"/>
    <col min="7635" max="7635" width="11.42578125" style="634" bestFit="1" customWidth="1"/>
    <col min="7636" max="7636" width="8.28515625" style="634" customWidth="1"/>
    <col min="7637" max="7637" width="11.5703125" style="634" customWidth="1"/>
    <col min="7638" max="7638" width="10.7109375" style="634" customWidth="1"/>
    <col min="7639" max="7639" width="11.42578125" style="634" bestFit="1" customWidth="1"/>
    <col min="7640" max="7640" width="10.7109375" style="634" customWidth="1"/>
    <col min="7641" max="7641" width="13.42578125" style="634" customWidth="1"/>
    <col min="7642" max="7642" width="10.5703125" style="634" customWidth="1"/>
    <col min="7643" max="7643" width="12.85546875" style="634" customWidth="1"/>
    <col min="7644" max="7644" width="9.140625" style="634"/>
    <col min="7645" max="7645" width="13.85546875" style="634" customWidth="1"/>
    <col min="7646" max="7646" width="12" style="634" customWidth="1"/>
    <col min="7647" max="7647" width="12.85546875" style="634" customWidth="1"/>
    <col min="7648" max="7648" width="10.5703125" style="634" customWidth="1"/>
    <col min="7649" max="7649" width="13.85546875" style="634" bestFit="1" customWidth="1"/>
    <col min="7650" max="7651" width="13.85546875" style="634" customWidth="1"/>
    <col min="7652" max="7652" width="13.5703125" style="634" bestFit="1" customWidth="1"/>
    <col min="7653" max="7653" width="13.85546875" style="634" bestFit="1" customWidth="1"/>
    <col min="7654" max="7654" width="10.28515625" style="634" bestFit="1" customWidth="1"/>
    <col min="7655" max="7655" width="14.140625" style="634" customWidth="1"/>
    <col min="7656" max="7656" width="11.5703125" style="634" customWidth="1"/>
    <col min="7657" max="7657" width="13.85546875" style="634" bestFit="1" customWidth="1"/>
    <col min="7658" max="7658" width="11.42578125" style="634" bestFit="1" customWidth="1"/>
    <col min="7659" max="7659" width="14.140625" style="634" customWidth="1"/>
    <col min="7660" max="7660" width="11.5703125" style="634" customWidth="1"/>
    <col min="7661" max="7661" width="13.85546875" style="634" bestFit="1" customWidth="1"/>
    <col min="7662" max="7662" width="9.140625" style="634"/>
    <col min="7663" max="7663" width="14.140625" style="634" customWidth="1"/>
    <col min="7664" max="7664" width="11.5703125" style="634" customWidth="1"/>
    <col min="7665" max="7665" width="13.85546875" style="634" bestFit="1" customWidth="1"/>
    <col min="7666" max="7666" width="9.140625" style="634"/>
    <col min="7667" max="7667" width="14.140625" style="634" customWidth="1"/>
    <col min="7668" max="7668" width="11.5703125" style="634" customWidth="1"/>
    <col min="7669" max="7669" width="13.85546875" style="634" bestFit="1" customWidth="1"/>
    <col min="7670" max="7670" width="9.140625" style="634"/>
    <col min="7671" max="7671" width="14.140625" style="634" customWidth="1"/>
    <col min="7672" max="7672" width="11.5703125" style="634" customWidth="1"/>
    <col min="7673" max="7673" width="13.85546875" style="634" bestFit="1" customWidth="1"/>
    <col min="7674" max="7674" width="9.140625" style="634"/>
    <col min="7675" max="7675" width="14.140625" style="634" customWidth="1"/>
    <col min="7676" max="7889" width="9.140625" style="634"/>
    <col min="7890" max="7890" width="24.7109375" style="634" bestFit="1" customWidth="1"/>
    <col min="7891" max="7891" width="11.42578125" style="634" bestFit="1" customWidth="1"/>
    <col min="7892" max="7892" width="8.28515625" style="634" customWidth="1"/>
    <col min="7893" max="7893" width="11.5703125" style="634" customWidth="1"/>
    <col min="7894" max="7894" width="10.7109375" style="634" customWidth="1"/>
    <col min="7895" max="7895" width="11.42578125" style="634" bestFit="1" customWidth="1"/>
    <col min="7896" max="7896" width="10.7109375" style="634" customWidth="1"/>
    <col min="7897" max="7897" width="13.42578125" style="634" customWidth="1"/>
    <col min="7898" max="7898" width="10.5703125" style="634" customWidth="1"/>
    <col min="7899" max="7899" width="12.85546875" style="634" customWidth="1"/>
    <col min="7900" max="7900" width="9.140625" style="634"/>
    <col min="7901" max="7901" width="13.85546875" style="634" customWidth="1"/>
    <col min="7902" max="7902" width="12" style="634" customWidth="1"/>
    <col min="7903" max="7903" width="12.85546875" style="634" customWidth="1"/>
    <col min="7904" max="7904" width="10.5703125" style="634" customWidth="1"/>
    <col min="7905" max="7905" width="13.85546875" style="634" bestFit="1" customWidth="1"/>
    <col min="7906" max="7907" width="13.85546875" style="634" customWidth="1"/>
    <col min="7908" max="7908" width="13.5703125" style="634" bestFit="1" customWidth="1"/>
    <col min="7909" max="7909" width="13.85546875" style="634" bestFit="1" customWidth="1"/>
    <col min="7910" max="7910" width="10.28515625" style="634" bestFit="1" customWidth="1"/>
    <col min="7911" max="7911" width="14.140625" style="634" customWidth="1"/>
    <col min="7912" max="7912" width="11.5703125" style="634" customWidth="1"/>
    <col min="7913" max="7913" width="13.85546875" style="634" bestFit="1" customWidth="1"/>
    <col min="7914" max="7914" width="11.42578125" style="634" bestFit="1" customWidth="1"/>
    <col min="7915" max="7915" width="14.140625" style="634" customWidth="1"/>
    <col min="7916" max="7916" width="11.5703125" style="634" customWidth="1"/>
    <col min="7917" max="7917" width="13.85546875" style="634" bestFit="1" customWidth="1"/>
    <col min="7918" max="7918" width="9.140625" style="634"/>
    <col min="7919" max="7919" width="14.140625" style="634" customWidth="1"/>
    <col min="7920" max="7920" width="11.5703125" style="634" customWidth="1"/>
    <col min="7921" max="7921" width="13.85546875" style="634" bestFit="1" customWidth="1"/>
    <col min="7922" max="7922" width="9.140625" style="634"/>
    <col min="7923" max="7923" width="14.140625" style="634" customWidth="1"/>
    <col min="7924" max="7924" width="11.5703125" style="634" customWidth="1"/>
    <col min="7925" max="7925" width="13.85546875" style="634" bestFit="1" customWidth="1"/>
    <col min="7926" max="7926" width="9.140625" style="634"/>
    <col min="7927" max="7927" width="14.140625" style="634" customWidth="1"/>
    <col min="7928" max="7928" width="11.5703125" style="634" customWidth="1"/>
    <col min="7929" max="7929" width="13.85546875" style="634" bestFit="1" customWidth="1"/>
    <col min="7930" max="7930" width="9.140625" style="634"/>
    <col min="7931" max="7931" width="14.140625" style="634" customWidth="1"/>
    <col min="7932" max="8145" width="9.140625" style="634"/>
    <col min="8146" max="8146" width="24.7109375" style="634" bestFit="1" customWidth="1"/>
    <col min="8147" max="8147" width="11.42578125" style="634" bestFit="1" customWidth="1"/>
    <col min="8148" max="8148" width="8.28515625" style="634" customWidth="1"/>
    <col min="8149" max="8149" width="11.5703125" style="634" customWidth="1"/>
    <col min="8150" max="8150" width="10.7109375" style="634" customWidth="1"/>
    <col min="8151" max="8151" width="11.42578125" style="634" bestFit="1" customWidth="1"/>
    <col min="8152" max="8152" width="10.7109375" style="634" customWidth="1"/>
    <col min="8153" max="8153" width="13.42578125" style="634" customWidth="1"/>
    <col min="8154" max="8154" width="10.5703125" style="634" customWidth="1"/>
    <col min="8155" max="8155" width="12.85546875" style="634" customWidth="1"/>
    <col min="8156" max="8156" width="9.140625" style="634"/>
    <col min="8157" max="8157" width="13.85546875" style="634" customWidth="1"/>
    <col min="8158" max="8158" width="12" style="634" customWidth="1"/>
    <col min="8159" max="8159" width="12.85546875" style="634" customWidth="1"/>
    <col min="8160" max="8160" width="10.5703125" style="634" customWidth="1"/>
    <col min="8161" max="8161" width="13.85546875" style="634" bestFit="1" customWidth="1"/>
    <col min="8162" max="8163" width="13.85546875" style="634" customWidth="1"/>
    <col min="8164" max="8164" width="13.5703125" style="634" bestFit="1" customWidth="1"/>
    <col min="8165" max="8165" width="13.85546875" style="634" bestFit="1" customWidth="1"/>
    <col min="8166" max="8166" width="10.28515625" style="634" bestFit="1" customWidth="1"/>
    <col min="8167" max="8167" width="14.140625" style="634" customWidth="1"/>
    <col min="8168" max="8168" width="11.5703125" style="634" customWidth="1"/>
    <col min="8169" max="8169" width="13.85546875" style="634" bestFit="1" customWidth="1"/>
    <col min="8170" max="8170" width="11.42578125" style="634" bestFit="1" customWidth="1"/>
    <col min="8171" max="8171" width="14.140625" style="634" customWidth="1"/>
    <col min="8172" max="8172" width="11.5703125" style="634" customWidth="1"/>
    <col min="8173" max="8173" width="13.85546875" style="634" bestFit="1" customWidth="1"/>
    <col min="8174" max="8174" width="9.140625" style="634"/>
    <col min="8175" max="8175" width="14.140625" style="634" customWidth="1"/>
    <col min="8176" max="8176" width="11.5703125" style="634" customWidth="1"/>
    <col min="8177" max="8177" width="13.85546875" style="634" bestFit="1" customWidth="1"/>
    <col min="8178" max="8178" width="9.140625" style="634"/>
    <col min="8179" max="8179" width="14.140625" style="634" customWidth="1"/>
    <col min="8180" max="8180" width="11.5703125" style="634" customWidth="1"/>
    <col min="8181" max="8181" width="13.85546875" style="634" bestFit="1" customWidth="1"/>
    <col min="8182" max="8182" width="9.140625" style="634"/>
    <col min="8183" max="8183" width="14.140625" style="634" customWidth="1"/>
    <col min="8184" max="8184" width="11.5703125" style="634" customWidth="1"/>
    <col min="8185" max="8185" width="13.85546875" style="634" bestFit="1" customWidth="1"/>
    <col min="8186" max="8186" width="9.140625" style="634"/>
    <col min="8187" max="8187" width="14.140625" style="634" customWidth="1"/>
    <col min="8188" max="8401" width="9.140625" style="634"/>
    <col min="8402" max="8402" width="24.7109375" style="634" bestFit="1" customWidth="1"/>
    <col min="8403" max="8403" width="11.42578125" style="634" bestFit="1" customWidth="1"/>
    <col min="8404" max="8404" width="8.28515625" style="634" customWidth="1"/>
    <col min="8405" max="8405" width="11.5703125" style="634" customWidth="1"/>
    <col min="8406" max="8406" width="10.7109375" style="634" customWidth="1"/>
    <col min="8407" max="8407" width="11.42578125" style="634" bestFit="1" customWidth="1"/>
    <col min="8408" max="8408" width="10.7109375" style="634" customWidth="1"/>
    <col min="8409" max="8409" width="13.42578125" style="634" customWidth="1"/>
    <col min="8410" max="8410" width="10.5703125" style="634" customWidth="1"/>
    <col min="8411" max="8411" width="12.85546875" style="634" customWidth="1"/>
    <col min="8412" max="8412" width="9.140625" style="634"/>
    <col min="8413" max="8413" width="13.85546875" style="634" customWidth="1"/>
    <col min="8414" max="8414" width="12" style="634" customWidth="1"/>
    <col min="8415" max="8415" width="12.85546875" style="634" customWidth="1"/>
    <col min="8416" max="8416" width="10.5703125" style="634" customWidth="1"/>
    <col min="8417" max="8417" width="13.85546875" style="634" bestFit="1" customWidth="1"/>
    <col min="8418" max="8419" width="13.85546875" style="634" customWidth="1"/>
    <col min="8420" max="8420" width="13.5703125" style="634" bestFit="1" customWidth="1"/>
    <col min="8421" max="8421" width="13.85546875" style="634" bestFit="1" customWidth="1"/>
    <col min="8422" max="8422" width="10.28515625" style="634" bestFit="1" customWidth="1"/>
    <col min="8423" max="8423" width="14.140625" style="634" customWidth="1"/>
    <col min="8424" max="8424" width="11.5703125" style="634" customWidth="1"/>
    <col min="8425" max="8425" width="13.85546875" style="634" bestFit="1" customWidth="1"/>
    <col min="8426" max="8426" width="11.42578125" style="634" bestFit="1" customWidth="1"/>
    <col min="8427" max="8427" width="14.140625" style="634" customWidth="1"/>
    <col min="8428" max="8428" width="11.5703125" style="634" customWidth="1"/>
    <col min="8429" max="8429" width="13.85546875" style="634" bestFit="1" customWidth="1"/>
    <col min="8430" max="8430" width="9.140625" style="634"/>
    <col min="8431" max="8431" width="14.140625" style="634" customWidth="1"/>
    <col min="8432" max="8432" width="11.5703125" style="634" customWidth="1"/>
    <col min="8433" max="8433" width="13.85546875" style="634" bestFit="1" customWidth="1"/>
    <col min="8434" max="8434" width="9.140625" style="634"/>
    <col min="8435" max="8435" width="14.140625" style="634" customWidth="1"/>
    <col min="8436" max="8436" width="11.5703125" style="634" customWidth="1"/>
    <col min="8437" max="8437" width="13.85546875" style="634" bestFit="1" customWidth="1"/>
    <col min="8438" max="8438" width="9.140625" style="634"/>
    <col min="8439" max="8439" width="14.140625" style="634" customWidth="1"/>
    <col min="8440" max="8440" width="11.5703125" style="634" customWidth="1"/>
    <col min="8441" max="8441" width="13.85546875" style="634" bestFit="1" customWidth="1"/>
    <col min="8442" max="8442" width="9.140625" style="634"/>
    <col min="8443" max="8443" width="14.140625" style="634" customWidth="1"/>
    <col min="8444" max="8657" width="9.140625" style="634"/>
    <col min="8658" max="8658" width="24.7109375" style="634" bestFit="1" customWidth="1"/>
    <col min="8659" max="8659" width="11.42578125" style="634" bestFit="1" customWidth="1"/>
    <col min="8660" max="8660" width="8.28515625" style="634" customWidth="1"/>
    <col min="8661" max="8661" width="11.5703125" style="634" customWidth="1"/>
    <col min="8662" max="8662" width="10.7109375" style="634" customWidth="1"/>
    <col min="8663" max="8663" width="11.42578125" style="634" bestFit="1" customWidth="1"/>
    <col min="8664" max="8664" width="10.7109375" style="634" customWidth="1"/>
    <col min="8665" max="8665" width="13.42578125" style="634" customWidth="1"/>
    <col min="8666" max="8666" width="10.5703125" style="634" customWidth="1"/>
    <col min="8667" max="8667" width="12.85546875" style="634" customWidth="1"/>
    <col min="8668" max="8668" width="9.140625" style="634"/>
    <col min="8669" max="8669" width="13.85546875" style="634" customWidth="1"/>
    <col min="8670" max="8670" width="12" style="634" customWidth="1"/>
    <col min="8671" max="8671" width="12.85546875" style="634" customWidth="1"/>
    <col min="8672" max="8672" width="10.5703125" style="634" customWidth="1"/>
    <col min="8673" max="8673" width="13.85546875" style="634" bestFit="1" customWidth="1"/>
    <col min="8674" max="8675" width="13.85546875" style="634" customWidth="1"/>
    <col min="8676" max="8676" width="13.5703125" style="634" bestFit="1" customWidth="1"/>
    <col min="8677" max="8677" width="13.85546875" style="634" bestFit="1" customWidth="1"/>
    <col min="8678" max="8678" width="10.28515625" style="634" bestFit="1" customWidth="1"/>
    <col min="8679" max="8679" width="14.140625" style="634" customWidth="1"/>
    <col min="8680" max="8680" width="11.5703125" style="634" customWidth="1"/>
    <col min="8681" max="8681" width="13.85546875" style="634" bestFit="1" customWidth="1"/>
    <col min="8682" max="8682" width="11.42578125" style="634" bestFit="1" customWidth="1"/>
    <col min="8683" max="8683" width="14.140625" style="634" customWidth="1"/>
    <col min="8684" max="8684" width="11.5703125" style="634" customWidth="1"/>
    <col min="8685" max="8685" width="13.85546875" style="634" bestFit="1" customWidth="1"/>
    <col min="8686" max="8686" width="9.140625" style="634"/>
    <col min="8687" max="8687" width="14.140625" style="634" customWidth="1"/>
    <col min="8688" max="8688" width="11.5703125" style="634" customWidth="1"/>
    <col min="8689" max="8689" width="13.85546875" style="634" bestFit="1" customWidth="1"/>
    <col min="8690" max="8690" width="9.140625" style="634"/>
    <col min="8691" max="8691" width="14.140625" style="634" customWidth="1"/>
    <col min="8692" max="8692" width="11.5703125" style="634" customWidth="1"/>
    <col min="8693" max="8693" width="13.85546875" style="634" bestFit="1" customWidth="1"/>
    <col min="8694" max="8694" width="9.140625" style="634"/>
    <col min="8695" max="8695" width="14.140625" style="634" customWidth="1"/>
    <col min="8696" max="8696" width="11.5703125" style="634" customWidth="1"/>
    <col min="8697" max="8697" width="13.85546875" style="634" bestFit="1" customWidth="1"/>
    <col min="8698" max="8698" width="9.140625" style="634"/>
    <col min="8699" max="8699" width="14.140625" style="634" customWidth="1"/>
    <col min="8700" max="8913" width="9.140625" style="634"/>
    <col min="8914" max="8914" width="24.7109375" style="634" bestFit="1" customWidth="1"/>
    <col min="8915" max="8915" width="11.42578125" style="634" bestFit="1" customWidth="1"/>
    <col min="8916" max="8916" width="8.28515625" style="634" customWidth="1"/>
    <col min="8917" max="8917" width="11.5703125" style="634" customWidth="1"/>
    <col min="8918" max="8918" width="10.7109375" style="634" customWidth="1"/>
    <col min="8919" max="8919" width="11.42578125" style="634" bestFit="1" customWidth="1"/>
    <col min="8920" max="8920" width="10.7109375" style="634" customWidth="1"/>
    <col min="8921" max="8921" width="13.42578125" style="634" customWidth="1"/>
    <col min="8922" max="8922" width="10.5703125" style="634" customWidth="1"/>
    <col min="8923" max="8923" width="12.85546875" style="634" customWidth="1"/>
    <col min="8924" max="8924" width="9.140625" style="634"/>
    <col min="8925" max="8925" width="13.85546875" style="634" customWidth="1"/>
    <col min="8926" max="8926" width="12" style="634" customWidth="1"/>
    <col min="8927" max="8927" width="12.85546875" style="634" customWidth="1"/>
    <col min="8928" max="8928" width="10.5703125" style="634" customWidth="1"/>
    <col min="8929" max="8929" width="13.85546875" style="634" bestFit="1" customWidth="1"/>
    <col min="8930" max="8931" width="13.85546875" style="634" customWidth="1"/>
    <col min="8932" max="8932" width="13.5703125" style="634" bestFit="1" customWidth="1"/>
    <col min="8933" max="8933" width="13.85546875" style="634" bestFit="1" customWidth="1"/>
    <col min="8934" max="8934" width="10.28515625" style="634" bestFit="1" customWidth="1"/>
    <col min="8935" max="8935" width="14.140625" style="634" customWidth="1"/>
    <col min="8936" max="8936" width="11.5703125" style="634" customWidth="1"/>
    <col min="8937" max="8937" width="13.85546875" style="634" bestFit="1" customWidth="1"/>
    <col min="8938" max="8938" width="11.42578125" style="634" bestFit="1" customWidth="1"/>
    <col min="8939" max="8939" width="14.140625" style="634" customWidth="1"/>
    <col min="8940" max="8940" width="11.5703125" style="634" customWidth="1"/>
    <col min="8941" max="8941" width="13.85546875" style="634" bestFit="1" customWidth="1"/>
    <col min="8942" max="8942" width="9.140625" style="634"/>
    <col min="8943" max="8943" width="14.140625" style="634" customWidth="1"/>
    <col min="8944" max="8944" width="11.5703125" style="634" customWidth="1"/>
    <col min="8945" max="8945" width="13.85546875" style="634" bestFit="1" customWidth="1"/>
    <col min="8946" max="8946" width="9.140625" style="634"/>
    <col min="8947" max="8947" width="14.140625" style="634" customWidth="1"/>
    <col min="8948" max="8948" width="11.5703125" style="634" customWidth="1"/>
    <col min="8949" max="8949" width="13.85546875" style="634" bestFit="1" customWidth="1"/>
    <col min="8950" max="8950" width="9.140625" style="634"/>
    <col min="8951" max="8951" width="14.140625" style="634" customWidth="1"/>
    <col min="8952" max="8952" width="11.5703125" style="634" customWidth="1"/>
    <col min="8953" max="8953" width="13.85546875" style="634" bestFit="1" customWidth="1"/>
    <col min="8954" max="8954" width="9.140625" style="634"/>
    <col min="8955" max="8955" width="14.140625" style="634" customWidth="1"/>
    <col min="8956" max="9169" width="9.140625" style="634"/>
    <col min="9170" max="9170" width="24.7109375" style="634" bestFit="1" customWidth="1"/>
    <col min="9171" max="9171" width="11.42578125" style="634" bestFit="1" customWidth="1"/>
    <col min="9172" max="9172" width="8.28515625" style="634" customWidth="1"/>
    <col min="9173" max="9173" width="11.5703125" style="634" customWidth="1"/>
    <col min="9174" max="9174" width="10.7109375" style="634" customWidth="1"/>
    <col min="9175" max="9175" width="11.42578125" style="634" bestFit="1" customWidth="1"/>
    <col min="9176" max="9176" width="10.7109375" style="634" customWidth="1"/>
    <col min="9177" max="9177" width="13.42578125" style="634" customWidth="1"/>
    <col min="9178" max="9178" width="10.5703125" style="634" customWidth="1"/>
    <col min="9179" max="9179" width="12.85546875" style="634" customWidth="1"/>
    <col min="9180" max="9180" width="9.140625" style="634"/>
    <col min="9181" max="9181" width="13.85546875" style="634" customWidth="1"/>
    <col min="9182" max="9182" width="12" style="634" customWidth="1"/>
    <col min="9183" max="9183" width="12.85546875" style="634" customWidth="1"/>
    <col min="9184" max="9184" width="10.5703125" style="634" customWidth="1"/>
    <col min="9185" max="9185" width="13.85546875" style="634" bestFit="1" customWidth="1"/>
    <col min="9186" max="9187" width="13.85546875" style="634" customWidth="1"/>
    <col min="9188" max="9188" width="13.5703125" style="634" bestFit="1" customWidth="1"/>
    <col min="9189" max="9189" width="13.85546875" style="634" bestFit="1" customWidth="1"/>
    <col min="9190" max="9190" width="10.28515625" style="634" bestFit="1" customWidth="1"/>
    <col min="9191" max="9191" width="14.140625" style="634" customWidth="1"/>
    <col min="9192" max="9192" width="11.5703125" style="634" customWidth="1"/>
    <col min="9193" max="9193" width="13.85546875" style="634" bestFit="1" customWidth="1"/>
    <col min="9194" max="9194" width="11.42578125" style="634" bestFit="1" customWidth="1"/>
    <col min="9195" max="9195" width="14.140625" style="634" customWidth="1"/>
    <col min="9196" max="9196" width="11.5703125" style="634" customWidth="1"/>
    <col min="9197" max="9197" width="13.85546875" style="634" bestFit="1" customWidth="1"/>
    <col min="9198" max="9198" width="9.140625" style="634"/>
    <col min="9199" max="9199" width="14.140625" style="634" customWidth="1"/>
    <col min="9200" max="9200" width="11.5703125" style="634" customWidth="1"/>
    <col min="9201" max="9201" width="13.85546875" style="634" bestFit="1" customWidth="1"/>
    <col min="9202" max="9202" width="9.140625" style="634"/>
    <col min="9203" max="9203" width="14.140625" style="634" customWidth="1"/>
    <col min="9204" max="9204" width="11.5703125" style="634" customWidth="1"/>
    <col min="9205" max="9205" width="13.85546875" style="634" bestFit="1" customWidth="1"/>
    <col min="9206" max="9206" width="9.140625" style="634"/>
    <col min="9207" max="9207" width="14.140625" style="634" customWidth="1"/>
    <col min="9208" max="9208" width="11.5703125" style="634" customWidth="1"/>
    <col min="9209" max="9209" width="13.85546875" style="634" bestFit="1" customWidth="1"/>
    <col min="9210" max="9210" width="9.140625" style="634"/>
    <col min="9211" max="9211" width="14.140625" style="634" customWidth="1"/>
    <col min="9212" max="9425" width="9.140625" style="634"/>
    <col min="9426" max="9426" width="24.7109375" style="634" bestFit="1" customWidth="1"/>
    <col min="9427" max="9427" width="11.42578125" style="634" bestFit="1" customWidth="1"/>
    <col min="9428" max="9428" width="8.28515625" style="634" customWidth="1"/>
    <col min="9429" max="9429" width="11.5703125" style="634" customWidth="1"/>
    <col min="9430" max="9430" width="10.7109375" style="634" customWidth="1"/>
    <col min="9431" max="9431" width="11.42578125" style="634" bestFit="1" customWidth="1"/>
    <col min="9432" max="9432" width="10.7109375" style="634" customWidth="1"/>
    <col min="9433" max="9433" width="13.42578125" style="634" customWidth="1"/>
    <col min="9434" max="9434" width="10.5703125" style="634" customWidth="1"/>
    <col min="9435" max="9435" width="12.85546875" style="634" customWidth="1"/>
    <col min="9436" max="9436" width="9.140625" style="634"/>
    <col min="9437" max="9437" width="13.85546875" style="634" customWidth="1"/>
    <col min="9438" max="9438" width="12" style="634" customWidth="1"/>
    <col min="9439" max="9439" width="12.85546875" style="634" customWidth="1"/>
    <col min="9440" max="9440" width="10.5703125" style="634" customWidth="1"/>
    <col min="9441" max="9441" width="13.85546875" style="634" bestFit="1" customWidth="1"/>
    <col min="9442" max="9443" width="13.85546875" style="634" customWidth="1"/>
    <col min="9444" max="9444" width="13.5703125" style="634" bestFit="1" customWidth="1"/>
    <col min="9445" max="9445" width="13.85546875" style="634" bestFit="1" customWidth="1"/>
    <col min="9446" max="9446" width="10.28515625" style="634" bestFit="1" customWidth="1"/>
    <col min="9447" max="9447" width="14.140625" style="634" customWidth="1"/>
    <col min="9448" max="9448" width="11.5703125" style="634" customWidth="1"/>
    <col min="9449" max="9449" width="13.85546875" style="634" bestFit="1" customWidth="1"/>
    <col min="9450" max="9450" width="11.42578125" style="634" bestFit="1" customWidth="1"/>
    <col min="9451" max="9451" width="14.140625" style="634" customWidth="1"/>
    <col min="9452" max="9452" width="11.5703125" style="634" customWidth="1"/>
    <col min="9453" max="9453" width="13.85546875" style="634" bestFit="1" customWidth="1"/>
    <col min="9454" max="9454" width="9.140625" style="634"/>
    <col min="9455" max="9455" width="14.140625" style="634" customWidth="1"/>
    <col min="9456" max="9456" width="11.5703125" style="634" customWidth="1"/>
    <col min="9457" max="9457" width="13.85546875" style="634" bestFit="1" customWidth="1"/>
    <col min="9458" max="9458" width="9.140625" style="634"/>
    <col min="9459" max="9459" width="14.140625" style="634" customWidth="1"/>
    <col min="9460" max="9460" width="11.5703125" style="634" customWidth="1"/>
    <col min="9461" max="9461" width="13.85546875" style="634" bestFit="1" customWidth="1"/>
    <col min="9462" max="9462" width="9.140625" style="634"/>
    <col min="9463" max="9463" width="14.140625" style="634" customWidth="1"/>
    <col min="9464" max="9464" width="11.5703125" style="634" customWidth="1"/>
    <col min="9465" max="9465" width="13.85546875" style="634" bestFit="1" customWidth="1"/>
    <col min="9466" max="9466" width="9.140625" style="634"/>
    <col min="9467" max="9467" width="14.140625" style="634" customWidth="1"/>
    <col min="9468" max="9681" width="9.140625" style="634"/>
    <col min="9682" max="9682" width="24.7109375" style="634" bestFit="1" customWidth="1"/>
    <col min="9683" max="9683" width="11.42578125" style="634" bestFit="1" customWidth="1"/>
    <col min="9684" max="9684" width="8.28515625" style="634" customWidth="1"/>
    <col min="9685" max="9685" width="11.5703125" style="634" customWidth="1"/>
    <col min="9686" max="9686" width="10.7109375" style="634" customWidth="1"/>
    <col min="9687" max="9687" width="11.42578125" style="634" bestFit="1" customWidth="1"/>
    <col min="9688" max="9688" width="10.7109375" style="634" customWidth="1"/>
    <col min="9689" max="9689" width="13.42578125" style="634" customWidth="1"/>
    <col min="9690" max="9690" width="10.5703125" style="634" customWidth="1"/>
    <col min="9691" max="9691" width="12.85546875" style="634" customWidth="1"/>
    <col min="9692" max="9692" width="9.140625" style="634"/>
    <col min="9693" max="9693" width="13.85546875" style="634" customWidth="1"/>
    <col min="9694" max="9694" width="12" style="634" customWidth="1"/>
    <col min="9695" max="9695" width="12.85546875" style="634" customWidth="1"/>
    <col min="9696" max="9696" width="10.5703125" style="634" customWidth="1"/>
    <col min="9697" max="9697" width="13.85546875" style="634" bestFit="1" customWidth="1"/>
    <col min="9698" max="9699" width="13.85546875" style="634" customWidth="1"/>
    <col min="9700" max="9700" width="13.5703125" style="634" bestFit="1" customWidth="1"/>
    <col min="9701" max="9701" width="13.85546875" style="634" bestFit="1" customWidth="1"/>
    <col min="9702" max="9702" width="10.28515625" style="634" bestFit="1" customWidth="1"/>
    <col min="9703" max="9703" width="14.140625" style="634" customWidth="1"/>
    <col min="9704" max="9704" width="11.5703125" style="634" customWidth="1"/>
    <col min="9705" max="9705" width="13.85546875" style="634" bestFit="1" customWidth="1"/>
    <col min="9706" max="9706" width="11.42578125" style="634" bestFit="1" customWidth="1"/>
    <col min="9707" max="9707" width="14.140625" style="634" customWidth="1"/>
    <col min="9708" max="9708" width="11.5703125" style="634" customWidth="1"/>
    <col min="9709" max="9709" width="13.85546875" style="634" bestFit="1" customWidth="1"/>
    <col min="9710" max="9710" width="9.140625" style="634"/>
    <col min="9711" max="9711" width="14.140625" style="634" customWidth="1"/>
    <col min="9712" max="9712" width="11.5703125" style="634" customWidth="1"/>
    <col min="9713" max="9713" width="13.85546875" style="634" bestFit="1" customWidth="1"/>
    <col min="9714" max="9714" width="9.140625" style="634"/>
    <col min="9715" max="9715" width="14.140625" style="634" customWidth="1"/>
    <col min="9716" max="9716" width="11.5703125" style="634" customWidth="1"/>
    <col min="9717" max="9717" width="13.85546875" style="634" bestFit="1" customWidth="1"/>
    <col min="9718" max="9718" width="9.140625" style="634"/>
    <col min="9719" max="9719" width="14.140625" style="634" customWidth="1"/>
    <col min="9720" max="9720" width="11.5703125" style="634" customWidth="1"/>
    <col min="9721" max="9721" width="13.85546875" style="634" bestFit="1" customWidth="1"/>
    <col min="9722" max="9722" width="9.140625" style="634"/>
    <col min="9723" max="9723" width="14.140625" style="634" customWidth="1"/>
    <col min="9724" max="9937" width="9.140625" style="634"/>
    <col min="9938" max="9938" width="24.7109375" style="634" bestFit="1" customWidth="1"/>
    <col min="9939" max="9939" width="11.42578125" style="634" bestFit="1" customWidth="1"/>
    <col min="9940" max="9940" width="8.28515625" style="634" customWidth="1"/>
    <col min="9941" max="9941" width="11.5703125" style="634" customWidth="1"/>
    <col min="9942" max="9942" width="10.7109375" style="634" customWidth="1"/>
    <col min="9943" max="9943" width="11.42578125" style="634" bestFit="1" customWidth="1"/>
    <col min="9944" max="9944" width="10.7109375" style="634" customWidth="1"/>
    <col min="9945" max="9945" width="13.42578125" style="634" customWidth="1"/>
    <col min="9946" max="9946" width="10.5703125" style="634" customWidth="1"/>
    <col min="9947" max="9947" width="12.85546875" style="634" customWidth="1"/>
    <col min="9948" max="9948" width="9.140625" style="634"/>
    <col min="9949" max="9949" width="13.85546875" style="634" customWidth="1"/>
    <col min="9950" max="9950" width="12" style="634" customWidth="1"/>
    <col min="9951" max="9951" width="12.85546875" style="634" customWidth="1"/>
    <col min="9952" max="9952" width="10.5703125" style="634" customWidth="1"/>
    <col min="9953" max="9953" width="13.85546875" style="634" bestFit="1" customWidth="1"/>
    <col min="9954" max="9955" width="13.85546875" style="634" customWidth="1"/>
    <col min="9956" max="9956" width="13.5703125" style="634" bestFit="1" customWidth="1"/>
    <col min="9957" max="9957" width="13.85546875" style="634" bestFit="1" customWidth="1"/>
    <col min="9958" max="9958" width="10.28515625" style="634" bestFit="1" customWidth="1"/>
    <col min="9959" max="9959" width="14.140625" style="634" customWidth="1"/>
    <col min="9960" max="9960" width="11.5703125" style="634" customWidth="1"/>
    <col min="9961" max="9961" width="13.85546875" style="634" bestFit="1" customWidth="1"/>
    <col min="9962" max="9962" width="11.42578125" style="634" bestFit="1" customWidth="1"/>
    <col min="9963" max="9963" width="14.140625" style="634" customWidth="1"/>
    <col min="9964" max="9964" width="11.5703125" style="634" customWidth="1"/>
    <col min="9965" max="9965" width="13.85546875" style="634" bestFit="1" customWidth="1"/>
    <col min="9966" max="9966" width="9.140625" style="634"/>
    <col min="9967" max="9967" width="14.140625" style="634" customWidth="1"/>
    <col min="9968" max="9968" width="11.5703125" style="634" customWidth="1"/>
    <col min="9969" max="9969" width="13.85546875" style="634" bestFit="1" customWidth="1"/>
    <col min="9970" max="9970" width="9.140625" style="634"/>
    <col min="9971" max="9971" width="14.140625" style="634" customWidth="1"/>
    <col min="9972" max="9972" width="11.5703125" style="634" customWidth="1"/>
    <col min="9973" max="9973" width="13.85546875" style="634" bestFit="1" customWidth="1"/>
    <col min="9974" max="9974" width="9.140625" style="634"/>
    <col min="9975" max="9975" width="14.140625" style="634" customWidth="1"/>
    <col min="9976" max="9976" width="11.5703125" style="634" customWidth="1"/>
    <col min="9977" max="9977" width="13.85546875" style="634" bestFit="1" customWidth="1"/>
    <col min="9978" max="9978" width="9.140625" style="634"/>
    <col min="9979" max="9979" width="14.140625" style="634" customWidth="1"/>
    <col min="9980" max="10193" width="9.140625" style="634"/>
    <col min="10194" max="10194" width="24.7109375" style="634" bestFit="1" customWidth="1"/>
    <col min="10195" max="10195" width="11.42578125" style="634" bestFit="1" customWidth="1"/>
    <col min="10196" max="10196" width="8.28515625" style="634" customWidth="1"/>
    <col min="10197" max="10197" width="11.5703125" style="634" customWidth="1"/>
    <col min="10198" max="10198" width="10.7109375" style="634" customWidth="1"/>
    <col min="10199" max="10199" width="11.42578125" style="634" bestFit="1" customWidth="1"/>
    <col min="10200" max="10200" width="10.7109375" style="634" customWidth="1"/>
    <col min="10201" max="10201" width="13.42578125" style="634" customWidth="1"/>
    <col min="10202" max="10202" width="10.5703125" style="634" customWidth="1"/>
    <col min="10203" max="10203" width="12.85546875" style="634" customWidth="1"/>
    <col min="10204" max="10204" width="9.140625" style="634"/>
    <col min="10205" max="10205" width="13.85546875" style="634" customWidth="1"/>
    <col min="10206" max="10206" width="12" style="634" customWidth="1"/>
    <col min="10207" max="10207" width="12.85546875" style="634" customWidth="1"/>
    <col min="10208" max="10208" width="10.5703125" style="634" customWidth="1"/>
    <col min="10209" max="10209" width="13.85546875" style="634" bestFit="1" customWidth="1"/>
    <col min="10210" max="10211" width="13.85546875" style="634" customWidth="1"/>
    <col min="10212" max="10212" width="13.5703125" style="634" bestFit="1" customWidth="1"/>
    <col min="10213" max="10213" width="13.85546875" style="634" bestFit="1" customWidth="1"/>
    <col min="10214" max="10214" width="10.28515625" style="634" bestFit="1" customWidth="1"/>
    <col min="10215" max="10215" width="14.140625" style="634" customWidth="1"/>
    <col min="10216" max="10216" width="11.5703125" style="634" customWidth="1"/>
    <col min="10217" max="10217" width="13.85546875" style="634" bestFit="1" customWidth="1"/>
    <col min="10218" max="10218" width="11.42578125" style="634" bestFit="1" customWidth="1"/>
    <col min="10219" max="10219" width="14.140625" style="634" customWidth="1"/>
    <col min="10220" max="10220" width="11.5703125" style="634" customWidth="1"/>
    <col min="10221" max="10221" width="13.85546875" style="634" bestFit="1" customWidth="1"/>
    <col min="10222" max="10222" width="9.140625" style="634"/>
    <col min="10223" max="10223" width="14.140625" style="634" customWidth="1"/>
    <col min="10224" max="10224" width="11.5703125" style="634" customWidth="1"/>
    <col min="10225" max="10225" width="13.85546875" style="634" bestFit="1" customWidth="1"/>
    <col min="10226" max="10226" width="9.140625" style="634"/>
    <col min="10227" max="10227" width="14.140625" style="634" customWidth="1"/>
    <col min="10228" max="10228" width="11.5703125" style="634" customWidth="1"/>
    <col min="10229" max="10229" width="13.85546875" style="634" bestFit="1" customWidth="1"/>
    <col min="10230" max="10230" width="9.140625" style="634"/>
    <col min="10231" max="10231" width="14.140625" style="634" customWidth="1"/>
    <col min="10232" max="10232" width="11.5703125" style="634" customWidth="1"/>
    <col min="10233" max="10233" width="13.85546875" style="634" bestFit="1" customWidth="1"/>
    <col min="10234" max="10234" width="9.140625" style="634"/>
    <col min="10235" max="10235" width="14.140625" style="634" customWidth="1"/>
    <col min="10236" max="10449" width="9.140625" style="634"/>
    <col min="10450" max="10450" width="24.7109375" style="634" bestFit="1" customWidth="1"/>
    <col min="10451" max="10451" width="11.42578125" style="634" bestFit="1" customWidth="1"/>
    <col min="10452" max="10452" width="8.28515625" style="634" customWidth="1"/>
    <col min="10453" max="10453" width="11.5703125" style="634" customWidth="1"/>
    <col min="10454" max="10454" width="10.7109375" style="634" customWidth="1"/>
    <col min="10455" max="10455" width="11.42578125" style="634" bestFit="1" customWidth="1"/>
    <col min="10456" max="10456" width="10.7109375" style="634" customWidth="1"/>
    <col min="10457" max="10457" width="13.42578125" style="634" customWidth="1"/>
    <col min="10458" max="10458" width="10.5703125" style="634" customWidth="1"/>
    <col min="10459" max="10459" width="12.85546875" style="634" customWidth="1"/>
    <col min="10460" max="10460" width="9.140625" style="634"/>
    <col min="10461" max="10461" width="13.85546875" style="634" customWidth="1"/>
    <col min="10462" max="10462" width="12" style="634" customWidth="1"/>
    <col min="10463" max="10463" width="12.85546875" style="634" customWidth="1"/>
    <col min="10464" max="10464" width="10.5703125" style="634" customWidth="1"/>
    <col min="10465" max="10465" width="13.85546875" style="634" bestFit="1" customWidth="1"/>
    <col min="10466" max="10467" width="13.85546875" style="634" customWidth="1"/>
    <col min="10468" max="10468" width="13.5703125" style="634" bestFit="1" customWidth="1"/>
    <col min="10469" max="10469" width="13.85546875" style="634" bestFit="1" customWidth="1"/>
    <col min="10470" max="10470" width="10.28515625" style="634" bestFit="1" customWidth="1"/>
    <col min="10471" max="10471" width="14.140625" style="634" customWidth="1"/>
    <col min="10472" max="10472" width="11.5703125" style="634" customWidth="1"/>
    <col min="10473" max="10473" width="13.85546875" style="634" bestFit="1" customWidth="1"/>
    <col min="10474" max="10474" width="11.42578125" style="634" bestFit="1" customWidth="1"/>
    <col min="10475" max="10475" width="14.140625" style="634" customWidth="1"/>
    <col min="10476" max="10476" width="11.5703125" style="634" customWidth="1"/>
    <col min="10477" max="10477" width="13.85546875" style="634" bestFit="1" customWidth="1"/>
    <col min="10478" max="10478" width="9.140625" style="634"/>
    <col min="10479" max="10479" width="14.140625" style="634" customWidth="1"/>
    <col min="10480" max="10480" width="11.5703125" style="634" customWidth="1"/>
    <col min="10481" max="10481" width="13.85546875" style="634" bestFit="1" customWidth="1"/>
    <col min="10482" max="10482" width="9.140625" style="634"/>
    <col min="10483" max="10483" width="14.140625" style="634" customWidth="1"/>
    <col min="10484" max="10484" width="11.5703125" style="634" customWidth="1"/>
    <col min="10485" max="10485" width="13.85546875" style="634" bestFit="1" customWidth="1"/>
    <col min="10486" max="10486" width="9.140625" style="634"/>
    <col min="10487" max="10487" width="14.140625" style="634" customWidth="1"/>
    <col min="10488" max="10488" width="11.5703125" style="634" customWidth="1"/>
    <col min="10489" max="10489" width="13.85546875" style="634" bestFit="1" customWidth="1"/>
    <col min="10490" max="10490" width="9.140625" style="634"/>
    <col min="10491" max="10491" width="14.140625" style="634" customWidth="1"/>
    <col min="10492" max="10705" width="9.140625" style="634"/>
    <col min="10706" max="10706" width="24.7109375" style="634" bestFit="1" customWidth="1"/>
    <col min="10707" max="10707" width="11.42578125" style="634" bestFit="1" customWidth="1"/>
    <col min="10708" max="10708" width="8.28515625" style="634" customWidth="1"/>
    <col min="10709" max="10709" width="11.5703125" style="634" customWidth="1"/>
    <col min="10710" max="10710" width="10.7109375" style="634" customWidth="1"/>
    <col min="10711" max="10711" width="11.42578125" style="634" bestFit="1" customWidth="1"/>
    <col min="10712" max="10712" width="10.7109375" style="634" customWidth="1"/>
    <col min="10713" max="10713" width="13.42578125" style="634" customWidth="1"/>
    <col min="10714" max="10714" width="10.5703125" style="634" customWidth="1"/>
    <col min="10715" max="10715" width="12.85546875" style="634" customWidth="1"/>
    <col min="10716" max="10716" width="9.140625" style="634"/>
    <col min="10717" max="10717" width="13.85546875" style="634" customWidth="1"/>
    <col min="10718" max="10718" width="12" style="634" customWidth="1"/>
    <col min="10719" max="10719" width="12.85546875" style="634" customWidth="1"/>
    <col min="10720" max="10720" width="10.5703125" style="634" customWidth="1"/>
    <col min="10721" max="10721" width="13.85546875" style="634" bestFit="1" customWidth="1"/>
    <col min="10722" max="10723" width="13.85546875" style="634" customWidth="1"/>
    <col min="10724" max="10724" width="13.5703125" style="634" bestFit="1" customWidth="1"/>
    <col min="10725" max="10725" width="13.85546875" style="634" bestFit="1" customWidth="1"/>
    <col min="10726" max="10726" width="10.28515625" style="634" bestFit="1" customWidth="1"/>
    <col min="10727" max="10727" width="14.140625" style="634" customWidth="1"/>
    <col min="10728" max="10728" width="11.5703125" style="634" customWidth="1"/>
    <col min="10729" max="10729" width="13.85546875" style="634" bestFit="1" customWidth="1"/>
    <col min="10730" max="10730" width="11.42578125" style="634" bestFit="1" customWidth="1"/>
    <col min="10731" max="10731" width="14.140625" style="634" customWidth="1"/>
    <col min="10732" max="10732" width="11.5703125" style="634" customWidth="1"/>
    <col min="10733" max="10733" width="13.85546875" style="634" bestFit="1" customWidth="1"/>
    <col min="10734" max="10734" width="9.140625" style="634"/>
    <col min="10735" max="10735" width="14.140625" style="634" customWidth="1"/>
    <col min="10736" max="10736" width="11.5703125" style="634" customWidth="1"/>
    <col min="10737" max="10737" width="13.85546875" style="634" bestFit="1" customWidth="1"/>
    <col min="10738" max="10738" width="9.140625" style="634"/>
    <col min="10739" max="10739" width="14.140625" style="634" customWidth="1"/>
    <col min="10740" max="10740" width="11.5703125" style="634" customWidth="1"/>
    <col min="10741" max="10741" width="13.85546875" style="634" bestFit="1" customWidth="1"/>
    <col min="10742" max="10742" width="9.140625" style="634"/>
    <col min="10743" max="10743" width="14.140625" style="634" customWidth="1"/>
    <col min="10744" max="10744" width="11.5703125" style="634" customWidth="1"/>
    <col min="10745" max="10745" width="13.85546875" style="634" bestFit="1" customWidth="1"/>
    <col min="10746" max="10746" width="9.140625" style="634"/>
    <col min="10747" max="10747" width="14.140625" style="634" customWidth="1"/>
    <col min="10748" max="10961" width="9.140625" style="634"/>
    <col min="10962" max="10962" width="24.7109375" style="634" bestFit="1" customWidth="1"/>
    <col min="10963" max="10963" width="11.42578125" style="634" bestFit="1" customWidth="1"/>
    <col min="10964" max="10964" width="8.28515625" style="634" customWidth="1"/>
    <col min="10965" max="10965" width="11.5703125" style="634" customWidth="1"/>
    <col min="10966" max="10966" width="10.7109375" style="634" customWidth="1"/>
    <col min="10967" max="10967" width="11.42578125" style="634" bestFit="1" customWidth="1"/>
    <col min="10968" max="10968" width="10.7109375" style="634" customWidth="1"/>
    <col min="10969" max="10969" width="13.42578125" style="634" customWidth="1"/>
    <col min="10970" max="10970" width="10.5703125" style="634" customWidth="1"/>
    <col min="10971" max="10971" width="12.85546875" style="634" customWidth="1"/>
    <col min="10972" max="10972" width="9.140625" style="634"/>
    <col min="10973" max="10973" width="13.85546875" style="634" customWidth="1"/>
    <col min="10974" max="10974" width="12" style="634" customWidth="1"/>
    <col min="10975" max="10975" width="12.85546875" style="634" customWidth="1"/>
    <col min="10976" max="10976" width="10.5703125" style="634" customWidth="1"/>
    <col min="10977" max="10977" width="13.85546875" style="634" bestFit="1" customWidth="1"/>
    <col min="10978" max="10979" width="13.85546875" style="634" customWidth="1"/>
    <col min="10980" max="10980" width="13.5703125" style="634" bestFit="1" customWidth="1"/>
    <col min="10981" max="10981" width="13.85546875" style="634" bestFit="1" customWidth="1"/>
    <col min="10982" max="10982" width="10.28515625" style="634" bestFit="1" customWidth="1"/>
    <col min="10983" max="10983" width="14.140625" style="634" customWidth="1"/>
    <col min="10984" max="10984" width="11.5703125" style="634" customWidth="1"/>
    <col min="10985" max="10985" width="13.85546875" style="634" bestFit="1" customWidth="1"/>
    <col min="10986" max="10986" width="11.42578125" style="634" bestFit="1" customWidth="1"/>
    <col min="10987" max="10987" width="14.140625" style="634" customWidth="1"/>
    <col min="10988" max="10988" width="11.5703125" style="634" customWidth="1"/>
    <col min="10989" max="10989" width="13.85546875" style="634" bestFit="1" customWidth="1"/>
    <col min="10990" max="10990" width="9.140625" style="634"/>
    <col min="10991" max="10991" width="14.140625" style="634" customWidth="1"/>
    <col min="10992" max="10992" width="11.5703125" style="634" customWidth="1"/>
    <col min="10993" max="10993" width="13.85546875" style="634" bestFit="1" customWidth="1"/>
    <col min="10994" max="10994" width="9.140625" style="634"/>
    <col min="10995" max="10995" width="14.140625" style="634" customWidth="1"/>
    <col min="10996" max="10996" width="11.5703125" style="634" customWidth="1"/>
    <col min="10997" max="10997" width="13.85546875" style="634" bestFit="1" customWidth="1"/>
    <col min="10998" max="10998" width="9.140625" style="634"/>
    <col min="10999" max="10999" width="14.140625" style="634" customWidth="1"/>
    <col min="11000" max="11000" width="11.5703125" style="634" customWidth="1"/>
    <col min="11001" max="11001" width="13.85546875" style="634" bestFit="1" customWidth="1"/>
    <col min="11002" max="11002" width="9.140625" style="634"/>
    <col min="11003" max="11003" width="14.140625" style="634" customWidth="1"/>
    <col min="11004" max="11217" width="9.140625" style="634"/>
    <col min="11218" max="11218" width="24.7109375" style="634" bestFit="1" customWidth="1"/>
    <col min="11219" max="11219" width="11.42578125" style="634" bestFit="1" customWidth="1"/>
    <col min="11220" max="11220" width="8.28515625" style="634" customWidth="1"/>
    <col min="11221" max="11221" width="11.5703125" style="634" customWidth="1"/>
    <col min="11222" max="11222" width="10.7109375" style="634" customWidth="1"/>
    <col min="11223" max="11223" width="11.42578125" style="634" bestFit="1" customWidth="1"/>
    <col min="11224" max="11224" width="10.7109375" style="634" customWidth="1"/>
    <col min="11225" max="11225" width="13.42578125" style="634" customWidth="1"/>
    <col min="11226" max="11226" width="10.5703125" style="634" customWidth="1"/>
    <col min="11227" max="11227" width="12.85546875" style="634" customWidth="1"/>
    <col min="11228" max="11228" width="9.140625" style="634"/>
    <col min="11229" max="11229" width="13.85546875" style="634" customWidth="1"/>
    <col min="11230" max="11230" width="12" style="634" customWidth="1"/>
    <col min="11231" max="11231" width="12.85546875" style="634" customWidth="1"/>
    <col min="11232" max="11232" width="10.5703125" style="634" customWidth="1"/>
    <col min="11233" max="11233" width="13.85546875" style="634" bestFit="1" customWidth="1"/>
    <col min="11234" max="11235" width="13.85546875" style="634" customWidth="1"/>
    <col min="11236" max="11236" width="13.5703125" style="634" bestFit="1" customWidth="1"/>
    <col min="11237" max="11237" width="13.85546875" style="634" bestFit="1" customWidth="1"/>
    <col min="11238" max="11238" width="10.28515625" style="634" bestFit="1" customWidth="1"/>
    <col min="11239" max="11239" width="14.140625" style="634" customWidth="1"/>
    <col min="11240" max="11240" width="11.5703125" style="634" customWidth="1"/>
    <col min="11241" max="11241" width="13.85546875" style="634" bestFit="1" customWidth="1"/>
    <col min="11242" max="11242" width="11.42578125" style="634" bestFit="1" customWidth="1"/>
    <col min="11243" max="11243" width="14.140625" style="634" customWidth="1"/>
    <col min="11244" max="11244" width="11.5703125" style="634" customWidth="1"/>
    <col min="11245" max="11245" width="13.85546875" style="634" bestFit="1" customWidth="1"/>
    <col min="11246" max="11246" width="9.140625" style="634"/>
    <col min="11247" max="11247" width="14.140625" style="634" customWidth="1"/>
    <col min="11248" max="11248" width="11.5703125" style="634" customWidth="1"/>
    <col min="11249" max="11249" width="13.85546875" style="634" bestFit="1" customWidth="1"/>
    <col min="11250" max="11250" width="9.140625" style="634"/>
    <col min="11251" max="11251" width="14.140625" style="634" customWidth="1"/>
    <col min="11252" max="11252" width="11.5703125" style="634" customWidth="1"/>
    <col min="11253" max="11253" width="13.85546875" style="634" bestFit="1" customWidth="1"/>
    <col min="11254" max="11254" width="9.140625" style="634"/>
    <col min="11255" max="11255" width="14.140625" style="634" customWidth="1"/>
    <col min="11256" max="11256" width="11.5703125" style="634" customWidth="1"/>
    <col min="11257" max="11257" width="13.85546875" style="634" bestFit="1" customWidth="1"/>
    <col min="11258" max="11258" width="9.140625" style="634"/>
    <col min="11259" max="11259" width="14.140625" style="634" customWidth="1"/>
    <col min="11260" max="11473" width="9.140625" style="634"/>
    <col min="11474" max="11474" width="24.7109375" style="634" bestFit="1" customWidth="1"/>
    <col min="11475" max="11475" width="11.42578125" style="634" bestFit="1" customWidth="1"/>
    <col min="11476" max="11476" width="8.28515625" style="634" customWidth="1"/>
    <col min="11477" max="11477" width="11.5703125" style="634" customWidth="1"/>
    <col min="11478" max="11478" width="10.7109375" style="634" customWidth="1"/>
    <col min="11479" max="11479" width="11.42578125" style="634" bestFit="1" customWidth="1"/>
    <col min="11480" max="11480" width="10.7109375" style="634" customWidth="1"/>
    <col min="11481" max="11481" width="13.42578125" style="634" customWidth="1"/>
    <col min="11482" max="11482" width="10.5703125" style="634" customWidth="1"/>
    <col min="11483" max="11483" width="12.85546875" style="634" customWidth="1"/>
    <col min="11484" max="11484" width="9.140625" style="634"/>
    <col min="11485" max="11485" width="13.85546875" style="634" customWidth="1"/>
    <col min="11486" max="11486" width="12" style="634" customWidth="1"/>
    <col min="11487" max="11487" width="12.85546875" style="634" customWidth="1"/>
    <col min="11488" max="11488" width="10.5703125" style="634" customWidth="1"/>
    <col min="11489" max="11489" width="13.85546875" style="634" bestFit="1" customWidth="1"/>
    <col min="11490" max="11491" width="13.85546875" style="634" customWidth="1"/>
    <col min="11492" max="11492" width="13.5703125" style="634" bestFit="1" customWidth="1"/>
    <col min="11493" max="11493" width="13.85546875" style="634" bestFit="1" customWidth="1"/>
    <col min="11494" max="11494" width="10.28515625" style="634" bestFit="1" customWidth="1"/>
    <col min="11495" max="11495" width="14.140625" style="634" customWidth="1"/>
    <col min="11496" max="11496" width="11.5703125" style="634" customWidth="1"/>
    <col min="11497" max="11497" width="13.85546875" style="634" bestFit="1" customWidth="1"/>
    <col min="11498" max="11498" width="11.42578125" style="634" bestFit="1" customWidth="1"/>
    <col min="11499" max="11499" width="14.140625" style="634" customWidth="1"/>
    <col min="11500" max="11500" width="11.5703125" style="634" customWidth="1"/>
    <col min="11501" max="11501" width="13.85546875" style="634" bestFit="1" customWidth="1"/>
    <col min="11502" max="11502" width="9.140625" style="634"/>
    <col min="11503" max="11503" width="14.140625" style="634" customWidth="1"/>
    <col min="11504" max="11504" width="11.5703125" style="634" customWidth="1"/>
    <col min="11505" max="11505" width="13.85546875" style="634" bestFit="1" customWidth="1"/>
    <col min="11506" max="11506" width="9.140625" style="634"/>
    <col min="11507" max="11507" width="14.140625" style="634" customWidth="1"/>
    <col min="11508" max="11508" width="11.5703125" style="634" customWidth="1"/>
    <col min="11509" max="11509" width="13.85546875" style="634" bestFit="1" customWidth="1"/>
    <col min="11510" max="11510" width="9.140625" style="634"/>
    <col min="11511" max="11511" width="14.140625" style="634" customWidth="1"/>
    <col min="11512" max="11512" width="11.5703125" style="634" customWidth="1"/>
    <col min="11513" max="11513" width="13.85546875" style="634" bestFit="1" customWidth="1"/>
    <col min="11514" max="11514" width="9.140625" style="634"/>
    <col min="11515" max="11515" width="14.140625" style="634" customWidth="1"/>
    <col min="11516" max="11729" width="9.140625" style="634"/>
    <col min="11730" max="11730" width="24.7109375" style="634" bestFit="1" customWidth="1"/>
    <col min="11731" max="11731" width="11.42578125" style="634" bestFit="1" customWidth="1"/>
    <col min="11732" max="11732" width="8.28515625" style="634" customWidth="1"/>
    <col min="11733" max="11733" width="11.5703125" style="634" customWidth="1"/>
    <col min="11734" max="11734" width="10.7109375" style="634" customWidth="1"/>
    <col min="11735" max="11735" width="11.42578125" style="634" bestFit="1" customWidth="1"/>
    <col min="11736" max="11736" width="10.7109375" style="634" customWidth="1"/>
    <col min="11737" max="11737" width="13.42578125" style="634" customWidth="1"/>
    <col min="11738" max="11738" width="10.5703125" style="634" customWidth="1"/>
    <col min="11739" max="11739" width="12.85546875" style="634" customWidth="1"/>
    <col min="11740" max="11740" width="9.140625" style="634"/>
    <col min="11741" max="11741" width="13.85546875" style="634" customWidth="1"/>
    <col min="11742" max="11742" width="12" style="634" customWidth="1"/>
    <col min="11743" max="11743" width="12.85546875" style="634" customWidth="1"/>
    <col min="11744" max="11744" width="10.5703125" style="634" customWidth="1"/>
    <col min="11745" max="11745" width="13.85546875" style="634" bestFit="1" customWidth="1"/>
    <col min="11746" max="11747" width="13.85546875" style="634" customWidth="1"/>
    <col min="11748" max="11748" width="13.5703125" style="634" bestFit="1" customWidth="1"/>
    <col min="11749" max="11749" width="13.85546875" style="634" bestFit="1" customWidth="1"/>
    <col min="11750" max="11750" width="10.28515625" style="634" bestFit="1" customWidth="1"/>
    <col min="11751" max="11751" width="14.140625" style="634" customWidth="1"/>
    <col min="11752" max="11752" width="11.5703125" style="634" customWidth="1"/>
    <col min="11753" max="11753" width="13.85546875" style="634" bestFit="1" customWidth="1"/>
    <col min="11754" max="11754" width="11.42578125" style="634" bestFit="1" customWidth="1"/>
    <col min="11755" max="11755" width="14.140625" style="634" customWidth="1"/>
    <col min="11756" max="11756" width="11.5703125" style="634" customWidth="1"/>
    <col min="11757" max="11757" width="13.85546875" style="634" bestFit="1" customWidth="1"/>
    <col min="11758" max="11758" width="9.140625" style="634"/>
    <col min="11759" max="11759" width="14.140625" style="634" customWidth="1"/>
    <col min="11760" max="11760" width="11.5703125" style="634" customWidth="1"/>
    <col min="11761" max="11761" width="13.85546875" style="634" bestFit="1" customWidth="1"/>
    <col min="11762" max="11762" width="9.140625" style="634"/>
    <col min="11763" max="11763" width="14.140625" style="634" customWidth="1"/>
    <col min="11764" max="11764" width="11.5703125" style="634" customWidth="1"/>
    <col min="11765" max="11765" width="13.85546875" style="634" bestFit="1" customWidth="1"/>
    <col min="11766" max="11766" width="9.140625" style="634"/>
    <col min="11767" max="11767" width="14.140625" style="634" customWidth="1"/>
    <col min="11768" max="11768" width="11.5703125" style="634" customWidth="1"/>
    <col min="11769" max="11769" width="13.85546875" style="634" bestFit="1" customWidth="1"/>
    <col min="11770" max="11770" width="9.140625" style="634"/>
    <col min="11771" max="11771" width="14.140625" style="634" customWidth="1"/>
    <col min="11772" max="11985" width="9.140625" style="634"/>
    <col min="11986" max="11986" width="24.7109375" style="634" bestFit="1" customWidth="1"/>
    <col min="11987" max="11987" width="11.42578125" style="634" bestFit="1" customWidth="1"/>
    <col min="11988" max="11988" width="8.28515625" style="634" customWidth="1"/>
    <col min="11989" max="11989" width="11.5703125" style="634" customWidth="1"/>
    <col min="11990" max="11990" width="10.7109375" style="634" customWidth="1"/>
    <col min="11991" max="11991" width="11.42578125" style="634" bestFit="1" customWidth="1"/>
    <col min="11992" max="11992" width="10.7109375" style="634" customWidth="1"/>
    <col min="11993" max="11993" width="13.42578125" style="634" customWidth="1"/>
    <col min="11994" max="11994" width="10.5703125" style="634" customWidth="1"/>
    <col min="11995" max="11995" width="12.85546875" style="634" customWidth="1"/>
    <col min="11996" max="11996" width="9.140625" style="634"/>
    <col min="11997" max="11997" width="13.85546875" style="634" customWidth="1"/>
    <col min="11998" max="11998" width="12" style="634" customWidth="1"/>
    <col min="11999" max="11999" width="12.85546875" style="634" customWidth="1"/>
    <col min="12000" max="12000" width="10.5703125" style="634" customWidth="1"/>
    <col min="12001" max="12001" width="13.85546875" style="634" bestFit="1" customWidth="1"/>
    <col min="12002" max="12003" width="13.85546875" style="634" customWidth="1"/>
    <col min="12004" max="12004" width="13.5703125" style="634" bestFit="1" customWidth="1"/>
    <col min="12005" max="12005" width="13.85546875" style="634" bestFit="1" customWidth="1"/>
    <col min="12006" max="12006" width="10.28515625" style="634" bestFit="1" customWidth="1"/>
    <col min="12007" max="12007" width="14.140625" style="634" customWidth="1"/>
    <col min="12008" max="12008" width="11.5703125" style="634" customWidth="1"/>
    <col min="12009" max="12009" width="13.85546875" style="634" bestFit="1" customWidth="1"/>
    <col min="12010" max="12010" width="11.42578125" style="634" bestFit="1" customWidth="1"/>
    <col min="12011" max="12011" width="14.140625" style="634" customWidth="1"/>
    <col min="12012" max="12012" width="11.5703125" style="634" customWidth="1"/>
    <col min="12013" max="12013" width="13.85546875" style="634" bestFit="1" customWidth="1"/>
    <col min="12014" max="12014" width="9.140625" style="634"/>
    <col min="12015" max="12015" width="14.140625" style="634" customWidth="1"/>
    <col min="12016" max="12016" width="11.5703125" style="634" customWidth="1"/>
    <col min="12017" max="12017" width="13.85546875" style="634" bestFit="1" customWidth="1"/>
    <col min="12018" max="12018" width="9.140625" style="634"/>
    <col min="12019" max="12019" width="14.140625" style="634" customWidth="1"/>
    <col min="12020" max="12020" width="11.5703125" style="634" customWidth="1"/>
    <col min="12021" max="12021" width="13.85546875" style="634" bestFit="1" customWidth="1"/>
    <col min="12022" max="12022" width="9.140625" style="634"/>
    <col min="12023" max="12023" width="14.140625" style="634" customWidth="1"/>
    <col min="12024" max="12024" width="11.5703125" style="634" customWidth="1"/>
    <col min="12025" max="12025" width="13.85546875" style="634" bestFit="1" customWidth="1"/>
    <col min="12026" max="12026" width="9.140625" style="634"/>
    <col min="12027" max="12027" width="14.140625" style="634" customWidth="1"/>
    <col min="12028" max="12241" width="9.140625" style="634"/>
    <col min="12242" max="12242" width="24.7109375" style="634" bestFit="1" customWidth="1"/>
    <col min="12243" max="12243" width="11.42578125" style="634" bestFit="1" customWidth="1"/>
    <col min="12244" max="12244" width="8.28515625" style="634" customWidth="1"/>
    <col min="12245" max="12245" width="11.5703125" style="634" customWidth="1"/>
    <col min="12246" max="12246" width="10.7109375" style="634" customWidth="1"/>
    <col min="12247" max="12247" width="11.42578125" style="634" bestFit="1" customWidth="1"/>
    <col min="12248" max="12248" width="10.7109375" style="634" customWidth="1"/>
    <col min="12249" max="12249" width="13.42578125" style="634" customWidth="1"/>
    <col min="12250" max="12250" width="10.5703125" style="634" customWidth="1"/>
    <col min="12251" max="12251" width="12.85546875" style="634" customWidth="1"/>
    <col min="12252" max="12252" width="9.140625" style="634"/>
    <col min="12253" max="12253" width="13.85546875" style="634" customWidth="1"/>
    <col min="12254" max="12254" width="12" style="634" customWidth="1"/>
    <col min="12255" max="12255" width="12.85546875" style="634" customWidth="1"/>
    <col min="12256" max="12256" width="10.5703125" style="634" customWidth="1"/>
    <col min="12257" max="12257" width="13.85546875" style="634" bestFit="1" customWidth="1"/>
    <col min="12258" max="12259" width="13.85546875" style="634" customWidth="1"/>
    <col min="12260" max="12260" width="13.5703125" style="634" bestFit="1" customWidth="1"/>
    <col min="12261" max="12261" width="13.85546875" style="634" bestFit="1" customWidth="1"/>
    <col min="12262" max="12262" width="10.28515625" style="634" bestFit="1" customWidth="1"/>
    <col min="12263" max="12263" width="14.140625" style="634" customWidth="1"/>
    <col min="12264" max="12264" width="11.5703125" style="634" customWidth="1"/>
    <col min="12265" max="12265" width="13.85546875" style="634" bestFit="1" customWidth="1"/>
    <col min="12266" max="12266" width="11.42578125" style="634" bestFit="1" customWidth="1"/>
    <col min="12267" max="12267" width="14.140625" style="634" customWidth="1"/>
    <col min="12268" max="12268" width="11.5703125" style="634" customWidth="1"/>
    <col min="12269" max="12269" width="13.85546875" style="634" bestFit="1" customWidth="1"/>
    <col min="12270" max="12270" width="9.140625" style="634"/>
    <col min="12271" max="12271" width="14.140625" style="634" customWidth="1"/>
    <col min="12272" max="12272" width="11.5703125" style="634" customWidth="1"/>
    <col min="12273" max="12273" width="13.85546875" style="634" bestFit="1" customWidth="1"/>
    <col min="12274" max="12274" width="9.140625" style="634"/>
    <col min="12275" max="12275" width="14.140625" style="634" customWidth="1"/>
    <col min="12276" max="12276" width="11.5703125" style="634" customWidth="1"/>
    <col min="12277" max="12277" width="13.85546875" style="634" bestFit="1" customWidth="1"/>
    <col min="12278" max="12278" width="9.140625" style="634"/>
    <col min="12279" max="12279" width="14.140625" style="634" customWidth="1"/>
    <col min="12280" max="12280" width="11.5703125" style="634" customWidth="1"/>
    <col min="12281" max="12281" width="13.85546875" style="634" bestFit="1" customWidth="1"/>
    <col min="12282" max="12282" width="9.140625" style="634"/>
    <col min="12283" max="12283" width="14.140625" style="634" customWidth="1"/>
    <col min="12284" max="12497" width="9.140625" style="634"/>
    <col min="12498" max="12498" width="24.7109375" style="634" bestFit="1" customWidth="1"/>
    <col min="12499" max="12499" width="11.42578125" style="634" bestFit="1" customWidth="1"/>
    <col min="12500" max="12500" width="8.28515625" style="634" customWidth="1"/>
    <col min="12501" max="12501" width="11.5703125" style="634" customWidth="1"/>
    <col min="12502" max="12502" width="10.7109375" style="634" customWidth="1"/>
    <col min="12503" max="12503" width="11.42578125" style="634" bestFit="1" customWidth="1"/>
    <col min="12504" max="12504" width="10.7109375" style="634" customWidth="1"/>
    <col min="12505" max="12505" width="13.42578125" style="634" customWidth="1"/>
    <col min="12506" max="12506" width="10.5703125" style="634" customWidth="1"/>
    <col min="12507" max="12507" width="12.85546875" style="634" customWidth="1"/>
    <col min="12508" max="12508" width="9.140625" style="634"/>
    <col min="12509" max="12509" width="13.85546875" style="634" customWidth="1"/>
    <col min="12510" max="12510" width="12" style="634" customWidth="1"/>
    <col min="12511" max="12511" width="12.85546875" style="634" customWidth="1"/>
    <col min="12512" max="12512" width="10.5703125" style="634" customWidth="1"/>
    <col min="12513" max="12513" width="13.85546875" style="634" bestFit="1" customWidth="1"/>
    <col min="12514" max="12515" width="13.85546875" style="634" customWidth="1"/>
    <col min="12516" max="12516" width="13.5703125" style="634" bestFit="1" customWidth="1"/>
    <col min="12517" max="12517" width="13.85546875" style="634" bestFit="1" customWidth="1"/>
    <col min="12518" max="12518" width="10.28515625" style="634" bestFit="1" customWidth="1"/>
    <col min="12519" max="12519" width="14.140625" style="634" customWidth="1"/>
    <col min="12520" max="12520" width="11.5703125" style="634" customWidth="1"/>
    <col min="12521" max="12521" width="13.85546875" style="634" bestFit="1" customWidth="1"/>
    <col min="12522" max="12522" width="11.42578125" style="634" bestFit="1" customWidth="1"/>
    <col min="12523" max="12523" width="14.140625" style="634" customWidth="1"/>
    <col min="12524" max="12524" width="11.5703125" style="634" customWidth="1"/>
    <col min="12525" max="12525" width="13.85546875" style="634" bestFit="1" customWidth="1"/>
    <col min="12526" max="12526" width="9.140625" style="634"/>
    <col min="12527" max="12527" width="14.140625" style="634" customWidth="1"/>
    <col min="12528" max="12528" width="11.5703125" style="634" customWidth="1"/>
    <col min="12529" max="12529" width="13.85546875" style="634" bestFit="1" customWidth="1"/>
    <col min="12530" max="12530" width="9.140625" style="634"/>
    <col min="12531" max="12531" width="14.140625" style="634" customWidth="1"/>
    <col min="12532" max="12532" width="11.5703125" style="634" customWidth="1"/>
    <col min="12533" max="12533" width="13.85546875" style="634" bestFit="1" customWidth="1"/>
    <col min="12534" max="12534" width="9.140625" style="634"/>
    <col min="12535" max="12535" width="14.140625" style="634" customWidth="1"/>
    <col min="12536" max="12536" width="11.5703125" style="634" customWidth="1"/>
    <col min="12537" max="12537" width="13.85546875" style="634" bestFit="1" customWidth="1"/>
    <col min="12538" max="12538" width="9.140625" style="634"/>
    <col min="12539" max="12539" width="14.140625" style="634" customWidth="1"/>
    <col min="12540" max="12753" width="9.140625" style="634"/>
    <col min="12754" max="12754" width="24.7109375" style="634" bestFit="1" customWidth="1"/>
    <col min="12755" max="12755" width="11.42578125" style="634" bestFit="1" customWidth="1"/>
    <col min="12756" max="12756" width="8.28515625" style="634" customWidth="1"/>
    <col min="12757" max="12757" width="11.5703125" style="634" customWidth="1"/>
    <col min="12758" max="12758" width="10.7109375" style="634" customWidth="1"/>
    <col min="12759" max="12759" width="11.42578125" style="634" bestFit="1" customWidth="1"/>
    <col min="12760" max="12760" width="10.7109375" style="634" customWidth="1"/>
    <col min="12761" max="12761" width="13.42578125" style="634" customWidth="1"/>
    <col min="12762" max="12762" width="10.5703125" style="634" customWidth="1"/>
    <col min="12763" max="12763" width="12.85546875" style="634" customWidth="1"/>
    <col min="12764" max="12764" width="9.140625" style="634"/>
    <col min="12765" max="12765" width="13.85546875" style="634" customWidth="1"/>
    <col min="12766" max="12766" width="12" style="634" customWidth="1"/>
    <col min="12767" max="12767" width="12.85546875" style="634" customWidth="1"/>
    <col min="12768" max="12768" width="10.5703125" style="634" customWidth="1"/>
    <col min="12769" max="12769" width="13.85546875" style="634" bestFit="1" customWidth="1"/>
    <col min="12770" max="12771" width="13.85546875" style="634" customWidth="1"/>
    <col min="12772" max="12772" width="13.5703125" style="634" bestFit="1" customWidth="1"/>
    <col min="12773" max="12773" width="13.85546875" style="634" bestFit="1" customWidth="1"/>
    <col min="12774" max="12774" width="10.28515625" style="634" bestFit="1" customWidth="1"/>
    <col min="12775" max="12775" width="14.140625" style="634" customWidth="1"/>
    <col min="12776" max="12776" width="11.5703125" style="634" customWidth="1"/>
    <col min="12777" max="12777" width="13.85546875" style="634" bestFit="1" customWidth="1"/>
    <col min="12778" max="12778" width="11.42578125" style="634" bestFit="1" customWidth="1"/>
    <col min="12779" max="12779" width="14.140625" style="634" customWidth="1"/>
    <col min="12780" max="12780" width="11.5703125" style="634" customWidth="1"/>
    <col min="12781" max="12781" width="13.85546875" style="634" bestFit="1" customWidth="1"/>
    <col min="12782" max="12782" width="9.140625" style="634"/>
    <col min="12783" max="12783" width="14.140625" style="634" customWidth="1"/>
    <col min="12784" max="12784" width="11.5703125" style="634" customWidth="1"/>
    <col min="12785" max="12785" width="13.85546875" style="634" bestFit="1" customWidth="1"/>
    <col min="12786" max="12786" width="9.140625" style="634"/>
    <col min="12787" max="12787" width="14.140625" style="634" customWidth="1"/>
    <col min="12788" max="12788" width="11.5703125" style="634" customWidth="1"/>
    <col min="12789" max="12789" width="13.85546875" style="634" bestFit="1" customWidth="1"/>
    <col min="12790" max="12790" width="9.140625" style="634"/>
    <col min="12791" max="12791" width="14.140625" style="634" customWidth="1"/>
    <col min="12792" max="12792" width="11.5703125" style="634" customWidth="1"/>
    <col min="12793" max="12793" width="13.85546875" style="634" bestFit="1" customWidth="1"/>
    <col min="12794" max="12794" width="9.140625" style="634"/>
    <col min="12795" max="12795" width="14.140625" style="634" customWidth="1"/>
    <col min="12796" max="13009" width="9.140625" style="634"/>
    <col min="13010" max="13010" width="24.7109375" style="634" bestFit="1" customWidth="1"/>
    <col min="13011" max="13011" width="11.42578125" style="634" bestFit="1" customWidth="1"/>
    <col min="13012" max="13012" width="8.28515625" style="634" customWidth="1"/>
    <col min="13013" max="13013" width="11.5703125" style="634" customWidth="1"/>
    <col min="13014" max="13014" width="10.7109375" style="634" customWidth="1"/>
    <col min="13015" max="13015" width="11.42578125" style="634" bestFit="1" customWidth="1"/>
    <col min="13016" max="13016" width="10.7109375" style="634" customWidth="1"/>
    <col min="13017" max="13017" width="13.42578125" style="634" customWidth="1"/>
    <col min="13018" max="13018" width="10.5703125" style="634" customWidth="1"/>
    <col min="13019" max="13019" width="12.85546875" style="634" customWidth="1"/>
    <col min="13020" max="13020" width="9.140625" style="634"/>
    <col min="13021" max="13021" width="13.85546875" style="634" customWidth="1"/>
    <col min="13022" max="13022" width="12" style="634" customWidth="1"/>
    <col min="13023" max="13023" width="12.85546875" style="634" customWidth="1"/>
    <col min="13024" max="13024" width="10.5703125" style="634" customWidth="1"/>
    <col min="13025" max="13025" width="13.85546875" style="634" bestFit="1" customWidth="1"/>
    <col min="13026" max="13027" width="13.85546875" style="634" customWidth="1"/>
    <col min="13028" max="13028" width="13.5703125" style="634" bestFit="1" customWidth="1"/>
    <col min="13029" max="13029" width="13.85546875" style="634" bestFit="1" customWidth="1"/>
    <col min="13030" max="13030" width="10.28515625" style="634" bestFit="1" customWidth="1"/>
    <col min="13031" max="13031" width="14.140625" style="634" customWidth="1"/>
    <col min="13032" max="13032" width="11.5703125" style="634" customWidth="1"/>
    <col min="13033" max="13033" width="13.85546875" style="634" bestFit="1" customWidth="1"/>
    <col min="13034" max="13034" width="11.42578125" style="634" bestFit="1" customWidth="1"/>
    <col min="13035" max="13035" width="14.140625" style="634" customWidth="1"/>
    <col min="13036" max="13036" width="11.5703125" style="634" customWidth="1"/>
    <col min="13037" max="13037" width="13.85546875" style="634" bestFit="1" customWidth="1"/>
    <col min="13038" max="13038" width="9.140625" style="634"/>
    <col min="13039" max="13039" width="14.140625" style="634" customWidth="1"/>
    <col min="13040" max="13040" width="11.5703125" style="634" customWidth="1"/>
    <col min="13041" max="13041" width="13.85546875" style="634" bestFit="1" customWidth="1"/>
    <col min="13042" max="13042" width="9.140625" style="634"/>
    <col min="13043" max="13043" width="14.140625" style="634" customWidth="1"/>
    <col min="13044" max="13044" width="11.5703125" style="634" customWidth="1"/>
    <col min="13045" max="13045" width="13.85546875" style="634" bestFit="1" customWidth="1"/>
    <col min="13046" max="13046" width="9.140625" style="634"/>
    <col min="13047" max="13047" width="14.140625" style="634" customWidth="1"/>
    <col min="13048" max="13048" width="11.5703125" style="634" customWidth="1"/>
    <col min="13049" max="13049" width="13.85546875" style="634" bestFit="1" customWidth="1"/>
    <col min="13050" max="13050" width="9.140625" style="634"/>
    <col min="13051" max="13051" width="14.140625" style="634" customWidth="1"/>
    <col min="13052" max="13265" width="9.140625" style="634"/>
    <col min="13266" max="13266" width="24.7109375" style="634" bestFit="1" customWidth="1"/>
    <col min="13267" max="13267" width="11.42578125" style="634" bestFit="1" customWidth="1"/>
    <col min="13268" max="13268" width="8.28515625" style="634" customWidth="1"/>
    <col min="13269" max="13269" width="11.5703125" style="634" customWidth="1"/>
    <col min="13270" max="13270" width="10.7109375" style="634" customWidth="1"/>
    <col min="13271" max="13271" width="11.42578125" style="634" bestFit="1" customWidth="1"/>
    <col min="13272" max="13272" width="10.7109375" style="634" customWidth="1"/>
    <col min="13273" max="13273" width="13.42578125" style="634" customWidth="1"/>
    <col min="13274" max="13274" width="10.5703125" style="634" customWidth="1"/>
    <col min="13275" max="13275" width="12.85546875" style="634" customWidth="1"/>
    <col min="13276" max="13276" width="9.140625" style="634"/>
    <col min="13277" max="13277" width="13.85546875" style="634" customWidth="1"/>
    <col min="13278" max="13278" width="12" style="634" customWidth="1"/>
    <col min="13279" max="13279" width="12.85546875" style="634" customWidth="1"/>
    <col min="13280" max="13280" width="10.5703125" style="634" customWidth="1"/>
    <col min="13281" max="13281" width="13.85546875" style="634" bestFit="1" customWidth="1"/>
    <col min="13282" max="13283" width="13.85546875" style="634" customWidth="1"/>
    <col min="13284" max="13284" width="13.5703125" style="634" bestFit="1" customWidth="1"/>
    <col min="13285" max="13285" width="13.85546875" style="634" bestFit="1" customWidth="1"/>
    <col min="13286" max="13286" width="10.28515625" style="634" bestFit="1" customWidth="1"/>
    <col min="13287" max="13287" width="14.140625" style="634" customWidth="1"/>
    <col min="13288" max="13288" width="11.5703125" style="634" customWidth="1"/>
    <col min="13289" max="13289" width="13.85546875" style="634" bestFit="1" customWidth="1"/>
    <col min="13290" max="13290" width="11.42578125" style="634" bestFit="1" customWidth="1"/>
    <col min="13291" max="13291" width="14.140625" style="634" customWidth="1"/>
    <col min="13292" max="13292" width="11.5703125" style="634" customWidth="1"/>
    <col min="13293" max="13293" width="13.85546875" style="634" bestFit="1" customWidth="1"/>
    <col min="13294" max="13294" width="9.140625" style="634"/>
    <col min="13295" max="13295" width="14.140625" style="634" customWidth="1"/>
    <col min="13296" max="13296" width="11.5703125" style="634" customWidth="1"/>
    <col min="13297" max="13297" width="13.85546875" style="634" bestFit="1" customWidth="1"/>
    <col min="13298" max="13298" width="9.140625" style="634"/>
    <col min="13299" max="13299" width="14.140625" style="634" customWidth="1"/>
    <col min="13300" max="13300" width="11.5703125" style="634" customWidth="1"/>
    <col min="13301" max="13301" width="13.85546875" style="634" bestFit="1" customWidth="1"/>
    <col min="13302" max="13302" width="9.140625" style="634"/>
    <col min="13303" max="13303" width="14.140625" style="634" customWidth="1"/>
    <col min="13304" max="13304" width="11.5703125" style="634" customWidth="1"/>
    <col min="13305" max="13305" width="13.85546875" style="634" bestFit="1" customWidth="1"/>
    <col min="13306" max="13306" width="9.140625" style="634"/>
    <col min="13307" max="13307" width="14.140625" style="634" customWidth="1"/>
    <col min="13308" max="13521" width="9.140625" style="634"/>
    <col min="13522" max="13522" width="24.7109375" style="634" bestFit="1" customWidth="1"/>
    <col min="13523" max="13523" width="11.42578125" style="634" bestFit="1" customWidth="1"/>
    <col min="13524" max="13524" width="8.28515625" style="634" customWidth="1"/>
    <col min="13525" max="13525" width="11.5703125" style="634" customWidth="1"/>
    <col min="13526" max="13526" width="10.7109375" style="634" customWidth="1"/>
    <col min="13527" max="13527" width="11.42578125" style="634" bestFit="1" customWidth="1"/>
    <col min="13528" max="13528" width="10.7109375" style="634" customWidth="1"/>
    <col min="13529" max="13529" width="13.42578125" style="634" customWidth="1"/>
    <col min="13530" max="13530" width="10.5703125" style="634" customWidth="1"/>
    <col min="13531" max="13531" width="12.85546875" style="634" customWidth="1"/>
    <col min="13532" max="13532" width="9.140625" style="634"/>
    <col min="13533" max="13533" width="13.85546875" style="634" customWidth="1"/>
    <col min="13534" max="13534" width="12" style="634" customWidth="1"/>
    <col min="13535" max="13535" width="12.85546875" style="634" customWidth="1"/>
    <col min="13536" max="13536" width="10.5703125" style="634" customWidth="1"/>
    <col min="13537" max="13537" width="13.85546875" style="634" bestFit="1" customWidth="1"/>
    <col min="13538" max="13539" width="13.85546875" style="634" customWidth="1"/>
    <col min="13540" max="13540" width="13.5703125" style="634" bestFit="1" customWidth="1"/>
    <col min="13541" max="13541" width="13.85546875" style="634" bestFit="1" customWidth="1"/>
    <col min="13542" max="13542" width="10.28515625" style="634" bestFit="1" customWidth="1"/>
    <col min="13543" max="13543" width="14.140625" style="634" customWidth="1"/>
    <col min="13544" max="13544" width="11.5703125" style="634" customWidth="1"/>
    <col min="13545" max="13545" width="13.85546875" style="634" bestFit="1" customWidth="1"/>
    <col min="13546" max="13546" width="11.42578125" style="634" bestFit="1" customWidth="1"/>
    <col min="13547" max="13547" width="14.140625" style="634" customWidth="1"/>
    <col min="13548" max="13548" width="11.5703125" style="634" customWidth="1"/>
    <col min="13549" max="13549" width="13.85546875" style="634" bestFit="1" customWidth="1"/>
    <col min="13550" max="13550" width="9.140625" style="634"/>
    <col min="13551" max="13551" width="14.140625" style="634" customWidth="1"/>
    <col min="13552" max="13552" width="11.5703125" style="634" customWidth="1"/>
    <col min="13553" max="13553" width="13.85546875" style="634" bestFit="1" customWidth="1"/>
    <col min="13554" max="13554" width="9.140625" style="634"/>
    <col min="13555" max="13555" width="14.140625" style="634" customWidth="1"/>
    <col min="13556" max="13556" width="11.5703125" style="634" customWidth="1"/>
    <col min="13557" max="13557" width="13.85546875" style="634" bestFit="1" customWidth="1"/>
    <col min="13558" max="13558" width="9.140625" style="634"/>
    <col min="13559" max="13559" width="14.140625" style="634" customWidth="1"/>
    <col min="13560" max="13560" width="11.5703125" style="634" customWidth="1"/>
    <col min="13561" max="13561" width="13.85546875" style="634" bestFit="1" customWidth="1"/>
    <col min="13562" max="13562" width="9.140625" style="634"/>
    <col min="13563" max="13563" width="14.140625" style="634" customWidth="1"/>
    <col min="13564" max="13777" width="9.140625" style="634"/>
    <col min="13778" max="13778" width="24.7109375" style="634" bestFit="1" customWidth="1"/>
    <col min="13779" max="13779" width="11.42578125" style="634" bestFit="1" customWidth="1"/>
    <col min="13780" max="13780" width="8.28515625" style="634" customWidth="1"/>
    <col min="13781" max="13781" width="11.5703125" style="634" customWidth="1"/>
    <col min="13782" max="13782" width="10.7109375" style="634" customWidth="1"/>
    <col min="13783" max="13783" width="11.42578125" style="634" bestFit="1" customWidth="1"/>
    <col min="13784" max="13784" width="10.7109375" style="634" customWidth="1"/>
    <col min="13785" max="13785" width="13.42578125" style="634" customWidth="1"/>
    <col min="13786" max="13786" width="10.5703125" style="634" customWidth="1"/>
    <col min="13787" max="13787" width="12.85546875" style="634" customWidth="1"/>
    <col min="13788" max="13788" width="9.140625" style="634"/>
    <col min="13789" max="13789" width="13.85546875" style="634" customWidth="1"/>
    <col min="13790" max="13790" width="12" style="634" customWidth="1"/>
    <col min="13791" max="13791" width="12.85546875" style="634" customWidth="1"/>
    <col min="13792" max="13792" width="10.5703125" style="634" customWidth="1"/>
    <col min="13793" max="13793" width="13.85546875" style="634" bestFit="1" customWidth="1"/>
    <col min="13794" max="13795" width="13.85546875" style="634" customWidth="1"/>
    <col min="13796" max="13796" width="13.5703125" style="634" bestFit="1" customWidth="1"/>
    <col min="13797" max="13797" width="13.85546875" style="634" bestFit="1" customWidth="1"/>
    <col min="13798" max="13798" width="10.28515625" style="634" bestFit="1" customWidth="1"/>
    <col min="13799" max="13799" width="14.140625" style="634" customWidth="1"/>
    <col min="13800" max="13800" width="11.5703125" style="634" customWidth="1"/>
    <col min="13801" max="13801" width="13.85546875" style="634" bestFit="1" customWidth="1"/>
    <col min="13802" max="13802" width="11.42578125" style="634" bestFit="1" customWidth="1"/>
    <col min="13803" max="13803" width="14.140625" style="634" customWidth="1"/>
    <col min="13804" max="13804" width="11.5703125" style="634" customWidth="1"/>
    <col min="13805" max="13805" width="13.85546875" style="634" bestFit="1" customWidth="1"/>
    <col min="13806" max="13806" width="9.140625" style="634"/>
    <col min="13807" max="13807" width="14.140625" style="634" customWidth="1"/>
    <col min="13808" max="13808" width="11.5703125" style="634" customWidth="1"/>
    <col min="13809" max="13809" width="13.85546875" style="634" bestFit="1" customWidth="1"/>
    <col min="13810" max="13810" width="9.140625" style="634"/>
    <col min="13811" max="13811" width="14.140625" style="634" customWidth="1"/>
    <col min="13812" max="13812" width="11.5703125" style="634" customWidth="1"/>
    <col min="13813" max="13813" width="13.85546875" style="634" bestFit="1" customWidth="1"/>
    <col min="13814" max="13814" width="9.140625" style="634"/>
    <col min="13815" max="13815" width="14.140625" style="634" customWidth="1"/>
    <col min="13816" max="13816" width="11.5703125" style="634" customWidth="1"/>
    <col min="13817" max="13817" width="13.85546875" style="634" bestFit="1" customWidth="1"/>
    <col min="13818" max="13818" width="9.140625" style="634"/>
    <col min="13819" max="13819" width="14.140625" style="634" customWidth="1"/>
    <col min="13820" max="14033" width="9.140625" style="634"/>
    <col min="14034" max="14034" width="24.7109375" style="634" bestFit="1" customWidth="1"/>
    <col min="14035" max="14035" width="11.42578125" style="634" bestFit="1" customWidth="1"/>
    <col min="14036" max="14036" width="8.28515625" style="634" customWidth="1"/>
    <col min="14037" max="14037" width="11.5703125" style="634" customWidth="1"/>
    <col min="14038" max="14038" width="10.7109375" style="634" customWidth="1"/>
    <col min="14039" max="14039" width="11.42578125" style="634" bestFit="1" customWidth="1"/>
    <col min="14040" max="14040" width="10.7109375" style="634" customWidth="1"/>
    <col min="14041" max="14041" width="13.42578125" style="634" customWidth="1"/>
    <col min="14042" max="14042" width="10.5703125" style="634" customWidth="1"/>
    <col min="14043" max="14043" width="12.85546875" style="634" customWidth="1"/>
    <col min="14044" max="14044" width="9.140625" style="634"/>
    <col min="14045" max="14045" width="13.85546875" style="634" customWidth="1"/>
    <col min="14046" max="14046" width="12" style="634" customWidth="1"/>
    <col min="14047" max="14047" width="12.85546875" style="634" customWidth="1"/>
    <col min="14048" max="14048" width="10.5703125" style="634" customWidth="1"/>
    <col min="14049" max="14049" width="13.85546875" style="634" bestFit="1" customWidth="1"/>
    <col min="14050" max="14051" width="13.85546875" style="634" customWidth="1"/>
    <col min="14052" max="14052" width="13.5703125" style="634" bestFit="1" customWidth="1"/>
    <col min="14053" max="14053" width="13.85546875" style="634" bestFit="1" customWidth="1"/>
    <col min="14054" max="14054" width="10.28515625" style="634" bestFit="1" customWidth="1"/>
    <col min="14055" max="14055" width="14.140625" style="634" customWidth="1"/>
    <col min="14056" max="14056" width="11.5703125" style="634" customWidth="1"/>
    <col min="14057" max="14057" width="13.85546875" style="634" bestFit="1" customWidth="1"/>
    <col min="14058" max="14058" width="11.42578125" style="634" bestFit="1" customWidth="1"/>
    <col min="14059" max="14059" width="14.140625" style="634" customWidth="1"/>
    <col min="14060" max="14060" width="11.5703125" style="634" customWidth="1"/>
    <col min="14061" max="14061" width="13.85546875" style="634" bestFit="1" customWidth="1"/>
    <col min="14062" max="14062" width="9.140625" style="634"/>
    <col min="14063" max="14063" width="14.140625" style="634" customWidth="1"/>
    <col min="14064" max="14064" width="11.5703125" style="634" customWidth="1"/>
    <col min="14065" max="14065" width="13.85546875" style="634" bestFit="1" customWidth="1"/>
    <col min="14066" max="14066" width="9.140625" style="634"/>
    <col min="14067" max="14067" width="14.140625" style="634" customWidth="1"/>
    <col min="14068" max="14068" width="11.5703125" style="634" customWidth="1"/>
    <col min="14069" max="14069" width="13.85546875" style="634" bestFit="1" customWidth="1"/>
    <col min="14070" max="14070" width="9.140625" style="634"/>
    <col min="14071" max="14071" width="14.140625" style="634" customWidth="1"/>
    <col min="14072" max="14072" width="11.5703125" style="634" customWidth="1"/>
    <col min="14073" max="14073" width="13.85546875" style="634" bestFit="1" customWidth="1"/>
    <col min="14074" max="14074" width="9.140625" style="634"/>
    <col min="14075" max="14075" width="14.140625" style="634" customWidth="1"/>
    <col min="14076" max="14289" width="9.140625" style="634"/>
    <col min="14290" max="14290" width="24.7109375" style="634" bestFit="1" customWidth="1"/>
    <col min="14291" max="14291" width="11.42578125" style="634" bestFit="1" customWidth="1"/>
    <col min="14292" max="14292" width="8.28515625" style="634" customWidth="1"/>
    <col min="14293" max="14293" width="11.5703125" style="634" customWidth="1"/>
    <col min="14294" max="14294" width="10.7109375" style="634" customWidth="1"/>
    <col min="14295" max="14295" width="11.42578125" style="634" bestFit="1" customWidth="1"/>
    <col min="14296" max="14296" width="10.7109375" style="634" customWidth="1"/>
    <col min="14297" max="14297" width="13.42578125" style="634" customWidth="1"/>
    <col min="14298" max="14298" width="10.5703125" style="634" customWidth="1"/>
    <col min="14299" max="14299" width="12.85546875" style="634" customWidth="1"/>
    <col min="14300" max="14300" width="9.140625" style="634"/>
    <col min="14301" max="14301" width="13.85546875" style="634" customWidth="1"/>
    <col min="14302" max="14302" width="12" style="634" customWidth="1"/>
    <col min="14303" max="14303" width="12.85546875" style="634" customWidth="1"/>
    <col min="14304" max="14304" width="10.5703125" style="634" customWidth="1"/>
    <col min="14305" max="14305" width="13.85546875" style="634" bestFit="1" customWidth="1"/>
    <col min="14306" max="14307" width="13.85546875" style="634" customWidth="1"/>
    <col min="14308" max="14308" width="13.5703125" style="634" bestFit="1" customWidth="1"/>
    <col min="14309" max="14309" width="13.85546875" style="634" bestFit="1" customWidth="1"/>
    <col min="14310" max="14310" width="10.28515625" style="634" bestFit="1" customWidth="1"/>
    <col min="14311" max="14311" width="14.140625" style="634" customWidth="1"/>
    <col min="14312" max="14312" width="11.5703125" style="634" customWidth="1"/>
    <col min="14313" max="14313" width="13.85546875" style="634" bestFit="1" customWidth="1"/>
    <col min="14314" max="14314" width="11.42578125" style="634" bestFit="1" customWidth="1"/>
    <col min="14315" max="14315" width="14.140625" style="634" customWidth="1"/>
    <col min="14316" max="14316" width="11.5703125" style="634" customWidth="1"/>
    <col min="14317" max="14317" width="13.85546875" style="634" bestFit="1" customWidth="1"/>
    <col min="14318" max="14318" width="9.140625" style="634"/>
    <col min="14319" max="14319" width="14.140625" style="634" customWidth="1"/>
    <col min="14320" max="14320" width="11.5703125" style="634" customWidth="1"/>
    <col min="14321" max="14321" width="13.85546875" style="634" bestFit="1" customWidth="1"/>
    <col min="14322" max="14322" width="9.140625" style="634"/>
    <col min="14323" max="14323" width="14.140625" style="634" customWidth="1"/>
    <col min="14324" max="14324" width="11.5703125" style="634" customWidth="1"/>
    <col min="14325" max="14325" width="13.85546875" style="634" bestFit="1" customWidth="1"/>
    <col min="14326" max="14326" width="9.140625" style="634"/>
    <col min="14327" max="14327" width="14.140625" style="634" customWidth="1"/>
    <col min="14328" max="14328" width="11.5703125" style="634" customWidth="1"/>
    <col min="14329" max="14329" width="13.85546875" style="634" bestFit="1" customWidth="1"/>
    <col min="14330" max="14330" width="9.140625" style="634"/>
    <col min="14331" max="14331" width="14.140625" style="634" customWidth="1"/>
    <col min="14332" max="14545" width="9.140625" style="634"/>
    <col min="14546" max="14546" width="24.7109375" style="634" bestFit="1" customWidth="1"/>
    <col min="14547" max="14547" width="11.42578125" style="634" bestFit="1" customWidth="1"/>
    <col min="14548" max="14548" width="8.28515625" style="634" customWidth="1"/>
    <col min="14549" max="14549" width="11.5703125" style="634" customWidth="1"/>
    <col min="14550" max="14550" width="10.7109375" style="634" customWidth="1"/>
    <col min="14551" max="14551" width="11.42578125" style="634" bestFit="1" customWidth="1"/>
    <col min="14552" max="14552" width="10.7109375" style="634" customWidth="1"/>
    <col min="14553" max="14553" width="13.42578125" style="634" customWidth="1"/>
    <col min="14554" max="14554" width="10.5703125" style="634" customWidth="1"/>
    <col min="14555" max="14555" width="12.85546875" style="634" customWidth="1"/>
    <col min="14556" max="14556" width="9.140625" style="634"/>
    <col min="14557" max="14557" width="13.85546875" style="634" customWidth="1"/>
    <col min="14558" max="14558" width="12" style="634" customWidth="1"/>
    <col min="14559" max="14559" width="12.85546875" style="634" customWidth="1"/>
    <col min="14560" max="14560" width="10.5703125" style="634" customWidth="1"/>
    <col min="14561" max="14561" width="13.85546875" style="634" bestFit="1" customWidth="1"/>
    <col min="14562" max="14563" width="13.85546875" style="634" customWidth="1"/>
    <col min="14564" max="14564" width="13.5703125" style="634" bestFit="1" customWidth="1"/>
    <col min="14565" max="14565" width="13.85546875" style="634" bestFit="1" customWidth="1"/>
    <col min="14566" max="14566" width="10.28515625" style="634" bestFit="1" customWidth="1"/>
    <col min="14567" max="14567" width="14.140625" style="634" customWidth="1"/>
    <col min="14568" max="14568" width="11.5703125" style="634" customWidth="1"/>
    <col min="14569" max="14569" width="13.85546875" style="634" bestFit="1" customWidth="1"/>
    <col min="14570" max="14570" width="11.42578125" style="634" bestFit="1" customWidth="1"/>
    <col min="14571" max="14571" width="14.140625" style="634" customWidth="1"/>
    <col min="14572" max="14572" width="11.5703125" style="634" customWidth="1"/>
    <col min="14573" max="14573" width="13.85546875" style="634" bestFit="1" customWidth="1"/>
    <col min="14574" max="14574" width="9.140625" style="634"/>
    <col min="14575" max="14575" width="14.140625" style="634" customWidth="1"/>
    <col min="14576" max="14576" width="11.5703125" style="634" customWidth="1"/>
    <col min="14577" max="14577" width="13.85546875" style="634" bestFit="1" customWidth="1"/>
    <col min="14578" max="14578" width="9.140625" style="634"/>
    <col min="14579" max="14579" width="14.140625" style="634" customWidth="1"/>
    <col min="14580" max="14580" width="11.5703125" style="634" customWidth="1"/>
    <col min="14581" max="14581" width="13.85546875" style="634" bestFit="1" customWidth="1"/>
    <col min="14582" max="14582" width="9.140625" style="634"/>
    <col min="14583" max="14583" width="14.140625" style="634" customWidth="1"/>
    <col min="14584" max="14584" width="11.5703125" style="634" customWidth="1"/>
    <col min="14585" max="14585" width="13.85546875" style="634" bestFit="1" customWidth="1"/>
    <col min="14586" max="14586" width="9.140625" style="634"/>
    <col min="14587" max="14587" width="14.140625" style="634" customWidth="1"/>
    <col min="14588" max="14801" width="9.140625" style="634"/>
    <col min="14802" max="14802" width="24.7109375" style="634" bestFit="1" customWidth="1"/>
    <col min="14803" max="14803" width="11.42578125" style="634" bestFit="1" customWidth="1"/>
    <col min="14804" max="14804" width="8.28515625" style="634" customWidth="1"/>
    <col min="14805" max="14805" width="11.5703125" style="634" customWidth="1"/>
    <col min="14806" max="14806" width="10.7109375" style="634" customWidth="1"/>
    <col min="14807" max="14807" width="11.42578125" style="634" bestFit="1" customWidth="1"/>
    <col min="14808" max="14808" width="10.7109375" style="634" customWidth="1"/>
    <col min="14809" max="14809" width="13.42578125" style="634" customWidth="1"/>
    <col min="14810" max="14810" width="10.5703125" style="634" customWidth="1"/>
    <col min="14811" max="14811" width="12.85546875" style="634" customWidth="1"/>
    <col min="14812" max="14812" width="9.140625" style="634"/>
    <col min="14813" max="14813" width="13.85546875" style="634" customWidth="1"/>
    <col min="14814" max="14814" width="12" style="634" customWidth="1"/>
    <col min="14815" max="14815" width="12.85546875" style="634" customWidth="1"/>
    <col min="14816" max="14816" width="10.5703125" style="634" customWidth="1"/>
    <col min="14817" max="14817" width="13.85546875" style="634" bestFit="1" customWidth="1"/>
    <col min="14818" max="14819" width="13.85546875" style="634" customWidth="1"/>
    <col min="14820" max="14820" width="13.5703125" style="634" bestFit="1" customWidth="1"/>
    <col min="14821" max="14821" width="13.85546875" style="634" bestFit="1" customWidth="1"/>
    <col min="14822" max="14822" width="10.28515625" style="634" bestFit="1" customWidth="1"/>
    <col min="14823" max="14823" width="14.140625" style="634" customWidth="1"/>
    <col min="14824" max="14824" width="11.5703125" style="634" customWidth="1"/>
    <col min="14825" max="14825" width="13.85546875" style="634" bestFit="1" customWidth="1"/>
    <col min="14826" max="14826" width="11.42578125" style="634" bestFit="1" customWidth="1"/>
    <col min="14827" max="14827" width="14.140625" style="634" customWidth="1"/>
    <col min="14828" max="14828" width="11.5703125" style="634" customWidth="1"/>
    <col min="14829" max="14829" width="13.85546875" style="634" bestFit="1" customWidth="1"/>
    <col min="14830" max="14830" width="9.140625" style="634"/>
    <col min="14831" max="14831" width="14.140625" style="634" customWidth="1"/>
    <col min="14832" max="14832" width="11.5703125" style="634" customWidth="1"/>
    <col min="14833" max="14833" width="13.85546875" style="634" bestFit="1" customWidth="1"/>
    <col min="14834" max="14834" width="9.140625" style="634"/>
    <col min="14835" max="14835" width="14.140625" style="634" customWidth="1"/>
    <col min="14836" max="14836" width="11.5703125" style="634" customWidth="1"/>
    <col min="14837" max="14837" width="13.85546875" style="634" bestFit="1" customWidth="1"/>
    <col min="14838" max="14838" width="9.140625" style="634"/>
    <col min="14839" max="14839" width="14.140625" style="634" customWidth="1"/>
    <col min="14840" max="14840" width="11.5703125" style="634" customWidth="1"/>
    <col min="14841" max="14841" width="13.85546875" style="634" bestFit="1" customWidth="1"/>
    <col min="14842" max="14842" width="9.140625" style="634"/>
    <col min="14843" max="14843" width="14.140625" style="634" customWidth="1"/>
    <col min="14844" max="15057" width="9.140625" style="634"/>
    <col min="15058" max="15058" width="24.7109375" style="634" bestFit="1" customWidth="1"/>
    <col min="15059" max="15059" width="11.42578125" style="634" bestFit="1" customWidth="1"/>
    <col min="15060" max="15060" width="8.28515625" style="634" customWidth="1"/>
    <col min="15061" max="15061" width="11.5703125" style="634" customWidth="1"/>
    <col min="15062" max="15062" width="10.7109375" style="634" customWidth="1"/>
    <col min="15063" max="15063" width="11.42578125" style="634" bestFit="1" customWidth="1"/>
    <col min="15064" max="15064" width="10.7109375" style="634" customWidth="1"/>
    <col min="15065" max="15065" width="13.42578125" style="634" customWidth="1"/>
    <col min="15066" max="15066" width="10.5703125" style="634" customWidth="1"/>
    <col min="15067" max="15067" width="12.85546875" style="634" customWidth="1"/>
    <col min="15068" max="15068" width="9.140625" style="634"/>
    <col min="15069" max="15069" width="13.85546875" style="634" customWidth="1"/>
    <col min="15070" max="15070" width="12" style="634" customWidth="1"/>
    <col min="15071" max="15071" width="12.85546875" style="634" customWidth="1"/>
    <col min="15072" max="15072" width="10.5703125" style="634" customWidth="1"/>
    <col min="15073" max="15073" width="13.85546875" style="634" bestFit="1" customWidth="1"/>
    <col min="15074" max="15075" width="13.85546875" style="634" customWidth="1"/>
    <col min="15076" max="15076" width="13.5703125" style="634" bestFit="1" customWidth="1"/>
    <col min="15077" max="15077" width="13.85546875" style="634" bestFit="1" customWidth="1"/>
    <col min="15078" max="15078" width="10.28515625" style="634" bestFit="1" customWidth="1"/>
    <col min="15079" max="15079" width="14.140625" style="634" customWidth="1"/>
    <col min="15080" max="15080" width="11.5703125" style="634" customWidth="1"/>
    <col min="15081" max="15081" width="13.85546875" style="634" bestFit="1" customWidth="1"/>
    <col min="15082" max="15082" width="11.42578125" style="634" bestFit="1" customWidth="1"/>
    <col min="15083" max="15083" width="14.140625" style="634" customWidth="1"/>
    <col min="15084" max="15084" width="11.5703125" style="634" customWidth="1"/>
    <col min="15085" max="15085" width="13.85546875" style="634" bestFit="1" customWidth="1"/>
    <col min="15086" max="15086" width="9.140625" style="634"/>
    <col min="15087" max="15087" width="14.140625" style="634" customWidth="1"/>
    <col min="15088" max="15088" width="11.5703125" style="634" customWidth="1"/>
    <col min="15089" max="15089" width="13.85546875" style="634" bestFit="1" customWidth="1"/>
    <col min="15090" max="15090" width="9.140625" style="634"/>
    <col min="15091" max="15091" width="14.140625" style="634" customWidth="1"/>
    <col min="15092" max="15092" width="11.5703125" style="634" customWidth="1"/>
    <col min="15093" max="15093" width="13.85546875" style="634" bestFit="1" customWidth="1"/>
    <col min="15094" max="15094" width="9.140625" style="634"/>
    <col min="15095" max="15095" width="14.140625" style="634" customWidth="1"/>
    <col min="15096" max="15096" width="11.5703125" style="634" customWidth="1"/>
    <col min="15097" max="15097" width="13.85546875" style="634" bestFit="1" customWidth="1"/>
    <col min="15098" max="15098" width="9.140625" style="634"/>
    <col min="15099" max="15099" width="14.140625" style="634" customWidth="1"/>
    <col min="15100" max="15313" width="9.140625" style="634"/>
    <col min="15314" max="15314" width="24.7109375" style="634" bestFit="1" customWidth="1"/>
    <col min="15315" max="15315" width="11.42578125" style="634" bestFit="1" customWidth="1"/>
    <col min="15316" max="15316" width="8.28515625" style="634" customWidth="1"/>
    <col min="15317" max="15317" width="11.5703125" style="634" customWidth="1"/>
    <col min="15318" max="15318" width="10.7109375" style="634" customWidth="1"/>
    <col min="15319" max="15319" width="11.42578125" style="634" bestFit="1" customWidth="1"/>
    <col min="15320" max="15320" width="10.7109375" style="634" customWidth="1"/>
    <col min="15321" max="15321" width="13.42578125" style="634" customWidth="1"/>
    <col min="15322" max="15322" width="10.5703125" style="634" customWidth="1"/>
    <col min="15323" max="15323" width="12.85546875" style="634" customWidth="1"/>
    <col min="15324" max="15324" width="9.140625" style="634"/>
    <col min="15325" max="15325" width="13.85546875" style="634" customWidth="1"/>
    <col min="15326" max="15326" width="12" style="634" customWidth="1"/>
    <col min="15327" max="15327" width="12.85546875" style="634" customWidth="1"/>
    <col min="15328" max="15328" width="10.5703125" style="634" customWidth="1"/>
    <col min="15329" max="15329" width="13.85546875" style="634" bestFit="1" customWidth="1"/>
    <col min="15330" max="15331" width="13.85546875" style="634" customWidth="1"/>
    <col min="15332" max="15332" width="13.5703125" style="634" bestFit="1" customWidth="1"/>
    <col min="15333" max="15333" width="13.85546875" style="634" bestFit="1" customWidth="1"/>
    <col min="15334" max="15334" width="10.28515625" style="634" bestFit="1" customWidth="1"/>
    <col min="15335" max="15335" width="14.140625" style="634" customWidth="1"/>
    <col min="15336" max="15336" width="11.5703125" style="634" customWidth="1"/>
    <col min="15337" max="15337" width="13.85546875" style="634" bestFit="1" customWidth="1"/>
    <col min="15338" max="15338" width="11.42578125" style="634" bestFit="1" customWidth="1"/>
    <col min="15339" max="15339" width="14.140625" style="634" customWidth="1"/>
    <col min="15340" max="15340" width="11.5703125" style="634" customWidth="1"/>
    <col min="15341" max="15341" width="13.85546875" style="634" bestFit="1" customWidth="1"/>
    <col min="15342" max="15342" width="9.140625" style="634"/>
    <col min="15343" max="15343" width="14.140625" style="634" customWidth="1"/>
    <col min="15344" max="15344" width="11.5703125" style="634" customWidth="1"/>
    <col min="15345" max="15345" width="13.85546875" style="634" bestFit="1" customWidth="1"/>
    <col min="15346" max="15346" width="9.140625" style="634"/>
    <col min="15347" max="15347" width="14.140625" style="634" customWidth="1"/>
    <col min="15348" max="15348" width="11.5703125" style="634" customWidth="1"/>
    <col min="15349" max="15349" width="13.85546875" style="634" bestFit="1" customWidth="1"/>
    <col min="15350" max="15350" width="9.140625" style="634"/>
    <col min="15351" max="15351" width="14.140625" style="634" customWidth="1"/>
    <col min="15352" max="15352" width="11.5703125" style="634" customWidth="1"/>
    <col min="15353" max="15353" width="13.85546875" style="634" bestFit="1" customWidth="1"/>
    <col min="15354" max="15354" width="9.140625" style="634"/>
    <col min="15355" max="15355" width="14.140625" style="634" customWidth="1"/>
    <col min="15356" max="15569" width="9.140625" style="634"/>
    <col min="15570" max="15570" width="24.7109375" style="634" bestFit="1" customWidth="1"/>
    <col min="15571" max="15571" width="11.42578125" style="634" bestFit="1" customWidth="1"/>
    <col min="15572" max="15572" width="8.28515625" style="634" customWidth="1"/>
    <col min="15573" max="15573" width="11.5703125" style="634" customWidth="1"/>
    <col min="15574" max="15574" width="10.7109375" style="634" customWidth="1"/>
    <col min="15575" max="15575" width="11.42578125" style="634" bestFit="1" customWidth="1"/>
    <col min="15576" max="15576" width="10.7109375" style="634" customWidth="1"/>
    <col min="15577" max="15577" width="13.42578125" style="634" customWidth="1"/>
    <col min="15578" max="15578" width="10.5703125" style="634" customWidth="1"/>
    <col min="15579" max="15579" width="12.85546875" style="634" customWidth="1"/>
    <col min="15580" max="15580" width="9.140625" style="634"/>
    <col min="15581" max="15581" width="13.85546875" style="634" customWidth="1"/>
    <col min="15582" max="15582" width="12" style="634" customWidth="1"/>
    <col min="15583" max="15583" width="12.85546875" style="634" customWidth="1"/>
    <col min="15584" max="15584" width="10.5703125" style="634" customWidth="1"/>
    <col min="15585" max="15585" width="13.85546875" style="634" bestFit="1" customWidth="1"/>
    <col min="15586" max="15587" width="13.85546875" style="634" customWidth="1"/>
    <col min="15588" max="15588" width="13.5703125" style="634" bestFit="1" customWidth="1"/>
    <col min="15589" max="15589" width="13.85546875" style="634" bestFit="1" customWidth="1"/>
    <col min="15590" max="15590" width="10.28515625" style="634" bestFit="1" customWidth="1"/>
    <col min="15591" max="15591" width="14.140625" style="634" customWidth="1"/>
    <col min="15592" max="15592" width="11.5703125" style="634" customWidth="1"/>
    <col min="15593" max="15593" width="13.85546875" style="634" bestFit="1" customWidth="1"/>
    <col min="15594" max="15594" width="11.42578125" style="634" bestFit="1" customWidth="1"/>
    <col min="15595" max="15595" width="14.140625" style="634" customWidth="1"/>
    <col min="15596" max="15596" width="11.5703125" style="634" customWidth="1"/>
    <col min="15597" max="15597" width="13.85546875" style="634" bestFit="1" customWidth="1"/>
    <col min="15598" max="15598" width="9.140625" style="634"/>
    <col min="15599" max="15599" width="14.140625" style="634" customWidth="1"/>
    <col min="15600" max="15600" width="11.5703125" style="634" customWidth="1"/>
    <col min="15601" max="15601" width="13.85546875" style="634" bestFit="1" customWidth="1"/>
    <col min="15602" max="15602" width="9.140625" style="634"/>
    <col min="15603" max="15603" width="14.140625" style="634" customWidth="1"/>
    <col min="15604" max="15604" width="11.5703125" style="634" customWidth="1"/>
    <col min="15605" max="15605" width="13.85546875" style="634" bestFit="1" customWidth="1"/>
    <col min="15606" max="15606" width="9.140625" style="634"/>
    <col min="15607" max="15607" width="14.140625" style="634" customWidth="1"/>
    <col min="15608" max="15608" width="11.5703125" style="634" customWidth="1"/>
    <col min="15609" max="15609" width="13.85546875" style="634" bestFit="1" customWidth="1"/>
    <col min="15610" max="15610" width="9.140625" style="634"/>
    <col min="15611" max="15611" width="14.140625" style="634" customWidth="1"/>
    <col min="15612" max="15825" width="9.140625" style="634"/>
    <col min="15826" max="15826" width="24.7109375" style="634" bestFit="1" customWidth="1"/>
    <col min="15827" max="15827" width="11.42578125" style="634" bestFit="1" customWidth="1"/>
    <col min="15828" max="15828" width="8.28515625" style="634" customWidth="1"/>
    <col min="15829" max="15829" width="11.5703125" style="634" customWidth="1"/>
    <col min="15830" max="15830" width="10.7109375" style="634" customWidth="1"/>
    <col min="15831" max="15831" width="11.42578125" style="634" bestFit="1" customWidth="1"/>
    <col min="15832" max="15832" width="10.7109375" style="634" customWidth="1"/>
    <col min="15833" max="15833" width="13.42578125" style="634" customWidth="1"/>
    <col min="15834" max="15834" width="10.5703125" style="634" customWidth="1"/>
    <col min="15835" max="15835" width="12.85546875" style="634" customWidth="1"/>
    <col min="15836" max="15836" width="9.140625" style="634"/>
    <col min="15837" max="15837" width="13.85546875" style="634" customWidth="1"/>
    <col min="15838" max="15838" width="12" style="634" customWidth="1"/>
    <col min="15839" max="15839" width="12.85546875" style="634" customWidth="1"/>
    <col min="15840" max="15840" width="10.5703125" style="634" customWidth="1"/>
    <col min="15841" max="15841" width="13.85546875" style="634" bestFit="1" customWidth="1"/>
    <col min="15842" max="15843" width="13.85546875" style="634" customWidth="1"/>
    <col min="15844" max="15844" width="13.5703125" style="634" bestFit="1" customWidth="1"/>
    <col min="15845" max="15845" width="13.85546875" style="634" bestFit="1" customWidth="1"/>
    <col min="15846" max="15846" width="10.28515625" style="634" bestFit="1" customWidth="1"/>
    <col min="15847" max="15847" width="14.140625" style="634" customWidth="1"/>
    <col min="15848" max="15848" width="11.5703125" style="634" customWidth="1"/>
    <col min="15849" max="15849" width="13.85546875" style="634" bestFit="1" customWidth="1"/>
    <col min="15850" max="15850" width="11.42578125" style="634" bestFit="1" customWidth="1"/>
    <col min="15851" max="15851" width="14.140625" style="634" customWidth="1"/>
    <col min="15852" max="15852" width="11.5703125" style="634" customWidth="1"/>
    <col min="15853" max="15853" width="13.85546875" style="634" bestFit="1" customWidth="1"/>
    <col min="15854" max="15854" width="9.140625" style="634"/>
    <col min="15855" max="15855" width="14.140625" style="634" customWidth="1"/>
    <col min="15856" max="15856" width="11.5703125" style="634" customWidth="1"/>
    <col min="15857" max="15857" width="13.85546875" style="634" bestFit="1" customWidth="1"/>
    <col min="15858" max="15858" width="9.140625" style="634"/>
    <col min="15859" max="15859" width="14.140625" style="634" customWidth="1"/>
    <col min="15860" max="15860" width="11.5703125" style="634" customWidth="1"/>
    <col min="15861" max="15861" width="13.85546875" style="634" bestFit="1" customWidth="1"/>
    <col min="15862" max="15862" width="9.140625" style="634"/>
    <col min="15863" max="15863" width="14.140625" style="634" customWidth="1"/>
    <col min="15864" max="15864" width="11.5703125" style="634" customWidth="1"/>
    <col min="15865" max="15865" width="13.85546875" style="634" bestFit="1" customWidth="1"/>
    <col min="15866" max="15866" width="9.140625" style="634"/>
    <col min="15867" max="15867" width="14.140625" style="634" customWidth="1"/>
    <col min="15868" max="16081" width="9.140625" style="634"/>
    <col min="16082" max="16082" width="24.7109375" style="634" bestFit="1" customWidth="1"/>
    <col min="16083" max="16083" width="11.42578125" style="634" bestFit="1" customWidth="1"/>
    <col min="16084" max="16084" width="8.28515625" style="634" customWidth="1"/>
    <col min="16085" max="16085" width="11.5703125" style="634" customWidth="1"/>
    <col min="16086" max="16086" width="10.7109375" style="634" customWidth="1"/>
    <col min="16087" max="16087" width="11.42578125" style="634" bestFit="1" customWidth="1"/>
    <col min="16088" max="16088" width="10.7109375" style="634" customWidth="1"/>
    <col min="16089" max="16089" width="13.42578125" style="634" customWidth="1"/>
    <col min="16090" max="16090" width="10.5703125" style="634" customWidth="1"/>
    <col min="16091" max="16091" width="12.85546875" style="634" customWidth="1"/>
    <col min="16092" max="16092" width="9.140625" style="634"/>
    <col min="16093" max="16093" width="13.85546875" style="634" customWidth="1"/>
    <col min="16094" max="16094" width="12" style="634" customWidth="1"/>
    <col min="16095" max="16095" width="12.85546875" style="634" customWidth="1"/>
    <col min="16096" max="16096" width="10.5703125" style="634" customWidth="1"/>
    <col min="16097" max="16097" width="13.85546875" style="634" bestFit="1" customWidth="1"/>
    <col min="16098" max="16099" width="13.85546875" style="634" customWidth="1"/>
    <col min="16100" max="16100" width="13.5703125" style="634" bestFit="1" customWidth="1"/>
    <col min="16101" max="16101" width="13.85546875" style="634" bestFit="1" customWidth="1"/>
    <col min="16102" max="16102" width="10.28515625" style="634" bestFit="1" customWidth="1"/>
    <col min="16103" max="16103" width="14.140625" style="634" customWidth="1"/>
    <col min="16104" max="16104" width="11.5703125" style="634" customWidth="1"/>
    <col min="16105" max="16105" width="13.85546875" style="634" bestFit="1" customWidth="1"/>
    <col min="16106" max="16106" width="11.42578125" style="634" bestFit="1" customWidth="1"/>
    <col min="16107" max="16107" width="14.140625" style="634" customWidth="1"/>
    <col min="16108" max="16108" width="11.5703125" style="634" customWidth="1"/>
    <col min="16109" max="16109" width="13.85546875" style="634" bestFit="1" customWidth="1"/>
    <col min="16110" max="16110" width="9.140625" style="634"/>
    <col min="16111" max="16111" width="14.140625" style="634" customWidth="1"/>
    <col min="16112" max="16112" width="11.5703125" style="634" customWidth="1"/>
    <col min="16113" max="16113" width="13.85546875" style="634" bestFit="1" customWidth="1"/>
    <col min="16114" max="16114" width="9.140625" style="634"/>
    <col min="16115" max="16115" width="14.140625" style="634" customWidth="1"/>
    <col min="16116" max="16116" width="11.5703125" style="634" customWidth="1"/>
    <col min="16117" max="16117" width="13.85546875" style="634" bestFit="1" customWidth="1"/>
    <col min="16118" max="16118" width="9.140625" style="634"/>
    <col min="16119" max="16119" width="14.140625" style="634" customWidth="1"/>
    <col min="16120" max="16120" width="11.5703125" style="634" customWidth="1"/>
    <col min="16121" max="16121" width="13.85546875" style="634" bestFit="1" customWidth="1"/>
    <col min="16122" max="16122" width="9.140625" style="634"/>
    <col min="16123" max="16123" width="14.140625" style="634" customWidth="1"/>
    <col min="16124" max="16384" width="9.140625" style="634"/>
  </cols>
  <sheetData>
    <row r="1" spans="1:18">
      <c r="A1" s="691" t="s">
        <v>4608</v>
      </c>
      <c r="J1" s="452"/>
      <c r="K1" s="452"/>
      <c r="L1" s="452"/>
      <c r="M1" s="452"/>
    </row>
    <row r="2" spans="1:18">
      <c r="A2" s="691" t="s">
        <v>4694</v>
      </c>
      <c r="J2" s="452"/>
      <c r="K2" s="452"/>
      <c r="L2" s="452"/>
      <c r="M2" s="452"/>
    </row>
    <row r="3" spans="1:18">
      <c r="A3" s="691" t="s">
        <v>6111</v>
      </c>
      <c r="J3" s="452"/>
      <c r="K3" s="452"/>
      <c r="L3" s="452"/>
      <c r="M3" s="452"/>
    </row>
    <row r="4" spans="1:18">
      <c r="A4" s="636"/>
      <c r="B4" s="637"/>
      <c r="C4" s="637"/>
      <c r="D4" s="637"/>
      <c r="E4" s="637"/>
      <c r="F4" s="637"/>
      <c r="G4" s="637"/>
      <c r="J4" s="634"/>
      <c r="K4" s="634"/>
      <c r="L4" s="634"/>
      <c r="M4" s="634"/>
    </row>
    <row r="5" spans="1:18" s="635" customFormat="1" ht="63">
      <c r="A5" s="1238" t="s">
        <v>4509</v>
      </c>
      <c r="B5" s="1238" t="s">
        <v>4596</v>
      </c>
      <c r="C5" s="669" t="s">
        <v>4602</v>
      </c>
      <c r="D5" s="1239">
        <v>43983</v>
      </c>
      <c r="E5" s="1240"/>
      <c r="F5" s="1241"/>
      <c r="G5" s="670" t="s">
        <v>6200</v>
      </c>
      <c r="H5" s="670" t="s">
        <v>4597</v>
      </c>
      <c r="I5" s="670" t="s">
        <v>4598</v>
      </c>
    </row>
    <row r="6" spans="1:18" s="635" customFormat="1" ht="41.25" customHeight="1">
      <c r="A6" s="1238"/>
      <c r="B6" s="1238"/>
      <c r="C6" s="671" t="s">
        <v>4599</v>
      </c>
      <c r="D6" s="669" t="s">
        <v>4604</v>
      </c>
      <c r="E6" s="669" t="s">
        <v>4600</v>
      </c>
      <c r="F6" s="669" t="s">
        <v>4601</v>
      </c>
      <c r="G6" s="671" t="s">
        <v>4599</v>
      </c>
      <c r="H6" s="671" t="s">
        <v>4599</v>
      </c>
      <c r="I6" s="671" t="s">
        <v>35</v>
      </c>
    </row>
    <row r="7" spans="1:18" ht="21">
      <c r="A7" s="672"/>
      <c r="B7" s="673"/>
      <c r="C7" s="674"/>
      <c r="D7" s="675"/>
      <c r="E7" s="675"/>
      <c r="F7" s="675"/>
      <c r="G7" s="675"/>
      <c r="H7" s="676">
        <f>E7</f>
        <v>0</v>
      </c>
      <c r="I7" s="677"/>
      <c r="J7" s="634"/>
      <c r="K7" s="634"/>
      <c r="L7" s="634"/>
      <c r="M7" s="634"/>
    </row>
    <row r="8" spans="1:18" ht="21">
      <c r="A8" s="672">
        <v>1</v>
      </c>
      <c r="B8" s="673" t="s">
        <v>5599</v>
      </c>
      <c r="C8" s="674">
        <v>2456422101</v>
      </c>
      <c r="D8" s="675">
        <v>0</v>
      </c>
      <c r="E8" s="675">
        <v>0</v>
      </c>
      <c r="F8" s="675">
        <v>0</v>
      </c>
      <c r="G8" s="675">
        <v>2010797695</v>
      </c>
      <c r="H8" s="676"/>
      <c r="I8" s="677">
        <f>H8/((C8+G8)/2)</f>
        <v>0</v>
      </c>
      <c r="J8" s="634"/>
      <c r="K8" s="634"/>
      <c r="L8" s="634"/>
      <c r="M8" s="634"/>
    </row>
    <row r="9" spans="1:18" ht="21">
      <c r="A9" s="672"/>
      <c r="B9" s="673"/>
      <c r="C9" s="674"/>
      <c r="D9" s="675"/>
      <c r="E9" s="675"/>
      <c r="F9" s="675"/>
      <c r="G9" s="674"/>
      <c r="H9" s="676"/>
      <c r="I9" s="677"/>
      <c r="J9" s="634"/>
      <c r="K9" s="634"/>
      <c r="L9" s="634"/>
      <c r="M9" s="634"/>
    </row>
    <row r="10" spans="1:18" ht="21">
      <c r="A10" s="672"/>
      <c r="B10" s="673"/>
      <c r="C10" s="674"/>
      <c r="D10" s="675"/>
      <c r="E10" s="675"/>
      <c r="F10" s="675"/>
      <c r="G10" s="675"/>
      <c r="H10" s="676"/>
      <c r="I10" s="677"/>
      <c r="J10" s="634"/>
      <c r="K10" s="634"/>
      <c r="L10" s="634"/>
      <c r="M10" s="634"/>
    </row>
    <row r="11" spans="1:18" ht="21">
      <c r="A11" s="1237" t="s">
        <v>4</v>
      </c>
      <c r="B11" s="1237"/>
      <c r="C11" s="678">
        <f>SUM(C7:C9)</f>
        <v>2456422101</v>
      </c>
      <c r="D11" s="678">
        <f>SUM(D7:D9)</f>
        <v>0</v>
      </c>
      <c r="E11" s="678">
        <f>SUM(E7:E9)</f>
        <v>0</v>
      </c>
      <c r="F11" s="678"/>
      <c r="G11" s="678">
        <f>SUM(G7:G9)</f>
        <v>2010797695</v>
      </c>
      <c r="H11" s="678">
        <f>SUM(H7:H9)</f>
        <v>0</v>
      </c>
      <c r="I11" s="679">
        <f>SUM(I7:I9)</f>
        <v>0</v>
      </c>
      <c r="J11" s="634"/>
      <c r="K11" s="634"/>
      <c r="L11" s="634"/>
      <c r="M11" s="634"/>
    </row>
    <row r="13" spans="1:18" ht="23.25">
      <c r="A13" s="617"/>
      <c r="B13" s="617"/>
      <c r="C13" s="617"/>
      <c r="D13" s="617"/>
      <c r="E13" s="618"/>
      <c r="F13" s="619"/>
      <c r="G13" s="619"/>
      <c r="H13" s="619"/>
      <c r="I13" s="620"/>
      <c r="J13" s="619"/>
      <c r="K13" s="619"/>
      <c r="L13" s="619"/>
      <c r="M13" s="619"/>
      <c r="N13" s="1099"/>
      <c r="O13" s="1099"/>
      <c r="P13" s="1099"/>
      <c r="Q13" s="619"/>
      <c r="R13" s="619"/>
    </row>
    <row r="14" spans="1:18" s="683" customFormat="1" ht="23.25" customHeight="1">
      <c r="A14" s="680"/>
      <c r="B14" s="1234" t="s">
        <v>6172</v>
      </c>
      <c r="C14" s="1234"/>
      <c r="D14" s="681"/>
      <c r="E14" s="1234" t="s">
        <v>6171</v>
      </c>
      <c r="F14" s="1234"/>
      <c r="G14" s="1234"/>
      <c r="H14" s="1234"/>
      <c r="I14" s="682"/>
      <c r="J14" s="682"/>
      <c r="K14" s="682"/>
      <c r="L14" s="680"/>
      <c r="M14" s="680"/>
      <c r="N14" s="1234"/>
      <c r="O14" s="1235"/>
      <c r="P14" s="1235"/>
      <c r="Q14" s="681"/>
      <c r="R14" s="680"/>
    </row>
    <row r="15" spans="1:18" s="683" customFormat="1" ht="21">
      <c r="A15" s="680"/>
      <c r="B15" s="1234" t="s">
        <v>6169</v>
      </c>
      <c r="C15" s="1234"/>
      <c r="D15" s="681"/>
      <c r="E15" s="1234" t="s">
        <v>6170</v>
      </c>
      <c r="F15" s="1234"/>
      <c r="G15" s="1234"/>
      <c r="H15" s="1234"/>
      <c r="I15" s="682"/>
      <c r="J15" s="682"/>
      <c r="K15" s="682"/>
      <c r="L15" s="680"/>
      <c r="M15" s="680"/>
      <c r="N15" s="1236"/>
      <c r="O15" s="1236"/>
      <c r="P15" s="1236"/>
      <c r="Q15" s="684"/>
      <c r="R15" s="680"/>
    </row>
    <row r="16" spans="1:18" s="683" customFormat="1" ht="21">
      <c r="A16" s="680"/>
      <c r="B16" s="685"/>
      <c r="C16" s="686"/>
      <c r="D16" s="687"/>
      <c r="E16" s="1236"/>
      <c r="F16" s="1236"/>
      <c r="G16" s="1236"/>
      <c r="H16" s="688"/>
      <c r="I16" s="688"/>
      <c r="J16" s="685"/>
      <c r="K16" s="689"/>
      <c r="L16" s="680"/>
      <c r="M16" s="680"/>
      <c r="N16" s="680"/>
      <c r="O16" s="689"/>
      <c r="P16" s="680"/>
      <c r="Q16" s="680"/>
      <c r="R16" s="680"/>
    </row>
    <row r="17" spans="1:18" s="683" customFormat="1" ht="21">
      <c r="A17" s="680"/>
      <c r="B17" s="685"/>
      <c r="C17" s="686"/>
      <c r="D17" s="687"/>
      <c r="E17" s="1236"/>
      <c r="F17" s="1236"/>
      <c r="G17" s="1236"/>
      <c r="H17" s="688"/>
      <c r="I17" s="688"/>
      <c r="J17" s="685"/>
      <c r="K17" s="689"/>
      <c r="L17" s="680"/>
      <c r="M17" s="680"/>
      <c r="N17" s="680"/>
      <c r="O17" s="689"/>
      <c r="P17" s="680"/>
      <c r="Q17" s="680"/>
      <c r="R17" s="680"/>
    </row>
    <row r="18" spans="1:18" s="683" customFormat="1" ht="21">
      <c r="A18" s="680"/>
      <c r="B18" s="680"/>
      <c r="C18" s="680"/>
      <c r="D18" s="687"/>
      <c r="E18" s="1236"/>
      <c r="F18" s="1236"/>
      <c r="G18" s="1236"/>
      <c r="H18" s="688"/>
      <c r="I18" s="688"/>
      <c r="J18" s="685"/>
      <c r="K18" s="689"/>
      <c r="L18" s="680"/>
      <c r="M18" s="680"/>
      <c r="N18" s="680"/>
      <c r="O18" s="689"/>
      <c r="P18" s="680"/>
      <c r="Q18" s="680"/>
      <c r="R18" s="680"/>
    </row>
    <row r="19" spans="1:18" s="683" customFormat="1" ht="21">
      <c r="A19" s="680"/>
      <c r="B19" s="689"/>
      <c r="C19" s="686"/>
      <c r="D19" s="687"/>
      <c r="E19" s="1236"/>
      <c r="F19" s="1236"/>
      <c r="G19" s="1236"/>
      <c r="H19" s="688"/>
      <c r="I19" s="688"/>
      <c r="J19" s="685"/>
      <c r="K19" s="689"/>
      <c r="L19" s="680"/>
      <c r="M19" s="680"/>
      <c r="N19" s="680"/>
      <c r="O19" s="689"/>
      <c r="P19" s="680"/>
      <c r="Q19" s="680"/>
      <c r="R19" s="680"/>
    </row>
    <row r="20" spans="1:18" s="683" customFormat="1" ht="21">
      <c r="A20" s="680"/>
      <c r="B20" s="689"/>
      <c r="C20" s="686"/>
      <c r="D20" s="687"/>
      <c r="E20" s="680"/>
      <c r="F20" s="689"/>
      <c r="G20" s="680"/>
      <c r="H20" s="688"/>
      <c r="I20" s="688"/>
      <c r="J20" s="685"/>
      <c r="K20" s="689"/>
      <c r="L20" s="680"/>
      <c r="M20" s="680"/>
      <c r="N20" s="680"/>
      <c r="O20" s="689"/>
      <c r="P20" s="680"/>
      <c r="Q20" s="680"/>
      <c r="R20" s="680"/>
    </row>
    <row r="21" spans="1:18" s="683" customFormat="1" ht="21">
      <c r="A21" s="680"/>
      <c r="B21" s="1235" t="s">
        <v>6168</v>
      </c>
      <c r="C21" s="1235"/>
      <c r="D21" s="681"/>
      <c r="E21" s="1234" t="s">
        <v>6120</v>
      </c>
      <c r="F21" s="1234"/>
      <c r="G21" s="1234"/>
      <c r="H21" s="1234"/>
      <c r="I21" s="682"/>
      <c r="J21" s="682"/>
      <c r="K21" s="689"/>
      <c r="L21" s="680"/>
      <c r="M21" s="680"/>
      <c r="N21" s="1236"/>
      <c r="O21" s="1236"/>
      <c r="P21" s="1236"/>
      <c r="Q21" s="684"/>
      <c r="R21" s="680"/>
    </row>
    <row r="22" spans="1:18" ht="23.25">
      <c r="E22" s="1094"/>
      <c r="F22" s="1094"/>
      <c r="G22" s="1094"/>
    </row>
  </sheetData>
  <mergeCells count="19">
    <mergeCell ref="A11:B11"/>
    <mergeCell ref="A5:A6"/>
    <mergeCell ref="B5:B6"/>
    <mergeCell ref="D5:F5"/>
    <mergeCell ref="E17:G17"/>
    <mergeCell ref="N21:P21"/>
    <mergeCell ref="E16:G16"/>
    <mergeCell ref="N13:P13"/>
    <mergeCell ref="N14:P14"/>
    <mergeCell ref="N15:P15"/>
    <mergeCell ref="E18:G18"/>
    <mergeCell ref="E19:G19"/>
    <mergeCell ref="E22:G22"/>
    <mergeCell ref="B14:C14"/>
    <mergeCell ref="B15:C15"/>
    <mergeCell ref="B21:C21"/>
    <mergeCell ref="E14:H14"/>
    <mergeCell ref="E15:H15"/>
    <mergeCell ref="E21:H21"/>
  </mergeCells>
  <dataValidations count="1">
    <dataValidation operator="notBetween" allowBlank="1" showInputMessage="1" showErrorMessage="1" sqref="C16:C17 C19:C20"/>
  </dataValidations>
  <printOptions horizontalCentered="1"/>
  <pageMargins left="0.31496062992125984" right="0.31496062992125984" top="0.35433070866141736" bottom="0.35433070866141736" header="0.31496062992125984" footer="0.31496062992125984"/>
  <pageSetup paperSize="9" scale="7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"/>
  <sheetViews>
    <sheetView view="pageBreakPreview" zoomScale="60" zoomScaleNormal="100" workbookViewId="0">
      <selection activeCell="I13" sqref="I13"/>
    </sheetView>
  </sheetViews>
  <sheetFormatPr defaultRowHeight="15.75"/>
  <cols>
    <col min="1" max="1" width="5" style="634" customWidth="1"/>
    <col min="2" max="2" width="61.42578125" style="634" customWidth="1"/>
    <col min="3" max="3" width="24" style="634" customWidth="1"/>
    <col min="4" max="4" width="19.140625" style="634" customWidth="1"/>
    <col min="5" max="6" width="20.140625" style="634" customWidth="1"/>
    <col min="7" max="7" width="23.7109375" style="634" customWidth="1"/>
    <col min="8" max="8" width="24" style="634" bestFit="1" customWidth="1"/>
    <col min="9" max="9" width="34.5703125" style="634" customWidth="1"/>
    <col min="10" max="13" width="9.140625" style="52"/>
    <col min="14" max="209" width="9.140625" style="634"/>
    <col min="210" max="210" width="24.7109375" style="634" bestFit="1" customWidth="1"/>
    <col min="211" max="211" width="11.42578125" style="634" bestFit="1" customWidth="1"/>
    <col min="212" max="212" width="8.28515625" style="634" customWidth="1"/>
    <col min="213" max="213" width="11.5703125" style="634" customWidth="1"/>
    <col min="214" max="214" width="10.7109375" style="634" customWidth="1"/>
    <col min="215" max="215" width="11.42578125" style="634" bestFit="1" customWidth="1"/>
    <col min="216" max="216" width="10.7109375" style="634" customWidth="1"/>
    <col min="217" max="217" width="13.42578125" style="634" customWidth="1"/>
    <col min="218" max="218" width="10.5703125" style="634" customWidth="1"/>
    <col min="219" max="219" width="12.85546875" style="634" customWidth="1"/>
    <col min="220" max="220" width="9.140625" style="634"/>
    <col min="221" max="221" width="13.85546875" style="634" customWidth="1"/>
    <col min="222" max="222" width="12" style="634" customWidth="1"/>
    <col min="223" max="223" width="12.85546875" style="634" customWidth="1"/>
    <col min="224" max="224" width="10.5703125" style="634" customWidth="1"/>
    <col min="225" max="225" width="13.85546875" style="634" bestFit="1" customWidth="1"/>
    <col min="226" max="227" width="13.85546875" style="634" customWidth="1"/>
    <col min="228" max="228" width="13.5703125" style="634" bestFit="1" customWidth="1"/>
    <col min="229" max="229" width="13.85546875" style="634" bestFit="1" customWidth="1"/>
    <col min="230" max="230" width="10.28515625" style="634" bestFit="1" customWidth="1"/>
    <col min="231" max="231" width="14.140625" style="634" customWidth="1"/>
    <col min="232" max="232" width="11.5703125" style="634" customWidth="1"/>
    <col min="233" max="233" width="13.85546875" style="634" bestFit="1" customWidth="1"/>
    <col min="234" max="234" width="11.42578125" style="634" bestFit="1" customWidth="1"/>
    <col min="235" max="235" width="14.140625" style="634" customWidth="1"/>
    <col min="236" max="236" width="11.5703125" style="634" customWidth="1"/>
    <col min="237" max="237" width="13.85546875" style="634" bestFit="1" customWidth="1"/>
    <col min="238" max="238" width="9.140625" style="634"/>
    <col min="239" max="239" width="14.140625" style="634" customWidth="1"/>
    <col min="240" max="240" width="11.5703125" style="634" customWidth="1"/>
    <col min="241" max="241" width="13.85546875" style="634" bestFit="1" customWidth="1"/>
    <col min="242" max="242" width="9.140625" style="634"/>
    <col min="243" max="243" width="14.140625" style="634" customWidth="1"/>
    <col min="244" max="244" width="11.5703125" style="634" customWidth="1"/>
    <col min="245" max="245" width="13.85546875" style="634" bestFit="1" customWidth="1"/>
    <col min="246" max="246" width="9.140625" style="634"/>
    <col min="247" max="247" width="14.140625" style="634" customWidth="1"/>
    <col min="248" max="248" width="11.5703125" style="634" customWidth="1"/>
    <col min="249" max="249" width="13.85546875" style="634" bestFit="1" customWidth="1"/>
    <col min="250" max="250" width="9.140625" style="634"/>
    <col min="251" max="251" width="14.140625" style="634" customWidth="1"/>
    <col min="252" max="465" width="9.140625" style="634"/>
    <col min="466" max="466" width="24.7109375" style="634" bestFit="1" customWidth="1"/>
    <col min="467" max="467" width="11.42578125" style="634" bestFit="1" customWidth="1"/>
    <col min="468" max="468" width="8.28515625" style="634" customWidth="1"/>
    <col min="469" max="469" width="11.5703125" style="634" customWidth="1"/>
    <col min="470" max="470" width="10.7109375" style="634" customWidth="1"/>
    <col min="471" max="471" width="11.42578125" style="634" bestFit="1" customWidth="1"/>
    <col min="472" max="472" width="10.7109375" style="634" customWidth="1"/>
    <col min="473" max="473" width="13.42578125" style="634" customWidth="1"/>
    <col min="474" max="474" width="10.5703125" style="634" customWidth="1"/>
    <col min="475" max="475" width="12.85546875" style="634" customWidth="1"/>
    <col min="476" max="476" width="9.140625" style="634"/>
    <col min="477" max="477" width="13.85546875" style="634" customWidth="1"/>
    <col min="478" max="478" width="12" style="634" customWidth="1"/>
    <col min="479" max="479" width="12.85546875" style="634" customWidth="1"/>
    <col min="480" max="480" width="10.5703125" style="634" customWidth="1"/>
    <col min="481" max="481" width="13.85546875" style="634" bestFit="1" customWidth="1"/>
    <col min="482" max="483" width="13.85546875" style="634" customWidth="1"/>
    <col min="484" max="484" width="13.5703125" style="634" bestFit="1" customWidth="1"/>
    <col min="485" max="485" width="13.85546875" style="634" bestFit="1" customWidth="1"/>
    <col min="486" max="486" width="10.28515625" style="634" bestFit="1" customWidth="1"/>
    <col min="487" max="487" width="14.140625" style="634" customWidth="1"/>
    <col min="488" max="488" width="11.5703125" style="634" customWidth="1"/>
    <col min="489" max="489" width="13.85546875" style="634" bestFit="1" customWidth="1"/>
    <col min="490" max="490" width="11.42578125" style="634" bestFit="1" customWidth="1"/>
    <col min="491" max="491" width="14.140625" style="634" customWidth="1"/>
    <col min="492" max="492" width="11.5703125" style="634" customWidth="1"/>
    <col min="493" max="493" width="13.85546875" style="634" bestFit="1" customWidth="1"/>
    <col min="494" max="494" width="9.140625" style="634"/>
    <col min="495" max="495" width="14.140625" style="634" customWidth="1"/>
    <col min="496" max="496" width="11.5703125" style="634" customWidth="1"/>
    <col min="497" max="497" width="13.85546875" style="634" bestFit="1" customWidth="1"/>
    <col min="498" max="498" width="9.140625" style="634"/>
    <col min="499" max="499" width="14.140625" style="634" customWidth="1"/>
    <col min="500" max="500" width="11.5703125" style="634" customWidth="1"/>
    <col min="501" max="501" width="13.85546875" style="634" bestFit="1" customWidth="1"/>
    <col min="502" max="502" width="9.140625" style="634"/>
    <col min="503" max="503" width="14.140625" style="634" customWidth="1"/>
    <col min="504" max="504" width="11.5703125" style="634" customWidth="1"/>
    <col min="505" max="505" width="13.85546875" style="634" bestFit="1" customWidth="1"/>
    <col min="506" max="506" width="9.140625" style="634"/>
    <col min="507" max="507" width="14.140625" style="634" customWidth="1"/>
    <col min="508" max="721" width="9.140625" style="634"/>
    <col min="722" max="722" width="24.7109375" style="634" bestFit="1" customWidth="1"/>
    <col min="723" max="723" width="11.42578125" style="634" bestFit="1" customWidth="1"/>
    <col min="724" max="724" width="8.28515625" style="634" customWidth="1"/>
    <col min="725" max="725" width="11.5703125" style="634" customWidth="1"/>
    <col min="726" max="726" width="10.7109375" style="634" customWidth="1"/>
    <col min="727" max="727" width="11.42578125" style="634" bestFit="1" customWidth="1"/>
    <col min="728" max="728" width="10.7109375" style="634" customWidth="1"/>
    <col min="729" max="729" width="13.42578125" style="634" customWidth="1"/>
    <col min="730" max="730" width="10.5703125" style="634" customWidth="1"/>
    <col min="731" max="731" width="12.85546875" style="634" customWidth="1"/>
    <col min="732" max="732" width="9.140625" style="634"/>
    <col min="733" max="733" width="13.85546875" style="634" customWidth="1"/>
    <col min="734" max="734" width="12" style="634" customWidth="1"/>
    <col min="735" max="735" width="12.85546875" style="634" customWidth="1"/>
    <col min="736" max="736" width="10.5703125" style="634" customWidth="1"/>
    <col min="737" max="737" width="13.85546875" style="634" bestFit="1" customWidth="1"/>
    <col min="738" max="739" width="13.85546875" style="634" customWidth="1"/>
    <col min="740" max="740" width="13.5703125" style="634" bestFit="1" customWidth="1"/>
    <col min="741" max="741" width="13.85546875" style="634" bestFit="1" customWidth="1"/>
    <col min="742" max="742" width="10.28515625" style="634" bestFit="1" customWidth="1"/>
    <col min="743" max="743" width="14.140625" style="634" customWidth="1"/>
    <col min="744" max="744" width="11.5703125" style="634" customWidth="1"/>
    <col min="745" max="745" width="13.85546875" style="634" bestFit="1" customWidth="1"/>
    <col min="746" max="746" width="11.42578125" style="634" bestFit="1" customWidth="1"/>
    <col min="747" max="747" width="14.140625" style="634" customWidth="1"/>
    <col min="748" max="748" width="11.5703125" style="634" customWidth="1"/>
    <col min="749" max="749" width="13.85546875" style="634" bestFit="1" customWidth="1"/>
    <col min="750" max="750" width="9.140625" style="634"/>
    <col min="751" max="751" width="14.140625" style="634" customWidth="1"/>
    <col min="752" max="752" width="11.5703125" style="634" customWidth="1"/>
    <col min="753" max="753" width="13.85546875" style="634" bestFit="1" customWidth="1"/>
    <col min="754" max="754" width="9.140625" style="634"/>
    <col min="755" max="755" width="14.140625" style="634" customWidth="1"/>
    <col min="756" max="756" width="11.5703125" style="634" customWidth="1"/>
    <col min="757" max="757" width="13.85546875" style="634" bestFit="1" customWidth="1"/>
    <col min="758" max="758" width="9.140625" style="634"/>
    <col min="759" max="759" width="14.140625" style="634" customWidth="1"/>
    <col min="760" max="760" width="11.5703125" style="634" customWidth="1"/>
    <col min="761" max="761" width="13.85546875" style="634" bestFit="1" customWidth="1"/>
    <col min="762" max="762" width="9.140625" style="634"/>
    <col min="763" max="763" width="14.140625" style="634" customWidth="1"/>
    <col min="764" max="977" width="9.140625" style="634"/>
    <col min="978" max="978" width="24.7109375" style="634" bestFit="1" customWidth="1"/>
    <col min="979" max="979" width="11.42578125" style="634" bestFit="1" customWidth="1"/>
    <col min="980" max="980" width="8.28515625" style="634" customWidth="1"/>
    <col min="981" max="981" width="11.5703125" style="634" customWidth="1"/>
    <col min="982" max="982" width="10.7109375" style="634" customWidth="1"/>
    <col min="983" max="983" width="11.42578125" style="634" bestFit="1" customWidth="1"/>
    <col min="984" max="984" width="10.7109375" style="634" customWidth="1"/>
    <col min="985" max="985" width="13.42578125" style="634" customWidth="1"/>
    <col min="986" max="986" width="10.5703125" style="634" customWidth="1"/>
    <col min="987" max="987" width="12.85546875" style="634" customWidth="1"/>
    <col min="988" max="988" width="9.140625" style="634"/>
    <col min="989" max="989" width="13.85546875" style="634" customWidth="1"/>
    <col min="990" max="990" width="12" style="634" customWidth="1"/>
    <col min="991" max="991" width="12.85546875" style="634" customWidth="1"/>
    <col min="992" max="992" width="10.5703125" style="634" customWidth="1"/>
    <col min="993" max="993" width="13.85546875" style="634" bestFit="1" customWidth="1"/>
    <col min="994" max="995" width="13.85546875" style="634" customWidth="1"/>
    <col min="996" max="996" width="13.5703125" style="634" bestFit="1" customWidth="1"/>
    <col min="997" max="997" width="13.85546875" style="634" bestFit="1" customWidth="1"/>
    <col min="998" max="998" width="10.28515625" style="634" bestFit="1" customWidth="1"/>
    <col min="999" max="999" width="14.140625" style="634" customWidth="1"/>
    <col min="1000" max="1000" width="11.5703125" style="634" customWidth="1"/>
    <col min="1001" max="1001" width="13.85546875" style="634" bestFit="1" customWidth="1"/>
    <col min="1002" max="1002" width="11.42578125" style="634" bestFit="1" customWidth="1"/>
    <col min="1003" max="1003" width="14.140625" style="634" customWidth="1"/>
    <col min="1004" max="1004" width="11.5703125" style="634" customWidth="1"/>
    <col min="1005" max="1005" width="13.85546875" style="634" bestFit="1" customWidth="1"/>
    <col min="1006" max="1006" width="9.140625" style="634"/>
    <col min="1007" max="1007" width="14.140625" style="634" customWidth="1"/>
    <col min="1008" max="1008" width="11.5703125" style="634" customWidth="1"/>
    <col min="1009" max="1009" width="13.85546875" style="634" bestFit="1" customWidth="1"/>
    <col min="1010" max="1010" width="9.140625" style="634"/>
    <col min="1011" max="1011" width="14.140625" style="634" customWidth="1"/>
    <col min="1012" max="1012" width="11.5703125" style="634" customWidth="1"/>
    <col min="1013" max="1013" width="13.85546875" style="634" bestFit="1" customWidth="1"/>
    <col min="1014" max="1014" width="9.140625" style="634"/>
    <col min="1015" max="1015" width="14.140625" style="634" customWidth="1"/>
    <col min="1016" max="1016" width="11.5703125" style="634" customWidth="1"/>
    <col min="1017" max="1017" width="13.85546875" style="634" bestFit="1" customWidth="1"/>
    <col min="1018" max="1018" width="9.140625" style="634"/>
    <col min="1019" max="1019" width="14.140625" style="634" customWidth="1"/>
    <col min="1020" max="1233" width="9.140625" style="634"/>
    <col min="1234" max="1234" width="24.7109375" style="634" bestFit="1" customWidth="1"/>
    <col min="1235" max="1235" width="11.42578125" style="634" bestFit="1" customWidth="1"/>
    <col min="1236" max="1236" width="8.28515625" style="634" customWidth="1"/>
    <col min="1237" max="1237" width="11.5703125" style="634" customWidth="1"/>
    <col min="1238" max="1238" width="10.7109375" style="634" customWidth="1"/>
    <col min="1239" max="1239" width="11.42578125" style="634" bestFit="1" customWidth="1"/>
    <col min="1240" max="1240" width="10.7109375" style="634" customWidth="1"/>
    <col min="1241" max="1241" width="13.42578125" style="634" customWidth="1"/>
    <col min="1242" max="1242" width="10.5703125" style="634" customWidth="1"/>
    <col min="1243" max="1243" width="12.85546875" style="634" customWidth="1"/>
    <col min="1244" max="1244" width="9.140625" style="634"/>
    <col min="1245" max="1245" width="13.85546875" style="634" customWidth="1"/>
    <col min="1246" max="1246" width="12" style="634" customWidth="1"/>
    <col min="1247" max="1247" width="12.85546875" style="634" customWidth="1"/>
    <col min="1248" max="1248" width="10.5703125" style="634" customWidth="1"/>
    <col min="1249" max="1249" width="13.85546875" style="634" bestFit="1" customWidth="1"/>
    <col min="1250" max="1251" width="13.85546875" style="634" customWidth="1"/>
    <col min="1252" max="1252" width="13.5703125" style="634" bestFit="1" customWidth="1"/>
    <col min="1253" max="1253" width="13.85546875" style="634" bestFit="1" customWidth="1"/>
    <col min="1254" max="1254" width="10.28515625" style="634" bestFit="1" customWidth="1"/>
    <col min="1255" max="1255" width="14.140625" style="634" customWidth="1"/>
    <col min="1256" max="1256" width="11.5703125" style="634" customWidth="1"/>
    <col min="1257" max="1257" width="13.85546875" style="634" bestFit="1" customWidth="1"/>
    <col min="1258" max="1258" width="11.42578125" style="634" bestFit="1" customWidth="1"/>
    <col min="1259" max="1259" width="14.140625" style="634" customWidth="1"/>
    <col min="1260" max="1260" width="11.5703125" style="634" customWidth="1"/>
    <col min="1261" max="1261" width="13.85546875" style="634" bestFit="1" customWidth="1"/>
    <col min="1262" max="1262" width="9.140625" style="634"/>
    <col min="1263" max="1263" width="14.140625" style="634" customWidth="1"/>
    <col min="1264" max="1264" width="11.5703125" style="634" customWidth="1"/>
    <col min="1265" max="1265" width="13.85546875" style="634" bestFit="1" customWidth="1"/>
    <col min="1266" max="1266" width="9.140625" style="634"/>
    <col min="1267" max="1267" width="14.140625" style="634" customWidth="1"/>
    <col min="1268" max="1268" width="11.5703125" style="634" customWidth="1"/>
    <col min="1269" max="1269" width="13.85546875" style="634" bestFit="1" customWidth="1"/>
    <col min="1270" max="1270" width="9.140625" style="634"/>
    <col min="1271" max="1271" width="14.140625" style="634" customWidth="1"/>
    <col min="1272" max="1272" width="11.5703125" style="634" customWidth="1"/>
    <col min="1273" max="1273" width="13.85546875" style="634" bestFit="1" customWidth="1"/>
    <col min="1274" max="1274" width="9.140625" style="634"/>
    <col min="1275" max="1275" width="14.140625" style="634" customWidth="1"/>
    <col min="1276" max="1489" width="9.140625" style="634"/>
    <col min="1490" max="1490" width="24.7109375" style="634" bestFit="1" customWidth="1"/>
    <col min="1491" max="1491" width="11.42578125" style="634" bestFit="1" customWidth="1"/>
    <col min="1492" max="1492" width="8.28515625" style="634" customWidth="1"/>
    <col min="1493" max="1493" width="11.5703125" style="634" customWidth="1"/>
    <col min="1494" max="1494" width="10.7109375" style="634" customWidth="1"/>
    <col min="1495" max="1495" width="11.42578125" style="634" bestFit="1" customWidth="1"/>
    <col min="1496" max="1496" width="10.7109375" style="634" customWidth="1"/>
    <col min="1497" max="1497" width="13.42578125" style="634" customWidth="1"/>
    <col min="1498" max="1498" width="10.5703125" style="634" customWidth="1"/>
    <col min="1499" max="1499" width="12.85546875" style="634" customWidth="1"/>
    <col min="1500" max="1500" width="9.140625" style="634"/>
    <col min="1501" max="1501" width="13.85546875" style="634" customWidth="1"/>
    <col min="1502" max="1502" width="12" style="634" customWidth="1"/>
    <col min="1503" max="1503" width="12.85546875" style="634" customWidth="1"/>
    <col min="1504" max="1504" width="10.5703125" style="634" customWidth="1"/>
    <col min="1505" max="1505" width="13.85546875" style="634" bestFit="1" customWidth="1"/>
    <col min="1506" max="1507" width="13.85546875" style="634" customWidth="1"/>
    <col min="1508" max="1508" width="13.5703125" style="634" bestFit="1" customWidth="1"/>
    <col min="1509" max="1509" width="13.85546875" style="634" bestFit="1" customWidth="1"/>
    <col min="1510" max="1510" width="10.28515625" style="634" bestFit="1" customWidth="1"/>
    <col min="1511" max="1511" width="14.140625" style="634" customWidth="1"/>
    <col min="1512" max="1512" width="11.5703125" style="634" customWidth="1"/>
    <col min="1513" max="1513" width="13.85546875" style="634" bestFit="1" customWidth="1"/>
    <col min="1514" max="1514" width="11.42578125" style="634" bestFit="1" customWidth="1"/>
    <col min="1515" max="1515" width="14.140625" style="634" customWidth="1"/>
    <col min="1516" max="1516" width="11.5703125" style="634" customWidth="1"/>
    <col min="1517" max="1517" width="13.85546875" style="634" bestFit="1" customWidth="1"/>
    <col min="1518" max="1518" width="9.140625" style="634"/>
    <col min="1519" max="1519" width="14.140625" style="634" customWidth="1"/>
    <col min="1520" max="1520" width="11.5703125" style="634" customWidth="1"/>
    <col min="1521" max="1521" width="13.85546875" style="634" bestFit="1" customWidth="1"/>
    <col min="1522" max="1522" width="9.140625" style="634"/>
    <col min="1523" max="1523" width="14.140625" style="634" customWidth="1"/>
    <col min="1524" max="1524" width="11.5703125" style="634" customWidth="1"/>
    <col min="1525" max="1525" width="13.85546875" style="634" bestFit="1" customWidth="1"/>
    <col min="1526" max="1526" width="9.140625" style="634"/>
    <col min="1527" max="1527" width="14.140625" style="634" customWidth="1"/>
    <col min="1528" max="1528" width="11.5703125" style="634" customWidth="1"/>
    <col min="1529" max="1529" width="13.85546875" style="634" bestFit="1" customWidth="1"/>
    <col min="1530" max="1530" width="9.140625" style="634"/>
    <col min="1531" max="1531" width="14.140625" style="634" customWidth="1"/>
    <col min="1532" max="1745" width="9.140625" style="634"/>
    <col min="1746" max="1746" width="24.7109375" style="634" bestFit="1" customWidth="1"/>
    <col min="1747" max="1747" width="11.42578125" style="634" bestFit="1" customWidth="1"/>
    <col min="1748" max="1748" width="8.28515625" style="634" customWidth="1"/>
    <col min="1749" max="1749" width="11.5703125" style="634" customWidth="1"/>
    <col min="1750" max="1750" width="10.7109375" style="634" customWidth="1"/>
    <col min="1751" max="1751" width="11.42578125" style="634" bestFit="1" customWidth="1"/>
    <col min="1752" max="1752" width="10.7109375" style="634" customWidth="1"/>
    <col min="1753" max="1753" width="13.42578125" style="634" customWidth="1"/>
    <col min="1754" max="1754" width="10.5703125" style="634" customWidth="1"/>
    <col min="1755" max="1755" width="12.85546875" style="634" customWidth="1"/>
    <col min="1756" max="1756" width="9.140625" style="634"/>
    <col min="1757" max="1757" width="13.85546875" style="634" customWidth="1"/>
    <col min="1758" max="1758" width="12" style="634" customWidth="1"/>
    <col min="1759" max="1759" width="12.85546875" style="634" customWidth="1"/>
    <col min="1760" max="1760" width="10.5703125" style="634" customWidth="1"/>
    <col min="1761" max="1761" width="13.85546875" style="634" bestFit="1" customWidth="1"/>
    <col min="1762" max="1763" width="13.85546875" style="634" customWidth="1"/>
    <col min="1764" max="1764" width="13.5703125" style="634" bestFit="1" customWidth="1"/>
    <col min="1765" max="1765" width="13.85546875" style="634" bestFit="1" customWidth="1"/>
    <col min="1766" max="1766" width="10.28515625" style="634" bestFit="1" customWidth="1"/>
    <col min="1767" max="1767" width="14.140625" style="634" customWidth="1"/>
    <col min="1768" max="1768" width="11.5703125" style="634" customWidth="1"/>
    <col min="1769" max="1769" width="13.85546875" style="634" bestFit="1" customWidth="1"/>
    <col min="1770" max="1770" width="11.42578125" style="634" bestFit="1" customWidth="1"/>
    <col min="1771" max="1771" width="14.140625" style="634" customWidth="1"/>
    <col min="1772" max="1772" width="11.5703125" style="634" customWidth="1"/>
    <col min="1773" max="1773" width="13.85546875" style="634" bestFit="1" customWidth="1"/>
    <col min="1774" max="1774" width="9.140625" style="634"/>
    <col min="1775" max="1775" width="14.140625" style="634" customWidth="1"/>
    <col min="1776" max="1776" width="11.5703125" style="634" customWidth="1"/>
    <col min="1777" max="1777" width="13.85546875" style="634" bestFit="1" customWidth="1"/>
    <col min="1778" max="1778" width="9.140625" style="634"/>
    <col min="1779" max="1779" width="14.140625" style="634" customWidth="1"/>
    <col min="1780" max="1780" width="11.5703125" style="634" customWidth="1"/>
    <col min="1781" max="1781" width="13.85546875" style="634" bestFit="1" customWidth="1"/>
    <col min="1782" max="1782" width="9.140625" style="634"/>
    <col min="1783" max="1783" width="14.140625" style="634" customWidth="1"/>
    <col min="1784" max="1784" width="11.5703125" style="634" customWidth="1"/>
    <col min="1785" max="1785" width="13.85546875" style="634" bestFit="1" customWidth="1"/>
    <col min="1786" max="1786" width="9.140625" style="634"/>
    <col min="1787" max="1787" width="14.140625" style="634" customWidth="1"/>
    <col min="1788" max="2001" width="9.140625" style="634"/>
    <col min="2002" max="2002" width="24.7109375" style="634" bestFit="1" customWidth="1"/>
    <col min="2003" max="2003" width="11.42578125" style="634" bestFit="1" customWidth="1"/>
    <col min="2004" max="2004" width="8.28515625" style="634" customWidth="1"/>
    <col min="2005" max="2005" width="11.5703125" style="634" customWidth="1"/>
    <col min="2006" max="2006" width="10.7109375" style="634" customWidth="1"/>
    <col min="2007" max="2007" width="11.42578125" style="634" bestFit="1" customWidth="1"/>
    <col min="2008" max="2008" width="10.7109375" style="634" customWidth="1"/>
    <col min="2009" max="2009" width="13.42578125" style="634" customWidth="1"/>
    <col min="2010" max="2010" width="10.5703125" style="634" customWidth="1"/>
    <col min="2011" max="2011" width="12.85546875" style="634" customWidth="1"/>
    <col min="2012" max="2012" width="9.140625" style="634"/>
    <col min="2013" max="2013" width="13.85546875" style="634" customWidth="1"/>
    <col min="2014" max="2014" width="12" style="634" customWidth="1"/>
    <col min="2015" max="2015" width="12.85546875" style="634" customWidth="1"/>
    <col min="2016" max="2016" width="10.5703125" style="634" customWidth="1"/>
    <col min="2017" max="2017" width="13.85546875" style="634" bestFit="1" customWidth="1"/>
    <col min="2018" max="2019" width="13.85546875" style="634" customWidth="1"/>
    <col min="2020" max="2020" width="13.5703125" style="634" bestFit="1" customWidth="1"/>
    <col min="2021" max="2021" width="13.85546875" style="634" bestFit="1" customWidth="1"/>
    <col min="2022" max="2022" width="10.28515625" style="634" bestFit="1" customWidth="1"/>
    <col min="2023" max="2023" width="14.140625" style="634" customWidth="1"/>
    <col min="2024" max="2024" width="11.5703125" style="634" customWidth="1"/>
    <col min="2025" max="2025" width="13.85546875" style="634" bestFit="1" customWidth="1"/>
    <col min="2026" max="2026" width="11.42578125" style="634" bestFit="1" customWidth="1"/>
    <col min="2027" max="2027" width="14.140625" style="634" customWidth="1"/>
    <col min="2028" max="2028" width="11.5703125" style="634" customWidth="1"/>
    <col min="2029" max="2029" width="13.85546875" style="634" bestFit="1" customWidth="1"/>
    <col min="2030" max="2030" width="9.140625" style="634"/>
    <col min="2031" max="2031" width="14.140625" style="634" customWidth="1"/>
    <col min="2032" max="2032" width="11.5703125" style="634" customWidth="1"/>
    <col min="2033" max="2033" width="13.85546875" style="634" bestFit="1" customWidth="1"/>
    <col min="2034" max="2034" width="9.140625" style="634"/>
    <col min="2035" max="2035" width="14.140625" style="634" customWidth="1"/>
    <col min="2036" max="2036" width="11.5703125" style="634" customWidth="1"/>
    <col min="2037" max="2037" width="13.85546875" style="634" bestFit="1" customWidth="1"/>
    <col min="2038" max="2038" width="9.140625" style="634"/>
    <col min="2039" max="2039" width="14.140625" style="634" customWidth="1"/>
    <col min="2040" max="2040" width="11.5703125" style="634" customWidth="1"/>
    <col min="2041" max="2041" width="13.85546875" style="634" bestFit="1" customWidth="1"/>
    <col min="2042" max="2042" width="9.140625" style="634"/>
    <col min="2043" max="2043" width="14.140625" style="634" customWidth="1"/>
    <col min="2044" max="2257" width="9.140625" style="634"/>
    <col min="2258" max="2258" width="24.7109375" style="634" bestFit="1" customWidth="1"/>
    <col min="2259" max="2259" width="11.42578125" style="634" bestFit="1" customWidth="1"/>
    <col min="2260" max="2260" width="8.28515625" style="634" customWidth="1"/>
    <col min="2261" max="2261" width="11.5703125" style="634" customWidth="1"/>
    <col min="2262" max="2262" width="10.7109375" style="634" customWidth="1"/>
    <col min="2263" max="2263" width="11.42578125" style="634" bestFit="1" customWidth="1"/>
    <col min="2264" max="2264" width="10.7109375" style="634" customWidth="1"/>
    <col min="2265" max="2265" width="13.42578125" style="634" customWidth="1"/>
    <col min="2266" max="2266" width="10.5703125" style="634" customWidth="1"/>
    <col min="2267" max="2267" width="12.85546875" style="634" customWidth="1"/>
    <col min="2268" max="2268" width="9.140625" style="634"/>
    <col min="2269" max="2269" width="13.85546875" style="634" customWidth="1"/>
    <col min="2270" max="2270" width="12" style="634" customWidth="1"/>
    <col min="2271" max="2271" width="12.85546875" style="634" customWidth="1"/>
    <col min="2272" max="2272" width="10.5703125" style="634" customWidth="1"/>
    <col min="2273" max="2273" width="13.85546875" style="634" bestFit="1" customWidth="1"/>
    <col min="2274" max="2275" width="13.85546875" style="634" customWidth="1"/>
    <col min="2276" max="2276" width="13.5703125" style="634" bestFit="1" customWidth="1"/>
    <col min="2277" max="2277" width="13.85546875" style="634" bestFit="1" customWidth="1"/>
    <col min="2278" max="2278" width="10.28515625" style="634" bestFit="1" customWidth="1"/>
    <col min="2279" max="2279" width="14.140625" style="634" customWidth="1"/>
    <col min="2280" max="2280" width="11.5703125" style="634" customWidth="1"/>
    <col min="2281" max="2281" width="13.85546875" style="634" bestFit="1" customWidth="1"/>
    <col min="2282" max="2282" width="11.42578125" style="634" bestFit="1" customWidth="1"/>
    <col min="2283" max="2283" width="14.140625" style="634" customWidth="1"/>
    <col min="2284" max="2284" width="11.5703125" style="634" customWidth="1"/>
    <col min="2285" max="2285" width="13.85546875" style="634" bestFit="1" customWidth="1"/>
    <col min="2286" max="2286" width="9.140625" style="634"/>
    <col min="2287" max="2287" width="14.140625" style="634" customWidth="1"/>
    <col min="2288" max="2288" width="11.5703125" style="634" customWidth="1"/>
    <col min="2289" max="2289" width="13.85546875" style="634" bestFit="1" customWidth="1"/>
    <col min="2290" max="2290" width="9.140625" style="634"/>
    <col min="2291" max="2291" width="14.140625" style="634" customWidth="1"/>
    <col min="2292" max="2292" width="11.5703125" style="634" customWidth="1"/>
    <col min="2293" max="2293" width="13.85546875" style="634" bestFit="1" customWidth="1"/>
    <col min="2294" max="2294" width="9.140625" style="634"/>
    <col min="2295" max="2295" width="14.140625" style="634" customWidth="1"/>
    <col min="2296" max="2296" width="11.5703125" style="634" customWidth="1"/>
    <col min="2297" max="2297" width="13.85546875" style="634" bestFit="1" customWidth="1"/>
    <col min="2298" max="2298" width="9.140625" style="634"/>
    <col min="2299" max="2299" width="14.140625" style="634" customWidth="1"/>
    <col min="2300" max="2513" width="9.140625" style="634"/>
    <col min="2514" max="2514" width="24.7109375" style="634" bestFit="1" customWidth="1"/>
    <col min="2515" max="2515" width="11.42578125" style="634" bestFit="1" customWidth="1"/>
    <col min="2516" max="2516" width="8.28515625" style="634" customWidth="1"/>
    <col min="2517" max="2517" width="11.5703125" style="634" customWidth="1"/>
    <col min="2518" max="2518" width="10.7109375" style="634" customWidth="1"/>
    <col min="2519" max="2519" width="11.42578125" style="634" bestFit="1" customWidth="1"/>
    <col min="2520" max="2520" width="10.7109375" style="634" customWidth="1"/>
    <col min="2521" max="2521" width="13.42578125" style="634" customWidth="1"/>
    <col min="2522" max="2522" width="10.5703125" style="634" customWidth="1"/>
    <col min="2523" max="2523" width="12.85546875" style="634" customWidth="1"/>
    <col min="2524" max="2524" width="9.140625" style="634"/>
    <col min="2525" max="2525" width="13.85546875" style="634" customWidth="1"/>
    <col min="2526" max="2526" width="12" style="634" customWidth="1"/>
    <col min="2527" max="2527" width="12.85546875" style="634" customWidth="1"/>
    <col min="2528" max="2528" width="10.5703125" style="634" customWidth="1"/>
    <col min="2529" max="2529" width="13.85546875" style="634" bestFit="1" customWidth="1"/>
    <col min="2530" max="2531" width="13.85546875" style="634" customWidth="1"/>
    <col min="2532" max="2532" width="13.5703125" style="634" bestFit="1" customWidth="1"/>
    <col min="2533" max="2533" width="13.85546875" style="634" bestFit="1" customWidth="1"/>
    <col min="2534" max="2534" width="10.28515625" style="634" bestFit="1" customWidth="1"/>
    <col min="2535" max="2535" width="14.140625" style="634" customWidth="1"/>
    <col min="2536" max="2536" width="11.5703125" style="634" customWidth="1"/>
    <col min="2537" max="2537" width="13.85546875" style="634" bestFit="1" customWidth="1"/>
    <col min="2538" max="2538" width="11.42578125" style="634" bestFit="1" customWidth="1"/>
    <col min="2539" max="2539" width="14.140625" style="634" customWidth="1"/>
    <col min="2540" max="2540" width="11.5703125" style="634" customWidth="1"/>
    <col min="2541" max="2541" width="13.85546875" style="634" bestFit="1" customWidth="1"/>
    <col min="2542" max="2542" width="9.140625" style="634"/>
    <col min="2543" max="2543" width="14.140625" style="634" customWidth="1"/>
    <col min="2544" max="2544" width="11.5703125" style="634" customWidth="1"/>
    <col min="2545" max="2545" width="13.85546875" style="634" bestFit="1" customWidth="1"/>
    <col min="2546" max="2546" width="9.140625" style="634"/>
    <col min="2547" max="2547" width="14.140625" style="634" customWidth="1"/>
    <col min="2548" max="2548" width="11.5703125" style="634" customWidth="1"/>
    <col min="2549" max="2549" width="13.85546875" style="634" bestFit="1" customWidth="1"/>
    <col min="2550" max="2550" width="9.140625" style="634"/>
    <col min="2551" max="2551" width="14.140625" style="634" customWidth="1"/>
    <col min="2552" max="2552" width="11.5703125" style="634" customWidth="1"/>
    <col min="2553" max="2553" width="13.85546875" style="634" bestFit="1" customWidth="1"/>
    <col min="2554" max="2554" width="9.140625" style="634"/>
    <col min="2555" max="2555" width="14.140625" style="634" customWidth="1"/>
    <col min="2556" max="2769" width="9.140625" style="634"/>
    <col min="2770" max="2770" width="24.7109375" style="634" bestFit="1" customWidth="1"/>
    <col min="2771" max="2771" width="11.42578125" style="634" bestFit="1" customWidth="1"/>
    <col min="2772" max="2772" width="8.28515625" style="634" customWidth="1"/>
    <col min="2773" max="2773" width="11.5703125" style="634" customWidth="1"/>
    <col min="2774" max="2774" width="10.7109375" style="634" customWidth="1"/>
    <col min="2775" max="2775" width="11.42578125" style="634" bestFit="1" customWidth="1"/>
    <col min="2776" max="2776" width="10.7109375" style="634" customWidth="1"/>
    <col min="2777" max="2777" width="13.42578125" style="634" customWidth="1"/>
    <col min="2778" max="2778" width="10.5703125" style="634" customWidth="1"/>
    <col min="2779" max="2779" width="12.85546875" style="634" customWidth="1"/>
    <col min="2780" max="2780" width="9.140625" style="634"/>
    <col min="2781" max="2781" width="13.85546875" style="634" customWidth="1"/>
    <col min="2782" max="2782" width="12" style="634" customWidth="1"/>
    <col min="2783" max="2783" width="12.85546875" style="634" customWidth="1"/>
    <col min="2784" max="2784" width="10.5703125" style="634" customWidth="1"/>
    <col min="2785" max="2785" width="13.85546875" style="634" bestFit="1" customWidth="1"/>
    <col min="2786" max="2787" width="13.85546875" style="634" customWidth="1"/>
    <col min="2788" max="2788" width="13.5703125" style="634" bestFit="1" customWidth="1"/>
    <col min="2789" max="2789" width="13.85546875" style="634" bestFit="1" customWidth="1"/>
    <col min="2790" max="2790" width="10.28515625" style="634" bestFit="1" customWidth="1"/>
    <col min="2791" max="2791" width="14.140625" style="634" customWidth="1"/>
    <col min="2792" max="2792" width="11.5703125" style="634" customWidth="1"/>
    <col min="2793" max="2793" width="13.85546875" style="634" bestFit="1" customWidth="1"/>
    <col min="2794" max="2794" width="11.42578125" style="634" bestFit="1" customWidth="1"/>
    <col min="2795" max="2795" width="14.140625" style="634" customWidth="1"/>
    <col min="2796" max="2796" width="11.5703125" style="634" customWidth="1"/>
    <col min="2797" max="2797" width="13.85546875" style="634" bestFit="1" customWidth="1"/>
    <col min="2798" max="2798" width="9.140625" style="634"/>
    <col min="2799" max="2799" width="14.140625" style="634" customWidth="1"/>
    <col min="2800" max="2800" width="11.5703125" style="634" customWidth="1"/>
    <col min="2801" max="2801" width="13.85546875" style="634" bestFit="1" customWidth="1"/>
    <col min="2802" max="2802" width="9.140625" style="634"/>
    <col min="2803" max="2803" width="14.140625" style="634" customWidth="1"/>
    <col min="2804" max="2804" width="11.5703125" style="634" customWidth="1"/>
    <col min="2805" max="2805" width="13.85546875" style="634" bestFit="1" customWidth="1"/>
    <col min="2806" max="2806" width="9.140625" style="634"/>
    <col min="2807" max="2807" width="14.140625" style="634" customWidth="1"/>
    <col min="2808" max="2808" width="11.5703125" style="634" customWidth="1"/>
    <col min="2809" max="2809" width="13.85546875" style="634" bestFit="1" customWidth="1"/>
    <col min="2810" max="2810" width="9.140625" style="634"/>
    <col min="2811" max="2811" width="14.140625" style="634" customWidth="1"/>
    <col min="2812" max="3025" width="9.140625" style="634"/>
    <col min="3026" max="3026" width="24.7109375" style="634" bestFit="1" customWidth="1"/>
    <col min="3027" max="3027" width="11.42578125" style="634" bestFit="1" customWidth="1"/>
    <col min="3028" max="3028" width="8.28515625" style="634" customWidth="1"/>
    <col min="3029" max="3029" width="11.5703125" style="634" customWidth="1"/>
    <col min="3030" max="3030" width="10.7109375" style="634" customWidth="1"/>
    <col min="3031" max="3031" width="11.42578125" style="634" bestFit="1" customWidth="1"/>
    <col min="3032" max="3032" width="10.7109375" style="634" customWidth="1"/>
    <col min="3033" max="3033" width="13.42578125" style="634" customWidth="1"/>
    <col min="3034" max="3034" width="10.5703125" style="634" customWidth="1"/>
    <col min="3035" max="3035" width="12.85546875" style="634" customWidth="1"/>
    <col min="3036" max="3036" width="9.140625" style="634"/>
    <col min="3037" max="3037" width="13.85546875" style="634" customWidth="1"/>
    <col min="3038" max="3038" width="12" style="634" customWidth="1"/>
    <col min="3039" max="3039" width="12.85546875" style="634" customWidth="1"/>
    <col min="3040" max="3040" width="10.5703125" style="634" customWidth="1"/>
    <col min="3041" max="3041" width="13.85546875" style="634" bestFit="1" customWidth="1"/>
    <col min="3042" max="3043" width="13.85546875" style="634" customWidth="1"/>
    <col min="3044" max="3044" width="13.5703125" style="634" bestFit="1" customWidth="1"/>
    <col min="3045" max="3045" width="13.85546875" style="634" bestFit="1" customWidth="1"/>
    <col min="3046" max="3046" width="10.28515625" style="634" bestFit="1" customWidth="1"/>
    <col min="3047" max="3047" width="14.140625" style="634" customWidth="1"/>
    <col min="3048" max="3048" width="11.5703125" style="634" customWidth="1"/>
    <col min="3049" max="3049" width="13.85546875" style="634" bestFit="1" customWidth="1"/>
    <col min="3050" max="3050" width="11.42578125" style="634" bestFit="1" customWidth="1"/>
    <col min="3051" max="3051" width="14.140625" style="634" customWidth="1"/>
    <col min="3052" max="3052" width="11.5703125" style="634" customWidth="1"/>
    <col min="3053" max="3053" width="13.85546875" style="634" bestFit="1" customWidth="1"/>
    <col min="3054" max="3054" width="9.140625" style="634"/>
    <col min="3055" max="3055" width="14.140625" style="634" customWidth="1"/>
    <col min="3056" max="3056" width="11.5703125" style="634" customWidth="1"/>
    <col min="3057" max="3057" width="13.85546875" style="634" bestFit="1" customWidth="1"/>
    <col min="3058" max="3058" width="9.140625" style="634"/>
    <col min="3059" max="3059" width="14.140625" style="634" customWidth="1"/>
    <col min="3060" max="3060" width="11.5703125" style="634" customWidth="1"/>
    <col min="3061" max="3061" width="13.85546875" style="634" bestFit="1" customWidth="1"/>
    <col min="3062" max="3062" width="9.140625" style="634"/>
    <col min="3063" max="3063" width="14.140625" style="634" customWidth="1"/>
    <col min="3064" max="3064" width="11.5703125" style="634" customWidth="1"/>
    <col min="3065" max="3065" width="13.85546875" style="634" bestFit="1" customWidth="1"/>
    <col min="3066" max="3066" width="9.140625" style="634"/>
    <col min="3067" max="3067" width="14.140625" style="634" customWidth="1"/>
    <col min="3068" max="3281" width="9.140625" style="634"/>
    <col min="3282" max="3282" width="24.7109375" style="634" bestFit="1" customWidth="1"/>
    <col min="3283" max="3283" width="11.42578125" style="634" bestFit="1" customWidth="1"/>
    <col min="3284" max="3284" width="8.28515625" style="634" customWidth="1"/>
    <col min="3285" max="3285" width="11.5703125" style="634" customWidth="1"/>
    <col min="3286" max="3286" width="10.7109375" style="634" customWidth="1"/>
    <col min="3287" max="3287" width="11.42578125" style="634" bestFit="1" customWidth="1"/>
    <col min="3288" max="3288" width="10.7109375" style="634" customWidth="1"/>
    <col min="3289" max="3289" width="13.42578125" style="634" customWidth="1"/>
    <col min="3290" max="3290" width="10.5703125" style="634" customWidth="1"/>
    <col min="3291" max="3291" width="12.85546875" style="634" customWidth="1"/>
    <col min="3292" max="3292" width="9.140625" style="634"/>
    <col min="3293" max="3293" width="13.85546875" style="634" customWidth="1"/>
    <col min="3294" max="3294" width="12" style="634" customWidth="1"/>
    <col min="3295" max="3295" width="12.85546875" style="634" customWidth="1"/>
    <col min="3296" max="3296" width="10.5703125" style="634" customWidth="1"/>
    <col min="3297" max="3297" width="13.85546875" style="634" bestFit="1" customWidth="1"/>
    <col min="3298" max="3299" width="13.85546875" style="634" customWidth="1"/>
    <col min="3300" max="3300" width="13.5703125" style="634" bestFit="1" customWidth="1"/>
    <col min="3301" max="3301" width="13.85546875" style="634" bestFit="1" customWidth="1"/>
    <col min="3302" max="3302" width="10.28515625" style="634" bestFit="1" customWidth="1"/>
    <col min="3303" max="3303" width="14.140625" style="634" customWidth="1"/>
    <col min="3304" max="3304" width="11.5703125" style="634" customWidth="1"/>
    <col min="3305" max="3305" width="13.85546875" style="634" bestFit="1" customWidth="1"/>
    <col min="3306" max="3306" width="11.42578125" style="634" bestFit="1" customWidth="1"/>
    <col min="3307" max="3307" width="14.140625" style="634" customWidth="1"/>
    <col min="3308" max="3308" width="11.5703125" style="634" customWidth="1"/>
    <col min="3309" max="3309" width="13.85546875" style="634" bestFit="1" customWidth="1"/>
    <col min="3310" max="3310" width="9.140625" style="634"/>
    <col min="3311" max="3311" width="14.140625" style="634" customWidth="1"/>
    <col min="3312" max="3312" width="11.5703125" style="634" customWidth="1"/>
    <col min="3313" max="3313" width="13.85546875" style="634" bestFit="1" customWidth="1"/>
    <col min="3314" max="3314" width="9.140625" style="634"/>
    <col min="3315" max="3315" width="14.140625" style="634" customWidth="1"/>
    <col min="3316" max="3316" width="11.5703125" style="634" customWidth="1"/>
    <col min="3317" max="3317" width="13.85546875" style="634" bestFit="1" customWidth="1"/>
    <col min="3318" max="3318" width="9.140625" style="634"/>
    <col min="3319" max="3319" width="14.140625" style="634" customWidth="1"/>
    <col min="3320" max="3320" width="11.5703125" style="634" customWidth="1"/>
    <col min="3321" max="3321" width="13.85546875" style="634" bestFit="1" customWidth="1"/>
    <col min="3322" max="3322" width="9.140625" style="634"/>
    <col min="3323" max="3323" width="14.140625" style="634" customWidth="1"/>
    <col min="3324" max="3537" width="9.140625" style="634"/>
    <col min="3538" max="3538" width="24.7109375" style="634" bestFit="1" customWidth="1"/>
    <col min="3539" max="3539" width="11.42578125" style="634" bestFit="1" customWidth="1"/>
    <col min="3540" max="3540" width="8.28515625" style="634" customWidth="1"/>
    <col min="3541" max="3541" width="11.5703125" style="634" customWidth="1"/>
    <col min="3542" max="3542" width="10.7109375" style="634" customWidth="1"/>
    <col min="3543" max="3543" width="11.42578125" style="634" bestFit="1" customWidth="1"/>
    <col min="3544" max="3544" width="10.7109375" style="634" customWidth="1"/>
    <col min="3545" max="3545" width="13.42578125" style="634" customWidth="1"/>
    <col min="3546" max="3546" width="10.5703125" style="634" customWidth="1"/>
    <col min="3547" max="3547" width="12.85546875" style="634" customWidth="1"/>
    <col min="3548" max="3548" width="9.140625" style="634"/>
    <col min="3549" max="3549" width="13.85546875" style="634" customWidth="1"/>
    <col min="3550" max="3550" width="12" style="634" customWidth="1"/>
    <col min="3551" max="3551" width="12.85546875" style="634" customWidth="1"/>
    <col min="3552" max="3552" width="10.5703125" style="634" customWidth="1"/>
    <col min="3553" max="3553" width="13.85546875" style="634" bestFit="1" customWidth="1"/>
    <col min="3554" max="3555" width="13.85546875" style="634" customWidth="1"/>
    <col min="3556" max="3556" width="13.5703125" style="634" bestFit="1" customWidth="1"/>
    <col min="3557" max="3557" width="13.85546875" style="634" bestFit="1" customWidth="1"/>
    <col min="3558" max="3558" width="10.28515625" style="634" bestFit="1" customWidth="1"/>
    <col min="3559" max="3559" width="14.140625" style="634" customWidth="1"/>
    <col min="3560" max="3560" width="11.5703125" style="634" customWidth="1"/>
    <col min="3561" max="3561" width="13.85546875" style="634" bestFit="1" customWidth="1"/>
    <col min="3562" max="3562" width="11.42578125" style="634" bestFit="1" customWidth="1"/>
    <col min="3563" max="3563" width="14.140625" style="634" customWidth="1"/>
    <col min="3564" max="3564" width="11.5703125" style="634" customWidth="1"/>
    <col min="3565" max="3565" width="13.85546875" style="634" bestFit="1" customWidth="1"/>
    <col min="3566" max="3566" width="9.140625" style="634"/>
    <col min="3567" max="3567" width="14.140625" style="634" customWidth="1"/>
    <col min="3568" max="3568" width="11.5703125" style="634" customWidth="1"/>
    <col min="3569" max="3569" width="13.85546875" style="634" bestFit="1" customWidth="1"/>
    <col min="3570" max="3570" width="9.140625" style="634"/>
    <col min="3571" max="3571" width="14.140625" style="634" customWidth="1"/>
    <col min="3572" max="3572" width="11.5703125" style="634" customWidth="1"/>
    <col min="3573" max="3573" width="13.85546875" style="634" bestFit="1" customWidth="1"/>
    <col min="3574" max="3574" width="9.140625" style="634"/>
    <col min="3575" max="3575" width="14.140625" style="634" customWidth="1"/>
    <col min="3576" max="3576" width="11.5703125" style="634" customWidth="1"/>
    <col min="3577" max="3577" width="13.85546875" style="634" bestFit="1" customWidth="1"/>
    <col min="3578" max="3578" width="9.140625" style="634"/>
    <col min="3579" max="3579" width="14.140625" style="634" customWidth="1"/>
    <col min="3580" max="3793" width="9.140625" style="634"/>
    <col min="3794" max="3794" width="24.7109375" style="634" bestFit="1" customWidth="1"/>
    <col min="3795" max="3795" width="11.42578125" style="634" bestFit="1" customWidth="1"/>
    <col min="3796" max="3796" width="8.28515625" style="634" customWidth="1"/>
    <col min="3797" max="3797" width="11.5703125" style="634" customWidth="1"/>
    <col min="3798" max="3798" width="10.7109375" style="634" customWidth="1"/>
    <col min="3799" max="3799" width="11.42578125" style="634" bestFit="1" customWidth="1"/>
    <col min="3800" max="3800" width="10.7109375" style="634" customWidth="1"/>
    <col min="3801" max="3801" width="13.42578125" style="634" customWidth="1"/>
    <col min="3802" max="3802" width="10.5703125" style="634" customWidth="1"/>
    <col min="3803" max="3803" width="12.85546875" style="634" customWidth="1"/>
    <col min="3804" max="3804" width="9.140625" style="634"/>
    <col min="3805" max="3805" width="13.85546875" style="634" customWidth="1"/>
    <col min="3806" max="3806" width="12" style="634" customWidth="1"/>
    <col min="3807" max="3807" width="12.85546875" style="634" customWidth="1"/>
    <col min="3808" max="3808" width="10.5703125" style="634" customWidth="1"/>
    <col min="3809" max="3809" width="13.85546875" style="634" bestFit="1" customWidth="1"/>
    <col min="3810" max="3811" width="13.85546875" style="634" customWidth="1"/>
    <col min="3812" max="3812" width="13.5703125" style="634" bestFit="1" customWidth="1"/>
    <col min="3813" max="3813" width="13.85546875" style="634" bestFit="1" customWidth="1"/>
    <col min="3814" max="3814" width="10.28515625" style="634" bestFit="1" customWidth="1"/>
    <col min="3815" max="3815" width="14.140625" style="634" customWidth="1"/>
    <col min="3816" max="3816" width="11.5703125" style="634" customWidth="1"/>
    <col min="3817" max="3817" width="13.85546875" style="634" bestFit="1" customWidth="1"/>
    <col min="3818" max="3818" width="11.42578125" style="634" bestFit="1" customWidth="1"/>
    <col min="3819" max="3819" width="14.140625" style="634" customWidth="1"/>
    <col min="3820" max="3820" width="11.5703125" style="634" customWidth="1"/>
    <col min="3821" max="3821" width="13.85546875" style="634" bestFit="1" customWidth="1"/>
    <col min="3822" max="3822" width="9.140625" style="634"/>
    <col min="3823" max="3823" width="14.140625" style="634" customWidth="1"/>
    <col min="3824" max="3824" width="11.5703125" style="634" customWidth="1"/>
    <col min="3825" max="3825" width="13.85546875" style="634" bestFit="1" customWidth="1"/>
    <col min="3826" max="3826" width="9.140625" style="634"/>
    <col min="3827" max="3827" width="14.140625" style="634" customWidth="1"/>
    <col min="3828" max="3828" width="11.5703125" style="634" customWidth="1"/>
    <col min="3829" max="3829" width="13.85546875" style="634" bestFit="1" customWidth="1"/>
    <col min="3830" max="3830" width="9.140625" style="634"/>
    <col min="3831" max="3831" width="14.140625" style="634" customWidth="1"/>
    <col min="3832" max="3832" width="11.5703125" style="634" customWidth="1"/>
    <col min="3833" max="3833" width="13.85546875" style="634" bestFit="1" customWidth="1"/>
    <col min="3834" max="3834" width="9.140625" style="634"/>
    <col min="3835" max="3835" width="14.140625" style="634" customWidth="1"/>
    <col min="3836" max="4049" width="9.140625" style="634"/>
    <col min="4050" max="4050" width="24.7109375" style="634" bestFit="1" customWidth="1"/>
    <col min="4051" max="4051" width="11.42578125" style="634" bestFit="1" customWidth="1"/>
    <col min="4052" max="4052" width="8.28515625" style="634" customWidth="1"/>
    <col min="4053" max="4053" width="11.5703125" style="634" customWidth="1"/>
    <col min="4054" max="4054" width="10.7109375" style="634" customWidth="1"/>
    <col min="4055" max="4055" width="11.42578125" style="634" bestFit="1" customWidth="1"/>
    <col min="4056" max="4056" width="10.7109375" style="634" customWidth="1"/>
    <col min="4057" max="4057" width="13.42578125" style="634" customWidth="1"/>
    <col min="4058" max="4058" width="10.5703125" style="634" customWidth="1"/>
    <col min="4059" max="4059" width="12.85546875" style="634" customWidth="1"/>
    <col min="4060" max="4060" width="9.140625" style="634"/>
    <col min="4061" max="4061" width="13.85546875" style="634" customWidth="1"/>
    <col min="4062" max="4062" width="12" style="634" customWidth="1"/>
    <col min="4063" max="4063" width="12.85546875" style="634" customWidth="1"/>
    <col min="4064" max="4064" width="10.5703125" style="634" customWidth="1"/>
    <col min="4065" max="4065" width="13.85546875" style="634" bestFit="1" customWidth="1"/>
    <col min="4066" max="4067" width="13.85546875" style="634" customWidth="1"/>
    <col min="4068" max="4068" width="13.5703125" style="634" bestFit="1" customWidth="1"/>
    <col min="4069" max="4069" width="13.85546875" style="634" bestFit="1" customWidth="1"/>
    <col min="4070" max="4070" width="10.28515625" style="634" bestFit="1" customWidth="1"/>
    <col min="4071" max="4071" width="14.140625" style="634" customWidth="1"/>
    <col min="4072" max="4072" width="11.5703125" style="634" customWidth="1"/>
    <col min="4073" max="4073" width="13.85546875" style="634" bestFit="1" customWidth="1"/>
    <col min="4074" max="4074" width="11.42578125" style="634" bestFit="1" customWidth="1"/>
    <col min="4075" max="4075" width="14.140625" style="634" customWidth="1"/>
    <col min="4076" max="4076" width="11.5703125" style="634" customWidth="1"/>
    <col min="4077" max="4077" width="13.85546875" style="634" bestFit="1" customWidth="1"/>
    <col min="4078" max="4078" width="9.140625" style="634"/>
    <col min="4079" max="4079" width="14.140625" style="634" customWidth="1"/>
    <col min="4080" max="4080" width="11.5703125" style="634" customWidth="1"/>
    <col min="4081" max="4081" width="13.85546875" style="634" bestFit="1" customWidth="1"/>
    <col min="4082" max="4082" width="9.140625" style="634"/>
    <col min="4083" max="4083" width="14.140625" style="634" customWidth="1"/>
    <col min="4084" max="4084" width="11.5703125" style="634" customWidth="1"/>
    <col min="4085" max="4085" width="13.85546875" style="634" bestFit="1" customWidth="1"/>
    <col min="4086" max="4086" width="9.140625" style="634"/>
    <col min="4087" max="4087" width="14.140625" style="634" customWidth="1"/>
    <col min="4088" max="4088" width="11.5703125" style="634" customWidth="1"/>
    <col min="4089" max="4089" width="13.85546875" style="634" bestFit="1" customWidth="1"/>
    <col min="4090" max="4090" width="9.140625" style="634"/>
    <col min="4091" max="4091" width="14.140625" style="634" customWidth="1"/>
    <col min="4092" max="4305" width="9.140625" style="634"/>
    <col min="4306" max="4306" width="24.7109375" style="634" bestFit="1" customWidth="1"/>
    <col min="4307" max="4307" width="11.42578125" style="634" bestFit="1" customWidth="1"/>
    <col min="4308" max="4308" width="8.28515625" style="634" customWidth="1"/>
    <col min="4309" max="4309" width="11.5703125" style="634" customWidth="1"/>
    <col min="4310" max="4310" width="10.7109375" style="634" customWidth="1"/>
    <col min="4311" max="4311" width="11.42578125" style="634" bestFit="1" customWidth="1"/>
    <col min="4312" max="4312" width="10.7109375" style="634" customWidth="1"/>
    <col min="4313" max="4313" width="13.42578125" style="634" customWidth="1"/>
    <col min="4314" max="4314" width="10.5703125" style="634" customWidth="1"/>
    <col min="4315" max="4315" width="12.85546875" style="634" customWidth="1"/>
    <col min="4316" max="4316" width="9.140625" style="634"/>
    <col min="4317" max="4317" width="13.85546875" style="634" customWidth="1"/>
    <col min="4318" max="4318" width="12" style="634" customWidth="1"/>
    <col min="4319" max="4319" width="12.85546875" style="634" customWidth="1"/>
    <col min="4320" max="4320" width="10.5703125" style="634" customWidth="1"/>
    <col min="4321" max="4321" width="13.85546875" style="634" bestFit="1" customWidth="1"/>
    <col min="4322" max="4323" width="13.85546875" style="634" customWidth="1"/>
    <col min="4324" max="4324" width="13.5703125" style="634" bestFit="1" customWidth="1"/>
    <col min="4325" max="4325" width="13.85546875" style="634" bestFit="1" customWidth="1"/>
    <col min="4326" max="4326" width="10.28515625" style="634" bestFit="1" customWidth="1"/>
    <col min="4327" max="4327" width="14.140625" style="634" customWidth="1"/>
    <col min="4328" max="4328" width="11.5703125" style="634" customWidth="1"/>
    <col min="4329" max="4329" width="13.85546875" style="634" bestFit="1" customWidth="1"/>
    <col min="4330" max="4330" width="11.42578125" style="634" bestFit="1" customWidth="1"/>
    <col min="4331" max="4331" width="14.140625" style="634" customWidth="1"/>
    <col min="4332" max="4332" width="11.5703125" style="634" customWidth="1"/>
    <col min="4333" max="4333" width="13.85546875" style="634" bestFit="1" customWidth="1"/>
    <col min="4334" max="4334" width="9.140625" style="634"/>
    <col min="4335" max="4335" width="14.140625" style="634" customWidth="1"/>
    <col min="4336" max="4336" width="11.5703125" style="634" customWidth="1"/>
    <col min="4337" max="4337" width="13.85546875" style="634" bestFit="1" customWidth="1"/>
    <col min="4338" max="4338" width="9.140625" style="634"/>
    <col min="4339" max="4339" width="14.140625" style="634" customWidth="1"/>
    <col min="4340" max="4340" width="11.5703125" style="634" customWidth="1"/>
    <col min="4341" max="4341" width="13.85546875" style="634" bestFit="1" customWidth="1"/>
    <col min="4342" max="4342" width="9.140625" style="634"/>
    <col min="4343" max="4343" width="14.140625" style="634" customWidth="1"/>
    <col min="4344" max="4344" width="11.5703125" style="634" customWidth="1"/>
    <col min="4345" max="4345" width="13.85546875" style="634" bestFit="1" customWidth="1"/>
    <col min="4346" max="4346" width="9.140625" style="634"/>
    <col min="4347" max="4347" width="14.140625" style="634" customWidth="1"/>
    <col min="4348" max="4561" width="9.140625" style="634"/>
    <col min="4562" max="4562" width="24.7109375" style="634" bestFit="1" customWidth="1"/>
    <col min="4563" max="4563" width="11.42578125" style="634" bestFit="1" customWidth="1"/>
    <col min="4564" max="4564" width="8.28515625" style="634" customWidth="1"/>
    <col min="4565" max="4565" width="11.5703125" style="634" customWidth="1"/>
    <col min="4566" max="4566" width="10.7109375" style="634" customWidth="1"/>
    <col min="4567" max="4567" width="11.42578125" style="634" bestFit="1" customWidth="1"/>
    <col min="4568" max="4568" width="10.7109375" style="634" customWidth="1"/>
    <col min="4569" max="4569" width="13.42578125" style="634" customWidth="1"/>
    <col min="4570" max="4570" width="10.5703125" style="634" customWidth="1"/>
    <col min="4571" max="4571" width="12.85546875" style="634" customWidth="1"/>
    <col min="4572" max="4572" width="9.140625" style="634"/>
    <col min="4573" max="4573" width="13.85546875" style="634" customWidth="1"/>
    <col min="4574" max="4574" width="12" style="634" customWidth="1"/>
    <col min="4575" max="4575" width="12.85546875" style="634" customWidth="1"/>
    <col min="4576" max="4576" width="10.5703125" style="634" customWidth="1"/>
    <col min="4577" max="4577" width="13.85546875" style="634" bestFit="1" customWidth="1"/>
    <col min="4578" max="4579" width="13.85546875" style="634" customWidth="1"/>
    <col min="4580" max="4580" width="13.5703125" style="634" bestFit="1" customWidth="1"/>
    <col min="4581" max="4581" width="13.85546875" style="634" bestFit="1" customWidth="1"/>
    <col min="4582" max="4582" width="10.28515625" style="634" bestFit="1" customWidth="1"/>
    <col min="4583" max="4583" width="14.140625" style="634" customWidth="1"/>
    <col min="4584" max="4584" width="11.5703125" style="634" customWidth="1"/>
    <col min="4585" max="4585" width="13.85546875" style="634" bestFit="1" customWidth="1"/>
    <col min="4586" max="4586" width="11.42578125" style="634" bestFit="1" customWidth="1"/>
    <col min="4587" max="4587" width="14.140625" style="634" customWidth="1"/>
    <col min="4588" max="4588" width="11.5703125" style="634" customWidth="1"/>
    <col min="4589" max="4589" width="13.85546875" style="634" bestFit="1" customWidth="1"/>
    <col min="4590" max="4590" width="9.140625" style="634"/>
    <col min="4591" max="4591" width="14.140625" style="634" customWidth="1"/>
    <col min="4592" max="4592" width="11.5703125" style="634" customWidth="1"/>
    <col min="4593" max="4593" width="13.85546875" style="634" bestFit="1" customWidth="1"/>
    <col min="4594" max="4594" width="9.140625" style="634"/>
    <col min="4595" max="4595" width="14.140625" style="634" customWidth="1"/>
    <col min="4596" max="4596" width="11.5703125" style="634" customWidth="1"/>
    <col min="4597" max="4597" width="13.85546875" style="634" bestFit="1" customWidth="1"/>
    <col min="4598" max="4598" width="9.140625" style="634"/>
    <col min="4599" max="4599" width="14.140625" style="634" customWidth="1"/>
    <col min="4600" max="4600" width="11.5703125" style="634" customWidth="1"/>
    <col min="4601" max="4601" width="13.85546875" style="634" bestFit="1" customWidth="1"/>
    <col min="4602" max="4602" width="9.140625" style="634"/>
    <col min="4603" max="4603" width="14.140625" style="634" customWidth="1"/>
    <col min="4604" max="4817" width="9.140625" style="634"/>
    <col min="4818" max="4818" width="24.7109375" style="634" bestFit="1" customWidth="1"/>
    <col min="4819" max="4819" width="11.42578125" style="634" bestFit="1" customWidth="1"/>
    <col min="4820" max="4820" width="8.28515625" style="634" customWidth="1"/>
    <col min="4821" max="4821" width="11.5703125" style="634" customWidth="1"/>
    <col min="4822" max="4822" width="10.7109375" style="634" customWidth="1"/>
    <col min="4823" max="4823" width="11.42578125" style="634" bestFit="1" customWidth="1"/>
    <col min="4824" max="4824" width="10.7109375" style="634" customWidth="1"/>
    <col min="4825" max="4825" width="13.42578125" style="634" customWidth="1"/>
    <col min="4826" max="4826" width="10.5703125" style="634" customWidth="1"/>
    <col min="4827" max="4827" width="12.85546875" style="634" customWidth="1"/>
    <col min="4828" max="4828" width="9.140625" style="634"/>
    <col min="4829" max="4829" width="13.85546875" style="634" customWidth="1"/>
    <col min="4830" max="4830" width="12" style="634" customWidth="1"/>
    <col min="4831" max="4831" width="12.85546875" style="634" customWidth="1"/>
    <col min="4832" max="4832" width="10.5703125" style="634" customWidth="1"/>
    <col min="4833" max="4833" width="13.85546875" style="634" bestFit="1" customWidth="1"/>
    <col min="4834" max="4835" width="13.85546875" style="634" customWidth="1"/>
    <col min="4836" max="4836" width="13.5703125" style="634" bestFit="1" customWidth="1"/>
    <col min="4837" max="4837" width="13.85546875" style="634" bestFit="1" customWidth="1"/>
    <col min="4838" max="4838" width="10.28515625" style="634" bestFit="1" customWidth="1"/>
    <col min="4839" max="4839" width="14.140625" style="634" customWidth="1"/>
    <col min="4840" max="4840" width="11.5703125" style="634" customWidth="1"/>
    <col min="4841" max="4841" width="13.85546875" style="634" bestFit="1" customWidth="1"/>
    <col min="4842" max="4842" width="11.42578125" style="634" bestFit="1" customWidth="1"/>
    <col min="4843" max="4843" width="14.140625" style="634" customWidth="1"/>
    <col min="4844" max="4844" width="11.5703125" style="634" customWidth="1"/>
    <col min="4845" max="4845" width="13.85546875" style="634" bestFit="1" customWidth="1"/>
    <col min="4846" max="4846" width="9.140625" style="634"/>
    <col min="4847" max="4847" width="14.140625" style="634" customWidth="1"/>
    <col min="4848" max="4848" width="11.5703125" style="634" customWidth="1"/>
    <col min="4849" max="4849" width="13.85546875" style="634" bestFit="1" customWidth="1"/>
    <col min="4850" max="4850" width="9.140625" style="634"/>
    <col min="4851" max="4851" width="14.140625" style="634" customWidth="1"/>
    <col min="4852" max="4852" width="11.5703125" style="634" customWidth="1"/>
    <col min="4853" max="4853" width="13.85546875" style="634" bestFit="1" customWidth="1"/>
    <col min="4854" max="4854" width="9.140625" style="634"/>
    <col min="4855" max="4855" width="14.140625" style="634" customWidth="1"/>
    <col min="4856" max="4856" width="11.5703125" style="634" customWidth="1"/>
    <col min="4857" max="4857" width="13.85546875" style="634" bestFit="1" customWidth="1"/>
    <col min="4858" max="4858" width="9.140625" style="634"/>
    <col min="4859" max="4859" width="14.140625" style="634" customWidth="1"/>
    <col min="4860" max="5073" width="9.140625" style="634"/>
    <col min="5074" max="5074" width="24.7109375" style="634" bestFit="1" customWidth="1"/>
    <col min="5075" max="5075" width="11.42578125" style="634" bestFit="1" customWidth="1"/>
    <col min="5076" max="5076" width="8.28515625" style="634" customWidth="1"/>
    <col min="5077" max="5077" width="11.5703125" style="634" customWidth="1"/>
    <col min="5078" max="5078" width="10.7109375" style="634" customWidth="1"/>
    <col min="5079" max="5079" width="11.42578125" style="634" bestFit="1" customWidth="1"/>
    <col min="5080" max="5080" width="10.7109375" style="634" customWidth="1"/>
    <col min="5081" max="5081" width="13.42578125" style="634" customWidth="1"/>
    <col min="5082" max="5082" width="10.5703125" style="634" customWidth="1"/>
    <col min="5083" max="5083" width="12.85546875" style="634" customWidth="1"/>
    <col min="5084" max="5084" width="9.140625" style="634"/>
    <col min="5085" max="5085" width="13.85546875" style="634" customWidth="1"/>
    <col min="5086" max="5086" width="12" style="634" customWidth="1"/>
    <col min="5087" max="5087" width="12.85546875" style="634" customWidth="1"/>
    <col min="5088" max="5088" width="10.5703125" style="634" customWidth="1"/>
    <col min="5089" max="5089" width="13.85546875" style="634" bestFit="1" customWidth="1"/>
    <col min="5090" max="5091" width="13.85546875" style="634" customWidth="1"/>
    <col min="5092" max="5092" width="13.5703125" style="634" bestFit="1" customWidth="1"/>
    <col min="5093" max="5093" width="13.85546875" style="634" bestFit="1" customWidth="1"/>
    <col min="5094" max="5094" width="10.28515625" style="634" bestFit="1" customWidth="1"/>
    <col min="5095" max="5095" width="14.140625" style="634" customWidth="1"/>
    <col min="5096" max="5096" width="11.5703125" style="634" customWidth="1"/>
    <col min="5097" max="5097" width="13.85546875" style="634" bestFit="1" customWidth="1"/>
    <col min="5098" max="5098" width="11.42578125" style="634" bestFit="1" customWidth="1"/>
    <col min="5099" max="5099" width="14.140625" style="634" customWidth="1"/>
    <col min="5100" max="5100" width="11.5703125" style="634" customWidth="1"/>
    <col min="5101" max="5101" width="13.85546875" style="634" bestFit="1" customWidth="1"/>
    <col min="5102" max="5102" width="9.140625" style="634"/>
    <col min="5103" max="5103" width="14.140625" style="634" customWidth="1"/>
    <col min="5104" max="5104" width="11.5703125" style="634" customWidth="1"/>
    <col min="5105" max="5105" width="13.85546875" style="634" bestFit="1" customWidth="1"/>
    <col min="5106" max="5106" width="9.140625" style="634"/>
    <col min="5107" max="5107" width="14.140625" style="634" customWidth="1"/>
    <col min="5108" max="5108" width="11.5703125" style="634" customWidth="1"/>
    <col min="5109" max="5109" width="13.85546875" style="634" bestFit="1" customWidth="1"/>
    <col min="5110" max="5110" width="9.140625" style="634"/>
    <col min="5111" max="5111" width="14.140625" style="634" customWidth="1"/>
    <col min="5112" max="5112" width="11.5703125" style="634" customWidth="1"/>
    <col min="5113" max="5113" width="13.85546875" style="634" bestFit="1" customWidth="1"/>
    <col min="5114" max="5114" width="9.140625" style="634"/>
    <col min="5115" max="5115" width="14.140625" style="634" customWidth="1"/>
    <col min="5116" max="5329" width="9.140625" style="634"/>
    <col min="5330" max="5330" width="24.7109375" style="634" bestFit="1" customWidth="1"/>
    <col min="5331" max="5331" width="11.42578125" style="634" bestFit="1" customWidth="1"/>
    <col min="5332" max="5332" width="8.28515625" style="634" customWidth="1"/>
    <col min="5333" max="5333" width="11.5703125" style="634" customWidth="1"/>
    <col min="5334" max="5334" width="10.7109375" style="634" customWidth="1"/>
    <col min="5335" max="5335" width="11.42578125" style="634" bestFit="1" customWidth="1"/>
    <col min="5336" max="5336" width="10.7109375" style="634" customWidth="1"/>
    <col min="5337" max="5337" width="13.42578125" style="634" customWidth="1"/>
    <col min="5338" max="5338" width="10.5703125" style="634" customWidth="1"/>
    <col min="5339" max="5339" width="12.85546875" style="634" customWidth="1"/>
    <col min="5340" max="5340" width="9.140625" style="634"/>
    <col min="5341" max="5341" width="13.85546875" style="634" customWidth="1"/>
    <col min="5342" max="5342" width="12" style="634" customWidth="1"/>
    <col min="5343" max="5343" width="12.85546875" style="634" customWidth="1"/>
    <col min="5344" max="5344" width="10.5703125" style="634" customWidth="1"/>
    <col min="5345" max="5345" width="13.85546875" style="634" bestFit="1" customWidth="1"/>
    <col min="5346" max="5347" width="13.85546875" style="634" customWidth="1"/>
    <col min="5348" max="5348" width="13.5703125" style="634" bestFit="1" customWidth="1"/>
    <col min="5349" max="5349" width="13.85546875" style="634" bestFit="1" customWidth="1"/>
    <col min="5350" max="5350" width="10.28515625" style="634" bestFit="1" customWidth="1"/>
    <col min="5351" max="5351" width="14.140625" style="634" customWidth="1"/>
    <col min="5352" max="5352" width="11.5703125" style="634" customWidth="1"/>
    <col min="5353" max="5353" width="13.85546875" style="634" bestFit="1" customWidth="1"/>
    <col min="5354" max="5354" width="11.42578125" style="634" bestFit="1" customWidth="1"/>
    <col min="5355" max="5355" width="14.140625" style="634" customWidth="1"/>
    <col min="5356" max="5356" width="11.5703125" style="634" customWidth="1"/>
    <col min="5357" max="5357" width="13.85546875" style="634" bestFit="1" customWidth="1"/>
    <col min="5358" max="5358" width="9.140625" style="634"/>
    <col min="5359" max="5359" width="14.140625" style="634" customWidth="1"/>
    <col min="5360" max="5360" width="11.5703125" style="634" customWidth="1"/>
    <col min="5361" max="5361" width="13.85546875" style="634" bestFit="1" customWidth="1"/>
    <col min="5362" max="5362" width="9.140625" style="634"/>
    <col min="5363" max="5363" width="14.140625" style="634" customWidth="1"/>
    <col min="5364" max="5364" width="11.5703125" style="634" customWidth="1"/>
    <col min="5365" max="5365" width="13.85546875" style="634" bestFit="1" customWidth="1"/>
    <col min="5366" max="5366" width="9.140625" style="634"/>
    <col min="5367" max="5367" width="14.140625" style="634" customWidth="1"/>
    <col min="5368" max="5368" width="11.5703125" style="634" customWidth="1"/>
    <col min="5369" max="5369" width="13.85546875" style="634" bestFit="1" customWidth="1"/>
    <col min="5370" max="5370" width="9.140625" style="634"/>
    <col min="5371" max="5371" width="14.140625" style="634" customWidth="1"/>
    <col min="5372" max="5585" width="9.140625" style="634"/>
    <col min="5586" max="5586" width="24.7109375" style="634" bestFit="1" customWidth="1"/>
    <col min="5587" max="5587" width="11.42578125" style="634" bestFit="1" customWidth="1"/>
    <col min="5588" max="5588" width="8.28515625" style="634" customWidth="1"/>
    <col min="5589" max="5589" width="11.5703125" style="634" customWidth="1"/>
    <col min="5590" max="5590" width="10.7109375" style="634" customWidth="1"/>
    <col min="5591" max="5591" width="11.42578125" style="634" bestFit="1" customWidth="1"/>
    <col min="5592" max="5592" width="10.7109375" style="634" customWidth="1"/>
    <col min="5593" max="5593" width="13.42578125" style="634" customWidth="1"/>
    <col min="5594" max="5594" width="10.5703125" style="634" customWidth="1"/>
    <col min="5595" max="5595" width="12.85546875" style="634" customWidth="1"/>
    <col min="5596" max="5596" width="9.140625" style="634"/>
    <col min="5597" max="5597" width="13.85546875" style="634" customWidth="1"/>
    <col min="5598" max="5598" width="12" style="634" customWidth="1"/>
    <col min="5599" max="5599" width="12.85546875" style="634" customWidth="1"/>
    <col min="5600" max="5600" width="10.5703125" style="634" customWidth="1"/>
    <col min="5601" max="5601" width="13.85546875" style="634" bestFit="1" customWidth="1"/>
    <col min="5602" max="5603" width="13.85546875" style="634" customWidth="1"/>
    <col min="5604" max="5604" width="13.5703125" style="634" bestFit="1" customWidth="1"/>
    <col min="5605" max="5605" width="13.85546875" style="634" bestFit="1" customWidth="1"/>
    <col min="5606" max="5606" width="10.28515625" style="634" bestFit="1" customWidth="1"/>
    <col min="5607" max="5607" width="14.140625" style="634" customWidth="1"/>
    <col min="5608" max="5608" width="11.5703125" style="634" customWidth="1"/>
    <col min="5609" max="5609" width="13.85546875" style="634" bestFit="1" customWidth="1"/>
    <col min="5610" max="5610" width="11.42578125" style="634" bestFit="1" customWidth="1"/>
    <col min="5611" max="5611" width="14.140625" style="634" customWidth="1"/>
    <col min="5612" max="5612" width="11.5703125" style="634" customWidth="1"/>
    <col min="5613" max="5613" width="13.85546875" style="634" bestFit="1" customWidth="1"/>
    <col min="5614" max="5614" width="9.140625" style="634"/>
    <col min="5615" max="5615" width="14.140625" style="634" customWidth="1"/>
    <col min="5616" max="5616" width="11.5703125" style="634" customWidth="1"/>
    <col min="5617" max="5617" width="13.85546875" style="634" bestFit="1" customWidth="1"/>
    <col min="5618" max="5618" width="9.140625" style="634"/>
    <col min="5619" max="5619" width="14.140625" style="634" customWidth="1"/>
    <col min="5620" max="5620" width="11.5703125" style="634" customWidth="1"/>
    <col min="5621" max="5621" width="13.85546875" style="634" bestFit="1" customWidth="1"/>
    <col min="5622" max="5622" width="9.140625" style="634"/>
    <col min="5623" max="5623" width="14.140625" style="634" customWidth="1"/>
    <col min="5624" max="5624" width="11.5703125" style="634" customWidth="1"/>
    <col min="5625" max="5625" width="13.85546875" style="634" bestFit="1" customWidth="1"/>
    <col min="5626" max="5626" width="9.140625" style="634"/>
    <col min="5627" max="5627" width="14.140625" style="634" customWidth="1"/>
    <col min="5628" max="5841" width="9.140625" style="634"/>
    <col min="5842" max="5842" width="24.7109375" style="634" bestFit="1" customWidth="1"/>
    <col min="5843" max="5843" width="11.42578125" style="634" bestFit="1" customWidth="1"/>
    <col min="5844" max="5844" width="8.28515625" style="634" customWidth="1"/>
    <col min="5845" max="5845" width="11.5703125" style="634" customWidth="1"/>
    <col min="5846" max="5846" width="10.7109375" style="634" customWidth="1"/>
    <col min="5847" max="5847" width="11.42578125" style="634" bestFit="1" customWidth="1"/>
    <col min="5848" max="5848" width="10.7109375" style="634" customWidth="1"/>
    <col min="5849" max="5849" width="13.42578125" style="634" customWidth="1"/>
    <col min="5850" max="5850" width="10.5703125" style="634" customWidth="1"/>
    <col min="5851" max="5851" width="12.85546875" style="634" customWidth="1"/>
    <col min="5852" max="5852" width="9.140625" style="634"/>
    <col min="5853" max="5853" width="13.85546875" style="634" customWidth="1"/>
    <col min="5854" max="5854" width="12" style="634" customWidth="1"/>
    <col min="5855" max="5855" width="12.85546875" style="634" customWidth="1"/>
    <col min="5856" max="5856" width="10.5703125" style="634" customWidth="1"/>
    <col min="5857" max="5857" width="13.85546875" style="634" bestFit="1" customWidth="1"/>
    <col min="5858" max="5859" width="13.85546875" style="634" customWidth="1"/>
    <col min="5860" max="5860" width="13.5703125" style="634" bestFit="1" customWidth="1"/>
    <col min="5861" max="5861" width="13.85546875" style="634" bestFit="1" customWidth="1"/>
    <col min="5862" max="5862" width="10.28515625" style="634" bestFit="1" customWidth="1"/>
    <col min="5863" max="5863" width="14.140625" style="634" customWidth="1"/>
    <col min="5864" max="5864" width="11.5703125" style="634" customWidth="1"/>
    <col min="5865" max="5865" width="13.85546875" style="634" bestFit="1" customWidth="1"/>
    <col min="5866" max="5866" width="11.42578125" style="634" bestFit="1" customWidth="1"/>
    <col min="5867" max="5867" width="14.140625" style="634" customWidth="1"/>
    <col min="5868" max="5868" width="11.5703125" style="634" customWidth="1"/>
    <col min="5869" max="5869" width="13.85546875" style="634" bestFit="1" customWidth="1"/>
    <col min="5870" max="5870" width="9.140625" style="634"/>
    <col min="5871" max="5871" width="14.140625" style="634" customWidth="1"/>
    <col min="5872" max="5872" width="11.5703125" style="634" customWidth="1"/>
    <col min="5873" max="5873" width="13.85546875" style="634" bestFit="1" customWidth="1"/>
    <col min="5874" max="5874" width="9.140625" style="634"/>
    <col min="5875" max="5875" width="14.140625" style="634" customWidth="1"/>
    <col min="5876" max="5876" width="11.5703125" style="634" customWidth="1"/>
    <col min="5877" max="5877" width="13.85546875" style="634" bestFit="1" customWidth="1"/>
    <col min="5878" max="5878" width="9.140625" style="634"/>
    <col min="5879" max="5879" width="14.140625" style="634" customWidth="1"/>
    <col min="5880" max="5880" width="11.5703125" style="634" customWidth="1"/>
    <col min="5881" max="5881" width="13.85546875" style="634" bestFit="1" customWidth="1"/>
    <col min="5882" max="5882" width="9.140625" style="634"/>
    <col min="5883" max="5883" width="14.140625" style="634" customWidth="1"/>
    <col min="5884" max="6097" width="9.140625" style="634"/>
    <col min="6098" max="6098" width="24.7109375" style="634" bestFit="1" customWidth="1"/>
    <col min="6099" max="6099" width="11.42578125" style="634" bestFit="1" customWidth="1"/>
    <col min="6100" max="6100" width="8.28515625" style="634" customWidth="1"/>
    <col min="6101" max="6101" width="11.5703125" style="634" customWidth="1"/>
    <col min="6102" max="6102" width="10.7109375" style="634" customWidth="1"/>
    <col min="6103" max="6103" width="11.42578125" style="634" bestFit="1" customWidth="1"/>
    <col min="6104" max="6104" width="10.7109375" style="634" customWidth="1"/>
    <col min="6105" max="6105" width="13.42578125" style="634" customWidth="1"/>
    <col min="6106" max="6106" width="10.5703125" style="634" customWidth="1"/>
    <col min="6107" max="6107" width="12.85546875" style="634" customWidth="1"/>
    <col min="6108" max="6108" width="9.140625" style="634"/>
    <col min="6109" max="6109" width="13.85546875" style="634" customWidth="1"/>
    <col min="6110" max="6110" width="12" style="634" customWidth="1"/>
    <col min="6111" max="6111" width="12.85546875" style="634" customWidth="1"/>
    <col min="6112" max="6112" width="10.5703125" style="634" customWidth="1"/>
    <col min="6113" max="6113" width="13.85546875" style="634" bestFit="1" customWidth="1"/>
    <col min="6114" max="6115" width="13.85546875" style="634" customWidth="1"/>
    <col min="6116" max="6116" width="13.5703125" style="634" bestFit="1" customWidth="1"/>
    <col min="6117" max="6117" width="13.85546875" style="634" bestFit="1" customWidth="1"/>
    <col min="6118" max="6118" width="10.28515625" style="634" bestFit="1" customWidth="1"/>
    <col min="6119" max="6119" width="14.140625" style="634" customWidth="1"/>
    <col min="6120" max="6120" width="11.5703125" style="634" customWidth="1"/>
    <col min="6121" max="6121" width="13.85546875" style="634" bestFit="1" customWidth="1"/>
    <col min="6122" max="6122" width="11.42578125" style="634" bestFit="1" customWidth="1"/>
    <col min="6123" max="6123" width="14.140625" style="634" customWidth="1"/>
    <col min="6124" max="6124" width="11.5703125" style="634" customWidth="1"/>
    <col min="6125" max="6125" width="13.85546875" style="634" bestFit="1" customWidth="1"/>
    <col min="6126" max="6126" width="9.140625" style="634"/>
    <col min="6127" max="6127" width="14.140625" style="634" customWidth="1"/>
    <col min="6128" max="6128" width="11.5703125" style="634" customWidth="1"/>
    <col min="6129" max="6129" width="13.85546875" style="634" bestFit="1" customWidth="1"/>
    <col min="6130" max="6130" width="9.140625" style="634"/>
    <col min="6131" max="6131" width="14.140625" style="634" customWidth="1"/>
    <col min="6132" max="6132" width="11.5703125" style="634" customWidth="1"/>
    <col min="6133" max="6133" width="13.85546875" style="634" bestFit="1" customWidth="1"/>
    <col min="6134" max="6134" width="9.140625" style="634"/>
    <col min="6135" max="6135" width="14.140625" style="634" customWidth="1"/>
    <col min="6136" max="6136" width="11.5703125" style="634" customWidth="1"/>
    <col min="6137" max="6137" width="13.85546875" style="634" bestFit="1" customWidth="1"/>
    <col min="6138" max="6138" width="9.140625" style="634"/>
    <col min="6139" max="6139" width="14.140625" style="634" customWidth="1"/>
    <col min="6140" max="6353" width="9.140625" style="634"/>
    <col min="6354" max="6354" width="24.7109375" style="634" bestFit="1" customWidth="1"/>
    <col min="6355" max="6355" width="11.42578125" style="634" bestFit="1" customWidth="1"/>
    <col min="6356" max="6356" width="8.28515625" style="634" customWidth="1"/>
    <col min="6357" max="6357" width="11.5703125" style="634" customWidth="1"/>
    <col min="6358" max="6358" width="10.7109375" style="634" customWidth="1"/>
    <col min="6359" max="6359" width="11.42578125" style="634" bestFit="1" customWidth="1"/>
    <col min="6360" max="6360" width="10.7109375" style="634" customWidth="1"/>
    <col min="6361" max="6361" width="13.42578125" style="634" customWidth="1"/>
    <col min="6362" max="6362" width="10.5703125" style="634" customWidth="1"/>
    <col min="6363" max="6363" width="12.85546875" style="634" customWidth="1"/>
    <col min="6364" max="6364" width="9.140625" style="634"/>
    <col min="6365" max="6365" width="13.85546875" style="634" customWidth="1"/>
    <col min="6366" max="6366" width="12" style="634" customWidth="1"/>
    <col min="6367" max="6367" width="12.85546875" style="634" customWidth="1"/>
    <col min="6368" max="6368" width="10.5703125" style="634" customWidth="1"/>
    <col min="6369" max="6369" width="13.85546875" style="634" bestFit="1" customWidth="1"/>
    <col min="6370" max="6371" width="13.85546875" style="634" customWidth="1"/>
    <col min="6372" max="6372" width="13.5703125" style="634" bestFit="1" customWidth="1"/>
    <col min="6373" max="6373" width="13.85546875" style="634" bestFit="1" customWidth="1"/>
    <col min="6374" max="6374" width="10.28515625" style="634" bestFit="1" customWidth="1"/>
    <col min="6375" max="6375" width="14.140625" style="634" customWidth="1"/>
    <col min="6376" max="6376" width="11.5703125" style="634" customWidth="1"/>
    <col min="6377" max="6377" width="13.85546875" style="634" bestFit="1" customWidth="1"/>
    <col min="6378" max="6378" width="11.42578125" style="634" bestFit="1" customWidth="1"/>
    <col min="6379" max="6379" width="14.140625" style="634" customWidth="1"/>
    <col min="6380" max="6380" width="11.5703125" style="634" customWidth="1"/>
    <col min="6381" max="6381" width="13.85546875" style="634" bestFit="1" customWidth="1"/>
    <col min="6382" max="6382" width="9.140625" style="634"/>
    <col min="6383" max="6383" width="14.140625" style="634" customWidth="1"/>
    <col min="6384" max="6384" width="11.5703125" style="634" customWidth="1"/>
    <col min="6385" max="6385" width="13.85546875" style="634" bestFit="1" customWidth="1"/>
    <col min="6386" max="6386" width="9.140625" style="634"/>
    <col min="6387" max="6387" width="14.140625" style="634" customWidth="1"/>
    <col min="6388" max="6388" width="11.5703125" style="634" customWidth="1"/>
    <col min="6389" max="6389" width="13.85546875" style="634" bestFit="1" customWidth="1"/>
    <col min="6390" max="6390" width="9.140625" style="634"/>
    <col min="6391" max="6391" width="14.140625" style="634" customWidth="1"/>
    <col min="6392" max="6392" width="11.5703125" style="634" customWidth="1"/>
    <col min="6393" max="6393" width="13.85546875" style="634" bestFit="1" customWidth="1"/>
    <col min="6394" max="6394" width="9.140625" style="634"/>
    <col min="6395" max="6395" width="14.140625" style="634" customWidth="1"/>
    <col min="6396" max="6609" width="9.140625" style="634"/>
    <col min="6610" max="6610" width="24.7109375" style="634" bestFit="1" customWidth="1"/>
    <col min="6611" max="6611" width="11.42578125" style="634" bestFit="1" customWidth="1"/>
    <col min="6612" max="6612" width="8.28515625" style="634" customWidth="1"/>
    <col min="6613" max="6613" width="11.5703125" style="634" customWidth="1"/>
    <col min="6614" max="6614" width="10.7109375" style="634" customWidth="1"/>
    <col min="6615" max="6615" width="11.42578125" style="634" bestFit="1" customWidth="1"/>
    <col min="6616" max="6616" width="10.7109375" style="634" customWidth="1"/>
    <col min="6617" max="6617" width="13.42578125" style="634" customWidth="1"/>
    <col min="6618" max="6618" width="10.5703125" style="634" customWidth="1"/>
    <col min="6619" max="6619" width="12.85546875" style="634" customWidth="1"/>
    <col min="6620" max="6620" width="9.140625" style="634"/>
    <col min="6621" max="6621" width="13.85546875" style="634" customWidth="1"/>
    <col min="6622" max="6622" width="12" style="634" customWidth="1"/>
    <col min="6623" max="6623" width="12.85546875" style="634" customWidth="1"/>
    <col min="6624" max="6624" width="10.5703125" style="634" customWidth="1"/>
    <col min="6625" max="6625" width="13.85546875" style="634" bestFit="1" customWidth="1"/>
    <col min="6626" max="6627" width="13.85546875" style="634" customWidth="1"/>
    <col min="6628" max="6628" width="13.5703125" style="634" bestFit="1" customWidth="1"/>
    <col min="6629" max="6629" width="13.85546875" style="634" bestFit="1" customWidth="1"/>
    <col min="6630" max="6630" width="10.28515625" style="634" bestFit="1" customWidth="1"/>
    <col min="6631" max="6631" width="14.140625" style="634" customWidth="1"/>
    <col min="6632" max="6632" width="11.5703125" style="634" customWidth="1"/>
    <col min="6633" max="6633" width="13.85546875" style="634" bestFit="1" customWidth="1"/>
    <col min="6634" max="6634" width="11.42578125" style="634" bestFit="1" customWidth="1"/>
    <col min="6635" max="6635" width="14.140625" style="634" customWidth="1"/>
    <col min="6636" max="6636" width="11.5703125" style="634" customWidth="1"/>
    <col min="6637" max="6637" width="13.85546875" style="634" bestFit="1" customWidth="1"/>
    <col min="6638" max="6638" width="9.140625" style="634"/>
    <col min="6639" max="6639" width="14.140625" style="634" customWidth="1"/>
    <col min="6640" max="6640" width="11.5703125" style="634" customWidth="1"/>
    <col min="6641" max="6641" width="13.85546875" style="634" bestFit="1" customWidth="1"/>
    <col min="6642" max="6642" width="9.140625" style="634"/>
    <col min="6643" max="6643" width="14.140625" style="634" customWidth="1"/>
    <col min="6644" max="6644" width="11.5703125" style="634" customWidth="1"/>
    <col min="6645" max="6645" width="13.85546875" style="634" bestFit="1" customWidth="1"/>
    <col min="6646" max="6646" width="9.140625" style="634"/>
    <col min="6647" max="6647" width="14.140625" style="634" customWidth="1"/>
    <col min="6648" max="6648" width="11.5703125" style="634" customWidth="1"/>
    <col min="6649" max="6649" width="13.85546875" style="634" bestFit="1" customWidth="1"/>
    <col min="6650" max="6650" width="9.140625" style="634"/>
    <col min="6651" max="6651" width="14.140625" style="634" customWidth="1"/>
    <col min="6652" max="6865" width="9.140625" style="634"/>
    <col min="6866" max="6866" width="24.7109375" style="634" bestFit="1" customWidth="1"/>
    <col min="6867" max="6867" width="11.42578125" style="634" bestFit="1" customWidth="1"/>
    <col min="6868" max="6868" width="8.28515625" style="634" customWidth="1"/>
    <col min="6869" max="6869" width="11.5703125" style="634" customWidth="1"/>
    <col min="6870" max="6870" width="10.7109375" style="634" customWidth="1"/>
    <col min="6871" max="6871" width="11.42578125" style="634" bestFit="1" customWidth="1"/>
    <col min="6872" max="6872" width="10.7109375" style="634" customWidth="1"/>
    <col min="6873" max="6873" width="13.42578125" style="634" customWidth="1"/>
    <col min="6874" max="6874" width="10.5703125" style="634" customWidth="1"/>
    <col min="6875" max="6875" width="12.85546875" style="634" customWidth="1"/>
    <col min="6876" max="6876" width="9.140625" style="634"/>
    <col min="6877" max="6877" width="13.85546875" style="634" customWidth="1"/>
    <col min="6878" max="6878" width="12" style="634" customWidth="1"/>
    <col min="6879" max="6879" width="12.85546875" style="634" customWidth="1"/>
    <col min="6880" max="6880" width="10.5703125" style="634" customWidth="1"/>
    <col min="6881" max="6881" width="13.85546875" style="634" bestFit="1" customWidth="1"/>
    <col min="6882" max="6883" width="13.85546875" style="634" customWidth="1"/>
    <col min="6884" max="6884" width="13.5703125" style="634" bestFit="1" customWidth="1"/>
    <col min="6885" max="6885" width="13.85546875" style="634" bestFit="1" customWidth="1"/>
    <col min="6886" max="6886" width="10.28515625" style="634" bestFit="1" customWidth="1"/>
    <col min="6887" max="6887" width="14.140625" style="634" customWidth="1"/>
    <col min="6888" max="6888" width="11.5703125" style="634" customWidth="1"/>
    <col min="6889" max="6889" width="13.85546875" style="634" bestFit="1" customWidth="1"/>
    <col min="6890" max="6890" width="11.42578125" style="634" bestFit="1" customWidth="1"/>
    <col min="6891" max="6891" width="14.140625" style="634" customWidth="1"/>
    <col min="6892" max="6892" width="11.5703125" style="634" customWidth="1"/>
    <col min="6893" max="6893" width="13.85546875" style="634" bestFit="1" customWidth="1"/>
    <col min="6894" max="6894" width="9.140625" style="634"/>
    <col min="6895" max="6895" width="14.140625" style="634" customWidth="1"/>
    <col min="6896" max="6896" width="11.5703125" style="634" customWidth="1"/>
    <col min="6897" max="6897" width="13.85546875" style="634" bestFit="1" customWidth="1"/>
    <col min="6898" max="6898" width="9.140625" style="634"/>
    <col min="6899" max="6899" width="14.140625" style="634" customWidth="1"/>
    <col min="6900" max="6900" width="11.5703125" style="634" customWidth="1"/>
    <col min="6901" max="6901" width="13.85546875" style="634" bestFit="1" customWidth="1"/>
    <col min="6902" max="6902" width="9.140625" style="634"/>
    <col min="6903" max="6903" width="14.140625" style="634" customWidth="1"/>
    <col min="6904" max="6904" width="11.5703125" style="634" customWidth="1"/>
    <col min="6905" max="6905" width="13.85546875" style="634" bestFit="1" customWidth="1"/>
    <col min="6906" max="6906" width="9.140625" style="634"/>
    <col min="6907" max="6907" width="14.140625" style="634" customWidth="1"/>
    <col min="6908" max="7121" width="9.140625" style="634"/>
    <col min="7122" max="7122" width="24.7109375" style="634" bestFit="1" customWidth="1"/>
    <col min="7123" max="7123" width="11.42578125" style="634" bestFit="1" customWidth="1"/>
    <col min="7124" max="7124" width="8.28515625" style="634" customWidth="1"/>
    <col min="7125" max="7125" width="11.5703125" style="634" customWidth="1"/>
    <col min="7126" max="7126" width="10.7109375" style="634" customWidth="1"/>
    <col min="7127" max="7127" width="11.42578125" style="634" bestFit="1" customWidth="1"/>
    <col min="7128" max="7128" width="10.7109375" style="634" customWidth="1"/>
    <col min="7129" max="7129" width="13.42578125" style="634" customWidth="1"/>
    <col min="7130" max="7130" width="10.5703125" style="634" customWidth="1"/>
    <col min="7131" max="7131" width="12.85546875" style="634" customWidth="1"/>
    <col min="7132" max="7132" width="9.140625" style="634"/>
    <col min="7133" max="7133" width="13.85546875" style="634" customWidth="1"/>
    <col min="7134" max="7134" width="12" style="634" customWidth="1"/>
    <col min="7135" max="7135" width="12.85546875" style="634" customWidth="1"/>
    <col min="7136" max="7136" width="10.5703125" style="634" customWidth="1"/>
    <col min="7137" max="7137" width="13.85546875" style="634" bestFit="1" customWidth="1"/>
    <col min="7138" max="7139" width="13.85546875" style="634" customWidth="1"/>
    <col min="7140" max="7140" width="13.5703125" style="634" bestFit="1" customWidth="1"/>
    <col min="7141" max="7141" width="13.85546875" style="634" bestFit="1" customWidth="1"/>
    <col min="7142" max="7142" width="10.28515625" style="634" bestFit="1" customWidth="1"/>
    <col min="7143" max="7143" width="14.140625" style="634" customWidth="1"/>
    <col min="7144" max="7144" width="11.5703125" style="634" customWidth="1"/>
    <col min="7145" max="7145" width="13.85546875" style="634" bestFit="1" customWidth="1"/>
    <col min="7146" max="7146" width="11.42578125" style="634" bestFit="1" customWidth="1"/>
    <col min="7147" max="7147" width="14.140625" style="634" customWidth="1"/>
    <col min="7148" max="7148" width="11.5703125" style="634" customWidth="1"/>
    <col min="7149" max="7149" width="13.85546875" style="634" bestFit="1" customWidth="1"/>
    <col min="7150" max="7150" width="9.140625" style="634"/>
    <col min="7151" max="7151" width="14.140625" style="634" customWidth="1"/>
    <col min="7152" max="7152" width="11.5703125" style="634" customWidth="1"/>
    <col min="7153" max="7153" width="13.85546875" style="634" bestFit="1" customWidth="1"/>
    <col min="7154" max="7154" width="9.140625" style="634"/>
    <col min="7155" max="7155" width="14.140625" style="634" customWidth="1"/>
    <col min="7156" max="7156" width="11.5703125" style="634" customWidth="1"/>
    <col min="7157" max="7157" width="13.85546875" style="634" bestFit="1" customWidth="1"/>
    <col min="7158" max="7158" width="9.140625" style="634"/>
    <col min="7159" max="7159" width="14.140625" style="634" customWidth="1"/>
    <col min="7160" max="7160" width="11.5703125" style="634" customWidth="1"/>
    <col min="7161" max="7161" width="13.85546875" style="634" bestFit="1" customWidth="1"/>
    <col min="7162" max="7162" width="9.140625" style="634"/>
    <col min="7163" max="7163" width="14.140625" style="634" customWidth="1"/>
    <col min="7164" max="7377" width="9.140625" style="634"/>
    <col min="7378" max="7378" width="24.7109375" style="634" bestFit="1" customWidth="1"/>
    <col min="7379" max="7379" width="11.42578125" style="634" bestFit="1" customWidth="1"/>
    <col min="7380" max="7380" width="8.28515625" style="634" customWidth="1"/>
    <col min="7381" max="7381" width="11.5703125" style="634" customWidth="1"/>
    <col min="7382" max="7382" width="10.7109375" style="634" customWidth="1"/>
    <col min="7383" max="7383" width="11.42578125" style="634" bestFit="1" customWidth="1"/>
    <col min="7384" max="7384" width="10.7109375" style="634" customWidth="1"/>
    <col min="7385" max="7385" width="13.42578125" style="634" customWidth="1"/>
    <col min="7386" max="7386" width="10.5703125" style="634" customWidth="1"/>
    <col min="7387" max="7387" width="12.85546875" style="634" customWidth="1"/>
    <col min="7388" max="7388" width="9.140625" style="634"/>
    <col min="7389" max="7389" width="13.85546875" style="634" customWidth="1"/>
    <col min="7390" max="7390" width="12" style="634" customWidth="1"/>
    <col min="7391" max="7391" width="12.85546875" style="634" customWidth="1"/>
    <col min="7392" max="7392" width="10.5703125" style="634" customWidth="1"/>
    <col min="7393" max="7393" width="13.85546875" style="634" bestFit="1" customWidth="1"/>
    <col min="7394" max="7395" width="13.85546875" style="634" customWidth="1"/>
    <col min="7396" max="7396" width="13.5703125" style="634" bestFit="1" customWidth="1"/>
    <col min="7397" max="7397" width="13.85546875" style="634" bestFit="1" customWidth="1"/>
    <col min="7398" max="7398" width="10.28515625" style="634" bestFit="1" customWidth="1"/>
    <col min="7399" max="7399" width="14.140625" style="634" customWidth="1"/>
    <col min="7400" max="7400" width="11.5703125" style="634" customWidth="1"/>
    <col min="7401" max="7401" width="13.85546875" style="634" bestFit="1" customWidth="1"/>
    <col min="7402" max="7402" width="11.42578125" style="634" bestFit="1" customWidth="1"/>
    <col min="7403" max="7403" width="14.140625" style="634" customWidth="1"/>
    <col min="7404" max="7404" width="11.5703125" style="634" customWidth="1"/>
    <col min="7405" max="7405" width="13.85546875" style="634" bestFit="1" customWidth="1"/>
    <col min="7406" max="7406" width="9.140625" style="634"/>
    <col min="7407" max="7407" width="14.140625" style="634" customWidth="1"/>
    <col min="7408" max="7408" width="11.5703125" style="634" customWidth="1"/>
    <col min="7409" max="7409" width="13.85546875" style="634" bestFit="1" customWidth="1"/>
    <col min="7410" max="7410" width="9.140625" style="634"/>
    <col min="7411" max="7411" width="14.140625" style="634" customWidth="1"/>
    <col min="7412" max="7412" width="11.5703125" style="634" customWidth="1"/>
    <col min="7413" max="7413" width="13.85546875" style="634" bestFit="1" customWidth="1"/>
    <col min="7414" max="7414" width="9.140625" style="634"/>
    <col min="7415" max="7415" width="14.140625" style="634" customWidth="1"/>
    <col min="7416" max="7416" width="11.5703125" style="634" customWidth="1"/>
    <col min="7417" max="7417" width="13.85546875" style="634" bestFit="1" customWidth="1"/>
    <col min="7418" max="7418" width="9.140625" style="634"/>
    <col min="7419" max="7419" width="14.140625" style="634" customWidth="1"/>
    <col min="7420" max="7633" width="9.140625" style="634"/>
    <col min="7634" max="7634" width="24.7109375" style="634" bestFit="1" customWidth="1"/>
    <col min="7635" max="7635" width="11.42578125" style="634" bestFit="1" customWidth="1"/>
    <col min="7636" max="7636" width="8.28515625" style="634" customWidth="1"/>
    <col min="7637" max="7637" width="11.5703125" style="634" customWidth="1"/>
    <col min="7638" max="7638" width="10.7109375" style="634" customWidth="1"/>
    <col min="7639" max="7639" width="11.42578125" style="634" bestFit="1" customWidth="1"/>
    <col min="7640" max="7640" width="10.7109375" style="634" customWidth="1"/>
    <col min="7641" max="7641" width="13.42578125" style="634" customWidth="1"/>
    <col min="7642" max="7642" width="10.5703125" style="634" customWidth="1"/>
    <col min="7643" max="7643" width="12.85546875" style="634" customWidth="1"/>
    <col min="7644" max="7644" width="9.140625" style="634"/>
    <col min="7645" max="7645" width="13.85546875" style="634" customWidth="1"/>
    <col min="7646" max="7646" width="12" style="634" customWidth="1"/>
    <col min="7647" max="7647" width="12.85546875" style="634" customWidth="1"/>
    <col min="7648" max="7648" width="10.5703125" style="634" customWidth="1"/>
    <col min="7649" max="7649" width="13.85546875" style="634" bestFit="1" customWidth="1"/>
    <col min="7650" max="7651" width="13.85546875" style="634" customWidth="1"/>
    <col min="7652" max="7652" width="13.5703125" style="634" bestFit="1" customWidth="1"/>
    <col min="7653" max="7653" width="13.85546875" style="634" bestFit="1" customWidth="1"/>
    <col min="7654" max="7654" width="10.28515625" style="634" bestFit="1" customWidth="1"/>
    <col min="7655" max="7655" width="14.140625" style="634" customWidth="1"/>
    <col min="7656" max="7656" width="11.5703125" style="634" customWidth="1"/>
    <col min="7657" max="7657" width="13.85546875" style="634" bestFit="1" customWidth="1"/>
    <col min="7658" max="7658" width="11.42578125" style="634" bestFit="1" customWidth="1"/>
    <col min="7659" max="7659" width="14.140625" style="634" customWidth="1"/>
    <col min="7660" max="7660" width="11.5703125" style="634" customWidth="1"/>
    <col min="7661" max="7661" width="13.85546875" style="634" bestFit="1" customWidth="1"/>
    <col min="7662" max="7662" width="9.140625" style="634"/>
    <col min="7663" max="7663" width="14.140625" style="634" customWidth="1"/>
    <col min="7664" max="7664" width="11.5703125" style="634" customWidth="1"/>
    <col min="7665" max="7665" width="13.85546875" style="634" bestFit="1" customWidth="1"/>
    <col min="7666" max="7666" width="9.140625" style="634"/>
    <col min="7667" max="7667" width="14.140625" style="634" customWidth="1"/>
    <col min="7668" max="7668" width="11.5703125" style="634" customWidth="1"/>
    <col min="7669" max="7669" width="13.85546875" style="634" bestFit="1" customWidth="1"/>
    <col min="7670" max="7670" width="9.140625" style="634"/>
    <col min="7671" max="7671" width="14.140625" style="634" customWidth="1"/>
    <col min="7672" max="7672" width="11.5703125" style="634" customWidth="1"/>
    <col min="7673" max="7673" width="13.85546875" style="634" bestFit="1" customWidth="1"/>
    <col min="7674" max="7674" width="9.140625" style="634"/>
    <col min="7675" max="7675" width="14.140625" style="634" customWidth="1"/>
    <col min="7676" max="7889" width="9.140625" style="634"/>
    <col min="7890" max="7890" width="24.7109375" style="634" bestFit="1" customWidth="1"/>
    <col min="7891" max="7891" width="11.42578125" style="634" bestFit="1" customWidth="1"/>
    <col min="7892" max="7892" width="8.28515625" style="634" customWidth="1"/>
    <col min="7893" max="7893" width="11.5703125" style="634" customWidth="1"/>
    <col min="7894" max="7894" width="10.7109375" style="634" customWidth="1"/>
    <col min="7895" max="7895" width="11.42578125" style="634" bestFit="1" customWidth="1"/>
    <col min="7896" max="7896" width="10.7109375" style="634" customWidth="1"/>
    <col min="7897" max="7897" width="13.42578125" style="634" customWidth="1"/>
    <col min="7898" max="7898" width="10.5703125" style="634" customWidth="1"/>
    <col min="7899" max="7899" width="12.85546875" style="634" customWidth="1"/>
    <col min="7900" max="7900" width="9.140625" style="634"/>
    <col min="7901" max="7901" width="13.85546875" style="634" customWidth="1"/>
    <col min="7902" max="7902" width="12" style="634" customWidth="1"/>
    <col min="7903" max="7903" width="12.85546875" style="634" customWidth="1"/>
    <col min="7904" max="7904" width="10.5703125" style="634" customWidth="1"/>
    <col min="7905" max="7905" width="13.85546875" style="634" bestFit="1" customWidth="1"/>
    <col min="7906" max="7907" width="13.85546875" style="634" customWidth="1"/>
    <col min="7908" max="7908" width="13.5703125" style="634" bestFit="1" customWidth="1"/>
    <col min="7909" max="7909" width="13.85546875" style="634" bestFit="1" customWidth="1"/>
    <col min="7910" max="7910" width="10.28515625" style="634" bestFit="1" customWidth="1"/>
    <col min="7911" max="7911" width="14.140625" style="634" customWidth="1"/>
    <col min="7912" max="7912" width="11.5703125" style="634" customWidth="1"/>
    <col min="7913" max="7913" width="13.85546875" style="634" bestFit="1" customWidth="1"/>
    <col min="7914" max="7914" width="11.42578125" style="634" bestFit="1" customWidth="1"/>
    <col min="7915" max="7915" width="14.140625" style="634" customWidth="1"/>
    <col min="7916" max="7916" width="11.5703125" style="634" customWidth="1"/>
    <col min="7917" max="7917" width="13.85546875" style="634" bestFit="1" customWidth="1"/>
    <col min="7918" max="7918" width="9.140625" style="634"/>
    <col min="7919" max="7919" width="14.140625" style="634" customWidth="1"/>
    <col min="7920" max="7920" width="11.5703125" style="634" customWidth="1"/>
    <col min="7921" max="7921" width="13.85546875" style="634" bestFit="1" customWidth="1"/>
    <col min="7922" max="7922" width="9.140625" style="634"/>
    <col min="7923" max="7923" width="14.140625" style="634" customWidth="1"/>
    <col min="7924" max="7924" width="11.5703125" style="634" customWidth="1"/>
    <col min="7925" max="7925" width="13.85546875" style="634" bestFit="1" customWidth="1"/>
    <col min="7926" max="7926" width="9.140625" style="634"/>
    <col min="7927" max="7927" width="14.140625" style="634" customWidth="1"/>
    <col min="7928" max="7928" width="11.5703125" style="634" customWidth="1"/>
    <col min="7929" max="7929" width="13.85546875" style="634" bestFit="1" customWidth="1"/>
    <col min="7930" max="7930" width="9.140625" style="634"/>
    <col min="7931" max="7931" width="14.140625" style="634" customWidth="1"/>
    <col min="7932" max="8145" width="9.140625" style="634"/>
    <col min="8146" max="8146" width="24.7109375" style="634" bestFit="1" customWidth="1"/>
    <col min="8147" max="8147" width="11.42578125" style="634" bestFit="1" customWidth="1"/>
    <col min="8148" max="8148" width="8.28515625" style="634" customWidth="1"/>
    <col min="8149" max="8149" width="11.5703125" style="634" customWidth="1"/>
    <col min="8150" max="8150" width="10.7109375" style="634" customWidth="1"/>
    <col min="8151" max="8151" width="11.42578125" style="634" bestFit="1" customWidth="1"/>
    <col min="8152" max="8152" width="10.7109375" style="634" customWidth="1"/>
    <col min="8153" max="8153" width="13.42578125" style="634" customWidth="1"/>
    <col min="8154" max="8154" width="10.5703125" style="634" customWidth="1"/>
    <col min="8155" max="8155" width="12.85546875" style="634" customWidth="1"/>
    <col min="8156" max="8156" width="9.140625" style="634"/>
    <col min="8157" max="8157" width="13.85546875" style="634" customWidth="1"/>
    <col min="8158" max="8158" width="12" style="634" customWidth="1"/>
    <col min="8159" max="8159" width="12.85546875" style="634" customWidth="1"/>
    <col min="8160" max="8160" width="10.5703125" style="634" customWidth="1"/>
    <col min="8161" max="8161" width="13.85546875" style="634" bestFit="1" customWidth="1"/>
    <col min="8162" max="8163" width="13.85546875" style="634" customWidth="1"/>
    <col min="8164" max="8164" width="13.5703125" style="634" bestFit="1" customWidth="1"/>
    <col min="8165" max="8165" width="13.85546875" style="634" bestFit="1" customWidth="1"/>
    <col min="8166" max="8166" width="10.28515625" style="634" bestFit="1" customWidth="1"/>
    <col min="8167" max="8167" width="14.140625" style="634" customWidth="1"/>
    <col min="8168" max="8168" width="11.5703125" style="634" customWidth="1"/>
    <col min="8169" max="8169" width="13.85546875" style="634" bestFit="1" customWidth="1"/>
    <col min="8170" max="8170" width="11.42578125" style="634" bestFit="1" customWidth="1"/>
    <col min="8171" max="8171" width="14.140625" style="634" customWidth="1"/>
    <col min="8172" max="8172" width="11.5703125" style="634" customWidth="1"/>
    <col min="8173" max="8173" width="13.85546875" style="634" bestFit="1" customWidth="1"/>
    <col min="8174" max="8174" width="9.140625" style="634"/>
    <col min="8175" max="8175" width="14.140625" style="634" customWidth="1"/>
    <col min="8176" max="8176" width="11.5703125" style="634" customWidth="1"/>
    <col min="8177" max="8177" width="13.85546875" style="634" bestFit="1" customWidth="1"/>
    <col min="8178" max="8178" width="9.140625" style="634"/>
    <col min="8179" max="8179" width="14.140625" style="634" customWidth="1"/>
    <col min="8180" max="8180" width="11.5703125" style="634" customWidth="1"/>
    <col min="8181" max="8181" width="13.85546875" style="634" bestFit="1" customWidth="1"/>
    <col min="8182" max="8182" width="9.140625" style="634"/>
    <col min="8183" max="8183" width="14.140625" style="634" customWidth="1"/>
    <col min="8184" max="8184" width="11.5703125" style="634" customWidth="1"/>
    <col min="8185" max="8185" width="13.85546875" style="634" bestFit="1" customWidth="1"/>
    <col min="8186" max="8186" width="9.140625" style="634"/>
    <col min="8187" max="8187" width="14.140625" style="634" customWidth="1"/>
    <col min="8188" max="8401" width="9.140625" style="634"/>
    <col min="8402" max="8402" width="24.7109375" style="634" bestFit="1" customWidth="1"/>
    <col min="8403" max="8403" width="11.42578125" style="634" bestFit="1" customWidth="1"/>
    <col min="8404" max="8404" width="8.28515625" style="634" customWidth="1"/>
    <col min="8405" max="8405" width="11.5703125" style="634" customWidth="1"/>
    <col min="8406" max="8406" width="10.7109375" style="634" customWidth="1"/>
    <col min="8407" max="8407" width="11.42578125" style="634" bestFit="1" customWidth="1"/>
    <col min="8408" max="8408" width="10.7109375" style="634" customWidth="1"/>
    <col min="8409" max="8409" width="13.42578125" style="634" customWidth="1"/>
    <col min="8410" max="8410" width="10.5703125" style="634" customWidth="1"/>
    <col min="8411" max="8411" width="12.85546875" style="634" customWidth="1"/>
    <col min="8412" max="8412" width="9.140625" style="634"/>
    <col min="8413" max="8413" width="13.85546875" style="634" customWidth="1"/>
    <col min="8414" max="8414" width="12" style="634" customWidth="1"/>
    <col min="8415" max="8415" width="12.85546875" style="634" customWidth="1"/>
    <col min="8416" max="8416" width="10.5703125" style="634" customWidth="1"/>
    <col min="8417" max="8417" width="13.85546875" style="634" bestFit="1" customWidth="1"/>
    <col min="8418" max="8419" width="13.85546875" style="634" customWidth="1"/>
    <col min="8420" max="8420" width="13.5703125" style="634" bestFit="1" customWidth="1"/>
    <col min="8421" max="8421" width="13.85546875" style="634" bestFit="1" customWidth="1"/>
    <col min="8422" max="8422" width="10.28515625" style="634" bestFit="1" customWidth="1"/>
    <col min="8423" max="8423" width="14.140625" style="634" customWidth="1"/>
    <col min="8424" max="8424" width="11.5703125" style="634" customWidth="1"/>
    <col min="8425" max="8425" width="13.85546875" style="634" bestFit="1" customWidth="1"/>
    <col min="8426" max="8426" width="11.42578125" style="634" bestFit="1" customWidth="1"/>
    <col min="8427" max="8427" width="14.140625" style="634" customWidth="1"/>
    <col min="8428" max="8428" width="11.5703125" style="634" customWidth="1"/>
    <col min="8429" max="8429" width="13.85546875" style="634" bestFit="1" customWidth="1"/>
    <col min="8430" max="8430" width="9.140625" style="634"/>
    <col min="8431" max="8431" width="14.140625" style="634" customWidth="1"/>
    <col min="8432" max="8432" width="11.5703125" style="634" customWidth="1"/>
    <col min="8433" max="8433" width="13.85546875" style="634" bestFit="1" customWidth="1"/>
    <col min="8434" max="8434" width="9.140625" style="634"/>
    <col min="8435" max="8435" width="14.140625" style="634" customWidth="1"/>
    <col min="8436" max="8436" width="11.5703125" style="634" customWidth="1"/>
    <col min="8437" max="8437" width="13.85546875" style="634" bestFit="1" customWidth="1"/>
    <col min="8438" max="8438" width="9.140625" style="634"/>
    <col min="8439" max="8439" width="14.140625" style="634" customWidth="1"/>
    <col min="8440" max="8440" width="11.5703125" style="634" customWidth="1"/>
    <col min="8441" max="8441" width="13.85546875" style="634" bestFit="1" customWidth="1"/>
    <col min="8442" max="8442" width="9.140625" style="634"/>
    <col min="8443" max="8443" width="14.140625" style="634" customWidth="1"/>
    <col min="8444" max="8657" width="9.140625" style="634"/>
    <col min="8658" max="8658" width="24.7109375" style="634" bestFit="1" customWidth="1"/>
    <col min="8659" max="8659" width="11.42578125" style="634" bestFit="1" customWidth="1"/>
    <col min="8660" max="8660" width="8.28515625" style="634" customWidth="1"/>
    <col min="8661" max="8661" width="11.5703125" style="634" customWidth="1"/>
    <col min="8662" max="8662" width="10.7109375" style="634" customWidth="1"/>
    <col min="8663" max="8663" width="11.42578125" style="634" bestFit="1" customWidth="1"/>
    <col min="8664" max="8664" width="10.7109375" style="634" customWidth="1"/>
    <col min="8665" max="8665" width="13.42578125" style="634" customWidth="1"/>
    <col min="8666" max="8666" width="10.5703125" style="634" customWidth="1"/>
    <col min="8667" max="8667" width="12.85546875" style="634" customWidth="1"/>
    <col min="8668" max="8668" width="9.140625" style="634"/>
    <col min="8669" max="8669" width="13.85546875" style="634" customWidth="1"/>
    <col min="8670" max="8670" width="12" style="634" customWidth="1"/>
    <col min="8671" max="8671" width="12.85546875" style="634" customWidth="1"/>
    <col min="8672" max="8672" width="10.5703125" style="634" customWidth="1"/>
    <col min="8673" max="8673" width="13.85546875" style="634" bestFit="1" customWidth="1"/>
    <col min="8674" max="8675" width="13.85546875" style="634" customWidth="1"/>
    <col min="8676" max="8676" width="13.5703125" style="634" bestFit="1" customWidth="1"/>
    <col min="8677" max="8677" width="13.85546875" style="634" bestFit="1" customWidth="1"/>
    <col min="8678" max="8678" width="10.28515625" style="634" bestFit="1" customWidth="1"/>
    <col min="8679" max="8679" width="14.140625" style="634" customWidth="1"/>
    <col min="8680" max="8680" width="11.5703125" style="634" customWidth="1"/>
    <col min="8681" max="8681" width="13.85546875" style="634" bestFit="1" customWidth="1"/>
    <col min="8682" max="8682" width="11.42578125" style="634" bestFit="1" customWidth="1"/>
    <col min="8683" max="8683" width="14.140625" style="634" customWidth="1"/>
    <col min="8684" max="8684" width="11.5703125" style="634" customWidth="1"/>
    <col min="8685" max="8685" width="13.85546875" style="634" bestFit="1" customWidth="1"/>
    <col min="8686" max="8686" width="9.140625" style="634"/>
    <col min="8687" max="8687" width="14.140625" style="634" customWidth="1"/>
    <col min="8688" max="8688" width="11.5703125" style="634" customWidth="1"/>
    <col min="8689" max="8689" width="13.85546875" style="634" bestFit="1" customWidth="1"/>
    <col min="8690" max="8690" width="9.140625" style="634"/>
    <col min="8691" max="8691" width="14.140625" style="634" customWidth="1"/>
    <col min="8692" max="8692" width="11.5703125" style="634" customWidth="1"/>
    <col min="8693" max="8693" width="13.85546875" style="634" bestFit="1" customWidth="1"/>
    <col min="8694" max="8694" width="9.140625" style="634"/>
    <col min="8695" max="8695" width="14.140625" style="634" customWidth="1"/>
    <col min="8696" max="8696" width="11.5703125" style="634" customWidth="1"/>
    <col min="8697" max="8697" width="13.85546875" style="634" bestFit="1" customWidth="1"/>
    <col min="8698" max="8698" width="9.140625" style="634"/>
    <col min="8699" max="8699" width="14.140625" style="634" customWidth="1"/>
    <col min="8700" max="8913" width="9.140625" style="634"/>
    <col min="8914" max="8914" width="24.7109375" style="634" bestFit="1" customWidth="1"/>
    <col min="8915" max="8915" width="11.42578125" style="634" bestFit="1" customWidth="1"/>
    <col min="8916" max="8916" width="8.28515625" style="634" customWidth="1"/>
    <col min="8917" max="8917" width="11.5703125" style="634" customWidth="1"/>
    <col min="8918" max="8918" width="10.7109375" style="634" customWidth="1"/>
    <col min="8919" max="8919" width="11.42578125" style="634" bestFit="1" customWidth="1"/>
    <col min="8920" max="8920" width="10.7109375" style="634" customWidth="1"/>
    <col min="8921" max="8921" width="13.42578125" style="634" customWidth="1"/>
    <col min="8922" max="8922" width="10.5703125" style="634" customWidth="1"/>
    <col min="8923" max="8923" width="12.85546875" style="634" customWidth="1"/>
    <col min="8924" max="8924" width="9.140625" style="634"/>
    <col min="8925" max="8925" width="13.85546875" style="634" customWidth="1"/>
    <col min="8926" max="8926" width="12" style="634" customWidth="1"/>
    <col min="8927" max="8927" width="12.85546875" style="634" customWidth="1"/>
    <col min="8928" max="8928" width="10.5703125" style="634" customWidth="1"/>
    <col min="8929" max="8929" width="13.85546875" style="634" bestFit="1" customWidth="1"/>
    <col min="8930" max="8931" width="13.85546875" style="634" customWidth="1"/>
    <col min="8932" max="8932" width="13.5703125" style="634" bestFit="1" customWidth="1"/>
    <col min="8933" max="8933" width="13.85546875" style="634" bestFit="1" customWidth="1"/>
    <col min="8934" max="8934" width="10.28515625" style="634" bestFit="1" customWidth="1"/>
    <col min="8935" max="8935" width="14.140625" style="634" customWidth="1"/>
    <col min="8936" max="8936" width="11.5703125" style="634" customWidth="1"/>
    <col min="8937" max="8937" width="13.85546875" style="634" bestFit="1" customWidth="1"/>
    <col min="8938" max="8938" width="11.42578125" style="634" bestFit="1" customWidth="1"/>
    <col min="8939" max="8939" width="14.140625" style="634" customWidth="1"/>
    <col min="8940" max="8940" width="11.5703125" style="634" customWidth="1"/>
    <col min="8941" max="8941" width="13.85546875" style="634" bestFit="1" customWidth="1"/>
    <col min="8942" max="8942" width="9.140625" style="634"/>
    <col min="8943" max="8943" width="14.140625" style="634" customWidth="1"/>
    <col min="8944" max="8944" width="11.5703125" style="634" customWidth="1"/>
    <col min="8945" max="8945" width="13.85546875" style="634" bestFit="1" customWidth="1"/>
    <col min="8946" max="8946" width="9.140625" style="634"/>
    <col min="8947" max="8947" width="14.140625" style="634" customWidth="1"/>
    <col min="8948" max="8948" width="11.5703125" style="634" customWidth="1"/>
    <col min="8949" max="8949" width="13.85546875" style="634" bestFit="1" customWidth="1"/>
    <col min="8950" max="8950" width="9.140625" style="634"/>
    <col min="8951" max="8951" width="14.140625" style="634" customWidth="1"/>
    <col min="8952" max="8952" width="11.5703125" style="634" customWidth="1"/>
    <col min="8953" max="8953" width="13.85546875" style="634" bestFit="1" customWidth="1"/>
    <col min="8954" max="8954" width="9.140625" style="634"/>
    <col min="8955" max="8955" width="14.140625" style="634" customWidth="1"/>
    <col min="8956" max="9169" width="9.140625" style="634"/>
    <col min="9170" max="9170" width="24.7109375" style="634" bestFit="1" customWidth="1"/>
    <col min="9171" max="9171" width="11.42578125" style="634" bestFit="1" customWidth="1"/>
    <col min="9172" max="9172" width="8.28515625" style="634" customWidth="1"/>
    <col min="9173" max="9173" width="11.5703125" style="634" customWidth="1"/>
    <col min="9174" max="9174" width="10.7109375" style="634" customWidth="1"/>
    <col min="9175" max="9175" width="11.42578125" style="634" bestFit="1" customWidth="1"/>
    <col min="9176" max="9176" width="10.7109375" style="634" customWidth="1"/>
    <col min="9177" max="9177" width="13.42578125" style="634" customWidth="1"/>
    <col min="9178" max="9178" width="10.5703125" style="634" customWidth="1"/>
    <col min="9179" max="9179" width="12.85546875" style="634" customWidth="1"/>
    <col min="9180" max="9180" width="9.140625" style="634"/>
    <col min="9181" max="9181" width="13.85546875" style="634" customWidth="1"/>
    <col min="9182" max="9182" width="12" style="634" customWidth="1"/>
    <col min="9183" max="9183" width="12.85546875" style="634" customWidth="1"/>
    <col min="9184" max="9184" width="10.5703125" style="634" customWidth="1"/>
    <col min="9185" max="9185" width="13.85546875" style="634" bestFit="1" customWidth="1"/>
    <col min="9186" max="9187" width="13.85546875" style="634" customWidth="1"/>
    <col min="9188" max="9188" width="13.5703125" style="634" bestFit="1" customWidth="1"/>
    <col min="9189" max="9189" width="13.85546875" style="634" bestFit="1" customWidth="1"/>
    <col min="9190" max="9190" width="10.28515625" style="634" bestFit="1" customWidth="1"/>
    <col min="9191" max="9191" width="14.140625" style="634" customWidth="1"/>
    <col min="9192" max="9192" width="11.5703125" style="634" customWidth="1"/>
    <col min="9193" max="9193" width="13.85546875" style="634" bestFit="1" customWidth="1"/>
    <col min="9194" max="9194" width="11.42578125" style="634" bestFit="1" customWidth="1"/>
    <col min="9195" max="9195" width="14.140625" style="634" customWidth="1"/>
    <col min="9196" max="9196" width="11.5703125" style="634" customWidth="1"/>
    <col min="9197" max="9197" width="13.85546875" style="634" bestFit="1" customWidth="1"/>
    <col min="9198" max="9198" width="9.140625" style="634"/>
    <col min="9199" max="9199" width="14.140625" style="634" customWidth="1"/>
    <col min="9200" max="9200" width="11.5703125" style="634" customWidth="1"/>
    <col min="9201" max="9201" width="13.85546875" style="634" bestFit="1" customWidth="1"/>
    <col min="9202" max="9202" width="9.140625" style="634"/>
    <col min="9203" max="9203" width="14.140625" style="634" customWidth="1"/>
    <col min="9204" max="9204" width="11.5703125" style="634" customWidth="1"/>
    <col min="9205" max="9205" width="13.85546875" style="634" bestFit="1" customWidth="1"/>
    <col min="9206" max="9206" width="9.140625" style="634"/>
    <col min="9207" max="9207" width="14.140625" style="634" customWidth="1"/>
    <col min="9208" max="9208" width="11.5703125" style="634" customWidth="1"/>
    <col min="9209" max="9209" width="13.85546875" style="634" bestFit="1" customWidth="1"/>
    <col min="9210" max="9210" width="9.140625" style="634"/>
    <col min="9211" max="9211" width="14.140625" style="634" customWidth="1"/>
    <col min="9212" max="9425" width="9.140625" style="634"/>
    <col min="9426" max="9426" width="24.7109375" style="634" bestFit="1" customWidth="1"/>
    <col min="9427" max="9427" width="11.42578125" style="634" bestFit="1" customWidth="1"/>
    <col min="9428" max="9428" width="8.28515625" style="634" customWidth="1"/>
    <col min="9429" max="9429" width="11.5703125" style="634" customWidth="1"/>
    <col min="9430" max="9430" width="10.7109375" style="634" customWidth="1"/>
    <col min="9431" max="9431" width="11.42578125" style="634" bestFit="1" customWidth="1"/>
    <col min="9432" max="9432" width="10.7109375" style="634" customWidth="1"/>
    <col min="9433" max="9433" width="13.42578125" style="634" customWidth="1"/>
    <col min="9434" max="9434" width="10.5703125" style="634" customWidth="1"/>
    <col min="9435" max="9435" width="12.85546875" style="634" customWidth="1"/>
    <col min="9436" max="9436" width="9.140625" style="634"/>
    <col min="9437" max="9437" width="13.85546875" style="634" customWidth="1"/>
    <col min="9438" max="9438" width="12" style="634" customWidth="1"/>
    <col min="9439" max="9439" width="12.85546875" style="634" customWidth="1"/>
    <col min="9440" max="9440" width="10.5703125" style="634" customWidth="1"/>
    <col min="9441" max="9441" width="13.85546875" style="634" bestFit="1" customWidth="1"/>
    <col min="9442" max="9443" width="13.85546875" style="634" customWidth="1"/>
    <col min="9444" max="9444" width="13.5703125" style="634" bestFit="1" customWidth="1"/>
    <col min="9445" max="9445" width="13.85546875" style="634" bestFit="1" customWidth="1"/>
    <col min="9446" max="9446" width="10.28515625" style="634" bestFit="1" customWidth="1"/>
    <col min="9447" max="9447" width="14.140625" style="634" customWidth="1"/>
    <col min="9448" max="9448" width="11.5703125" style="634" customWidth="1"/>
    <col min="9449" max="9449" width="13.85546875" style="634" bestFit="1" customWidth="1"/>
    <col min="9450" max="9450" width="11.42578125" style="634" bestFit="1" customWidth="1"/>
    <col min="9451" max="9451" width="14.140625" style="634" customWidth="1"/>
    <col min="9452" max="9452" width="11.5703125" style="634" customWidth="1"/>
    <col min="9453" max="9453" width="13.85546875" style="634" bestFit="1" customWidth="1"/>
    <col min="9454" max="9454" width="9.140625" style="634"/>
    <col min="9455" max="9455" width="14.140625" style="634" customWidth="1"/>
    <col min="9456" max="9456" width="11.5703125" style="634" customWidth="1"/>
    <col min="9457" max="9457" width="13.85546875" style="634" bestFit="1" customWidth="1"/>
    <col min="9458" max="9458" width="9.140625" style="634"/>
    <col min="9459" max="9459" width="14.140625" style="634" customWidth="1"/>
    <col min="9460" max="9460" width="11.5703125" style="634" customWidth="1"/>
    <col min="9461" max="9461" width="13.85546875" style="634" bestFit="1" customWidth="1"/>
    <col min="9462" max="9462" width="9.140625" style="634"/>
    <col min="9463" max="9463" width="14.140625" style="634" customWidth="1"/>
    <col min="9464" max="9464" width="11.5703125" style="634" customWidth="1"/>
    <col min="9465" max="9465" width="13.85546875" style="634" bestFit="1" customWidth="1"/>
    <col min="9466" max="9466" width="9.140625" style="634"/>
    <col min="9467" max="9467" width="14.140625" style="634" customWidth="1"/>
    <col min="9468" max="9681" width="9.140625" style="634"/>
    <col min="9682" max="9682" width="24.7109375" style="634" bestFit="1" customWidth="1"/>
    <col min="9683" max="9683" width="11.42578125" style="634" bestFit="1" customWidth="1"/>
    <col min="9684" max="9684" width="8.28515625" style="634" customWidth="1"/>
    <col min="9685" max="9685" width="11.5703125" style="634" customWidth="1"/>
    <col min="9686" max="9686" width="10.7109375" style="634" customWidth="1"/>
    <col min="9687" max="9687" width="11.42578125" style="634" bestFit="1" customWidth="1"/>
    <col min="9688" max="9688" width="10.7109375" style="634" customWidth="1"/>
    <col min="9689" max="9689" width="13.42578125" style="634" customWidth="1"/>
    <col min="9690" max="9690" width="10.5703125" style="634" customWidth="1"/>
    <col min="9691" max="9691" width="12.85546875" style="634" customWidth="1"/>
    <col min="9692" max="9692" width="9.140625" style="634"/>
    <col min="9693" max="9693" width="13.85546875" style="634" customWidth="1"/>
    <col min="9694" max="9694" width="12" style="634" customWidth="1"/>
    <col min="9695" max="9695" width="12.85546875" style="634" customWidth="1"/>
    <col min="9696" max="9696" width="10.5703125" style="634" customWidth="1"/>
    <col min="9697" max="9697" width="13.85546875" style="634" bestFit="1" customWidth="1"/>
    <col min="9698" max="9699" width="13.85546875" style="634" customWidth="1"/>
    <col min="9700" max="9700" width="13.5703125" style="634" bestFit="1" customWidth="1"/>
    <col min="9701" max="9701" width="13.85546875" style="634" bestFit="1" customWidth="1"/>
    <col min="9702" max="9702" width="10.28515625" style="634" bestFit="1" customWidth="1"/>
    <col min="9703" max="9703" width="14.140625" style="634" customWidth="1"/>
    <col min="9704" max="9704" width="11.5703125" style="634" customWidth="1"/>
    <col min="9705" max="9705" width="13.85546875" style="634" bestFit="1" customWidth="1"/>
    <col min="9706" max="9706" width="11.42578125" style="634" bestFit="1" customWidth="1"/>
    <col min="9707" max="9707" width="14.140625" style="634" customWidth="1"/>
    <col min="9708" max="9708" width="11.5703125" style="634" customWidth="1"/>
    <col min="9709" max="9709" width="13.85546875" style="634" bestFit="1" customWidth="1"/>
    <col min="9710" max="9710" width="9.140625" style="634"/>
    <col min="9711" max="9711" width="14.140625" style="634" customWidth="1"/>
    <col min="9712" max="9712" width="11.5703125" style="634" customWidth="1"/>
    <col min="9713" max="9713" width="13.85546875" style="634" bestFit="1" customWidth="1"/>
    <col min="9714" max="9714" width="9.140625" style="634"/>
    <col min="9715" max="9715" width="14.140625" style="634" customWidth="1"/>
    <col min="9716" max="9716" width="11.5703125" style="634" customWidth="1"/>
    <col min="9717" max="9717" width="13.85546875" style="634" bestFit="1" customWidth="1"/>
    <col min="9718" max="9718" width="9.140625" style="634"/>
    <col min="9719" max="9719" width="14.140625" style="634" customWidth="1"/>
    <col min="9720" max="9720" width="11.5703125" style="634" customWidth="1"/>
    <col min="9721" max="9721" width="13.85546875" style="634" bestFit="1" customWidth="1"/>
    <col min="9722" max="9722" width="9.140625" style="634"/>
    <col min="9723" max="9723" width="14.140625" style="634" customWidth="1"/>
    <col min="9724" max="9937" width="9.140625" style="634"/>
    <col min="9938" max="9938" width="24.7109375" style="634" bestFit="1" customWidth="1"/>
    <col min="9939" max="9939" width="11.42578125" style="634" bestFit="1" customWidth="1"/>
    <col min="9940" max="9940" width="8.28515625" style="634" customWidth="1"/>
    <col min="9941" max="9941" width="11.5703125" style="634" customWidth="1"/>
    <col min="9942" max="9942" width="10.7109375" style="634" customWidth="1"/>
    <col min="9943" max="9943" width="11.42578125" style="634" bestFit="1" customWidth="1"/>
    <col min="9944" max="9944" width="10.7109375" style="634" customWidth="1"/>
    <col min="9945" max="9945" width="13.42578125" style="634" customWidth="1"/>
    <col min="9946" max="9946" width="10.5703125" style="634" customWidth="1"/>
    <col min="9947" max="9947" width="12.85546875" style="634" customWidth="1"/>
    <col min="9948" max="9948" width="9.140625" style="634"/>
    <col min="9949" max="9949" width="13.85546875" style="634" customWidth="1"/>
    <col min="9950" max="9950" width="12" style="634" customWidth="1"/>
    <col min="9951" max="9951" width="12.85546875" style="634" customWidth="1"/>
    <col min="9952" max="9952" width="10.5703125" style="634" customWidth="1"/>
    <col min="9953" max="9953" width="13.85546875" style="634" bestFit="1" customWidth="1"/>
    <col min="9954" max="9955" width="13.85546875" style="634" customWidth="1"/>
    <col min="9956" max="9956" width="13.5703125" style="634" bestFit="1" customWidth="1"/>
    <col min="9957" max="9957" width="13.85546875" style="634" bestFit="1" customWidth="1"/>
    <col min="9958" max="9958" width="10.28515625" style="634" bestFit="1" customWidth="1"/>
    <col min="9959" max="9959" width="14.140625" style="634" customWidth="1"/>
    <col min="9960" max="9960" width="11.5703125" style="634" customWidth="1"/>
    <col min="9961" max="9961" width="13.85546875" style="634" bestFit="1" customWidth="1"/>
    <col min="9962" max="9962" width="11.42578125" style="634" bestFit="1" customWidth="1"/>
    <col min="9963" max="9963" width="14.140625" style="634" customWidth="1"/>
    <col min="9964" max="9964" width="11.5703125" style="634" customWidth="1"/>
    <col min="9965" max="9965" width="13.85546875" style="634" bestFit="1" customWidth="1"/>
    <col min="9966" max="9966" width="9.140625" style="634"/>
    <col min="9967" max="9967" width="14.140625" style="634" customWidth="1"/>
    <col min="9968" max="9968" width="11.5703125" style="634" customWidth="1"/>
    <col min="9969" max="9969" width="13.85546875" style="634" bestFit="1" customWidth="1"/>
    <col min="9970" max="9970" width="9.140625" style="634"/>
    <col min="9971" max="9971" width="14.140625" style="634" customWidth="1"/>
    <col min="9972" max="9972" width="11.5703125" style="634" customWidth="1"/>
    <col min="9973" max="9973" width="13.85546875" style="634" bestFit="1" customWidth="1"/>
    <col min="9974" max="9974" width="9.140625" style="634"/>
    <col min="9975" max="9975" width="14.140625" style="634" customWidth="1"/>
    <col min="9976" max="9976" width="11.5703125" style="634" customWidth="1"/>
    <col min="9977" max="9977" width="13.85546875" style="634" bestFit="1" customWidth="1"/>
    <col min="9978" max="9978" width="9.140625" style="634"/>
    <col min="9979" max="9979" width="14.140625" style="634" customWidth="1"/>
    <col min="9980" max="10193" width="9.140625" style="634"/>
    <col min="10194" max="10194" width="24.7109375" style="634" bestFit="1" customWidth="1"/>
    <col min="10195" max="10195" width="11.42578125" style="634" bestFit="1" customWidth="1"/>
    <col min="10196" max="10196" width="8.28515625" style="634" customWidth="1"/>
    <col min="10197" max="10197" width="11.5703125" style="634" customWidth="1"/>
    <col min="10198" max="10198" width="10.7109375" style="634" customWidth="1"/>
    <col min="10199" max="10199" width="11.42578125" style="634" bestFit="1" customWidth="1"/>
    <col min="10200" max="10200" width="10.7109375" style="634" customWidth="1"/>
    <col min="10201" max="10201" width="13.42578125" style="634" customWidth="1"/>
    <col min="10202" max="10202" width="10.5703125" style="634" customWidth="1"/>
    <col min="10203" max="10203" width="12.85546875" style="634" customWidth="1"/>
    <col min="10204" max="10204" width="9.140625" style="634"/>
    <col min="10205" max="10205" width="13.85546875" style="634" customWidth="1"/>
    <col min="10206" max="10206" width="12" style="634" customWidth="1"/>
    <col min="10207" max="10207" width="12.85546875" style="634" customWidth="1"/>
    <col min="10208" max="10208" width="10.5703125" style="634" customWidth="1"/>
    <col min="10209" max="10209" width="13.85546875" style="634" bestFit="1" customWidth="1"/>
    <col min="10210" max="10211" width="13.85546875" style="634" customWidth="1"/>
    <col min="10212" max="10212" width="13.5703125" style="634" bestFit="1" customWidth="1"/>
    <col min="10213" max="10213" width="13.85546875" style="634" bestFit="1" customWidth="1"/>
    <col min="10214" max="10214" width="10.28515625" style="634" bestFit="1" customWidth="1"/>
    <col min="10215" max="10215" width="14.140625" style="634" customWidth="1"/>
    <col min="10216" max="10216" width="11.5703125" style="634" customWidth="1"/>
    <col min="10217" max="10217" width="13.85546875" style="634" bestFit="1" customWidth="1"/>
    <col min="10218" max="10218" width="11.42578125" style="634" bestFit="1" customWidth="1"/>
    <col min="10219" max="10219" width="14.140625" style="634" customWidth="1"/>
    <col min="10220" max="10220" width="11.5703125" style="634" customWidth="1"/>
    <col min="10221" max="10221" width="13.85546875" style="634" bestFit="1" customWidth="1"/>
    <col min="10222" max="10222" width="9.140625" style="634"/>
    <col min="10223" max="10223" width="14.140625" style="634" customWidth="1"/>
    <col min="10224" max="10224" width="11.5703125" style="634" customWidth="1"/>
    <col min="10225" max="10225" width="13.85546875" style="634" bestFit="1" customWidth="1"/>
    <col min="10226" max="10226" width="9.140625" style="634"/>
    <col min="10227" max="10227" width="14.140625" style="634" customWidth="1"/>
    <col min="10228" max="10228" width="11.5703125" style="634" customWidth="1"/>
    <col min="10229" max="10229" width="13.85546875" style="634" bestFit="1" customWidth="1"/>
    <col min="10230" max="10230" width="9.140625" style="634"/>
    <col min="10231" max="10231" width="14.140625" style="634" customWidth="1"/>
    <col min="10232" max="10232" width="11.5703125" style="634" customWidth="1"/>
    <col min="10233" max="10233" width="13.85546875" style="634" bestFit="1" customWidth="1"/>
    <col min="10234" max="10234" width="9.140625" style="634"/>
    <col min="10235" max="10235" width="14.140625" style="634" customWidth="1"/>
    <col min="10236" max="10449" width="9.140625" style="634"/>
    <col min="10450" max="10450" width="24.7109375" style="634" bestFit="1" customWidth="1"/>
    <col min="10451" max="10451" width="11.42578125" style="634" bestFit="1" customWidth="1"/>
    <col min="10452" max="10452" width="8.28515625" style="634" customWidth="1"/>
    <col min="10453" max="10453" width="11.5703125" style="634" customWidth="1"/>
    <col min="10454" max="10454" width="10.7109375" style="634" customWidth="1"/>
    <col min="10455" max="10455" width="11.42578125" style="634" bestFit="1" customWidth="1"/>
    <col min="10456" max="10456" width="10.7109375" style="634" customWidth="1"/>
    <col min="10457" max="10457" width="13.42578125" style="634" customWidth="1"/>
    <col min="10458" max="10458" width="10.5703125" style="634" customWidth="1"/>
    <col min="10459" max="10459" width="12.85546875" style="634" customWidth="1"/>
    <col min="10460" max="10460" width="9.140625" style="634"/>
    <col min="10461" max="10461" width="13.85546875" style="634" customWidth="1"/>
    <col min="10462" max="10462" width="12" style="634" customWidth="1"/>
    <col min="10463" max="10463" width="12.85546875" style="634" customWidth="1"/>
    <col min="10464" max="10464" width="10.5703125" style="634" customWidth="1"/>
    <col min="10465" max="10465" width="13.85546875" style="634" bestFit="1" customWidth="1"/>
    <col min="10466" max="10467" width="13.85546875" style="634" customWidth="1"/>
    <col min="10468" max="10468" width="13.5703125" style="634" bestFit="1" customWidth="1"/>
    <col min="10469" max="10469" width="13.85546875" style="634" bestFit="1" customWidth="1"/>
    <col min="10470" max="10470" width="10.28515625" style="634" bestFit="1" customWidth="1"/>
    <col min="10471" max="10471" width="14.140625" style="634" customWidth="1"/>
    <col min="10472" max="10472" width="11.5703125" style="634" customWidth="1"/>
    <col min="10473" max="10473" width="13.85546875" style="634" bestFit="1" customWidth="1"/>
    <col min="10474" max="10474" width="11.42578125" style="634" bestFit="1" customWidth="1"/>
    <col min="10475" max="10475" width="14.140625" style="634" customWidth="1"/>
    <col min="10476" max="10476" width="11.5703125" style="634" customWidth="1"/>
    <col min="10477" max="10477" width="13.85546875" style="634" bestFit="1" customWidth="1"/>
    <col min="10478" max="10478" width="9.140625" style="634"/>
    <col min="10479" max="10479" width="14.140625" style="634" customWidth="1"/>
    <col min="10480" max="10480" width="11.5703125" style="634" customWidth="1"/>
    <col min="10481" max="10481" width="13.85546875" style="634" bestFit="1" customWidth="1"/>
    <col min="10482" max="10482" width="9.140625" style="634"/>
    <col min="10483" max="10483" width="14.140625" style="634" customWidth="1"/>
    <col min="10484" max="10484" width="11.5703125" style="634" customWidth="1"/>
    <col min="10485" max="10485" width="13.85546875" style="634" bestFit="1" customWidth="1"/>
    <col min="10486" max="10486" width="9.140625" style="634"/>
    <col min="10487" max="10487" width="14.140625" style="634" customWidth="1"/>
    <col min="10488" max="10488" width="11.5703125" style="634" customWidth="1"/>
    <col min="10489" max="10489" width="13.85546875" style="634" bestFit="1" customWidth="1"/>
    <col min="10490" max="10490" width="9.140625" style="634"/>
    <col min="10491" max="10491" width="14.140625" style="634" customWidth="1"/>
    <col min="10492" max="10705" width="9.140625" style="634"/>
    <col min="10706" max="10706" width="24.7109375" style="634" bestFit="1" customWidth="1"/>
    <col min="10707" max="10707" width="11.42578125" style="634" bestFit="1" customWidth="1"/>
    <col min="10708" max="10708" width="8.28515625" style="634" customWidth="1"/>
    <col min="10709" max="10709" width="11.5703125" style="634" customWidth="1"/>
    <col min="10710" max="10710" width="10.7109375" style="634" customWidth="1"/>
    <col min="10711" max="10711" width="11.42578125" style="634" bestFit="1" customWidth="1"/>
    <col min="10712" max="10712" width="10.7109375" style="634" customWidth="1"/>
    <col min="10713" max="10713" width="13.42578125" style="634" customWidth="1"/>
    <col min="10714" max="10714" width="10.5703125" style="634" customWidth="1"/>
    <col min="10715" max="10715" width="12.85546875" style="634" customWidth="1"/>
    <col min="10716" max="10716" width="9.140625" style="634"/>
    <col min="10717" max="10717" width="13.85546875" style="634" customWidth="1"/>
    <col min="10718" max="10718" width="12" style="634" customWidth="1"/>
    <col min="10719" max="10719" width="12.85546875" style="634" customWidth="1"/>
    <col min="10720" max="10720" width="10.5703125" style="634" customWidth="1"/>
    <col min="10721" max="10721" width="13.85546875" style="634" bestFit="1" customWidth="1"/>
    <col min="10722" max="10723" width="13.85546875" style="634" customWidth="1"/>
    <col min="10724" max="10724" width="13.5703125" style="634" bestFit="1" customWidth="1"/>
    <col min="10725" max="10725" width="13.85546875" style="634" bestFit="1" customWidth="1"/>
    <col min="10726" max="10726" width="10.28515625" style="634" bestFit="1" customWidth="1"/>
    <col min="10727" max="10727" width="14.140625" style="634" customWidth="1"/>
    <col min="10728" max="10728" width="11.5703125" style="634" customWidth="1"/>
    <col min="10729" max="10729" width="13.85546875" style="634" bestFit="1" customWidth="1"/>
    <col min="10730" max="10730" width="11.42578125" style="634" bestFit="1" customWidth="1"/>
    <col min="10731" max="10731" width="14.140625" style="634" customWidth="1"/>
    <col min="10732" max="10732" width="11.5703125" style="634" customWidth="1"/>
    <col min="10733" max="10733" width="13.85546875" style="634" bestFit="1" customWidth="1"/>
    <col min="10734" max="10734" width="9.140625" style="634"/>
    <col min="10735" max="10735" width="14.140625" style="634" customWidth="1"/>
    <col min="10736" max="10736" width="11.5703125" style="634" customWidth="1"/>
    <col min="10737" max="10737" width="13.85546875" style="634" bestFit="1" customWidth="1"/>
    <col min="10738" max="10738" width="9.140625" style="634"/>
    <col min="10739" max="10739" width="14.140625" style="634" customWidth="1"/>
    <col min="10740" max="10740" width="11.5703125" style="634" customWidth="1"/>
    <col min="10741" max="10741" width="13.85546875" style="634" bestFit="1" customWidth="1"/>
    <col min="10742" max="10742" width="9.140625" style="634"/>
    <col min="10743" max="10743" width="14.140625" style="634" customWidth="1"/>
    <col min="10744" max="10744" width="11.5703125" style="634" customWidth="1"/>
    <col min="10745" max="10745" width="13.85546875" style="634" bestFit="1" customWidth="1"/>
    <col min="10746" max="10746" width="9.140625" style="634"/>
    <col min="10747" max="10747" width="14.140625" style="634" customWidth="1"/>
    <col min="10748" max="10961" width="9.140625" style="634"/>
    <col min="10962" max="10962" width="24.7109375" style="634" bestFit="1" customWidth="1"/>
    <col min="10963" max="10963" width="11.42578125" style="634" bestFit="1" customWidth="1"/>
    <col min="10964" max="10964" width="8.28515625" style="634" customWidth="1"/>
    <col min="10965" max="10965" width="11.5703125" style="634" customWidth="1"/>
    <col min="10966" max="10966" width="10.7109375" style="634" customWidth="1"/>
    <col min="10967" max="10967" width="11.42578125" style="634" bestFit="1" customWidth="1"/>
    <col min="10968" max="10968" width="10.7109375" style="634" customWidth="1"/>
    <col min="10969" max="10969" width="13.42578125" style="634" customWidth="1"/>
    <col min="10970" max="10970" width="10.5703125" style="634" customWidth="1"/>
    <col min="10971" max="10971" width="12.85546875" style="634" customWidth="1"/>
    <col min="10972" max="10972" width="9.140625" style="634"/>
    <col min="10973" max="10973" width="13.85546875" style="634" customWidth="1"/>
    <col min="10974" max="10974" width="12" style="634" customWidth="1"/>
    <col min="10975" max="10975" width="12.85546875" style="634" customWidth="1"/>
    <col min="10976" max="10976" width="10.5703125" style="634" customWidth="1"/>
    <col min="10977" max="10977" width="13.85546875" style="634" bestFit="1" customWidth="1"/>
    <col min="10978" max="10979" width="13.85546875" style="634" customWidth="1"/>
    <col min="10980" max="10980" width="13.5703125" style="634" bestFit="1" customWidth="1"/>
    <col min="10981" max="10981" width="13.85546875" style="634" bestFit="1" customWidth="1"/>
    <col min="10982" max="10982" width="10.28515625" style="634" bestFit="1" customWidth="1"/>
    <col min="10983" max="10983" width="14.140625" style="634" customWidth="1"/>
    <col min="10984" max="10984" width="11.5703125" style="634" customWidth="1"/>
    <col min="10985" max="10985" width="13.85546875" style="634" bestFit="1" customWidth="1"/>
    <col min="10986" max="10986" width="11.42578125" style="634" bestFit="1" customWidth="1"/>
    <col min="10987" max="10987" width="14.140625" style="634" customWidth="1"/>
    <col min="10988" max="10988" width="11.5703125" style="634" customWidth="1"/>
    <col min="10989" max="10989" width="13.85546875" style="634" bestFit="1" customWidth="1"/>
    <col min="10990" max="10990" width="9.140625" style="634"/>
    <col min="10991" max="10991" width="14.140625" style="634" customWidth="1"/>
    <col min="10992" max="10992" width="11.5703125" style="634" customWidth="1"/>
    <col min="10993" max="10993" width="13.85546875" style="634" bestFit="1" customWidth="1"/>
    <col min="10994" max="10994" width="9.140625" style="634"/>
    <col min="10995" max="10995" width="14.140625" style="634" customWidth="1"/>
    <col min="10996" max="10996" width="11.5703125" style="634" customWidth="1"/>
    <col min="10997" max="10997" width="13.85546875" style="634" bestFit="1" customWidth="1"/>
    <col min="10998" max="10998" width="9.140625" style="634"/>
    <col min="10999" max="10999" width="14.140625" style="634" customWidth="1"/>
    <col min="11000" max="11000" width="11.5703125" style="634" customWidth="1"/>
    <col min="11001" max="11001" width="13.85546875" style="634" bestFit="1" customWidth="1"/>
    <col min="11002" max="11002" width="9.140625" style="634"/>
    <col min="11003" max="11003" width="14.140625" style="634" customWidth="1"/>
    <col min="11004" max="11217" width="9.140625" style="634"/>
    <col min="11218" max="11218" width="24.7109375" style="634" bestFit="1" customWidth="1"/>
    <col min="11219" max="11219" width="11.42578125" style="634" bestFit="1" customWidth="1"/>
    <col min="11220" max="11220" width="8.28515625" style="634" customWidth="1"/>
    <col min="11221" max="11221" width="11.5703125" style="634" customWidth="1"/>
    <col min="11222" max="11222" width="10.7109375" style="634" customWidth="1"/>
    <col min="11223" max="11223" width="11.42578125" style="634" bestFit="1" customWidth="1"/>
    <col min="11224" max="11224" width="10.7109375" style="634" customWidth="1"/>
    <col min="11225" max="11225" width="13.42578125" style="634" customWidth="1"/>
    <col min="11226" max="11226" width="10.5703125" style="634" customWidth="1"/>
    <col min="11227" max="11227" width="12.85546875" style="634" customWidth="1"/>
    <col min="11228" max="11228" width="9.140625" style="634"/>
    <col min="11229" max="11229" width="13.85546875" style="634" customWidth="1"/>
    <col min="11230" max="11230" width="12" style="634" customWidth="1"/>
    <col min="11231" max="11231" width="12.85546875" style="634" customWidth="1"/>
    <col min="11232" max="11232" width="10.5703125" style="634" customWidth="1"/>
    <col min="11233" max="11233" width="13.85546875" style="634" bestFit="1" customWidth="1"/>
    <col min="11234" max="11235" width="13.85546875" style="634" customWidth="1"/>
    <col min="11236" max="11236" width="13.5703125" style="634" bestFit="1" customWidth="1"/>
    <col min="11237" max="11237" width="13.85546875" style="634" bestFit="1" customWidth="1"/>
    <col min="11238" max="11238" width="10.28515625" style="634" bestFit="1" customWidth="1"/>
    <col min="11239" max="11239" width="14.140625" style="634" customWidth="1"/>
    <col min="11240" max="11240" width="11.5703125" style="634" customWidth="1"/>
    <col min="11241" max="11241" width="13.85546875" style="634" bestFit="1" customWidth="1"/>
    <col min="11242" max="11242" width="11.42578125" style="634" bestFit="1" customWidth="1"/>
    <col min="11243" max="11243" width="14.140625" style="634" customWidth="1"/>
    <col min="11244" max="11244" width="11.5703125" style="634" customWidth="1"/>
    <col min="11245" max="11245" width="13.85546875" style="634" bestFit="1" customWidth="1"/>
    <col min="11246" max="11246" width="9.140625" style="634"/>
    <col min="11247" max="11247" width="14.140625" style="634" customWidth="1"/>
    <col min="11248" max="11248" width="11.5703125" style="634" customWidth="1"/>
    <col min="11249" max="11249" width="13.85546875" style="634" bestFit="1" customWidth="1"/>
    <col min="11250" max="11250" width="9.140625" style="634"/>
    <col min="11251" max="11251" width="14.140625" style="634" customWidth="1"/>
    <col min="11252" max="11252" width="11.5703125" style="634" customWidth="1"/>
    <col min="11253" max="11253" width="13.85546875" style="634" bestFit="1" customWidth="1"/>
    <col min="11254" max="11254" width="9.140625" style="634"/>
    <col min="11255" max="11255" width="14.140625" style="634" customWidth="1"/>
    <col min="11256" max="11256" width="11.5703125" style="634" customWidth="1"/>
    <col min="11257" max="11257" width="13.85546875" style="634" bestFit="1" customWidth="1"/>
    <col min="11258" max="11258" width="9.140625" style="634"/>
    <col min="11259" max="11259" width="14.140625" style="634" customWidth="1"/>
    <col min="11260" max="11473" width="9.140625" style="634"/>
    <col min="11474" max="11474" width="24.7109375" style="634" bestFit="1" customWidth="1"/>
    <col min="11475" max="11475" width="11.42578125" style="634" bestFit="1" customWidth="1"/>
    <col min="11476" max="11476" width="8.28515625" style="634" customWidth="1"/>
    <col min="11477" max="11477" width="11.5703125" style="634" customWidth="1"/>
    <col min="11478" max="11478" width="10.7109375" style="634" customWidth="1"/>
    <col min="11479" max="11479" width="11.42578125" style="634" bestFit="1" customWidth="1"/>
    <col min="11480" max="11480" width="10.7109375" style="634" customWidth="1"/>
    <col min="11481" max="11481" width="13.42578125" style="634" customWidth="1"/>
    <col min="11482" max="11482" width="10.5703125" style="634" customWidth="1"/>
    <col min="11483" max="11483" width="12.85546875" style="634" customWidth="1"/>
    <col min="11484" max="11484" width="9.140625" style="634"/>
    <col min="11485" max="11485" width="13.85546875" style="634" customWidth="1"/>
    <col min="11486" max="11486" width="12" style="634" customWidth="1"/>
    <col min="11487" max="11487" width="12.85546875" style="634" customWidth="1"/>
    <col min="11488" max="11488" width="10.5703125" style="634" customWidth="1"/>
    <col min="11489" max="11489" width="13.85546875" style="634" bestFit="1" customWidth="1"/>
    <col min="11490" max="11491" width="13.85546875" style="634" customWidth="1"/>
    <col min="11492" max="11492" width="13.5703125" style="634" bestFit="1" customWidth="1"/>
    <col min="11493" max="11493" width="13.85546875" style="634" bestFit="1" customWidth="1"/>
    <col min="11494" max="11494" width="10.28515625" style="634" bestFit="1" customWidth="1"/>
    <col min="11495" max="11495" width="14.140625" style="634" customWidth="1"/>
    <col min="11496" max="11496" width="11.5703125" style="634" customWidth="1"/>
    <col min="11497" max="11497" width="13.85546875" style="634" bestFit="1" customWidth="1"/>
    <col min="11498" max="11498" width="11.42578125" style="634" bestFit="1" customWidth="1"/>
    <col min="11499" max="11499" width="14.140625" style="634" customWidth="1"/>
    <col min="11500" max="11500" width="11.5703125" style="634" customWidth="1"/>
    <col min="11501" max="11501" width="13.85546875" style="634" bestFit="1" customWidth="1"/>
    <col min="11502" max="11502" width="9.140625" style="634"/>
    <col min="11503" max="11503" width="14.140625" style="634" customWidth="1"/>
    <col min="11504" max="11504" width="11.5703125" style="634" customWidth="1"/>
    <col min="11505" max="11505" width="13.85546875" style="634" bestFit="1" customWidth="1"/>
    <col min="11506" max="11506" width="9.140625" style="634"/>
    <col min="11507" max="11507" width="14.140625" style="634" customWidth="1"/>
    <col min="11508" max="11508" width="11.5703125" style="634" customWidth="1"/>
    <col min="11509" max="11509" width="13.85546875" style="634" bestFit="1" customWidth="1"/>
    <col min="11510" max="11510" width="9.140625" style="634"/>
    <col min="11511" max="11511" width="14.140625" style="634" customWidth="1"/>
    <col min="11512" max="11512" width="11.5703125" style="634" customWidth="1"/>
    <col min="11513" max="11513" width="13.85546875" style="634" bestFit="1" customWidth="1"/>
    <col min="11514" max="11514" width="9.140625" style="634"/>
    <col min="11515" max="11515" width="14.140625" style="634" customWidth="1"/>
    <col min="11516" max="11729" width="9.140625" style="634"/>
    <col min="11730" max="11730" width="24.7109375" style="634" bestFit="1" customWidth="1"/>
    <col min="11731" max="11731" width="11.42578125" style="634" bestFit="1" customWidth="1"/>
    <col min="11732" max="11732" width="8.28515625" style="634" customWidth="1"/>
    <col min="11733" max="11733" width="11.5703125" style="634" customWidth="1"/>
    <col min="11734" max="11734" width="10.7109375" style="634" customWidth="1"/>
    <col min="11735" max="11735" width="11.42578125" style="634" bestFit="1" customWidth="1"/>
    <col min="11736" max="11736" width="10.7109375" style="634" customWidth="1"/>
    <col min="11737" max="11737" width="13.42578125" style="634" customWidth="1"/>
    <col min="11738" max="11738" width="10.5703125" style="634" customWidth="1"/>
    <col min="11739" max="11739" width="12.85546875" style="634" customWidth="1"/>
    <col min="11740" max="11740" width="9.140625" style="634"/>
    <col min="11741" max="11741" width="13.85546875" style="634" customWidth="1"/>
    <col min="11742" max="11742" width="12" style="634" customWidth="1"/>
    <col min="11743" max="11743" width="12.85546875" style="634" customWidth="1"/>
    <col min="11744" max="11744" width="10.5703125" style="634" customWidth="1"/>
    <col min="11745" max="11745" width="13.85546875" style="634" bestFit="1" customWidth="1"/>
    <col min="11746" max="11747" width="13.85546875" style="634" customWidth="1"/>
    <col min="11748" max="11748" width="13.5703125" style="634" bestFit="1" customWidth="1"/>
    <col min="11749" max="11749" width="13.85546875" style="634" bestFit="1" customWidth="1"/>
    <col min="11750" max="11750" width="10.28515625" style="634" bestFit="1" customWidth="1"/>
    <col min="11751" max="11751" width="14.140625" style="634" customWidth="1"/>
    <col min="11752" max="11752" width="11.5703125" style="634" customWidth="1"/>
    <col min="11753" max="11753" width="13.85546875" style="634" bestFit="1" customWidth="1"/>
    <col min="11754" max="11754" width="11.42578125" style="634" bestFit="1" customWidth="1"/>
    <col min="11755" max="11755" width="14.140625" style="634" customWidth="1"/>
    <col min="11756" max="11756" width="11.5703125" style="634" customWidth="1"/>
    <col min="11757" max="11757" width="13.85546875" style="634" bestFit="1" customWidth="1"/>
    <col min="11758" max="11758" width="9.140625" style="634"/>
    <col min="11759" max="11759" width="14.140625" style="634" customWidth="1"/>
    <col min="11760" max="11760" width="11.5703125" style="634" customWidth="1"/>
    <col min="11761" max="11761" width="13.85546875" style="634" bestFit="1" customWidth="1"/>
    <col min="11762" max="11762" width="9.140625" style="634"/>
    <col min="11763" max="11763" width="14.140625" style="634" customWidth="1"/>
    <col min="11764" max="11764" width="11.5703125" style="634" customWidth="1"/>
    <col min="11765" max="11765" width="13.85546875" style="634" bestFit="1" customWidth="1"/>
    <col min="11766" max="11766" width="9.140625" style="634"/>
    <col min="11767" max="11767" width="14.140625" style="634" customWidth="1"/>
    <col min="11768" max="11768" width="11.5703125" style="634" customWidth="1"/>
    <col min="11769" max="11769" width="13.85546875" style="634" bestFit="1" customWidth="1"/>
    <col min="11770" max="11770" width="9.140625" style="634"/>
    <col min="11771" max="11771" width="14.140625" style="634" customWidth="1"/>
    <col min="11772" max="11985" width="9.140625" style="634"/>
    <col min="11986" max="11986" width="24.7109375" style="634" bestFit="1" customWidth="1"/>
    <col min="11987" max="11987" width="11.42578125" style="634" bestFit="1" customWidth="1"/>
    <col min="11988" max="11988" width="8.28515625" style="634" customWidth="1"/>
    <col min="11989" max="11989" width="11.5703125" style="634" customWidth="1"/>
    <col min="11990" max="11990" width="10.7109375" style="634" customWidth="1"/>
    <col min="11991" max="11991" width="11.42578125" style="634" bestFit="1" customWidth="1"/>
    <col min="11992" max="11992" width="10.7109375" style="634" customWidth="1"/>
    <col min="11993" max="11993" width="13.42578125" style="634" customWidth="1"/>
    <col min="11994" max="11994" width="10.5703125" style="634" customWidth="1"/>
    <col min="11995" max="11995" width="12.85546875" style="634" customWidth="1"/>
    <col min="11996" max="11996" width="9.140625" style="634"/>
    <col min="11997" max="11997" width="13.85546875" style="634" customWidth="1"/>
    <col min="11998" max="11998" width="12" style="634" customWidth="1"/>
    <col min="11999" max="11999" width="12.85546875" style="634" customWidth="1"/>
    <col min="12000" max="12000" width="10.5703125" style="634" customWidth="1"/>
    <col min="12001" max="12001" width="13.85546875" style="634" bestFit="1" customWidth="1"/>
    <col min="12002" max="12003" width="13.85546875" style="634" customWidth="1"/>
    <col min="12004" max="12004" width="13.5703125" style="634" bestFit="1" customWidth="1"/>
    <col min="12005" max="12005" width="13.85546875" style="634" bestFit="1" customWidth="1"/>
    <col min="12006" max="12006" width="10.28515625" style="634" bestFit="1" customWidth="1"/>
    <col min="12007" max="12007" width="14.140625" style="634" customWidth="1"/>
    <col min="12008" max="12008" width="11.5703125" style="634" customWidth="1"/>
    <col min="12009" max="12009" width="13.85546875" style="634" bestFit="1" customWidth="1"/>
    <col min="12010" max="12010" width="11.42578125" style="634" bestFit="1" customWidth="1"/>
    <col min="12011" max="12011" width="14.140625" style="634" customWidth="1"/>
    <col min="12012" max="12012" width="11.5703125" style="634" customWidth="1"/>
    <col min="12013" max="12013" width="13.85546875" style="634" bestFit="1" customWidth="1"/>
    <col min="12014" max="12014" width="9.140625" style="634"/>
    <col min="12015" max="12015" width="14.140625" style="634" customWidth="1"/>
    <col min="12016" max="12016" width="11.5703125" style="634" customWidth="1"/>
    <col min="12017" max="12017" width="13.85546875" style="634" bestFit="1" customWidth="1"/>
    <col min="12018" max="12018" width="9.140625" style="634"/>
    <col min="12019" max="12019" width="14.140625" style="634" customWidth="1"/>
    <col min="12020" max="12020" width="11.5703125" style="634" customWidth="1"/>
    <col min="12021" max="12021" width="13.85546875" style="634" bestFit="1" customWidth="1"/>
    <col min="12022" max="12022" width="9.140625" style="634"/>
    <col min="12023" max="12023" width="14.140625" style="634" customWidth="1"/>
    <col min="12024" max="12024" width="11.5703125" style="634" customWidth="1"/>
    <col min="12025" max="12025" width="13.85546875" style="634" bestFit="1" customWidth="1"/>
    <col min="12026" max="12026" width="9.140625" style="634"/>
    <col min="12027" max="12027" width="14.140625" style="634" customWidth="1"/>
    <col min="12028" max="12241" width="9.140625" style="634"/>
    <col min="12242" max="12242" width="24.7109375" style="634" bestFit="1" customWidth="1"/>
    <col min="12243" max="12243" width="11.42578125" style="634" bestFit="1" customWidth="1"/>
    <col min="12244" max="12244" width="8.28515625" style="634" customWidth="1"/>
    <col min="12245" max="12245" width="11.5703125" style="634" customWidth="1"/>
    <col min="12246" max="12246" width="10.7109375" style="634" customWidth="1"/>
    <col min="12247" max="12247" width="11.42578125" style="634" bestFit="1" customWidth="1"/>
    <col min="12248" max="12248" width="10.7109375" style="634" customWidth="1"/>
    <col min="12249" max="12249" width="13.42578125" style="634" customWidth="1"/>
    <col min="12250" max="12250" width="10.5703125" style="634" customWidth="1"/>
    <col min="12251" max="12251" width="12.85546875" style="634" customWidth="1"/>
    <col min="12252" max="12252" width="9.140625" style="634"/>
    <col min="12253" max="12253" width="13.85546875" style="634" customWidth="1"/>
    <col min="12254" max="12254" width="12" style="634" customWidth="1"/>
    <col min="12255" max="12255" width="12.85546875" style="634" customWidth="1"/>
    <col min="12256" max="12256" width="10.5703125" style="634" customWidth="1"/>
    <col min="12257" max="12257" width="13.85546875" style="634" bestFit="1" customWidth="1"/>
    <col min="12258" max="12259" width="13.85546875" style="634" customWidth="1"/>
    <col min="12260" max="12260" width="13.5703125" style="634" bestFit="1" customWidth="1"/>
    <col min="12261" max="12261" width="13.85546875" style="634" bestFit="1" customWidth="1"/>
    <col min="12262" max="12262" width="10.28515625" style="634" bestFit="1" customWidth="1"/>
    <col min="12263" max="12263" width="14.140625" style="634" customWidth="1"/>
    <col min="12264" max="12264" width="11.5703125" style="634" customWidth="1"/>
    <col min="12265" max="12265" width="13.85546875" style="634" bestFit="1" customWidth="1"/>
    <col min="12266" max="12266" width="11.42578125" style="634" bestFit="1" customWidth="1"/>
    <col min="12267" max="12267" width="14.140625" style="634" customWidth="1"/>
    <col min="12268" max="12268" width="11.5703125" style="634" customWidth="1"/>
    <col min="12269" max="12269" width="13.85546875" style="634" bestFit="1" customWidth="1"/>
    <col min="12270" max="12270" width="9.140625" style="634"/>
    <col min="12271" max="12271" width="14.140625" style="634" customWidth="1"/>
    <col min="12272" max="12272" width="11.5703125" style="634" customWidth="1"/>
    <col min="12273" max="12273" width="13.85546875" style="634" bestFit="1" customWidth="1"/>
    <col min="12274" max="12274" width="9.140625" style="634"/>
    <col min="12275" max="12275" width="14.140625" style="634" customWidth="1"/>
    <col min="12276" max="12276" width="11.5703125" style="634" customWidth="1"/>
    <col min="12277" max="12277" width="13.85546875" style="634" bestFit="1" customWidth="1"/>
    <col min="12278" max="12278" width="9.140625" style="634"/>
    <col min="12279" max="12279" width="14.140625" style="634" customWidth="1"/>
    <col min="12280" max="12280" width="11.5703125" style="634" customWidth="1"/>
    <col min="12281" max="12281" width="13.85546875" style="634" bestFit="1" customWidth="1"/>
    <col min="12282" max="12282" width="9.140625" style="634"/>
    <col min="12283" max="12283" width="14.140625" style="634" customWidth="1"/>
    <col min="12284" max="12497" width="9.140625" style="634"/>
    <col min="12498" max="12498" width="24.7109375" style="634" bestFit="1" customWidth="1"/>
    <col min="12499" max="12499" width="11.42578125" style="634" bestFit="1" customWidth="1"/>
    <col min="12500" max="12500" width="8.28515625" style="634" customWidth="1"/>
    <col min="12501" max="12501" width="11.5703125" style="634" customWidth="1"/>
    <col min="12502" max="12502" width="10.7109375" style="634" customWidth="1"/>
    <col min="12503" max="12503" width="11.42578125" style="634" bestFit="1" customWidth="1"/>
    <col min="12504" max="12504" width="10.7109375" style="634" customWidth="1"/>
    <col min="12505" max="12505" width="13.42578125" style="634" customWidth="1"/>
    <col min="12506" max="12506" width="10.5703125" style="634" customWidth="1"/>
    <col min="12507" max="12507" width="12.85546875" style="634" customWidth="1"/>
    <col min="12508" max="12508" width="9.140625" style="634"/>
    <col min="12509" max="12509" width="13.85546875" style="634" customWidth="1"/>
    <col min="12510" max="12510" width="12" style="634" customWidth="1"/>
    <col min="12511" max="12511" width="12.85546875" style="634" customWidth="1"/>
    <col min="12512" max="12512" width="10.5703125" style="634" customWidth="1"/>
    <col min="12513" max="12513" width="13.85546875" style="634" bestFit="1" customWidth="1"/>
    <col min="12514" max="12515" width="13.85546875" style="634" customWidth="1"/>
    <col min="12516" max="12516" width="13.5703125" style="634" bestFit="1" customWidth="1"/>
    <col min="12517" max="12517" width="13.85546875" style="634" bestFit="1" customWidth="1"/>
    <col min="12518" max="12518" width="10.28515625" style="634" bestFit="1" customWidth="1"/>
    <col min="12519" max="12519" width="14.140625" style="634" customWidth="1"/>
    <col min="12520" max="12520" width="11.5703125" style="634" customWidth="1"/>
    <col min="12521" max="12521" width="13.85546875" style="634" bestFit="1" customWidth="1"/>
    <col min="12522" max="12522" width="11.42578125" style="634" bestFit="1" customWidth="1"/>
    <col min="12523" max="12523" width="14.140625" style="634" customWidth="1"/>
    <col min="12524" max="12524" width="11.5703125" style="634" customWidth="1"/>
    <col min="12525" max="12525" width="13.85546875" style="634" bestFit="1" customWidth="1"/>
    <col min="12526" max="12526" width="9.140625" style="634"/>
    <col min="12527" max="12527" width="14.140625" style="634" customWidth="1"/>
    <col min="12528" max="12528" width="11.5703125" style="634" customWidth="1"/>
    <col min="12529" max="12529" width="13.85546875" style="634" bestFit="1" customWidth="1"/>
    <col min="12530" max="12530" width="9.140625" style="634"/>
    <col min="12531" max="12531" width="14.140625" style="634" customWidth="1"/>
    <col min="12532" max="12532" width="11.5703125" style="634" customWidth="1"/>
    <col min="12533" max="12533" width="13.85546875" style="634" bestFit="1" customWidth="1"/>
    <col min="12534" max="12534" width="9.140625" style="634"/>
    <col min="12535" max="12535" width="14.140625" style="634" customWidth="1"/>
    <col min="12536" max="12536" width="11.5703125" style="634" customWidth="1"/>
    <col min="12537" max="12537" width="13.85546875" style="634" bestFit="1" customWidth="1"/>
    <col min="12538" max="12538" width="9.140625" style="634"/>
    <col min="12539" max="12539" width="14.140625" style="634" customWidth="1"/>
    <col min="12540" max="12753" width="9.140625" style="634"/>
    <col min="12754" max="12754" width="24.7109375" style="634" bestFit="1" customWidth="1"/>
    <col min="12755" max="12755" width="11.42578125" style="634" bestFit="1" customWidth="1"/>
    <col min="12756" max="12756" width="8.28515625" style="634" customWidth="1"/>
    <col min="12757" max="12757" width="11.5703125" style="634" customWidth="1"/>
    <col min="12758" max="12758" width="10.7109375" style="634" customWidth="1"/>
    <col min="12759" max="12759" width="11.42578125" style="634" bestFit="1" customWidth="1"/>
    <col min="12760" max="12760" width="10.7109375" style="634" customWidth="1"/>
    <col min="12761" max="12761" width="13.42578125" style="634" customWidth="1"/>
    <col min="12762" max="12762" width="10.5703125" style="634" customWidth="1"/>
    <col min="12763" max="12763" width="12.85546875" style="634" customWidth="1"/>
    <col min="12764" max="12764" width="9.140625" style="634"/>
    <col min="12765" max="12765" width="13.85546875" style="634" customWidth="1"/>
    <col min="12766" max="12766" width="12" style="634" customWidth="1"/>
    <col min="12767" max="12767" width="12.85546875" style="634" customWidth="1"/>
    <col min="12768" max="12768" width="10.5703125" style="634" customWidth="1"/>
    <col min="12769" max="12769" width="13.85546875" style="634" bestFit="1" customWidth="1"/>
    <col min="12770" max="12771" width="13.85546875" style="634" customWidth="1"/>
    <col min="12772" max="12772" width="13.5703125" style="634" bestFit="1" customWidth="1"/>
    <col min="12773" max="12773" width="13.85546875" style="634" bestFit="1" customWidth="1"/>
    <col min="12774" max="12774" width="10.28515625" style="634" bestFit="1" customWidth="1"/>
    <col min="12775" max="12775" width="14.140625" style="634" customWidth="1"/>
    <col min="12776" max="12776" width="11.5703125" style="634" customWidth="1"/>
    <col min="12777" max="12777" width="13.85546875" style="634" bestFit="1" customWidth="1"/>
    <col min="12778" max="12778" width="11.42578125" style="634" bestFit="1" customWidth="1"/>
    <col min="12779" max="12779" width="14.140625" style="634" customWidth="1"/>
    <col min="12780" max="12780" width="11.5703125" style="634" customWidth="1"/>
    <col min="12781" max="12781" width="13.85546875" style="634" bestFit="1" customWidth="1"/>
    <col min="12782" max="12782" width="9.140625" style="634"/>
    <col min="12783" max="12783" width="14.140625" style="634" customWidth="1"/>
    <col min="12784" max="12784" width="11.5703125" style="634" customWidth="1"/>
    <col min="12785" max="12785" width="13.85546875" style="634" bestFit="1" customWidth="1"/>
    <col min="12786" max="12786" width="9.140625" style="634"/>
    <col min="12787" max="12787" width="14.140625" style="634" customWidth="1"/>
    <col min="12788" max="12788" width="11.5703125" style="634" customWidth="1"/>
    <col min="12789" max="12789" width="13.85546875" style="634" bestFit="1" customWidth="1"/>
    <col min="12790" max="12790" width="9.140625" style="634"/>
    <col min="12791" max="12791" width="14.140625" style="634" customWidth="1"/>
    <col min="12792" max="12792" width="11.5703125" style="634" customWidth="1"/>
    <col min="12793" max="12793" width="13.85546875" style="634" bestFit="1" customWidth="1"/>
    <col min="12794" max="12794" width="9.140625" style="634"/>
    <col min="12795" max="12795" width="14.140625" style="634" customWidth="1"/>
    <col min="12796" max="13009" width="9.140625" style="634"/>
    <col min="13010" max="13010" width="24.7109375" style="634" bestFit="1" customWidth="1"/>
    <col min="13011" max="13011" width="11.42578125" style="634" bestFit="1" customWidth="1"/>
    <col min="13012" max="13012" width="8.28515625" style="634" customWidth="1"/>
    <col min="13013" max="13013" width="11.5703125" style="634" customWidth="1"/>
    <col min="13014" max="13014" width="10.7109375" style="634" customWidth="1"/>
    <col min="13015" max="13015" width="11.42578125" style="634" bestFit="1" customWidth="1"/>
    <col min="13016" max="13016" width="10.7109375" style="634" customWidth="1"/>
    <col min="13017" max="13017" width="13.42578125" style="634" customWidth="1"/>
    <col min="13018" max="13018" width="10.5703125" style="634" customWidth="1"/>
    <col min="13019" max="13019" width="12.85546875" style="634" customWidth="1"/>
    <col min="13020" max="13020" width="9.140625" style="634"/>
    <col min="13021" max="13021" width="13.85546875" style="634" customWidth="1"/>
    <col min="13022" max="13022" width="12" style="634" customWidth="1"/>
    <col min="13023" max="13023" width="12.85546875" style="634" customWidth="1"/>
    <col min="13024" max="13024" width="10.5703125" style="634" customWidth="1"/>
    <col min="13025" max="13025" width="13.85546875" style="634" bestFit="1" customWidth="1"/>
    <col min="13026" max="13027" width="13.85546875" style="634" customWidth="1"/>
    <col min="13028" max="13028" width="13.5703125" style="634" bestFit="1" customWidth="1"/>
    <col min="13029" max="13029" width="13.85546875" style="634" bestFit="1" customWidth="1"/>
    <col min="13030" max="13030" width="10.28515625" style="634" bestFit="1" customWidth="1"/>
    <col min="13031" max="13031" width="14.140625" style="634" customWidth="1"/>
    <col min="13032" max="13032" width="11.5703125" style="634" customWidth="1"/>
    <col min="13033" max="13033" width="13.85546875" style="634" bestFit="1" customWidth="1"/>
    <col min="13034" max="13034" width="11.42578125" style="634" bestFit="1" customWidth="1"/>
    <col min="13035" max="13035" width="14.140625" style="634" customWidth="1"/>
    <col min="13036" max="13036" width="11.5703125" style="634" customWidth="1"/>
    <col min="13037" max="13037" width="13.85546875" style="634" bestFit="1" customWidth="1"/>
    <col min="13038" max="13038" width="9.140625" style="634"/>
    <col min="13039" max="13039" width="14.140625" style="634" customWidth="1"/>
    <col min="13040" max="13040" width="11.5703125" style="634" customWidth="1"/>
    <col min="13041" max="13041" width="13.85546875" style="634" bestFit="1" customWidth="1"/>
    <col min="13042" max="13042" width="9.140625" style="634"/>
    <col min="13043" max="13043" width="14.140625" style="634" customWidth="1"/>
    <col min="13044" max="13044" width="11.5703125" style="634" customWidth="1"/>
    <col min="13045" max="13045" width="13.85546875" style="634" bestFit="1" customWidth="1"/>
    <col min="13046" max="13046" width="9.140625" style="634"/>
    <col min="13047" max="13047" width="14.140625" style="634" customWidth="1"/>
    <col min="13048" max="13048" width="11.5703125" style="634" customWidth="1"/>
    <col min="13049" max="13049" width="13.85546875" style="634" bestFit="1" customWidth="1"/>
    <col min="13050" max="13050" width="9.140625" style="634"/>
    <col min="13051" max="13051" width="14.140625" style="634" customWidth="1"/>
    <col min="13052" max="13265" width="9.140625" style="634"/>
    <col min="13266" max="13266" width="24.7109375" style="634" bestFit="1" customWidth="1"/>
    <col min="13267" max="13267" width="11.42578125" style="634" bestFit="1" customWidth="1"/>
    <col min="13268" max="13268" width="8.28515625" style="634" customWidth="1"/>
    <col min="13269" max="13269" width="11.5703125" style="634" customWidth="1"/>
    <col min="13270" max="13270" width="10.7109375" style="634" customWidth="1"/>
    <col min="13271" max="13271" width="11.42578125" style="634" bestFit="1" customWidth="1"/>
    <col min="13272" max="13272" width="10.7109375" style="634" customWidth="1"/>
    <col min="13273" max="13273" width="13.42578125" style="634" customWidth="1"/>
    <col min="13274" max="13274" width="10.5703125" style="634" customWidth="1"/>
    <col min="13275" max="13275" width="12.85546875" style="634" customWidth="1"/>
    <col min="13276" max="13276" width="9.140625" style="634"/>
    <col min="13277" max="13277" width="13.85546875" style="634" customWidth="1"/>
    <col min="13278" max="13278" width="12" style="634" customWidth="1"/>
    <col min="13279" max="13279" width="12.85546875" style="634" customWidth="1"/>
    <col min="13280" max="13280" width="10.5703125" style="634" customWidth="1"/>
    <col min="13281" max="13281" width="13.85546875" style="634" bestFit="1" customWidth="1"/>
    <col min="13282" max="13283" width="13.85546875" style="634" customWidth="1"/>
    <col min="13284" max="13284" width="13.5703125" style="634" bestFit="1" customWidth="1"/>
    <col min="13285" max="13285" width="13.85546875" style="634" bestFit="1" customWidth="1"/>
    <col min="13286" max="13286" width="10.28515625" style="634" bestFit="1" customWidth="1"/>
    <col min="13287" max="13287" width="14.140625" style="634" customWidth="1"/>
    <col min="13288" max="13288" width="11.5703125" style="634" customWidth="1"/>
    <col min="13289" max="13289" width="13.85546875" style="634" bestFit="1" customWidth="1"/>
    <col min="13290" max="13290" width="11.42578125" style="634" bestFit="1" customWidth="1"/>
    <col min="13291" max="13291" width="14.140625" style="634" customWidth="1"/>
    <col min="13292" max="13292" width="11.5703125" style="634" customWidth="1"/>
    <col min="13293" max="13293" width="13.85546875" style="634" bestFit="1" customWidth="1"/>
    <col min="13294" max="13294" width="9.140625" style="634"/>
    <col min="13295" max="13295" width="14.140625" style="634" customWidth="1"/>
    <col min="13296" max="13296" width="11.5703125" style="634" customWidth="1"/>
    <col min="13297" max="13297" width="13.85546875" style="634" bestFit="1" customWidth="1"/>
    <col min="13298" max="13298" width="9.140625" style="634"/>
    <col min="13299" max="13299" width="14.140625" style="634" customWidth="1"/>
    <col min="13300" max="13300" width="11.5703125" style="634" customWidth="1"/>
    <col min="13301" max="13301" width="13.85546875" style="634" bestFit="1" customWidth="1"/>
    <col min="13302" max="13302" width="9.140625" style="634"/>
    <col min="13303" max="13303" width="14.140625" style="634" customWidth="1"/>
    <col min="13304" max="13304" width="11.5703125" style="634" customWidth="1"/>
    <col min="13305" max="13305" width="13.85546875" style="634" bestFit="1" customWidth="1"/>
    <col min="13306" max="13306" width="9.140625" style="634"/>
    <col min="13307" max="13307" width="14.140625" style="634" customWidth="1"/>
    <col min="13308" max="13521" width="9.140625" style="634"/>
    <col min="13522" max="13522" width="24.7109375" style="634" bestFit="1" customWidth="1"/>
    <col min="13523" max="13523" width="11.42578125" style="634" bestFit="1" customWidth="1"/>
    <col min="13524" max="13524" width="8.28515625" style="634" customWidth="1"/>
    <col min="13525" max="13525" width="11.5703125" style="634" customWidth="1"/>
    <col min="13526" max="13526" width="10.7109375" style="634" customWidth="1"/>
    <col min="13527" max="13527" width="11.42578125" style="634" bestFit="1" customWidth="1"/>
    <col min="13528" max="13528" width="10.7109375" style="634" customWidth="1"/>
    <col min="13529" max="13529" width="13.42578125" style="634" customWidth="1"/>
    <col min="13530" max="13530" width="10.5703125" style="634" customWidth="1"/>
    <col min="13531" max="13531" width="12.85546875" style="634" customWidth="1"/>
    <col min="13532" max="13532" width="9.140625" style="634"/>
    <col min="13533" max="13533" width="13.85546875" style="634" customWidth="1"/>
    <col min="13534" max="13534" width="12" style="634" customWidth="1"/>
    <col min="13535" max="13535" width="12.85546875" style="634" customWidth="1"/>
    <col min="13536" max="13536" width="10.5703125" style="634" customWidth="1"/>
    <col min="13537" max="13537" width="13.85546875" style="634" bestFit="1" customWidth="1"/>
    <col min="13538" max="13539" width="13.85546875" style="634" customWidth="1"/>
    <col min="13540" max="13540" width="13.5703125" style="634" bestFit="1" customWidth="1"/>
    <col min="13541" max="13541" width="13.85546875" style="634" bestFit="1" customWidth="1"/>
    <col min="13542" max="13542" width="10.28515625" style="634" bestFit="1" customWidth="1"/>
    <col min="13543" max="13543" width="14.140625" style="634" customWidth="1"/>
    <col min="13544" max="13544" width="11.5703125" style="634" customWidth="1"/>
    <col min="13545" max="13545" width="13.85546875" style="634" bestFit="1" customWidth="1"/>
    <col min="13546" max="13546" width="11.42578125" style="634" bestFit="1" customWidth="1"/>
    <col min="13547" max="13547" width="14.140625" style="634" customWidth="1"/>
    <col min="13548" max="13548" width="11.5703125" style="634" customWidth="1"/>
    <col min="13549" max="13549" width="13.85546875" style="634" bestFit="1" customWidth="1"/>
    <col min="13550" max="13550" width="9.140625" style="634"/>
    <col min="13551" max="13551" width="14.140625" style="634" customWidth="1"/>
    <col min="13552" max="13552" width="11.5703125" style="634" customWidth="1"/>
    <col min="13553" max="13553" width="13.85546875" style="634" bestFit="1" customWidth="1"/>
    <col min="13554" max="13554" width="9.140625" style="634"/>
    <col min="13555" max="13555" width="14.140625" style="634" customWidth="1"/>
    <col min="13556" max="13556" width="11.5703125" style="634" customWidth="1"/>
    <col min="13557" max="13557" width="13.85546875" style="634" bestFit="1" customWidth="1"/>
    <col min="13558" max="13558" width="9.140625" style="634"/>
    <col min="13559" max="13559" width="14.140625" style="634" customWidth="1"/>
    <col min="13560" max="13560" width="11.5703125" style="634" customWidth="1"/>
    <col min="13561" max="13561" width="13.85546875" style="634" bestFit="1" customWidth="1"/>
    <col min="13562" max="13562" width="9.140625" style="634"/>
    <col min="13563" max="13563" width="14.140625" style="634" customWidth="1"/>
    <col min="13564" max="13777" width="9.140625" style="634"/>
    <col min="13778" max="13778" width="24.7109375" style="634" bestFit="1" customWidth="1"/>
    <col min="13779" max="13779" width="11.42578125" style="634" bestFit="1" customWidth="1"/>
    <col min="13780" max="13780" width="8.28515625" style="634" customWidth="1"/>
    <col min="13781" max="13781" width="11.5703125" style="634" customWidth="1"/>
    <col min="13782" max="13782" width="10.7109375" style="634" customWidth="1"/>
    <col min="13783" max="13783" width="11.42578125" style="634" bestFit="1" customWidth="1"/>
    <col min="13784" max="13784" width="10.7109375" style="634" customWidth="1"/>
    <col min="13785" max="13785" width="13.42578125" style="634" customWidth="1"/>
    <col min="13786" max="13786" width="10.5703125" style="634" customWidth="1"/>
    <col min="13787" max="13787" width="12.85546875" style="634" customWidth="1"/>
    <col min="13788" max="13788" width="9.140625" style="634"/>
    <col min="13789" max="13789" width="13.85546875" style="634" customWidth="1"/>
    <col min="13790" max="13790" width="12" style="634" customWidth="1"/>
    <col min="13791" max="13791" width="12.85546875" style="634" customWidth="1"/>
    <col min="13792" max="13792" width="10.5703125" style="634" customWidth="1"/>
    <col min="13793" max="13793" width="13.85546875" style="634" bestFit="1" customWidth="1"/>
    <col min="13794" max="13795" width="13.85546875" style="634" customWidth="1"/>
    <col min="13796" max="13796" width="13.5703125" style="634" bestFit="1" customWidth="1"/>
    <col min="13797" max="13797" width="13.85546875" style="634" bestFit="1" customWidth="1"/>
    <col min="13798" max="13798" width="10.28515625" style="634" bestFit="1" customWidth="1"/>
    <col min="13799" max="13799" width="14.140625" style="634" customWidth="1"/>
    <col min="13800" max="13800" width="11.5703125" style="634" customWidth="1"/>
    <col min="13801" max="13801" width="13.85546875" style="634" bestFit="1" customWidth="1"/>
    <col min="13802" max="13802" width="11.42578125" style="634" bestFit="1" customWidth="1"/>
    <col min="13803" max="13803" width="14.140625" style="634" customWidth="1"/>
    <col min="13804" max="13804" width="11.5703125" style="634" customWidth="1"/>
    <col min="13805" max="13805" width="13.85546875" style="634" bestFit="1" customWidth="1"/>
    <col min="13806" max="13806" width="9.140625" style="634"/>
    <col min="13807" max="13807" width="14.140625" style="634" customWidth="1"/>
    <col min="13808" max="13808" width="11.5703125" style="634" customWidth="1"/>
    <col min="13809" max="13809" width="13.85546875" style="634" bestFit="1" customWidth="1"/>
    <col min="13810" max="13810" width="9.140625" style="634"/>
    <col min="13811" max="13811" width="14.140625" style="634" customWidth="1"/>
    <col min="13812" max="13812" width="11.5703125" style="634" customWidth="1"/>
    <col min="13813" max="13813" width="13.85546875" style="634" bestFit="1" customWidth="1"/>
    <col min="13814" max="13814" width="9.140625" style="634"/>
    <col min="13815" max="13815" width="14.140625" style="634" customWidth="1"/>
    <col min="13816" max="13816" width="11.5703125" style="634" customWidth="1"/>
    <col min="13817" max="13817" width="13.85546875" style="634" bestFit="1" customWidth="1"/>
    <col min="13818" max="13818" width="9.140625" style="634"/>
    <col min="13819" max="13819" width="14.140625" style="634" customWidth="1"/>
    <col min="13820" max="14033" width="9.140625" style="634"/>
    <col min="14034" max="14034" width="24.7109375" style="634" bestFit="1" customWidth="1"/>
    <col min="14035" max="14035" width="11.42578125" style="634" bestFit="1" customWidth="1"/>
    <col min="14036" max="14036" width="8.28515625" style="634" customWidth="1"/>
    <col min="14037" max="14037" width="11.5703125" style="634" customWidth="1"/>
    <col min="14038" max="14038" width="10.7109375" style="634" customWidth="1"/>
    <col min="14039" max="14039" width="11.42578125" style="634" bestFit="1" customWidth="1"/>
    <col min="14040" max="14040" width="10.7109375" style="634" customWidth="1"/>
    <col min="14041" max="14041" width="13.42578125" style="634" customWidth="1"/>
    <col min="14042" max="14042" width="10.5703125" style="634" customWidth="1"/>
    <col min="14043" max="14043" width="12.85546875" style="634" customWidth="1"/>
    <col min="14044" max="14044" width="9.140625" style="634"/>
    <col min="14045" max="14045" width="13.85546875" style="634" customWidth="1"/>
    <col min="14046" max="14046" width="12" style="634" customWidth="1"/>
    <col min="14047" max="14047" width="12.85546875" style="634" customWidth="1"/>
    <col min="14048" max="14048" width="10.5703125" style="634" customWidth="1"/>
    <col min="14049" max="14049" width="13.85546875" style="634" bestFit="1" customWidth="1"/>
    <col min="14050" max="14051" width="13.85546875" style="634" customWidth="1"/>
    <col min="14052" max="14052" width="13.5703125" style="634" bestFit="1" customWidth="1"/>
    <col min="14053" max="14053" width="13.85546875" style="634" bestFit="1" customWidth="1"/>
    <col min="14054" max="14054" width="10.28515625" style="634" bestFit="1" customWidth="1"/>
    <col min="14055" max="14055" width="14.140625" style="634" customWidth="1"/>
    <col min="14056" max="14056" width="11.5703125" style="634" customWidth="1"/>
    <col min="14057" max="14057" width="13.85546875" style="634" bestFit="1" customWidth="1"/>
    <col min="14058" max="14058" width="11.42578125" style="634" bestFit="1" customWidth="1"/>
    <col min="14059" max="14059" width="14.140625" style="634" customWidth="1"/>
    <col min="14060" max="14060" width="11.5703125" style="634" customWidth="1"/>
    <col min="14061" max="14061" width="13.85546875" style="634" bestFit="1" customWidth="1"/>
    <col min="14062" max="14062" width="9.140625" style="634"/>
    <col min="14063" max="14063" width="14.140625" style="634" customWidth="1"/>
    <col min="14064" max="14064" width="11.5703125" style="634" customWidth="1"/>
    <col min="14065" max="14065" width="13.85546875" style="634" bestFit="1" customWidth="1"/>
    <col min="14066" max="14066" width="9.140625" style="634"/>
    <col min="14067" max="14067" width="14.140625" style="634" customWidth="1"/>
    <col min="14068" max="14068" width="11.5703125" style="634" customWidth="1"/>
    <col min="14069" max="14069" width="13.85546875" style="634" bestFit="1" customWidth="1"/>
    <col min="14070" max="14070" width="9.140625" style="634"/>
    <col min="14071" max="14071" width="14.140625" style="634" customWidth="1"/>
    <col min="14072" max="14072" width="11.5703125" style="634" customWidth="1"/>
    <col min="14073" max="14073" width="13.85546875" style="634" bestFit="1" customWidth="1"/>
    <col min="14074" max="14074" width="9.140625" style="634"/>
    <col min="14075" max="14075" width="14.140625" style="634" customWidth="1"/>
    <col min="14076" max="14289" width="9.140625" style="634"/>
    <col min="14290" max="14290" width="24.7109375" style="634" bestFit="1" customWidth="1"/>
    <col min="14291" max="14291" width="11.42578125" style="634" bestFit="1" customWidth="1"/>
    <col min="14292" max="14292" width="8.28515625" style="634" customWidth="1"/>
    <col min="14293" max="14293" width="11.5703125" style="634" customWidth="1"/>
    <col min="14294" max="14294" width="10.7109375" style="634" customWidth="1"/>
    <col min="14295" max="14295" width="11.42578125" style="634" bestFit="1" customWidth="1"/>
    <col min="14296" max="14296" width="10.7109375" style="634" customWidth="1"/>
    <col min="14297" max="14297" width="13.42578125" style="634" customWidth="1"/>
    <col min="14298" max="14298" width="10.5703125" style="634" customWidth="1"/>
    <col min="14299" max="14299" width="12.85546875" style="634" customWidth="1"/>
    <col min="14300" max="14300" width="9.140625" style="634"/>
    <col min="14301" max="14301" width="13.85546875" style="634" customWidth="1"/>
    <col min="14302" max="14302" width="12" style="634" customWidth="1"/>
    <col min="14303" max="14303" width="12.85546875" style="634" customWidth="1"/>
    <col min="14304" max="14304" width="10.5703125" style="634" customWidth="1"/>
    <col min="14305" max="14305" width="13.85546875" style="634" bestFit="1" customWidth="1"/>
    <col min="14306" max="14307" width="13.85546875" style="634" customWidth="1"/>
    <col min="14308" max="14308" width="13.5703125" style="634" bestFit="1" customWidth="1"/>
    <col min="14309" max="14309" width="13.85546875" style="634" bestFit="1" customWidth="1"/>
    <col min="14310" max="14310" width="10.28515625" style="634" bestFit="1" customWidth="1"/>
    <col min="14311" max="14311" width="14.140625" style="634" customWidth="1"/>
    <col min="14312" max="14312" width="11.5703125" style="634" customWidth="1"/>
    <col min="14313" max="14313" width="13.85546875" style="634" bestFit="1" customWidth="1"/>
    <col min="14314" max="14314" width="11.42578125" style="634" bestFit="1" customWidth="1"/>
    <col min="14315" max="14315" width="14.140625" style="634" customWidth="1"/>
    <col min="14316" max="14316" width="11.5703125" style="634" customWidth="1"/>
    <col min="14317" max="14317" width="13.85546875" style="634" bestFit="1" customWidth="1"/>
    <col min="14318" max="14318" width="9.140625" style="634"/>
    <col min="14319" max="14319" width="14.140625" style="634" customWidth="1"/>
    <col min="14320" max="14320" width="11.5703125" style="634" customWidth="1"/>
    <col min="14321" max="14321" width="13.85546875" style="634" bestFit="1" customWidth="1"/>
    <col min="14322" max="14322" width="9.140625" style="634"/>
    <col min="14323" max="14323" width="14.140625" style="634" customWidth="1"/>
    <col min="14324" max="14324" width="11.5703125" style="634" customWidth="1"/>
    <col min="14325" max="14325" width="13.85546875" style="634" bestFit="1" customWidth="1"/>
    <col min="14326" max="14326" width="9.140625" style="634"/>
    <col min="14327" max="14327" width="14.140625" style="634" customWidth="1"/>
    <col min="14328" max="14328" width="11.5703125" style="634" customWidth="1"/>
    <col min="14329" max="14329" width="13.85546875" style="634" bestFit="1" customWidth="1"/>
    <col min="14330" max="14330" width="9.140625" style="634"/>
    <col min="14331" max="14331" width="14.140625" style="634" customWidth="1"/>
    <col min="14332" max="14545" width="9.140625" style="634"/>
    <col min="14546" max="14546" width="24.7109375" style="634" bestFit="1" customWidth="1"/>
    <col min="14547" max="14547" width="11.42578125" style="634" bestFit="1" customWidth="1"/>
    <col min="14548" max="14548" width="8.28515625" style="634" customWidth="1"/>
    <col min="14549" max="14549" width="11.5703125" style="634" customWidth="1"/>
    <col min="14550" max="14550" width="10.7109375" style="634" customWidth="1"/>
    <col min="14551" max="14551" width="11.42578125" style="634" bestFit="1" customWidth="1"/>
    <col min="14552" max="14552" width="10.7109375" style="634" customWidth="1"/>
    <col min="14553" max="14553" width="13.42578125" style="634" customWidth="1"/>
    <col min="14554" max="14554" width="10.5703125" style="634" customWidth="1"/>
    <col min="14555" max="14555" width="12.85546875" style="634" customWidth="1"/>
    <col min="14556" max="14556" width="9.140625" style="634"/>
    <col min="14557" max="14557" width="13.85546875" style="634" customWidth="1"/>
    <col min="14558" max="14558" width="12" style="634" customWidth="1"/>
    <col min="14559" max="14559" width="12.85546875" style="634" customWidth="1"/>
    <col min="14560" max="14560" width="10.5703125" style="634" customWidth="1"/>
    <col min="14561" max="14561" width="13.85546875" style="634" bestFit="1" customWidth="1"/>
    <col min="14562" max="14563" width="13.85546875" style="634" customWidth="1"/>
    <col min="14564" max="14564" width="13.5703125" style="634" bestFit="1" customWidth="1"/>
    <col min="14565" max="14565" width="13.85546875" style="634" bestFit="1" customWidth="1"/>
    <col min="14566" max="14566" width="10.28515625" style="634" bestFit="1" customWidth="1"/>
    <col min="14567" max="14567" width="14.140625" style="634" customWidth="1"/>
    <col min="14568" max="14568" width="11.5703125" style="634" customWidth="1"/>
    <col min="14569" max="14569" width="13.85546875" style="634" bestFit="1" customWidth="1"/>
    <col min="14570" max="14570" width="11.42578125" style="634" bestFit="1" customWidth="1"/>
    <col min="14571" max="14571" width="14.140625" style="634" customWidth="1"/>
    <col min="14572" max="14572" width="11.5703125" style="634" customWidth="1"/>
    <col min="14573" max="14573" width="13.85546875" style="634" bestFit="1" customWidth="1"/>
    <col min="14574" max="14574" width="9.140625" style="634"/>
    <col min="14575" max="14575" width="14.140625" style="634" customWidth="1"/>
    <col min="14576" max="14576" width="11.5703125" style="634" customWidth="1"/>
    <col min="14577" max="14577" width="13.85546875" style="634" bestFit="1" customWidth="1"/>
    <col min="14578" max="14578" width="9.140625" style="634"/>
    <col min="14579" max="14579" width="14.140625" style="634" customWidth="1"/>
    <col min="14580" max="14580" width="11.5703125" style="634" customWidth="1"/>
    <col min="14581" max="14581" width="13.85546875" style="634" bestFit="1" customWidth="1"/>
    <col min="14582" max="14582" width="9.140625" style="634"/>
    <col min="14583" max="14583" width="14.140625" style="634" customWidth="1"/>
    <col min="14584" max="14584" width="11.5703125" style="634" customWidth="1"/>
    <col min="14585" max="14585" width="13.85546875" style="634" bestFit="1" customWidth="1"/>
    <col min="14586" max="14586" width="9.140625" style="634"/>
    <col min="14587" max="14587" width="14.140625" style="634" customWidth="1"/>
    <col min="14588" max="14801" width="9.140625" style="634"/>
    <col min="14802" max="14802" width="24.7109375" style="634" bestFit="1" customWidth="1"/>
    <col min="14803" max="14803" width="11.42578125" style="634" bestFit="1" customWidth="1"/>
    <col min="14804" max="14804" width="8.28515625" style="634" customWidth="1"/>
    <col min="14805" max="14805" width="11.5703125" style="634" customWidth="1"/>
    <col min="14806" max="14806" width="10.7109375" style="634" customWidth="1"/>
    <col min="14807" max="14807" width="11.42578125" style="634" bestFit="1" customWidth="1"/>
    <col min="14808" max="14808" width="10.7109375" style="634" customWidth="1"/>
    <col min="14809" max="14809" width="13.42578125" style="634" customWidth="1"/>
    <col min="14810" max="14810" width="10.5703125" style="634" customWidth="1"/>
    <col min="14811" max="14811" width="12.85546875" style="634" customWidth="1"/>
    <col min="14812" max="14812" width="9.140625" style="634"/>
    <col min="14813" max="14813" width="13.85546875" style="634" customWidth="1"/>
    <col min="14814" max="14814" width="12" style="634" customWidth="1"/>
    <col min="14815" max="14815" width="12.85546875" style="634" customWidth="1"/>
    <col min="14816" max="14816" width="10.5703125" style="634" customWidth="1"/>
    <col min="14817" max="14817" width="13.85546875" style="634" bestFit="1" customWidth="1"/>
    <col min="14818" max="14819" width="13.85546875" style="634" customWidth="1"/>
    <col min="14820" max="14820" width="13.5703125" style="634" bestFit="1" customWidth="1"/>
    <col min="14821" max="14821" width="13.85546875" style="634" bestFit="1" customWidth="1"/>
    <col min="14822" max="14822" width="10.28515625" style="634" bestFit="1" customWidth="1"/>
    <col min="14823" max="14823" width="14.140625" style="634" customWidth="1"/>
    <col min="14824" max="14824" width="11.5703125" style="634" customWidth="1"/>
    <col min="14825" max="14825" width="13.85546875" style="634" bestFit="1" customWidth="1"/>
    <col min="14826" max="14826" width="11.42578125" style="634" bestFit="1" customWidth="1"/>
    <col min="14827" max="14827" width="14.140625" style="634" customWidth="1"/>
    <col min="14828" max="14828" width="11.5703125" style="634" customWidth="1"/>
    <col min="14829" max="14829" width="13.85546875" style="634" bestFit="1" customWidth="1"/>
    <col min="14830" max="14830" width="9.140625" style="634"/>
    <col min="14831" max="14831" width="14.140625" style="634" customWidth="1"/>
    <col min="14832" max="14832" width="11.5703125" style="634" customWidth="1"/>
    <col min="14833" max="14833" width="13.85546875" style="634" bestFit="1" customWidth="1"/>
    <col min="14834" max="14834" width="9.140625" style="634"/>
    <col min="14835" max="14835" width="14.140625" style="634" customWidth="1"/>
    <col min="14836" max="14836" width="11.5703125" style="634" customWidth="1"/>
    <col min="14837" max="14837" width="13.85546875" style="634" bestFit="1" customWidth="1"/>
    <col min="14838" max="14838" width="9.140625" style="634"/>
    <col min="14839" max="14839" width="14.140625" style="634" customWidth="1"/>
    <col min="14840" max="14840" width="11.5703125" style="634" customWidth="1"/>
    <col min="14841" max="14841" width="13.85546875" style="634" bestFit="1" customWidth="1"/>
    <col min="14842" max="14842" width="9.140625" style="634"/>
    <col min="14843" max="14843" width="14.140625" style="634" customWidth="1"/>
    <col min="14844" max="15057" width="9.140625" style="634"/>
    <col min="15058" max="15058" width="24.7109375" style="634" bestFit="1" customWidth="1"/>
    <col min="15059" max="15059" width="11.42578125" style="634" bestFit="1" customWidth="1"/>
    <col min="15060" max="15060" width="8.28515625" style="634" customWidth="1"/>
    <col min="15061" max="15061" width="11.5703125" style="634" customWidth="1"/>
    <col min="15062" max="15062" width="10.7109375" style="634" customWidth="1"/>
    <col min="15063" max="15063" width="11.42578125" style="634" bestFit="1" customWidth="1"/>
    <col min="15064" max="15064" width="10.7109375" style="634" customWidth="1"/>
    <col min="15065" max="15065" width="13.42578125" style="634" customWidth="1"/>
    <col min="15066" max="15066" width="10.5703125" style="634" customWidth="1"/>
    <col min="15067" max="15067" width="12.85546875" style="634" customWidth="1"/>
    <col min="15068" max="15068" width="9.140625" style="634"/>
    <col min="15069" max="15069" width="13.85546875" style="634" customWidth="1"/>
    <col min="15070" max="15070" width="12" style="634" customWidth="1"/>
    <col min="15071" max="15071" width="12.85546875" style="634" customWidth="1"/>
    <col min="15072" max="15072" width="10.5703125" style="634" customWidth="1"/>
    <col min="15073" max="15073" width="13.85546875" style="634" bestFit="1" customWidth="1"/>
    <col min="15074" max="15075" width="13.85546875" style="634" customWidth="1"/>
    <col min="15076" max="15076" width="13.5703125" style="634" bestFit="1" customWidth="1"/>
    <col min="15077" max="15077" width="13.85546875" style="634" bestFit="1" customWidth="1"/>
    <col min="15078" max="15078" width="10.28515625" style="634" bestFit="1" customWidth="1"/>
    <col min="15079" max="15079" width="14.140625" style="634" customWidth="1"/>
    <col min="15080" max="15080" width="11.5703125" style="634" customWidth="1"/>
    <col min="15081" max="15081" width="13.85546875" style="634" bestFit="1" customWidth="1"/>
    <col min="15082" max="15082" width="11.42578125" style="634" bestFit="1" customWidth="1"/>
    <col min="15083" max="15083" width="14.140625" style="634" customWidth="1"/>
    <col min="15084" max="15084" width="11.5703125" style="634" customWidth="1"/>
    <col min="15085" max="15085" width="13.85546875" style="634" bestFit="1" customWidth="1"/>
    <col min="15086" max="15086" width="9.140625" style="634"/>
    <col min="15087" max="15087" width="14.140625" style="634" customWidth="1"/>
    <col min="15088" max="15088" width="11.5703125" style="634" customWidth="1"/>
    <col min="15089" max="15089" width="13.85546875" style="634" bestFit="1" customWidth="1"/>
    <col min="15090" max="15090" width="9.140625" style="634"/>
    <col min="15091" max="15091" width="14.140625" style="634" customWidth="1"/>
    <col min="15092" max="15092" width="11.5703125" style="634" customWidth="1"/>
    <col min="15093" max="15093" width="13.85546875" style="634" bestFit="1" customWidth="1"/>
    <col min="15094" max="15094" width="9.140625" style="634"/>
    <col min="15095" max="15095" width="14.140625" style="634" customWidth="1"/>
    <col min="15096" max="15096" width="11.5703125" style="634" customWidth="1"/>
    <col min="15097" max="15097" width="13.85546875" style="634" bestFit="1" customWidth="1"/>
    <col min="15098" max="15098" width="9.140625" style="634"/>
    <col min="15099" max="15099" width="14.140625" style="634" customWidth="1"/>
    <col min="15100" max="15313" width="9.140625" style="634"/>
    <col min="15314" max="15314" width="24.7109375" style="634" bestFit="1" customWidth="1"/>
    <col min="15315" max="15315" width="11.42578125" style="634" bestFit="1" customWidth="1"/>
    <col min="15316" max="15316" width="8.28515625" style="634" customWidth="1"/>
    <col min="15317" max="15317" width="11.5703125" style="634" customWidth="1"/>
    <col min="15318" max="15318" width="10.7109375" style="634" customWidth="1"/>
    <col min="15319" max="15319" width="11.42578125" style="634" bestFit="1" customWidth="1"/>
    <col min="15320" max="15320" width="10.7109375" style="634" customWidth="1"/>
    <col min="15321" max="15321" width="13.42578125" style="634" customWidth="1"/>
    <col min="15322" max="15322" width="10.5703125" style="634" customWidth="1"/>
    <col min="15323" max="15323" width="12.85546875" style="634" customWidth="1"/>
    <col min="15324" max="15324" width="9.140625" style="634"/>
    <col min="15325" max="15325" width="13.85546875" style="634" customWidth="1"/>
    <col min="15326" max="15326" width="12" style="634" customWidth="1"/>
    <col min="15327" max="15327" width="12.85546875" style="634" customWidth="1"/>
    <col min="15328" max="15328" width="10.5703125" style="634" customWidth="1"/>
    <col min="15329" max="15329" width="13.85546875" style="634" bestFit="1" customWidth="1"/>
    <col min="15330" max="15331" width="13.85546875" style="634" customWidth="1"/>
    <col min="15332" max="15332" width="13.5703125" style="634" bestFit="1" customWidth="1"/>
    <col min="15333" max="15333" width="13.85546875" style="634" bestFit="1" customWidth="1"/>
    <col min="15334" max="15334" width="10.28515625" style="634" bestFit="1" customWidth="1"/>
    <col min="15335" max="15335" width="14.140625" style="634" customWidth="1"/>
    <col min="15336" max="15336" width="11.5703125" style="634" customWidth="1"/>
    <col min="15337" max="15337" width="13.85546875" style="634" bestFit="1" customWidth="1"/>
    <col min="15338" max="15338" width="11.42578125" style="634" bestFit="1" customWidth="1"/>
    <col min="15339" max="15339" width="14.140625" style="634" customWidth="1"/>
    <col min="15340" max="15340" width="11.5703125" style="634" customWidth="1"/>
    <col min="15341" max="15341" width="13.85546875" style="634" bestFit="1" customWidth="1"/>
    <col min="15342" max="15342" width="9.140625" style="634"/>
    <col min="15343" max="15343" width="14.140625" style="634" customWidth="1"/>
    <col min="15344" max="15344" width="11.5703125" style="634" customWidth="1"/>
    <col min="15345" max="15345" width="13.85546875" style="634" bestFit="1" customWidth="1"/>
    <col min="15346" max="15346" width="9.140625" style="634"/>
    <col min="15347" max="15347" width="14.140625" style="634" customWidth="1"/>
    <col min="15348" max="15348" width="11.5703125" style="634" customWidth="1"/>
    <col min="15349" max="15349" width="13.85546875" style="634" bestFit="1" customWidth="1"/>
    <col min="15350" max="15350" width="9.140625" style="634"/>
    <col min="15351" max="15351" width="14.140625" style="634" customWidth="1"/>
    <col min="15352" max="15352" width="11.5703125" style="634" customWidth="1"/>
    <col min="15353" max="15353" width="13.85546875" style="634" bestFit="1" customWidth="1"/>
    <col min="15354" max="15354" width="9.140625" style="634"/>
    <col min="15355" max="15355" width="14.140625" style="634" customWidth="1"/>
    <col min="15356" max="15569" width="9.140625" style="634"/>
    <col min="15570" max="15570" width="24.7109375" style="634" bestFit="1" customWidth="1"/>
    <col min="15571" max="15571" width="11.42578125" style="634" bestFit="1" customWidth="1"/>
    <col min="15572" max="15572" width="8.28515625" style="634" customWidth="1"/>
    <col min="15573" max="15573" width="11.5703125" style="634" customWidth="1"/>
    <col min="15574" max="15574" width="10.7109375" style="634" customWidth="1"/>
    <col min="15575" max="15575" width="11.42578125" style="634" bestFit="1" customWidth="1"/>
    <col min="15576" max="15576" width="10.7109375" style="634" customWidth="1"/>
    <col min="15577" max="15577" width="13.42578125" style="634" customWidth="1"/>
    <col min="15578" max="15578" width="10.5703125" style="634" customWidth="1"/>
    <col min="15579" max="15579" width="12.85546875" style="634" customWidth="1"/>
    <col min="15580" max="15580" width="9.140625" style="634"/>
    <col min="15581" max="15581" width="13.85546875" style="634" customWidth="1"/>
    <col min="15582" max="15582" width="12" style="634" customWidth="1"/>
    <col min="15583" max="15583" width="12.85546875" style="634" customWidth="1"/>
    <col min="15584" max="15584" width="10.5703125" style="634" customWidth="1"/>
    <col min="15585" max="15585" width="13.85546875" style="634" bestFit="1" customWidth="1"/>
    <col min="15586" max="15587" width="13.85546875" style="634" customWidth="1"/>
    <col min="15588" max="15588" width="13.5703125" style="634" bestFit="1" customWidth="1"/>
    <col min="15589" max="15589" width="13.85546875" style="634" bestFit="1" customWidth="1"/>
    <col min="15590" max="15590" width="10.28515625" style="634" bestFit="1" customWidth="1"/>
    <col min="15591" max="15591" width="14.140625" style="634" customWidth="1"/>
    <col min="15592" max="15592" width="11.5703125" style="634" customWidth="1"/>
    <col min="15593" max="15593" width="13.85546875" style="634" bestFit="1" customWidth="1"/>
    <col min="15594" max="15594" width="11.42578125" style="634" bestFit="1" customWidth="1"/>
    <col min="15595" max="15595" width="14.140625" style="634" customWidth="1"/>
    <col min="15596" max="15596" width="11.5703125" style="634" customWidth="1"/>
    <col min="15597" max="15597" width="13.85546875" style="634" bestFit="1" customWidth="1"/>
    <col min="15598" max="15598" width="9.140625" style="634"/>
    <col min="15599" max="15599" width="14.140625" style="634" customWidth="1"/>
    <col min="15600" max="15600" width="11.5703125" style="634" customWidth="1"/>
    <col min="15601" max="15601" width="13.85546875" style="634" bestFit="1" customWidth="1"/>
    <col min="15602" max="15602" width="9.140625" style="634"/>
    <col min="15603" max="15603" width="14.140625" style="634" customWidth="1"/>
    <col min="15604" max="15604" width="11.5703125" style="634" customWidth="1"/>
    <col min="15605" max="15605" width="13.85546875" style="634" bestFit="1" customWidth="1"/>
    <col min="15606" max="15606" width="9.140625" style="634"/>
    <col min="15607" max="15607" width="14.140625" style="634" customWidth="1"/>
    <col min="15608" max="15608" width="11.5703125" style="634" customWidth="1"/>
    <col min="15609" max="15609" width="13.85546875" style="634" bestFit="1" customWidth="1"/>
    <col min="15610" max="15610" width="9.140625" style="634"/>
    <col min="15611" max="15611" width="14.140625" style="634" customWidth="1"/>
    <col min="15612" max="15825" width="9.140625" style="634"/>
    <col min="15826" max="15826" width="24.7109375" style="634" bestFit="1" customWidth="1"/>
    <col min="15827" max="15827" width="11.42578125" style="634" bestFit="1" customWidth="1"/>
    <col min="15828" max="15828" width="8.28515625" style="634" customWidth="1"/>
    <col min="15829" max="15829" width="11.5703125" style="634" customWidth="1"/>
    <col min="15830" max="15830" width="10.7109375" style="634" customWidth="1"/>
    <col min="15831" max="15831" width="11.42578125" style="634" bestFit="1" customWidth="1"/>
    <col min="15832" max="15832" width="10.7109375" style="634" customWidth="1"/>
    <col min="15833" max="15833" width="13.42578125" style="634" customWidth="1"/>
    <col min="15834" max="15834" width="10.5703125" style="634" customWidth="1"/>
    <col min="15835" max="15835" width="12.85546875" style="634" customWidth="1"/>
    <col min="15836" max="15836" width="9.140625" style="634"/>
    <col min="15837" max="15837" width="13.85546875" style="634" customWidth="1"/>
    <col min="15838" max="15838" width="12" style="634" customWidth="1"/>
    <col min="15839" max="15839" width="12.85546875" style="634" customWidth="1"/>
    <col min="15840" max="15840" width="10.5703125" style="634" customWidth="1"/>
    <col min="15841" max="15841" width="13.85546875" style="634" bestFit="1" customWidth="1"/>
    <col min="15842" max="15843" width="13.85546875" style="634" customWidth="1"/>
    <col min="15844" max="15844" width="13.5703125" style="634" bestFit="1" customWidth="1"/>
    <col min="15845" max="15845" width="13.85546875" style="634" bestFit="1" customWidth="1"/>
    <col min="15846" max="15846" width="10.28515625" style="634" bestFit="1" customWidth="1"/>
    <col min="15847" max="15847" width="14.140625" style="634" customWidth="1"/>
    <col min="15848" max="15848" width="11.5703125" style="634" customWidth="1"/>
    <col min="15849" max="15849" width="13.85546875" style="634" bestFit="1" customWidth="1"/>
    <col min="15850" max="15850" width="11.42578125" style="634" bestFit="1" customWidth="1"/>
    <col min="15851" max="15851" width="14.140625" style="634" customWidth="1"/>
    <col min="15852" max="15852" width="11.5703125" style="634" customWidth="1"/>
    <col min="15853" max="15853" width="13.85546875" style="634" bestFit="1" customWidth="1"/>
    <col min="15854" max="15854" width="9.140625" style="634"/>
    <col min="15855" max="15855" width="14.140625" style="634" customWidth="1"/>
    <col min="15856" max="15856" width="11.5703125" style="634" customWidth="1"/>
    <col min="15857" max="15857" width="13.85546875" style="634" bestFit="1" customWidth="1"/>
    <col min="15858" max="15858" width="9.140625" style="634"/>
    <col min="15859" max="15859" width="14.140625" style="634" customWidth="1"/>
    <col min="15860" max="15860" width="11.5703125" style="634" customWidth="1"/>
    <col min="15861" max="15861" width="13.85546875" style="634" bestFit="1" customWidth="1"/>
    <col min="15862" max="15862" width="9.140625" style="634"/>
    <col min="15863" max="15863" width="14.140625" style="634" customWidth="1"/>
    <col min="15864" max="15864" width="11.5703125" style="634" customWidth="1"/>
    <col min="15865" max="15865" width="13.85546875" style="634" bestFit="1" customWidth="1"/>
    <col min="15866" max="15866" width="9.140625" style="634"/>
    <col min="15867" max="15867" width="14.140625" style="634" customWidth="1"/>
    <col min="15868" max="16081" width="9.140625" style="634"/>
    <col min="16082" max="16082" width="24.7109375" style="634" bestFit="1" customWidth="1"/>
    <col min="16083" max="16083" width="11.42578125" style="634" bestFit="1" customWidth="1"/>
    <col min="16084" max="16084" width="8.28515625" style="634" customWidth="1"/>
    <col min="16085" max="16085" width="11.5703125" style="634" customWidth="1"/>
    <col min="16086" max="16086" width="10.7109375" style="634" customWidth="1"/>
    <col min="16087" max="16087" width="11.42578125" style="634" bestFit="1" customWidth="1"/>
    <col min="16088" max="16088" width="10.7109375" style="634" customWidth="1"/>
    <col min="16089" max="16089" width="13.42578125" style="634" customWidth="1"/>
    <col min="16090" max="16090" width="10.5703125" style="634" customWidth="1"/>
    <col min="16091" max="16091" width="12.85546875" style="634" customWidth="1"/>
    <col min="16092" max="16092" width="9.140625" style="634"/>
    <col min="16093" max="16093" width="13.85546875" style="634" customWidth="1"/>
    <col min="16094" max="16094" width="12" style="634" customWidth="1"/>
    <col min="16095" max="16095" width="12.85546875" style="634" customWidth="1"/>
    <col min="16096" max="16096" width="10.5703125" style="634" customWidth="1"/>
    <col min="16097" max="16097" width="13.85546875" style="634" bestFit="1" customWidth="1"/>
    <col min="16098" max="16099" width="13.85546875" style="634" customWidth="1"/>
    <col min="16100" max="16100" width="13.5703125" style="634" bestFit="1" customWidth="1"/>
    <col min="16101" max="16101" width="13.85546875" style="634" bestFit="1" customWidth="1"/>
    <col min="16102" max="16102" width="10.28515625" style="634" bestFit="1" customWidth="1"/>
    <col min="16103" max="16103" width="14.140625" style="634" customWidth="1"/>
    <col min="16104" max="16104" width="11.5703125" style="634" customWidth="1"/>
    <col min="16105" max="16105" width="13.85546875" style="634" bestFit="1" customWidth="1"/>
    <col min="16106" max="16106" width="11.42578125" style="634" bestFit="1" customWidth="1"/>
    <col min="16107" max="16107" width="14.140625" style="634" customWidth="1"/>
    <col min="16108" max="16108" width="11.5703125" style="634" customWidth="1"/>
    <col min="16109" max="16109" width="13.85546875" style="634" bestFit="1" customWidth="1"/>
    <col min="16110" max="16110" width="9.140625" style="634"/>
    <col min="16111" max="16111" width="14.140625" style="634" customWidth="1"/>
    <col min="16112" max="16112" width="11.5703125" style="634" customWidth="1"/>
    <col min="16113" max="16113" width="13.85546875" style="634" bestFit="1" customWidth="1"/>
    <col min="16114" max="16114" width="9.140625" style="634"/>
    <col min="16115" max="16115" width="14.140625" style="634" customWidth="1"/>
    <col min="16116" max="16116" width="11.5703125" style="634" customWidth="1"/>
    <col min="16117" max="16117" width="13.85546875" style="634" bestFit="1" customWidth="1"/>
    <col min="16118" max="16118" width="9.140625" style="634"/>
    <col min="16119" max="16119" width="14.140625" style="634" customWidth="1"/>
    <col min="16120" max="16120" width="11.5703125" style="634" customWidth="1"/>
    <col min="16121" max="16121" width="13.85546875" style="634" bestFit="1" customWidth="1"/>
    <col min="16122" max="16122" width="9.140625" style="634"/>
    <col min="16123" max="16123" width="14.140625" style="634" customWidth="1"/>
    <col min="16124" max="16384" width="9.140625" style="634"/>
  </cols>
  <sheetData>
    <row r="1" spans="1:13">
      <c r="A1" s="691" t="s">
        <v>4609</v>
      </c>
      <c r="J1" s="441"/>
      <c r="K1" s="441"/>
      <c r="L1" s="441"/>
      <c r="M1" s="441"/>
    </row>
    <row r="2" spans="1:13">
      <c r="A2" s="691" t="s">
        <v>4694</v>
      </c>
      <c r="J2" s="441"/>
      <c r="K2" s="441"/>
      <c r="L2" s="441"/>
      <c r="M2" s="441"/>
    </row>
    <row r="3" spans="1:13">
      <c r="A3" s="691" t="s">
        <v>6111</v>
      </c>
      <c r="J3" s="441"/>
      <c r="K3" s="441"/>
      <c r="L3" s="441"/>
      <c r="M3" s="441"/>
    </row>
    <row r="4" spans="1:13">
      <c r="A4" s="636"/>
      <c r="B4" s="637"/>
      <c r="C4" s="637"/>
      <c r="D4" s="637"/>
      <c r="E4" s="637"/>
      <c r="F4" s="637"/>
      <c r="G4" s="637"/>
      <c r="J4" s="634"/>
      <c r="K4" s="634"/>
      <c r="L4" s="634"/>
      <c r="M4" s="634"/>
    </row>
    <row r="5" spans="1:13" s="635" customFormat="1" ht="56.25">
      <c r="A5" s="1242" t="s">
        <v>4509</v>
      </c>
      <c r="B5" s="1242" t="s">
        <v>4596</v>
      </c>
      <c r="C5" s="638" t="s">
        <v>4603</v>
      </c>
      <c r="D5" s="1243">
        <v>43983</v>
      </c>
      <c r="E5" s="1244"/>
      <c r="F5" s="1245"/>
      <c r="G5" s="639" t="s">
        <v>6201</v>
      </c>
      <c r="H5" s="639" t="s">
        <v>4606</v>
      </c>
      <c r="I5" s="639" t="s">
        <v>4607</v>
      </c>
    </row>
    <row r="6" spans="1:13" s="635" customFormat="1" ht="41.25" customHeight="1">
      <c r="A6" s="1242"/>
      <c r="B6" s="1242"/>
      <c r="C6" s="640" t="s">
        <v>4599</v>
      </c>
      <c r="D6" s="638" t="s">
        <v>4604</v>
      </c>
      <c r="E6" s="638" t="s">
        <v>4605</v>
      </c>
      <c r="F6" s="638" t="s">
        <v>5078</v>
      </c>
      <c r="G6" s="640" t="s">
        <v>4599</v>
      </c>
      <c r="H6" s="640" t="s">
        <v>4599</v>
      </c>
      <c r="I6" s="640" t="s">
        <v>35</v>
      </c>
    </row>
    <row r="7" spans="1:13" ht="21">
      <c r="A7" s="672"/>
      <c r="B7" s="673"/>
      <c r="C7" s="643"/>
      <c r="D7" s="644"/>
      <c r="E7" s="644"/>
      <c r="F7" s="644"/>
      <c r="G7" s="644"/>
      <c r="H7" s="645">
        <f>E7</f>
        <v>0</v>
      </c>
      <c r="I7" s="646"/>
      <c r="J7" s="634"/>
      <c r="K7" s="634"/>
      <c r="L7" s="634"/>
      <c r="M7" s="634"/>
    </row>
    <row r="8" spans="1:13" ht="18.75">
      <c r="A8" s="641">
        <v>1</v>
      </c>
      <c r="B8" s="642" t="s">
        <v>5599</v>
      </c>
      <c r="C8" s="643">
        <v>12131336109</v>
      </c>
      <c r="D8" s="644">
        <v>0</v>
      </c>
      <c r="E8" s="644">
        <v>0</v>
      </c>
      <c r="F8" s="644"/>
      <c r="G8" s="644">
        <v>6075202045</v>
      </c>
      <c r="H8" s="644">
        <f>F8</f>
        <v>0</v>
      </c>
      <c r="I8" s="646">
        <f>H8/((C8+G8)/2)</f>
        <v>0</v>
      </c>
      <c r="J8" s="634"/>
      <c r="K8" s="634"/>
      <c r="L8" s="634"/>
      <c r="M8" s="634"/>
    </row>
    <row r="9" spans="1:13" ht="18.75">
      <c r="A9" s="641"/>
      <c r="B9" s="642"/>
      <c r="C9" s="643"/>
      <c r="D9" s="644"/>
      <c r="E9" s="644"/>
      <c r="F9" s="644"/>
      <c r="G9" s="643"/>
      <c r="H9" s="645">
        <f t="shared" ref="H9:H18" si="0">E9</f>
        <v>0</v>
      </c>
      <c r="I9" s="646"/>
      <c r="J9" s="634"/>
      <c r="K9" s="634"/>
      <c r="L9" s="634"/>
      <c r="M9" s="634"/>
    </row>
    <row r="10" spans="1:13" ht="18.75">
      <c r="A10" s="641"/>
      <c r="B10" s="642"/>
      <c r="C10" s="643"/>
      <c r="D10" s="644"/>
      <c r="E10" s="644"/>
      <c r="F10" s="644"/>
      <c r="G10" s="644"/>
      <c r="H10" s="645">
        <f t="shared" si="0"/>
        <v>0</v>
      </c>
      <c r="I10" s="646"/>
      <c r="J10" s="634"/>
      <c r="K10" s="634"/>
      <c r="L10" s="634"/>
      <c r="M10" s="634"/>
    </row>
    <row r="11" spans="1:13" ht="18.75">
      <c r="A11" s="641"/>
      <c r="B11" s="642"/>
      <c r="C11" s="643"/>
      <c r="D11" s="644"/>
      <c r="E11" s="644"/>
      <c r="F11" s="644"/>
      <c r="G11" s="644"/>
      <c r="H11" s="645">
        <f t="shared" si="0"/>
        <v>0</v>
      </c>
      <c r="I11" s="646"/>
      <c r="J11" s="634"/>
      <c r="K11" s="634"/>
      <c r="L11" s="634"/>
      <c r="M11" s="634"/>
    </row>
    <row r="12" spans="1:13" ht="18.75">
      <c r="A12" s="641"/>
      <c r="B12" s="642"/>
      <c r="C12" s="643"/>
      <c r="D12" s="644"/>
      <c r="E12" s="644"/>
      <c r="F12" s="644"/>
      <c r="G12" s="644"/>
      <c r="H12" s="645">
        <f t="shared" si="0"/>
        <v>0</v>
      </c>
      <c r="I12" s="646"/>
      <c r="J12" s="634"/>
      <c r="K12" s="634"/>
      <c r="L12" s="634"/>
      <c r="M12" s="634"/>
    </row>
    <row r="13" spans="1:13" ht="18.75">
      <c r="A13" s="641"/>
      <c r="B13" s="642"/>
      <c r="C13" s="643"/>
      <c r="D13" s="644"/>
      <c r="E13" s="644"/>
      <c r="F13" s="644"/>
      <c r="G13" s="644"/>
      <c r="H13" s="645">
        <f t="shared" si="0"/>
        <v>0</v>
      </c>
      <c r="I13" s="646"/>
      <c r="J13" s="634"/>
      <c r="K13" s="634"/>
      <c r="L13" s="634"/>
      <c r="M13" s="634"/>
    </row>
    <row r="14" spans="1:13" ht="18.75">
      <c r="A14" s="641"/>
      <c r="B14" s="642"/>
      <c r="C14" s="643"/>
      <c r="D14" s="644"/>
      <c r="E14" s="644"/>
      <c r="F14" s="644"/>
      <c r="G14" s="644"/>
      <c r="H14" s="645">
        <f t="shared" si="0"/>
        <v>0</v>
      </c>
      <c r="I14" s="646"/>
      <c r="J14" s="634"/>
      <c r="K14" s="634"/>
      <c r="L14" s="634"/>
      <c r="M14" s="634"/>
    </row>
    <row r="15" spans="1:13" ht="18.75">
      <c r="A15" s="641"/>
      <c r="B15" s="642"/>
      <c r="C15" s="643"/>
      <c r="D15" s="644"/>
      <c r="E15" s="644"/>
      <c r="F15" s="644"/>
      <c r="G15" s="644"/>
      <c r="H15" s="645">
        <f t="shared" si="0"/>
        <v>0</v>
      </c>
      <c r="I15" s="646"/>
      <c r="J15" s="634"/>
      <c r="K15" s="634"/>
      <c r="L15" s="634"/>
      <c r="M15" s="634"/>
    </row>
    <row r="16" spans="1:13" ht="18.75">
      <c r="A16" s="641"/>
      <c r="B16" s="642"/>
      <c r="C16" s="643"/>
      <c r="D16" s="644"/>
      <c r="E16" s="644"/>
      <c r="F16" s="644"/>
      <c r="G16" s="644"/>
      <c r="H16" s="645">
        <f t="shared" si="0"/>
        <v>0</v>
      </c>
      <c r="I16" s="646"/>
      <c r="J16" s="634"/>
      <c r="K16" s="634"/>
      <c r="L16" s="634"/>
      <c r="M16" s="634"/>
    </row>
    <row r="17" spans="1:13" ht="18.75">
      <c r="A17" s="641"/>
      <c r="B17" s="642"/>
      <c r="C17" s="643"/>
      <c r="D17" s="644"/>
      <c r="E17" s="644"/>
      <c r="F17" s="644"/>
      <c r="G17" s="644"/>
      <c r="H17" s="645">
        <f t="shared" si="0"/>
        <v>0</v>
      </c>
      <c r="I17" s="646"/>
      <c r="J17" s="634"/>
      <c r="K17" s="634"/>
      <c r="L17" s="634"/>
      <c r="M17" s="634"/>
    </row>
    <row r="18" spans="1:13" ht="18.75">
      <c r="A18" s="641"/>
      <c r="B18" s="642"/>
      <c r="C18" s="643"/>
      <c r="D18" s="644"/>
      <c r="E18" s="644"/>
      <c r="F18" s="644"/>
      <c r="G18" s="644"/>
      <c r="H18" s="645">
        <f t="shared" si="0"/>
        <v>0</v>
      </c>
      <c r="I18" s="646"/>
      <c r="J18" s="634"/>
      <c r="K18" s="634"/>
      <c r="L18" s="634"/>
      <c r="M18" s="634"/>
    </row>
    <row r="19" spans="1:13" ht="18.75">
      <c r="A19" s="1246" t="s">
        <v>4</v>
      </c>
      <c r="B19" s="1246"/>
      <c r="C19" s="647">
        <f>SUM(C7:C10)</f>
        <v>12131336109</v>
      </c>
      <c r="D19" s="647">
        <f>SUM(D7:D10)</f>
        <v>0</v>
      </c>
      <c r="E19" s="647">
        <f>SUM(E7:E10)</f>
        <v>0</v>
      </c>
      <c r="F19" s="647"/>
      <c r="G19" s="647">
        <f>SUM(G7:G10)</f>
        <v>6075202045</v>
      </c>
      <c r="H19" s="647">
        <f>SUM(H7:H10)</f>
        <v>0</v>
      </c>
      <c r="I19" s="648">
        <f>SUM(I7:I10)</f>
        <v>0</v>
      </c>
      <c r="J19" s="634"/>
      <c r="K19" s="634"/>
      <c r="L19" s="634"/>
      <c r="M19" s="634"/>
    </row>
    <row r="21" spans="1:13" ht="23.25">
      <c r="A21" s="617"/>
      <c r="B21" s="617"/>
      <c r="C21" s="617"/>
      <c r="D21" s="617"/>
      <c r="E21" s="618"/>
      <c r="F21" s="619"/>
      <c r="G21" s="619"/>
      <c r="H21" s="619"/>
      <c r="I21" s="620"/>
    </row>
    <row r="22" spans="1:13" ht="21">
      <c r="A22" s="680"/>
      <c r="B22" s="1234" t="s">
        <v>6172</v>
      </c>
      <c r="C22" s="1234"/>
      <c r="D22" s="681"/>
      <c r="E22" s="1234" t="s">
        <v>6171</v>
      </c>
      <c r="F22" s="1234"/>
      <c r="G22" s="1234"/>
      <c r="H22" s="1234"/>
      <c r="I22" s="682"/>
    </row>
    <row r="23" spans="1:13" ht="21">
      <c r="A23" s="680"/>
      <c r="B23" s="1234" t="s">
        <v>6169</v>
      </c>
      <c r="C23" s="1234"/>
      <c r="D23" s="681"/>
      <c r="E23" s="1234" t="s">
        <v>6170</v>
      </c>
      <c r="F23" s="1234"/>
      <c r="G23" s="1234"/>
      <c r="H23" s="1234"/>
      <c r="I23" s="682"/>
      <c r="J23" s="634"/>
      <c r="K23" s="634"/>
      <c r="L23" s="634"/>
      <c r="M23" s="634"/>
    </row>
    <row r="24" spans="1:13" ht="21">
      <c r="A24" s="680"/>
      <c r="B24" s="685"/>
      <c r="C24" s="686"/>
      <c r="D24" s="687"/>
      <c r="E24" s="1236"/>
      <c r="F24" s="1236"/>
      <c r="G24" s="1236"/>
      <c r="H24" s="688"/>
      <c r="I24" s="688"/>
      <c r="J24" s="634"/>
      <c r="K24" s="634"/>
      <c r="L24" s="634"/>
      <c r="M24" s="634"/>
    </row>
    <row r="25" spans="1:13" ht="21">
      <c r="A25" s="680"/>
      <c r="B25" s="685"/>
      <c r="C25" s="686"/>
      <c r="D25" s="687"/>
      <c r="E25" s="1236"/>
      <c r="F25" s="1236"/>
      <c r="G25" s="1236"/>
      <c r="H25" s="688"/>
      <c r="I25" s="688"/>
      <c r="J25" s="634"/>
      <c r="K25" s="634"/>
      <c r="L25" s="634"/>
      <c r="M25" s="634"/>
    </row>
    <row r="26" spans="1:13" ht="21">
      <c r="A26" s="680"/>
      <c r="B26" s="680"/>
      <c r="C26" s="680"/>
      <c r="D26" s="687"/>
      <c r="E26" s="1236"/>
      <c r="F26" s="1236"/>
      <c r="G26" s="1236"/>
      <c r="H26" s="688"/>
      <c r="I26" s="688"/>
      <c r="J26" s="634"/>
      <c r="K26" s="634"/>
      <c r="L26" s="634"/>
      <c r="M26" s="634"/>
    </row>
    <row r="27" spans="1:13" ht="21">
      <c r="A27" s="680"/>
      <c r="B27" s="689"/>
      <c r="C27" s="686"/>
      <c r="D27" s="687"/>
      <c r="E27" s="1236"/>
      <c r="F27" s="1236"/>
      <c r="G27" s="1236"/>
      <c r="H27" s="688"/>
      <c r="I27" s="688"/>
      <c r="J27" s="634"/>
      <c r="K27" s="634"/>
      <c r="L27" s="634"/>
      <c r="M27" s="634"/>
    </row>
    <row r="28" spans="1:13" ht="21">
      <c r="A28" s="680"/>
      <c r="B28" s="689"/>
      <c r="C28" s="686"/>
      <c r="D28" s="687"/>
      <c r="E28" s="680"/>
      <c r="F28" s="689"/>
      <c r="G28" s="680"/>
      <c r="H28" s="688"/>
      <c r="I28" s="688"/>
    </row>
    <row r="29" spans="1:13" ht="21">
      <c r="A29" s="680"/>
      <c r="B29" s="1235" t="s">
        <v>6168</v>
      </c>
      <c r="C29" s="1235"/>
      <c r="D29" s="681"/>
      <c r="E29" s="1234" t="s">
        <v>6120</v>
      </c>
      <c r="F29" s="1234"/>
      <c r="G29" s="1234"/>
      <c r="H29" s="1234"/>
      <c r="I29" s="682"/>
    </row>
  </sheetData>
  <mergeCells count="14">
    <mergeCell ref="A5:A6"/>
    <mergeCell ref="B5:B6"/>
    <mergeCell ref="D5:F5"/>
    <mergeCell ref="A19:B19"/>
    <mergeCell ref="B22:C22"/>
    <mergeCell ref="E22:H22"/>
    <mergeCell ref="B23:C23"/>
    <mergeCell ref="E23:H23"/>
    <mergeCell ref="E24:G24"/>
    <mergeCell ref="B29:C29"/>
    <mergeCell ref="E29:H29"/>
    <mergeCell ref="E25:G25"/>
    <mergeCell ref="E26:G26"/>
    <mergeCell ref="E27:G27"/>
  </mergeCells>
  <dataValidations count="1">
    <dataValidation operator="notBetween" allowBlank="1" showInputMessage="1" showErrorMessage="1" sqref="C24:C25 C27:C28"/>
  </dataValidations>
  <printOptions horizontalCentered="1"/>
  <pageMargins left="0.31496062992125984" right="0.31496062992125984" top="0.74803149606299213" bottom="0.74803149606299213" header="0.31496062992125984" footer="0.31496062992125984"/>
  <pageSetup paperSize="9" scale="6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A1:BF72"/>
  <sheetViews>
    <sheetView zoomScaleNormal="100" workbookViewId="0">
      <pane ySplit="5" topLeftCell="A60" activePane="bottomLeft" state="frozen"/>
      <selection pane="bottomLeft" activeCell="Q24" sqref="Q24"/>
    </sheetView>
  </sheetViews>
  <sheetFormatPr defaultRowHeight="15"/>
  <cols>
    <col min="1" max="1" width="7.85546875" style="821" customWidth="1"/>
    <col min="2" max="2" width="14.85546875" style="821" customWidth="1"/>
    <col min="3" max="3" width="11.140625" style="821" customWidth="1"/>
    <col min="4" max="4" width="38" style="822" customWidth="1"/>
    <col min="5" max="5" width="9.140625" style="823" hidden="1" customWidth="1"/>
    <col min="6" max="6" width="11" style="823" hidden="1" customWidth="1"/>
    <col min="7" max="7" width="14.42578125" style="823" hidden="1" customWidth="1"/>
    <col min="8" max="8" width="19.7109375" style="823" hidden="1" customWidth="1"/>
    <col min="9" max="9" width="13.42578125" style="823" hidden="1" customWidth="1"/>
    <col min="10" max="10" width="25.5703125" style="821" hidden="1" customWidth="1"/>
    <col min="11" max="11" width="10.5703125" style="823" hidden="1" customWidth="1"/>
    <col min="12" max="12" width="10.85546875" style="823" hidden="1" customWidth="1"/>
    <col min="13" max="13" width="10.7109375" style="823" hidden="1" customWidth="1"/>
    <col min="14" max="14" width="8" style="823" hidden="1" customWidth="1"/>
    <col min="15" max="15" width="13.7109375" style="821" hidden="1" customWidth="1"/>
    <col min="16" max="16" width="31.140625" style="824" customWidth="1"/>
    <col min="17" max="17" width="15.85546875" style="823" customWidth="1"/>
    <col min="18" max="18" width="9.140625" style="823" customWidth="1"/>
    <col min="19" max="19" width="10" style="823" customWidth="1"/>
    <col min="20" max="20" width="9.140625" style="823" customWidth="1"/>
    <col min="21" max="21" width="12.42578125" style="823" customWidth="1"/>
    <col min="22" max="22" width="31" style="824" customWidth="1"/>
    <col min="23" max="23" width="11.140625" style="823" customWidth="1"/>
    <col min="24" max="24" width="17.5703125" style="824" customWidth="1"/>
    <col min="25" max="25" width="14.5703125" style="1031" customWidth="1"/>
    <col min="26" max="26" width="13.42578125" style="1031" customWidth="1"/>
    <col min="27" max="27" width="13.42578125" style="823" customWidth="1"/>
    <col min="28" max="28" width="17.28515625" style="984" customWidth="1"/>
    <col min="29" max="29" width="16" style="823" customWidth="1"/>
    <col min="30" max="30" width="14.42578125" style="825" customWidth="1"/>
    <col min="31" max="31" width="13.7109375" style="823" customWidth="1"/>
    <col min="32" max="32" width="9.5703125" style="823" customWidth="1"/>
    <col min="33" max="33" width="11.5703125" style="821" bestFit="1" customWidth="1"/>
    <col min="34" max="34" width="14.5703125" style="821" customWidth="1"/>
    <col min="35" max="35" width="14.5703125" style="823" customWidth="1"/>
    <col min="36" max="36" width="22.7109375" style="821" bestFit="1" customWidth="1"/>
    <col min="37" max="37" width="9.140625" style="821"/>
    <col min="38" max="38" width="11.140625" style="821" bestFit="1" customWidth="1"/>
    <col min="39" max="16384" width="9.140625" style="826"/>
  </cols>
  <sheetData>
    <row r="1" spans="1:58" s="629" customFormat="1">
      <c r="A1" s="815" t="s">
        <v>6199</v>
      </c>
      <c r="B1" s="815"/>
      <c r="C1" s="815"/>
      <c r="D1" s="816"/>
      <c r="E1" s="817"/>
      <c r="F1" s="817"/>
      <c r="G1" s="817"/>
      <c r="H1" s="817"/>
      <c r="I1" s="817"/>
      <c r="J1" s="815"/>
      <c r="K1" s="817"/>
      <c r="L1" s="817"/>
      <c r="M1" s="817"/>
      <c r="N1" s="817"/>
      <c r="O1" s="815"/>
      <c r="P1" s="818"/>
      <c r="Q1" s="817"/>
      <c r="R1" s="817"/>
      <c r="S1" s="817"/>
      <c r="T1" s="817"/>
      <c r="U1" s="817"/>
      <c r="V1" s="818"/>
      <c r="W1" s="817"/>
      <c r="X1" s="818"/>
      <c r="Y1" s="1029"/>
      <c r="Z1" s="1029"/>
      <c r="AA1" s="819"/>
      <c r="AB1" s="982"/>
      <c r="AC1" s="817"/>
      <c r="AD1" s="820"/>
      <c r="AE1" s="817"/>
      <c r="AF1" s="817"/>
      <c r="AG1" s="815"/>
      <c r="AH1" s="815"/>
      <c r="AI1" s="817"/>
      <c r="AJ1" s="815"/>
      <c r="AK1" s="815"/>
      <c r="AL1" s="815"/>
      <c r="AM1" s="699"/>
      <c r="AN1" s="702"/>
      <c r="AO1" s="702"/>
      <c r="AP1" s="702"/>
      <c r="AQ1" s="705"/>
      <c r="AR1" s="702"/>
      <c r="AS1" s="702"/>
      <c r="AT1" s="702"/>
      <c r="AU1" s="702"/>
      <c r="AV1" s="702"/>
      <c r="AW1" s="702"/>
      <c r="AX1" s="702"/>
      <c r="AY1" s="702"/>
      <c r="AZ1" s="702"/>
      <c r="BA1" s="702"/>
      <c r="BB1" s="699"/>
      <c r="BC1" s="702"/>
      <c r="BD1" s="702"/>
      <c r="BE1" s="702"/>
      <c r="BF1" s="702"/>
    </row>
    <row r="2" spans="1:58" s="629" customFormat="1">
      <c r="A2" s="815" t="s">
        <v>4694</v>
      </c>
      <c r="B2" s="815"/>
      <c r="C2" s="815"/>
      <c r="D2" s="816"/>
      <c r="E2" s="817"/>
      <c r="F2" s="817"/>
      <c r="G2" s="817"/>
      <c r="H2" s="817"/>
      <c r="I2" s="817"/>
      <c r="J2" s="815"/>
      <c r="K2" s="817"/>
      <c r="L2" s="817"/>
      <c r="M2" s="817"/>
      <c r="N2" s="817"/>
      <c r="O2" s="815"/>
      <c r="P2" s="818"/>
      <c r="Q2" s="817"/>
      <c r="R2" s="817"/>
      <c r="S2" s="817"/>
      <c r="T2" s="817"/>
      <c r="U2" s="817"/>
      <c r="V2" s="818"/>
      <c r="W2" s="817"/>
      <c r="X2" s="818"/>
      <c r="Y2" s="1029"/>
      <c r="Z2" s="1029"/>
      <c r="AA2" s="819"/>
      <c r="AB2" s="982"/>
      <c r="AC2" s="817"/>
      <c r="AD2" s="820"/>
      <c r="AE2" s="817"/>
      <c r="AF2" s="817"/>
      <c r="AG2" s="815"/>
      <c r="AH2" s="815"/>
      <c r="AI2" s="817"/>
      <c r="AJ2" s="815"/>
      <c r="AK2" s="815"/>
      <c r="AL2" s="815"/>
      <c r="AM2" s="699"/>
      <c r="AN2" s="702"/>
      <c r="AO2" s="702"/>
      <c r="AP2" s="702"/>
      <c r="AQ2" s="705"/>
      <c r="AR2" s="702"/>
      <c r="AS2" s="702"/>
      <c r="AT2" s="702"/>
      <c r="AU2" s="702"/>
      <c r="AV2" s="702"/>
      <c r="AW2" s="702"/>
      <c r="AX2" s="702"/>
      <c r="AY2" s="702"/>
      <c r="AZ2" s="702"/>
      <c r="BA2" s="702"/>
      <c r="BB2" s="699"/>
      <c r="BC2" s="702"/>
      <c r="BD2" s="702"/>
      <c r="BE2" s="702"/>
      <c r="BF2" s="702"/>
    </row>
    <row r="5" spans="1:58" s="838" customFormat="1" ht="75">
      <c r="A5" s="827" t="s">
        <v>5096</v>
      </c>
      <c r="B5" s="827" t="s">
        <v>4417</v>
      </c>
      <c r="C5" s="827" t="s">
        <v>4480</v>
      </c>
      <c r="D5" s="827" t="s">
        <v>4481</v>
      </c>
      <c r="E5" s="828" t="s">
        <v>4427</v>
      </c>
      <c r="F5" s="828" t="s">
        <v>4482</v>
      </c>
      <c r="G5" s="827" t="s">
        <v>4483</v>
      </c>
      <c r="H5" s="827" t="s">
        <v>4484</v>
      </c>
      <c r="I5" s="827" t="s">
        <v>4485</v>
      </c>
      <c r="J5" s="827" t="s">
        <v>4486</v>
      </c>
      <c r="K5" s="827" t="s">
        <v>4487</v>
      </c>
      <c r="L5" s="828" t="s">
        <v>4488</v>
      </c>
      <c r="M5" s="828" t="s">
        <v>4489</v>
      </c>
      <c r="N5" s="828" t="s">
        <v>4490</v>
      </c>
      <c r="O5" s="829" t="s">
        <v>4491</v>
      </c>
      <c r="P5" s="827" t="s">
        <v>4430</v>
      </c>
      <c r="Q5" s="827" t="s">
        <v>4436</v>
      </c>
      <c r="R5" s="827" t="s">
        <v>4426</v>
      </c>
      <c r="S5" s="828" t="s">
        <v>4492</v>
      </c>
      <c r="T5" s="830" t="s">
        <v>4493</v>
      </c>
      <c r="U5" s="830" t="s">
        <v>4494</v>
      </c>
      <c r="V5" s="830" t="s">
        <v>4495</v>
      </c>
      <c r="W5" s="831" t="s">
        <v>4496</v>
      </c>
      <c r="X5" s="831" t="s">
        <v>5161</v>
      </c>
      <c r="Y5" s="1030" t="s">
        <v>4497</v>
      </c>
      <c r="Z5" s="1030" t="s">
        <v>4498</v>
      </c>
      <c r="AA5" s="832" t="s">
        <v>4499</v>
      </c>
      <c r="AB5" s="983" t="s">
        <v>4500</v>
      </c>
      <c r="AC5" s="833" t="s">
        <v>4501</v>
      </c>
      <c r="AD5" s="833" t="s">
        <v>4502</v>
      </c>
      <c r="AE5" s="834" t="s">
        <v>4503</v>
      </c>
      <c r="AF5" s="830" t="s">
        <v>4504</v>
      </c>
      <c r="AG5" s="835" t="s">
        <v>4505</v>
      </c>
      <c r="AH5" s="830" t="s">
        <v>4506</v>
      </c>
      <c r="AI5" s="836" t="s">
        <v>4507</v>
      </c>
      <c r="AJ5" s="837" t="s">
        <v>4508</v>
      </c>
    </row>
    <row r="6" spans="1:58" s="821" customFormat="1" ht="27.95" customHeight="1">
      <c r="A6" s="839">
        <v>1</v>
      </c>
      <c r="B6" s="840">
        <v>6850970000117</v>
      </c>
      <c r="C6" s="841" t="s">
        <v>4444</v>
      </c>
      <c r="D6" s="842" t="s">
        <v>5082</v>
      </c>
      <c r="E6" s="839">
        <v>2010</v>
      </c>
      <c r="F6" s="839">
        <v>261</v>
      </c>
      <c r="G6" s="839" t="s">
        <v>2</v>
      </c>
      <c r="H6" s="839">
        <v>4920020525</v>
      </c>
      <c r="I6" s="839" t="s">
        <v>5183</v>
      </c>
      <c r="J6" s="839" t="s">
        <v>2</v>
      </c>
      <c r="K6" s="844" t="s">
        <v>5617</v>
      </c>
      <c r="L6" s="844" t="s">
        <v>5183</v>
      </c>
      <c r="M6" s="839">
        <v>-20500</v>
      </c>
      <c r="N6" s="839" t="s">
        <v>5080</v>
      </c>
      <c r="O6" s="845" t="s">
        <v>5657</v>
      </c>
      <c r="P6" s="846" t="s">
        <v>6167</v>
      </c>
      <c r="Q6" s="839">
        <v>7000007733</v>
      </c>
      <c r="R6" s="839">
        <v>2117</v>
      </c>
      <c r="S6" s="839">
        <v>2100</v>
      </c>
      <c r="T6" s="839" t="s">
        <v>5120</v>
      </c>
      <c r="U6" s="981" t="s">
        <v>5181</v>
      </c>
      <c r="V6" s="847" t="s">
        <v>5159</v>
      </c>
      <c r="W6" s="848">
        <v>43923</v>
      </c>
      <c r="X6" s="849" t="s">
        <v>2</v>
      </c>
      <c r="Y6" s="868">
        <v>20500</v>
      </c>
      <c r="Z6" s="868">
        <v>20500</v>
      </c>
      <c r="AA6" s="850">
        <f t="shared" ref="AA6:AA72" si="0">Z6/Y6</f>
        <v>1</v>
      </c>
      <c r="AB6" s="870">
        <f>AC6/Y6</f>
        <v>741.4</v>
      </c>
      <c r="AC6" s="851">
        <v>15198700</v>
      </c>
      <c r="AD6" s="851">
        <f t="shared" ref="AD6:AD72" si="1">Z6*AB6</f>
        <v>15198700</v>
      </c>
      <c r="AE6" s="850">
        <f t="shared" ref="AE6:AE72" si="2">AD6/AC6</f>
        <v>1</v>
      </c>
      <c r="AF6" s="1247" t="s">
        <v>5152</v>
      </c>
      <c r="AG6" s="1248"/>
      <c r="AH6" s="1249"/>
      <c r="AI6" s="852">
        <f t="shared" ref="AI6:AI51" si="3">(AL6-W6)/365</f>
        <v>0.24383561643835616</v>
      </c>
      <c r="AJ6" s="841"/>
      <c r="AL6" s="980">
        <v>44012</v>
      </c>
    </row>
    <row r="7" spans="1:58" s="821" customFormat="1" ht="27.95" customHeight="1">
      <c r="A7" s="839">
        <f t="shared" ref="A7:A72" si="4">A6+1</f>
        <v>2</v>
      </c>
      <c r="B7" s="869">
        <v>8020007</v>
      </c>
      <c r="C7" s="841" t="s">
        <v>4444</v>
      </c>
      <c r="D7" s="842" t="s">
        <v>5079</v>
      </c>
      <c r="E7" s="839">
        <v>2010</v>
      </c>
      <c r="F7" s="839">
        <v>261</v>
      </c>
      <c r="G7" s="839" t="s">
        <v>2</v>
      </c>
      <c r="H7" s="839">
        <v>4920002495</v>
      </c>
      <c r="I7" s="843" t="s">
        <v>5183</v>
      </c>
      <c r="J7" s="839" t="s">
        <v>2</v>
      </c>
      <c r="K7" s="844" t="s">
        <v>5623</v>
      </c>
      <c r="L7" s="844" t="s">
        <v>5183</v>
      </c>
      <c r="M7" s="839" t="s">
        <v>5629</v>
      </c>
      <c r="N7" s="839" t="s">
        <v>5080</v>
      </c>
      <c r="O7" s="845" t="s">
        <v>5659</v>
      </c>
      <c r="P7" s="846" t="s">
        <v>5162</v>
      </c>
      <c r="Q7" s="839">
        <v>3500113166</v>
      </c>
      <c r="R7" s="839">
        <v>2117</v>
      </c>
      <c r="S7" s="839">
        <v>2100</v>
      </c>
      <c r="T7" s="839" t="s">
        <v>5120</v>
      </c>
      <c r="U7" s="1035" t="s">
        <v>5121</v>
      </c>
      <c r="V7" s="847" t="s">
        <v>2</v>
      </c>
      <c r="W7" s="848">
        <v>42388</v>
      </c>
      <c r="X7" s="849" t="s">
        <v>2</v>
      </c>
      <c r="Y7" s="870">
        <v>1091.03</v>
      </c>
      <c r="Z7" s="870">
        <f>Y7</f>
        <v>1091.03</v>
      </c>
      <c r="AA7" s="850">
        <f t="shared" si="0"/>
        <v>1</v>
      </c>
      <c r="AB7" s="870">
        <f t="shared" ref="AB7:AB72" si="5">AC7/Y7</f>
        <v>749647.03353711637</v>
      </c>
      <c r="AC7" s="851">
        <v>817887403</v>
      </c>
      <c r="AD7" s="851">
        <f t="shared" si="1"/>
        <v>817887403</v>
      </c>
      <c r="AE7" s="850">
        <f t="shared" si="2"/>
        <v>1</v>
      </c>
      <c r="AF7" s="1247" t="s">
        <v>5152</v>
      </c>
      <c r="AG7" s="1248"/>
      <c r="AH7" s="1249"/>
      <c r="AI7" s="852">
        <f t="shared" si="3"/>
        <v>4.4493150684931511</v>
      </c>
      <c r="AJ7" s="841"/>
      <c r="AL7" s="980">
        <v>44012</v>
      </c>
    </row>
    <row r="8" spans="1:58" s="821" customFormat="1" ht="27.95" customHeight="1">
      <c r="A8" s="839">
        <f t="shared" si="4"/>
        <v>3</v>
      </c>
      <c r="B8" s="869">
        <v>8020007</v>
      </c>
      <c r="C8" s="841" t="s">
        <v>4444</v>
      </c>
      <c r="D8" s="842" t="s">
        <v>5079</v>
      </c>
      <c r="E8" s="839">
        <v>2010</v>
      </c>
      <c r="F8" s="839">
        <v>261</v>
      </c>
      <c r="G8" s="839" t="s">
        <v>2</v>
      </c>
      <c r="H8" s="839">
        <v>4920002499</v>
      </c>
      <c r="I8" s="843" t="s">
        <v>5183</v>
      </c>
      <c r="J8" s="839" t="s">
        <v>2</v>
      </c>
      <c r="K8" s="844" t="s">
        <v>5623</v>
      </c>
      <c r="L8" s="844" t="s">
        <v>5183</v>
      </c>
      <c r="M8" s="839" t="s">
        <v>5628</v>
      </c>
      <c r="N8" s="839" t="s">
        <v>5080</v>
      </c>
      <c r="O8" s="845" t="s">
        <v>5658</v>
      </c>
      <c r="P8" s="846" t="s">
        <v>5162</v>
      </c>
      <c r="Q8" s="839">
        <v>3500113166</v>
      </c>
      <c r="R8" s="839">
        <v>2117</v>
      </c>
      <c r="S8" s="839">
        <v>2100</v>
      </c>
      <c r="T8" s="839" t="s">
        <v>5120</v>
      </c>
      <c r="U8" s="1035" t="s">
        <v>5121</v>
      </c>
      <c r="V8" s="847" t="s">
        <v>2</v>
      </c>
      <c r="W8" s="848">
        <v>42388</v>
      </c>
      <c r="X8" s="849" t="s">
        <v>2</v>
      </c>
      <c r="Y8" s="870">
        <v>1117.99</v>
      </c>
      <c r="Z8" s="868">
        <f t="shared" ref="Z8:Z72" si="6">Y8</f>
        <v>1117.99</v>
      </c>
      <c r="AA8" s="850">
        <f t="shared" si="0"/>
        <v>1</v>
      </c>
      <c r="AB8" s="870">
        <f t="shared" si="5"/>
        <v>749647.03351550549</v>
      </c>
      <c r="AC8" s="851">
        <v>838097887</v>
      </c>
      <c r="AD8" s="851">
        <f t="shared" si="1"/>
        <v>838097887</v>
      </c>
      <c r="AE8" s="850">
        <f t="shared" si="2"/>
        <v>1</v>
      </c>
      <c r="AF8" s="1247" t="s">
        <v>5152</v>
      </c>
      <c r="AG8" s="1248"/>
      <c r="AH8" s="1249"/>
      <c r="AI8" s="852">
        <f t="shared" si="3"/>
        <v>4.4493150684931511</v>
      </c>
      <c r="AJ8" s="841"/>
      <c r="AL8" s="980">
        <v>44012</v>
      </c>
    </row>
    <row r="9" spans="1:58" s="821" customFormat="1" ht="27.95" customHeight="1">
      <c r="A9" s="839">
        <f t="shared" si="4"/>
        <v>4</v>
      </c>
      <c r="B9" s="869">
        <v>8020007</v>
      </c>
      <c r="C9" s="841" t="s">
        <v>4444</v>
      </c>
      <c r="D9" s="842" t="s">
        <v>5079</v>
      </c>
      <c r="E9" s="839">
        <v>2010</v>
      </c>
      <c r="F9" s="839">
        <v>261</v>
      </c>
      <c r="G9" s="839" t="s">
        <v>2</v>
      </c>
      <c r="H9" s="839">
        <v>4920002500</v>
      </c>
      <c r="I9" s="843" t="s">
        <v>5182</v>
      </c>
      <c r="J9" s="839" t="s">
        <v>2</v>
      </c>
      <c r="K9" s="844" t="s">
        <v>5623</v>
      </c>
      <c r="L9" s="844" t="s">
        <v>5182</v>
      </c>
      <c r="M9" s="839" t="s">
        <v>5630</v>
      </c>
      <c r="N9" s="839" t="s">
        <v>5080</v>
      </c>
      <c r="O9" s="845" t="s">
        <v>5661</v>
      </c>
      <c r="P9" s="846" t="s">
        <v>5162</v>
      </c>
      <c r="Q9" s="839">
        <v>3500113166</v>
      </c>
      <c r="R9" s="839">
        <v>2117</v>
      </c>
      <c r="S9" s="839">
        <v>2100</v>
      </c>
      <c r="T9" s="839" t="s">
        <v>5120</v>
      </c>
      <c r="U9" s="1035" t="s">
        <v>5121</v>
      </c>
      <c r="V9" s="847" t="s">
        <v>2</v>
      </c>
      <c r="W9" s="848">
        <v>42388</v>
      </c>
      <c r="X9" s="849" t="s">
        <v>2</v>
      </c>
      <c r="Y9" s="870">
        <v>1181.56</v>
      </c>
      <c r="Z9" s="868">
        <f t="shared" si="6"/>
        <v>1181.56</v>
      </c>
      <c r="AA9" s="850">
        <f t="shared" si="0"/>
        <v>1</v>
      </c>
      <c r="AB9" s="870">
        <f t="shared" si="5"/>
        <v>749647.03273638245</v>
      </c>
      <c r="AC9" s="853">
        <v>885752948</v>
      </c>
      <c r="AD9" s="851">
        <f t="shared" si="1"/>
        <v>885752948</v>
      </c>
      <c r="AE9" s="850">
        <f t="shared" si="2"/>
        <v>1</v>
      </c>
      <c r="AF9" s="1247" t="s">
        <v>5152</v>
      </c>
      <c r="AG9" s="1248"/>
      <c r="AH9" s="1249"/>
      <c r="AI9" s="852">
        <f t="shared" si="3"/>
        <v>4.4493150684931511</v>
      </c>
      <c r="AJ9" s="841"/>
      <c r="AL9" s="980">
        <v>44012</v>
      </c>
    </row>
    <row r="10" spans="1:58" s="823" customFormat="1" ht="27.95" customHeight="1">
      <c r="A10" s="839">
        <f t="shared" si="4"/>
        <v>5</v>
      </c>
      <c r="B10" s="869">
        <v>8020007</v>
      </c>
      <c r="C10" s="841" t="s">
        <v>4444</v>
      </c>
      <c r="D10" s="842" t="s">
        <v>5079</v>
      </c>
      <c r="E10" s="839">
        <v>2010</v>
      </c>
      <c r="F10" s="839">
        <v>261</v>
      </c>
      <c r="G10" s="839" t="s">
        <v>2</v>
      </c>
      <c r="H10" s="839">
        <v>4920002497</v>
      </c>
      <c r="I10" s="843" t="s">
        <v>5182</v>
      </c>
      <c r="J10" s="839" t="s">
        <v>2</v>
      </c>
      <c r="K10" s="844" t="s">
        <v>5623</v>
      </c>
      <c r="L10" s="844" t="s">
        <v>5182</v>
      </c>
      <c r="M10" s="839" t="s">
        <v>5180</v>
      </c>
      <c r="N10" s="839" t="s">
        <v>5080</v>
      </c>
      <c r="O10" s="845" t="s">
        <v>5660</v>
      </c>
      <c r="P10" s="846" t="s">
        <v>5162</v>
      </c>
      <c r="Q10" s="839">
        <v>3500113166</v>
      </c>
      <c r="R10" s="839">
        <v>2117</v>
      </c>
      <c r="S10" s="839">
        <v>2100</v>
      </c>
      <c r="T10" s="839" t="s">
        <v>5120</v>
      </c>
      <c r="U10" s="981" t="s">
        <v>5121</v>
      </c>
      <c r="V10" s="847" t="s">
        <v>2</v>
      </c>
      <c r="W10" s="848">
        <v>42388</v>
      </c>
      <c r="X10" s="849" t="s">
        <v>2</v>
      </c>
      <c r="Y10" s="870">
        <v>1179.01</v>
      </c>
      <c r="Z10" s="868">
        <f t="shared" si="6"/>
        <v>1179.01</v>
      </c>
      <c r="AA10" s="850">
        <f t="shared" si="0"/>
        <v>1</v>
      </c>
      <c r="AB10" s="870">
        <f t="shared" si="5"/>
        <v>749647.03267996036</v>
      </c>
      <c r="AC10" s="851">
        <v>883841348</v>
      </c>
      <c r="AD10" s="851">
        <f t="shared" si="1"/>
        <v>883841348.00000012</v>
      </c>
      <c r="AE10" s="850">
        <f t="shared" si="2"/>
        <v>1.0000000000000002</v>
      </c>
      <c r="AF10" s="1247" t="s">
        <v>5152</v>
      </c>
      <c r="AG10" s="1248"/>
      <c r="AH10" s="1249"/>
      <c r="AI10" s="852">
        <f t="shared" si="3"/>
        <v>4.4493150684931511</v>
      </c>
      <c r="AJ10" s="839"/>
      <c r="AL10" s="980">
        <v>44012</v>
      </c>
    </row>
    <row r="11" spans="1:58" s="821" customFormat="1" ht="27.95" customHeight="1">
      <c r="A11" s="839">
        <f t="shared" si="4"/>
        <v>6</v>
      </c>
      <c r="B11" s="840">
        <v>8020007</v>
      </c>
      <c r="C11" s="841" t="s">
        <v>4444</v>
      </c>
      <c r="D11" s="842" t="s">
        <v>5079</v>
      </c>
      <c r="E11" s="839">
        <v>2010</v>
      </c>
      <c r="F11" s="839">
        <v>261</v>
      </c>
      <c r="G11" s="839" t="s">
        <v>2</v>
      </c>
      <c r="H11" s="839">
        <v>4920002501</v>
      </c>
      <c r="I11" s="843" t="s">
        <v>5625</v>
      </c>
      <c r="J11" s="839" t="s">
        <v>2</v>
      </c>
      <c r="K11" s="844" t="s">
        <v>5623</v>
      </c>
      <c r="L11" s="844" t="s">
        <v>5625</v>
      </c>
      <c r="M11" s="839" t="s">
        <v>5632</v>
      </c>
      <c r="N11" s="839" t="s">
        <v>5080</v>
      </c>
      <c r="O11" s="845" t="s">
        <v>5663</v>
      </c>
      <c r="P11" s="846" t="s">
        <v>5162</v>
      </c>
      <c r="Q11" s="839">
        <v>3500113166</v>
      </c>
      <c r="R11" s="839">
        <v>2117</v>
      </c>
      <c r="S11" s="839">
        <v>2100</v>
      </c>
      <c r="T11" s="839" t="s">
        <v>5120</v>
      </c>
      <c r="U11" s="981" t="s">
        <v>5121</v>
      </c>
      <c r="V11" s="847" t="s">
        <v>2</v>
      </c>
      <c r="W11" s="848">
        <v>42388</v>
      </c>
      <c r="X11" s="849" t="s">
        <v>2</v>
      </c>
      <c r="Y11" s="868">
        <v>1172.48</v>
      </c>
      <c r="Z11" s="868">
        <f t="shared" si="6"/>
        <v>1172.48</v>
      </c>
      <c r="AA11" s="850">
        <f t="shared" si="0"/>
        <v>1</v>
      </c>
      <c r="AB11" s="870">
        <f t="shared" si="5"/>
        <v>749647.03278520738</v>
      </c>
      <c r="AC11" s="851">
        <v>878946153</v>
      </c>
      <c r="AD11" s="851">
        <f t="shared" si="1"/>
        <v>878946153</v>
      </c>
      <c r="AE11" s="850">
        <f t="shared" si="2"/>
        <v>1</v>
      </c>
      <c r="AF11" s="1247" t="s">
        <v>5152</v>
      </c>
      <c r="AG11" s="1248"/>
      <c r="AH11" s="1249"/>
      <c r="AI11" s="852">
        <f t="shared" si="3"/>
        <v>4.4493150684931511</v>
      </c>
      <c r="AJ11" s="841"/>
      <c r="AL11" s="980">
        <v>44012</v>
      </c>
    </row>
    <row r="12" spans="1:58" s="821" customFormat="1" ht="27.95" customHeight="1">
      <c r="A12" s="839">
        <f t="shared" si="4"/>
        <v>7</v>
      </c>
      <c r="B12" s="840">
        <v>8020007</v>
      </c>
      <c r="C12" s="841" t="s">
        <v>4444</v>
      </c>
      <c r="D12" s="842" t="s">
        <v>5079</v>
      </c>
      <c r="E12" s="839">
        <v>2010</v>
      </c>
      <c r="F12" s="839">
        <v>261</v>
      </c>
      <c r="G12" s="839" t="s">
        <v>2</v>
      </c>
      <c r="H12" s="839">
        <v>4920002498</v>
      </c>
      <c r="I12" s="843" t="s">
        <v>5625</v>
      </c>
      <c r="J12" s="839" t="s">
        <v>2</v>
      </c>
      <c r="K12" s="844" t="s">
        <v>5623</v>
      </c>
      <c r="L12" s="844" t="s">
        <v>5625</v>
      </c>
      <c r="M12" s="839" t="s">
        <v>5631</v>
      </c>
      <c r="N12" s="839" t="s">
        <v>5080</v>
      </c>
      <c r="O12" s="845" t="s">
        <v>5662</v>
      </c>
      <c r="P12" s="846" t="s">
        <v>5162</v>
      </c>
      <c r="Q12" s="839">
        <v>3500113166</v>
      </c>
      <c r="R12" s="839">
        <v>2117</v>
      </c>
      <c r="S12" s="839">
        <v>2100</v>
      </c>
      <c r="T12" s="839" t="s">
        <v>5120</v>
      </c>
      <c r="U12" s="981" t="s">
        <v>5121</v>
      </c>
      <c r="V12" s="847" t="s">
        <v>2</v>
      </c>
      <c r="W12" s="848">
        <v>42388</v>
      </c>
      <c r="X12" s="849" t="s">
        <v>2</v>
      </c>
      <c r="Y12" s="868">
        <v>1185.1400000000001</v>
      </c>
      <c r="Z12" s="868">
        <f t="shared" si="6"/>
        <v>1185.1400000000001</v>
      </c>
      <c r="AA12" s="850">
        <f t="shared" si="0"/>
        <v>1</v>
      </c>
      <c r="AB12" s="870">
        <f t="shared" si="5"/>
        <v>749647.03326189308</v>
      </c>
      <c r="AC12" s="851">
        <v>888436685</v>
      </c>
      <c r="AD12" s="851">
        <f t="shared" si="1"/>
        <v>888436685</v>
      </c>
      <c r="AE12" s="850">
        <f t="shared" si="2"/>
        <v>1</v>
      </c>
      <c r="AF12" s="1247" t="s">
        <v>5152</v>
      </c>
      <c r="AG12" s="1248"/>
      <c r="AH12" s="1249"/>
      <c r="AI12" s="852">
        <f t="shared" si="3"/>
        <v>4.4493150684931511</v>
      </c>
      <c r="AJ12" s="841"/>
      <c r="AL12" s="980">
        <v>44012</v>
      </c>
    </row>
    <row r="13" spans="1:58" s="821" customFormat="1" ht="27.95" customHeight="1">
      <c r="A13" s="839">
        <f t="shared" si="4"/>
        <v>8</v>
      </c>
      <c r="B13" s="840">
        <v>8020007</v>
      </c>
      <c r="C13" s="841" t="s">
        <v>4444</v>
      </c>
      <c r="D13" s="842" t="s">
        <v>5079</v>
      </c>
      <c r="E13" s="839">
        <v>2010</v>
      </c>
      <c r="F13" s="839">
        <v>261</v>
      </c>
      <c r="G13" s="839" t="s">
        <v>2</v>
      </c>
      <c r="H13" s="839">
        <v>4920002514</v>
      </c>
      <c r="I13" s="843" t="s">
        <v>5624</v>
      </c>
      <c r="J13" s="839" t="s">
        <v>2</v>
      </c>
      <c r="K13" s="844" t="s">
        <v>5620</v>
      </c>
      <c r="L13" s="844" t="s">
        <v>5624</v>
      </c>
      <c r="M13" s="839" t="s">
        <v>5634</v>
      </c>
      <c r="N13" s="839" t="s">
        <v>5080</v>
      </c>
      <c r="O13" s="845" t="s">
        <v>5665</v>
      </c>
      <c r="P13" s="846" t="s">
        <v>5162</v>
      </c>
      <c r="Q13" s="839">
        <v>3500113166</v>
      </c>
      <c r="R13" s="839">
        <v>2117</v>
      </c>
      <c r="S13" s="839">
        <v>2100</v>
      </c>
      <c r="T13" s="839" t="s">
        <v>5120</v>
      </c>
      <c r="U13" s="981" t="s">
        <v>5121</v>
      </c>
      <c r="V13" s="847" t="s">
        <v>2</v>
      </c>
      <c r="W13" s="848">
        <v>42388</v>
      </c>
      <c r="X13" s="849" t="s">
        <v>2</v>
      </c>
      <c r="Y13" s="868">
        <v>1152.03</v>
      </c>
      <c r="Z13" s="868">
        <f t="shared" si="6"/>
        <v>1152.03</v>
      </c>
      <c r="AA13" s="850">
        <f t="shared" si="0"/>
        <v>1</v>
      </c>
      <c r="AB13" s="870">
        <f t="shared" si="5"/>
        <v>749647.03262935858</v>
      </c>
      <c r="AC13" s="851">
        <v>863615871</v>
      </c>
      <c r="AD13" s="851">
        <f t="shared" si="1"/>
        <v>863615871</v>
      </c>
      <c r="AE13" s="850">
        <f t="shared" si="2"/>
        <v>1</v>
      </c>
      <c r="AF13" s="1247" t="s">
        <v>5152</v>
      </c>
      <c r="AG13" s="1248"/>
      <c r="AH13" s="1249"/>
      <c r="AI13" s="852">
        <f t="shared" si="3"/>
        <v>4.4493150684931511</v>
      </c>
      <c r="AJ13" s="841"/>
      <c r="AL13" s="980">
        <v>44012</v>
      </c>
    </row>
    <row r="14" spans="1:58" s="823" customFormat="1" ht="27.95" customHeight="1">
      <c r="A14" s="839">
        <f t="shared" si="4"/>
        <v>9</v>
      </c>
      <c r="B14" s="840">
        <v>8020007</v>
      </c>
      <c r="C14" s="841" t="s">
        <v>4444</v>
      </c>
      <c r="D14" s="842" t="s">
        <v>5079</v>
      </c>
      <c r="E14" s="839">
        <v>2010</v>
      </c>
      <c r="F14" s="839">
        <v>261</v>
      </c>
      <c r="G14" s="839" t="s">
        <v>2</v>
      </c>
      <c r="H14" s="839">
        <v>4920002511</v>
      </c>
      <c r="I14" s="843" t="s">
        <v>5624</v>
      </c>
      <c r="J14" s="839" t="s">
        <v>2</v>
      </c>
      <c r="K14" s="844" t="s">
        <v>5620</v>
      </c>
      <c r="L14" s="844" t="s">
        <v>5624</v>
      </c>
      <c r="M14" s="839" t="s">
        <v>5633</v>
      </c>
      <c r="N14" s="839" t="s">
        <v>5080</v>
      </c>
      <c r="O14" s="845" t="s">
        <v>5664</v>
      </c>
      <c r="P14" s="846" t="s">
        <v>5162</v>
      </c>
      <c r="Q14" s="839">
        <v>3500113166</v>
      </c>
      <c r="R14" s="839">
        <v>2117</v>
      </c>
      <c r="S14" s="839">
        <v>2100</v>
      </c>
      <c r="T14" s="839" t="s">
        <v>5120</v>
      </c>
      <c r="U14" s="981" t="s">
        <v>5121</v>
      </c>
      <c r="V14" s="847" t="s">
        <v>2</v>
      </c>
      <c r="W14" s="848">
        <v>42388</v>
      </c>
      <c r="X14" s="849" t="s">
        <v>2</v>
      </c>
      <c r="Y14" s="868">
        <v>1121.8800000000001</v>
      </c>
      <c r="Z14" s="868">
        <f t="shared" si="6"/>
        <v>1121.8800000000001</v>
      </c>
      <c r="AA14" s="850">
        <f t="shared" si="0"/>
        <v>1</v>
      </c>
      <c r="AB14" s="870">
        <f t="shared" si="5"/>
        <v>749647.03355082532</v>
      </c>
      <c r="AC14" s="851">
        <v>841014014</v>
      </c>
      <c r="AD14" s="851">
        <f t="shared" si="1"/>
        <v>841014014</v>
      </c>
      <c r="AE14" s="850">
        <f t="shared" si="2"/>
        <v>1</v>
      </c>
      <c r="AF14" s="1247" t="s">
        <v>5152</v>
      </c>
      <c r="AG14" s="1248"/>
      <c r="AH14" s="1249"/>
      <c r="AI14" s="852">
        <f t="shared" si="3"/>
        <v>4.4493150684931511</v>
      </c>
      <c r="AJ14" s="839"/>
      <c r="AL14" s="980">
        <v>44012</v>
      </c>
    </row>
    <row r="15" spans="1:58" s="821" customFormat="1" ht="27.95" customHeight="1">
      <c r="A15" s="839">
        <f t="shared" si="4"/>
        <v>10</v>
      </c>
      <c r="B15" s="840">
        <v>8010001</v>
      </c>
      <c r="C15" s="841" t="s">
        <v>4444</v>
      </c>
      <c r="D15" s="842" t="s">
        <v>4592</v>
      </c>
      <c r="E15" s="839">
        <v>2010</v>
      </c>
      <c r="F15" s="839">
        <v>261</v>
      </c>
      <c r="G15" s="839" t="s">
        <v>2</v>
      </c>
      <c r="H15" s="839">
        <v>4920035372</v>
      </c>
      <c r="I15" s="843" t="s">
        <v>5623</v>
      </c>
      <c r="J15" s="839" t="s">
        <v>2</v>
      </c>
      <c r="K15" s="844" t="s">
        <v>5612</v>
      </c>
      <c r="L15" s="844" t="s">
        <v>5623</v>
      </c>
      <c r="M15" s="839">
        <v>-150</v>
      </c>
      <c r="N15" s="839" t="s">
        <v>4447</v>
      </c>
      <c r="O15" s="845" t="s">
        <v>5184</v>
      </c>
      <c r="P15" s="846" t="s">
        <v>5261</v>
      </c>
      <c r="Q15" s="839">
        <v>4500023601</v>
      </c>
      <c r="R15" s="839">
        <v>2117</v>
      </c>
      <c r="S15" s="839">
        <v>2100</v>
      </c>
      <c r="T15" s="839" t="s">
        <v>5120</v>
      </c>
      <c r="U15" s="981" t="s">
        <v>5121</v>
      </c>
      <c r="V15" s="847" t="s">
        <v>2</v>
      </c>
      <c r="W15" s="848">
        <v>41330</v>
      </c>
      <c r="X15" s="849" t="s">
        <v>2</v>
      </c>
      <c r="Y15" s="868">
        <v>150</v>
      </c>
      <c r="Z15" s="868">
        <f t="shared" si="6"/>
        <v>150</v>
      </c>
      <c r="AA15" s="850">
        <f t="shared" si="0"/>
        <v>1</v>
      </c>
      <c r="AB15" s="870">
        <f t="shared" si="5"/>
        <v>7249.833333333333</v>
      </c>
      <c r="AC15" s="851">
        <v>1087475</v>
      </c>
      <c r="AD15" s="851">
        <f t="shared" si="1"/>
        <v>1087475</v>
      </c>
      <c r="AE15" s="850">
        <f t="shared" si="2"/>
        <v>1</v>
      </c>
      <c r="AF15" s="1247" t="s">
        <v>5152</v>
      </c>
      <c r="AG15" s="1248"/>
      <c r="AH15" s="1249"/>
      <c r="AI15" s="852">
        <f t="shared" si="3"/>
        <v>7.3479452054794523</v>
      </c>
      <c r="AJ15" s="841"/>
      <c r="AL15" s="980">
        <v>44012</v>
      </c>
    </row>
    <row r="16" spans="1:58" s="821" customFormat="1" ht="27.95" customHeight="1">
      <c r="A16" s="839">
        <f t="shared" si="4"/>
        <v>11</v>
      </c>
      <c r="B16" s="840">
        <v>8020007</v>
      </c>
      <c r="C16" s="841" t="s">
        <v>4444</v>
      </c>
      <c r="D16" s="842" t="s">
        <v>5079</v>
      </c>
      <c r="E16" s="839">
        <v>2010</v>
      </c>
      <c r="F16" s="839">
        <v>261</v>
      </c>
      <c r="G16" s="839" t="s">
        <v>2</v>
      </c>
      <c r="H16" s="839">
        <v>4920002515</v>
      </c>
      <c r="I16" s="843" t="s">
        <v>5623</v>
      </c>
      <c r="J16" s="839" t="s">
        <v>2</v>
      </c>
      <c r="K16" s="844" t="s">
        <v>5620</v>
      </c>
      <c r="L16" s="844" t="s">
        <v>5623</v>
      </c>
      <c r="M16" s="839" t="s">
        <v>5635</v>
      </c>
      <c r="N16" s="839" t="s">
        <v>5080</v>
      </c>
      <c r="O16" s="845" t="s">
        <v>5666</v>
      </c>
      <c r="P16" s="846" t="s">
        <v>5162</v>
      </c>
      <c r="Q16" s="839">
        <v>3500113166</v>
      </c>
      <c r="R16" s="839">
        <v>2117</v>
      </c>
      <c r="S16" s="839">
        <v>2100</v>
      </c>
      <c r="T16" s="839" t="s">
        <v>5120</v>
      </c>
      <c r="U16" s="981" t="s">
        <v>5121</v>
      </c>
      <c r="V16" s="847" t="s">
        <v>2</v>
      </c>
      <c r="W16" s="848">
        <v>42388</v>
      </c>
      <c r="X16" s="849" t="s">
        <v>2</v>
      </c>
      <c r="Y16" s="870">
        <v>1077.57</v>
      </c>
      <c r="Z16" s="868">
        <f t="shared" si="6"/>
        <v>1077.57</v>
      </c>
      <c r="AA16" s="850">
        <f t="shared" si="0"/>
        <v>1</v>
      </c>
      <c r="AB16" s="870">
        <f t="shared" si="5"/>
        <v>749647.03267537151</v>
      </c>
      <c r="AC16" s="851">
        <v>807797153</v>
      </c>
      <c r="AD16" s="851">
        <f t="shared" si="1"/>
        <v>807797153</v>
      </c>
      <c r="AE16" s="850">
        <f t="shared" si="2"/>
        <v>1</v>
      </c>
      <c r="AF16" s="1247" t="s">
        <v>5152</v>
      </c>
      <c r="AG16" s="1248"/>
      <c r="AH16" s="1249"/>
      <c r="AI16" s="852">
        <f t="shared" si="3"/>
        <v>4.4493150684931511</v>
      </c>
      <c r="AJ16" s="841"/>
      <c r="AL16" s="980">
        <v>44012</v>
      </c>
    </row>
    <row r="17" spans="1:38" s="821" customFormat="1" ht="27.95" customHeight="1">
      <c r="A17" s="839">
        <f t="shared" si="4"/>
        <v>12</v>
      </c>
      <c r="B17" s="840">
        <v>8020007</v>
      </c>
      <c r="C17" s="841" t="s">
        <v>4444</v>
      </c>
      <c r="D17" s="842" t="s">
        <v>5079</v>
      </c>
      <c r="E17" s="839">
        <v>2010</v>
      </c>
      <c r="F17" s="839">
        <v>261</v>
      </c>
      <c r="G17" s="839" t="s">
        <v>2</v>
      </c>
      <c r="H17" s="839">
        <v>4920002512</v>
      </c>
      <c r="I17" s="843" t="s">
        <v>5623</v>
      </c>
      <c r="J17" s="839" t="s">
        <v>2</v>
      </c>
      <c r="K17" s="844" t="s">
        <v>5620</v>
      </c>
      <c r="L17" s="844" t="s">
        <v>5623</v>
      </c>
      <c r="M17" s="839" t="s">
        <v>5636</v>
      </c>
      <c r="N17" s="839" t="s">
        <v>5080</v>
      </c>
      <c r="O17" s="845" t="s">
        <v>5667</v>
      </c>
      <c r="P17" s="846" t="s">
        <v>5162</v>
      </c>
      <c r="Q17" s="839">
        <v>3500113166</v>
      </c>
      <c r="R17" s="839">
        <v>2117</v>
      </c>
      <c r="S17" s="839">
        <v>2100</v>
      </c>
      <c r="T17" s="839" t="s">
        <v>5120</v>
      </c>
      <c r="U17" s="981" t="s">
        <v>5121</v>
      </c>
      <c r="V17" s="847" t="s">
        <v>2</v>
      </c>
      <c r="W17" s="848">
        <v>42388</v>
      </c>
      <c r="X17" s="849" t="s">
        <v>2</v>
      </c>
      <c r="Y17" s="870">
        <v>1065.3699999999999</v>
      </c>
      <c r="Z17" s="868">
        <f t="shared" si="6"/>
        <v>1065.3699999999999</v>
      </c>
      <c r="AA17" s="850">
        <f t="shared" si="0"/>
        <v>1</v>
      </c>
      <c r="AB17" s="870">
        <f t="shared" si="5"/>
        <v>749647.03342500736</v>
      </c>
      <c r="AC17" s="851">
        <v>798651460</v>
      </c>
      <c r="AD17" s="851">
        <f t="shared" si="1"/>
        <v>798651460</v>
      </c>
      <c r="AE17" s="850">
        <f t="shared" si="2"/>
        <v>1</v>
      </c>
      <c r="AF17" s="1247" t="s">
        <v>5152</v>
      </c>
      <c r="AG17" s="1248"/>
      <c r="AH17" s="1249"/>
      <c r="AI17" s="852">
        <f t="shared" si="3"/>
        <v>4.4493150684931511</v>
      </c>
      <c r="AJ17" s="841"/>
      <c r="AL17" s="980">
        <v>44012</v>
      </c>
    </row>
    <row r="18" spans="1:38" s="821" customFormat="1" ht="27.95" customHeight="1">
      <c r="A18" s="839">
        <f t="shared" si="4"/>
        <v>13</v>
      </c>
      <c r="B18" s="840">
        <v>8020007</v>
      </c>
      <c r="C18" s="841" t="s">
        <v>4444</v>
      </c>
      <c r="D18" s="842" t="s">
        <v>5079</v>
      </c>
      <c r="E18" s="839">
        <v>2010</v>
      </c>
      <c r="F18" s="839">
        <v>261</v>
      </c>
      <c r="G18" s="839" t="s">
        <v>2</v>
      </c>
      <c r="H18" s="839">
        <v>4920002516</v>
      </c>
      <c r="I18" s="843" t="s">
        <v>5622</v>
      </c>
      <c r="J18" s="839" t="s">
        <v>2</v>
      </c>
      <c r="K18" s="844" t="s">
        <v>5620</v>
      </c>
      <c r="L18" s="844" t="s">
        <v>5622</v>
      </c>
      <c r="M18" s="839">
        <v>-990370</v>
      </c>
      <c r="N18" s="839" t="s">
        <v>5080</v>
      </c>
      <c r="O18" s="845" t="s">
        <v>5668</v>
      </c>
      <c r="P18" s="846" t="s">
        <v>5162</v>
      </c>
      <c r="Q18" s="839">
        <v>3500113166</v>
      </c>
      <c r="R18" s="839">
        <v>2117</v>
      </c>
      <c r="S18" s="839">
        <v>2100</v>
      </c>
      <c r="T18" s="839" t="s">
        <v>5120</v>
      </c>
      <c r="U18" s="981" t="s">
        <v>5121</v>
      </c>
      <c r="V18" s="847" t="s">
        <v>2</v>
      </c>
      <c r="W18" s="848">
        <v>42388</v>
      </c>
      <c r="X18" s="849" t="s">
        <v>2</v>
      </c>
      <c r="Y18" s="868">
        <v>990370</v>
      </c>
      <c r="Z18" s="868">
        <f t="shared" si="6"/>
        <v>990370</v>
      </c>
      <c r="AA18" s="850">
        <f t="shared" si="0"/>
        <v>1</v>
      </c>
      <c r="AB18" s="870">
        <f t="shared" si="5"/>
        <v>749.64703292708782</v>
      </c>
      <c r="AC18" s="851">
        <v>742427932</v>
      </c>
      <c r="AD18" s="851">
        <f t="shared" si="1"/>
        <v>742427932</v>
      </c>
      <c r="AE18" s="850">
        <f t="shared" si="2"/>
        <v>1</v>
      </c>
      <c r="AF18" s="1247" t="s">
        <v>5152</v>
      </c>
      <c r="AG18" s="1248"/>
      <c r="AH18" s="1249"/>
      <c r="AI18" s="852">
        <f t="shared" si="3"/>
        <v>4.4493150684931511</v>
      </c>
      <c r="AJ18" s="841"/>
      <c r="AL18" s="980">
        <v>44012</v>
      </c>
    </row>
    <row r="19" spans="1:38" s="823" customFormat="1" ht="27.95" customHeight="1">
      <c r="A19" s="839">
        <f t="shared" si="4"/>
        <v>14</v>
      </c>
      <c r="B19" s="840">
        <v>8020007</v>
      </c>
      <c r="C19" s="841" t="s">
        <v>4444</v>
      </c>
      <c r="D19" s="842" t="s">
        <v>5079</v>
      </c>
      <c r="E19" s="839">
        <v>2010</v>
      </c>
      <c r="F19" s="839">
        <v>261</v>
      </c>
      <c r="G19" s="839" t="s">
        <v>2</v>
      </c>
      <c r="H19" s="839">
        <v>4920002513</v>
      </c>
      <c r="I19" s="843" t="s">
        <v>5622</v>
      </c>
      <c r="J19" s="839" t="s">
        <v>2</v>
      </c>
      <c r="K19" s="844" t="s">
        <v>5620</v>
      </c>
      <c r="L19" s="844" t="s">
        <v>5622</v>
      </c>
      <c r="M19" s="839" t="s">
        <v>5637</v>
      </c>
      <c r="N19" s="839" t="s">
        <v>5080</v>
      </c>
      <c r="O19" s="845" t="s">
        <v>5669</v>
      </c>
      <c r="P19" s="846" t="s">
        <v>5162</v>
      </c>
      <c r="Q19" s="839">
        <v>3500113166</v>
      </c>
      <c r="R19" s="839">
        <v>2117</v>
      </c>
      <c r="S19" s="839">
        <v>2100</v>
      </c>
      <c r="T19" s="839" t="s">
        <v>5120</v>
      </c>
      <c r="U19" s="981" t="s">
        <v>5121</v>
      </c>
      <c r="V19" s="847" t="s">
        <v>2</v>
      </c>
      <c r="W19" s="848">
        <v>42388</v>
      </c>
      <c r="X19" s="849" t="s">
        <v>2</v>
      </c>
      <c r="Y19" s="870">
        <v>1031.3599999999999</v>
      </c>
      <c r="Z19" s="868">
        <f t="shared" si="6"/>
        <v>1031.3599999999999</v>
      </c>
      <c r="AA19" s="850">
        <f t="shared" si="0"/>
        <v>1</v>
      </c>
      <c r="AB19" s="870">
        <f t="shared" si="5"/>
        <v>749647.03304374812</v>
      </c>
      <c r="AC19" s="851">
        <v>773155964</v>
      </c>
      <c r="AD19" s="851">
        <f t="shared" si="1"/>
        <v>773155964</v>
      </c>
      <c r="AE19" s="850">
        <f t="shared" si="2"/>
        <v>1</v>
      </c>
      <c r="AF19" s="1247" t="s">
        <v>5152</v>
      </c>
      <c r="AG19" s="1248"/>
      <c r="AH19" s="1249"/>
      <c r="AI19" s="852">
        <f t="shared" si="3"/>
        <v>4.4493150684931511</v>
      </c>
      <c r="AJ19" s="839"/>
      <c r="AL19" s="980">
        <v>44012</v>
      </c>
    </row>
    <row r="20" spans="1:38" s="821" customFormat="1" ht="27.95" customHeight="1">
      <c r="A20" s="839">
        <f t="shared" si="4"/>
        <v>15</v>
      </c>
      <c r="B20" s="840">
        <v>8020007</v>
      </c>
      <c r="C20" s="841" t="s">
        <v>4444</v>
      </c>
      <c r="D20" s="842" t="s">
        <v>5079</v>
      </c>
      <c r="E20" s="839">
        <v>2010</v>
      </c>
      <c r="F20" s="839">
        <v>261</v>
      </c>
      <c r="G20" s="839" t="s">
        <v>2</v>
      </c>
      <c r="H20" s="839">
        <v>4920015978</v>
      </c>
      <c r="I20" s="843" t="s">
        <v>5621</v>
      </c>
      <c r="J20" s="839" t="s">
        <v>2</v>
      </c>
      <c r="K20" s="844" t="s">
        <v>5617</v>
      </c>
      <c r="L20" s="844" t="s">
        <v>5621</v>
      </c>
      <c r="M20" s="839" t="s">
        <v>5639</v>
      </c>
      <c r="N20" s="839" t="s">
        <v>5080</v>
      </c>
      <c r="O20" s="845" t="s">
        <v>5671</v>
      </c>
      <c r="P20" s="846" t="s">
        <v>5162</v>
      </c>
      <c r="Q20" s="839">
        <v>3500113166</v>
      </c>
      <c r="R20" s="839">
        <v>2117</v>
      </c>
      <c r="S20" s="839">
        <v>2100</v>
      </c>
      <c r="T20" s="839" t="s">
        <v>5120</v>
      </c>
      <c r="U20" s="981" t="s">
        <v>5121</v>
      </c>
      <c r="V20" s="847" t="s">
        <v>2</v>
      </c>
      <c r="W20" s="848">
        <v>42388</v>
      </c>
      <c r="X20" s="849" t="s">
        <v>2</v>
      </c>
      <c r="Y20" s="870">
        <v>1014.45</v>
      </c>
      <c r="Z20" s="868">
        <f t="shared" si="6"/>
        <v>1014.45</v>
      </c>
      <c r="AA20" s="850">
        <f t="shared" si="0"/>
        <v>1</v>
      </c>
      <c r="AB20" s="870">
        <f t="shared" si="5"/>
        <v>778511.15974173194</v>
      </c>
      <c r="AC20" s="851">
        <v>789760646</v>
      </c>
      <c r="AD20" s="851">
        <f t="shared" si="1"/>
        <v>789760646</v>
      </c>
      <c r="AE20" s="850">
        <f t="shared" si="2"/>
        <v>1</v>
      </c>
      <c r="AF20" s="1247" t="s">
        <v>5152</v>
      </c>
      <c r="AG20" s="1248"/>
      <c r="AH20" s="1249"/>
      <c r="AI20" s="852">
        <f t="shared" si="3"/>
        <v>4.4493150684931511</v>
      </c>
      <c r="AJ20" s="841"/>
      <c r="AL20" s="980">
        <v>44012</v>
      </c>
    </row>
    <row r="21" spans="1:38" s="821" customFormat="1" ht="27.95" customHeight="1">
      <c r="A21" s="839">
        <f t="shared" si="4"/>
        <v>16</v>
      </c>
      <c r="B21" s="869">
        <v>8020007</v>
      </c>
      <c r="C21" s="841" t="s">
        <v>4444</v>
      </c>
      <c r="D21" s="842" t="s">
        <v>5079</v>
      </c>
      <c r="E21" s="839">
        <v>2010</v>
      </c>
      <c r="F21" s="839">
        <v>261</v>
      </c>
      <c r="G21" s="839" t="s">
        <v>2</v>
      </c>
      <c r="H21" s="839">
        <v>4920015972</v>
      </c>
      <c r="I21" s="843" t="s">
        <v>5621</v>
      </c>
      <c r="J21" s="839" t="s">
        <v>2</v>
      </c>
      <c r="K21" s="844" t="s">
        <v>5617</v>
      </c>
      <c r="L21" s="844" t="s">
        <v>5621</v>
      </c>
      <c r="M21" s="839" t="s">
        <v>5638</v>
      </c>
      <c r="N21" s="839" t="s">
        <v>5080</v>
      </c>
      <c r="O21" s="845" t="s">
        <v>5670</v>
      </c>
      <c r="P21" s="846" t="s">
        <v>5162</v>
      </c>
      <c r="Q21" s="839">
        <v>3500113166</v>
      </c>
      <c r="R21" s="839">
        <v>2117</v>
      </c>
      <c r="S21" s="839">
        <v>2100</v>
      </c>
      <c r="T21" s="839" t="s">
        <v>5120</v>
      </c>
      <c r="U21" s="981" t="s">
        <v>5121</v>
      </c>
      <c r="V21" s="847" t="s">
        <v>2</v>
      </c>
      <c r="W21" s="848">
        <v>42388</v>
      </c>
      <c r="X21" s="849" t="s">
        <v>2</v>
      </c>
      <c r="Y21" s="870">
        <v>1014.45</v>
      </c>
      <c r="Z21" s="868">
        <f t="shared" si="6"/>
        <v>1014.45</v>
      </c>
      <c r="AA21" s="850">
        <f t="shared" si="0"/>
        <v>1</v>
      </c>
      <c r="AB21" s="870">
        <f t="shared" si="5"/>
        <v>749647.03336783475</v>
      </c>
      <c r="AC21" s="853">
        <v>760479433</v>
      </c>
      <c r="AD21" s="851">
        <f t="shared" si="1"/>
        <v>760479433</v>
      </c>
      <c r="AE21" s="850">
        <f t="shared" si="2"/>
        <v>1</v>
      </c>
      <c r="AF21" s="1247" t="s">
        <v>5152</v>
      </c>
      <c r="AG21" s="1248"/>
      <c r="AH21" s="1249"/>
      <c r="AI21" s="852">
        <f t="shared" si="3"/>
        <v>4.4493150684931511</v>
      </c>
      <c r="AJ21" s="841"/>
      <c r="AL21" s="980">
        <v>44012</v>
      </c>
    </row>
    <row r="22" spans="1:38" s="821" customFormat="1" ht="27.95" customHeight="1">
      <c r="A22" s="839">
        <f t="shared" si="4"/>
        <v>17</v>
      </c>
      <c r="B22" s="869">
        <v>8010001</v>
      </c>
      <c r="C22" s="841" t="s">
        <v>4444</v>
      </c>
      <c r="D22" s="842" t="s">
        <v>4592</v>
      </c>
      <c r="E22" s="839">
        <v>2010</v>
      </c>
      <c r="F22" s="839">
        <v>261</v>
      </c>
      <c r="G22" s="839" t="s">
        <v>2</v>
      </c>
      <c r="H22" s="839">
        <v>4920035374</v>
      </c>
      <c r="I22" s="843" t="s">
        <v>5620</v>
      </c>
      <c r="J22" s="839" t="s">
        <v>2</v>
      </c>
      <c r="K22" s="844" t="s">
        <v>5612</v>
      </c>
      <c r="L22" s="844" t="s">
        <v>5620</v>
      </c>
      <c r="M22" s="839">
        <v>-75</v>
      </c>
      <c r="N22" s="839" t="s">
        <v>4447</v>
      </c>
      <c r="O22" s="845">
        <v>-543.73699999999997</v>
      </c>
      <c r="P22" s="846" t="s">
        <v>5261</v>
      </c>
      <c r="Q22" s="839">
        <v>4500023601</v>
      </c>
      <c r="R22" s="839">
        <v>2117</v>
      </c>
      <c r="S22" s="839">
        <v>2100</v>
      </c>
      <c r="T22" s="839" t="s">
        <v>5120</v>
      </c>
      <c r="U22" s="981" t="s">
        <v>5121</v>
      </c>
      <c r="V22" s="847" t="s">
        <v>2</v>
      </c>
      <c r="W22" s="848">
        <v>41330</v>
      </c>
      <c r="X22" s="849" t="s">
        <v>2</v>
      </c>
      <c r="Y22" s="868">
        <v>75</v>
      </c>
      <c r="Z22" s="868">
        <f t="shared" si="6"/>
        <v>75</v>
      </c>
      <c r="AA22" s="850">
        <f t="shared" si="0"/>
        <v>1</v>
      </c>
      <c r="AB22" s="870">
        <f t="shared" si="5"/>
        <v>7249.8266666666668</v>
      </c>
      <c r="AC22" s="853">
        <v>543737</v>
      </c>
      <c r="AD22" s="851">
        <f t="shared" si="1"/>
        <v>543737</v>
      </c>
      <c r="AE22" s="850">
        <f t="shared" si="2"/>
        <v>1</v>
      </c>
      <c r="AF22" s="1247" t="s">
        <v>5152</v>
      </c>
      <c r="AG22" s="1248"/>
      <c r="AH22" s="1249"/>
      <c r="AI22" s="852">
        <f t="shared" si="3"/>
        <v>7.3479452054794523</v>
      </c>
      <c r="AJ22" s="841"/>
      <c r="AL22" s="980">
        <v>44012</v>
      </c>
    </row>
    <row r="23" spans="1:38" s="821" customFormat="1" ht="27.95" customHeight="1">
      <c r="A23" s="839">
        <f t="shared" si="4"/>
        <v>18</v>
      </c>
      <c r="B23" s="840">
        <v>8010001</v>
      </c>
      <c r="C23" s="841" t="s">
        <v>4444</v>
      </c>
      <c r="D23" s="842" t="s">
        <v>4592</v>
      </c>
      <c r="E23" s="839">
        <v>2010</v>
      </c>
      <c r="F23" s="839">
        <v>261</v>
      </c>
      <c r="G23" s="839" t="s">
        <v>2</v>
      </c>
      <c r="H23" s="839">
        <v>4920035373</v>
      </c>
      <c r="I23" s="843" t="s">
        <v>5620</v>
      </c>
      <c r="J23" s="839" t="s">
        <v>2</v>
      </c>
      <c r="K23" s="844" t="s">
        <v>5612</v>
      </c>
      <c r="L23" s="843" t="s">
        <v>5620</v>
      </c>
      <c r="M23" s="839">
        <v>-73</v>
      </c>
      <c r="N23" s="839" t="s">
        <v>4447</v>
      </c>
      <c r="O23" s="845">
        <v>-529.23800000000006</v>
      </c>
      <c r="P23" s="846" t="s">
        <v>5261</v>
      </c>
      <c r="Q23" s="839">
        <v>4500023601</v>
      </c>
      <c r="R23" s="839">
        <v>2117</v>
      </c>
      <c r="S23" s="839">
        <v>2100</v>
      </c>
      <c r="T23" s="839" t="s">
        <v>5120</v>
      </c>
      <c r="U23" s="981" t="s">
        <v>5121</v>
      </c>
      <c r="V23" s="847" t="s">
        <v>2</v>
      </c>
      <c r="W23" s="848">
        <v>41330</v>
      </c>
      <c r="X23" s="849" t="s">
        <v>2</v>
      </c>
      <c r="Y23" s="868">
        <v>73</v>
      </c>
      <c r="Z23" s="868">
        <f t="shared" si="6"/>
        <v>73</v>
      </c>
      <c r="AA23" s="850">
        <f t="shared" si="0"/>
        <v>1</v>
      </c>
      <c r="AB23" s="870">
        <f t="shared" si="5"/>
        <v>7249.8356164383558</v>
      </c>
      <c r="AC23" s="851">
        <v>529238</v>
      </c>
      <c r="AD23" s="851">
        <f t="shared" si="1"/>
        <v>529238</v>
      </c>
      <c r="AE23" s="850">
        <f t="shared" si="2"/>
        <v>1</v>
      </c>
      <c r="AF23" s="1247" t="s">
        <v>5152</v>
      </c>
      <c r="AG23" s="1248"/>
      <c r="AH23" s="1249"/>
      <c r="AI23" s="852">
        <f t="shared" si="3"/>
        <v>7.3479452054794523</v>
      </c>
      <c r="AJ23" s="841"/>
      <c r="AL23" s="980">
        <v>44012</v>
      </c>
    </row>
    <row r="24" spans="1:38" s="821" customFormat="1" ht="48" customHeight="1">
      <c r="A24" s="839">
        <f t="shared" si="4"/>
        <v>19</v>
      </c>
      <c r="B24" s="840">
        <v>8020007</v>
      </c>
      <c r="C24" s="841" t="s">
        <v>4444</v>
      </c>
      <c r="D24" s="842" t="s">
        <v>5079</v>
      </c>
      <c r="E24" s="839">
        <v>2010</v>
      </c>
      <c r="F24" s="839">
        <v>261</v>
      </c>
      <c r="G24" s="839" t="s">
        <v>2</v>
      </c>
      <c r="H24" s="839">
        <v>4920015979</v>
      </c>
      <c r="I24" s="843" t="s">
        <v>5620</v>
      </c>
      <c r="J24" s="839" t="s">
        <v>2</v>
      </c>
      <c r="K24" s="844" t="s">
        <v>5617</v>
      </c>
      <c r="L24" s="843" t="s">
        <v>5620</v>
      </c>
      <c r="M24" s="839" t="s">
        <v>5640</v>
      </c>
      <c r="N24" s="839" t="s">
        <v>5080</v>
      </c>
      <c r="O24" s="845" t="s">
        <v>5672</v>
      </c>
      <c r="P24" s="846" t="s">
        <v>5162</v>
      </c>
      <c r="Q24" s="839">
        <v>3500113166</v>
      </c>
      <c r="R24" s="839">
        <v>2117</v>
      </c>
      <c r="S24" s="839">
        <v>2100</v>
      </c>
      <c r="T24" s="839" t="s">
        <v>5120</v>
      </c>
      <c r="U24" s="981" t="s">
        <v>5121</v>
      </c>
      <c r="V24" s="847" t="s">
        <v>2</v>
      </c>
      <c r="W24" s="848">
        <v>42388</v>
      </c>
      <c r="X24" s="849" t="s">
        <v>2</v>
      </c>
      <c r="Y24" s="870">
        <v>1145.8</v>
      </c>
      <c r="Z24" s="868">
        <f t="shared" si="6"/>
        <v>1145.8</v>
      </c>
      <c r="AA24" s="850">
        <f t="shared" si="0"/>
        <v>1</v>
      </c>
      <c r="AB24" s="870">
        <f t="shared" si="5"/>
        <v>749647.03351370222</v>
      </c>
      <c r="AC24" s="851">
        <v>858945571</v>
      </c>
      <c r="AD24" s="851">
        <f t="shared" si="1"/>
        <v>858945571</v>
      </c>
      <c r="AE24" s="850">
        <f t="shared" si="2"/>
        <v>1</v>
      </c>
      <c r="AF24" s="1247" t="s">
        <v>5152</v>
      </c>
      <c r="AG24" s="1248"/>
      <c r="AH24" s="1249"/>
      <c r="AI24" s="852">
        <f t="shared" si="3"/>
        <v>4.4493150684931511</v>
      </c>
      <c r="AJ24" s="841"/>
      <c r="AL24" s="980">
        <v>44012</v>
      </c>
    </row>
    <row r="25" spans="1:38" s="821" customFormat="1" ht="48" customHeight="1">
      <c r="A25" s="839">
        <f t="shared" si="4"/>
        <v>20</v>
      </c>
      <c r="B25" s="840">
        <v>8020007</v>
      </c>
      <c r="C25" s="841" t="s">
        <v>4444</v>
      </c>
      <c r="D25" s="842" t="s">
        <v>5079</v>
      </c>
      <c r="E25" s="839">
        <v>2010</v>
      </c>
      <c r="F25" s="839">
        <v>261</v>
      </c>
      <c r="G25" s="839" t="s">
        <v>2</v>
      </c>
      <c r="H25" s="839">
        <v>4920015974</v>
      </c>
      <c r="I25" s="843" t="s">
        <v>5620</v>
      </c>
      <c r="J25" s="839" t="s">
        <v>2</v>
      </c>
      <c r="K25" s="844" t="s">
        <v>5617</v>
      </c>
      <c r="L25" s="843" t="s">
        <v>5620</v>
      </c>
      <c r="M25" s="839" t="s">
        <v>5641</v>
      </c>
      <c r="N25" s="839" t="s">
        <v>5080</v>
      </c>
      <c r="O25" s="845" t="s">
        <v>5673</v>
      </c>
      <c r="P25" s="846" t="s">
        <v>5162</v>
      </c>
      <c r="Q25" s="839">
        <v>3500113166</v>
      </c>
      <c r="R25" s="839">
        <v>2117</v>
      </c>
      <c r="S25" s="839">
        <v>2100</v>
      </c>
      <c r="T25" s="839" t="s">
        <v>5120</v>
      </c>
      <c r="U25" s="981" t="s">
        <v>5121</v>
      </c>
      <c r="V25" s="847" t="s">
        <v>2</v>
      </c>
      <c r="W25" s="848">
        <v>42388</v>
      </c>
      <c r="X25" s="849" t="s">
        <v>2</v>
      </c>
      <c r="Y25" s="870">
        <v>1144.79</v>
      </c>
      <c r="Z25" s="868">
        <f t="shared" si="6"/>
        <v>1144.79</v>
      </c>
      <c r="AA25" s="850">
        <f t="shared" si="0"/>
        <v>1</v>
      </c>
      <c r="AB25" s="870">
        <f t="shared" si="5"/>
        <v>749647.03308030299</v>
      </c>
      <c r="AC25" s="851">
        <v>858188427</v>
      </c>
      <c r="AD25" s="851">
        <f t="shared" si="1"/>
        <v>858188427</v>
      </c>
      <c r="AE25" s="850">
        <f t="shared" si="2"/>
        <v>1</v>
      </c>
      <c r="AF25" s="1247" t="s">
        <v>5152</v>
      </c>
      <c r="AG25" s="1248"/>
      <c r="AH25" s="1249"/>
      <c r="AI25" s="852">
        <f t="shared" si="3"/>
        <v>4.4493150684931511</v>
      </c>
      <c r="AJ25" s="841"/>
      <c r="AL25" s="980">
        <v>44012</v>
      </c>
    </row>
    <row r="26" spans="1:38" s="821" customFormat="1" ht="27.95" customHeight="1">
      <c r="A26" s="839">
        <f t="shared" si="4"/>
        <v>21</v>
      </c>
      <c r="B26" s="840">
        <v>8020007</v>
      </c>
      <c r="C26" s="841" t="s">
        <v>4444</v>
      </c>
      <c r="D26" s="842" t="s">
        <v>5079</v>
      </c>
      <c r="E26" s="839">
        <v>2010</v>
      </c>
      <c r="F26" s="839">
        <v>261</v>
      </c>
      <c r="G26" s="839" t="s">
        <v>2</v>
      </c>
      <c r="H26" s="839">
        <v>4920020900</v>
      </c>
      <c r="I26" s="843" t="s">
        <v>5619</v>
      </c>
      <c r="J26" s="839" t="s">
        <v>2</v>
      </c>
      <c r="K26" s="844" t="s">
        <v>5617</v>
      </c>
      <c r="L26" s="843" t="s">
        <v>5619</v>
      </c>
      <c r="M26" s="839" t="s">
        <v>5643</v>
      </c>
      <c r="N26" s="839" t="s">
        <v>5080</v>
      </c>
      <c r="O26" s="845" t="s">
        <v>5675</v>
      </c>
      <c r="P26" s="846" t="s">
        <v>5162</v>
      </c>
      <c r="Q26" s="839">
        <v>3500113166</v>
      </c>
      <c r="R26" s="839">
        <v>2117</v>
      </c>
      <c r="S26" s="839">
        <v>2100</v>
      </c>
      <c r="T26" s="839" t="s">
        <v>5120</v>
      </c>
      <c r="U26" s="981" t="s">
        <v>5121</v>
      </c>
      <c r="V26" s="847" t="s">
        <v>2</v>
      </c>
      <c r="W26" s="848">
        <v>42388</v>
      </c>
      <c r="X26" s="849" t="s">
        <v>2</v>
      </c>
      <c r="Y26" s="870">
        <v>1190.5899999999999</v>
      </c>
      <c r="Z26" s="868">
        <f t="shared" si="6"/>
        <v>1190.5899999999999</v>
      </c>
      <c r="AA26" s="850">
        <f t="shared" si="0"/>
        <v>1</v>
      </c>
      <c r="AB26" s="870">
        <f t="shared" si="5"/>
        <v>749647.03298364684</v>
      </c>
      <c r="AC26" s="851">
        <v>892522261</v>
      </c>
      <c r="AD26" s="851">
        <f t="shared" si="1"/>
        <v>892522261</v>
      </c>
      <c r="AE26" s="850">
        <f t="shared" si="2"/>
        <v>1</v>
      </c>
      <c r="AF26" s="1247" t="s">
        <v>5152</v>
      </c>
      <c r="AG26" s="1248"/>
      <c r="AH26" s="1249"/>
      <c r="AI26" s="852">
        <f t="shared" si="3"/>
        <v>4.4493150684931511</v>
      </c>
      <c r="AJ26" s="841"/>
      <c r="AL26" s="980">
        <v>44012</v>
      </c>
    </row>
    <row r="27" spans="1:38" s="821" customFormat="1" ht="27.95" customHeight="1">
      <c r="A27" s="839">
        <f t="shared" si="4"/>
        <v>22</v>
      </c>
      <c r="B27" s="840">
        <v>8020007</v>
      </c>
      <c r="C27" s="841" t="s">
        <v>4444</v>
      </c>
      <c r="D27" s="842" t="s">
        <v>5079</v>
      </c>
      <c r="E27" s="839">
        <v>2010</v>
      </c>
      <c r="F27" s="839">
        <v>261</v>
      </c>
      <c r="G27" s="839" t="s">
        <v>2</v>
      </c>
      <c r="H27" s="839">
        <v>4920015975</v>
      </c>
      <c r="I27" s="843" t="s">
        <v>5619</v>
      </c>
      <c r="J27" s="839" t="s">
        <v>2</v>
      </c>
      <c r="K27" s="844" t="s">
        <v>5617</v>
      </c>
      <c r="L27" s="843" t="s">
        <v>5619</v>
      </c>
      <c r="M27" s="839" t="s">
        <v>5642</v>
      </c>
      <c r="N27" s="839" t="s">
        <v>5080</v>
      </c>
      <c r="O27" s="845" t="s">
        <v>5674</v>
      </c>
      <c r="P27" s="846" t="s">
        <v>5162</v>
      </c>
      <c r="Q27" s="839">
        <v>3500113166</v>
      </c>
      <c r="R27" s="839">
        <v>2117</v>
      </c>
      <c r="S27" s="839">
        <v>2100</v>
      </c>
      <c r="T27" s="839" t="s">
        <v>5120</v>
      </c>
      <c r="U27" s="981" t="s">
        <v>5121</v>
      </c>
      <c r="V27" s="847" t="s">
        <v>2</v>
      </c>
      <c r="W27" s="848">
        <v>42388</v>
      </c>
      <c r="X27" s="849" t="s">
        <v>2</v>
      </c>
      <c r="Y27" s="870">
        <v>1208.92</v>
      </c>
      <c r="Z27" s="868">
        <f t="shared" si="6"/>
        <v>1208.92</v>
      </c>
      <c r="AA27" s="850">
        <f t="shared" si="0"/>
        <v>1</v>
      </c>
      <c r="AB27" s="870">
        <f t="shared" si="5"/>
        <v>749647.03288885939</v>
      </c>
      <c r="AC27" s="851">
        <v>906263291</v>
      </c>
      <c r="AD27" s="851">
        <f t="shared" si="1"/>
        <v>906263291</v>
      </c>
      <c r="AE27" s="850">
        <f t="shared" si="2"/>
        <v>1</v>
      </c>
      <c r="AF27" s="1247" t="s">
        <v>5152</v>
      </c>
      <c r="AG27" s="1248"/>
      <c r="AH27" s="1249"/>
      <c r="AI27" s="852">
        <f t="shared" si="3"/>
        <v>4.4493150684931511</v>
      </c>
      <c r="AJ27" s="841"/>
      <c r="AL27" s="980">
        <v>44012</v>
      </c>
    </row>
    <row r="28" spans="1:38" s="821" customFormat="1" ht="27.95" customHeight="1">
      <c r="A28" s="839">
        <f t="shared" si="4"/>
        <v>23</v>
      </c>
      <c r="B28" s="840">
        <v>8020007</v>
      </c>
      <c r="C28" s="841" t="s">
        <v>4444</v>
      </c>
      <c r="D28" s="842" t="s">
        <v>5079</v>
      </c>
      <c r="E28" s="839">
        <v>2010</v>
      </c>
      <c r="F28" s="839">
        <v>261</v>
      </c>
      <c r="G28" s="839" t="s">
        <v>2</v>
      </c>
      <c r="H28" s="839">
        <v>4920015977</v>
      </c>
      <c r="I28" s="843" t="s">
        <v>5618</v>
      </c>
      <c r="J28" s="839" t="s">
        <v>2</v>
      </c>
      <c r="K28" s="844" t="s">
        <v>5617</v>
      </c>
      <c r="L28" s="843" t="s">
        <v>5618</v>
      </c>
      <c r="M28" s="839" t="s">
        <v>5645</v>
      </c>
      <c r="N28" s="839" t="s">
        <v>5080</v>
      </c>
      <c r="O28" s="845" t="s">
        <v>5677</v>
      </c>
      <c r="P28" s="846" t="s">
        <v>5162</v>
      </c>
      <c r="Q28" s="839">
        <v>3500113166</v>
      </c>
      <c r="R28" s="839">
        <v>2117</v>
      </c>
      <c r="S28" s="839">
        <v>2100</v>
      </c>
      <c r="T28" s="839" t="s">
        <v>5120</v>
      </c>
      <c r="U28" s="981" t="s">
        <v>5121</v>
      </c>
      <c r="V28" s="847" t="s">
        <v>2</v>
      </c>
      <c r="W28" s="848">
        <v>42388</v>
      </c>
      <c r="X28" s="849" t="s">
        <v>2</v>
      </c>
      <c r="Y28" s="870">
        <v>1202.4000000000001</v>
      </c>
      <c r="Z28" s="868">
        <f t="shared" si="6"/>
        <v>1202.4000000000001</v>
      </c>
      <c r="AA28" s="850">
        <f t="shared" si="0"/>
        <v>1</v>
      </c>
      <c r="AB28" s="870">
        <f t="shared" si="5"/>
        <v>749647.03343313362</v>
      </c>
      <c r="AC28" s="853">
        <v>901375593</v>
      </c>
      <c r="AD28" s="851">
        <f t="shared" si="1"/>
        <v>901375592.99999988</v>
      </c>
      <c r="AE28" s="850">
        <f t="shared" si="2"/>
        <v>0.99999999999999989</v>
      </c>
      <c r="AF28" s="1247" t="s">
        <v>5152</v>
      </c>
      <c r="AG28" s="1248"/>
      <c r="AH28" s="1249"/>
      <c r="AI28" s="852">
        <f t="shared" si="3"/>
        <v>4.4493150684931511</v>
      </c>
      <c r="AJ28" s="841"/>
      <c r="AL28" s="980">
        <v>44012</v>
      </c>
    </row>
    <row r="29" spans="1:38" s="821" customFormat="1" ht="27.95" customHeight="1">
      <c r="A29" s="839">
        <f t="shared" si="4"/>
        <v>24</v>
      </c>
      <c r="B29" s="840">
        <v>8020007</v>
      </c>
      <c r="C29" s="841" t="s">
        <v>4444</v>
      </c>
      <c r="D29" s="842" t="s">
        <v>5079</v>
      </c>
      <c r="E29" s="839">
        <v>2010</v>
      </c>
      <c r="F29" s="839">
        <v>261</v>
      </c>
      <c r="G29" s="839" t="s">
        <v>2</v>
      </c>
      <c r="H29" s="839">
        <v>4920020901</v>
      </c>
      <c r="I29" s="839" t="s">
        <v>5618</v>
      </c>
      <c r="J29" s="839" t="s">
        <v>2</v>
      </c>
      <c r="K29" s="844" t="s">
        <v>5617</v>
      </c>
      <c r="L29" s="843" t="s">
        <v>5618</v>
      </c>
      <c r="M29" s="839" t="s">
        <v>5644</v>
      </c>
      <c r="N29" s="839" t="s">
        <v>5080</v>
      </c>
      <c r="O29" s="845" t="s">
        <v>5676</v>
      </c>
      <c r="P29" s="846" t="s">
        <v>5162</v>
      </c>
      <c r="Q29" s="839">
        <v>3500113166</v>
      </c>
      <c r="R29" s="839">
        <v>2117</v>
      </c>
      <c r="S29" s="839">
        <v>2100</v>
      </c>
      <c r="T29" s="839" t="s">
        <v>5120</v>
      </c>
      <c r="U29" s="981" t="s">
        <v>5121</v>
      </c>
      <c r="V29" s="847" t="s">
        <v>2</v>
      </c>
      <c r="W29" s="848">
        <v>42388</v>
      </c>
      <c r="X29" s="849" t="s">
        <v>2</v>
      </c>
      <c r="Y29" s="870">
        <v>1197.49</v>
      </c>
      <c r="Z29" s="868">
        <f t="shared" si="6"/>
        <v>1197.49</v>
      </c>
      <c r="AA29" s="850">
        <f t="shared" si="0"/>
        <v>1</v>
      </c>
      <c r="AB29" s="870">
        <f t="shared" si="5"/>
        <v>749647.03337814927</v>
      </c>
      <c r="AC29" s="853">
        <v>897694826</v>
      </c>
      <c r="AD29" s="851">
        <f t="shared" si="1"/>
        <v>897694826</v>
      </c>
      <c r="AE29" s="850">
        <f t="shared" si="2"/>
        <v>1</v>
      </c>
      <c r="AF29" s="1247" t="s">
        <v>5152</v>
      </c>
      <c r="AG29" s="1248"/>
      <c r="AH29" s="1249"/>
      <c r="AI29" s="852">
        <f t="shared" si="3"/>
        <v>4.4493150684931511</v>
      </c>
      <c r="AJ29" s="841"/>
      <c r="AL29" s="980">
        <v>44012</v>
      </c>
    </row>
    <row r="30" spans="1:38" s="821" customFormat="1" ht="27.95" customHeight="1">
      <c r="A30" s="839">
        <f t="shared" si="4"/>
        <v>25</v>
      </c>
      <c r="B30" s="840">
        <v>8020007</v>
      </c>
      <c r="C30" s="841" t="s">
        <v>4444</v>
      </c>
      <c r="D30" s="842" t="s">
        <v>5079</v>
      </c>
      <c r="E30" s="839">
        <v>2010</v>
      </c>
      <c r="F30" s="839">
        <v>261</v>
      </c>
      <c r="G30" s="839" t="s">
        <v>2</v>
      </c>
      <c r="H30" s="839">
        <v>4920032501</v>
      </c>
      <c r="I30" s="839" t="s">
        <v>5617</v>
      </c>
      <c r="J30" s="839" t="s">
        <v>2</v>
      </c>
      <c r="K30" s="844" t="s">
        <v>5613</v>
      </c>
      <c r="L30" s="843" t="s">
        <v>5617</v>
      </c>
      <c r="M30" s="839" t="s">
        <v>5647</v>
      </c>
      <c r="N30" s="839" t="s">
        <v>5080</v>
      </c>
      <c r="O30" s="845" t="s">
        <v>5679</v>
      </c>
      <c r="P30" s="846" t="s">
        <v>5162</v>
      </c>
      <c r="Q30" s="839">
        <v>3500113166</v>
      </c>
      <c r="R30" s="839">
        <v>2117</v>
      </c>
      <c r="S30" s="839">
        <v>2100</v>
      </c>
      <c r="T30" s="839" t="s">
        <v>5120</v>
      </c>
      <c r="U30" s="981" t="s">
        <v>5121</v>
      </c>
      <c r="V30" s="847" t="s">
        <v>2</v>
      </c>
      <c r="W30" s="848">
        <v>42388</v>
      </c>
      <c r="X30" s="849" t="s">
        <v>2</v>
      </c>
      <c r="Y30" s="870">
        <v>1161.95</v>
      </c>
      <c r="Z30" s="868">
        <f t="shared" si="6"/>
        <v>1161.95</v>
      </c>
      <c r="AA30" s="850">
        <f t="shared" si="0"/>
        <v>1</v>
      </c>
      <c r="AB30" s="870">
        <f t="shared" si="5"/>
        <v>749647.03300486249</v>
      </c>
      <c r="AC30" s="851">
        <v>871052370</v>
      </c>
      <c r="AD30" s="851">
        <f t="shared" si="1"/>
        <v>871052370</v>
      </c>
      <c r="AE30" s="850">
        <f t="shared" si="2"/>
        <v>1</v>
      </c>
      <c r="AF30" s="1247" t="s">
        <v>5152</v>
      </c>
      <c r="AG30" s="1248"/>
      <c r="AH30" s="1249"/>
      <c r="AI30" s="852">
        <f t="shared" si="3"/>
        <v>4.4493150684931511</v>
      </c>
      <c r="AJ30" s="841"/>
      <c r="AL30" s="980">
        <v>44012</v>
      </c>
    </row>
    <row r="31" spans="1:38" s="821" customFormat="1" ht="27.95" customHeight="1">
      <c r="A31" s="839">
        <f t="shared" si="4"/>
        <v>26</v>
      </c>
      <c r="B31" s="840">
        <v>8020007</v>
      </c>
      <c r="C31" s="841" t="s">
        <v>4444</v>
      </c>
      <c r="D31" s="842" t="s">
        <v>5079</v>
      </c>
      <c r="E31" s="839">
        <v>2010</v>
      </c>
      <c r="F31" s="839">
        <v>261</v>
      </c>
      <c r="G31" s="839" t="s">
        <v>2</v>
      </c>
      <c r="H31" s="839">
        <v>4920013397</v>
      </c>
      <c r="I31" s="839" t="s">
        <v>5617</v>
      </c>
      <c r="J31" s="839" t="s">
        <v>2</v>
      </c>
      <c r="K31" s="844" t="s">
        <v>5613</v>
      </c>
      <c r="L31" s="839" t="s">
        <v>5617</v>
      </c>
      <c r="M31" s="839" t="s">
        <v>5646</v>
      </c>
      <c r="N31" s="839" t="s">
        <v>5080</v>
      </c>
      <c r="O31" s="845" t="s">
        <v>5678</v>
      </c>
      <c r="P31" s="846" t="s">
        <v>5162</v>
      </c>
      <c r="Q31" s="839">
        <v>3500113166</v>
      </c>
      <c r="R31" s="839">
        <v>2117</v>
      </c>
      <c r="S31" s="839">
        <v>2100</v>
      </c>
      <c r="T31" s="839" t="s">
        <v>5120</v>
      </c>
      <c r="U31" s="981" t="s">
        <v>5121</v>
      </c>
      <c r="V31" s="847" t="s">
        <v>2</v>
      </c>
      <c r="W31" s="848">
        <v>42388</v>
      </c>
      <c r="X31" s="849" t="s">
        <v>2</v>
      </c>
      <c r="Y31" s="870">
        <v>1173.73</v>
      </c>
      <c r="Z31" s="868">
        <f t="shared" si="6"/>
        <v>1173.73</v>
      </c>
      <c r="AA31" s="850">
        <f t="shared" si="0"/>
        <v>1</v>
      </c>
      <c r="AB31" s="870">
        <f t="shared" si="5"/>
        <v>749647.03296328802</v>
      </c>
      <c r="AC31" s="851">
        <v>879883212</v>
      </c>
      <c r="AD31" s="851">
        <f t="shared" si="1"/>
        <v>879883212</v>
      </c>
      <c r="AE31" s="850">
        <f t="shared" si="2"/>
        <v>1</v>
      </c>
      <c r="AF31" s="1247" t="s">
        <v>5152</v>
      </c>
      <c r="AG31" s="1248"/>
      <c r="AH31" s="1249"/>
      <c r="AI31" s="852">
        <f t="shared" si="3"/>
        <v>4.4493150684931511</v>
      </c>
      <c r="AJ31" s="841"/>
      <c r="AL31" s="980">
        <v>44012</v>
      </c>
    </row>
    <row r="32" spans="1:38" s="821" customFormat="1" ht="27.95" customHeight="1">
      <c r="A32" s="839">
        <f t="shared" si="4"/>
        <v>27</v>
      </c>
      <c r="B32" s="840">
        <v>8020007</v>
      </c>
      <c r="C32" s="841" t="s">
        <v>4444</v>
      </c>
      <c r="D32" s="842" t="s">
        <v>5079</v>
      </c>
      <c r="E32" s="839">
        <v>2010</v>
      </c>
      <c r="F32" s="839">
        <v>261</v>
      </c>
      <c r="G32" s="839" t="s">
        <v>2</v>
      </c>
      <c r="H32" s="839">
        <v>4920064984</v>
      </c>
      <c r="I32" s="839" t="s">
        <v>5616</v>
      </c>
      <c r="J32" s="839" t="s">
        <v>2</v>
      </c>
      <c r="K32" s="844" t="s">
        <v>5626</v>
      </c>
      <c r="L32" s="839" t="s">
        <v>5616</v>
      </c>
      <c r="M32" s="839" t="s">
        <v>5648</v>
      </c>
      <c r="N32" s="839" t="s">
        <v>5080</v>
      </c>
      <c r="O32" s="845" t="s">
        <v>5680</v>
      </c>
      <c r="P32" s="846" t="s">
        <v>5162</v>
      </c>
      <c r="Q32" s="839">
        <v>3500113166</v>
      </c>
      <c r="R32" s="839">
        <v>2117</v>
      </c>
      <c r="S32" s="839">
        <v>2100</v>
      </c>
      <c r="T32" s="839" t="s">
        <v>5120</v>
      </c>
      <c r="U32" s="981" t="s">
        <v>5121</v>
      </c>
      <c r="V32" s="847" t="s">
        <v>2</v>
      </c>
      <c r="W32" s="848">
        <v>42388</v>
      </c>
      <c r="X32" s="849" t="s">
        <v>2</v>
      </c>
      <c r="Y32" s="870">
        <v>1089.01</v>
      </c>
      <c r="Z32" s="868">
        <f t="shared" si="6"/>
        <v>1089.01</v>
      </c>
      <c r="AA32" s="850">
        <f t="shared" si="0"/>
        <v>1</v>
      </c>
      <c r="AB32" s="870">
        <f t="shared" si="5"/>
        <v>722741.4146793877</v>
      </c>
      <c r="AC32" s="851">
        <v>787072628</v>
      </c>
      <c r="AD32" s="851">
        <f t="shared" si="1"/>
        <v>787072628</v>
      </c>
      <c r="AE32" s="850">
        <f t="shared" si="2"/>
        <v>1</v>
      </c>
      <c r="AF32" s="1247" t="s">
        <v>5152</v>
      </c>
      <c r="AG32" s="1248"/>
      <c r="AH32" s="1249"/>
      <c r="AI32" s="852">
        <f t="shared" si="3"/>
        <v>4.4493150684931511</v>
      </c>
      <c r="AJ32" s="841"/>
      <c r="AL32" s="980">
        <v>44012</v>
      </c>
    </row>
    <row r="33" spans="1:38" s="821" customFormat="1" ht="48" customHeight="1">
      <c r="A33" s="839">
        <f t="shared" si="4"/>
        <v>28</v>
      </c>
      <c r="B33" s="840">
        <v>8020007</v>
      </c>
      <c r="C33" s="841" t="s">
        <v>4444</v>
      </c>
      <c r="D33" s="842" t="s">
        <v>5079</v>
      </c>
      <c r="E33" s="839">
        <v>2010</v>
      </c>
      <c r="F33" s="839">
        <v>261</v>
      </c>
      <c r="G33" s="839" t="s">
        <v>2</v>
      </c>
      <c r="H33" s="839">
        <v>4920013398</v>
      </c>
      <c r="I33" s="839" t="s">
        <v>5616</v>
      </c>
      <c r="J33" s="839" t="s">
        <v>2</v>
      </c>
      <c r="K33" s="844" t="s">
        <v>5613</v>
      </c>
      <c r="L33" s="839" t="s">
        <v>5616</v>
      </c>
      <c r="M33" s="839" t="s">
        <v>5649</v>
      </c>
      <c r="N33" s="839" t="s">
        <v>5080</v>
      </c>
      <c r="O33" s="845" t="s">
        <v>5681</v>
      </c>
      <c r="P33" s="846" t="s">
        <v>5162</v>
      </c>
      <c r="Q33" s="839">
        <v>3500113166</v>
      </c>
      <c r="R33" s="839">
        <v>2117</v>
      </c>
      <c r="S33" s="839">
        <v>2100</v>
      </c>
      <c r="T33" s="839" t="s">
        <v>5120</v>
      </c>
      <c r="U33" s="981" t="s">
        <v>5121</v>
      </c>
      <c r="V33" s="847" t="s">
        <v>2</v>
      </c>
      <c r="W33" s="848">
        <v>42388</v>
      </c>
      <c r="X33" s="849" t="s">
        <v>2</v>
      </c>
      <c r="Y33" s="870">
        <v>1075.57</v>
      </c>
      <c r="Z33" s="868">
        <f t="shared" si="6"/>
        <v>1075.57</v>
      </c>
      <c r="AA33" s="850">
        <f t="shared" si="0"/>
        <v>1</v>
      </c>
      <c r="AB33" s="870">
        <f t="shared" si="5"/>
        <v>752436.25147596165</v>
      </c>
      <c r="AC33" s="851">
        <v>809297859</v>
      </c>
      <c r="AD33" s="851">
        <f t="shared" si="1"/>
        <v>809297859</v>
      </c>
      <c r="AE33" s="850">
        <f t="shared" si="2"/>
        <v>1</v>
      </c>
      <c r="AF33" s="1247" t="s">
        <v>5152</v>
      </c>
      <c r="AG33" s="1248"/>
      <c r="AH33" s="1249"/>
      <c r="AI33" s="852">
        <f t="shared" si="3"/>
        <v>4.4493150684931511</v>
      </c>
      <c r="AJ33" s="841"/>
      <c r="AL33" s="980">
        <v>44012</v>
      </c>
    </row>
    <row r="34" spans="1:38" s="821" customFormat="1" ht="27.95" customHeight="1">
      <c r="A34" s="839">
        <f t="shared" si="4"/>
        <v>29</v>
      </c>
      <c r="B34" s="840">
        <v>8020007</v>
      </c>
      <c r="C34" s="841" t="s">
        <v>4444</v>
      </c>
      <c r="D34" s="842" t="s">
        <v>5079</v>
      </c>
      <c r="E34" s="839">
        <v>2010</v>
      </c>
      <c r="F34" s="839">
        <v>261</v>
      </c>
      <c r="G34" s="839" t="s">
        <v>2</v>
      </c>
      <c r="H34" s="839">
        <v>4920064988</v>
      </c>
      <c r="I34" s="839" t="s">
        <v>5615</v>
      </c>
      <c r="J34" s="839" t="s">
        <v>2</v>
      </c>
      <c r="K34" s="844" t="s">
        <v>5626</v>
      </c>
      <c r="L34" s="839" t="s">
        <v>5615</v>
      </c>
      <c r="M34" s="839" t="s">
        <v>5650</v>
      </c>
      <c r="N34" s="839" t="s">
        <v>5080</v>
      </c>
      <c r="O34" s="845" t="s">
        <v>5682</v>
      </c>
      <c r="P34" s="846" t="s">
        <v>5162</v>
      </c>
      <c r="Q34" s="839">
        <v>3500113166</v>
      </c>
      <c r="R34" s="839">
        <v>2117</v>
      </c>
      <c r="S34" s="839">
        <v>2100</v>
      </c>
      <c r="T34" s="839" t="s">
        <v>5120</v>
      </c>
      <c r="U34" s="981" t="s">
        <v>5121</v>
      </c>
      <c r="V34" s="847" t="s">
        <v>2</v>
      </c>
      <c r="W34" s="848">
        <v>42388</v>
      </c>
      <c r="X34" s="849" t="s">
        <v>2</v>
      </c>
      <c r="Y34" s="870">
        <v>1026.8800000000001</v>
      </c>
      <c r="Z34" s="868">
        <f t="shared" si="6"/>
        <v>1026.8800000000001</v>
      </c>
      <c r="AA34" s="850">
        <f t="shared" si="0"/>
        <v>1</v>
      </c>
      <c r="AB34" s="870">
        <f t="shared" si="5"/>
        <v>722741.41477095662</v>
      </c>
      <c r="AC34" s="851">
        <v>742168704</v>
      </c>
      <c r="AD34" s="851">
        <f t="shared" si="1"/>
        <v>742168704</v>
      </c>
      <c r="AE34" s="850">
        <f t="shared" si="2"/>
        <v>1</v>
      </c>
      <c r="AF34" s="1247" t="s">
        <v>5152</v>
      </c>
      <c r="AG34" s="1248"/>
      <c r="AH34" s="1249"/>
      <c r="AI34" s="852">
        <f t="shared" si="3"/>
        <v>4.4493150684931511</v>
      </c>
      <c r="AJ34" s="841"/>
      <c r="AL34" s="980">
        <v>44012</v>
      </c>
    </row>
    <row r="35" spans="1:38" s="821" customFormat="1" ht="27.95" customHeight="1">
      <c r="A35" s="839">
        <f t="shared" si="4"/>
        <v>30</v>
      </c>
      <c r="B35" s="840">
        <v>8020007</v>
      </c>
      <c r="C35" s="841" t="s">
        <v>4444</v>
      </c>
      <c r="D35" s="842" t="s">
        <v>5079</v>
      </c>
      <c r="E35" s="839">
        <v>2010</v>
      </c>
      <c r="F35" s="839">
        <v>261</v>
      </c>
      <c r="G35" s="839" t="s">
        <v>2</v>
      </c>
      <c r="H35" s="839">
        <v>4920013399</v>
      </c>
      <c r="I35" s="839" t="s">
        <v>5615</v>
      </c>
      <c r="J35" s="839" t="s">
        <v>2</v>
      </c>
      <c r="K35" s="844" t="s">
        <v>5613</v>
      </c>
      <c r="L35" s="839" t="s">
        <v>5615</v>
      </c>
      <c r="M35" s="839" t="s">
        <v>5651</v>
      </c>
      <c r="N35" s="839" t="s">
        <v>5080</v>
      </c>
      <c r="O35" s="845" t="s">
        <v>5683</v>
      </c>
      <c r="P35" s="846" t="s">
        <v>5162</v>
      </c>
      <c r="Q35" s="839">
        <v>3500113166</v>
      </c>
      <c r="R35" s="839">
        <v>2117</v>
      </c>
      <c r="S35" s="839">
        <v>2100</v>
      </c>
      <c r="T35" s="839" t="s">
        <v>5120</v>
      </c>
      <c r="U35" s="981" t="s">
        <v>5121</v>
      </c>
      <c r="V35" s="847" t="s">
        <v>2</v>
      </c>
      <c r="W35" s="848">
        <v>42388</v>
      </c>
      <c r="X35" s="849" t="s">
        <v>2</v>
      </c>
      <c r="Y35" s="868">
        <v>1004.64</v>
      </c>
      <c r="Z35" s="868">
        <f t="shared" si="6"/>
        <v>1004.64</v>
      </c>
      <c r="AA35" s="850">
        <f t="shared" si="0"/>
        <v>1</v>
      </c>
      <c r="AB35" s="870">
        <f t="shared" si="5"/>
        <v>749647.03276795673</v>
      </c>
      <c r="AC35" s="851">
        <v>753125395</v>
      </c>
      <c r="AD35" s="851">
        <f t="shared" si="1"/>
        <v>753125395</v>
      </c>
      <c r="AE35" s="850">
        <f t="shared" si="2"/>
        <v>1</v>
      </c>
      <c r="AF35" s="1247" t="s">
        <v>5152</v>
      </c>
      <c r="AG35" s="1248"/>
      <c r="AH35" s="1249"/>
      <c r="AI35" s="852">
        <f t="shared" si="3"/>
        <v>4.4493150684931511</v>
      </c>
      <c r="AJ35" s="841"/>
      <c r="AL35" s="980">
        <v>44012</v>
      </c>
    </row>
    <row r="36" spans="1:38" s="821" customFormat="1" ht="27.95" customHeight="1">
      <c r="A36" s="839">
        <f t="shared" si="4"/>
        <v>31</v>
      </c>
      <c r="B36" s="840">
        <v>8020007</v>
      </c>
      <c r="C36" s="841" t="s">
        <v>4444</v>
      </c>
      <c r="D36" s="842" t="s">
        <v>5079</v>
      </c>
      <c r="E36" s="839">
        <v>2010</v>
      </c>
      <c r="F36" s="839">
        <v>261</v>
      </c>
      <c r="G36" s="839" t="s">
        <v>2</v>
      </c>
      <c r="H36" s="839">
        <v>4920065001</v>
      </c>
      <c r="I36" s="839" t="s">
        <v>5614</v>
      </c>
      <c r="J36" s="839" t="s">
        <v>2</v>
      </c>
      <c r="K36" s="844" t="s">
        <v>5626</v>
      </c>
      <c r="L36" s="839" t="s">
        <v>5614</v>
      </c>
      <c r="M36" s="839" t="s">
        <v>5652</v>
      </c>
      <c r="N36" s="839" t="s">
        <v>5080</v>
      </c>
      <c r="O36" s="845" t="s">
        <v>5684</v>
      </c>
      <c r="P36" s="846" t="s">
        <v>5162</v>
      </c>
      <c r="Q36" s="839">
        <v>3500113166</v>
      </c>
      <c r="R36" s="839">
        <v>2117</v>
      </c>
      <c r="S36" s="839">
        <v>2100</v>
      </c>
      <c r="T36" s="839" t="s">
        <v>5120</v>
      </c>
      <c r="U36" s="981" t="s">
        <v>5121</v>
      </c>
      <c r="V36" s="847" t="s">
        <v>2</v>
      </c>
      <c r="W36" s="848">
        <v>42388</v>
      </c>
      <c r="X36" s="849" t="s">
        <v>2</v>
      </c>
      <c r="Y36" s="868">
        <v>1044.1500000000001</v>
      </c>
      <c r="Z36" s="868">
        <f t="shared" si="6"/>
        <v>1044.1500000000001</v>
      </c>
      <c r="AA36" s="850">
        <f t="shared" si="0"/>
        <v>1</v>
      </c>
      <c r="AB36" s="870">
        <f t="shared" si="5"/>
        <v>722741.41454771813</v>
      </c>
      <c r="AC36" s="851">
        <v>754650448</v>
      </c>
      <c r="AD36" s="851">
        <f t="shared" si="1"/>
        <v>754650448</v>
      </c>
      <c r="AE36" s="850">
        <f t="shared" si="2"/>
        <v>1</v>
      </c>
      <c r="AF36" s="1247" t="s">
        <v>5152</v>
      </c>
      <c r="AG36" s="1248"/>
      <c r="AH36" s="1249"/>
      <c r="AI36" s="852">
        <f t="shared" si="3"/>
        <v>4.4493150684931511</v>
      </c>
      <c r="AJ36" s="841"/>
      <c r="AL36" s="980">
        <v>44012</v>
      </c>
    </row>
    <row r="37" spans="1:38" s="821" customFormat="1" ht="27.95" customHeight="1">
      <c r="A37" s="839">
        <f t="shared" si="4"/>
        <v>32</v>
      </c>
      <c r="B37" s="840">
        <v>8020007</v>
      </c>
      <c r="C37" s="841" t="s">
        <v>4444</v>
      </c>
      <c r="D37" s="842" t="s">
        <v>5079</v>
      </c>
      <c r="E37" s="839">
        <v>2010</v>
      </c>
      <c r="F37" s="839">
        <v>261</v>
      </c>
      <c r="G37" s="839" t="s">
        <v>2</v>
      </c>
      <c r="H37" s="839">
        <v>4920064993</v>
      </c>
      <c r="I37" s="839" t="s">
        <v>5614</v>
      </c>
      <c r="J37" s="839" t="s">
        <v>2</v>
      </c>
      <c r="K37" s="844" t="s">
        <v>5626</v>
      </c>
      <c r="L37" s="839" t="s">
        <v>5614</v>
      </c>
      <c r="M37" s="839" t="s">
        <v>5653</v>
      </c>
      <c r="N37" s="839" t="s">
        <v>5080</v>
      </c>
      <c r="O37" s="845" t="s">
        <v>5685</v>
      </c>
      <c r="P37" s="846" t="s">
        <v>5162</v>
      </c>
      <c r="Q37" s="839">
        <v>3500113166</v>
      </c>
      <c r="R37" s="839">
        <v>2117</v>
      </c>
      <c r="S37" s="839">
        <v>2100</v>
      </c>
      <c r="T37" s="839" t="s">
        <v>5120</v>
      </c>
      <c r="U37" s="981" t="s">
        <v>5121</v>
      </c>
      <c r="V37" s="847" t="s">
        <v>2</v>
      </c>
      <c r="W37" s="848">
        <v>42388</v>
      </c>
      <c r="X37" s="849" t="s">
        <v>2</v>
      </c>
      <c r="Y37" s="868">
        <v>1035.48</v>
      </c>
      <c r="Z37" s="868">
        <f t="shared" si="6"/>
        <v>1035.48</v>
      </c>
      <c r="AA37" s="850">
        <f t="shared" si="0"/>
        <v>1</v>
      </c>
      <c r="AB37" s="870">
        <f t="shared" si="5"/>
        <v>722741.41460964957</v>
      </c>
      <c r="AC37" s="851">
        <v>748384280</v>
      </c>
      <c r="AD37" s="851">
        <f t="shared" si="1"/>
        <v>748384280</v>
      </c>
      <c r="AE37" s="850">
        <f t="shared" si="2"/>
        <v>1</v>
      </c>
      <c r="AF37" s="1247" t="s">
        <v>5152</v>
      </c>
      <c r="AG37" s="1248"/>
      <c r="AH37" s="1249"/>
      <c r="AI37" s="852">
        <f t="shared" si="3"/>
        <v>4.4493150684931511</v>
      </c>
      <c r="AJ37" s="841"/>
      <c r="AL37" s="980">
        <v>44012</v>
      </c>
    </row>
    <row r="38" spans="1:38" s="821" customFormat="1" ht="27.95" customHeight="1">
      <c r="A38" s="839">
        <f t="shared" si="4"/>
        <v>33</v>
      </c>
      <c r="B38" s="840">
        <v>8020007</v>
      </c>
      <c r="C38" s="841" t="s">
        <v>4444</v>
      </c>
      <c r="D38" s="842" t="s">
        <v>5079</v>
      </c>
      <c r="E38" s="839">
        <v>2010</v>
      </c>
      <c r="F38" s="839">
        <v>261</v>
      </c>
      <c r="G38" s="839" t="s">
        <v>2</v>
      </c>
      <c r="H38" s="839">
        <v>4920065004</v>
      </c>
      <c r="I38" s="839" t="s">
        <v>5613</v>
      </c>
      <c r="J38" s="839" t="s">
        <v>2</v>
      </c>
      <c r="K38" s="844" t="s">
        <v>5626</v>
      </c>
      <c r="L38" s="839" t="s">
        <v>5613</v>
      </c>
      <c r="M38" s="839">
        <v>-889950</v>
      </c>
      <c r="N38" s="839" t="s">
        <v>5080</v>
      </c>
      <c r="O38" s="845" t="s">
        <v>5687</v>
      </c>
      <c r="P38" s="846" t="s">
        <v>5162</v>
      </c>
      <c r="Q38" s="839">
        <v>3500113166</v>
      </c>
      <c r="R38" s="839">
        <v>2117</v>
      </c>
      <c r="S38" s="839">
        <v>2100</v>
      </c>
      <c r="T38" s="839" t="s">
        <v>5120</v>
      </c>
      <c r="U38" s="981" t="s">
        <v>5121</v>
      </c>
      <c r="V38" s="847" t="s">
        <v>2</v>
      </c>
      <c r="W38" s="848">
        <v>42388</v>
      </c>
      <c r="X38" s="849" t="s">
        <v>2</v>
      </c>
      <c r="Y38" s="868">
        <v>889950</v>
      </c>
      <c r="Z38" s="868">
        <f t="shared" si="6"/>
        <v>889950</v>
      </c>
      <c r="AA38" s="850">
        <f t="shared" si="0"/>
        <v>1</v>
      </c>
      <c r="AB38" s="870">
        <f t="shared" si="5"/>
        <v>931.87717399853921</v>
      </c>
      <c r="AC38" s="851">
        <v>829324091</v>
      </c>
      <c r="AD38" s="851">
        <f t="shared" si="1"/>
        <v>829324091</v>
      </c>
      <c r="AE38" s="850">
        <f t="shared" si="2"/>
        <v>1</v>
      </c>
      <c r="AF38" s="1247" t="s">
        <v>5152</v>
      </c>
      <c r="AG38" s="1248"/>
      <c r="AH38" s="1249"/>
      <c r="AI38" s="852">
        <f t="shared" si="3"/>
        <v>4.4493150684931511</v>
      </c>
      <c r="AJ38" s="841"/>
      <c r="AL38" s="980">
        <v>44012</v>
      </c>
    </row>
    <row r="39" spans="1:38" s="821" customFormat="1" ht="48" customHeight="1">
      <c r="A39" s="839">
        <f t="shared" si="4"/>
        <v>34</v>
      </c>
      <c r="B39" s="840">
        <v>8020007</v>
      </c>
      <c r="C39" s="841" t="s">
        <v>4444</v>
      </c>
      <c r="D39" s="842" t="s">
        <v>5079</v>
      </c>
      <c r="E39" s="839">
        <v>2010</v>
      </c>
      <c r="F39" s="839">
        <v>261</v>
      </c>
      <c r="G39" s="839" t="s">
        <v>2</v>
      </c>
      <c r="H39" s="839">
        <v>4920064996</v>
      </c>
      <c r="I39" s="839" t="s">
        <v>5613</v>
      </c>
      <c r="J39" s="839" t="s">
        <v>2</v>
      </c>
      <c r="K39" s="844" t="s">
        <v>5626</v>
      </c>
      <c r="L39" s="839" t="s">
        <v>5613</v>
      </c>
      <c r="M39" s="839" t="s">
        <v>5654</v>
      </c>
      <c r="N39" s="839" t="s">
        <v>5080</v>
      </c>
      <c r="O39" s="845" t="s">
        <v>5686</v>
      </c>
      <c r="P39" s="846" t="s">
        <v>5162</v>
      </c>
      <c r="Q39" s="839">
        <v>3500113166</v>
      </c>
      <c r="R39" s="839">
        <v>2117</v>
      </c>
      <c r="S39" s="839">
        <v>2100</v>
      </c>
      <c r="T39" s="839" t="s">
        <v>5120</v>
      </c>
      <c r="U39" s="981" t="s">
        <v>5121</v>
      </c>
      <c r="V39" s="847" t="s">
        <v>2</v>
      </c>
      <c r="W39" s="848">
        <v>42388</v>
      </c>
      <c r="X39" s="849" t="s">
        <v>2</v>
      </c>
      <c r="Y39" s="868">
        <v>1147.47</v>
      </c>
      <c r="Z39" s="868">
        <f t="shared" si="6"/>
        <v>1147.47</v>
      </c>
      <c r="AA39" s="850">
        <f t="shared" si="0"/>
        <v>1</v>
      </c>
      <c r="AB39" s="870">
        <f t="shared" si="5"/>
        <v>560540.77405073773</v>
      </c>
      <c r="AC39" s="851">
        <v>643203722</v>
      </c>
      <c r="AD39" s="851">
        <f t="shared" si="1"/>
        <v>643203722</v>
      </c>
      <c r="AE39" s="850">
        <f t="shared" si="2"/>
        <v>1</v>
      </c>
      <c r="AF39" s="1247" t="s">
        <v>5152</v>
      </c>
      <c r="AG39" s="1248"/>
      <c r="AH39" s="1249"/>
      <c r="AI39" s="852">
        <f t="shared" si="3"/>
        <v>4.4493150684931511</v>
      </c>
      <c r="AJ39" s="841"/>
      <c r="AL39" s="980">
        <v>44012</v>
      </c>
    </row>
    <row r="40" spans="1:38" s="821" customFormat="1" ht="48" customHeight="1">
      <c r="A40" s="839">
        <f t="shared" si="4"/>
        <v>35</v>
      </c>
      <c r="B40" s="840">
        <v>8010001</v>
      </c>
      <c r="C40" s="841" t="s">
        <v>4444</v>
      </c>
      <c r="D40" s="842" t="s">
        <v>4592</v>
      </c>
      <c r="E40" s="839">
        <v>2010</v>
      </c>
      <c r="F40" s="839">
        <v>261</v>
      </c>
      <c r="G40" s="839" t="s">
        <v>2</v>
      </c>
      <c r="H40" s="839">
        <v>4920081729</v>
      </c>
      <c r="I40" s="839" t="s">
        <v>5612</v>
      </c>
      <c r="J40" s="839" t="s">
        <v>2</v>
      </c>
      <c r="K40" s="844" t="s">
        <v>5627</v>
      </c>
      <c r="L40" s="839" t="s">
        <v>5612</v>
      </c>
      <c r="M40" s="839">
        <v>-150</v>
      </c>
      <c r="N40" s="839" t="s">
        <v>4447</v>
      </c>
      <c r="O40" s="845" t="s">
        <v>5184</v>
      </c>
      <c r="P40" s="846" t="s">
        <v>5261</v>
      </c>
      <c r="Q40" s="839">
        <v>4500023601</v>
      </c>
      <c r="R40" s="839">
        <v>2117</v>
      </c>
      <c r="S40" s="839">
        <v>2100</v>
      </c>
      <c r="T40" s="839" t="s">
        <v>5120</v>
      </c>
      <c r="U40" s="981" t="s">
        <v>5121</v>
      </c>
      <c r="V40" s="847" t="s">
        <v>2</v>
      </c>
      <c r="W40" s="848">
        <v>41330</v>
      </c>
      <c r="X40" s="849" t="s">
        <v>2</v>
      </c>
      <c r="Y40" s="868">
        <v>150</v>
      </c>
      <c r="Z40" s="868">
        <f t="shared" si="6"/>
        <v>150</v>
      </c>
      <c r="AA40" s="850">
        <f t="shared" si="0"/>
        <v>1</v>
      </c>
      <c r="AB40" s="870">
        <f t="shared" si="5"/>
        <v>1884.9533333333334</v>
      </c>
      <c r="AC40" s="851">
        <v>282743</v>
      </c>
      <c r="AD40" s="851">
        <f t="shared" si="1"/>
        <v>282743</v>
      </c>
      <c r="AE40" s="850">
        <f t="shared" si="2"/>
        <v>1</v>
      </c>
      <c r="AF40" s="1247" t="s">
        <v>5152</v>
      </c>
      <c r="AG40" s="1248"/>
      <c r="AH40" s="1249"/>
      <c r="AI40" s="852">
        <f t="shared" si="3"/>
        <v>7.3479452054794523</v>
      </c>
      <c r="AJ40" s="841"/>
      <c r="AL40" s="980">
        <v>44012</v>
      </c>
    </row>
    <row r="41" spans="1:38" s="821" customFormat="1" ht="27.95" customHeight="1">
      <c r="A41" s="839">
        <f t="shared" si="4"/>
        <v>36</v>
      </c>
      <c r="B41" s="840">
        <v>8010001</v>
      </c>
      <c r="C41" s="841" t="s">
        <v>4444</v>
      </c>
      <c r="D41" s="842" t="s">
        <v>4592</v>
      </c>
      <c r="E41" s="839">
        <v>2010</v>
      </c>
      <c r="F41" s="839">
        <v>261</v>
      </c>
      <c r="G41" s="839" t="s">
        <v>2</v>
      </c>
      <c r="H41" s="839">
        <v>4920081750</v>
      </c>
      <c r="I41" s="839" t="s">
        <v>5612</v>
      </c>
      <c r="J41" s="839" t="s">
        <v>2</v>
      </c>
      <c r="K41" s="844" t="s">
        <v>5627</v>
      </c>
      <c r="L41" s="839" t="s">
        <v>5612</v>
      </c>
      <c r="M41" s="839">
        <v>-39</v>
      </c>
      <c r="N41" s="839" t="s">
        <v>4447</v>
      </c>
      <c r="O41" s="845">
        <v>-282.74299999999999</v>
      </c>
      <c r="P41" s="846" t="s">
        <v>5261</v>
      </c>
      <c r="Q41" s="839">
        <v>4500023601</v>
      </c>
      <c r="R41" s="839">
        <v>2117</v>
      </c>
      <c r="S41" s="839">
        <v>2100</v>
      </c>
      <c r="T41" s="839" t="s">
        <v>5120</v>
      </c>
      <c r="U41" s="981" t="s">
        <v>5121</v>
      </c>
      <c r="V41" s="847" t="s">
        <v>2</v>
      </c>
      <c r="W41" s="848">
        <v>41330</v>
      </c>
      <c r="X41" s="849" t="s">
        <v>2</v>
      </c>
      <c r="Y41" s="868">
        <v>39</v>
      </c>
      <c r="Z41" s="868">
        <f t="shared" si="6"/>
        <v>39</v>
      </c>
      <c r="AA41" s="850">
        <f t="shared" si="0"/>
        <v>1</v>
      </c>
      <c r="AB41" s="870">
        <f t="shared" si="5"/>
        <v>27883.974358974359</v>
      </c>
      <c r="AC41" s="851">
        <v>1087475</v>
      </c>
      <c r="AD41" s="851">
        <f t="shared" si="1"/>
        <v>1087475</v>
      </c>
      <c r="AE41" s="850">
        <f t="shared" si="2"/>
        <v>1</v>
      </c>
      <c r="AF41" s="1247" t="s">
        <v>5152</v>
      </c>
      <c r="AG41" s="1248"/>
      <c r="AH41" s="1249"/>
      <c r="AI41" s="852">
        <f t="shared" si="3"/>
        <v>7.3479452054794523</v>
      </c>
      <c r="AJ41" s="841"/>
      <c r="AL41" s="980">
        <v>44012</v>
      </c>
    </row>
    <row r="42" spans="1:38" s="821" customFormat="1" ht="27.95" customHeight="1">
      <c r="A42" s="839">
        <f t="shared" si="4"/>
        <v>37</v>
      </c>
      <c r="B42" s="840">
        <v>8020007</v>
      </c>
      <c r="C42" s="841" t="s">
        <v>4444</v>
      </c>
      <c r="D42" s="842" t="s">
        <v>5079</v>
      </c>
      <c r="E42" s="839">
        <v>2010</v>
      </c>
      <c r="F42" s="839">
        <v>261</v>
      </c>
      <c r="G42" s="839" t="s">
        <v>2</v>
      </c>
      <c r="H42" s="839">
        <v>4920065007</v>
      </c>
      <c r="I42" s="839" t="s">
        <v>5612</v>
      </c>
      <c r="J42" s="839" t="s">
        <v>2</v>
      </c>
      <c r="K42" s="844" t="s">
        <v>5626</v>
      </c>
      <c r="L42" s="839" t="s">
        <v>5612</v>
      </c>
      <c r="M42" s="839">
        <v>-993180</v>
      </c>
      <c r="N42" s="839" t="s">
        <v>5080</v>
      </c>
      <c r="O42" s="845" t="s">
        <v>5689</v>
      </c>
      <c r="P42" s="846" t="s">
        <v>5162</v>
      </c>
      <c r="Q42" s="839">
        <v>3500113166</v>
      </c>
      <c r="R42" s="839">
        <v>2117</v>
      </c>
      <c r="S42" s="839">
        <v>2100</v>
      </c>
      <c r="T42" s="839" t="s">
        <v>5120</v>
      </c>
      <c r="U42" s="981" t="s">
        <v>5121</v>
      </c>
      <c r="V42" s="847" t="s">
        <v>2</v>
      </c>
      <c r="W42" s="848">
        <v>42388</v>
      </c>
      <c r="X42" s="849" t="s">
        <v>2</v>
      </c>
      <c r="Y42" s="868">
        <v>993180</v>
      </c>
      <c r="Z42" s="868">
        <f t="shared" si="6"/>
        <v>993180</v>
      </c>
      <c r="AA42" s="850">
        <f t="shared" si="0"/>
        <v>1</v>
      </c>
      <c r="AB42" s="870">
        <f t="shared" si="5"/>
        <v>808.14479751908016</v>
      </c>
      <c r="AC42" s="851">
        <v>802633250</v>
      </c>
      <c r="AD42" s="851">
        <f t="shared" si="1"/>
        <v>802633250</v>
      </c>
      <c r="AE42" s="850">
        <f t="shared" si="2"/>
        <v>1</v>
      </c>
      <c r="AF42" s="1247" t="s">
        <v>5152</v>
      </c>
      <c r="AG42" s="1248"/>
      <c r="AH42" s="1249"/>
      <c r="AI42" s="852">
        <f t="shared" si="3"/>
        <v>4.4493150684931511</v>
      </c>
      <c r="AJ42" s="841"/>
      <c r="AL42" s="980">
        <v>44012</v>
      </c>
    </row>
    <row r="43" spans="1:38" s="821" customFormat="1" ht="27.95" customHeight="1">
      <c r="A43" s="839">
        <f t="shared" si="4"/>
        <v>38</v>
      </c>
      <c r="B43" s="840">
        <v>8020007</v>
      </c>
      <c r="C43" s="841" t="s">
        <v>4444</v>
      </c>
      <c r="D43" s="842" t="s">
        <v>5079</v>
      </c>
      <c r="E43" s="839">
        <v>2010</v>
      </c>
      <c r="F43" s="839">
        <v>261</v>
      </c>
      <c r="G43" s="839" t="s">
        <v>2</v>
      </c>
      <c r="H43" s="839">
        <v>4920064998</v>
      </c>
      <c r="I43" s="839" t="s">
        <v>5612</v>
      </c>
      <c r="J43" s="839" t="s">
        <v>2</v>
      </c>
      <c r="K43" s="844" t="s">
        <v>5626</v>
      </c>
      <c r="L43" s="839" t="s">
        <v>5612</v>
      </c>
      <c r="M43" s="839" t="s">
        <v>5655</v>
      </c>
      <c r="N43" s="839" t="s">
        <v>5080</v>
      </c>
      <c r="O43" s="845" t="s">
        <v>5688</v>
      </c>
      <c r="P43" s="846" t="s">
        <v>5162</v>
      </c>
      <c r="Q43" s="839">
        <v>3500113166</v>
      </c>
      <c r="R43" s="839">
        <v>2117</v>
      </c>
      <c r="S43" s="839">
        <v>2100</v>
      </c>
      <c r="T43" s="839" t="s">
        <v>5120</v>
      </c>
      <c r="U43" s="981" t="s">
        <v>5121</v>
      </c>
      <c r="V43" s="847" t="s">
        <v>2</v>
      </c>
      <c r="W43" s="848">
        <v>42388</v>
      </c>
      <c r="X43" s="849" t="s">
        <v>2</v>
      </c>
      <c r="Y43" s="870">
        <v>1110.54</v>
      </c>
      <c r="Z43" s="868">
        <f t="shared" si="6"/>
        <v>1110.54</v>
      </c>
      <c r="AA43" s="850">
        <f t="shared" si="0"/>
        <v>1</v>
      </c>
      <c r="AB43" s="870">
        <f t="shared" si="5"/>
        <v>646363.31694490975</v>
      </c>
      <c r="AC43" s="851">
        <v>717812318</v>
      </c>
      <c r="AD43" s="851">
        <f t="shared" si="1"/>
        <v>717812318</v>
      </c>
      <c r="AE43" s="850">
        <f t="shared" si="2"/>
        <v>1</v>
      </c>
      <c r="AF43" s="1247" t="s">
        <v>5152</v>
      </c>
      <c r="AG43" s="1248"/>
      <c r="AH43" s="1249"/>
      <c r="AI43" s="852">
        <f t="shared" si="3"/>
        <v>4.4493150684931511</v>
      </c>
      <c r="AJ43" s="841"/>
      <c r="AL43" s="980">
        <v>44012</v>
      </c>
    </row>
    <row r="44" spans="1:38" s="821" customFormat="1" ht="27.95" customHeight="1">
      <c r="A44" s="839">
        <f t="shared" si="4"/>
        <v>39</v>
      </c>
      <c r="B44" s="840">
        <v>8020007</v>
      </c>
      <c r="C44" s="841" t="s">
        <v>4444</v>
      </c>
      <c r="D44" s="842" t="s">
        <v>5079</v>
      </c>
      <c r="E44" s="839">
        <v>2010</v>
      </c>
      <c r="F44" s="839">
        <v>261</v>
      </c>
      <c r="G44" s="839" t="s">
        <v>2</v>
      </c>
      <c r="H44" s="839">
        <v>4920065013</v>
      </c>
      <c r="I44" s="839" t="s">
        <v>5611</v>
      </c>
      <c r="J44" s="839" t="s">
        <v>2</v>
      </c>
      <c r="K44" s="844" t="s">
        <v>5626</v>
      </c>
      <c r="L44" s="839" t="s">
        <v>5611</v>
      </c>
      <c r="M44" s="839">
        <v>-971510</v>
      </c>
      <c r="N44" s="839" t="s">
        <v>5080</v>
      </c>
      <c r="O44" s="845" t="s">
        <v>5691</v>
      </c>
      <c r="P44" s="846" t="s">
        <v>5162</v>
      </c>
      <c r="Q44" s="839">
        <v>3500113166</v>
      </c>
      <c r="R44" s="839">
        <v>2117</v>
      </c>
      <c r="S44" s="839">
        <v>2100</v>
      </c>
      <c r="T44" s="839" t="s">
        <v>5120</v>
      </c>
      <c r="U44" s="981" t="s">
        <v>5121</v>
      </c>
      <c r="V44" s="847" t="s">
        <v>2</v>
      </c>
      <c r="W44" s="848">
        <v>42388</v>
      </c>
      <c r="X44" s="849" t="s">
        <v>2</v>
      </c>
      <c r="Y44" s="870">
        <v>971510</v>
      </c>
      <c r="Z44" s="868">
        <f t="shared" si="6"/>
        <v>971510</v>
      </c>
      <c r="AA44" s="850">
        <f t="shared" si="0"/>
        <v>1</v>
      </c>
      <c r="AB44" s="870">
        <f t="shared" si="5"/>
        <v>700.99616061594838</v>
      </c>
      <c r="AC44" s="851">
        <v>681024780</v>
      </c>
      <c r="AD44" s="851">
        <f t="shared" si="1"/>
        <v>681024780</v>
      </c>
      <c r="AE44" s="850">
        <f t="shared" si="2"/>
        <v>1</v>
      </c>
      <c r="AF44" s="1247" t="s">
        <v>5152</v>
      </c>
      <c r="AG44" s="1248"/>
      <c r="AH44" s="1249"/>
      <c r="AI44" s="852">
        <f t="shared" si="3"/>
        <v>4.4493150684931511</v>
      </c>
      <c r="AJ44" s="841"/>
      <c r="AL44" s="980">
        <v>44012</v>
      </c>
    </row>
    <row r="45" spans="1:38" s="821" customFormat="1" ht="27.95" customHeight="1">
      <c r="A45" s="839">
        <f t="shared" si="4"/>
        <v>40</v>
      </c>
      <c r="B45" s="840">
        <v>8020007</v>
      </c>
      <c r="C45" s="841" t="s">
        <v>4444</v>
      </c>
      <c r="D45" s="842" t="s">
        <v>5079</v>
      </c>
      <c r="E45" s="839">
        <v>2010</v>
      </c>
      <c r="F45" s="839">
        <v>261</v>
      </c>
      <c r="G45" s="839" t="s">
        <v>2</v>
      </c>
      <c r="H45" s="839">
        <v>4920065010</v>
      </c>
      <c r="I45" s="839" t="s">
        <v>5611</v>
      </c>
      <c r="J45" s="839" t="s">
        <v>2</v>
      </c>
      <c r="K45" s="844" t="s">
        <v>5626</v>
      </c>
      <c r="L45" s="839" t="s">
        <v>5611</v>
      </c>
      <c r="M45" s="839">
        <v>-942280</v>
      </c>
      <c r="N45" s="839" t="s">
        <v>5080</v>
      </c>
      <c r="O45" s="845" t="s">
        <v>5690</v>
      </c>
      <c r="P45" s="846" t="s">
        <v>5162</v>
      </c>
      <c r="Q45" s="839">
        <v>3500113166</v>
      </c>
      <c r="R45" s="839">
        <v>2117</v>
      </c>
      <c r="S45" s="839">
        <v>2100</v>
      </c>
      <c r="T45" s="839" t="s">
        <v>5120</v>
      </c>
      <c r="U45" s="981" t="s">
        <v>5121</v>
      </c>
      <c r="V45" s="847" t="s">
        <v>2</v>
      </c>
      <c r="W45" s="848">
        <v>42388</v>
      </c>
      <c r="X45" s="849" t="s">
        <v>2</v>
      </c>
      <c r="Y45" s="870">
        <v>942280</v>
      </c>
      <c r="Z45" s="868">
        <f t="shared" si="6"/>
        <v>942280</v>
      </c>
      <c r="AA45" s="850">
        <f t="shared" si="0"/>
        <v>1</v>
      </c>
      <c r="AB45" s="870">
        <f t="shared" si="5"/>
        <v>745.1612174725135</v>
      </c>
      <c r="AC45" s="851">
        <v>702150512</v>
      </c>
      <c r="AD45" s="851">
        <f t="shared" si="1"/>
        <v>702150512</v>
      </c>
      <c r="AE45" s="850">
        <f t="shared" si="2"/>
        <v>1</v>
      </c>
      <c r="AF45" s="1247" t="s">
        <v>5152</v>
      </c>
      <c r="AG45" s="1248"/>
      <c r="AH45" s="1249"/>
      <c r="AI45" s="852">
        <f t="shared" si="3"/>
        <v>4.4493150684931511</v>
      </c>
      <c r="AJ45" s="841"/>
      <c r="AL45" s="980">
        <v>44012</v>
      </c>
    </row>
    <row r="46" spans="1:38" s="821" customFormat="1" ht="27.95" customHeight="1">
      <c r="A46" s="839">
        <f t="shared" si="4"/>
        <v>41</v>
      </c>
      <c r="B46" s="840">
        <v>8020007</v>
      </c>
      <c r="C46" s="841" t="s">
        <v>4444</v>
      </c>
      <c r="D46" s="842" t="s">
        <v>5079</v>
      </c>
      <c r="E46" s="839">
        <v>2010</v>
      </c>
      <c r="F46" s="839">
        <v>261</v>
      </c>
      <c r="G46" s="839" t="s">
        <v>2</v>
      </c>
      <c r="H46" s="839">
        <v>4920065780</v>
      </c>
      <c r="I46" s="843" t="s">
        <v>5610</v>
      </c>
      <c r="J46" s="839" t="s">
        <v>2</v>
      </c>
      <c r="K46" s="839" t="s">
        <v>5626</v>
      </c>
      <c r="L46" s="839" t="s">
        <v>5610</v>
      </c>
      <c r="M46" s="839" t="s">
        <v>5656</v>
      </c>
      <c r="N46" s="839" t="s">
        <v>5080</v>
      </c>
      <c r="O46" s="845" t="s">
        <v>5693</v>
      </c>
      <c r="P46" s="846" t="s">
        <v>5162</v>
      </c>
      <c r="Q46" s="839">
        <v>3500113166</v>
      </c>
      <c r="R46" s="839">
        <v>2117</v>
      </c>
      <c r="S46" s="839">
        <v>2100</v>
      </c>
      <c r="T46" s="839" t="s">
        <v>5120</v>
      </c>
      <c r="U46" s="981" t="s">
        <v>5121</v>
      </c>
      <c r="V46" s="847" t="s">
        <v>2</v>
      </c>
      <c r="W46" s="848">
        <v>42388</v>
      </c>
      <c r="X46" s="849" t="s">
        <v>2</v>
      </c>
      <c r="Y46" s="870">
        <v>1000.15</v>
      </c>
      <c r="Z46" s="868">
        <f t="shared" si="6"/>
        <v>1000.15</v>
      </c>
      <c r="AA46" s="850">
        <f t="shared" si="0"/>
        <v>1</v>
      </c>
      <c r="AB46" s="870">
        <f t="shared" si="5"/>
        <v>681674.17987301911</v>
      </c>
      <c r="AC46" s="851">
        <v>681776431</v>
      </c>
      <c r="AD46" s="851">
        <f t="shared" si="1"/>
        <v>681776431</v>
      </c>
      <c r="AE46" s="850">
        <f t="shared" si="2"/>
        <v>1</v>
      </c>
      <c r="AF46" s="1247" t="s">
        <v>5152</v>
      </c>
      <c r="AG46" s="1248"/>
      <c r="AH46" s="1249"/>
      <c r="AI46" s="852">
        <f t="shared" si="3"/>
        <v>4.4493150684931511</v>
      </c>
      <c r="AJ46" s="841"/>
      <c r="AL46" s="980">
        <v>44012</v>
      </c>
    </row>
    <row r="47" spans="1:38" s="821" customFormat="1" ht="27.95" customHeight="1">
      <c r="A47" s="839">
        <f t="shared" si="4"/>
        <v>42</v>
      </c>
      <c r="B47" s="840">
        <v>8020007</v>
      </c>
      <c r="C47" s="841" t="s">
        <v>4444</v>
      </c>
      <c r="D47" s="842" t="s">
        <v>5079</v>
      </c>
      <c r="E47" s="839">
        <v>2010</v>
      </c>
      <c r="F47" s="839">
        <v>261</v>
      </c>
      <c r="G47" s="839" t="s">
        <v>2</v>
      </c>
      <c r="H47" s="839">
        <v>4920063736</v>
      </c>
      <c r="I47" s="843" t="s">
        <v>5610</v>
      </c>
      <c r="J47" s="839" t="s">
        <v>2</v>
      </c>
      <c r="K47" s="839" t="s">
        <v>5626</v>
      </c>
      <c r="L47" s="839" t="s">
        <v>5610</v>
      </c>
      <c r="M47" s="839">
        <v>-943320</v>
      </c>
      <c r="N47" s="839" t="s">
        <v>5080</v>
      </c>
      <c r="O47" s="845" t="s">
        <v>5692</v>
      </c>
      <c r="P47" s="846" t="s">
        <v>5162</v>
      </c>
      <c r="Q47" s="839">
        <v>3500113166</v>
      </c>
      <c r="R47" s="839">
        <v>2117</v>
      </c>
      <c r="S47" s="839">
        <v>2100</v>
      </c>
      <c r="T47" s="839" t="s">
        <v>5120</v>
      </c>
      <c r="U47" s="981" t="s">
        <v>5121</v>
      </c>
      <c r="V47" s="847" t="s">
        <v>2</v>
      </c>
      <c r="W47" s="848">
        <v>42388</v>
      </c>
      <c r="X47" s="849" t="s">
        <v>2</v>
      </c>
      <c r="Y47" s="870">
        <v>943320</v>
      </c>
      <c r="Z47" s="868">
        <f t="shared" si="6"/>
        <v>943320</v>
      </c>
      <c r="AA47" s="850">
        <f t="shared" si="0"/>
        <v>1</v>
      </c>
      <c r="AB47" s="870">
        <f t="shared" si="5"/>
        <v>766.28273120468134</v>
      </c>
      <c r="AC47" s="851">
        <v>722849826</v>
      </c>
      <c r="AD47" s="851">
        <f t="shared" si="1"/>
        <v>722849826</v>
      </c>
      <c r="AE47" s="850">
        <f t="shared" si="2"/>
        <v>1</v>
      </c>
      <c r="AF47" s="1247" t="s">
        <v>5152</v>
      </c>
      <c r="AG47" s="1248"/>
      <c r="AH47" s="1249"/>
      <c r="AI47" s="852">
        <f t="shared" si="3"/>
        <v>4.4493150684931511</v>
      </c>
      <c r="AJ47" s="841"/>
      <c r="AL47" s="980">
        <v>44012</v>
      </c>
    </row>
    <row r="48" spans="1:38" s="821" customFormat="1" ht="27.95" customHeight="1">
      <c r="A48" s="839">
        <f t="shared" si="4"/>
        <v>43</v>
      </c>
      <c r="B48" s="840">
        <v>8020007</v>
      </c>
      <c r="C48" s="841" t="s">
        <v>4444</v>
      </c>
      <c r="D48" s="842" t="s">
        <v>5079</v>
      </c>
      <c r="E48" s="839">
        <v>2010</v>
      </c>
      <c r="F48" s="839">
        <v>261</v>
      </c>
      <c r="G48" s="839" t="s">
        <v>2</v>
      </c>
      <c r="H48" s="839">
        <v>4920099917</v>
      </c>
      <c r="I48" s="843" t="s">
        <v>5609</v>
      </c>
      <c r="J48" s="839" t="s">
        <v>2</v>
      </c>
      <c r="K48" s="839" t="s">
        <v>6125</v>
      </c>
      <c r="L48" s="839" t="s">
        <v>5609</v>
      </c>
      <c r="M48" s="839">
        <v>-957420</v>
      </c>
      <c r="N48" s="839" t="s">
        <v>5080</v>
      </c>
      <c r="O48" s="845" t="s">
        <v>6146</v>
      </c>
      <c r="P48" s="846" t="s">
        <v>5162</v>
      </c>
      <c r="Q48" s="839">
        <v>3500113166</v>
      </c>
      <c r="R48" s="839">
        <v>2117</v>
      </c>
      <c r="S48" s="839">
        <v>2100</v>
      </c>
      <c r="T48" s="839" t="s">
        <v>5120</v>
      </c>
      <c r="U48" s="981" t="s">
        <v>5121</v>
      </c>
      <c r="V48" s="847" t="s">
        <v>2</v>
      </c>
      <c r="W48" s="848">
        <v>42388</v>
      </c>
      <c r="X48" s="849" t="s">
        <v>2</v>
      </c>
      <c r="Y48" s="870">
        <v>957420</v>
      </c>
      <c r="Z48" s="868">
        <f t="shared" si="6"/>
        <v>957420</v>
      </c>
      <c r="AA48" s="850">
        <f t="shared" si="0"/>
        <v>1</v>
      </c>
      <c r="AB48" s="870">
        <f t="shared" si="5"/>
        <v>716.14372480207226</v>
      </c>
      <c r="AC48" s="851">
        <v>685650325</v>
      </c>
      <c r="AD48" s="851">
        <f t="shared" si="1"/>
        <v>685650325</v>
      </c>
      <c r="AE48" s="850">
        <f t="shared" si="2"/>
        <v>1</v>
      </c>
      <c r="AF48" s="1247" t="s">
        <v>5152</v>
      </c>
      <c r="AG48" s="1248"/>
      <c r="AH48" s="1249"/>
      <c r="AI48" s="852">
        <f t="shared" si="3"/>
        <v>4.4493150684931511</v>
      </c>
      <c r="AJ48" s="841"/>
      <c r="AL48" s="980">
        <v>44012</v>
      </c>
    </row>
    <row r="49" spans="1:38" s="821" customFormat="1" ht="27.95" customHeight="1">
      <c r="A49" s="839">
        <f t="shared" si="4"/>
        <v>44</v>
      </c>
      <c r="B49" s="840">
        <v>8020007</v>
      </c>
      <c r="C49" s="841" t="s">
        <v>4444</v>
      </c>
      <c r="D49" s="842" t="s">
        <v>5079</v>
      </c>
      <c r="E49" s="839">
        <v>2010</v>
      </c>
      <c r="F49" s="839">
        <v>261</v>
      </c>
      <c r="G49" s="839" t="s">
        <v>2</v>
      </c>
      <c r="H49" s="839">
        <v>4920063737</v>
      </c>
      <c r="I49" s="839" t="s">
        <v>5609</v>
      </c>
      <c r="J49" s="839" t="s">
        <v>2</v>
      </c>
      <c r="K49" s="839" t="s">
        <v>5626</v>
      </c>
      <c r="L49" s="839" t="s">
        <v>5609</v>
      </c>
      <c r="M49" s="839">
        <v>-948680</v>
      </c>
      <c r="N49" s="839" t="s">
        <v>5080</v>
      </c>
      <c r="O49" s="845" t="s">
        <v>5694</v>
      </c>
      <c r="P49" s="846" t="s">
        <v>5162</v>
      </c>
      <c r="Q49" s="839">
        <v>3500113166</v>
      </c>
      <c r="R49" s="839">
        <v>2117</v>
      </c>
      <c r="S49" s="839">
        <v>2100</v>
      </c>
      <c r="T49" s="839" t="s">
        <v>5120</v>
      </c>
      <c r="U49" s="981" t="s">
        <v>5121</v>
      </c>
      <c r="V49" s="847" t="s">
        <v>2</v>
      </c>
      <c r="W49" s="848">
        <v>42388</v>
      </c>
      <c r="X49" s="849" t="s">
        <v>2</v>
      </c>
      <c r="Y49" s="870">
        <v>948680</v>
      </c>
      <c r="Z49" s="868">
        <f t="shared" si="6"/>
        <v>948680</v>
      </c>
      <c r="AA49" s="850">
        <f t="shared" si="0"/>
        <v>1</v>
      </c>
      <c r="AB49" s="870">
        <f t="shared" si="5"/>
        <v>719.00840325504907</v>
      </c>
      <c r="AC49" s="853">
        <v>682108892</v>
      </c>
      <c r="AD49" s="851">
        <f t="shared" si="1"/>
        <v>682108892</v>
      </c>
      <c r="AE49" s="850">
        <f t="shared" si="2"/>
        <v>1</v>
      </c>
      <c r="AF49" s="1247" t="s">
        <v>5152</v>
      </c>
      <c r="AG49" s="1248"/>
      <c r="AH49" s="1249"/>
      <c r="AI49" s="852">
        <f t="shared" si="3"/>
        <v>4.4493150684931511</v>
      </c>
      <c r="AJ49" s="841"/>
      <c r="AL49" s="980">
        <v>44012</v>
      </c>
    </row>
    <row r="50" spans="1:38" s="821" customFormat="1" ht="27.95" customHeight="1">
      <c r="A50" s="839">
        <f t="shared" si="4"/>
        <v>45</v>
      </c>
      <c r="B50" s="840">
        <v>8020007</v>
      </c>
      <c r="C50" s="841" t="s">
        <v>4444</v>
      </c>
      <c r="D50" s="842" t="s">
        <v>5079</v>
      </c>
      <c r="E50" s="839">
        <v>2010</v>
      </c>
      <c r="F50" s="839">
        <v>261</v>
      </c>
      <c r="G50" s="839" t="s">
        <v>2</v>
      </c>
      <c r="H50" s="839">
        <v>4920099918</v>
      </c>
      <c r="I50" s="839" t="s">
        <v>5608</v>
      </c>
      <c r="J50" s="839" t="s">
        <v>2</v>
      </c>
      <c r="K50" s="839" t="s">
        <v>6125</v>
      </c>
      <c r="L50" s="839" t="s">
        <v>5608</v>
      </c>
      <c r="M50" s="839">
        <v>-968900</v>
      </c>
      <c r="N50" s="839" t="s">
        <v>5080</v>
      </c>
      <c r="O50" s="845" t="s">
        <v>6147</v>
      </c>
      <c r="P50" s="846" t="s">
        <v>5162</v>
      </c>
      <c r="Q50" s="839">
        <v>3500113166</v>
      </c>
      <c r="R50" s="839">
        <v>2117</v>
      </c>
      <c r="S50" s="839">
        <v>2100</v>
      </c>
      <c r="T50" s="839" t="s">
        <v>5120</v>
      </c>
      <c r="U50" s="981" t="s">
        <v>5121</v>
      </c>
      <c r="V50" s="847" t="s">
        <v>2</v>
      </c>
      <c r="W50" s="848">
        <v>42388</v>
      </c>
      <c r="X50" s="849" t="s">
        <v>2</v>
      </c>
      <c r="Y50" s="870">
        <v>968900</v>
      </c>
      <c r="Z50" s="868">
        <f t="shared" si="6"/>
        <v>968900</v>
      </c>
      <c r="AA50" s="850">
        <f t="shared" si="0"/>
        <v>1</v>
      </c>
      <c r="AB50" s="870">
        <f t="shared" si="5"/>
        <v>704.95074207864593</v>
      </c>
      <c r="AC50" s="851">
        <v>683026774</v>
      </c>
      <c r="AD50" s="851">
        <f t="shared" si="1"/>
        <v>683026774</v>
      </c>
      <c r="AE50" s="850">
        <f t="shared" si="2"/>
        <v>1</v>
      </c>
      <c r="AF50" s="1247" t="s">
        <v>5152</v>
      </c>
      <c r="AG50" s="1248"/>
      <c r="AH50" s="1249"/>
      <c r="AI50" s="852">
        <f t="shared" si="3"/>
        <v>4.4493150684931511</v>
      </c>
      <c r="AJ50" s="841"/>
      <c r="AL50" s="980">
        <v>44012</v>
      </c>
    </row>
    <row r="51" spans="1:38" s="821" customFormat="1" ht="27.95" customHeight="1">
      <c r="A51" s="839">
        <f t="shared" si="4"/>
        <v>46</v>
      </c>
      <c r="B51" s="840">
        <v>8020007</v>
      </c>
      <c r="C51" s="841" t="s">
        <v>4444</v>
      </c>
      <c r="D51" s="842" t="s">
        <v>5079</v>
      </c>
      <c r="E51" s="839">
        <v>2010</v>
      </c>
      <c r="F51" s="839">
        <v>261</v>
      </c>
      <c r="G51" s="839" t="s">
        <v>2</v>
      </c>
      <c r="H51" s="839">
        <v>4920063738</v>
      </c>
      <c r="I51" s="839" t="s">
        <v>5608</v>
      </c>
      <c r="J51" s="839" t="s">
        <v>2</v>
      </c>
      <c r="K51" s="839" t="s">
        <v>5626</v>
      </c>
      <c r="L51" s="839" t="s">
        <v>5608</v>
      </c>
      <c r="M51" s="839">
        <v>-943780</v>
      </c>
      <c r="N51" s="839" t="s">
        <v>4447</v>
      </c>
      <c r="O51" s="845" t="s">
        <v>5695</v>
      </c>
      <c r="P51" s="846" t="s">
        <v>5162</v>
      </c>
      <c r="Q51" s="839">
        <v>3500113166</v>
      </c>
      <c r="R51" s="839">
        <v>2117</v>
      </c>
      <c r="S51" s="839">
        <v>2100</v>
      </c>
      <c r="T51" s="839" t="s">
        <v>5120</v>
      </c>
      <c r="U51" s="981" t="s">
        <v>5121</v>
      </c>
      <c r="V51" s="847" t="s">
        <v>2</v>
      </c>
      <c r="W51" s="848">
        <v>41330</v>
      </c>
      <c r="X51" s="849" t="s">
        <v>2</v>
      </c>
      <c r="Y51" s="870">
        <v>943780</v>
      </c>
      <c r="Z51" s="868">
        <f t="shared" si="6"/>
        <v>943780</v>
      </c>
      <c r="AA51" s="850">
        <f t="shared" si="0"/>
        <v>1</v>
      </c>
      <c r="AB51" s="870">
        <f t="shared" si="5"/>
        <v>1.1522547627625082</v>
      </c>
      <c r="AC51" s="851">
        <v>1087475</v>
      </c>
      <c r="AD51" s="851">
        <f t="shared" si="1"/>
        <v>1087475</v>
      </c>
      <c r="AE51" s="850">
        <f t="shared" si="2"/>
        <v>1</v>
      </c>
      <c r="AF51" s="1247" t="s">
        <v>5152</v>
      </c>
      <c r="AG51" s="1248"/>
      <c r="AH51" s="1249"/>
      <c r="AI51" s="852">
        <f t="shared" si="3"/>
        <v>7.3479452054794523</v>
      </c>
      <c r="AJ51" s="841"/>
      <c r="AL51" s="980">
        <v>44012</v>
      </c>
    </row>
    <row r="52" spans="1:38" s="821" customFormat="1" ht="27.95" customHeight="1">
      <c r="A52" s="839">
        <f t="shared" si="4"/>
        <v>47</v>
      </c>
      <c r="B52" s="840">
        <v>8020007</v>
      </c>
      <c r="C52" s="841"/>
      <c r="D52" s="842" t="s">
        <v>5079</v>
      </c>
      <c r="E52" s="839"/>
      <c r="F52" s="839"/>
      <c r="G52" s="839"/>
      <c r="H52" s="839">
        <v>4920099919</v>
      </c>
      <c r="I52" s="839" t="s">
        <v>5607</v>
      </c>
      <c r="J52" s="839"/>
      <c r="K52" s="839" t="s">
        <v>6125</v>
      </c>
      <c r="L52" s="839" t="s">
        <v>5607</v>
      </c>
      <c r="M52" s="839">
        <v>-959680</v>
      </c>
      <c r="N52" s="839"/>
      <c r="O52" s="845" t="s">
        <v>6148</v>
      </c>
      <c r="P52" s="846" t="s">
        <v>5162</v>
      </c>
      <c r="Q52" s="839">
        <v>3500113166</v>
      </c>
      <c r="R52" s="839">
        <v>2117</v>
      </c>
      <c r="S52" s="839">
        <v>2100</v>
      </c>
      <c r="T52" s="839" t="s">
        <v>5120</v>
      </c>
      <c r="U52" s="981" t="s">
        <v>5121</v>
      </c>
      <c r="V52" s="847" t="s">
        <v>2</v>
      </c>
      <c r="W52" s="848">
        <v>41330</v>
      </c>
      <c r="X52" s="849" t="s">
        <v>2</v>
      </c>
      <c r="Y52" s="870">
        <v>959680</v>
      </c>
      <c r="Z52" s="868">
        <f t="shared" si="6"/>
        <v>959680</v>
      </c>
      <c r="AA52" s="850">
        <f t="shared" si="0"/>
        <v>1</v>
      </c>
      <c r="AB52" s="870">
        <f t="shared" si="5"/>
        <v>744.69309040513508</v>
      </c>
      <c r="AC52" s="851">
        <v>714667065</v>
      </c>
      <c r="AD52" s="851">
        <f t="shared" si="1"/>
        <v>714667065</v>
      </c>
      <c r="AE52" s="850">
        <f t="shared" si="2"/>
        <v>1</v>
      </c>
      <c r="AF52" s="1247" t="s">
        <v>5152</v>
      </c>
      <c r="AG52" s="1248"/>
      <c r="AH52" s="1249"/>
      <c r="AI52" s="852">
        <f t="shared" ref="AI52:AI72" si="7">(AL52-W52)/365</f>
        <v>7.3479452054794523</v>
      </c>
      <c r="AJ52" s="841"/>
      <c r="AL52" s="980">
        <v>44012</v>
      </c>
    </row>
    <row r="53" spans="1:38" ht="48" customHeight="1">
      <c r="A53" s="839">
        <f t="shared" si="4"/>
        <v>48</v>
      </c>
      <c r="B53" s="840">
        <v>8020007</v>
      </c>
      <c r="C53" s="841"/>
      <c r="D53" s="842" t="s">
        <v>5079</v>
      </c>
      <c r="E53" s="839"/>
      <c r="F53" s="839"/>
      <c r="G53" s="839"/>
      <c r="H53" s="839">
        <v>4920063739</v>
      </c>
      <c r="I53" s="839" t="s">
        <v>5607</v>
      </c>
      <c r="J53" s="841"/>
      <c r="K53" s="839" t="s">
        <v>5626</v>
      </c>
      <c r="L53" s="839" t="s">
        <v>5607</v>
      </c>
      <c r="M53" s="839">
        <v>-945050</v>
      </c>
      <c r="N53" s="839"/>
      <c r="O53" s="845" t="s">
        <v>5696</v>
      </c>
      <c r="P53" s="846" t="s">
        <v>5162</v>
      </c>
      <c r="Q53" s="839">
        <v>3500113166</v>
      </c>
      <c r="R53" s="839">
        <v>2117</v>
      </c>
      <c r="S53" s="839">
        <v>2100</v>
      </c>
      <c r="T53" s="839" t="s">
        <v>5120</v>
      </c>
      <c r="U53" s="981" t="s">
        <v>5121</v>
      </c>
      <c r="V53" s="847" t="s">
        <v>2</v>
      </c>
      <c r="W53" s="848">
        <v>41330</v>
      </c>
      <c r="X53" s="849" t="s">
        <v>2</v>
      </c>
      <c r="Y53" s="870">
        <v>945050</v>
      </c>
      <c r="Z53" s="868">
        <f t="shared" si="6"/>
        <v>945050</v>
      </c>
      <c r="AA53" s="850">
        <f t="shared" si="0"/>
        <v>1</v>
      </c>
      <c r="AB53" s="870">
        <f t="shared" si="5"/>
        <v>722.74141473996087</v>
      </c>
      <c r="AC53" s="851">
        <v>683026774</v>
      </c>
      <c r="AD53" s="851">
        <f t="shared" si="1"/>
        <v>683026774</v>
      </c>
      <c r="AE53" s="850">
        <f t="shared" si="2"/>
        <v>1</v>
      </c>
      <c r="AF53" s="1247" t="s">
        <v>5152</v>
      </c>
      <c r="AG53" s="1248"/>
      <c r="AH53" s="1249"/>
      <c r="AI53" s="852">
        <f t="shared" si="7"/>
        <v>7.3479452054794523</v>
      </c>
      <c r="AJ53" s="841"/>
      <c r="AL53" s="980">
        <v>44012</v>
      </c>
    </row>
    <row r="54" spans="1:38" ht="48" customHeight="1">
      <c r="A54" s="839">
        <f t="shared" si="4"/>
        <v>49</v>
      </c>
      <c r="B54" s="840">
        <v>8020007</v>
      </c>
      <c r="C54" s="841"/>
      <c r="D54" s="842" t="s">
        <v>5079</v>
      </c>
      <c r="E54" s="839"/>
      <c r="F54" s="839"/>
      <c r="G54" s="839"/>
      <c r="H54" s="839">
        <v>4920099940</v>
      </c>
      <c r="I54" s="839" t="s">
        <v>5626</v>
      </c>
      <c r="J54" s="841"/>
      <c r="K54" s="839" t="s">
        <v>6125</v>
      </c>
      <c r="L54" s="839" t="s">
        <v>5626</v>
      </c>
      <c r="M54" s="839" t="s">
        <v>6128</v>
      </c>
      <c r="N54" s="839"/>
      <c r="O54" s="845" t="s">
        <v>6149</v>
      </c>
      <c r="P54" s="846" t="s">
        <v>5162</v>
      </c>
      <c r="Q54" s="839">
        <v>3500113166</v>
      </c>
      <c r="R54" s="839">
        <v>2117</v>
      </c>
      <c r="S54" s="839">
        <v>2100</v>
      </c>
      <c r="T54" s="839" t="s">
        <v>5120</v>
      </c>
      <c r="U54" s="981" t="s">
        <v>5121</v>
      </c>
      <c r="V54" s="847" t="s">
        <v>2</v>
      </c>
      <c r="W54" s="848">
        <v>41330</v>
      </c>
      <c r="X54" s="849" t="s">
        <v>2</v>
      </c>
      <c r="Y54" s="870">
        <v>1060.3699999999999</v>
      </c>
      <c r="Z54" s="868">
        <f t="shared" si="6"/>
        <v>1060.3699999999999</v>
      </c>
      <c r="AA54" s="850">
        <f t="shared" si="0"/>
        <v>1</v>
      </c>
      <c r="AB54" s="870">
        <f t="shared" si="5"/>
        <v>744693.09014777862</v>
      </c>
      <c r="AC54" s="853">
        <v>789650212</v>
      </c>
      <c r="AD54" s="851">
        <f t="shared" si="1"/>
        <v>789650211.99999988</v>
      </c>
      <c r="AE54" s="850">
        <f t="shared" si="2"/>
        <v>0.99999999999999989</v>
      </c>
      <c r="AF54" s="1247" t="s">
        <v>5152</v>
      </c>
      <c r="AG54" s="1248"/>
      <c r="AH54" s="1249"/>
      <c r="AI54" s="852">
        <f t="shared" si="7"/>
        <v>7.3479452054794523</v>
      </c>
      <c r="AJ54" s="841"/>
      <c r="AL54" s="980">
        <v>44012</v>
      </c>
    </row>
    <row r="55" spans="1:38" ht="48" customHeight="1">
      <c r="A55" s="839">
        <f t="shared" si="4"/>
        <v>50</v>
      </c>
      <c r="B55" s="840">
        <v>8020007</v>
      </c>
      <c r="C55" s="841"/>
      <c r="D55" s="842" t="s">
        <v>5079</v>
      </c>
      <c r="E55" s="839"/>
      <c r="F55" s="839"/>
      <c r="G55" s="839"/>
      <c r="H55" s="839">
        <v>4920099942</v>
      </c>
      <c r="I55" s="839" t="s">
        <v>5626</v>
      </c>
      <c r="J55" s="841"/>
      <c r="K55" s="839" t="s">
        <v>6125</v>
      </c>
      <c r="L55" s="839" t="s">
        <v>5626</v>
      </c>
      <c r="M55" s="839" t="s">
        <v>6129</v>
      </c>
      <c r="N55" s="839"/>
      <c r="O55" s="845" t="s">
        <v>6150</v>
      </c>
      <c r="P55" s="846" t="s">
        <v>5162</v>
      </c>
      <c r="Q55" s="839">
        <v>3500113166</v>
      </c>
      <c r="R55" s="839">
        <v>2117</v>
      </c>
      <c r="S55" s="839">
        <v>2100</v>
      </c>
      <c r="T55" s="839" t="s">
        <v>5120</v>
      </c>
      <c r="U55" s="981" t="s">
        <v>5121</v>
      </c>
      <c r="V55" s="847" t="s">
        <v>2</v>
      </c>
      <c r="W55" s="848">
        <v>41330</v>
      </c>
      <c r="X55" s="849" t="s">
        <v>2</v>
      </c>
      <c r="Y55" s="870">
        <v>1052.22</v>
      </c>
      <c r="Z55" s="868">
        <f t="shared" si="6"/>
        <v>1052.22</v>
      </c>
      <c r="AA55" s="850">
        <f t="shared" si="0"/>
        <v>1</v>
      </c>
      <c r="AB55" s="870">
        <f t="shared" si="5"/>
        <v>744693.08984813059</v>
      </c>
      <c r="AC55" s="851">
        <v>783580963</v>
      </c>
      <c r="AD55" s="851">
        <f t="shared" si="1"/>
        <v>783580963</v>
      </c>
      <c r="AE55" s="850">
        <f t="shared" si="2"/>
        <v>1</v>
      </c>
      <c r="AF55" s="1247" t="s">
        <v>5152</v>
      </c>
      <c r="AG55" s="1248"/>
      <c r="AH55" s="1249"/>
      <c r="AI55" s="852">
        <f t="shared" si="7"/>
        <v>7.3479452054794523</v>
      </c>
      <c r="AJ55" s="841"/>
      <c r="AL55" s="980">
        <v>44012</v>
      </c>
    </row>
    <row r="56" spans="1:38" ht="48" customHeight="1">
      <c r="A56" s="839">
        <f t="shared" si="4"/>
        <v>51</v>
      </c>
      <c r="B56" s="840">
        <v>8020007</v>
      </c>
      <c r="C56" s="841"/>
      <c r="D56" s="842" t="s">
        <v>5079</v>
      </c>
      <c r="E56" s="839"/>
      <c r="F56" s="839"/>
      <c r="G56" s="839"/>
      <c r="H56" s="839">
        <v>4920099943</v>
      </c>
      <c r="I56" s="839" t="s">
        <v>6121</v>
      </c>
      <c r="J56" s="841"/>
      <c r="K56" s="839" t="s">
        <v>6125</v>
      </c>
      <c r="L56" s="839" t="s">
        <v>6121</v>
      </c>
      <c r="M56" s="839" t="s">
        <v>6130</v>
      </c>
      <c r="N56" s="839"/>
      <c r="O56" s="845" t="s">
        <v>6151</v>
      </c>
      <c r="P56" s="846" t="s">
        <v>5162</v>
      </c>
      <c r="Q56" s="839">
        <v>3500113166</v>
      </c>
      <c r="R56" s="839">
        <v>2117</v>
      </c>
      <c r="S56" s="839">
        <v>2100</v>
      </c>
      <c r="T56" s="839" t="s">
        <v>5120</v>
      </c>
      <c r="U56" s="981" t="s">
        <v>5121</v>
      </c>
      <c r="V56" s="847" t="s">
        <v>2</v>
      </c>
      <c r="W56" s="848">
        <v>41330</v>
      </c>
      <c r="X56" s="849" t="s">
        <v>2</v>
      </c>
      <c r="Y56" s="870">
        <v>1110.24</v>
      </c>
      <c r="Z56" s="868">
        <f t="shared" si="6"/>
        <v>1110.24</v>
      </c>
      <c r="AA56" s="850">
        <f t="shared" si="0"/>
        <v>1</v>
      </c>
      <c r="AB56" s="870">
        <f t="shared" si="5"/>
        <v>744693.09068309551</v>
      </c>
      <c r="AC56" s="851">
        <v>826788057</v>
      </c>
      <c r="AD56" s="851">
        <f t="shared" si="1"/>
        <v>826788057</v>
      </c>
      <c r="AE56" s="850">
        <f t="shared" si="2"/>
        <v>1</v>
      </c>
      <c r="AF56" s="1247" t="s">
        <v>5152</v>
      </c>
      <c r="AG56" s="1248"/>
      <c r="AH56" s="1249"/>
      <c r="AI56" s="852">
        <f t="shared" si="7"/>
        <v>7.3479452054794523</v>
      </c>
      <c r="AJ56" s="841"/>
      <c r="AL56" s="980">
        <v>44012</v>
      </c>
    </row>
    <row r="57" spans="1:38" ht="48" customHeight="1">
      <c r="A57" s="839">
        <f t="shared" si="4"/>
        <v>52</v>
      </c>
      <c r="B57" s="840">
        <v>8020007</v>
      </c>
      <c r="C57" s="841"/>
      <c r="D57" s="842" t="s">
        <v>5079</v>
      </c>
      <c r="E57" s="839"/>
      <c r="F57" s="839"/>
      <c r="G57" s="839"/>
      <c r="H57" s="839">
        <v>4920099941</v>
      </c>
      <c r="I57" s="839" t="s">
        <v>6121</v>
      </c>
      <c r="J57" s="841"/>
      <c r="K57" s="839" t="s">
        <v>6125</v>
      </c>
      <c r="L57" s="839" t="s">
        <v>6121</v>
      </c>
      <c r="M57" s="839" t="s">
        <v>6131</v>
      </c>
      <c r="N57" s="839"/>
      <c r="O57" s="845" t="s">
        <v>6152</v>
      </c>
      <c r="P57" s="846" t="s">
        <v>5162</v>
      </c>
      <c r="Q57" s="839">
        <v>3500113166</v>
      </c>
      <c r="R57" s="839">
        <v>2117</v>
      </c>
      <c r="S57" s="839">
        <v>2100</v>
      </c>
      <c r="T57" s="839" t="s">
        <v>5120</v>
      </c>
      <c r="U57" s="981" t="s">
        <v>5121</v>
      </c>
      <c r="V57" s="847" t="s">
        <v>2</v>
      </c>
      <c r="W57" s="848">
        <v>41330</v>
      </c>
      <c r="X57" s="849" t="s">
        <v>2</v>
      </c>
      <c r="Y57" s="870">
        <v>1097.6099999999999</v>
      </c>
      <c r="Z57" s="868">
        <f t="shared" si="6"/>
        <v>1097.6099999999999</v>
      </c>
      <c r="AA57" s="850">
        <f t="shared" si="0"/>
        <v>1</v>
      </c>
      <c r="AB57" s="870">
        <f t="shared" si="5"/>
        <v>744693.09044196038</v>
      </c>
      <c r="AC57" s="851">
        <v>817382583</v>
      </c>
      <c r="AD57" s="851">
        <f t="shared" si="1"/>
        <v>817382583</v>
      </c>
      <c r="AE57" s="850">
        <f t="shared" si="2"/>
        <v>1</v>
      </c>
      <c r="AF57" s="1247" t="s">
        <v>5152</v>
      </c>
      <c r="AG57" s="1248"/>
      <c r="AH57" s="1249"/>
      <c r="AI57" s="852">
        <f t="shared" si="7"/>
        <v>7.3479452054794523</v>
      </c>
      <c r="AJ57" s="841"/>
      <c r="AL57" s="980">
        <v>44012</v>
      </c>
    </row>
    <row r="58" spans="1:38" ht="48" customHeight="1">
      <c r="A58" s="839">
        <f t="shared" si="4"/>
        <v>53</v>
      </c>
      <c r="B58" s="840">
        <v>8020007</v>
      </c>
      <c r="C58" s="841"/>
      <c r="D58" s="842" t="s">
        <v>5079</v>
      </c>
      <c r="E58" s="839"/>
      <c r="F58" s="839"/>
      <c r="G58" s="839"/>
      <c r="H58" s="839">
        <v>4920099945</v>
      </c>
      <c r="I58" s="839" t="s">
        <v>5606</v>
      </c>
      <c r="J58" s="841"/>
      <c r="K58" s="839" t="s">
        <v>6125</v>
      </c>
      <c r="L58" s="839" t="s">
        <v>5606</v>
      </c>
      <c r="M58" s="839" t="s">
        <v>6132</v>
      </c>
      <c r="N58" s="839"/>
      <c r="O58" s="845" t="s">
        <v>6153</v>
      </c>
      <c r="P58" s="846" t="s">
        <v>5162</v>
      </c>
      <c r="Q58" s="839">
        <v>3500113166</v>
      </c>
      <c r="R58" s="839">
        <v>2117</v>
      </c>
      <c r="S58" s="839">
        <v>2100</v>
      </c>
      <c r="T58" s="839" t="s">
        <v>5120</v>
      </c>
      <c r="U58" s="981" t="s">
        <v>5121</v>
      </c>
      <c r="V58" s="847" t="s">
        <v>2</v>
      </c>
      <c r="W58" s="848">
        <v>41330</v>
      </c>
      <c r="X58" s="849" t="s">
        <v>2</v>
      </c>
      <c r="Y58" s="870">
        <v>1170.3599999999999</v>
      </c>
      <c r="Z58" s="868">
        <f t="shared" si="6"/>
        <v>1170.3599999999999</v>
      </c>
      <c r="AA58" s="850">
        <f t="shared" si="0"/>
        <v>1</v>
      </c>
      <c r="AB58" s="870">
        <f t="shared" si="5"/>
        <v>744693.09016029257</v>
      </c>
      <c r="AC58" s="851">
        <v>871559005</v>
      </c>
      <c r="AD58" s="851">
        <f t="shared" si="1"/>
        <v>871559005</v>
      </c>
      <c r="AE58" s="850">
        <f t="shared" si="2"/>
        <v>1</v>
      </c>
      <c r="AF58" s="1247" t="s">
        <v>5152</v>
      </c>
      <c r="AG58" s="1248"/>
      <c r="AH58" s="1249"/>
      <c r="AI58" s="852">
        <f t="shared" si="7"/>
        <v>7.3479452054794523</v>
      </c>
      <c r="AJ58" s="841"/>
      <c r="AL58" s="980">
        <v>44012</v>
      </c>
    </row>
    <row r="59" spans="1:38" ht="27.95" customHeight="1">
      <c r="A59" s="839">
        <f t="shared" si="4"/>
        <v>54</v>
      </c>
      <c r="B59" s="840">
        <v>8020007</v>
      </c>
      <c r="C59" s="841"/>
      <c r="D59" s="842" t="s">
        <v>5079</v>
      </c>
      <c r="E59" s="839"/>
      <c r="F59" s="839"/>
      <c r="G59" s="871"/>
      <c r="H59" s="839">
        <v>4920099944</v>
      </c>
      <c r="I59" s="839" t="s">
        <v>5606</v>
      </c>
      <c r="J59" s="871"/>
      <c r="K59" s="839" t="s">
        <v>6125</v>
      </c>
      <c r="L59" s="839" t="s">
        <v>5606</v>
      </c>
      <c r="M59" s="839" t="s">
        <v>6133</v>
      </c>
      <c r="N59" s="839"/>
      <c r="O59" s="845" t="s">
        <v>6154</v>
      </c>
      <c r="P59" s="846" t="s">
        <v>5162</v>
      </c>
      <c r="Q59" s="839">
        <v>3500113166</v>
      </c>
      <c r="R59" s="839">
        <v>2117</v>
      </c>
      <c r="S59" s="839">
        <v>2100</v>
      </c>
      <c r="T59" s="839" t="s">
        <v>5120</v>
      </c>
      <c r="U59" s="981" t="s">
        <v>5121</v>
      </c>
      <c r="V59" s="847" t="s">
        <v>2</v>
      </c>
      <c r="W59" s="848">
        <v>41330</v>
      </c>
      <c r="X59" s="849" t="s">
        <v>2</v>
      </c>
      <c r="Y59" s="870">
        <v>1099.95</v>
      </c>
      <c r="Z59" s="868">
        <f t="shared" si="6"/>
        <v>1099.95</v>
      </c>
      <c r="AA59" s="850">
        <f t="shared" si="0"/>
        <v>1</v>
      </c>
      <c r="AB59" s="870">
        <f t="shared" si="5"/>
        <v>744693.09059502697</v>
      </c>
      <c r="AC59" s="851">
        <v>819125165</v>
      </c>
      <c r="AD59" s="851">
        <f t="shared" si="1"/>
        <v>819125165</v>
      </c>
      <c r="AE59" s="850">
        <f t="shared" si="2"/>
        <v>1</v>
      </c>
      <c r="AF59" s="1247" t="s">
        <v>5152</v>
      </c>
      <c r="AG59" s="1248"/>
      <c r="AH59" s="1249"/>
      <c r="AI59" s="852">
        <f t="shared" si="7"/>
        <v>7.3479452054794523</v>
      </c>
      <c r="AJ59" s="841"/>
      <c r="AL59" s="980">
        <v>44012</v>
      </c>
    </row>
    <row r="60" spans="1:38" ht="27.95" customHeight="1">
      <c r="A60" s="839">
        <f t="shared" si="4"/>
        <v>55</v>
      </c>
      <c r="B60" s="840">
        <v>8010001</v>
      </c>
      <c r="C60" s="841"/>
      <c r="D60" s="842" t="s">
        <v>4592</v>
      </c>
      <c r="E60" s="839"/>
      <c r="F60" s="839"/>
      <c r="G60" s="871"/>
      <c r="H60" s="839">
        <v>4920081751</v>
      </c>
      <c r="I60" s="839" t="s">
        <v>5606</v>
      </c>
      <c r="J60" s="871"/>
      <c r="K60" s="839" t="s">
        <v>5627</v>
      </c>
      <c r="L60" s="839" t="s">
        <v>5606</v>
      </c>
      <c r="M60" s="839">
        <v>-150</v>
      </c>
      <c r="N60" s="839"/>
      <c r="O60" s="845" t="s">
        <v>5184</v>
      </c>
      <c r="P60" s="846" t="s">
        <v>5261</v>
      </c>
      <c r="Q60" s="839">
        <v>4500023601</v>
      </c>
      <c r="R60" s="839">
        <v>2117</v>
      </c>
      <c r="S60" s="839">
        <v>2100</v>
      </c>
      <c r="T60" s="839" t="s">
        <v>5120</v>
      </c>
      <c r="U60" s="981" t="s">
        <v>5121</v>
      </c>
      <c r="V60" s="847" t="s">
        <v>2</v>
      </c>
      <c r="W60" s="848">
        <v>41330</v>
      </c>
      <c r="X60" s="849" t="s">
        <v>2</v>
      </c>
      <c r="Y60" s="870">
        <v>150</v>
      </c>
      <c r="Z60" s="868">
        <f t="shared" si="6"/>
        <v>150</v>
      </c>
      <c r="AA60" s="850">
        <f t="shared" si="0"/>
        <v>1</v>
      </c>
      <c r="AB60" s="870">
        <f t="shared" si="5"/>
        <v>7249.833333333333</v>
      </c>
      <c r="AC60" s="851">
        <v>1087475</v>
      </c>
      <c r="AD60" s="851">
        <f t="shared" si="1"/>
        <v>1087475</v>
      </c>
      <c r="AE60" s="850">
        <f t="shared" si="2"/>
        <v>1</v>
      </c>
      <c r="AF60" s="1247" t="s">
        <v>5152</v>
      </c>
      <c r="AG60" s="1248"/>
      <c r="AH60" s="1249"/>
      <c r="AI60" s="852">
        <f t="shared" si="7"/>
        <v>7.3479452054794523</v>
      </c>
      <c r="AJ60" s="841"/>
      <c r="AL60" s="980">
        <v>44012</v>
      </c>
    </row>
    <row r="61" spans="1:38" ht="27.95" customHeight="1">
      <c r="A61" s="839">
        <f t="shared" si="4"/>
        <v>56</v>
      </c>
      <c r="B61" s="840">
        <v>8020007</v>
      </c>
      <c r="C61" s="841"/>
      <c r="D61" s="842" t="s">
        <v>5079</v>
      </c>
      <c r="E61" s="839"/>
      <c r="F61" s="839"/>
      <c r="G61" s="871"/>
      <c r="H61" s="839">
        <v>4920104031</v>
      </c>
      <c r="I61" s="839" t="s">
        <v>5627</v>
      </c>
      <c r="J61" s="841"/>
      <c r="K61" s="839" t="s">
        <v>6125</v>
      </c>
      <c r="L61" s="839" t="s">
        <v>5627</v>
      </c>
      <c r="M61" s="839" t="s">
        <v>6134</v>
      </c>
      <c r="N61" s="839"/>
      <c r="O61" s="845" t="s">
        <v>6155</v>
      </c>
      <c r="P61" s="846" t="s">
        <v>5162</v>
      </c>
      <c r="Q61" s="839">
        <v>3500113166</v>
      </c>
      <c r="R61" s="839">
        <v>2117</v>
      </c>
      <c r="S61" s="839">
        <v>2100</v>
      </c>
      <c r="T61" s="839" t="s">
        <v>5120</v>
      </c>
      <c r="U61" s="981" t="s">
        <v>5121</v>
      </c>
      <c r="V61" s="847" t="s">
        <v>2</v>
      </c>
      <c r="W61" s="848">
        <v>41330</v>
      </c>
      <c r="X61" s="849" t="s">
        <v>2</v>
      </c>
      <c r="Y61" s="870">
        <v>1035.5</v>
      </c>
      <c r="Z61" s="868">
        <f t="shared" si="6"/>
        <v>1035.5</v>
      </c>
      <c r="AA61" s="850">
        <f t="shared" si="0"/>
        <v>1</v>
      </c>
      <c r="AB61" s="870">
        <f t="shared" si="5"/>
        <v>744693.09029454365</v>
      </c>
      <c r="AC61" s="851">
        <v>771129695</v>
      </c>
      <c r="AD61" s="851">
        <f t="shared" si="1"/>
        <v>771129695</v>
      </c>
      <c r="AE61" s="850">
        <f t="shared" si="2"/>
        <v>1</v>
      </c>
      <c r="AF61" s="1247" t="s">
        <v>5152</v>
      </c>
      <c r="AG61" s="1248"/>
      <c r="AH61" s="1249"/>
      <c r="AI61" s="852">
        <f t="shared" si="7"/>
        <v>7.3479452054794523</v>
      </c>
      <c r="AJ61" s="841"/>
      <c r="AL61" s="980">
        <v>44012</v>
      </c>
    </row>
    <row r="62" spans="1:38" ht="27.95" customHeight="1">
      <c r="A62" s="839">
        <f t="shared" si="4"/>
        <v>57</v>
      </c>
      <c r="B62" s="840">
        <v>8020007</v>
      </c>
      <c r="C62" s="841"/>
      <c r="D62" s="842" t="s">
        <v>5079</v>
      </c>
      <c r="E62" s="839"/>
      <c r="F62" s="839"/>
      <c r="G62" s="871"/>
      <c r="H62" s="839">
        <v>4920104027</v>
      </c>
      <c r="I62" s="839" t="s">
        <v>5627</v>
      </c>
      <c r="J62" s="871"/>
      <c r="K62" s="839" t="s">
        <v>6125</v>
      </c>
      <c r="L62" s="839" t="s">
        <v>5627</v>
      </c>
      <c r="M62" s="839" t="s">
        <v>6135</v>
      </c>
      <c r="N62" s="839"/>
      <c r="O62" s="845" t="s">
        <v>6156</v>
      </c>
      <c r="P62" s="846" t="s">
        <v>5162</v>
      </c>
      <c r="Q62" s="839">
        <v>3500113166</v>
      </c>
      <c r="R62" s="839">
        <v>2117</v>
      </c>
      <c r="S62" s="839">
        <v>2100</v>
      </c>
      <c r="T62" s="839" t="s">
        <v>5120</v>
      </c>
      <c r="U62" s="981" t="s">
        <v>5121</v>
      </c>
      <c r="V62" s="847" t="s">
        <v>2</v>
      </c>
      <c r="W62" s="848">
        <v>41330</v>
      </c>
      <c r="X62" s="849" t="s">
        <v>2</v>
      </c>
      <c r="Y62" s="870">
        <v>1008.98</v>
      </c>
      <c r="Z62" s="868">
        <f t="shared" si="6"/>
        <v>1008.98</v>
      </c>
      <c r="AA62" s="850">
        <f t="shared" si="0"/>
        <v>1</v>
      </c>
      <c r="AB62" s="870">
        <f t="shared" si="5"/>
        <v>744693.09005133901</v>
      </c>
      <c r="AC62" s="851">
        <v>751380434</v>
      </c>
      <c r="AD62" s="851">
        <f t="shared" si="1"/>
        <v>751380434</v>
      </c>
      <c r="AE62" s="850">
        <f t="shared" si="2"/>
        <v>1</v>
      </c>
      <c r="AF62" s="1247" t="s">
        <v>5152</v>
      </c>
      <c r="AG62" s="1248"/>
      <c r="AH62" s="1249"/>
      <c r="AI62" s="852">
        <f t="shared" si="7"/>
        <v>7.3479452054794523</v>
      </c>
      <c r="AJ62" s="841"/>
      <c r="AL62" s="980">
        <v>44012</v>
      </c>
    </row>
    <row r="63" spans="1:38" ht="27.95" customHeight="1">
      <c r="A63" s="839">
        <f t="shared" si="4"/>
        <v>58</v>
      </c>
      <c r="B63" s="840">
        <v>8020007</v>
      </c>
      <c r="C63" s="841"/>
      <c r="D63" s="842" t="s">
        <v>5079</v>
      </c>
      <c r="E63" s="839"/>
      <c r="F63" s="839"/>
      <c r="G63" s="871"/>
      <c r="H63" s="839">
        <v>4920104028</v>
      </c>
      <c r="I63" s="839" t="s">
        <v>6122</v>
      </c>
      <c r="J63" s="871"/>
      <c r="K63" s="839" t="s">
        <v>6125</v>
      </c>
      <c r="L63" s="839" t="s">
        <v>6122</v>
      </c>
      <c r="M63" s="839" t="s">
        <v>6136</v>
      </c>
      <c r="N63" s="839"/>
      <c r="O63" s="845" t="s">
        <v>6157</v>
      </c>
      <c r="P63" s="846" t="s">
        <v>5162</v>
      </c>
      <c r="Q63" s="839">
        <v>3500113166</v>
      </c>
      <c r="R63" s="839">
        <v>2117</v>
      </c>
      <c r="S63" s="839">
        <v>2100</v>
      </c>
      <c r="T63" s="839" t="s">
        <v>5120</v>
      </c>
      <c r="U63" s="981" t="s">
        <v>5121</v>
      </c>
      <c r="V63" s="847" t="s">
        <v>2</v>
      </c>
      <c r="W63" s="848">
        <v>41330</v>
      </c>
      <c r="X63" s="849" t="s">
        <v>2</v>
      </c>
      <c r="Y63" s="870">
        <v>1010.73</v>
      </c>
      <c r="Z63" s="868">
        <f t="shared" si="6"/>
        <v>1010.73</v>
      </c>
      <c r="AA63" s="850">
        <f t="shared" si="0"/>
        <v>1</v>
      </c>
      <c r="AB63" s="870">
        <f t="shared" si="5"/>
        <v>744693.09014276811</v>
      </c>
      <c r="AC63" s="851">
        <v>752683647</v>
      </c>
      <c r="AD63" s="851">
        <f t="shared" si="1"/>
        <v>752683647</v>
      </c>
      <c r="AE63" s="850">
        <f t="shared" si="2"/>
        <v>1</v>
      </c>
      <c r="AF63" s="1247" t="s">
        <v>5152</v>
      </c>
      <c r="AG63" s="1248"/>
      <c r="AH63" s="1249"/>
      <c r="AI63" s="852">
        <f t="shared" si="7"/>
        <v>7.3479452054794523</v>
      </c>
      <c r="AJ63" s="841"/>
      <c r="AL63" s="980">
        <v>44012</v>
      </c>
    </row>
    <row r="64" spans="1:38" ht="27.95" customHeight="1">
      <c r="A64" s="839">
        <f t="shared" si="4"/>
        <v>59</v>
      </c>
      <c r="B64" s="840">
        <v>8020007</v>
      </c>
      <c r="C64" s="841"/>
      <c r="D64" s="842" t="s">
        <v>5079</v>
      </c>
      <c r="E64" s="839"/>
      <c r="F64" s="839"/>
      <c r="G64" s="871"/>
      <c r="H64" s="839">
        <v>4920104032</v>
      </c>
      <c r="I64" s="839" t="s">
        <v>6122</v>
      </c>
      <c r="J64" s="871"/>
      <c r="K64" s="839" t="s">
        <v>6125</v>
      </c>
      <c r="L64" s="839" t="s">
        <v>6122</v>
      </c>
      <c r="M64" s="839" t="s">
        <v>6137</v>
      </c>
      <c r="N64" s="839"/>
      <c r="O64" s="845" t="s">
        <v>6158</v>
      </c>
      <c r="P64" s="846" t="s">
        <v>5162</v>
      </c>
      <c r="Q64" s="839">
        <v>3500113166</v>
      </c>
      <c r="R64" s="839">
        <v>2117</v>
      </c>
      <c r="S64" s="839">
        <v>2100</v>
      </c>
      <c r="T64" s="839" t="s">
        <v>5120</v>
      </c>
      <c r="U64" s="981" t="s">
        <v>5121</v>
      </c>
      <c r="V64" s="847" t="s">
        <v>2</v>
      </c>
      <c r="W64" s="848">
        <v>41330</v>
      </c>
      <c r="X64" s="849" t="s">
        <v>2</v>
      </c>
      <c r="Y64" s="870">
        <v>1086.8599999999999</v>
      </c>
      <c r="Z64" s="868">
        <f t="shared" si="6"/>
        <v>1086.8599999999999</v>
      </c>
      <c r="AA64" s="850">
        <f t="shared" si="0"/>
        <v>1</v>
      </c>
      <c r="AB64" s="870">
        <f t="shared" si="5"/>
        <v>744693.0901864086</v>
      </c>
      <c r="AC64" s="851">
        <v>809377132</v>
      </c>
      <c r="AD64" s="851">
        <f t="shared" si="1"/>
        <v>809377132</v>
      </c>
      <c r="AE64" s="850">
        <f t="shared" si="2"/>
        <v>1</v>
      </c>
      <c r="AF64" s="1247" t="s">
        <v>5152</v>
      </c>
      <c r="AG64" s="1248"/>
      <c r="AH64" s="1249"/>
      <c r="AI64" s="852">
        <f t="shared" si="7"/>
        <v>7.3479452054794523</v>
      </c>
      <c r="AJ64" s="841"/>
      <c r="AL64" s="980">
        <v>44012</v>
      </c>
    </row>
    <row r="65" spans="1:38" ht="27.95" customHeight="1">
      <c r="A65" s="839">
        <f t="shared" si="4"/>
        <v>60</v>
      </c>
      <c r="B65" s="840">
        <v>8020007</v>
      </c>
      <c r="C65" s="841"/>
      <c r="D65" s="842" t="s">
        <v>5079</v>
      </c>
      <c r="E65" s="839"/>
      <c r="F65" s="839"/>
      <c r="G65" s="871"/>
      <c r="H65" s="839">
        <v>4920104029</v>
      </c>
      <c r="I65" s="839" t="s">
        <v>6123</v>
      </c>
      <c r="J65" s="871"/>
      <c r="K65" s="839" t="s">
        <v>6125</v>
      </c>
      <c r="L65" s="839" t="s">
        <v>6123</v>
      </c>
      <c r="M65" s="839" t="s">
        <v>6138</v>
      </c>
      <c r="N65" s="839"/>
      <c r="O65" s="845" t="s">
        <v>6159</v>
      </c>
      <c r="P65" s="846" t="s">
        <v>5162</v>
      </c>
      <c r="Q65" s="839">
        <v>3500113166</v>
      </c>
      <c r="R65" s="839">
        <v>2117</v>
      </c>
      <c r="S65" s="839">
        <v>2100</v>
      </c>
      <c r="T65" s="839" t="s">
        <v>5120</v>
      </c>
      <c r="U65" s="981" t="s">
        <v>5121</v>
      </c>
      <c r="V65" s="847" t="s">
        <v>2</v>
      </c>
      <c r="W65" s="848">
        <v>41330</v>
      </c>
      <c r="X65" s="849" t="s">
        <v>2</v>
      </c>
      <c r="Y65" s="870">
        <v>1001.32</v>
      </c>
      <c r="Z65" s="868">
        <f t="shared" si="6"/>
        <v>1001.32</v>
      </c>
      <c r="AA65" s="850">
        <f t="shared" si="0"/>
        <v>1</v>
      </c>
      <c r="AB65" s="870">
        <f t="shared" si="5"/>
        <v>744693.09012104024</v>
      </c>
      <c r="AC65" s="851">
        <v>745676085</v>
      </c>
      <c r="AD65" s="851">
        <f t="shared" si="1"/>
        <v>745676085</v>
      </c>
      <c r="AE65" s="850">
        <f t="shared" si="2"/>
        <v>1</v>
      </c>
      <c r="AF65" s="1247" t="s">
        <v>5152</v>
      </c>
      <c r="AG65" s="1248"/>
      <c r="AH65" s="1249"/>
      <c r="AI65" s="852">
        <f t="shared" si="7"/>
        <v>7.3479452054794523</v>
      </c>
      <c r="AJ65" s="841"/>
      <c r="AL65" s="980">
        <v>44012</v>
      </c>
    </row>
    <row r="66" spans="1:38" ht="27.95" customHeight="1">
      <c r="A66" s="839">
        <f t="shared" si="4"/>
        <v>61</v>
      </c>
      <c r="B66" s="840">
        <v>8020007</v>
      </c>
      <c r="C66" s="841"/>
      <c r="D66" s="842" t="s">
        <v>5079</v>
      </c>
      <c r="E66" s="839"/>
      <c r="F66" s="839"/>
      <c r="G66" s="871"/>
      <c r="H66" s="839">
        <v>4920104033</v>
      </c>
      <c r="I66" s="839" t="s">
        <v>6123</v>
      </c>
      <c r="J66" s="871"/>
      <c r="K66" s="839" t="s">
        <v>6125</v>
      </c>
      <c r="L66" s="839" t="s">
        <v>6123</v>
      </c>
      <c r="M66" s="839" t="s">
        <v>6139</v>
      </c>
      <c r="N66" s="839"/>
      <c r="O66" s="845" t="s">
        <v>6160</v>
      </c>
      <c r="P66" s="846" t="s">
        <v>5162</v>
      </c>
      <c r="Q66" s="839">
        <v>3500113166</v>
      </c>
      <c r="R66" s="839">
        <v>2117</v>
      </c>
      <c r="S66" s="839">
        <v>2100</v>
      </c>
      <c r="T66" s="839" t="s">
        <v>5120</v>
      </c>
      <c r="U66" s="981" t="s">
        <v>5121</v>
      </c>
      <c r="V66" s="847" t="s">
        <v>2</v>
      </c>
      <c r="W66" s="848">
        <v>41330</v>
      </c>
      <c r="X66" s="849" t="s">
        <v>2</v>
      </c>
      <c r="Y66" s="870">
        <v>1011.22</v>
      </c>
      <c r="Z66" s="868">
        <f t="shared" si="6"/>
        <v>1011.22</v>
      </c>
      <c r="AA66" s="850">
        <f t="shared" si="0"/>
        <v>1</v>
      </c>
      <c r="AB66" s="870">
        <f t="shared" si="5"/>
        <v>744693.09052431711</v>
      </c>
      <c r="AC66" s="851">
        <v>753048547</v>
      </c>
      <c r="AD66" s="851">
        <f t="shared" si="1"/>
        <v>753048547</v>
      </c>
      <c r="AE66" s="850">
        <f t="shared" si="2"/>
        <v>1</v>
      </c>
      <c r="AF66" s="1247" t="s">
        <v>5152</v>
      </c>
      <c r="AG66" s="1248"/>
      <c r="AH66" s="1249"/>
      <c r="AI66" s="852">
        <f t="shared" si="7"/>
        <v>7.3479452054794523</v>
      </c>
      <c r="AJ66" s="841"/>
      <c r="AL66" s="980">
        <v>44012</v>
      </c>
    </row>
    <row r="67" spans="1:38" ht="27.95" customHeight="1">
      <c r="A67" s="839">
        <f t="shared" si="4"/>
        <v>62</v>
      </c>
      <c r="B67" s="840">
        <v>8020007</v>
      </c>
      <c r="C67" s="841"/>
      <c r="D67" s="842" t="s">
        <v>5079</v>
      </c>
      <c r="E67" s="839"/>
      <c r="F67" s="839"/>
      <c r="G67" s="871"/>
      <c r="H67" s="839">
        <v>4920104030</v>
      </c>
      <c r="I67" s="839" t="s">
        <v>6124</v>
      </c>
      <c r="J67" s="871"/>
      <c r="K67" s="839" t="s">
        <v>6125</v>
      </c>
      <c r="L67" s="839" t="s">
        <v>6124</v>
      </c>
      <c r="M67" s="839" t="s">
        <v>6140</v>
      </c>
      <c r="N67" s="839"/>
      <c r="O67" s="845" t="s">
        <v>6161</v>
      </c>
      <c r="P67" s="846" t="s">
        <v>5162</v>
      </c>
      <c r="Q67" s="839">
        <v>3500113166</v>
      </c>
      <c r="R67" s="839">
        <v>2117</v>
      </c>
      <c r="S67" s="839">
        <v>2100</v>
      </c>
      <c r="T67" s="839" t="s">
        <v>5120</v>
      </c>
      <c r="U67" s="981" t="s">
        <v>5121</v>
      </c>
      <c r="V67" s="847" t="s">
        <v>2</v>
      </c>
      <c r="W67" s="848">
        <v>41330</v>
      </c>
      <c r="X67" s="849" t="s">
        <v>2</v>
      </c>
      <c r="Y67" s="870">
        <v>1021.98</v>
      </c>
      <c r="Z67" s="868">
        <f t="shared" si="6"/>
        <v>1021.98</v>
      </c>
      <c r="AA67" s="850">
        <f t="shared" si="0"/>
        <v>1</v>
      </c>
      <c r="AB67" s="870">
        <f t="shared" si="5"/>
        <v>744693.08988434216</v>
      </c>
      <c r="AC67" s="851">
        <v>761061444</v>
      </c>
      <c r="AD67" s="851">
        <f t="shared" si="1"/>
        <v>761061444</v>
      </c>
      <c r="AE67" s="850">
        <f t="shared" si="2"/>
        <v>1</v>
      </c>
      <c r="AF67" s="1247" t="s">
        <v>5152</v>
      </c>
      <c r="AG67" s="1248"/>
      <c r="AH67" s="1249"/>
      <c r="AI67" s="852">
        <f t="shared" si="7"/>
        <v>7.3479452054794523</v>
      </c>
      <c r="AJ67" s="841"/>
      <c r="AL67" s="980">
        <v>44012</v>
      </c>
    </row>
    <row r="68" spans="1:38" ht="27.95" customHeight="1">
      <c r="A68" s="839">
        <f t="shared" si="4"/>
        <v>63</v>
      </c>
      <c r="B68" s="840">
        <v>8020007</v>
      </c>
      <c r="C68" s="841"/>
      <c r="D68" s="842" t="s">
        <v>5079</v>
      </c>
      <c r="E68" s="839"/>
      <c r="F68" s="839"/>
      <c r="G68" s="871"/>
      <c r="H68" s="839">
        <v>4920104034</v>
      </c>
      <c r="I68" s="839" t="s">
        <v>6124</v>
      </c>
      <c r="J68" s="871"/>
      <c r="K68" s="839" t="s">
        <v>6125</v>
      </c>
      <c r="L68" s="839" t="s">
        <v>6124</v>
      </c>
      <c r="M68" s="839" t="s">
        <v>6141</v>
      </c>
      <c r="N68" s="839"/>
      <c r="O68" s="845" t="s">
        <v>6162</v>
      </c>
      <c r="P68" s="846" t="s">
        <v>5162</v>
      </c>
      <c r="Q68" s="839">
        <v>3500113166</v>
      </c>
      <c r="R68" s="839">
        <v>2117</v>
      </c>
      <c r="S68" s="839">
        <v>2100</v>
      </c>
      <c r="T68" s="839" t="s">
        <v>5120</v>
      </c>
      <c r="U68" s="981" t="s">
        <v>5121</v>
      </c>
      <c r="V68" s="847" t="s">
        <v>2</v>
      </c>
      <c r="W68" s="848">
        <v>41330</v>
      </c>
      <c r="X68" s="849" t="s">
        <v>2</v>
      </c>
      <c r="Y68" s="870">
        <v>1030.22</v>
      </c>
      <c r="Z68" s="868">
        <f t="shared" si="6"/>
        <v>1030.22</v>
      </c>
      <c r="AA68" s="850">
        <f t="shared" si="0"/>
        <v>1</v>
      </c>
      <c r="AB68" s="870">
        <f t="shared" si="5"/>
        <v>744693.08982547419</v>
      </c>
      <c r="AC68" s="851">
        <v>767197715</v>
      </c>
      <c r="AD68" s="851">
        <f t="shared" si="1"/>
        <v>767197715</v>
      </c>
      <c r="AE68" s="850">
        <f t="shared" si="2"/>
        <v>1</v>
      </c>
      <c r="AF68" s="1247" t="s">
        <v>5152</v>
      </c>
      <c r="AG68" s="1248"/>
      <c r="AH68" s="1249"/>
      <c r="AI68" s="852">
        <f t="shared" si="7"/>
        <v>7.3479452054794523</v>
      </c>
      <c r="AJ68" s="841"/>
      <c r="AL68" s="980">
        <v>44012</v>
      </c>
    </row>
    <row r="69" spans="1:38" ht="27.95" customHeight="1">
      <c r="A69" s="839">
        <f t="shared" si="4"/>
        <v>64</v>
      </c>
      <c r="B69" s="840">
        <v>8020007</v>
      </c>
      <c r="C69" s="841"/>
      <c r="D69" s="842" t="s">
        <v>5079</v>
      </c>
      <c r="E69" s="839"/>
      <c r="F69" s="839"/>
      <c r="G69" s="871"/>
      <c r="H69" s="839">
        <v>4920115470</v>
      </c>
      <c r="I69" s="839" t="s">
        <v>6125</v>
      </c>
      <c r="J69" s="871"/>
      <c r="K69" s="839" t="s">
        <v>6127</v>
      </c>
      <c r="L69" s="839" t="s">
        <v>6125</v>
      </c>
      <c r="M69" s="839" t="s">
        <v>6142</v>
      </c>
      <c r="N69" s="839"/>
      <c r="O69" s="845" t="s">
        <v>6163</v>
      </c>
      <c r="P69" s="846" t="s">
        <v>5162</v>
      </c>
      <c r="Q69" s="839">
        <v>3500113166</v>
      </c>
      <c r="R69" s="839">
        <v>2117</v>
      </c>
      <c r="S69" s="839">
        <v>2100</v>
      </c>
      <c r="T69" s="839" t="s">
        <v>5120</v>
      </c>
      <c r="U69" s="981" t="s">
        <v>5121</v>
      </c>
      <c r="V69" s="847" t="s">
        <v>2</v>
      </c>
      <c r="W69" s="848">
        <v>41330</v>
      </c>
      <c r="X69" s="849" t="s">
        <v>2</v>
      </c>
      <c r="Y69" s="870">
        <v>1112.3</v>
      </c>
      <c r="Z69" s="868">
        <f t="shared" si="6"/>
        <v>1112.3</v>
      </c>
      <c r="AA69" s="850">
        <f t="shared" si="0"/>
        <v>1</v>
      </c>
      <c r="AB69" s="870">
        <f t="shared" si="5"/>
        <v>744693.08999370679</v>
      </c>
      <c r="AC69" s="851">
        <v>828322124</v>
      </c>
      <c r="AD69" s="851">
        <f t="shared" si="1"/>
        <v>828322124</v>
      </c>
      <c r="AE69" s="850">
        <f t="shared" si="2"/>
        <v>1</v>
      </c>
      <c r="AF69" s="1247" t="s">
        <v>5152</v>
      </c>
      <c r="AG69" s="1248"/>
      <c r="AH69" s="1249"/>
      <c r="AI69" s="852">
        <f t="shared" si="7"/>
        <v>7.3479452054794523</v>
      </c>
      <c r="AJ69" s="841"/>
      <c r="AL69" s="980">
        <v>44012</v>
      </c>
    </row>
    <row r="70" spans="1:38" ht="27.95" customHeight="1">
      <c r="A70" s="839">
        <f t="shared" si="4"/>
        <v>65</v>
      </c>
      <c r="B70" s="840">
        <v>8020007</v>
      </c>
      <c r="C70" s="841"/>
      <c r="D70" s="842" t="s">
        <v>5079</v>
      </c>
      <c r="E70" s="839"/>
      <c r="F70" s="839"/>
      <c r="G70" s="871"/>
      <c r="H70" s="839">
        <v>4920115455</v>
      </c>
      <c r="I70" s="839" t="s">
        <v>6125</v>
      </c>
      <c r="J70" s="871"/>
      <c r="K70" s="839" t="s">
        <v>6127</v>
      </c>
      <c r="L70" s="839" t="s">
        <v>6125</v>
      </c>
      <c r="M70" s="839" t="s">
        <v>6143</v>
      </c>
      <c r="N70" s="839"/>
      <c r="O70" s="845" t="s">
        <v>6164</v>
      </c>
      <c r="P70" s="846" t="s">
        <v>5162</v>
      </c>
      <c r="Q70" s="839">
        <v>3500113166</v>
      </c>
      <c r="R70" s="839">
        <v>2117</v>
      </c>
      <c r="S70" s="839">
        <v>2100</v>
      </c>
      <c r="T70" s="839" t="s">
        <v>5120</v>
      </c>
      <c r="U70" s="981" t="s">
        <v>5121</v>
      </c>
      <c r="V70" s="847" t="s">
        <v>2</v>
      </c>
      <c r="W70" s="848">
        <v>41330</v>
      </c>
      <c r="X70" s="849" t="s">
        <v>2</v>
      </c>
      <c r="Y70" s="870">
        <v>1101.8</v>
      </c>
      <c r="Z70" s="868">
        <f t="shared" si="6"/>
        <v>1101.8</v>
      </c>
      <c r="AA70" s="850">
        <f t="shared" si="0"/>
        <v>1</v>
      </c>
      <c r="AB70" s="870">
        <f t="shared" si="5"/>
        <v>744693.0903975314</v>
      </c>
      <c r="AC70" s="851">
        <v>820502847</v>
      </c>
      <c r="AD70" s="851">
        <f t="shared" si="1"/>
        <v>820502847.00000012</v>
      </c>
      <c r="AE70" s="850">
        <f t="shared" si="2"/>
        <v>1.0000000000000002</v>
      </c>
      <c r="AF70" s="1247" t="s">
        <v>5152</v>
      </c>
      <c r="AG70" s="1248"/>
      <c r="AH70" s="1249"/>
      <c r="AI70" s="852">
        <f t="shared" si="7"/>
        <v>7.3479452054794523</v>
      </c>
      <c r="AJ70" s="841"/>
      <c r="AL70" s="980">
        <v>44012</v>
      </c>
    </row>
    <row r="71" spans="1:38" ht="27.95" customHeight="1">
      <c r="A71" s="839">
        <f t="shared" si="4"/>
        <v>66</v>
      </c>
      <c r="B71" s="840">
        <v>8020007</v>
      </c>
      <c r="C71" s="841"/>
      <c r="D71" s="842" t="s">
        <v>5079</v>
      </c>
      <c r="E71" s="839"/>
      <c r="F71" s="839"/>
      <c r="G71" s="871"/>
      <c r="H71" s="839">
        <v>4920115461</v>
      </c>
      <c r="I71" s="839" t="s">
        <v>6126</v>
      </c>
      <c r="J71" s="871"/>
      <c r="K71" s="839" t="s">
        <v>6127</v>
      </c>
      <c r="L71" s="839" t="s">
        <v>6126</v>
      </c>
      <c r="M71" s="839" t="s">
        <v>6144</v>
      </c>
      <c r="N71" s="839"/>
      <c r="O71" s="845" t="s">
        <v>6165</v>
      </c>
      <c r="P71" s="846" t="s">
        <v>5162</v>
      </c>
      <c r="Q71" s="839">
        <v>3500113166</v>
      </c>
      <c r="R71" s="839">
        <v>2117</v>
      </c>
      <c r="S71" s="839">
        <v>2100</v>
      </c>
      <c r="T71" s="839" t="s">
        <v>5120</v>
      </c>
      <c r="U71" s="981" t="s">
        <v>5121</v>
      </c>
      <c r="V71" s="847" t="s">
        <v>2</v>
      </c>
      <c r="W71" s="848">
        <v>41330</v>
      </c>
      <c r="X71" s="849" t="s">
        <v>2</v>
      </c>
      <c r="Y71" s="870">
        <v>1162.51</v>
      </c>
      <c r="Z71" s="868">
        <f t="shared" si="6"/>
        <v>1162.51</v>
      </c>
      <c r="AA71" s="850">
        <f t="shared" si="0"/>
        <v>1</v>
      </c>
      <c r="AB71" s="870">
        <f t="shared" si="5"/>
        <v>744693.08995191439</v>
      </c>
      <c r="AC71" s="851">
        <v>865713164</v>
      </c>
      <c r="AD71" s="851">
        <f t="shared" si="1"/>
        <v>865713164</v>
      </c>
      <c r="AE71" s="850">
        <f t="shared" si="2"/>
        <v>1</v>
      </c>
      <c r="AF71" s="1247" t="s">
        <v>5152</v>
      </c>
      <c r="AG71" s="1248"/>
      <c r="AH71" s="1249"/>
      <c r="AI71" s="852">
        <f t="shared" si="7"/>
        <v>7.3479452054794523</v>
      </c>
      <c r="AJ71" s="841"/>
      <c r="AL71" s="980">
        <v>44012</v>
      </c>
    </row>
    <row r="72" spans="1:38" ht="27.95" customHeight="1">
      <c r="A72" s="839">
        <f t="shared" si="4"/>
        <v>67</v>
      </c>
      <c r="B72" s="840">
        <v>8020007</v>
      </c>
      <c r="C72" s="841"/>
      <c r="D72" s="842" t="s">
        <v>5079</v>
      </c>
      <c r="E72" s="839"/>
      <c r="F72" s="839"/>
      <c r="G72" s="871"/>
      <c r="H72" s="839">
        <v>4920115465</v>
      </c>
      <c r="I72" s="839" t="s">
        <v>6126</v>
      </c>
      <c r="J72" s="871"/>
      <c r="K72" s="839" t="s">
        <v>6127</v>
      </c>
      <c r="L72" s="839" t="s">
        <v>6126</v>
      </c>
      <c r="M72" s="839" t="s">
        <v>6145</v>
      </c>
      <c r="N72" s="839"/>
      <c r="O72" s="845" t="s">
        <v>6166</v>
      </c>
      <c r="P72" s="846" t="s">
        <v>5162</v>
      </c>
      <c r="Q72" s="839">
        <v>3500113166</v>
      </c>
      <c r="R72" s="839">
        <v>2117</v>
      </c>
      <c r="S72" s="839">
        <v>2100</v>
      </c>
      <c r="T72" s="839" t="s">
        <v>5120</v>
      </c>
      <c r="U72" s="981" t="s">
        <v>5121</v>
      </c>
      <c r="V72" s="847" t="s">
        <v>2</v>
      </c>
      <c r="W72" s="848">
        <v>41330</v>
      </c>
      <c r="X72" s="849" t="s">
        <v>2</v>
      </c>
      <c r="Y72" s="870">
        <v>1116.33</v>
      </c>
      <c r="Z72" s="868">
        <f t="shared" si="6"/>
        <v>1116.33</v>
      </c>
      <c r="AA72" s="850">
        <f t="shared" si="0"/>
        <v>1</v>
      </c>
      <c r="AB72" s="870">
        <f t="shared" si="5"/>
        <v>744693.08985694195</v>
      </c>
      <c r="AC72" s="851">
        <v>831323237</v>
      </c>
      <c r="AD72" s="851">
        <f t="shared" si="1"/>
        <v>831323237</v>
      </c>
      <c r="AE72" s="850">
        <f t="shared" si="2"/>
        <v>1</v>
      </c>
      <c r="AF72" s="1247" t="s">
        <v>5152</v>
      </c>
      <c r="AG72" s="1248"/>
      <c r="AH72" s="1249"/>
      <c r="AI72" s="852">
        <f t="shared" si="7"/>
        <v>7.3479452054794523</v>
      </c>
      <c r="AJ72" s="841"/>
      <c r="AL72" s="980">
        <v>44012</v>
      </c>
    </row>
  </sheetData>
  <sortState ref="A6:AJ94">
    <sortCondition descending="1" ref="B7"/>
  </sortState>
  <mergeCells count="67">
    <mergeCell ref="AF59:AH59"/>
    <mergeCell ref="AF60:AH60"/>
    <mergeCell ref="AF61:AH61"/>
    <mergeCell ref="AF62:AH62"/>
    <mergeCell ref="AF66:AH66"/>
    <mergeCell ref="AF63:AH63"/>
    <mergeCell ref="AF64:AH64"/>
    <mergeCell ref="AF65:AH65"/>
    <mergeCell ref="AF67:AH67"/>
    <mergeCell ref="AF68:AH68"/>
    <mergeCell ref="AF69:AH69"/>
    <mergeCell ref="AF70:AH70"/>
    <mergeCell ref="AF71:AH71"/>
    <mergeCell ref="AF72:AH72"/>
    <mergeCell ref="AF43:AH43"/>
    <mergeCell ref="AF44:AH44"/>
    <mergeCell ref="AF53:AH53"/>
    <mergeCell ref="AF28:AH28"/>
    <mergeCell ref="AF29:AH29"/>
    <mergeCell ref="AF30:AH30"/>
    <mergeCell ref="AF45:AH45"/>
    <mergeCell ref="AF46:AH46"/>
    <mergeCell ref="AF52:AH52"/>
    <mergeCell ref="AF34:AH34"/>
    <mergeCell ref="AF35:AH35"/>
    <mergeCell ref="AF36:AH36"/>
    <mergeCell ref="AF42:AH42"/>
    <mergeCell ref="AF39:AH39"/>
    <mergeCell ref="AF40:AH40"/>
    <mergeCell ref="AF41:AH41"/>
    <mergeCell ref="AF37:AH37"/>
    <mergeCell ref="AF38:AH38"/>
    <mergeCell ref="AF31:AH31"/>
    <mergeCell ref="AF32:AH32"/>
    <mergeCell ref="AF33:AH33"/>
    <mergeCell ref="AF6:AH6"/>
    <mergeCell ref="AF7:AH7"/>
    <mergeCell ref="AF8:AH8"/>
    <mergeCell ref="AF9:AH9"/>
    <mergeCell ref="AF10:AH10"/>
    <mergeCell ref="AF11:AH11"/>
    <mergeCell ref="AF12:AH12"/>
    <mergeCell ref="AF13:AH13"/>
    <mergeCell ref="AF14:AH14"/>
    <mergeCell ref="AF15:AH15"/>
    <mergeCell ref="AF16:AH16"/>
    <mergeCell ref="AF17:AH17"/>
    <mergeCell ref="AF18:AH18"/>
    <mergeCell ref="AF26:AH26"/>
    <mergeCell ref="AF27:AH27"/>
    <mergeCell ref="AF19:AH19"/>
    <mergeCell ref="AF20:AH20"/>
    <mergeCell ref="AF21:AH21"/>
    <mergeCell ref="AF22:AH22"/>
    <mergeCell ref="AF23:AH23"/>
    <mergeCell ref="AF24:AH24"/>
    <mergeCell ref="AF25:AH25"/>
    <mergeCell ref="AF57:AH57"/>
    <mergeCell ref="AF58:AH58"/>
    <mergeCell ref="AF47:AH47"/>
    <mergeCell ref="AF48:AH48"/>
    <mergeCell ref="AF49:AH49"/>
    <mergeCell ref="AF50:AH50"/>
    <mergeCell ref="AF51:AH51"/>
    <mergeCell ref="AF55:AH55"/>
    <mergeCell ref="AF56:AH56"/>
    <mergeCell ref="AF54:AH54"/>
  </mergeCells>
  <phoneticPr fontId="123" type="noConversion"/>
  <pageMargins left="0.7" right="0.7" top="0.75" bottom="0.75" header="0.3" footer="0.3"/>
  <pageSetup paperSize="9" orientation="portrait" horizontalDpi="0" verticalDpi="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N37"/>
  <sheetViews>
    <sheetView view="pageBreakPreview" topLeftCell="A22" zoomScaleNormal="100" zoomScaleSheetLayoutView="100" workbookViewId="0">
      <selection activeCell="F30" sqref="F30:L30"/>
    </sheetView>
  </sheetViews>
  <sheetFormatPr defaultRowHeight="15"/>
  <cols>
    <col min="1" max="1" width="7.28515625" customWidth="1"/>
    <col min="2" max="2" width="15" style="814" customWidth="1"/>
    <col min="3" max="3" width="16.85546875" customWidth="1"/>
    <col min="4" max="4" width="13.7109375" customWidth="1"/>
    <col min="5" max="5" width="20.140625" customWidth="1"/>
    <col min="6" max="6" width="45.7109375" customWidth="1"/>
    <col min="7" max="7" width="7.5703125" customWidth="1"/>
    <col min="8" max="8" width="10.85546875" customWidth="1"/>
    <col min="9" max="9" width="15" customWidth="1"/>
    <col min="10" max="10" width="15.140625" customWidth="1"/>
    <col min="11" max="11" width="10.7109375" customWidth="1"/>
    <col min="12" max="12" width="23.28515625" customWidth="1"/>
    <col min="13" max="13" width="29.7109375" customWidth="1"/>
    <col min="14" max="14" width="20.85546875" customWidth="1"/>
  </cols>
  <sheetData>
    <row r="1" spans="1:14" s="690" customFormat="1" ht="21">
      <c r="A1" s="690" t="s">
        <v>5094</v>
      </c>
      <c r="B1" s="800"/>
    </row>
    <row r="2" spans="1:14" s="690" customFormat="1" ht="21">
      <c r="A2" s="690" t="s">
        <v>4694</v>
      </c>
      <c r="B2" s="800"/>
    </row>
    <row r="3" spans="1:14" s="690" customFormat="1" ht="21">
      <c r="A3" s="690" t="s">
        <v>5095</v>
      </c>
      <c r="B3" s="800"/>
    </row>
    <row r="4" spans="1:14" s="628" customFormat="1">
      <c r="B4" s="801"/>
    </row>
    <row r="5" spans="1:14" s="802" customFormat="1" ht="37.5">
      <c r="A5" s="1265" t="s">
        <v>5096</v>
      </c>
      <c r="B5" s="1269" t="s">
        <v>5097</v>
      </c>
      <c r="C5" s="1269"/>
      <c r="D5" s="1269"/>
      <c r="E5" s="1270" t="s">
        <v>5098</v>
      </c>
      <c r="F5" s="1270" t="s">
        <v>4481</v>
      </c>
      <c r="G5" s="1034" t="s">
        <v>5099</v>
      </c>
      <c r="H5" s="1032" t="s">
        <v>4490</v>
      </c>
      <c r="I5" s="1267" t="s">
        <v>5100</v>
      </c>
      <c r="J5" s="1268"/>
      <c r="K5" s="1267" t="s">
        <v>5101</v>
      </c>
      <c r="L5" s="1268"/>
      <c r="M5" s="1265" t="s">
        <v>5102</v>
      </c>
      <c r="N5" s="1265" t="s">
        <v>5103</v>
      </c>
    </row>
    <row r="6" spans="1:14" s="120" customFormat="1" ht="18.75">
      <c r="A6" s="1266"/>
      <c r="B6" s="1036" t="s">
        <v>5104</v>
      </c>
      <c r="C6" s="1036" t="s">
        <v>5105</v>
      </c>
      <c r="D6" s="1036" t="s">
        <v>5106</v>
      </c>
      <c r="E6" s="1271"/>
      <c r="F6" s="1271"/>
      <c r="G6" s="762"/>
      <c r="H6" s="1033"/>
      <c r="I6" s="1033" t="s">
        <v>5104</v>
      </c>
      <c r="J6" s="1033" t="s">
        <v>4504</v>
      </c>
      <c r="K6" s="1033" t="s">
        <v>5107</v>
      </c>
      <c r="L6" s="762" t="s">
        <v>5108</v>
      </c>
      <c r="M6" s="1266"/>
      <c r="N6" s="1266"/>
    </row>
    <row r="7" spans="1:14" s="1044" customFormat="1" ht="125.1" customHeight="1">
      <c r="A7" s="1037">
        <v>1</v>
      </c>
      <c r="B7" s="1056" t="s">
        <v>6173</v>
      </c>
      <c r="C7" s="1038">
        <v>4919883161</v>
      </c>
      <c r="D7" s="1038" t="s">
        <v>6174</v>
      </c>
      <c r="E7" s="1039">
        <v>4320970000682</v>
      </c>
      <c r="F7" s="1040" t="s">
        <v>6175</v>
      </c>
      <c r="G7" s="1041">
        <v>3</v>
      </c>
      <c r="H7" s="1038" t="s">
        <v>4441</v>
      </c>
      <c r="I7" s="1042" t="s">
        <v>6176</v>
      </c>
      <c r="J7" s="1038" t="s">
        <v>6177</v>
      </c>
      <c r="K7" s="1038" t="s">
        <v>6178</v>
      </c>
      <c r="L7" s="1043" t="s">
        <v>6179</v>
      </c>
      <c r="M7" s="1043"/>
      <c r="N7" s="1038" t="s">
        <v>6180</v>
      </c>
    </row>
    <row r="8" spans="1:14" s="1044" customFormat="1" ht="125.1" customHeight="1">
      <c r="A8" s="1257">
        <v>2</v>
      </c>
      <c r="B8" s="1259" t="s">
        <v>6173</v>
      </c>
      <c r="C8" s="1257">
        <v>4919883185</v>
      </c>
      <c r="D8" s="1257" t="s">
        <v>6181</v>
      </c>
      <c r="E8" s="1261">
        <v>2940970001121</v>
      </c>
      <c r="F8" s="1263" t="s">
        <v>6182</v>
      </c>
      <c r="G8" s="1041">
        <v>1</v>
      </c>
      <c r="H8" s="1038" t="s">
        <v>4441</v>
      </c>
      <c r="I8" s="1042" t="s">
        <v>6176</v>
      </c>
      <c r="J8" s="1045" t="s">
        <v>6183</v>
      </c>
      <c r="K8" s="1045" t="s">
        <v>6184</v>
      </c>
      <c r="L8" s="1043" t="s">
        <v>6179</v>
      </c>
      <c r="M8" s="1043"/>
      <c r="N8" s="1045" t="s">
        <v>6180</v>
      </c>
    </row>
    <row r="9" spans="1:14" s="1044" customFormat="1" ht="125.1" customHeight="1">
      <c r="A9" s="1258"/>
      <c r="B9" s="1260"/>
      <c r="C9" s="1258"/>
      <c r="D9" s="1258"/>
      <c r="E9" s="1262"/>
      <c r="F9" s="1264"/>
      <c r="G9" s="1041">
        <v>1</v>
      </c>
      <c r="H9" s="1038" t="s">
        <v>4441</v>
      </c>
      <c r="I9" s="1042" t="s">
        <v>6176</v>
      </c>
      <c r="J9" s="1045" t="s">
        <v>6185</v>
      </c>
      <c r="K9" s="1045" t="s">
        <v>6186</v>
      </c>
      <c r="L9" s="1043" t="s">
        <v>6187</v>
      </c>
      <c r="M9" s="1043"/>
      <c r="N9" s="1045" t="s">
        <v>4178</v>
      </c>
    </row>
    <row r="10" spans="1:14" s="1044" customFormat="1" ht="125.1" customHeight="1">
      <c r="A10" s="1037">
        <v>3</v>
      </c>
      <c r="B10" s="1056" t="s">
        <v>6173</v>
      </c>
      <c r="C10" s="1038">
        <v>4919883158</v>
      </c>
      <c r="D10" s="1038" t="s">
        <v>6188</v>
      </c>
      <c r="E10" s="1039">
        <v>2940970001119</v>
      </c>
      <c r="F10" s="1040" t="s">
        <v>5116</v>
      </c>
      <c r="G10" s="1041">
        <v>1</v>
      </c>
      <c r="H10" s="1038" t="s">
        <v>4441</v>
      </c>
      <c r="I10" s="1042" t="s">
        <v>6176</v>
      </c>
      <c r="J10" s="1038" t="s">
        <v>6189</v>
      </c>
      <c r="K10" s="1040" t="s">
        <v>6186</v>
      </c>
      <c r="L10" s="1043" t="s">
        <v>6187</v>
      </c>
      <c r="M10" s="1043"/>
      <c r="N10" s="1038" t="s">
        <v>4178</v>
      </c>
    </row>
    <row r="11" spans="1:14" s="1044" customFormat="1" ht="125.1" customHeight="1">
      <c r="A11" s="1037">
        <v>4</v>
      </c>
      <c r="B11" s="1056" t="s">
        <v>6173</v>
      </c>
      <c r="C11" s="1038">
        <v>4919883181</v>
      </c>
      <c r="D11" s="1038" t="s">
        <v>6190</v>
      </c>
      <c r="E11" s="1039">
        <v>2940970000626</v>
      </c>
      <c r="F11" s="1040" t="s">
        <v>5160</v>
      </c>
      <c r="G11" s="1041">
        <v>2</v>
      </c>
      <c r="H11" s="1038" t="s">
        <v>4441</v>
      </c>
      <c r="I11" s="1042" t="s">
        <v>6176</v>
      </c>
      <c r="J11" s="1038" t="s">
        <v>6191</v>
      </c>
      <c r="K11" s="1040" t="s">
        <v>6186</v>
      </c>
      <c r="L11" s="1043" t="s">
        <v>6187</v>
      </c>
      <c r="M11" s="1043"/>
      <c r="N11" s="1038" t="s">
        <v>4178</v>
      </c>
    </row>
    <row r="12" spans="1:14" s="1044" customFormat="1" ht="125.1" customHeight="1">
      <c r="A12" s="1037">
        <v>5</v>
      </c>
      <c r="B12" s="1056" t="s">
        <v>6173</v>
      </c>
      <c r="C12" s="1038">
        <v>4919883166</v>
      </c>
      <c r="D12" s="1038" t="s">
        <v>6192</v>
      </c>
      <c r="E12" s="1039">
        <v>2940970000116</v>
      </c>
      <c r="F12" s="1040" t="s">
        <v>5117</v>
      </c>
      <c r="G12" s="1041">
        <v>1</v>
      </c>
      <c r="H12" s="1038" t="s">
        <v>4441</v>
      </c>
      <c r="I12" s="1042" t="s">
        <v>6176</v>
      </c>
      <c r="J12" s="1038" t="s">
        <v>6193</v>
      </c>
      <c r="K12" s="1040" t="s">
        <v>6186</v>
      </c>
      <c r="L12" s="1043" t="s">
        <v>6187</v>
      </c>
      <c r="M12" s="1043"/>
      <c r="N12" s="1038" t="s">
        <v>4178</v>
      </c>
    </row>
    <row r="13" spans="1:14" s="1044" customFormat="1" ht="125.1" customHeight="1">
      <c r="A13" s="1257">
        <v>6</v>
      </c>
      <c r="B13" s="1259" t="s">
        <v>6173</v>
      </c>
      <c r="C13" s="1257">
        <v>4919883181</v>
      </c>
      <c r="D13" s="1257" t="s">
        <v>6194</v>
      </c>
      <c r="E13" s="1261">
        <v>2940000000182</v>
      </c>
      <c r="F13" s="1255" t="s">
        <v>5118</v>
      </c>
      <c r="G13" s="1041">
        <v>1</v>
      </c>
      <c r="H13" s="1038" t="s">
        <v>4441</v>
      </c>
      <c r="I13" s="1042" t="s">
        <v>6176</v>
      </c>
      <c r="J13" s="1045" t="s">
        <v>6195</v>
      </c>
      <c r="K13" s="1045" t="s">
        <v>6184</v>
      </c>
      <c r="L13" s="1043" t="s">
        <v>6179</v>
      </c>
      <c r="M13" s="1043"/>
      <c r="N13" s="1045" t="s">
        <v>6180</v>
      </c>
    </row>
    <row r="14" spans="1:14" s="1044" customFormat="1" ht="125.1" customHeight="1">
      <c r="A14" s="1258"/>
      <c r="B14" s="1260"/>
      <c r="C14" s="1258"/>
      <c r="D14" s="1258"/>
      <c r="E14" s="1262"/>
      <c r="F14" s="1256"/>
      <c r="G14" s="1041">
        <v>1</v>
      </c>
      <c r="H14" s="1038" t="s">
        <v>4441</v>
      </c>
      <c r="I14" s="1042" t="s">
        <v>6176</v>
      </c>
      <c r="J14" s="1045" t="s">
        <v>6196</v>
      </c>
      <c r="K14" s="1045" t="s">
        <v>6186</v>
      </c>
      <c r="L14" s="1043" t="s">
        <v>6187</v>
      </c>
      <c r="M14" s="1043"/>
      <c r="N14" s="1045" t="s">
        <v>4178</v>
      </c>
    </row>
    <row r="19" spans="2:14" ht="18.75">
      <c r="B19" s="1251" t="s">
        <v>4360</v>
      </c>
      <c r="C19" s="1251"/>
      <c r="D19" s="1251"/>
      <c r="E19" s="1251"/>
      <c r="F19" s="1251"/>
      <c r="G19" s="1251"/>
      <c r="H19" s="1046"/>
      <c r="I19" s="1046"/>
      <c r="J19" s="1047"/>
      <c r="K19" s="1251" t="s">
        <v>4406</v>
      </c>
      <c r="L19" s="1251"/>
      <c r="M19" s="1251"/>
      <c r="N19" s="1251"/>
    </row>
    <row r="20" spans="2:14" ht="18.75">
      <c r="B20" s="1251" t="s">
        <v>6169</v>
      </c>
      <c r="C20" s="1251"/>
      <c r="D20" s="1251"/>
      <c r="E20" s="1251"/>
      <c r="F20" s="1251"/>
      <c r="G20" s="1251"/>
      <c r="H20" s="1048"/>
      <c r="I20" s="1048"/>
      <c r="J20" s="1049"/>
      <c r="K20" s="1251" t="s">
        <v>6197</v>
      </c>
      <c r="L20" s="1251"/>
      <c r="M20" s="1251"/>
      <c r="N20" s="1251"/>
    </row>
    <row r="21" spans="2:14" ht="18.75">
      <c r="B21" s="1057"/>
      <c r="C21" s="1051"/>
      <c r="D21" s="1052"/>
      <c r="E21" s="1053"/>
      <c r="F21" s="1251"/>
      <c r="G21" s="1251"/>
      <c r="H21" s="1251"/>
      <c r="I21" s="1251"/>
      <c r="J21" s="1049"/>
      <c r="K21" s="1254"/>
      <c r="L21" s="1254"/>
      <c r="M21" s="1254"/>
      <c r="N21" s="1054"/>
    </row>
    <row r="22" spans="2:14" ht="18.75">
      <c r="B22" s="1057"/>
      <c r="C22" s="1051"/>
      <c r="D22" s="1052"/>
      <c r="E22" s="1055"/>
      <c r="F22" s="1254"/>
      <c r="G22" s="1254"/>
      <c r="H22" s="1254"/>
      <c r="I22" s="1054"/>
      <c r="J22" s="1054"/>
      <c r="K22" s="1050"/>
      <c r="L22" s="1055"/>
      <c r="M22" s="1050"/>
      <c r="N22" s="1054"/>
    </row>
    <row r="23" spans="2:14" ht="18.75">
      <c r="B23" s="1057"/>
      <c r="C23" s="1050"/>
      <c r="D23" s="1050"/>
      <c r="E23" s="1055"/>
      <c r="F23" s="1050"/>
      <c r="G23" s="1055"/>
      <c r="H23" s="1050"/>
      <c r="I23" s="1054"/>
      <c r="J23" s="1054"/>
      <c r="K23" s="1050"/>
      <c r="L23" s="1055"/>
      <c r="M23" s="1050"/>
      <c r="N23" s="1054"/>
    </row>
    <row r="24" spans="2:14" ht="18.75">
      <c r="B24" s="1057"/>
      <c r="C24" s="1050"/>
      <c r="D24" s="1050"/>
      <c r="E24" s="1055"/>
      <c r="F24" s="1050"/>
      <c r="G24" s="1055"/>
      <c r="H24" s="1050"/>
      <c r="I24" s="1054"/>
      <c r="J24" s="1054"/>
      <c r="K24" s="1050"/>
      <c r="L24" s="1055"/>
      <c r="M24" s="1050"/>
      <c r="N24" s="1054"/>
    </row>
    <row r="25" spans="2:14" ht="18.75">
      <c r="B25" s="1057"/>
      <c r="C25" s="1055"/>
      <c r="D25" s="1052"/>
      <c r="E25" s="1055"/>
      <c r="F25" s="1050"/>
      <c r="G25" s="1055"/>
      <c r="H25" s="1050"/>
      <c r="I25" s="1054"/>
      <c r="J25" s="1054"/>
      <c r="K25" s="1050"/>
      <c r="L25" s="1055"/>
      <c r="M25" s="1050"/>
      <c r="N25" s="1054"/>
    </row>
    <row r="26" spans="2:14" ht="18.75">
      <c r="B26" s="1057"/>
      <c r="C26" s="1055"/>
      <c r="D26" s="1052"/>
      <c r="E26" s="1055"/>
      <c r="F26" s="1050"/>
      <c r="G26" s="1055"/>
      <c r="H26" s="1050"/>
      <c r="I26" s="1054"/>
      <c r="J26" s="1054"/>
      <c r="K26" s="1050"/>
      <c r="L26" s="1055"/>
      <c r="M26" s="1050"/>
      <c r="N26" s="1054"/>
    </row>
    <row r="27" spans="2:14" ht="18.75">
      <c r="B27" s="1250" t="s">
        <v>6168</v>
      </c>
      <c r="C27" s="1250"/>
      <c r="D27" s="1250"/>
      <c r="E27" s="1250"/>
      <c r="F27" s="1250"/>
      <c r="G27" s="1250"/>
      <c r="H27" s="1050"/>
      <c r="I27" s="1054"/>
      <c r="J27" s="1054"/>
      <c r="K27" s="1251" t="s">
        <v>6198</v>
      </c>
      <c r="L27" s="1251"/>
      <c r="M27" s="1251"/>
      <c r="N27" s="1251"/>
    </row>
    <row r="28" spans="2:14" ht="18.75">
      <c r="B28" s="1057"/>
      <c r="C28" s="1250"/>
      <c r="D28" s="1250"/>
      <c r="E28" s="1053"/>
      <c r="F28" s="1251"/>
      <c r="G28" s="1251"/>
      <c r="H28" s="1251"/>
      <c r="I28" s="1251"/>
      <c r="J28" s="1049"/>
    </row>
    <row r="30" spans="2:14" s="447" customFormat="1" ht="18.75">
      <c r="B30" s="1058"/>
      <c r="F30" s="1252" t="s">
        <v>4405</v>
      </c>
      <c r="G30" s="1252"/>
      <c r="H30" s="1252"/>
      <c r="I30" s="1252"/>
      <c r="J30" s="1252"/>
      <c r="K30" s="1252"/>
      <c r="L30" s="1252"/>
    </row>
    <row r="31" spans="2:14" s="447" customFormat="1" ht="18.75">
      <c r="B31" s="1058"/>
      <c r="F31" s="1253" t="s">
        <v>5109</v>
      </c>
      <c r="G31" s="1253"/>
      <c r="H31" s="1253"/>
      <c r="I31" s="1253"/>
      <c r="J31" s="1253"/>
      <c r="K31" s="1253"/>
      <c r="L31" s="1253"/>
    </row>
    <row r="32" spans="2:14" s="447" customFormat="1" ht="18.75">
      <c r="B32" s="1058"/>
      <c r="F32" s="1054"/>
      <c r="G32" s="1054"/>
      <c r="H32" s="1051"/>
      <c r="I32" s="1055"/>
    </row>
    <row r="33" spans="2:12" s="447" customFormat="1" ht="18.75">
      <c r="B33" s="1058"/>
      <c r="F33" s="1054"/>
      <c r="G33" s="1054"/>
      <c r="H33" s="1051"/>
      <c r="I33" s="1055"/>
    </row>
    <row r="34" spans="2:12" s="447" customFormat="1" ht="18.75">
      <c r="B34" s="1058"/>
      <c r="F34" s="1054"/>
      <c r="G34" s="1054"/>
      <c r="H34" s="1051"/>
      <c r="I34" s="1055"/>
    </row>
    <row r="35" spans="2:12" s="447" customFormat="1" ht="18.75">
      <c r="B35" s="1058"/>
      <c r="F35" s="1054"/>
      <c r="G35" s="1054"/>
      <c r="H35" s="1051"/>
      <c r="I35" s="1055"/>
    </row>
    <row r="36" spans="2:12" s="447" customFormat="1" ht="18.75">
      <c r="B36" s="1058"/>
      <c r="F36" s="1054"/>
      <c r="G36" s="1054"/>
      <c r="H36" s="1051"/>
      <c r="I36" s="1055"/>
    </row>
    <row r="37" spans="2:12" s="447" customFormat="1" ht="18.75">
      <c r="B37" s="1058"/>
      <c r="F37" s="1253" t="s">
        <v>5114</v>
      </c>
      <c r="G37" s="1253"/>
      <c r="H37" s="1253"/>
      <c r="I37" s="1253"/>
      <c r="J37" s="1253"/>
      <c r="K37" s="1253"/>
      <c r="L37" s="1253"/>
    </row>
  </sheetData>
  <mergeCells count="34">
    <mergeCell ref="F8:F9"/>
    <mergeCell ref="M5:M6"/>
    <mergeCell ref="N5:N6"/>
    <mergeCell ref="K5:L5"/>
    <mergeCell ref="A5:A6"/>
    <mergeCell ref="B5:D5"/>
    <mergeCell ref="E5:E6"/>
    <mergeCell ref="F5:F6"/>
    <mergeCell ref="I5:J5"/>
    <mergeCell ref="A8:A9"/>
    <mergeCell ref="B8:B9"/>
    <mergeCell ref="C8:C9"/>
    <mergeCell ref="D8:D9"/>
    <mergeCell ref="E8:E9"/>
    <mergeCell ref="A13:A14"/>
    <mergeCell ref="B13:B14"/>
    <mergeCell ref="C13:C14"/>
    <mergeCell ref="D13:D14"/>
    <mergeCell ref="E13:E14"/>
    <mergeCell ref="F13:F14"/>
    <mergeCell ref="B19:G19"/>
    <mergeCell ref="K19:N19"/>
    <mergeCell ref="B20:G20"/>
    <mergeCell ref="K20:N20"/>
    <mergeCell ref="F21:I21"/>
    <mergeCell ref="K21:M21"/>
    <mergeCell ref="F22:H22"/>
    <mergeCell ref="B27:G27"/>
    <mergeCell ref="K27:N27"/>
    <mergeCell ref="C28:D28"/>
    <mergeCell ref="F28:I28"/>
    <mergeCell ref="F30:L30"/>
    <mergeCell ref="F31:L31"/>
    <mergeCell ref="F37:L37"/>
  </mergeCells>
  <dataValidations count="1">
    <dataValidation operator="notBetween" allowBlank="1" showInputMessage="1" showErrorMessage="1" sqref="D21:D22 D25:D26"/>
  </dataValidations>
  <pageMargins left="0.75" right="0" top="0.75" bottom="0.75" header="0.3" footer="0.3"/>
  <pageSetup scale="50" orientation="landscape" r:id="rId1"/>
  <rowBreaks count="1" manualBreakCount="1">
    <brk id="12" max="13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0000"/>
  </sheetPr>
  <dimension ref="A2:O33"/>
  <sheetViews>
    <sheetView topLeftCell="A16" zoomScale="80" zoomScaleNormal="80" workbookViewId="0">
      <selection activeCell="C10" sqref="C10"/>
    </sheetView>
  </sheetViews>
  <sheetFormatPr defaultColWidth="9.140625" defaultRowHeight="15"/>
  <cols>
    <col min="1" max="1" width="6.42578125" style="411" customWidth="1"/>
    <col min="2" max="4" width="51" style="411" customWidth="1"/>
    <col min="5" max="5" width="22.7109375" style="411" customWidth="1"/>
    <col min="6" max="6" width="26.5703125" style="411" customWidth="1"/>
    <col min="7" max="8" width="18.42578125" style="411" hidden="1" customWidth="1"/>
    <col min="9" max="9" width="20.7109375" style="411" hidden="1" customWidth="1"/>
    <col min="10" max="10" width="23.5703125" style="411" customWidth="1"/>
    <col min="11" max="11" width="33.7109375" style="411" customWidth="1"/>
    <col min="12" max="12" width="3.42578125" style="411" customWidth="1"/>
    <col min="13" max="16384" width="9.140625" style="411"/>
  </cols>
  <sheetData>
    <row r="2" spans="1:15" ht="18.75">
      <c r="A2" s="1272" t="s">
        <v>68</v>
      </c>
      <c r="B2" s="1272"/>
      <c r="C2" s="1272"/>
      <c r="D2" s="1272"/>
      <c r="E2" s="1272"/>
      <c r="F2" s="1272"/>
      <c r="G2" s="1272"/>
      <c r="H2" s="1272"/>
      <c r="I2" s="1272"/>
      <c r="J2" s="1272"/>
      <c r="K2" s="1272"/>
    </row>
    <row r="5" spans="1:15" s="408" customFormat="1" ht="5.25" customHeight="1">
      <c r="A5" s="412"/>
      <c r="B5" s="412"/>
      <c r="C5" s="412"/>
      <c r="D5" s="412"/>
      <c r="E5" s="412"/>
      <c r="F5" s="412"/>
      <c r="G5" s="412"/>
      <c r="H5" s="412"/>
      <c r="I5" s="412"/>
      <c r="J5" s="412"/>
      <c r="K5" s="412"/>
    </row>
    <row r="6" spans="1:15" s="408" customFormat="1" ht="14.25" customHeight="1">
      <c r="A6" s="412" t="s">
        <v>69</v>
      </c>
      <c r="B6" s="412"/>
      <c r="C6" s="412"/>
      <c r="D6" s="412"/>
      <c r="E6" s="412"/>
      <c r="F6" s="412"/>
      <c r="G6" s="412"/>
      <c r="H6" s="412"/>
      <c r="I6" s="412"/>
      <c r="J6" s="412"/>
      <c r="K6" s="412"/>
    </row>
    <row r="7" spans="1:15" s="408" customFormat="1" ht="6" customHeight="1">
      <c r="A7" s="413"/>
      <c r="B7" s="413"/>
      <c r="C7" s="413"/>
      <c r="D7" s="413"/>
      <c r="E7" s="413"/>
      <c r="F7" s="413"/>
      <c r="G7" s="413"/>
      <c r="H7" s="413"/>
      <c r="I7" s="413"/>
      <c r="J7" s="413"/>
      <c r="K7" s="413"/>
    </row>
    <row r="8" spans="1:15" ht="15" customHeight="1">
      <c r="A8" s="1273" t="s">
        <v>6</v>
      </c>
      <c r="B8" s="1273" t="s">
        <v>7</v>
      </c>
      <c r="C8" s="1273"/>
      <c r="D8" s="1273"/>
      <c r="E8" s="1273"/>
      <c r="F8" s="1273"/>
      <c r="G8" s="1273" t="s">
        <v>70</v>
      </c>
      <c r="H8" s="1273"/>
      <c r="I8" s="1281" t="s">
        <v>71</v>
      </c>
      <c r="J8" s="1281" t="s">
        <v>72</v>
      </c>
      <c r="K8" s="1281" t="s">
        <v>73</v>
      </c>
    </row>
    <row r="9" spans="1:15">
      <c r="A9" s="1280"/>
      <c r="B9" s="414" t="s">
        <v>74</v>
      </c>
      <c r="C9" s="414" t="s">
        <v>75</v>
      </c>
      <c r="D9" s="414" t="s">
        <v>76</v>
      </c>
      <c r="E9" s="414" t="s">
        <v>77</v>
      </c>
      <c r="F9" s="414" t="s">
        <v>78</v>
      </c>
      <c r="G9" s="1273"/>
      <c r="H9" s="1273"/>
      <c r="I9" s="1282"/>
      <c r="J9" s="1282"/>
      <c r="K9" s="1282"/>
    </row>
    <row r="10" spans="1:15" ht="45" customHeight="1">
      <c r="A10" s="415">
        <v>1</v>
      </c>
      <c r="B10" s="416"/>
      <c r="C10" s="416"/>
      <c r="D10" s="416"/>
      <c r="E10" s="416"/>
      <c r="F10" s="417"/>
      <c r="G10" s="418"/>
      <c r="H10" s="418"/>
      <c r="I10" s="421"/>
      <c r="J10" s="422"/>
      <c r="K10" s="423"/>
      <c r="O10" s="424" t="s">
        <v>79</v>
      </c>
    </row>
    <row r="11" spans="1:15" s="409" customFormat="1" ht="30" customHeight="1">
      <c r="A11" s="1274" t="s">
        <v>80</v>
      </c>
      <c r="B11" s="1275"/>
      <c r="C11" s="1275"/>
      <c r="D11" s="1275"/>
      <c r="E11" s="1275"/>
      <c r="F11" s="1275"/>
      <c r="G11" s="1275"/>
      <c r="H11" s="1276"/>
      <c r="I11" s="425">
        <f>SUM(I10:I10)</f>
        <v>0</v>
      </c>
      <c r="J11" s="425">
        <f>SUM(J10:J10)</f>
        <v>0</v>
      </c>
      <c r="K11" s="430" t="s">
        <v>2</v>
      </c>
    </row>
    <row r="13" spans="1:15" s="408" customFormat="1" ht="14.25" customHeight="1">
      <c r="A13" s="412" t="s">
        <v>81</v>
      </c>
      <c r="B13" s="412"/>
      <c r="C13" s="412"/>
      <c r="D13" s="412"/>
      <c r="E13" s="412"/>
      <c r="F13" s="412"/>
      <c r="G13" s="412"/>
      <c r="H13" s="412"/>
      <c r="I13" s="412"/>
      <c r="J13" s="412"/>
      <c r="K13" s="412"/>
    </row>
    <row r="14" spans="1:15" s="408" customFormat="1" ht="6" customHeight="1">
      <c r="A14" s="413"/>
      <c r="B14" s="413"/>
      <c r="C14" s="413"/>
      <c r="D14" s="413"/>
      <c r="E14" s="413"/>
      <c r="F14" s="413"/>
      <c r="G14" s="413"/>
      <c r="H14" s="413"/>
      <c r="I14" s="413"/>
      <c r="J14" s="413"/>
      <c r="K14" s="413"/>
    </row>
    <row r="15" spans="1:15" ht="15" customHeight="1">
      <c r="A15" s="1273" t="s">
        <v>6</v>
      </c>
      <c r="B15" s="1273" t="s">
        <v>7</v>
      </c>
      <c r="C15" s="1273"/>
      <c r="D15" s="1273"/>
      <c r="E15" s="1273"/>
      <c r="F15" s="1273"/>
      <c r="G15" s="1273" t="s">
        <v>70</v>
      </c>
      <c r="H15" s="1273"/>
      <c r="I15" s="1281" t="s">
        <v>71</v>
      </c>
      <c r="J15" s="1281" t="s">
        <v>72</v>
      </c>
      <c r="K15" s="1281" t="s">
        <v>73</v>
      </c>
    </row>
    <row r="16" spans="1:15">
      <c r="A16" s="1280"/>
      <c r="B16" s="414" t="s">
        <v>74</v>
      </c>
      <c r="C16" s="414" t="s">
        <v>75</v>
      </c>
      <c r="D16" s="414" t="s">
        <v>76</v>
      </c>
      <c r="E16" s="414" t="s">
        <v>77</v>
      </c>
      <c r="F16" s="414" t="s">
        <v>78</v>
      </c>
      <c r="G16" s="1273"/>
      <c r="H16" s="1273"/>
      <c r="I16" s="1282"/>
      <c r="J16" s="1282"/>
      <c r="K16" s="1282"/>
    </row>
    <row r="17" spans="1:15" ht="45" customHeight="1">
      <c r="A17" s="415">
        <v>1</v>
      </c>
      <c r="B17" s="416"/>
      <c r="C17" s="416"/>
      <c r="D17" s="416"/>
      <c r="E17" s="416"/>
      <c r="F17" s="417"/>
      <c r="G17" s="418"/>
      <c r="H17" s="418"/>
      <c r="I17" s="421"/>
      <c r="J17" s="422"/>
      <c r="K17" s="423"/>
      <c r="O17" s="424" t="s">
        <v>79</v>
      </c>
    </row>
    <row r="18" spans="1:15" s="409" customFormat="1" ht="30" customHeight="1">
      <c r="A18" s="1274" t="s">
        <v>82</v>
      </c>
      <c r="B18" s="1275"/>
      <c r="C18" s="1275"/>
      <c r="D18" s="1275"/>
      <c r="E18" s="1275"/>
      <c r="F18" s="1275"/>
      <c r="G18" s="1275"/>
      <c r="H18" s="1276"/>
      <c r="I18" s="425">
        <f>SUM(I17:I17)</f>
        <v>0</v>
      </c>
      <c r="J18" s="425">
        <f>SUM(J17:J17)</f>
        <v>0</v>
      </c>
      <c r="K18" s="430" t="s">
        <v>2</v>
      </c>
    </row>
    <row r="19" spans="1:15">
      <c r="K19" s="420"/>
    </row>
    <row r="20" spans="1:15">
      <c r="A20" s="1277" t="s">
        <v>83</v>
      </c>
      <c r="B20" s="1277"/>
      <c r="C20" s="419"/>
      <c r="D20" s="419"/>
      <c r="E20" s="419"/>
    </row>
    <row r="21" spans="1:15" s="410" customFormat="1"/>
    <row r="22" spans="1:15" s="410" customFormat="1"/>
    <row r="25" spans="1:15">
      <c r="J25" s="1278" t="s">
        <v>84</v>
      </c>
      <c r="K25" s="1279"/>
    </row>
    <row r="26" spans="1:15">
      <c r="F26" s="420" t="s">
        <v>85</v>
      </c>
    </row>
    <row r="27" spans="1:15">
      <c r="F27" s="420" t="s">
        <v>86</v>
      </c>
      <c r="J27" s="1279" t="s">
        <v>87</v>
      </c>
      <c r="K27" s="1279"/>
    </row>
    <row r="32" spans="1:15">
      <c r="F32" s="420"/>
    </row>
    <row r="33" spans="6:11">
      <c r="F33" s="420"/>
      <c r="J33" s="1279"/>
      <c r="K33" s="1279"/>
    </row>
  </sheetData>
  <mergeCells count="19">
    <mergeCell ref="A20:B20"/>
    <mergeCell ref="J25:K25"/>
    <mergeCell ref="J27:K27"/>
    <mergeCell ref="J33:K33"/>
    <mergeCell ref="A8:A9"/>
    <mergeCell ref="A15:A16"/>
    <mergeCell ref="I8:I9"/>
    <mergeCell ref="I15:I16"/>
    <mergeCell ref="J8:J9"/>
    <mergeCell ref="J15:J16"/>
    <mergeCell ref="K8:K9"/>
    <mergeCell ref="K15:K16"/>
    <mergeCell ref="G15:H16"/>
    <mergeCell ref="G8:H9"/>
    <mergeCell ref="A2:K2"/>
    <mergeCell ref="B8:F8"/>
    <mergeCell ref="A11:H11"/>
    <mergeCell ref="B15:F15"/>
    <mergeCell ref="A18:H18"/>
  </mergeCells>
  <printOptions horizontalCentered="1"/>
  <pageMargins left="0.31458333333333299" right="0.118055555555556" top="0.74791666666666701" bottom="0.196527777777778" header="0.31458333333333299" footer="0"/>
  <pageSetup paperSize="9" scale="69" orientation="landscape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1:AB177"/>
  <sheetViews>
    <sheetView topLeftCell="I1" zoomScale="85" zoomScaleNormal="85" workbookViewId="0">
      <pane ySplit="5" topLeftCell="A6" activePane="bottomLeft" state="frozen"/>
      <selection pane="bottomLeft" activeCell="S7" sqref="S7"/>
    </sheetView>
  </sheetViews>
  <sheetFormatPr defaultColWidth="9.140625" defaultRowHeight="15"/>
  <cols>
    <col min="1" max="1" width="9.140625" style="347"/>
    <col min="2" max="2" width="4.5703125" style="348" customWidth="1"/>
    <col min="3" max="3" width="12.42578125" style="349" customWidth="1"/>
    <col min="4" max="4" width="22.7109375" style="349" customWidth="1"/>
    <col min="5" max="5" width="14.85546875" style="349" customWidth="1"/>
    <col min="6" max="6" width="24.140625" style="347" hidden="1" customWidth="1"/>
    <col min="7" max="7" width="13.5703125" style="347" hidden="1" customWidth="1"/>
    <col min="8" max="8" width="51" style="350" hidden="1" customWidth="1"/>
    <col min="9" max="9" width="26.5703125" style="347" customWidth="1"/>
    <col min="10" max="10" width="6.28515625" style="351" customWidth="1"/>
    <col min="11" max="11" width="35.85546875" style="347" customWidth="1"/>
    <col min="12" max="12" width="17.5703125" style="347" customWidth="1"/>
    <col min="13" max="13" width="9.42578125" style="347" customWidth="1"/>
    <col min="14" max="14" width="11.140625" style="352" customWidth="1"/>
    <col min="15" max="15" width="11.85546875" style="353" customWidth="1"/>
    <col min="16" max="16" width="13.7109375" style="353" customWidth="1"/>
    <col min="17" max="17" width="15.42578125" style="353" customWidth="1"/>
    <col min="18" max="18" width="21.7109375" style="347" customWidth="1"/>
    <col min="19" max="19" width="14.5703125" style="347" customWidth="1"/>
    <col min="20" max="20" width="14.85546875" style="347" customWidth="1"/>
    <col min="21" max="21" width="17.7109375" style="347" customWidth="1"/>
    <col min="22" max="22" width="18.85546875" style="347" customWidth="1"/>
    <col min="23" max="24" width="9.140625" style="347"/>
    <col min="25" max="25" width="8.5703125" style="354" customWidth="1"/>
    <col min="26" max="26" width="9.140625" style="347"/>
    <col min="27" max="27" width="15.5703125" style="347" customWidth="1"/>
    <col min="28" max="16384" width="9.140625" style="347"/>
  </cols>
  <sheetData>
    <row r="1" spans="2:25">
      <c r="B1" s="355" t="s">
        <v>88</v>
      </c>
      <c r="C1" s="356"/>
      <c r="D1" s="356">
        <v>9</v>
      </c>
      <c r="E1" s="357"/>
      <c r="F1" s="357"/>
      <c r="G1" s="357"/>
      <c r="H1" s="357"/>
      <c r="I1" s="373"/>
      <c r="J1" s="374"/>
      <c r="K1" s="373"/>
      <c r="L1" s="373"/>
      <c r="M1" s="373"/>
      <c r="N1" s="375"/>
      <c r="O1" s="376"/>
      <c r="P1" s="376"/>
      <c r="Q1" s="376"/>
      <c r="R1" s="373"/>
      <c r="S1" s="373"/>
      <c r="T1" s="373"/>
    </row>
    <row r="2" spans="2:25">
      <c r="B2" s="355" t="s">
        <v>89</v>
      </c>
      <c r="C2" s="358"/>
      <c r="D2" s="359">
        <f>SUM(Q6:Q19)</f>
        <v>0</v>
      </c>
      <c r="E2" s="357"/>
      <c r="F2" s="357"/>
      <c r="G2" s="357"/>
      <c r="H2" s="357"/>
      <c r="I2" s="373"/>
      <c r="J2" s="374"/>
      <c r="K2" s="373"/>
      <c r="L2" s="373"/>
      <c r="M2" s="373"/>
      <c r="N2" s="375"/>
      <c r="O2" s="376"/>
      <c r="P2" s="376"/>
      <c r="Q2" s="376"/>
      <c r="R2" s="373"/>
      <c r="S2" s="373"/>
      <c r="T2" s="373"/>
    </row>
    <row r="3" spans="2:25">
      <c r="B3" s="355" t="s">
        <v>90</v>
      </c>
      <c r="C3" s="358"/>
      <c r="D3" s="356">
        <v>14</v>
      </c>
      <c r="E3" s="357"/>
      <c r="F3" s="357"/>
      <c r="G3" s="357"/>
      <c r="H3" s="357"/>
      <c r="I3" s="373"/>
      <c r="J3" s="374"/>
      <c r="K3" s="373"/>
      <c r="L3" s="373"/>
      <c r="M3" s="373"/>
      <c r="N3" s="375"/>
      <c r="O3" s="376"/>
      <c r="P3" s="376"/>
      <c r="Q3" s="376"/>
      <c r="R3" s="373"/>
      <c r="S3" s="373"/>
      <c r="T3" s="373"/>
    </row>
    <row r="4" spans="2:25">
      <c r="B4" s="360"/>
      <c r="C4" s="360"/>
      <c r="D4" s="360"/>
      <c r="E4" s="360"/>
      <c r="F4" s="360"/>
      <c r="G4" s="360"/>
      <c r="H4" s="361"/>
      <c r="I4" s="360"/>
      <c r="J4" s="377"/>
      <c r="K4" s="360"/>
      <c r="L4" s="360"/>
      <c r="M4" s="360"/>
      <c r="N4" s="378"/>
      <c r="O4" s="379"/>
      <c r="P4" s="379"/>
      <c r="Q4" s="379"/>
      <c r="R4" s="360"/>
      <c r="S4" s="360"/>
      <c r="T4" s="373"/>
    </row>
    <row r="5" spans="2:25" s="344" customFormat="1" ht="34.5" customHeight="1">
      <c r="B5" s="362" t="s">
        <v>6</v>
      </c>
      <c r="C5" s="362" t="s">
        <v>91</v>
      </c>
      <c r="D5" s="362" t="s">
        <v>92</v>
      </c>
      <c r="E5" s="362" t="s">
        <v>93</v>
      </c>
      <c r="F5" s="362" t="s">
        <v>94</v>
      </c>
      <c r="G5" s="362" t="s">
        <v>95</v>
      </c>
      <c r="H5" s="362" t="s">
        <v>96</v>
      </c>
      <c r="I5" s="362" t="s">
        <v>97</v>
      </c>
      <c r="J5" s="362" t="s">
        <v>98</v>
      </c>
      <c r="K5" s="362" t="s">
        <v>99</v>
      </c>
      <c r="L5" s="362" t="s">
        <v>100</v>
      </c>
      <c r="M5" s="362" t="s">
        <v>8</v>
      </c>
      <c r="N5" s="380" t="s">
        <v>101</v>
      </c>
      <c r="O5" s="381" t="s">
        <v>102</v>
      </c>
      <c r="P5" s="381" t="s">
        <v>103</v>
      </c>
      <c r="Q5" s="381" t="s">
        <v>104</v>
      </c>
      <c r="R5" s="362" t="s">
        <v>105</v>
      </c>
      <c r="S5" s="395" t="s">
        <v>37</v>
      </c>
      <c r="T5" s="396"/>
      <c r="Y5" s="398"/>
    </row>
    <row r="6" spans="2:25" s="345" customFormat="1" ht="49.5" customHeight="1">
      <c r="B6" s="431" t="s">
        <v>106</v>
      </c>
      <c r="C6" s="364"/>
      <c r="D6" s="364"/>
      <c r="E6" s="364"/>
      <c r="F6" s="365"/>
      <c r="G6" s="364"/>
      <c r="H6" s="366"/>
      <c r="I6" s="371"/>
      <c r="J6" s="382"/>
      <c r="K6" s="371"/>
      <c r="L6" s="371"/>
      <c r="M6" s="383"/>
      <c r="N6" s="384"/>
      <c r="O6" s="385"/>
      <c r="P6" s="385"/>
      <c r="Q6" s="385"/>
      <c r="R6" s="371"/>
      <c r="S6" s="371"/>
      <c r="T6" s="397"/>
      <c r="Y6" s="399"/>
    </row>
    <row r="7" spans="2:25" s="345" customFormat="1" ht="15" customHeight="1">
      <c r="B7" s="363"/>
      <c r="C7" s="364"/>
      <c r="D7" s="364"/>
      <c r="E7" s="364"/>
      <c r="F7" s="365"/>
      <c r="G7" s="364"/>
      <c r="H7" s="366"/>
      <c r="I7" s="371"/>
      <c r="J7" s="382"/>
      <c r="K7" s="371"/>
      <c r="L7" s="371"/>
      <c r="M7" s="383"/>
      <c r="N7" s="384"/>
      <c r="O7" s="385"/>
      <c r="P7" s="385"/>
      <c r="Q7" s="385"/>
      <c r="R7" s="371"/>
      <c r="S7" s="371"/>
      <c r="T7" s="397"/>
      <c r="Y7" s="399"/>
    </row>
    <row r="8" spans="2:25" s="345" customFormat="1" ht="15" customHeight="1">
      <c r="B8" s="363"/>
      <c r="C8" s="364"/>
      <c r="D8" s="364"/>
      <c r="E8" s="364"/>
      <c r="F8" s="365"/>
      <c r="G8" s="364"/>
      <c r="H8" s="366"/>
      <c r="I8" s="371"/>
      <c r="J8" s="382"/>
      <c r="K8" s="371"/>
      <c r="L8" s="371"/>
      <c r="M8" s="383"/>
      <c r="N8" s="384"/>
      <c r="O8" s="385"/>
      <c r="P8" s="385"/>
      <c r="Q8" s="385"/>
      <c r="R8" s="371"/>
      <c r="S8" s="371"/>
      <c r="T8" s="397"/>
      <c r="Y8" s="399"/>
    </row>
    <row r="9" spans="2:25" s="345" customFormat="1" ht="15" customHeight="1">
      <c r="B9" s="363"/>
      <c r="C9" s="364"/>
      <c r="D9" s="364"/>
      <c r="E9" s="364"/>
      <c r="F9" s="365"/>
      <c r="G9" s="367"/>
      <c r="H9" s="368"/>
      <c r="I9" s="365"/>
      <c r="J9" s="386"/>
      <c r="K9" s="365"/>
      <c r="L9" s="365"/>
      <c r="M9" s="365"/>
      <c r="N9" s="387"/>
      <c r="O9" s="388"/>
      <c r="P9" s="385"/>
      <c r="Q9" s="385"/>
      <c r="R9" s="365"/>
      <c r="S9" s="371"/>
      <c r="T9" s="397"/>
      <c r="Y9" s="399"/>
    </row>
    <row r="10" spans="2:25" s="345" customFormat="1" ht="15" customHeight="1">
      <c r="B10" s="363"/>
      <c r="C10" s="364"/>
      <c r="D10" s="364"/>
      <c r="E10" s="364"/>
      <c r="F10" s="365"/>
      <c r="G10" s="364"/>
      <c r="H10" s="366"/>
      <c r="I10" s="371"/>
      <c r="J10" s="389"/>
      <c r="K10" s="383"/>
      <c r="L10" s="383"/>
      <c r="M10" s="383"/>
      <c r="N10" s="390"/>
      <c r="O10" s="391"/>
      <c r="P10" s="385"/>
      <c r="Q10" s="385"/>
      <c r="R10" s="383"/>
      <c r="S10" s="371"/>
      <c r="T10" s="397"/>
      <c r="Y10" s="399"/>
    </row>
    <row r="11" spans="2:25" s="345" customFormat="1" ht="15" customHeight="1">
      <c r="B11" s="363"/>
      <c r="C11" s="364"/>
      <c r="D11" s="364"/>
      <c r="E11" s="364"/>
      <c r="F11" s="364"/>
      <c r="G11" s="369"/>
      <c r="H11" s="370"/>
      <c r="I11" s="372"/>
      <c r="J11" s="392"/>
      <c r="K11" s="372"/>
      <c r="L11" s="372"/>
      <c r="M11" s="372"/>
      <c r="N11" s="393"/>
      <c r="O11" s="394"/>
      <c r="P11" s="385"/>
      <c r="Q11" s="385"/>
      <c r="R11" s="372"/>
      <c r="S11" s="371"/>
      <c r="T11" s="397"/>
      <c r="Y11" s="399"/>
    </row>
    <row r="12" spans="2:25" s="345" customFormat="1" ht="15" customHeight="1">
      <c r="B12" s="363"/>
      <c r="C12" s="364"/>
      <c r="D12" s="364"/>
      <c r="E12" s="364"/>
      <c r="F12" s="371"/>
      <c r="G12" s="367"/>
      <c r="H12" s="368"/>
      <c r="I12" s="371"/>
      <c r="J12" s="382"/>
      <c r="K12" s="371"/>
      <c r="L12" s="371"/>
      <c r="M12" s="371"/>
      <c r="N12" s="384"/>
      <c r="O12" s="385"/>
      <c r="P12" s="385"/>
      <c r="Q12" s="385"/>
      <c r="R12" s="371"/>
      <c r="S12" s="371"/>
      <c r="T12" s="397"/>
      <c r="Y12" s="399"/>
    </row>
    <row r="13" spans="2:25" s="345" customFormat="1" ht="15" customHeight="1">
      <c r="B13" s="363"/>
      <c r="C13" s="364"/>
      <c r="D13" s="364"/>
      <c r="E13" s="364"/>
      <c r="F13" s="365"/>
      <c r="G13" s="364"/>
      <c r="H13" s="366"/>
      <c r="I13" s="371"/>
      <c r="J13" s="382"/>
      <c r="K13" s="371"/>
      <c r="L13" s="371"/>
      <c r="M13" s="371"/>
      <c r="N13" s="384"/>
      <c r="O13" s="385"/>
      <c r="P13" s="385"/>
      <c r="Q13" s="385"/>
      <c r="R13" s="371"/>
      <c r="S13" s="371"/>
      <c r="T13" s="397"/>
      <c r="Y13" s="399"/>
    </row>
    <row r="14" spans="2:25" s="345" customFormat="1" ht="15" customHeight="1">
      <c r="B14" s="363"/>
      <c r="C14" s="364"/>
      <c r="D14" s="364"/>
      <c r="E14" s="364"/>
      <c r="F14" s="365"/>
      <c r="G14" s="364"/>
      <c r="H14" s="366"/>
      <c r="I14" s="371"/>
      <c r="J14" s="382"/>
      <c r="K14" s="371"/>
      <c r="L14" s="371"/>
      <c r="M14" s="371"/>
      <c r="N14" s="384"/>
      <c r="O14" s="385"/>
      <c r="P14" s="385"/>
      <c r="Q14" s="385"/>
      <c r="R14" s="371"/>
      <c r="S14" s="371"/>
      <c r="T14" s="397"/>
      <c r="Y14" s="399"/>
    </row>
    <row r="15" spans="2:25" s="345" customFormat="1" ht="15" customHeight="1">
      <c r="B15" s="363"/>
      <c r="C15" s="364"/>
      <c r="D15" s="364"/>
      <c r="E15" s="364"/>
      <c r="F15" s="372"/>
      <c r="G15" s="369"/>
      <c r="H15" s="370"/>
      <c r="I15" s="372"/>
      <c r="J15" s="386"/>
      <c r="K15" s="365"/>
      <c r="L15" s="365"/>
      <c r="M15" s="365"/>
      <c r="N15" s="387"/>
      <c r="O15" s="388"/>
      <c r="P15" s="385"/>
      <c r="Q15" s="385"/>
      <c r="R15" s="365"/>
      <c r="S15" s="371"/>
      <c r="T15" s="397"/>
      <c r="Y15" s="399"/>
    </row>
    <row r="16" spans="2:25" s="345" customFormat="1" ht="15" customHeight="1">
      <c r="B16" s="363"/>
      <c r="C16" s="364"/>
      <c r="D16" s="364"/>
      <c r="E16" s="364"/>
      <c r="F16" s="372"/>
      <c r="G16" s="369"/>
      <c r="H16" s="370"/>
      <c r="I16" s="372"/>
      <c r="J16" s="386"/>
      <c r="K16" s="365"/>
      <c r="L16" s="365"/>
      <c r="M16" s="365"/>
      <c r="N16" s="387"/>
      <c r="O16" s="388"/>
      <c r="P16" s="385"/>
      <c r="Q16" s="385"/>
      <c r="R16" s="365"/>
      <c r="S16" s="371"/>
      <c r="T16" s="397"/>
      <c r="Y16" s="399"/>
    </row>
    <row r="17" spans="2:25" s="345" customFormat="1" ht="15" customHeight="1">
      <c r="B17" s="363"/>
      <c r="C17" s="364"/>
      <c r="D17" s="364"/>
      <c r="E17" s="364"/>
      <c r="F17" s="372"/>
      <c r="G17" s="369"/>
      <c r="H17" s="370"/>
      <c r="I17" s="372"/>
      <c r="J17" s="386"/>
      <c r="K17" s="365"/>
      <c r="L17" s="365"/>
      <c r="M17" s="365"/>
      <c r="N17" s="387"/>
      <c r="O17" s="388"/>
      <c r="P17" s="385"/>
      <c r="Q17" s="385"/>
      <c r="R17" s="365"/>
      <c r="S17" s="371"/>
      <c r="T17" s="397"/>
      <c r="Y17" s="399"/>
    </row>
    <row r="18" spans="2:25" s="345" customFormat="1" ht="15" customHeight="1">
      <c r="B18" s="363"/>
      <c r="C18" s="364"/>
      <c r="D18" s="364"/>
      <c r="E18" s="364"/>
      <c r="F18" s="372"/>
      <c r="G18" s="369"/>
      <c r="H18" s="370"/>
      <c r="I18" s="372"/>
      <c r="J18" s="386"/>
      <c r="K18" s="365"/>
      <c r="L18" s="365"/>
      <c r="M18" s="365"/>
      <c r="N18" s="387"/>
      <c r="O18" s="388"/>
      <c r="P18" s="385"/>
      <c r="Q18" s="385"/>
      <c r="R18" s="365"/>
      <c r="S18" s="371"/>
      <c r="T18" s="397"/>
      <c r="Y18" s="399"/>
    </row>
    <row r="19" spans="2:25" s="345" customFormat="1" ht="15" customHeight="1">
      <c r="B19" s="363"/>
      <c r="C19" s="364"/>
      <c r="D19" s="364"/>
      <c r="E19" s="364"/>
      <c r="F19" s="365"/>
      <c r="G19" s="367"/>
      <c r="H19" s="368"/>
      <c r="I19" s="365"/>
      <c r="J19" s="386"/>
      <c r="K19" s="365"/>
      <c r="L19" s="365"/>
      <c r="M19" s="365"/>
      <c r="N19" s="387"/>
      <c r="O19" s="388"/>
      <c r="P19" s="385"/>
      <c r="Q19" s="385"/>
      <c r="R19" s="365"/>
      <c r="S19" s="371"/>
      <c r="T19" s="397"/>
      <c r="Y19" s="399"/>
    </row>
    <row r="20" spans="2:25" s="345" customFormat="1" ht="15" hidden="1" customHeight="1">
      <c r="B20" s="431" t="s">
        <v>107</v>
      </c>
      <c r="C20" s="364">
        <v>41670</v>
      </c>
      <c r="D20" s="364"/>
      <c r="E20" s="364"/>
      <c r="F20" s="371"/>
      <c r="G20" s="364"/>
      <c r="H20" s="366"/>
      <c r="I20" s="371"/>
      <c r="J20" s="382"/>
      <c r="K20" s="371"/>
      <c r="L20" s="371"/>
      <c r="M20" s="371"/>
      <c r="N20" s="384"/>
      <c r="O20" s="385"/>
      <c r="P20" s="385">
        <f t="shared" ref="P20:P73" si="0">+O20*1.1</f>
        <v>0</v>
      </c>
      <c r="Q20" s="385">
        <f t="shared" ref="Q20:Q70" si="1">+N20*P20</f>
        <v>0</v>
      </c>
      <c r="R20" s="371"/>
      <c r="S20" s="371"/>
      <c r="T20" s="397"/>
      <c r="Y20" s="399"/>
    </row>
    <row r="21" spans="2:25" s="345" customFormat="1" ht="15" hidden="1" customHeight="1">
      <c r="B21" s="431" t="s">
        <v>108</v>
      </c>
      <c r="C21" s="364">
        <v>41682</v>
      </c>
      <c r="D21" s="364"/>
      <c r="E21" s="364"/>
      <c r="F21" s="371" t="s">
        <v>109</v>
      </c>
      <c r="G21" s="364">
        <v>41628</v>
      </c>
      <c r="H21" s="366"/>
      <c r="I21" s="371" t="s">
        <v>110</v>
      </c>
      <c r="J21" s="382">
        <v>1</v>
      </c>
      <c r="K21" s="371" t="s">
        <v>111</v>
      </c>
      <c r="L21" s="371"/>
      <c r="M21" s="371" t="s">
        <v>112</v>
      </c>
      <c r="N21" s="384">
        <v>7</v>
      </c>
      <c r="O21" s="385">
        <v>25500</v>
      </c>
      <c r="P21" s="385">
        <f t="shared" si="0"/>
        <v>28050.000000000004</v>
      </c>
      <c r="Q21" s="385">
        <f t="shared" si="1"/>
        <v>196350.00000000003</v>
      </c>
      <c r="R21" s="371"/>
      <c r="S21" s="371"/>
      <c r="T21" s="397"/>
      <c r="Y21" s="399"/>
    </row>
    <row r="22" spans="2:25" s="345" customFormat="1" ht="15" hidden="1" customHeight="1">
      <c r="B22" s="363"/>
      <c r="C22" s="364"/>
      <c r="D22" s="364"/>
      <c r="E22" s="364"/>
      <c r="F22" s="371"/>
      <c r="G22" s="364"/>
      <c r="H22" s="366"/>
      <c r="I22" s="371"/>
      <c r="J22" s="382">
        <v>2</v>
      </c>
      <c r="K22" s="371" t="s">
        <v>113</v>
      </c>
      <c r="L22" s="371"/>
      <c r="M22" s="371" t="s">
        <v>114</v>
      </c>
      <c r="N22" s="384">
        <v>30</v>
      </c>
      <c r="O22" s="385">
        <v>65575.4545454545</v>
      </c>
      <c r="P22" s="385">
        <f t="shared" si="0"/>
        <v>72132.999999999956</v>
      </c>
      <c r="Q22" s="385">
        <f t="shared" si="1"/>
        <v>2163989.9999999986</v>
      </c>
      <c r="R22" s="371"/>
      <c r="S22" s="371"/>
      <c r="T22" s="397"/>
      <c r="Y22" s="399"/>
    </row>
    <row r="23" spans="2:25" s="345" customFormat="1" ht="15" hidden="1" customHeight="1">
      <c r="B23" s="363"/>
      <c r="C23" s="364"/>
      <c r="D23" s="364"/>
      <c r="E23" s="364"/>
      <c r="F23" s="371"/>
      <c r="G23" s="364"/>
      <c r="H23" s="366"/>
      <c r="I23" s="371"/>
      <c r="J23" s="382">
        <v>3</v>
      </c>
      <c r="K23" s="371" t="s">
        <v>115</v>
      </c>
      <c r="L23" s="371"/>
      <c r="M23" s="371" t="s">
        <v>114</v>
      </c>
      <c r="N23" s="384">
        <v>50</v>
      </c>
      <c r="O23" s="385">
        <v>75284.545454545398</v>
      </c>
      <c r="P23" s="385">
        <f t="shared" si="0"/>
        <v>82812.999999999942</v>
      </c>
      <c r="Q23" s="385">
        <f t="shared" si="1"/>
        <v>4140649.9999999972</v>
      </c>
      <c r="R23" s="371"/>
      <c r="S23" s="371"/>
      <c r="T23" s="397"/>
      <c r="Y23" s="399"/>
    </row>
    <row r="24" spans="2:25" s="345" customFormat="1" ht="15" hidden="1" customHeight="1">
      <c r="B24" s="363"/>
      <c r="C24" s="364"/>
      <c r="D24" s="364"/>
      <c r="E24" s="364"/>
      <c r="F24" s="371"/>
      <c r="G24" s="364"/>
      <c r="H24" s="366"/>
      <c r="I24" s="371"/>
      <c r="J24" s="382">
        <v>4</v>
      </c>
      <c r="K24" s="371" t="s">
        <v>116</v>
      </c>
      <c r="L24" s="371"/>
      <c r="M24" s="371" t="s">
        <v>114</v>
      </c>
      <c r="N24" s="384">
        <v>25</v>
      </c>
      <c r="O24" s="385">
        <v>68547.272727272706</v>
      </c>
      <c r="P24" s="385">
        <f t="shared" si="0"/>
        <v>75401.999999999985</v>
      </c>
      <c r="Q24" s="385">
        <f t="shared" si="1"/>
        <v>1885049.9999999995</v>
      </c>
      <c r="R24" s="371"/>
      <c r="S24" s="371"/>
      <c r="T24" s="397"/>
      <c r="Y24" s="399"/>
    </row>
    <row r="25" spans="2:25" s="345" customFormat="1" ht="15" hidden="1" customHeight="1">
      <c r="B25" s="363"/>
      <c r="C25" s="364"/>
      <c r="D25" s="364"/>
      <c r="E25" s="364"/>
      <c r="F25" s="371"/>
      <c r="G25" s="364"/>
      <c r="H25" s="366"/>
      <c r="I25" s="371"/>
      <c r="J25" s="382">
        <v>5</v>
      </c>
      <c r="K25" s="371" t="s">
        <v>117</v>
      </c>
      <c r="L25" s="371"/>
      <c r="M25" s="371" t="s">
        <v>114</v>
      </c>
      <c r="N25" s="384">
        <v>5</v>
      </c>
      <c r="O25" s="385">
        <v>167521.818181818</v>
      </c>
      <c r="P25" s="385">
        <f t="shared" si="0"/>
        <v>184273.99999999983</v>
      </c>
      <c r="Q25" s="385">
        <f t="shared" si="1"/>
        <v>921369.99999999907</v>
      </c>
      <c r="R25" s="371"/>
      <c r="S25" s="371"/>
      <c r="T25" s="397"/>
      <c r="Y25" s="399"/>
    </row>
    <row r="26" spans="2:25" s="345" customFormat="1" ht="15" hidden="1" customHeight="1">
      <c r="B26" s="363"/>
      <c r="C26" s="364"/>
      <c r="D26" s="364"/>
      <c r="E26" s="364"/>
      <c r="F26" s="371"/>
      <c r="G26" s="364"/>
      <c r="H26" s="366"/>
      <c r="I26" s="371"/>
      <c r="J26" s="382">
        <v>6</v>
      </c>
      <c r="K26" s="371" t="s">
        <v>118</v>
      </c>
      <c r="L26" s="371"/>
      <c r="M26" s="371" t="s">
        <v>112</v>
      </c>
      <c r="N26" s="384">
        <v>50</v>
      </c>
      <c r="O26" s="385">
        <v>5699.0909090909099</v>
      </c>
      <c r="P26" s="385">
        <f t="shared" si="0"/>
        <v>6269.0000000000018</v>
      </c>
      <c r="Q26" s="385">
        <f t="shared" si="1"/>
        <v>313450.00000000012</v>
      </c>
      <c r="R26" s="371"/>
      <c r="S26" s="371"/>
      <c r="T26" s="397"/>
      <c r="Y26" s="399"/>
    </row>
    <row r="27" spans="2:25" s="345" customFormat="1" ht="15" hidden="1" customHeight="1">
      <c r="B27" s="363"/>
      <c r="C27" s="364"/>
      <c r="D27" s="364"/>
      <c r="E27" s="364"/>
      <c r="F27" s="371"/>
      <c r="G27" s="364"/>
      <c r="H27" s="366"/>
      <c r="I27" s="371"/>
      <c r="J27" s="382">
        <v>7</v>
      </c>
      <c r="K27" s="371" t="s">
        <v>119</v>
      </c>
      <c r="L27" s="371"/>
      <c r="M27" s="371" t="s">
        <v>112</v>
      </c>
      <c r="N27" s="384">
        <v>25</v>
      </c>
      <c r="O27" s="385">
        <v>8489.0909090909099</v>
      </c>
      <c r="P27" s="385">
        <f t="shared" si="0"/>
        <v>9338.0000000000018</v>
      </c>
      <c r="Q27" s="385">
        <f t="shared" si="1"/>
        <v>233450.00000000006</v>
      </c>
      <c r="R27" s="371"/>
      <c r="S27" s="371"/>
      <c r="T27" s="397"/>
      <c r="Y27" s="399"/>
    </row>
    <row r="28" spans="2:25" s="345" customFormat="1" ht="15" hidden="1" customHeight="1">
      <c r="B28" s="363"/>
      <c r="C28" s="364"/>
      <c r="D28" s="364"/>
      <c r="E28" s="364"/>
      <c r="F28" s="371"/>
      <c r="G28" s="364"/>
      <c r="H28" s="366"/>
      <c r="I28" s="371"/>
      <c r="J28" s="382">
        <v>8</v>
      </c>
      <c r="K28" s="371" t="s">
        <v>120</v>
      </c>
      <c r="L28" s="371"/>
      <c r="M28" s="371" t="s">
        <v>112</v>
      </c>
      <c r="N28" s="384">
        <v>10</v>
      </c>
      <c r="O28" s="385">
        <v>10310.909090909099</v>
      </c>
      <c r="P28" s="385">
        <f t="shared" si="0"/>
        <v>11342.000000000011</v>
      </c>
      <c r="Q28" s="385">
        <f t="shared" si="1"/>
        <v>113420.00000000012</v>
      </c>
      <c r="R28" s="371"/>
      <c r="S28" s="371"/>
      <c r="T28" s="397"/>
      <c r="Y28" s="399"/>
    </row>
    <row r="29" spans="2:25" s="345" customFormat="1" ht="15" hidden="1" customHeight="1">
      <c r="B29" s="363"/>
      <c r="C29" s="364"/>
      <c r="D29" s="364"/>
      <c r="E29" s="364"/>
      <c r="F29" s="371"/>
      <c r="G29" s="364"/>
      <c r="H29" s="366"/>
      <c r="I29" s="371"/>
      <c r="J29" s="382">
        <v>9</v>
      </c>
      <c r="K29" s="371" t="s">
        <v>121</v>
      </c>
      <c r="L29" s="371"/>
      <c r="M29" s="371" t="s">
        <v>112</v>
      </c>
      <c r="N29" s="384">
        <v>10</v>
      </c>
      <c r="O29" s="385">
        <v>17536.3636363636</v>
      </c>
      <c r="P29" s="385">
        <f t="shared" si="0"/>
        <v>19289.99999999996</v>
      </c>
      <c r="Q29" s="385">
        <f t="shared" si="1"/>
        <v>192899.99999999959</v>
      </c>
      <c r="R29" s="371"/>
      <c r="S29" s="371"/>
      <c r="T29" s="397"/>
      <c r="Y29" s="399"/>
    </row>
    <row r="30" spans="2:25" s="345" customFormat="1" ht="15" hidden="1" customHeight="1">
      <c r="B30" s="363"/>
      <c r="C30" s="364"/>
      <c r="D30" s="364"/>
      <c r="E30" s="364"/>
      <c r="F30" s="371"/>
      <c r="G30" s="364"/>
      <c r="H30" s="366"/>
      <c r="I30" s="371"/>
      <c r="J30" s="382">
        <v>10</v>
      </c>
      <c r="K30" s="371" t="s">
        <v>122</v>
      </c>
      <c r="L30" s="371"/>
      <c r="M30" s="371" t="s">
        <v>123</v>
      </c>
      <c r="N30" s="384">
        <v>50</v>
      </c>
      <c r="O30" s="385">
        <v>27866.3636363636</v>
      </c>
      <c r="P30" s="385">
        <f t="shared" si="0"/>
        <v>30652.999999999964</v>
      </c>
      <c r="Q30" s="385">
        <f t="shared" si="1"/>
        <v>1532649.9999999981</v>
      </c>
      <c r="R30" s="371"/>
      <c r="S30" s="371"/>
      <c r="T30" s="397"/>
      <c r="Y30" s="399"/>
    </row>
    <row r="31" spans="2:25" s="345" customFormat="1" ht="15" hidden="1" customHeight="1">
      <c r="B31" s="363"/>
      <c r="C31" s="364"/>
      <c r="D31" s="364"/>
      <c r="E31" s="364"/>
      <c r="F31" s="371"/>
      <c r="G31" s="364"/>
      <c r="H31" s="366"/>
      <c r="I31" s="371"/>
      <c r="J31" s="382">
        <v>11</v>
      </c>
      <c r="K31" s="371" t="s">
        <v>124</v>
      </c>
      <c r="L31" s="371"/>
      <c r="M31" s="371" t="s">
        <v>123</v>
      </c>
      <c r="N31" s="384">
        <v>25</v>
      </c>
      <c r="O31" s="385">
        <v>65504.545454545398</v>
      </c>
      <c r="P31" s="385">
        <f t="shared" si="0"/>
        <v>72054.999999999942</v>
      </c>
      <c r="Q31" s="385">
        <f t="shared" si="1"/>
        <v>1801374.9999999986</v>
      </c>
      <c r="R31" s="371"/>
      <c r="S31" s="371"/>
      <c r="T31" s="397"/>
      <c r="Y31" s="399"/>
    </row>
    <row r="32" spans="2:25" s="345" customFormat="1" ht="15" hidden="1" customHeight="1">
      <c r="B32" s="363"/>
      <c r="C32" s="364"/>
      <c r="D32" s="364"/>
      <c r="E32" s="364"/>
      <c r="F32" s="371"/>
      <c r="G32" s="364"/>
      <c r="H32" s="366"/>
      <c r="I32" s="371"/>
      <c r="J32" s="382">
        <v>12</v>
      </c>
      <c r="K32" s="371" t="s">
        <v>125</v>
      </c>
      <c r="L32" s="371"/>
      <c r="M32" s="371" t="s">
        <v>123</v>
      </c>
      <c r="N32" s="384">
        <v>10</v>
      </c>
      <c r="O32" s="385">
        <v>25459.090909090901</v>
      </c>
      <c r="P32" s="385">
        <f t="shared" si="0"/>
        <v>28004.999999999993</v>
      </c>
      <c r="Q32" s="385">
        <f t="shared" si="1"/>
        <v>280049.99999999994</v>
      </c>
      <c r="R32" s="371"/>
      <c r="S32" s="371"/>
      <c r="T32" s="397"/>
      <c r="Y32" s="399"/>
    </row>
    <row r="33" spans="2:25" s="345" customFormat="1" ht="15" hidden="1" customHeight="1">
      <c r="B33" s="363"/>
      <c r="C33" s="364"/>
      <c r="D33" s="364"/>
      <c r="E33" s="364"/>
      <c r="F33" s="371"/>
      <c r="G33" s="364"/>
      <c r="H33" s="366"/>
      <c r="I33" s="371"/>
      <c r="J33" s="382">
        <v>13</v>
      </c>
      <c r="K33" s="371" t="s">
        <v>126</v>
      </c>
      <c r="L33" s="371"/>
      <c r="M33" s="371" t="s">
        <v>112</v>
      </c>
      <c r="N33" s="384">
        <v>5</v>
      </c>
      <c r="O33" s="385">
        <v>33445.4545454545</v>
      </c>
      <c r="P33" s="385">
        <f t="shared" si="0"/>
        <v>36789.999999999956</v>
      </c>
      <c r="Q33" s="385">
        <f t="shared" si="1"/>
        <v>183949.99999999977</v>
      </c>
      <c r="R33" s="371"/>
      <c r="S33" s="371"/>
      <c r="T33" s="397"/>
      <c r="Y33" s="399"/>
    </row>
    <row r="34" spans="2:25" s="345" customFormat="1" ht="15" hidden="1" customHeight="1">
      <c r="B34" s="363"/>
      <c r="C34" s="364"/>
      <c r="D34" s="364"/>
      <c r="E34" s="364"/>
      <c r="F34" s="371"/>
      <c r="G34" s="364"/>
      <c r="H34" s="366"/>
      <c r="I34" s="371"/>
      <c r="J34" s="382">
        <v>14</v>
      </c>
      <c r="K34" s="371" t="s">
        <v>127</v>
      </c>
      <c r="L34" s="371"/>
      <c r="M34" s="371" t="s">
        <v>112</v>
      </c>
      <c r="N34" s="384">
        <v>15</v>
      </c>
      <c r="O34" s="385">
        <v>33445.4545454545</v>
      </c>
      <c r="P34" s="385">
        <f t="shared" si="0"/>
        <v>36789.999999999956</v>
      </c>
      <c r="Q34" s="385">
        <f t="shared" si="1"/>
        <v>551849.9999999993</v>
      </c>
      <c r="R34" s="371"/>
      <c r="S34" s="371"/>
      <c r="T34" s="397"/>
      <c r="Y34" s="399"/>
    </row>
    <row r="35" spans="2:25" s="345" customFormat="1" ht="15" hidden="1" customHeight="1">
      <c r="B35" s="363"/>
      <c r="C35" s="364"/>
      <c r="D35" s="364"/>
      <c r="E35" s="364"/>
      <c r="F35" s="371"/>
      <c r="G35" s="364"/>
      <c r="H35" s="366"/>
      <c r="I35" s="371"/>
      <c r="J35" s="382">
        <v>15</v>
      </c>
      <c r="K35" s="371" t="s">
        <v>128</v>
      </c>
      <c r="L35" s="371"/>
      <c r="M35" s="371" t="s">
        <v>123</v>
      </c>
      <c r="N35" s="384">
        <v>15</v>
      </c>
      <c r="O35" s="385">
        <v>36425.4545454545</v>
      </c>
      <c r="P35" s="385">
        <f t="shared" si="0"/>
        <v>40067.999999999956</v>
      </c>
      <c r="Q35" s="385">
        <f t="shared" si="1"/>
        <v>601019.9999999993</v>
      </c>
      <c r="R35" s="371"/>
      <c r="S35" s="371"/>
      <c r="T35" s="397"/>
      <c r="Y35" s="399"/>
    </row>
    <row r="36" spans="2:25" s="345" customFormat="1" ht="15" hidden="1" customHeight="1">
      <c r="B36" s="363"/>
      <c r="C36" s="364"/>
      <c r="D36" s="364"/>
      <c r="E36" s="364"/>
      <c r="F36" s="371"/>
      <c r="G36" s="364"/>
      <c r="H36" s="366"/>
      <c r="I36" s="371"/>
      <c r="J36" s="382">
        <v>16</v>
      </c>
      <c r="K36" s="371" t="s">
        <v>129</v>
      </c>
      <c r="L36" s="371"/>
      <c r="M36" s="371" t="s">
        <v>130</v>
      </c>
      <c r="N36" s="384">
        <v>25</v>
      </c>
      <c r="O36" s="385">
        <v>6060.9090909090901</v>
      </c>
      <c r="P36" s="385">
        <f t="shared" si="0"/>
        <v>6667</v>
      </c>
      <c r="Q36" s="385">
        <f t="shared" si="1"/>
        <v>166675</v>
      </c>
      <c r="R36" s="371"/>
      <c r="S36" s="371"/>
      <c r="T36" s="397"/>
      <c r="Y36" s="399"/>
    </row>
    <row r="37" spans="2:25" s="345" customFormat="1" ht="15" hidden="1" customHeight="1">
      <c r="B37" s="363"/>
      <c r="C37" s="364"/>
      <c r="D37" s="364"/>
      <c r="E37" s="364"/>
      <c r="F37" s="371"/>
      <c r="G37" s="364"/>
      <c r="H37" s="366"/>
      <c r="I37" s="371"/>
      <c r="J37" s="382">
        <v>17</v>
      </c>
      <c r="K37" s="371" t="s">
        <v>131</v>
      </c>
      <c r="L37" s="371"/>
      <c r="M37" s="371" t="s">
        <v>132</v>
      </c>
      <c r="N37" s="384">
        <v>15</v>
      </c>
      <c r="O37" s="385">
        <v>1396567.2727272699</v>
      </c>
      <c r="P37" s="385">
        <f t="shared" si="0"/>
        <v>1536223.999999997</v>
      </c>
      <c r="Q37" s="385">
        <f t="shared" si="1"/>
        <v>23043359.999999955</v>
      </c>
      <c r="R37" s="371"/>
      <c r="S37" s="371"/>
      <c r="T37" s="397"/>
      <c r="Y37" s="399"/>
    </row>
    <row r="38" spans="2:25" s="345" customFormat="1" ht="15" hidden="1" customHeight="1">
      <c r="B38" s="363"/>
      <c r="C38" s="364"/>
      <c r="D38" s="364"/>
      <c r="E38" s="364"/>
      <c r="F38" s="371"/>
      <c r="G38" s="364"/>
      <c r="H38" s="366"/>
      <c r="I38" s="371"/>
      <c r="J38" s="382">
        <v>18</v>
      </c>
      <c r="K38" s="371" t="s">
        <v>133</v>
      </c>
      <c r="L38" s="371"/>
      <c r="M38" s="371" t="s">
        <v>134</v>
      </c>
      <c r="N38" s="384">
        <v>350</v>
      </c>
      <c r="O38" s="385">
        <v>55554.545454545398</v>
      </c>
      <c r="P38" s="385">
        <f t="shared" si="0"/>
        <v>61109.999999999942</v>
      </c>
      <c r="Q38" s="385">
        <f t="shared" si="1"/>
        <v>21388499.999999981</v>
      </c>
      <c r="R38" s="371"/>
      <c r="S38" s="371"/>
      <c r="T38" s="397"/>
      <c r="Y38" s="399"/>
    </row>
    <row r="39" spans="2:25" s="345" customFormat="1" ht="15" hidden="1" customHeight="1">
      <c r="B39" s="363"/>
      <c r="C39" s="364"/>
      <c r="D39" s="364"/>
      <c r="E39" s="364"/>
      <c r="F39" s="371"/>
      <c r="G39" s="364"/>
      <c r="H39" s="366"/>
      <c r="I39" s="371"/>
      <c r="J39" s="382">
        <v>19</v>
      </c>
      <c r="K39" s="371" t="s">
        <v>135</v>
      </c>
      <c r="L39" s="371"/>
      <c r="M39" s="371" t="s">
        <v>134</v>
      </c>
      <c r="N39" s="384">
        <v>10</v>
      </c>
      <c r="O39" s="385">
        <v>64661.818181818198</v>
      </c>
      <c r="P39" s="385">
        <f t="shared" si="0"/>
        <v>71128.000000000029</v>
      </c>
      <c r="Q39" s="385">
        <f t="shared" si="1"/>
        <v>711280.00000000023</v>
      </c>
      <c r="R39" s="371"/>
      <c r="S39" s="371"/>
      <c r="T39" s="397"/>
      <c r="Y39" s="399"/>
    </row>
    <row r="40" spans="2:25" s="345" customFormat="1" ht="15" hidden="1" customHeight="1">
      <c r="B40" s="363"/>
      <c r="C40" s="364"/>
      <c r="D40" s="364"/>
      <c r="E40" s="364"/>
      <c r="F40" s="371"/>
      <c r="G40" s="364"/>
      <c r="H40" s="366"/>
      <c r="I40" s="371"/>
      <c r="J40" s="382">
        <v>20</v>
      </c>
      <c r="K40" s="371" t="s">
        <v>136</v>
      </c>
      <c r="L40" s="371"/>
      <c r="M40" s="371" t="s">
        <v>130</v>
      </c>
      <c r="N40" s="384">
        <v>5</v>
      </c>
      <c r="O40" s="385">
        <v>8489.0909090909099</v>
      </c>
      <c r="P40" s="385">
        <f t="shared" si="0"/>
        <v>9338.0000000000018</v>
      </c>
      <c r="Q40" s="385">
        <f t="shared" si="1"/>
        <v>46690.000000000007</v>
      </c>
      <c r="R40" s="371"/>
      <c r="S40" s="371"/>
      <c r="T40" s="397"/>
      <c r="Y40" s="399"/>
    </row>
    <row r="41" spans="2:25" s="345" customFormat="1" ht="15" hidden="1" customHeight="1">
      <c r="B41" s="363"/>
      <c r="C41" s="364"/>
      <c r="D41" s="364"/>
      <c r="E41" s="364"/>
      <c r="F41" s="371"/>
      <c r="G41" s="364"/>
      <c r="H41" s="366"/>
      <c r="I41" s="371"/>
      <c r="J41" s="382">
        <v>21</v>
      </c>
      <c r="K41" s="371" t="s">
        <v>137</v>
      </c>
      <c r="L41" s="371"/>
      <c r="M41" s="371" t="s">
        <v>123</v>
      </c>
      <c r="N41" s="384">
        <v>10</v>
      </c>
      <c r="O41" s="385">
        <v>8860</v>
      </c>
      <c r="P41" s="385">
        <f t="shared" si="0"/>
        <v>9746</v>
      </c>
      <c r="Q41" s="385">
        <f t="shared" si="1"/>
        <v>97460</v>
      </c>
      <c r="R41" s="371"/>
      <c r="S41" s="371"/>
      <c r="T41" s="397"/>
      <c r="Y41" s="399"/>
    </row>
    <row r="42" spans="2:25" s="345" customFormat="1" ht="15" hidden="1" customHeight="1">
      <c r="B42" s="363"/>
      <c r="C42" s="364"/>
      <c r="D42" s="364"/>
      <c r="E42" s="364"/>
      <c r="F42" s="371"/>
      <c r="G42" s="364"/>
      <c r="H42" s="366"/>
      <c r="I42" s="371"/>
      <c r="J42" s="382">
        <v>22</v>
      </c>
      <c r="K42" s="371" t="s">
        <v>138</v>
      </c>
      <c r="L42" s="371"/>
      <c r="M42" s="371" t="s">
        <v>123</v>
      </c>
      <c r="N42" s="384">
        <v>5</v>
      </c>
      <c r="O42" s="385">
        <v>12719.090909090901</v>
      </c>
      <c r="P42" s="385">
        <f t="shared" si="0"/>
        <v>13990.999999999993</v>
      </c>
      <c r="Q42" s="385">
        <f t="shared" si="1"/>
        <v>69954.999999999971</v>
      </c>
      <c r="R42" s="371"/>
      <c r="S42" s="371"/>
      <c r="T42" s="397"/>
      <c r="Y42" s="399"/>
    </row>
    <row r="43" spans="2:25" s="345" customFormat="1" ht="15" hidden="1" customHeight="1">
      <c r="B43" s="363"/>
      <c r="C43" s="364"/>
      <c r="D43" s="364"/>
      <c r="E43" s="364"/>
      <c r="F43" s="371"/>
      <c r="G43" s="364"/>
      <c r="H43" s="366"/>
      <c r="I43" s="371"/>
      <c r="J43" s="382">
        <v>23</v>
      </c>
      <c r="K43" s="371" t="s">
        <v>139</v>
      </c>
      <c r="L43" s="371"/>
      <c r="M43" s="371" t="s">
        <v>114</v>
      </c>
      <c r="N43" s="384">
        <v>50</v>
      </c>
      <c r="O43" s="385">
        <v>238023.636363636</v>
      </c>
      <c r="P43" s="385">
        <f t="shared" si="0"/>
        <v>261825.99999999962</v>
      </c>
      <c r="Q43" s="385">
        <f t="shared" si="1"/>
        <v>13091299.999999981</v>
      </c>
      <c r="R43" s="371"/>
      <c r="S43" s="371"/>
      <c r="T43" s="397"/>
      <c r="Y43" s="399"/>
    </row>
    <row r="44" spans="2:25" s="345" customFormat="1" ht="15" hidden="1" customHeight="1">
      <c r="B44" s="363"/>
      <c r="C44" s="364"/>
      <c r="D44" s="364"/>
      <c r="E44" s="364"/>
      <c r="F44" s="371"/>
      <c r="G44" s="364"/>
      <c r="H44" s="366"/>
      <c r="I44" s="371"/>
      <c r="J44" s="382">
        <v>24</v>
      </c>
      <c r="K44" s="371" t="s">
        <v>140</v>
      </c>
      <c r="L44" s="371"/>
      <c r="M44" s="371" t="s">
        <v>114</v>
      </c>
      <c r="N44" s="384">
        <v>5</v>
      </c>
      <c r="O44" s="385">
        <v>198850</v>
      </c>
      <c r="P44" s="385">
        <f t="shared" si="0"/>
        <v>218735.00000000003</v>
      </c>
      <c r="Q44" s="385">
        <f t="shared" si="1"/>
        <v>1093675.0000000002</v>
      </c>
      <c r="R44" s="371"/>
      <c r="S44" s="371"/>
      <c r="T44" s="397"/>
      <c r="Y44" s="399"/>
    </row>
    <row r="45" spans="2:25" s="345" customFormat="1" ht="15" hidden="1" customHeight="1">
      <c r="B45" s="363"/>
      <c r="C45" s="364"/>
      <c r="D45" s="364"/>
      <c r="E45" s="364"/>
      <c r="F45" s="371"/>
      <c r="G45" s="364"/>
      <c r="H45" s="366"/>
      <c r="I45" s="371"/>
      <c r="J45" s="382">
        <v>25</v>
      </c>
      <c r="K45" s="371" t="s">
        <v>141</v>
      </c>
      <c r="L45" s="371"/>
      <c r="M45" s="371" t="s">
        <v>142</v>
      </c>
      <c r="N45" s="384">
        <v>10</v>
      </c>
      <c r="O45" s="385">
        <v>13345.4545454545</v>
      </c>
      <c r="P45" s="385">
        <f t="shared" si="0"/>
        <v>14679.999999999951</v>
      </c>
      <c r="Q45" s="385">
        <f t="shared" si="1"/>
        <v>146799.99999999951</v>
      </c>
      <c r="R45" s="371"/>
      <c r="S45" s="371"/>
      <c r="T45" s="397"/>
      <c r="Y45" s="399"/>
    </row>
    <row r="46" spans="2:25" s="345" customFormat="1" ht="15" hidden="1" customHeight="1">
      <c r="B46" s="363"/>
      <c r="C46" s="364"/>
      <c r="D46" s="364"/>
      <c r="E46" s="364"/>
      <c r="F46" s="371"/>
      <c r="G46" s="364"/>
      <c r="H46" s="366"/>
      <c r="I46" s="371"/>
      <c r="J46" s="382">
        <v>26</v>
      </c>
      <c r="K46" s="371" t="s">
        <v>143</v>
      </c>
      <c r="L46" s="371"/>
      <c r="M46" s="371" t="s">
        <v>114</v>
      </c>
      <c r="N46" s="384">
        <v>5</v>
      </c>
      <c r="O46" s="385">
        <v>331195.454545455</v>
      </c>
      <c r="P46" s="385">
        <f t="shared" si="0"/>
        <v>364315.00000000052</v>
      </c>
      <c r="Q46" s="385">
        <f t="shared" si="1"/>
        <v>1821575.0000000026</v>
      </c>
      <c r="R46" s="371"/>
      <c r="S46" s="371"/>
      <c r="T46" s="397"/>
      <c r="Y46" s="399"/>
    </row>
    <row r="47" spans="2:25" s="345" customFormat="1" ht="15" hidden="1" customHeight="1">
      <c r="B47" s="363"/>
      <c r="C47" s="364"/>
      <c r="D47" s="364"/>
      <c r="E47" s="364"/>
      <c r="F47" s="371"/>
      <c r="G47" s="364"/>
      <c r="H47" s="366"/>
      <c r="I47" s="371"/>
      <c r="J47" s="382">
        <v>27</v>
      </c>
      <c r="K47" s="371" t="s">
        <v>144</v>
      </c>
      <c r="L47" s="371"/>
      <c r="M47" s="371" t="s">
        <v>114</v>
      </c>
      <c r="N47" s="384">
        <v>20</v>
      </c>
      <c r="O47" s="385">
        <v>47654.545454545398</v>
      </c>
      <c r="P47" s="385">
        <f t="shared" si="0"/>
        <v>52419.999999999942</v>
      </c>
      <c r="Q47" s="385">
        <f t="shared" si="1"/>
        <v>1048399.9999999988</v>
      </c>
      <c r="R47" s="371"/>
      <c r="S47" s="371"/>
      <c r="T47" s="397"/>
      <c r="Y47" s="399"/>
    </row>
    <row r="48" spans="2:25" s="345" customFormat="1" ht="15" hidden="1" customHeight="1">
      <c r="B48" s="363"/>
      <c r="C48" s="364"/>
      <c r="D48" s="364"/>
      <c r="E48" s="364"/>
      <c r="F48" s="371"/>
      <c r="G48" s="364"/>
      <c r="H48" s="366"/>
      <c r="I48" s="371"/>
      <c r="J48" s="382">
        <v>28</v>
      </c>
      <c r="K48" s="371" t="s">
        <v>145</v>
      </c>
      <c r="L48" s="371"/>
      <c r="M48" s="371" t="s">
        <v>114</v>
      </c>
      <c r="N48" s="384">
        <v>5</v>
      </c>
      <c r="O48" s="385">
        <v>186093.636363636</v>
      </c>
      <c r="P48" s="385">
        <f t="shared" si="0"/>
        <v>204702.99999999962</v>
      </c>
      <c r="Q48" s="385">
        <f t="shared" si="1"/>
        <v>1023514.9999999981</v>
      </c>
      <c r="R48" s="371"/>
      <c r="S48" s="371"/>
      <c r="T48" s="397"/>
      <c r="Y48" s="399"/>
    </row>
    <row r="49" spans="2:25" s="345" customFormat="1" ht="15" hidden="1" customHeight="1">
      <c r="B49" s="363"/>
      <c r="C49" s="364"/>
      <c r="D49" s="364"/>
      <c r="E49" s="364"/>
      <c r="F49" s="371"/>
      <c r="G49" s="364"/>
      <c r="H49" s="366"/>
      <c r="I49" s="371"/>
      <c r="J49" s="382">
        <v>29</v>
      </c>
      <c r="K49" s="371" t="s">
        <v>146</v>
      </c>
      <c r="L49" s="371"/>
      <c r="M49" s="371" t="s">
        <v>114</v>
      </c>
      <c r="N49" s="384">
        <v>5</v>
      </c>
      <c r="O49" s="385">
        <v>73756.363636363603</v>
      </c>
      <c r="P49" s="385">
        <f t="shared" si="0"/>
        <v>81131.999999999971</v>
      </c>
      <c r="Q49" s="385">
        <f t="shared" si="1"/>
        <v>405659.99999999988</v>
      </c>
      <c r="R49" s="371"/>
      <c r="S49" s="371"/>
      <c r="T49" s="397"/>
      <c r="Y49" s="399"/>
    </row>
    <row r="50" spans="2:25" s="345" customFormat="1" ht="15" hidden="1" customHeight="1">
      <c r="B50" s="363"/>
      <c r="C50" s="364"/>
      <c r="D50" s="364"/>
      <c r="E50" s="364"/>
      <c r="F50" s="371"/>
      <c r="G50" s="364"/>
      <c r="H50" s="366"/>
      <c r="I50" s="371"/>
      <c r="J50" s="382">
        <v>30</v>
      </c>
      <c r="K50" s="371" t="s">
        <v>147</v>
      </c>
      <c r="L50" s="371"/>
      <c r="M50" s="371" t="s">
        <v>114</v>
      </c>
      <c r="N50" s="384">
        <v>15</v>
      </c>
      <c r="O50" s="385">
        <v>59443.636363636397</v>
      </c>
      <c r="P50" s="385">
        <f t="shared" si="0"/>
        <v>65388.000000000044</v>
      </c>
      <c r="Q50" s="385">
        <f t="shared" si="1"/>
        <v>980820.0000000007</v>
      </c>
      <c r="R50" s="371"/>
      <c r="S50" s="371"/>
      <c r="T50" s="397"/>
      <c r="Y50" s="399"/>
    </row>
    <row r="51" spans="2:25" s="345" customFormat="1" ht="15" hidden="1" customHeight="1">
      <c r="B51" s="363"/>
      <c r="C51" s="364"/>
      <c r="D51" s="364"/>
      <c r="E51" s="364"/>
      <c r="F51" s="371"/>
      <c r="G51" s="364"/>
      <c r="H51" s="366"/>
      <c r="I51" s="371"/>
      <c r="J51" s="382">
        <v>31</v>
      </c>
      <c r="K51" s="371" t="s">
        <v>148</v>
      </c>
      <c r="L51" s="371"/>
      <c r="M51" s="371" t="s">
        <v>142</v>
      </c>
      <c r="N51" s="384">
        <v>15</v>
      </c>
      <c r="O51" s="385">
        <v>12740</v>
      </c>
      <c r="P51" s="385">
        <f t="shared" si="0"/>
        <v>14014.000000000002</v>
      </c>
      <c r="Q51" s="385">
        <f t="shared" si="1"/>
        <v>210210.00000000003</v>
      </c>
      <c r="R51" s="371"/>
      <c r="S51" s="371"/>
      <c r="T51" s="397"/>
      <c r="Y51" s="399"/>
    </row>
    <row r="52" spans="2:25" s="345" customFormat="1" ht="15" hidden="1" customHeight="1">
      <c r="B52" s="363"/>
      <c r="C52" s="364"/>
      <c r="D52" s="364"/>
      <c r="E52" s="364"/>
      <c r="F52" s="371"/>
      <c r="G52" s="364"/>
      <c r="H52" s="366"/>
      <c r="I52" s="371"/>
      <c r="J52" s="382">
        <v>32</v>
      </c>
      <c r="K52" s="371" t="s">
        <v>149</v>
      </c>
      <c r="L52" s="371"/>
      <c r="M52" s="371" t="s">
        <v>142</v>
      </c>
      <c r="N52" s="384">
        <v>25</v>
      </c>
      <c r="O52" s="385">
        <v>15774.5454545455</v>
      </c>
      <c r="P52" s="385">
        <f t="shared" si="0"/>
        <v>17352.000000000051</v>
      </c>
      <c r="Q52" s="385">
        <f t="shared" si="1"/>
        <v>433800.00000000128</v>
      </c>
      <c r="R52" s="371"/>
      <c r="S52" s="371"/>
      <c r="T52" s="397"/>
      <c r="Y52" s="399"/>
    </row>
    <row r="53" spans="2:25" s="345" customFormat="1" ht="15" hidden="1" customHeight="1">
      <c r="B53" s="363"/>
      <c r="C53" s="364"/>
      <c r="D53" s="364"/>
      <c r="E53" s="364"/>
      <c r="F53" s="371"/>
      <c r="G53" s="364"/>
      <c r="H53" s="366"/>
      <c r="I53" s="371"/>
      <c r="J53" s="382">
        <v>33</v>
      </c>
      <c r="K53" s="371" t="s">
        <v>150</v>
      </c>
      <c r="L53" s="371"/>
      <c r="M53" s="371" t="s">
        <v>142</v>
      </c>
      <c r="N53" s="384">
        <v>15</v>
      </c>
      <c r="O53" s="385">
        <v>11158.1818181818</v>
      </c>
      <c r="P53" s="385">
        <f t="shared" si="0"/>
        <v>12273.99999999998</v>
      </c>
      <c r="Q53" s="385">
        <f t="shared" si="1"/>
        <v>184109.99999999971</v>
      </c>
      <c r="R53" s="371"/>
      <c r="S53" s="371"/>
      <c r="T53" s="397"/>
      <c r="Y53" s="399"/>
    </row>
    <row r="54" spans="2:25" s="345" customFormat="1" ht="15" hidden="1" customHeight="1">
      <c r="B54" s="363"/>
      <c r="C54" s="364"/>
      <c r="D54" s="364"/>
      <c r="E54" s="364"/>
      <c r="F54" s="371"/>
      <c r="G54" s="364"/>
      <c r="H54" s="366"/>
      <c r="I54" s="371"/>
      <c r="J54" s="382">
        <v>34</v>
      </c>
      <c r="K54" s="371" t="s">
        <v>151</v>
      </c>
      <c r="L54" s="371"/>
      <c r="M54" s="371" t="s">
        <v>142</v>
      </c>
      <c r="N54" s="384">
        <v>20</v>
      </c>
      <c r="O54" s="385">
        <v>10913.6363636364</v>
      </c>
      <c r="P54" s="385">
        <f t="shared" si="0"/>
        <v>12005.000000000042</v>
      </c>
      <c r="Q54" s="385">
        <f t="shared" si="1"/>
        <v>240100.00000000084</v>
      </c>
      <c r="R54" s="371"/>
      <c r="S54" s="371"/>
      <c r="T54" s="397"/>
      <c r="Y54" s="399"/>
    </row>
    <row r="55" spans="2:25" s="345" customFormat="1" ht="15" hidden="1" customHeight="1">
      <c r="B55" s="363"/>
      <c r="C55" s="364"/>
      <c r="D55" s="364"/>
      <c r="E55" s="364"/>
      <c r="F55" s="371"/>
      <c r="G55" s="364"/>
      <c r="H55" s="366"/>
      <c r="I55" s="371"/>
      <c r="J55" s="382">
        <v>35</v>
      </c>
      <c r="K55" s="371" t="s">
        <v>152</v>
      </c>
      <c r="L55" s="371"/>
      <c r="M55" s="371" t="s">
        <v>123</v>
      </c>
      <c r="N55" s="384">
        <v>15</v>
      </c>
      <c r="O55" s="385">
        <v>24275.4545454545</v>
      </c>
      <c r="P55" s="385">
        <f t="shared" si="0"/>
        <v>26702.999999999953</v>
      </c>
      <c r="Q55" s="385">
        <f t="shared" si="1"/>
        <v>400544.9999999993</v>
      </c>
      <c r="R55" s="371"/>
      <c r="S55" s="371"/>
      <c r="T55" s="397"/>
      <c r="Y55" s="399"/>
    </row>
    <row r="56" spans="2:25" s="345" customFormat="1" ht="15" hidden="1" customHeight="1">
      <c r="B56" s="363"/>
      <c r="C56" s="364"/>
      <c r="D56" s="364"/>
      <c r="E56" s="364"/>
      <c r="F56" s="371"/>
      <c r="G56" s="364"/>
      <c r="H56" s="366"/>
      <c r="I56" s="371"/>
      <c r="J56" s="382">
        <v>36</v>
      </c>
      <c r="K56" s="371" t="s">
        <v>153</v>
      </c>
      <c r="L56" s="371"/>
      <c r="M56" s="371" t="s">
        <v>123</v>
      </c>
      <c r="N56" s="384">
        <v>10</v>
      </c>
      <c r="O56" s="385">
        <v>11527.272727272701</v>
      </c>
      <c r="P56" s="385">
        <f t="shared" si="0"/>
        <v>12679.999999999971</v>
      </c>
      <c r="Q56" s="385">
        <f t="shared" si="1"/>
        <v>126799.99999999971</v>
      </c>
      <c r="R56" s="371"/>
      <c r="S56" s="371"/>
      <c r="T56" s="397"/>
      <c r="Y56" s="399"/>
    </row>
    <row r="57" spans="2:25" s="345" customFormat="1" ht="15" hidden="1" customHeight="1">
      <c r="B57" s="363"/>
      <c r="C57" s="364"/>
      <c r="D57" s="364"/>
      <c r="E57" s="364"/>
      <c r="F57" s="371"/>
      <c r="G57" s="364"/>
      <c r="H57" s="366"/>
      <c r="I57" s="371"/>
      <c r="J57" s="382">
        <v>37</v>
      </c>
      <c r="K57" s="371" t="s">
        <v>154</v>
      </c>
      <c r="L57" s="371"/>
      <c r="M57" s="371" t="s">
        <v>123</v>
      </c>
      <c r="N57" s="384">
        <v>15</v>
      </c>
      <c r="O57" s="385">
        <v>144802.727272727</v>
      </c>
      <c r="P57" s="385">
        <f t="shared" si="0"/>
        <v>159282.99999999971</v>
      </c>
      <c r="Q57" s="385">
        <f t="shared" si="1"/>
        <v>2389244.9999999958</v>
      </c>
      <c r="R57" s="371"/>
      <c r="S57" s="371"/>
      <c r="T57" s="397"/>
      <c r="Y57" s="399"/>
    </row>
    <row r="58" spans="2:25" s="345" customFormat="1" ht="15" hidden="1" customHeight="1">
      <c r="B58" s="363"/>
      <c r="C58" s="364"/>
      <c r="D58" s="364"/>
      <c r="E58" s="364"/>
      <c r="F58" s="371"/>
      <c r="G58" s="364"/>
      <c r="H58" s="366"/>
      <c r="I58" s="371"/>
      <c r="J58" s="382">
        <v>38</v>
      </c>
      <c r="K58" s="371" t="s">
        <v>155</v>
      </c>
      <c r="L58" s="371"/>
      <c r="M58" s="371" t="s">
        <v>123</v>
      </c>
      <c r="N58" s="384">
        <v>50</v>
      </c>
      <c r="O58" s="385">
        <v>33993.636363636397</v>
      </c>
      <c r="P58" s="385">
        <f t="shared" si="0"/>
        <v>37393.000000000036</v>
      </c>
      <c r="Q58" s="385">
        <f t="shared" si="1"/>
        <v>1869650.0000000019</v>
      </c>
      <c r="R58" s="371"/>
      <c r="S58" s="371"/>
      <c r="T58" s="397"/>
      <c r="Y58" s="399"/>
    </row>
    <row r="59" spans="2:25" s="345" customFormat="1" ht="15" hidden="1" customHeight="1">
      <c r="B59" s="363"/>
      <c r="C59" s="364"/>
      <c r="D59" s="364"/>
      <c r="E59" s="364"/>
      <c r="F59" s="371"/>
      <c r="G59" s="364"/>
      <c r="H59" s="366"/>
      <c r="I59" s="371"/>
      <c r="J59" s="382">
        <v>39</v>
      </c>
      <c r="K59" s="371" t="s">
        <v>156</v>
      </c>
      <c r="L59" s="371"/>
      <c r="M59" s="371" t="s">
        <v>114</v>
      </c>
      <c r="N59" s="384">
        <v>5</v>
      </c>
      <c r="O59" s="385">
        <v>488735.454545455</v>
      </c>
      <c r="P59" s="385">
        <f t="shared" si="0"/>
        <v>537609.00000000058</v>
      </c>
      <c r="Q59" s="385">
        <f t="shared" si="1"/>
        <v>2688045.0000000028</v>
      </c>
      <c r="R59" s="371"/>
      <c r="S59" s="371"/>
      <c r="T59" s="397"/>
      <c r="Y59" s="399"/>
    </row>
    <row r="60" spans="2:25" s="345" customFormat="1" ht="15" hidden="1" customHeight="1">
      <c r="B60" s="363"/>
      <c r="C60" s="364"/>
      <c r="D60" s="364"/>
      <c r="E60" s="364"/>
      <c r="F60" s="371"/>
      <c r="G60" s="364"/>
      <c r="H60" s="366"/>
      <c r="I60" s="371"/>
      <c r="J60" s="382">
        <v>40</v>
      </c>
      <c r="K60" s="371" t="s">
        <v>157</v>
      </c>
      <c r="L60" s="371"/>
      <c r="M60" s="371" t="s">
        <v>114</v>
      </c>
      <c r="N60" s="384">
        <v>10</v>
      </c>
      <c r="O60" s="385">
        <v>75716.363636363603</v>
      </c>
      <c r="P60" s="385">
        <f t="shared" si="0"/>
        <v>83287.999999999971</v>
      </c>
      <c r="Q60" s="385">
        <f t="shared" si="1"/>
        <v>832879.99999999977</v>
      </c>
      <c r="R60" s="371"/>
      <c r="S60" s="371"/>
      <c r="T60" s="397"/>
      <c r="Y60" s="399"/>
    </row>
    <row r="61" spans="2:25" s="345" customFormat="1" ht="15" hidden="1" customHeight="1">
      <c r="B61" s="363"/>
      <c r="C61" s="364"/>
      <c r="D61" s="364"/>
      <c r="E61" s="364"/>
      <c r="F61" s="371"/>
      <c r="G61" s="364"/>
      <c r="H61" s="366"/>
      <c r="I61" s="371"/>
      <c r="J61" s="382">
        <v>41</v>
      </c>
      <c r="K61" s="371" t="s">
        <v>158</v>
      </c>
      <c r="L61" s="371"/>
      <c r="M61" s="371" t="s">
        <v>114</v>
      </c>
      <c r="N61" s="384">
        <v>15</v>
      </c>
      <c r="O61" s="385">
        <v>93316.363636363603</v>
      </c>
      <c r="P61" s="385">
        <f t="shared" si="0"/>
        <v>102647.99999999997</v>
      </c>
      <c r="Q61" s="385">
        <f t="shared" si="1"/>
        <v>1539719.9999999995</v>
      </c>
      <c r="R61" s="371"/>
      <c r="S61" s="371"/>
      <c r="T61" s="397"/>
      <c r="Y61" s="399"/>
    </row>
    <row r="62" spans="2:25" s="345" customFormat="1" ht="15" hidden="1" customHeight="1">
      <c r="B62" s="363"/>
      <c r="C62" s="364"/>
      <c r="D62" s="364"/>
      <c r="E62" s="364"/>
      <c r="F62" s="371"/>
      <c r="G62" s="364"/>
      <c r="H62" s="366"/>
      <c r="I62" s="371"/>
      <c r="J62" s="382">
        <v>42</v>
      </c>
      <c r="K62" s="371" t="s">
        <v>159</v>
      </c>
      <c r="L62" s="371"/>
      <c r="M62" s="371" t="s">
        <v>123</v>
      </c>
      <c r="N62" s="384">
        <v>10</v>
      </c>
      <c r="O62" s="385">
        <v>77277.272727272706</v>
      </c>
      <c r="P62" s="385">
        <f t="shared" si="0"/>
        <v>85004.999999999985</v>
      </c>
      <c r="Q62" s="385">
        <f t="shared" si="1"/>
        <v>850049.99999999988</v>
      </c>
      <c r="R62" s="371"/>
      <c r="S62" s="371"/>
      <c r="T62" s="397"/>
      <c r="Y62" s="399"/>
    </row>
    <row r="63" spans="2:25" s="345" customFormat="1" ht="15" hidden="1" customHeight="1">
      <c r="B63" s="363"/>
      <c r="C63" s="364"/>
      <c r="D63" s="364"/>
      <c r="E63" s="364"/>
      <c r="F63" s="371"/>
      <c r="G63" s="364"/>
      <c r="H63" s="366"/>
      <c r="I63" s="371"/>
      <c r="J63" s="382">
        <v>43</v>
      </c>
      <c r="K63" s="371" t="s">
        <v>160</v>
      </c>
      <c r="L63" s="371"/>
      <c r="M63" s="371" t="s">
        <v>123</v>
      </c>
      <c r="N63" s="384">
        <v>15</v>
      </c>
      <c r="O63" s="385">
        <v>65706.363636363603</v>
      </c>
      <c r="P63" s="385">
        <f t="shared" si="0"/>
        <v>72276.999999999971</v>
      </c>
      <c r="Q63" s="385">
        <f t="shared" si="1"/>
        <v>1084154.9999999995</v>
      </c>
      <c r="R63" s="371"/>
      <c r="S63" s="371"/>
      <c r="T63" s="397"/>
      <c r="Y63" s="399"/>
    </row>
    <row r="64" spans="2:25" s="345" customFormat="1" ht="15" hidden="1" customHeight="1">
      <c r="B64" s="363"/>
      <c r="C64" s="364"/>
      <c r="D64" s="364"/>
      <c r="E64" s="364"/>
      <c r="F64" s="371"/>
      <c r="G64" s="364"/>
      <c r="H64" s="366"/>
      <c r="I64" s="371"/>
      <c r="J64" s="382">
        <v>44</v>
      </c>
      <c r="K64" s="371" t="s">
        <v>161</v>
      </c>
      <c r="L64" s="371"/>
      <c r="M64" s="371" t="s">
        <v>162</v>
      </c>
      <c r="N64" s="384">
        <v>15</v>
      </c>
      <c r="O64" s="385">
        <v>76923.636363636397</v>
      </c>
      <c r="P64" s="385">
        <f t="shared" si="0"/>
        <v>84616.000000000044</v>
      </c>
      <c r="Q64" s="385">
        <f t="shared" si="1"/>
        <v>1269240.0000000007</v>
      </c>
      <c r="R64" s="371"/>
      <c r="S64" s="371"/>
      <c r="T64" s="397"/>
      <c r="Y64" s="399"/>
    </row>
    <row r="65" spans="2:25" s="345" customFormat="1" ht="15" hidden="1" customHeight="1">
      <c r="B65" s="363"/>
      <c r="C65" s="364"/>
      <c r="D65" s="364"/>
      <c r="E65" s="364"/>
      <c r="F65" s="371"/>
      <c r="G65" s="364"/>
      <c r="H65" s="366"/>
      <c r="I65" s="371"/>
      <c r="J65" s="382">
        <v>45</v>
      </c>
      <c r="K65" s="371" t="s">
        <v>163</v>
      </c>
      <c r="L65" s="371"/>
      <c r="M65" s="371" t="s">
        <v>123</v>
      </c>
      <c r="N65" s="384">
        <v>15</v>
      </c>
      <c r="O65" s="385">
        <v>209738.181818182</v>
      </c>
      <c r="P65" s="385">
        <f t="shared" si="0"/>
        <v>230712.0000000002</v>
      </c>
      <c r="Q65" s="385">
        <f t="shared" si="1"/>
        <v>3460680.0000000033</v>
      </c>
      <c r="R65" s="371"/>
      <c r="S65" s="371"/>
      <c r="T65" s="397"/>
      <c r="Y65" s="399"/>
    </row>
    <row r="66" spans="2:25" s="345" customFormat="1" ht="15" hidden="1" customHeight="1">
      <c r="B66" s="363"/>
      <c r="C66" s="364"/>
      <c r="D66" s="364"/>
      <c r="E66" s="364"/>
      <c r="F66" s="371"/>
      <c r="G66" s="364"/>
      <c r="H66" s="366"/>
      <c r="I66" s="371"/>
      <c r="J66" s="382">
        <v>46</v>
      </c>
      <c r="K66" s="371" t="s">
        <v>164</v>
      </c>
      <c r="L66" s="371"/>
      <c r="M66" s="371" t="s">
        <v>123</v>
      </c>
      <c r="N66" s="384">
        <v>15</v>
      </c>
      <c r="O66" s="385">
        <v>224969.090909091</v>
      </c>
      <c r="P66" s="385">
        <f t="shared" si="0"/>
        <v>247466.00000000012</v>
      </c>
      <c r="Q66" s="385">
        <f t="shared" si="1"/>
        <v>3711990.0000000019</v>
      </c>
      <c r="R66" s="371"/>
      <c r="S66" s="371"/>
      <c r="T66" s="397"/>
      <c r="Y66" s="399"/>
    </row>
    <row r="67" spans="2:25" s="345" customFormat="1" ht="15" hidden="1" customHeight="1">
      <c r="B67" s="363"/>
      <c r="C67" s="364"/>
      <c r="D67" s="364"/>
      <c r="E67" s="364"/>
      <c r="F67" s="371"/>
      <c r="G67" s="364"/>
      <c r="H67" s="366"/>
      <c r="I67" s="371"/>
      <c r="J67" s="382">
        <v>47</v>
      </c>
      <c r="K67" s="371" t="s">
        <v>165</v>
      </c>
      <c r="L67" s="371"/>
      <c r="M67" s="371" t="s">
        <v>166</v>
      </c>
      <c r="N67" s="384">
        <v>20</v>
      </c>
      <c r="O67" s="385">
        <v>9713.6363636363603</v>
      </c>
      <c r="P67" s="385">
        <f t="shared" si="0"/>
        <v>10684.999999999996</v>
      </c>
      <c r="Q67" s="385">
        <f t="shared" si="1"/>
        <v>213699.99999999994</v>
      </c>
      <c r="R67" s="371"/>
      <c r="S67" s="371"/>
      <c r="T67" s="397"/>
      <c r="Y67" s="399"/>
    </row>
    <row r="68" spans="2:25" s="345" customFormat="1" ht="15" hidden="1" customHeight="1">
      <c r="B68" s="363"/>
      <c r="C68" s="364"/>
      <c r="D68" s="364"/>
      <c r="E68" s="364"/>
      <c r="F68" s="371"/>
      <c r="G68" s="364"/>
      <c r="H68" s="366"/>
      <c r="I68" s="371"/>
      <c r="J68" s="382">
        <v>48</v>
      </c>
      <c r="K68" s="371" t="s">
        <v>167</v>
      </c>
      <c r="L68" s="371"/>
      <c r="M68" s="371" t="s">
        <v>112</v>
      </c>
      <c r="N68" s="384">
        <v>25</v>
      </c>
      <c r="O68" s="385">
        <v>7268.1818181818198</v>
      </c>
      <c r="P68" s="385">
        <f t="shared" si="0"/>
        <v>7995.0000000000027</v>
      </c>
      <c r="Q68" s="385">
        <f t="shared" si="1"/>
        <v>199875.00000000006</v>
      </c>
      <c r="R68" s="371"/>
      <c r="S68" s="371"/>
      <c r="T68" s="397"/>
      <c r="Y68" s="399"/>
    </row>
    <row r="69" spans="2:25" s="345" customFormat="1" ht="15" hidden="1" customHeight="1">
      <c r="B69" s="363"/>
      <c r="C69" s="364"/>
      <c r="D69" s="364"/>
      <c r="E69" s="364"/>
      <c r="F69" s="371"/>
      <c r="G69" s="364"/>
      <c r="H69" s="366"/>
      <c r="I69" s="371"/>
      <c r="J69" s="382">
        <v>49</v>
      </c>
      <c r="K69" s="371" t="s">
        <v>168</v>
      </c>
      <c r="L69" s="371"/>
      <c r="M69" s="371" t="s">
        <v>123</v>
      </c>
      <c r="N69" s="384">
        <v>15</v>
      </c>
      <c r="O69" s="385">
        <v>1000954.54545455</v>
      </c>
      <c r="P69" s="385">
        <f t="shared" si="0"/>
        <v>1101050.0000000051</v>
      </c>
      <c r="Q69" s="385">
        <f t="shared" si="1"/>
        <v>16515750.000000076</v>
      </c>
      <c r="R69" s="371"/>
      <c r="S69" s="371"/>
      <c r="T69" s="397"/>
      <c r="Y69" s="399"/>
    </row>
    <row r="70" spans="2:25" s="345" customFormat="1" ht="15" hidden="1" customHeight="1">
      <c r="B70" s="363"/>
      <c r="C70" s="364"/>
      <c r="D70" s="364"/>
      <c r="E70" s="364"/>
      <c r="F70" s="371"/>
      <c r="G70" s="364"/>
      <c r="H70" s="366"/>
      <c r="I70" s="371"/>
      <c r="J70" s="382">
        <v>50</v>
      </c>
      <c r="K70" s="371" t="s">
        <v>169</v>
      </c>
      <c r="L70" s="371"/>
      <c r="M70" s="371" t="s">
        <v>123</v>
      </c>
      <c r="N70" s="384">
        <v>20</v>
      </c>
      <c r="O70" s="385">
        <v>938542.72727272694</v>
      </c>
      <c r="P70" s="385">
        <f t="shared" si="0"/>
        <v>1032396.9999999998</v>
      </c>
      <c r="Q70" s="385">
        <f t="shared" si="1"/>
        <v>20647939.999999996</v>
      </c>
      <c r="R70" s="371"/>
      <c r="S70" s="371"/>
      <c r="T70" s="397"/>
      <c r="Y70" s="399"/>
    </row>
    <row r="71" spans="2:25" s="345" customFormat="1" ht="15" hidden="1" customHeight="1">
      <c r="B71" s="363"/>
      <c r="C71" s="364"/>
      <c r="D71" s="364"/>
      <c r="E71" s="364"/>
      <c r="F71" s="371"/>
      <c r="G71" s="364"/>
      <c r="H71" s="366"/>
      <c r="I71" s="371"/>
      <c r="J71" s="382">
        <v>51</v>
      </c>
      <c r="K71" s="371" t="s">
        <v>170</v>
      </c>
      <c r="L71" s="371"/>
      <c r="M71" s="371" t="s">
        <v>123</v>
      </c>
      <c r="N71" s="384">
        <v>30</v>
      </c>
      <c r="O71" s="385">
        <v>883532.72727272694</v>
      </c>
      <c r="P71" s="385">
        <f t="shared" si="0"/>
        <v>971885.99999999977</v>
      </c>
      <c r="Q71" s="385">
        <f t="shared" ref="Q71:Q134" si="2">+N71*P71</f>
        <v>29156579.999999993</v>
      </c>
      <c r="R71" s="371"/>
      <c r="S71" s="371"/>
      <c r="T71" s="397"/>
      <c r="Y71" s="399"/>
    </row>
    <row r="72" spans="2:25" s="345" customFormat="1" ht="15" hidden="1" customHeight="1">
      <c r="B72" s="431" t="s">
        <v>171</v>
      </c>
      <c r="C72" s="364">
        <v>41691</v>
      </c>
      <c r="D72" s="364"/>
      <c r="E72" s="364"/>
      <c r="F72" s="371"/>
      <c r="G72" s="364"/>
      <c r="H72" s="366"/>
      <c r="I72" s="371"/>
      <c r="J72" s="382"/>
      <c r="K72" s="371"/>
      <c r="L72" s="371"/>
      <c r="M72" s="371"/>
      <c r="N72" s="384"/>
      <c r="O72" s="385"/>
      <c r="P72" s="385">
        <f t="shared" si="0"/>
        <v>0</v>
      </c>
      <c r="Q72" s="385">
        <f t="shared" si="2"/>
        <v>0</v>
      </c>
      <c r="R72" s="371"/>
      <c r="S72" s="371" t="s">
        <v>172</v>
      </c>
      <c r="T72" s="397"/>
      <c r="Y72" s="399"/>
    </row>
    <row r="73" spans="2:25" s="345" customFormat="1" ht="15" hidden="1" customHeight="1">
      <c r="B73" s="431" t="s">
        <v>173</v>
      </c>
      <c r="C73" s="364"/>
      <c r="D73" s="364"/>
      <c r="E73" s="364"/>
      <c r="F73" s="371"/>
      <c r="G73" s="364"/>
      <c r="H73" s="366"/>
      <c r="I73" s="371"/>
      <c r="J73" s="382"/>
      <c r="K73" s="371"/>
      <c r="L73" s="371"/>
      <c r="M73" s="371"/>
      <c r="N73" s="384"/>
      <c r="O73" s="385"/>
      <c r="P73" s="385">
        <f t="shared" si="0"/>
        <v>0</v>
      </c>
      <c r="Q73" s="385">
        <f t="shared" si="2"/>
        <v>0</v>
      </c>
      <c r="R73" s="371"/>
      <c r="S73" s="371"/>
      <c r="T73" s="397"/>
      <c r="Y73" s="399"/>
    </row>
    <row r="74" spans="2:25" s="345" customFormat="1" ht="15" hidden="1" customHeight="1">
      <c r="B74" s="431" t="s">
        <v>174</v>
      </c>
      <c r="C74" s="364"/>
      <c r="D74" s="364"/>
      <c r="E74" s="364"/>
      <c r="F74" s="371"/>
      <c r="G74" s="364"/>
      <c r="H74" s="366"/>
      <c r="I74" s="371"/>
      <c r="J74" s="382"/>
      <c r="K74" s="371"/>
      <c r="L74" s="371"/>
      <c r="M74" s="371"/>
      <c r="N74" s="384"/>
      <c r="O74" s="385"/>
      <c r="P74" s="385">
        <f t="shared" ref="P74:P137" si="3">+O74*1.1</f>
        <v>0</v>
      </c>
      <c r="Q74" s="385">
        <f t="shared" si="2"/>
        <v>0</v>
      </c>
      <c r="R74" s="371"/>
      <c r="S74" s="371"/>
      <c r="T74" s="397"/>
      <c r="Y74" s="399"/>
    </row>
    <row r="75" spans="2:25" s="345" customFormat="1" ht="15" hidden="1" customHeight="1">
      <c r="B75" s="431" t="s">
        <v>175</v>
      </c>
      <c r="C75" s="364"/>
      <c r="D75" s="364"/>
      <c r="E75" s="364"/>
      <c r="F75" s="371"/>
      <c r="G75" s="364"/>
      <c r="H75" s="366"/>
      <c r="I75" s="371"/>
      <c r="J75" s="382"/>
      <c r="K75" s="371"/>
      <c r="L75" s="371"/>
      <c r="M75" s="371"/>
      <c r="N75" s="384"/>
      <c r="O75" s="385"/>
      <c r="P75" s="385">
        <f t="shared" si="3"/>
        <v>0</v>
      </c>
      <c r="Q75" s="385">
        <f t="shared" si="2"/>
        <v>0</v>
      </c>
      <c r="R75" s="371"/>
      <c r="S75" s="371"/>
      <c r="T75" s="397"/>
      <c r="Y75" s="399"/>
    </row>
    <row r="76" spans="2:25" s="345" customFormat="1" ht="15" hidden="1" customHeight="1">
      <c r="B76" s="431" t="s">
        <v>176</v>
      </c>
      <c r="C76" s="364"/>
      <c r="D76" s="364"/>
      <c r="E76" s="364"/>
      <c r="F76" s="371"/>
      <c r="G76" s="364"/>
      <c r="H76" s="366"/>
      <c r="I76" s="371"/>
      <c r="J76" s="382"/>
      <c r="K76" s="371"/>
      <c r="L76" s="371"/>
      <c r="M76" s="371"/>
      <c r="N76" s="384"/>
      <c r="O76" s="385"/>
      <c r="P76" s="385">
        <f t="shared" si="3"/>
        <v>0</v>
      </c>
      <c r="Q76" s="385">
        <f t="shared" si="2"/>
        <v>0</v>
      </c>
      <c r="R76" s="371"/>
      <c r="S76" s="371"/>
      <c r="T76" s="397"/>
      <c r="Y76" s="399"/>
    </row>
    <row r="77" spans="2:25" s="345" customFormat="1" ht="15" hidden="1" customHeight="1">
      <c r="B77" s="431" t="s">
        <v>177</v>
      </c>
      <c r="C77" s="364"/>
      <c r="D77" s="364"/>
      <c r="E77" s="364"/>
      <c r="F77" s="371"/>
      <c r="G77" s="364"/>
      <c r="H77" s="366"/>
      <c r="I77" s="371"/>
      <c r="J77" s="382"/>
      <c r="K77" s="371"/>
      <c r="L77" s="371"/>
      <c r="M77" s="371"/>
      <c r="N77" s="384"/>
      <c r="O77" s="385"/>
      <c r="P77" s="385">
        <f t="shared" si="3"/>
        <v>0</v>
      </c>
      <c r="Q77" s="385">
        <f t="shared" si="2"/>
        <v>0</v>
      </c>
      <c r="R77" s="371"/>
      <c r="S77" s="371"/>
      <c r="T77" s="397"/>
      <c r="U77" s="346"/>
      <c r="Y77" s="399"/>
    </row>
    <row r="78" spans="2:25" s="345" customFormat="1" ht="15" hidden="1" customHeight="1">
      <c r="B78" s="431" t="s">
        <v>178</v>
      </c>
      <c r="C78" s="364"/>
      <c r="D78" s="364"/>
      <c r="E78" s="364"/>
      <c r="F78" s="371"/>
      <c r="G78" s="364"/>
      <c r="H78" s="366"/>
      <c r="I78" s="371"/>
      <c r="J78" s="382"/>
      <c r="K78" s="371"/>
      <c r="L78" s="371"/>
      <c r="M78" s="371"/>
      <c r="N78" s="384"/>
      <c r="O78" s="385"/>
      <c r="P78" s="385">
        <f t="shared" si="3"/>
        <v>0</v>
      </c>
      <c r="Q78" s="385">
        <f t="shared" si="2"/>
        <v>0</v>
      </c>
      <c r="R78" s="371"/>
      <c r="S78" s="371"/>
      <c r="T78" s="397"/>
      <c r="Y78" s="399"/>
    </row>
    <row r="79" spans="2:25" s="346" customFormat="1" ht="15" hidden="1" customHeight="1">
      <c r="B79" s="432" t="s">
        <v>179</v>
      </c>
      <c r="C79" s="364"/>
      <c r="D79" s="364"/>
      <c r="E79" s="364"/>
      <c r="F79" s="371"/>
      <c r="G79" s="364"/>
      <c r="H79" s="366"/>
      <c r="I79" s="371"/>
      <c r="J79" s="382"/>
      <c r="K79" s="371"/>
      <c r="L79" s="371"/>
      <c r="M79" s="371"/>
      <c r="N79" s="384"/>
      <c r="O79" s="385"/>
      <c r="P79" s="385">
        <f t="shared" si="3"/>
        <v>0</v>
      </c>
      <c r="Q79" s="385">
        <f t="shared" si="2"/>
        <v>0</v>
      </c>
      <c r="R79" s="371"/>
      <c r="S79" s="371"/>
      <c r="T79" s="397"/>
      <c r="Y79" s="400"/>
    </row>
    <row r="80" spans="2:25" s="345" customFormat="1" ht="15" hidden="1" customHeight="1">
      <c r="B80" s="431" t="s">
        <v>180</v>
      </c>
      <c r="C80" s="364"/>
      <c r="D80" s="364"/>
      <c r="E80" s="364"/>
      <c r="F80" s="371"/>
      <c r="G80" s="364"/>
      <c r="H80" s="366"/>
      <c r="I80" s="371"/>
      <c r="J80" s="382"/>
      <c r="K80" s="371"/>
      <c r="L80" s="371"/>
      <c r="M80" s="371"/>
      <c r="N80" s="384"/>
      <c r="O80" s="385"/>
      <c r="P80" s="385">
        <f t="shared" si="3"/>
        <v>0</v>
      </c>
      <c r="Q80" s="385">
        <f t="shared" si="2"/>
        <v>0</v>
      </c>
      <c r="R80" s="371"/>
      <c r="S80" s="371"/>
      <c r="T80" s="397"/>
      <c r="Y80" s="399"/>
    </row>
    <row r="81" spans="2:28" s="345" customFormat="1" ht="15" hidden="1" customHeight="1">
      <c r="B81" s="431" t="s">
        <v>181</v>
      </c>
      <c r="C81" s="364"/>
      <c r="D81" s="364"/>
      <c r="E81" s="364"/>
      <c r="F81" s="371"/>
      <c r="G81" s="364"/>
      <c r="H81" s="366"/>
      <c r="I81" s="371"/>
      <c r="J81" s="382"/>
      <c r="K81" s="371"/>
      <c r="L81" s="371"/>
      <c r="M81" s="371"/>
      <c r="N81" s="384"/>
      <c r="O81" s="385"/>
      <c r="P81" s="385">
        <f t="shared" si="3"/>
        <v>0</v>
      </c>
      <c r="Q81" s="385">
        <f t="shared" si="2"/>
        <v>0</v>
      </c>
      <c r="R81" s="371"/>
      <c r="S81" s="371"/>
      <c r="T81" s="397"/>
      <c r="Y81" s="399"/>
    </row>
    <row r="82" spans="2:28" s="345" customFormat="1" ht="15" hidden="1" customHeight="1">
      <c r="B82" s="431" t="s">
        <v>182</v>
      </c>
      <c r="C82" s="364"/>
      <c r="D82" s="364"/>
      <c r="E82" s="364"/>
      <c r="F82" s="371"/>
      <c r="G82" s="364"/>
      <c r="H82" s="366"/>
      <c r="I82" s="371"/>
      <c r="J82" s="382"/>
      <c r="K82" s="371"/>
      <c r="L82" s="371"/>
      <c r="M82" s="371"/>
      <c r="N82" s="384"/>
      <c r="O82" s="385"/>
      <c r="P82" s="385">
        <f t="shared" si="3"/>
        <v>0</v>
      </c>
      <c r="Q82" s="385">
        <f t="shared" si="2"/>
        <v>0</v>
      </c>
      <c r="R82" s="371"/>
      <c r="S82" s="371"/>
      <c r="T82" s="397"/>
      <c r="Y82" s="399"/>
      <c r="AB82" s="345" t="s">
        <v>183</v>
      </c>
    </row>
    <row r="83" spans="2:28" s="345" customFormat="1" ht="15" hidden="1" customHeight="1">
      <c r="B83" s="431" t="s">
        <v>184</v>
      </c>
      <c r="C83" s="364"/>
      <c r="D83" s="364"/>
      <c r="E83" s="364"/>
      <c r="F83" s="371"/>
      <c r="G83" s="364"/>
      <c r="H83" s="366"/>
      <c r="I83" s="371"/>
      <c r="J83" s="382"/>
      <c r="K83" s="371"/>
      <c r="L83" s="371"/>
      <c r="M83" s="371"/>
      <c r="N83" s="384"/>
      <c r="O83" s="385"/>
      <c r="P83" s="385">
        <f t="shared" si="3"/>
        <v>0</v>
      </c>
      <c r="Q83" s="385">
        <f t="shared" si="2"/>
        <v>0</v>
      </c>
      <c r="R83" s="371"/>
      <c r="S83" s="371"/>
      <c r="T83" s="397"/>
      <c r="Y83" s="399"/>
    </row>
    <row r="84" spans="2:28" s="345" customFormat="1" ht="15" hidden="1" customHeight="1">
      <c r="B84" s="431" t="s">
        <v>185</v>
      </c>
      <c r="C84" s="364"/>
      <c r="D84" s="364"/>
      <c r="E84" s="364"/>
      <c r="F84" s="371"/>
      <c r="G84" s="364"/>
      <c r="H84" s="366"/>
      <c r="I84" s="371"/>
      <c r="J84" s="382"/>
      <c r="K84" s="371"/>
      <c r="L84" s="371"/>
      <c r="M84" s="371"/>
      <c r="N84" s="384"/>
      <c r="O84" s="385"/>
      <c r="P84" s="385">
        <f t="shared" si="3"/>
        <v>0</v>
      </c>
      <c r="Q84" s="385">
        <f t="shared" si="2"/>
        <v>0</v>
      </c>
      <c r="R84" s="371"/>
      <c r="S84" s="371"/>
      <c r="T84" s="397"/>
      <c r="Y84" s="399"/>
    </row>
    <row r="85" spans="2:28" s="345" customFormat="1" ht="15" hidden="1" customHeight="1">
      <c r="B85" s="431" t="s">
        <v>186</v>
      </c>
      <c r="C85" s="364"/>
      <c r="D85" s="364"/>
      <c r="E85" s="364"/>
      <c r="F85" s="371"/>
      <c r="G85" s="364"/>
      <c r="H85" s="366"/>
      <c r="I85" s="371"/>
      <c r="J85" s="382"/>
      <c r="K85" s="371"/>
      <c r="L85" s="371"/>
      <c r="M85" s="371"/>
      <c r="N85" s="384"/>
      <c r="O85" s="385"/>
      <c r="P85" s="385">
        <f t="shared" si="3"/>
        <v>0</v>
      </c>
      <c r="Q85" s="385">
        <f t="shared" si="2"/>
        <v>0</v>
      </c>
      <c r="R85" s="371"/>
      <c r="S85" s="371"/>
      <c r="T85" s="397"/>
      <c r="Y85" s="399"/>
    </row>
    <row r="86" spans="2:28" s="345" customFormat="1" ht="15" hidden="1" customHeight="1">
      <c r="B86" s="431" t="s">
        <v>187</v>
      </c>
      <c r="C86" s="364"/>
      <c r="D86" s="364"/>
      <c r="E86" s="364"/>
      <c r="F86" s="371"/>
      <c r="G86" s="364"/>
      <c r="H86" s="366"/>
      <c r="I86" s="371"/>
      <c r="J86" s="382"/>
      <c r="K86" s="371"/>
      <c r="L86" s="371"/>
      <c r="M86" s="371"/>
      <c r="N86" s="384"/>
      <c r="O86" s="385"/>
      <c r="P86" s="385">
        <f t="shared" si="3"/>
        <v>0</v>
      </c>
      <c r="Q86" s="385">
        <f t="shared" si="2"/>
        <v>0</v>
      </c>
      <c r="R86" s="371"/>
      <c r="S86" s="371"/>
      <c r="T86" s="397"/>
      <c r="Y86" s="399"/>
    </row>
    <row r="87" spans="2:28" s="345" customFormat="1" ht="15" hidden="1" customHeight="1">
      <c r="B87" s="431" t="s">
        <v>188</v>
      </c>
      <c r="C87" s="364"/>
      <c r="D87" s="364"/>
      <c r="E87" s="364"/>
      <c r="F87" s="371"/>
      <c r="G87" s="364"/>
      <c r="H87" s="366"/>
      <c r="I87" s="371"/>
      <c r="J87" s="382"/>
      <c r="K87" s="371"/>
      <c r="L87" s="371"/>
      <c r="M87" s="371"/>
      <c r="N87" s="384"/>
      <c r="O87" s="385"/>
      <c r="P87" s="385">
        <f t="shared" si="3"/>
        <v>0</v>
      </c>
      <c r="Q87" s="385">
        <f t="shared" si="2"/>
        <v>0</v>
      </c>
      <c r="R87" s="371"/>
      <c r="S87" s="371"/>
      <c r="T87" s="397"/>
      <c r="Y87" s="399"/>
    </row>
    <row r="88" spans="2:28" s="345" customFormat="1" ht="15" hidden="1" customHeight="1">
      <c r="B88" s="431" t="s">
        <v>189</v>
      </c>
      <c r="C88" s="364"/>
      <c r="D88" s="364"/>
      <c r="E88" s="364"/>
      <c r="F88" s="371"/>
      <c r="G88" s="364"/>
      <c r="H88" s="366"/>
      <c r="I88" s="371"/>
      <c r="J88" s="382"/>
      <c r="K88" s="371"/>
      <c r="L88" s="371"/>
      <c r="M88" s="371"/>
      <c r="N88" s="384"/>
      <c r="O88" s="385"/>
      <c r="P88" s="385">
        <f t="shared" si="3"/>
        <v>0</v>
      </c>
      <c r="Q88" s="385">
        <f t="shared" si="2"/>
        <v>0</v>
      </c>
      <c r="R88" s="371"/>
      <c r="S88" s="371"/>
      <c r="T88" s="397"/>
      <c r="Y88" s="399"/>
    </row>
    <row r="89" spans="2:28" s="345" customFormat="1" ht="15" hidden="1" customHeight="1">
      <c r="B89" s="431" t="s">
        <v>190</v>
      </c>
      <c r="C89" s="364"/>
      <c r="D89" s="364"/>
      <c r="E89" s="364"/>
      <c r="F89" s="371"/>
      <c r="G89" s="364"/>
      <c r="H89" s="366"/>
      <c r="I89" s="371"/>
      <c r="J89" s="382"/>
      <c r="K89" s="371"/>
      <c r="L89" s="371"/>
      <c r="M89" s="371"/>
      <c r="N89" s="384"/>
      <c r="O89" s="385"/>
      <c r="P89" s="385">
        <f t="shared" si="3"/>
        <v>0</v>
      </c>
      <c r="Q89" s="385">
        <f t="shared" si="2"/>
        <v>0</v>
      </c>
      <c r="R89" s="371"/>
      <c r="S89" s="371"/>
      <c r="T89" s="397"/>
      <c r="Y89" s="399"/>
    </row>
    <row r="90" spans="2:28" s="345" customFormat="1" ht="15" hidden="1" customHeight="1">
      <c r="B90" s="431" t="s">
        <v>191</v>
      </c>
      <c r="C90" s="364"/>
      <c r="D90" s="364"/>
      <c r="E90" s="364"/>
      <c r="F90" s="371"/>
      <c r="G90" s="364"/>
      <c r="H90" s="366"/>
      <c r="I90" s="371"/>
      <c r="J90" s="382"/>
      <c r="K90" s="371"/>
      <c r="L90" s="371"/>
      <c r="M90" s="371"/>
      <c r="N90" s="384"/>
      <c r="O90" s="385"/>
      <c r="P90" s="385">
        <f t="shared" si="3"/>
        <v>0</v>
      </c>
      <c r="Q90" s="385">
        <f t="shared" si="2"/>
        <v>0</v>
      </c>
      <c r="R90" s="371"/>
      <c r="S90" s="371"/>
      <c r="T90" s="397"/>
      <c r="Y90" s="399"/>
    </row>
    <row r="91" spans="2:28" s="345" customFormat="1" ht="15" hidden="1" customHeight="1">
      <c r="B91" s="431" t="s">
        <v>192</v>
      </c>
      <c r="C91" s="364"/>
      <c r="D91" s="364"/>
      <c r="E91" s="364"/>
      <c r="F91" s="371"/>
      <c r="G91" s="364"/>
      <c r="H91" s="366"/>
      <c r="I91" s="371"/>
      <c r="J91" s="382"/>
      <c r="K91" s="371"/>
      <c r="L91" s="371"/>
      <c r="M91" s="371"/>
      <c r="N91" s="384"/>
      <c r="O91" s="385"/>
      <c r="P91" s="385">
        <f t="shared" si="3"/>
        <v>0</v>
      </c>
      <c r="Q91" s="385">
        <f t="shared" si="2"/>
        <v>0</v>
      </c>
      <c r="R91" s="371"/>
      <c r="S91" s="371"/>
      <c r="Y91" s="399"/>
    </row>
    <row r="92" spans="2:28" s="345" customFormat="1" ht="15" hidden="1" customHeight="1">
      <c r="B92" s="433" t="s">
        <v>193</v>
      </c>
      <c r="C92" s="364"/>
      <c r="D92" s="364"/>
      <c r="E92" s="364"/>
      <c r="F92" s="371"/>
      <c r="G92" s="364"/>
      <c r="H92" s="366"/>
      <c r="I92" s="371"/>
      <c r="J92" s="382"/>
      <c r="K92" s="371"/>
      <c r="L92" s="371"/>
      <c r="M92" s="371"/>
      <c r="N92" s="384"/>
      <c r="O92" s="385"/>
      <c r="P92" s="385">
        <f t="shared" si="3"/>
        <v>0</v>
      </c>
      <c r="Q92" s="385">
        <f t="shared" si="2"/>
        <v>0</v>
      </c>
      <c r="R92" s="371"/>
      <c r="S92" s="371"/>
      <c r="T92" s="397"/>
      <c r="Y92" s="399"/>
    </row>
    <row r="93" spans="2:28" s="345" customFormat="1" ht="15" hidden="1" customHeight="1">
      <c r="B93" s="433" t="s">
        <v>194</v>
      </c>
      <c r="C93" s="364"/>
      <c r="D93" s="364"/>
      <c r="E93" s="364"/>
      <c r="F93" s="371"/>
      <c r="G93" s="364"/>
      <c r="H93" s="366"/>
      <c r="I93" s="371"/>
      <c r="J93" s="382"/>
      <c r="K93" s="371"/>
      <c r="L93" s="371"/>
      <c r="M93" s="371"/>
      <c r="N93" s="384"/>
      <c r="O93" s="385"/>
      <c r="P93" s="385">
        <f t="shared" si="3"/>
        <v>0</v>
      </c>
      <c r="Q93" s="385">
        <f t="shared" si="2"/>
        <v>0</v>
      </c>
      <c r="R93" s="371"/>
      <c r="S93" s="371"/>
      <c r="T93" s="397"/>
      <c r="Y93" s="399"/>
    </row>
    <row r="94" spans="2:28" s="345" customFormat="1" ht="15" hidden="1" customHeight="1">
      <c r="B94" s="431" t="s">
        <v>195</v>
      </c>
      <c r="C94" s="364"/>
      <c r="D94" s="364"/>
      <c r="E94" s="364"/>
      <c r="F94" s="371"/>
      <c r="G94" s="364"/>
      <c r="H94" s="366"/>
      <c r="I94" s="371"/>
      <c r="J94" s="382"/>
      <c r="K94" s="371"/>
      <c r="L94" s="371"/>
      <c r="M94" s="371"/>
      <c r="N94" s="384"/>
      <c r="O94" s="385"/>
      <c r="P94" s="385">
        <f t="shared" si="3"/>
        <v>0</v>
      </c>
      <c r="Q94" s="385">
        <f t="shared" si="2"/>
        <v>0</v>
      </c>
      <c r="R94" s="371"/>
      <c r="S94" s="371"/>
      <c r="T94" s="397"/>
      <c r="Y94" s="399"/>
    </row>
    <row r="95" spans="2:28" s="345" customFormat="1" ht="15" hidden="1" customHeight="1">
      <c r="B95" s="431" t="s">
        <v>196</v>
      </c>
      <c r="C95" s="364"/>
      <c r="D95" s="364"/>
      <c r="E95" s="364"/>
      <c r="F95" s="371"/>
      <c r="G95" s="364"/>
      <c r="H95" s="366"/>
      <c r="I95" s="371"/>
      <c r="J95" s="382"/>
      <c r="K95" s="371"/>
      <c r="L95" s="371"/>
      <c r="M95" s="371"/>
      <c r="N95" s="384"/>
      <c r="O95" s="385"/>
      <c r="P95" s="385">
        <f t="shared" si="3"/>
        <v>0</v>
      </c>
      <c r="Q95" s="385">
        <f t="shared" si="2"/>
        <v>0</v>
      </c>
      <c r="R95" s="371"/>
      <c r="S95" s="371"/>
      <c r="T95" s="397"/>
      <c r="Y95" s="399"/>
    </row>
    <row r="96" spans="2:28" s="345" customFormat="1" ht="15" hidden="1" customHeight="1">
      <c r="B96" s="431" t="s">
        <v>197</v>
      </c>
      <c r="C96" s="364"/>
      <c r="D96" s="364"/>
      <c r="E96" s="364"/>
      <c r="F96" s="371"/>
      <c r="G96" s="364"/>
      <c r="H96" s="366"/>
      <c r="I96" s="371"/>
      <c r="J96" s="382"/>
      <c r="K96" s="371"/>
      <c r="L96" s="371"/>
      <c r="M96" s="371"/>
      <c r="N96" s="384"/>
      <c r="O96" s="385"/>
      <c r="P96" s="385">
        <f t="shared" si="3"/>
        <v>0</v>
      </c>
      <c r="Q96" s="385">
        <f t="shared" si="2"/>
        <v>0</v>
      </c>
      <c r="R96" s="371"/>
      <c r="S96" s="371"/>
      <c r="T96" s="397"/>
      <c r="Y96" s="399"/>
    </row>
    <row r="97" spans="2:25" s="345" customFormat="1" ht="15" hidden="1" customHeight="1">
      <c r="B97" s="431" t="s">
        <v>198</v>
      </c>
      <c r="C97" s="364"/>
      <c r="D97" s="364"/>
      <c r="E97" s="364"/>
      <c r="F97" s="371"/>
      <c r="G97" s="364"/>
      <c r="H97" s="366"/>
      <c r="I97" s="371"/>
      <c r="J97" s="382"/>
      <c r="K97" s="371"/>
      <c r="L97" s="371"/>
      <c r="M97" s="371"/>
      <c r="N97" s="384"/>
      <c r="O97" s="385"/>
      <c r="P97" s="385">
        <f t="shared" si="3"/>
        <v>0</v>
      </c>
      <c r="Q97" s="385">
        <f t="shared" si="2"/>
        <v>0</v>
      </c>
      <c r="R97" s="371"/>
      <c r="S97" s="371"/>
      <c r="T97" s="397"/>
      <c r="Y97" s="399"/>
    </row>
    <row r="98" spans="2:25" s="345" customFormat="1" ht="15" hidden="1" customHeight="1">
      <c r="B98" s="431" t="s">
        <v>199</v>
      </c>
      <c r="C98" s="364"/>
      <c r="D98" s="364"/>
      <c r="E98" s="364"/>
      <c r="F98" s="371"/>
      <c r="G98" s="364"/>
      <c r="H98" s="366"/>
      <c r="I98" s="371"/>
      <c r="J98" s="382"/>
      <c r="K98" s="371"/>
      <c r="L98" s="371"/>
      <c r="M98" s="371"/>
      <c r="N98" s="384"/>
      <c r="O98" s="385"/>
      <c r="P98" s="385">
        <f t="shared" si="3"/>
        <v>0</v>
      </c>
      <c r="Q98" s="385">
        <f t="shared" si="2"/>
        <v>0</v>
      </c>
      <c r="R98" s="371"/>
      <c r="S98" s="371"/>
      <c r="T98" s="397"/>
      <c r="Y98" s="399"/>
    </row>
    <row r="99" spans="2:25" s="345" customFormat="1" ht="15" hidden="1" customHeight="1">
      <c r="B99" s="431" t="s">
        <v>200</v>
      </c>
      <c r="C99" s="364"/>
      <c r="D99" s="364"/>
      <c r="E99" s="364"/>
      <c r="F99" s="371"/>
      <c r="G99" s="364"/>
      <c r="H99" s="366"/>
      <c r="I99" s="371"/>
      <c r="J99" s="382"/>
      <c r="K99" s="371"/>
      <c r="L99" s="371"/>
      <c r="M99" s="371"/>
      <c r="N99" s="384"/>
      <c r="O99" s="385"/>
      <c r="P99" s="385">
        <f t="shared" si="3"/>
        <v>0</v>
      </c>
      <c r="Q99" s="385">
        <f t="shared" si="2"/>
        <v>0</v>
      </c>
      <c r="R99" s="371"/>
      <c r="S99" s="371"/>
      <c r="T99" s="397"/>
      <c r="Y99" s="399"/>
    </row>
    <row r="100" spans="2:25" s="345" customFormat="1" ht="15" hidden="1" customHeight="1">
      <c r="B100" s="431" t="s">
        <v>201</v>
      </c>
      <c r="C100" s="364"/>
      <c r="D100" s="364"/>
      <c r="E100" s="364"/>
      <c r="F100" s="371"/>
      <c r="G100" s="364"/>
      <c r="H100" s="366"/>
      <c r="I100" s="371"/>
      <c r="J100" s="382"/>
      <c r="K100" s="371"/>
      <c r="L100" s="371"/>
      <c r="M100" s="371"/>
      <c r="N100" s="384"/>
      <c r="O100" s="385"/>
      <c r="P100" s="385">
        <f t="shared" si="3"/>
        <v>0</v>
      </c>
      <c r="Q100" s="385">
        <f t="shared" si="2"/>
        <v>0</v>
      </c>
      <c r="R100" s="371"/>
      <c r="S100" s="371"/>
      <c r="T100" s="397"/>
      <c r="Y100" s="399"/>
    </row>
    <row r="101" spans="2:25" s="345" customFormat="1" ht="15" hidden="1" customHeight="1">
      <c r="B101" s="431" t="s">
        <v>202</v>
      </c>
      <c r="C101" s="364"/>
      <c r="D101" s="364"/>
      <c r="E101" s="364"/>
      <c r="F101" s="371"/>
      <c r="G101" s="364"/>
      <c r="H101" s="366"/>
      <c r="I101" s="371"/>
      <c r="J101" s="382"/>
      <c r="K101" s="371"/>
      <c r="L101" s="371"/>
      <c r="M101" s="371"/>
      <c r="N101" s="384"/>
      <c r="O101" s="385"/>
      <c r="P101" s="385">
        <f t="shared" si="3"/>
        <v>0</v>
      </c>
      <c r="Q101" s="385">
        <f t="shared" si="2"/>
        <v>0</v>
      </c>
      <c r="R101" s="371"/>
      <c r="S101" s="371"/>
      <c r="T101" s="397"/>
      <c r="Y101" s="399"/>
    </row>
    <row r="102" spans="2:25" s="345" customFormat="1" ht="15" hidden="1" customHeight="1">
      <c r="B102" s="431" t="s">
        <v>203</v>
      </c>
      <c r="C102" s="364"/>
      <c r="D102" s="364"/>
      <c r="E102" s="364"/>
      <c r="F102" s="371"/>
      <c r="G102" s="364"/>
      <c r="H102" s="366"/>
      <c r="I102" s="371"/>
      <c r="J102" s="382"/>
      <c r="K102" s="371"/>
      <c r="L102" s="371"/>
      <c r="M102" s="371"/>
      <c r="N102" s="384"/>
      <c r="O102" s="385"/>
      <c r="P102" s="385">
        <f t="shared" si="3"/>
        <v>0</v>
      </c>
      <c r="Q102" s="385">
        <f t="shared" si="2"/>
        <v>0</v>
      </c>
      <c r="R102" s="371"/>
      <c r="S102" s="371"/>
      <c r="T102" s="397"/>
      <c r="Y102" s="399"/>
    </row>
    <row r="103" spans="2:25" s="345" customFormat="1" ht="15" hidden="1" customHeight="1">
      <c r="B103" s="431" t="s">
        <v>204</v>
      </c>
      <c r="C103" s="364"/>
      <c r="D103" s="364"/>
      <c r="E103" s="364"/>
      <c r="F103" s="371"/>
      <c r="G103" s="364"/>
      <c r="H103" s="366"/>
      <c r="I103" s="371"/>
      <c r="J103" s="382"/>
      <c r="K103" s="371"/>
      <c r="L103" s="371"/>
      <c r="M103" s="371"/>
      <c r="N103" s="384"/>
      <c r="O103" s="385"/>
      <c r="P103" s="385">
        <f t="shared" si="3"/>
        <v>0</v>
      </c>
      <c r="Q103" s="385">
        <f t="shared" si="2"/>
        <v>0</v>
      </c>
      <c r="R103" s="371"/>
      <c r="S103" s="371"/>
      <c r="T103" s="397"/>
      <c r="Y103" s="399"/>
    </row>
    <row r="104" spans="2:25" s="345" customFormat="1" ht="15" hidden="1" customHeight="1">
      <c r="B104" s="431" t="s">
        <v>205</v>
      </c>
      <c r="C104" s="364"/>
      <c r="D104" s="364"/>
      <c r="E104" s="364"/>
      <c r="F104" s="371"/>
      <c r="G104" s="364"/>
      <c r="H104" s="366"/>
      <c r="I104" s="371"/>
      <c r="J104" s="382"/>
      <c r="K104" s="371"/>
      <c r="L104" s="371"/>
      <c r="M104" s="371"/>
      <c r="N104" s="384"/>
      <c r="O104" s="385"/>
      <c r="P104" s="385">
        <f t="shared" si="3"/>
        <v>0</v>
      </c>
      <c r="Q104" s="385">
        <f t="shared" si="2"/>
        <v>0</v>
      </c>
      <c r="R104" s="371"/>
      <c r="S104" s="371"/>
      <c r="T104" s="397"/>
      <c r="Y104" s="399"/>
    </row>
    <row r="105" spans="2:25" s="345" customFormat="1" ht="15" hidden="1" customHeight="1">
      <c r="B105" s="431" t="s">
        <v>206</v>
      </c>
      <c r="C105" s="364"/>
      <c r="D105" s="364"/>
      <c r="E105" s="364"/>
      <c r="F105" s="371"/>
      <c r="G105" s="364"/>
      <c r="H105" s="366"/>
      <c r="I105" s="371"/>
      <c r="J105" s="382"/>
      <c r="K105" s="371"/>
      <c r="L105" s="371"/>
      <c r="M105" s="371"/>
      <c r="N105" s="384"/>
      <c r="O105" s="385"/>
      <c r="P105" s="385">
        <f t="shared" si="3"/>
        <v>0</v>
      </c>
      <c r="Q105" s="385">
        <f t="shared" si="2"/>
        <v>0</v>
      </c>
      <c r="R105" s="371"/>
      <c r="S105" s="371"/>
      <c r="T105" s="397"/>
      <c r="Y105" s="399"/>
    </row>
    <row r="106" spans="2:25" s="345" customFormat="1" ht="15" hidden="1" customHeight="1">
      <c r="B106" s="431" t="s">
        <v>207</v>
      </c>
      <c r="C106" s="364"/>
      <c r="D106" s="364"/>
      <c r="E106" s="364"/>
      <c r="F106" s="371"/>
      <c r="G106" s="364"/>
      <c r="H106" s="366"/>
      <c r="I106" s="371"/>
      <c r="J106" s="382"/>
      <c r="K106" s="371"/>
      <c r="L106" s="371"/>
      <c r="M106" s="371"/>
      <c r="N106" s="384"/>
      <c r="O106" s="385"/>
      <c r="P106" s="385">
        <f t="shared" si="3"/>
        <v>0</v>
      </c>
      <c r="Q106" s="385">
        <f t="shared" si="2"/>
        <v>0</v>
      </c>
      <c r="R106" s="371"/>
      <c r="S106" s="371"/>
      <c r="T106" s="397"/>
      <c r="Y106" s="399"/>
    </row>
    <row r="107" spans="2:25" s="345" customFormat="1" ht="15" hidden="1" customHeight="1">
      <c r="B107" s="431" t="s">
        <v>208</v>
      </c>
      <c r="C107" s="364"/>
      <c r="D107" s="364"/>
      <c r="E107" s="364"/>
      <c r="F107" s="371"/>
      <c r="G107" s="364"/>
      <c r="H107" s="366"/>
      <c r="I107" s="371"/>
      <c r="J107" s="382"/>
      <c r="K107" s="371"/>
      <c r="L107" s="371"/>
      <c r="M107" s="371"/>
      <c r="N107" s="384"/>
      <c r="O107" s="385"/>
      <c r="P107" s="385">
        <f t="shared" si="3"/>
        <v>0</v>
      </c>
      <c r="Q107" s="385">
        <f t="shared" si="2"/>
        <v>0</v>
      </c>
      <c r="R107" s="371"/>
      <c r="S107" s="371"/>
      <c r="T107" s="397"/>
      <c r="Y107" s="399"/>
    </row>
    <row r="108" spans="2:25" s="345" customFormat="1" ht="15" hidden="1" customHeight="1">
      <c r="B108" s="431" t="s">
        <v>209</v>
      </c>
      <c r="C108" s="364"/>
      <c r="D108" s="364"/>
      <c r="E108" s="364"/>
      <c r="F108" s="371"/>
      <c r="G108" s="364"/>
      <c r="H108" s="366"/>
      <c r="I108" s="371"/>
      <c r="J108" s="382"/>
      <c r="K108" s="371"/>
      <c r="L108" s="371"/>
      <c r="M108" s="371"/>
      <c r="N108" s="384"/>
      <c r="O108" s="385"/>
      <c r="P108" s="385">
        <f t="shared" si="3"/>
        <v>0</v>
      </c>
      <c r="Q108" s="385">
        <f t="shared" si="2"/>
        <v>0</v>
      </c>
      <c r="R108" s="371"/>
      <c r="S108" s="371"/>
      <c r="T108" s="397"/>
      <c r="Y108" s="399"/>
    </row>
    <row r="109" spans="2:25" s="345" customFormat="1" ht="15" hidden="1" customHeight="1">
      <c r="B109" s="431" t="s">
        <v>210</v>
      </c>
      <c r="C109" s="364"/>
      <c r="D109" s="364"/>
      <c r="E109" s="364"/>
      <c r="F109" s="371"/>
      <c r="G109" s="364"/>
      <c r="H109" s="366"/>
      <c r="I109" s="371"/>
      <c r="J109" s="382"/>
      <c r="K109" s="371"/>
      <c r="L109" s="371"/>
      <c r="M109" s="371"/>
      <c r="N109" s="384"/>
      <c r="O109" s="385"/>
      <c r="P109" s="385">
        <f t="shared" si="3"/>
        <v>0</v>
      </c>
      <c r="Q109" s="385">
        <f t="shared" si="2"/>
        <v>0</v>
      </c>
      <c r="R109" s="371"/>
      <c r="S109" s="371"/>
      <c r="T109" s="397"/>
      <c r="Y109" s="399"/>
    </row>
    <row r="110" spans="2:25" s="345" customFormat="1" ht="15" hidden="1" customHeight="1">
      <c r="B110" s="431" t="s">
        <v>211</v>
      </c>
      <c r="C110" s="364"/>
      <c r="D110" s="364"/>
      <c r="E110" s="364"/>
      <c r="F110" s="371"/>
      <c r="G110" s="364"/>
      <c r="H110" s="366"/>
      <c r="I110" s="371"/>
      <c r="J110" s="382"/>
      <c r="K110" s="371"/>
      <c r="L110" s="371"/>
      <c r="M110" s="371"/>
      <c r="N110" s="384"/>
      <c r="O110" s="385"/>
      <c r="P110" s="385">
        <f t="shared" si="3"/>
        <v>0</v>
      </c>
      <c r="Q110" s="385">
        <f t="shared" si="2"/>
        <v>0</v>
      </c>
      <c r="R110" s="371"/>
      <c r="S110" s="371"/>
      <c r="T110" s="397"/>
      <c r="Y110" s="399"/>
    </row>
    <row r="111" spans="2:25" s="345" customFormat="1" hidden="1">
      <c r="B111" s="431" t="s">
        <v>212</v>
      </c>
      <c r="C111" s="364"/>
      <c r="D111" s="364"/>
      <c r="E111" s="364"/>
      <c r="F111" s="371"/>
      <c r="G111" s="364"/>
      <c r="H111" s="366"/>
      <c r="I111" s="371"/>
      <c r="J111" s="382"/>
      <c r="K111" s="371"/>
      <c r="L111" s="371"/>
      <c r="M111" s="371"/>
      <c r="N111" s="384"/>
      <c r="O111" s="385"/>
      <c r="P111" s="385">
        <f t="shared" si="3"/>
        <v>0</v>
      </c>
      <c r="Q111" s="385">
        <f t="shared" si="2"/>
        <v>0</v>
      </c>
      <c r="R111" s="371"/>
      <c r="S111" s="371"/>
      <c r="T111" s="397"/>
      <c r="Y111" s="399"/>
    </row>
    <row r="112" spans="2:25" s="345" customFormat="1" hidden="1">
      <c r="B112" s="431" t="s">
        <v>213</v>
      </c>
      <c r="C112" s="364"/>
      <c r="D112" s="364"/>
      <c r="E112" s="364"/>
      <c r="F112" s="371"/>
      <c r="G112" s="364"/>
      <c r="H112" s="366"/>
      <c r="I112" s="371"/>
      <c r="J112" s="382"/>
      <c r="K112" s="371"/>
      <c r="L112" s="371"/>
      <c r="M112" s="371"/>
      <c r="N112" s="384"/>
      <c r="O112" s="385"/>
      <c r="P112" s="385">
        <f t="shared" si="3"/>
        <v>0</v>
      </c>
      <c r="Q112" s="385">
        <f t="shared" si="2"/>
        <v>0</v>
      </c>
      <c r="R112" s="371"/>
      <c r="S112" s="371"/>
      <c r="T112" s="397"/>
      <c r="Y112" s="399"/>
    </row>
    <row r="113" spans="2:25" s="345" customFormat="1" hidden="1">
      <c r="B113" s="431" t="s">
        <v>214</v>
      </c>
      <c r="C113" s="364"/>
      <c r="D113" s="364"/>
      <c r="E113" s="364"/>
      <c r="F113" s="371"/>
      <c r="G113" s="364"/>
      <c r="H113" s="366"/>
      <c r="I113" s="371"/>
      <c r="J113" s="382"/>
      <c r="K113" s="371"/>
      <c r="L113" s="371"/>
      <c r="M113" s="371"/>
      <c r="N113" s="384"/>
      <c r="O113" s="385"/>
      <c r="P113" s="385">
        <f t="shared" si="3"/>
        <v>0</v>
      </c>
      <c r="Q113" s="385">
        <f t="shared" si="2"/>
        <v>0</v>
      </c>
      <c r="R113" s="371"/>
      <c r="S113" s="371"/>
      <c r="T113" s="397"/>
      <c r="Y113" s="399"/>
    </row>
    <row r="114" spans="2:25" s="345" customFormat="1" hidden="1">
      <c r="B114" s="431" t="s">
        <v>215</v>
      </c>
      <c r="C114" s="364"/>
      <c r="D114" s="364"/>
      <c r="E114" s="364"/>
      <c r="F114" s="371"/>
      <c r="G114" s="364"/>
      <c r="H114" s="366"/>
      <c r="I114" s="371"/>
      <c r="J114" s="382"/>
      <c r="K114" s="371"/>
      <c r="L114" s="371"/>
      <c r="M114" s="371"/>
      <c r="N114" s="384"/>
      <c r="O114" s="385"/>
      <c r="P114" s="385">
        <f t="shared" si="3"/>
        <v>0</v>
      </c>
      <c r="Q114" s="385">
        <f t="shared" si="2"/>
        <v>0</v>
      </c>
      <c r="R114" s="371"/>
      <c r="S114" s="371"/>
      <c r="T114" s="397"/>
      <c r="Y114" s="399"/>
    </row>
    <row r="115" spans="2:25" s="345" customFormat="1" hidden="1">
      <c r="B115" s="431" t="s">
        <v>216</v>
      </c>
      <c r="C115" s="364"/>
      <c r="D115" s="364"/>
      <c r="E115" s="364"/>
      <c r="F115" s="371"/>
      <c r="G115" s="364"/>
      <c r="H115" s="366"/>
      <c r="I115" s="371"/>
      <c r="J115" s="382"/>
      <c r="K115" s="371"/>
      <c r="L115" s="371"/>
      <c r="M115" s="371"/>
      <c r="N115" s="384"/>
      <c r="O115" s="385"/>
      <c r="P115" s="385">
        <f t="shared" si="3"/>
        <v>0</v>
      </c>
      <c r="Q115" s="385">
        <f t="shared" si="2"/>
        <v>0</v>
      </c>
      <c r="R115" s="371"/>
      <c r="S115" s="371"/>
      <c r="T115" s="397"/>
      <c r="Y115" s="399"/>
    </row>
    <row r="116" spans="2:25" s="345" customFormat="1" hidden="1">
      <c r="B116" s="431" t="s">
        <v>217</v>
      </c>
      <c r="C116" s="364"/>
      <c r="D116" s="364"/>
      <c r="E116" s="364"/>
      <c r="F116" s="371"/>
      <c r="G116" s="364"/>
      <c r="H116" s="366"/>
      <c r="I116" s="371"/>
      <c r="J116" s="382"/>
      <c r="K116" s="371"/>
      <c r="L116" s="371"/>
      <c r="M116" s="371"/>
      <c r="N116" s="384"/>
      <c r="O116" s="385"/>
      <c r="P116" s="385">
        <f t="shared" si="3"/>
        <v>0</v>
      </c>
      <c r="Q116" s="385">
        <f t="shared" si="2"/>
        <v>0</v>
      </c>
      <c r="R116" s="371"/>
      <c r="S116" s="371"/>
      <c r="T116" s="397"/>
      <c r="Y116" s="399"/>
    </row>
    <row r="117" spans="2:25" s="345" customFormat="1" hidden="1">
      <c r="B117" s="431" t="s">
        <v>218</v>
      </c>
      <c r="C117" s="364"/>
      <c r="D117" s="364"/>
      <c r="E117" s="364"/>
      <c r="F117" s="371"/>
      <c r="G117" s="364"/>
      <c r="H117" s="366"/>
      <c r="I117" s="371"/>
      <c r="J117" s="382"/>
      <c r="K117" s="371"/>
      <c r="L117" s="371"/>
      <c r="M117" s="371"/>
      <c r="N117" s="384"/>
      <c r="O117" s="385"/>
      <c r="P117" s="385">
        <f t="shared" si="3"/>
        <v>0</v>
      </c>
      <c r="Q117" s="385">
        <f t="shared" si="2"/>
        <v>0</v>
      </c>
      <c r="R117" s="371"/>
      <c r="S117" s="371"/>
      <c r="T117" s="397"/>
      <c r="Y117" s="399"/>
    </row>
    <row r="118" spans="2:25" s="345" customFormat="1" hidden="1">
      <c r="B118" s="431" t="s">
        <v>219</v>
      </c>
      <c r="C118" s="364"/>
      <c r="D118" s="364"/>
      <c r="E118" s="364"/>
      <c r="F118" s="371"/>
      <c r="G118" s="364"/>
      <c r="H118" s="366"/>
      <c r="I118" s="371"/>
      <c r="J118" s="382"/>
      <c r="K118" s="371"/>
      <c r="L118" s="371"/>
      <c r="M118" s="371"/>
      <c r="N118" s="384"/>
      <c r="O118" s="385"/>
      <c r="P118" s="385">
        <f t="shared" si="3"/>
        <v>0</v>
      </c>
      <c r="Q118" s="385">
        <f t="shared" si="2"/>
        <v>0</v>
      </c>
      <c r="R118" s="371"/>
      <c r="S118" s="371"/>
      <c r="T118" s="397"/>
      <c r="Y118" s="399"/>
    </row>
    <row r="119" spans="2:25" s="345" customFormat="1" hidden="1">
      <c r="B119" s="431" t="s">
        <v>220</v>
      </c>
      <c r="C119" s="364"/>
      <c r="D119" s="364"/>
      <c r="E119" s="364"/>
      <c r="F119" s="371"/>
      <c r="G119" s="364"/>
      <c r="H119" s="366"/>
      <c r="I119" s="371"/>
      <c r="J119" s="382"/>
      <c r="K119" s="371"/>
      <c r="L119" s="371"/>
      <c r="M119" s="371"/>
      <c r="N119" s="384"/>
      <c r="O119" s="385"/>
      <c r="P119" s="385">
        <f t="shared" si="3"/>
        <v>0</v>
      </c>
      <c r="Q119" s="385">
        <f t="shared" si="2"/>
        <v>0</v>
      </c>
      <c r="R119" s="371"/>
      <c r="S119" s="371"/>
      <c r="T119" s="397"/>
      <c r="Y119" s="399"/>
    </row>
    <row r="120" spans="2:25" s="345" customFormat="1" hidden="1">
      <c r="B120" s="431" t="s">
        <v>221</v>
      </c>
      <c r="C120" s="364"/>
      <c r="D120" s="364"/>
      <c r="E120" s="364"/>
      <c r="F120" s="371"/>
      <c r="G120" s="364"/>
      <c r="H120" s="366"/>
      <c r="I120" s="371"/>
      <c r="J120" s="382"/>
      <c r="K120" s="371"/>
      <c r="L120" s="371"/>
      <c r="M120" s="371"/>
      <c r="N120" s="384"/>
      <c r="O120" s="385"/>
      <c r="P120" s="385">
        <f t="shared" si="3"/>
        <v>0</v>
      </c>
      <c r="Q120" s="385">
        <f t="shared" si="2"/>
        <v>0</v>
      </c>
      <c r="R120" s="371"/>
      <c r="S120" s="371"/>
      <c r="T120" s="397"/>
      <c r="Y120" s="399"/>
    </row>
    <row r="121" spans="2:25" s="345" customFormat="1" hidden="1">
      <c r="B121" s="431" t="s">
        <v>222</v>
      </c>
      <c r="C121" s="364"/>
      <c r="D121" s="364"/>
      <c r="E121" s="364"/>
      <c r="F121" s="371"/>
      <c r="G121" s="364"/>
      <c r="H121" s="366"/>
      <c r="I121" s="371"/>
      <c r="J121" s="382"/>
      <c r="K121" s="371"/>
      <c r="L121" s="371"/>
      <c r="M121" s="371"/>
      <c r="N121" s="384"/>
      <c r="O121" s="385"/>
      <c r="P121" s="385">
        <f t="shared" si="3"/>
        <v>0</v>
      </c>
      <c r="Q121" s="385">
        <f t="shared" si="2"/>
        <v>0</v>
      </c>
      <c r="R121" s="371"/>
      <c r="S121" s="371"/>
      <c r="T121" s="397"/>
      <c r="Y121" s="399"/>
    </row>
    <row r="122" spans="2:25" s="345" customFormat="1" hidden="1">
      <c r="B122" s="431" t="s">
        <v>223</v>
      </c>
      <c r="C122" s="364"/>
      <c r="D122" s="364"/>
      <c r="E122" s="364"/>
      <c r="F122" s="371"/>
      <c r="G122" s="364"/>
      <c r="H122" s="366"/>
      <c r="I122" s="371"/>
      <c r="J122" s="382"/>
      <c r="K122" s="371"/>
      <c r="L122" s="371"/>
      <c r="M122" s="371"/>
      <c r="N122" s="384"/>
      <c r="O122" s="385"/>
      <c r="P122" s="385">
        <f t="shared" si="3"/>
        <v>0</v>
      </c>
      <c r="Q122" s="385">
        <f t="shared" si="2"/>
        <v>0</v>
      </c>
      <c r="R122" s="371"/>
      <c r="S122" s="371"/>
      <c r="T122" s="397"/>
      <c r="Y122" s="399"/>
    </row>
    <row r="123" spans="2:25" s="345" customFormat="1" hidden="1">
      <c r="B123" s="431" t="s">
        <v>224</v>
      </c>
      <c r="C123" s="364"/>
      <c r="D123" s="364"/>
      <c r="E123" s="364"/>
      <c r="F123" s="371"/>
      <c r="G123" s="364"/>
      <c r="H123" s="366"/>
      <c r="I123" s="371"/>
      <c r="J123" s="382"/>
      <c r="K123" s="371"/>
      <c r="L123" s="371"/>
      <c r="M123" s="371"/>
      <c r="N123" s="384"/>
      <c r="O123" s="385"/>
      <c r="P123" s="385">
        <f t="shared" si="3"/>
        <v>0</v>
      </c>
      <c r="Q123" s="385">
        <f t="shared" si="2"/>
        <v>0</v>
      </c>
      <c r="R123" s="371"/>
      <c r="S123" s="371"/>
      <c r="T123" s="397"/>
      <c r="Y123" s="399"/>
    </row>
    <row r="124" spans="2:25" s="345" customFormat="1" hidden="1">
      <c r="B124" s="431" t="s">
        <v>225</v>
      </c>
      <c r="C124" s="364"/>
      <c r="D124" s="364"/>
      <c r="E124" s="364"/>
      <c r="F124" s="371"/>
      <c r="G124" s="364"/>
      <c r="H124" s="366"/>
      <c r="I124" s="371"/>
      <c r="J124" s="382"/>
      <c r="K124" s="371"/>
      <c r="L124" s="371"/>
      <c r="M124" s="371"/>
      <c r="N124" s="384"/>
      <c r="O124" s="385"/>
      <c r="P124" s="385">
        <f t="shared" si="3"/>
        <v>0</v>
      </c>
      <c r="Q124" s="385">
        <f t="shared" si="2"/>
        <v>0</v>
      </c>
      <c r="R124" s="371"/>
      <c r="S124" s="371"/>
      <c r="T124" s="397"/>
      <c r="Y124" s="399"/>
    </row>
    <row r="125" spans="2:25" s="345" customFormat="1" hidden="1">
      <c r="B125" s="431" t="s">
        <v>226</v>
      </c>
      <c r="C125" s="364"/>
      <c r="D125" s="364"/>
      <c r="E125" s="364"/>
      <c r="F125" s="371"/>
      <c r="G125" s="364"/>
      <c r="H125" s="366"/>
      <c r="I125" s="371"/>
      <c r="J125" s="382"/>
      <c r="K125" s="371"/>
      <c r="L125" s="371"/>
      <c r="M125" s="371"/>
      <c r="N125" s="384"/>
      <c r="O125" s="385"/>
      <c r="P125" s="385">
        <f t="shared" si="3"/>
        <v>0</v>
      </c>
      <c r="Q125" s="385">
        <f t="shared" si="2"/>
        <v>0</v>
      </c>
      <c r="R125" s="371"/>
      <c r="S125" s="371"/>
      <c r="T125" s="397"/>
      <c r="Y125" s="399"/>
    </row>
    <row r="126" spans="2:25" s="345" customFormat="1" hidden="1">
      <c r="B126" s="431" t="s">
        <v>227</v>
      </c>
      <c r="C126" s="364"/>
      <c r="D126" s="364"/>
      <c r="E126" s="364"/>
      <c r="F126" s="371"/>
      <c r="G126" s="364"/>
      <c r="H126" s="366"/>
      <c r="I126" s="371"/>
      <c r="J126" s="382"/>
      <c r="K126" s="371"/>
      <c r="L126" s="371"/>
      <c r="M126" s="371"/>
      <c r="N126" s="384"/>
      <c r="O126" s="385"/>
      <c r="P126" s="385">
        <f t="shared" si="3"/>
        <v>0</v>
      </c>
      <c r="Q126" s="385">
        <f t="shared" si="2"/>
        <v>0</v>
      </c>
      <c r="R126" s="371"/>
      <c r="S126" s="371"/>
      <c r="T126" s="397"/>
      <c r="V126" s="399"/>
      <c r="Y126" s="399"/>
    </row>
    <row r="127" spans="2:25" s="345" customFormat="1" hidden="1">
      <c r="B127" s="431" t="s">
        <v>228</v>
      </c>
      <c r="C127" s="364"/>
      <c r="D127" s="364"/>
      <c r="E127" s="364"/>
      <c r="F127" s="371"/>
      <c r="G127" s="364"/>
      <c r="H127" s="366"/>
      <c r="I127" s="371"/>
      <c r="J127" s="382"/>
      <c r="K127" s="371"/>
      <c r="L127" s="371"/>
      <c r="M127" s="371"/>
      <c r="N127" s="384"/>
      <c r="O127" s="385"/>
      <c r="P127" s="385">
        <f t="shared" si="3"/>
        <v>0</v>
      </c>
      <c r="Q127" s="385">
        <f t="shared" si="2"/>
        <v>0</v>
      </c>
      <c r="R127" s="371"/>
      <c r="S127" s="371"/>
      <c r="T127" s="397"/>
      <c r="Y127" s="399"/>
    </row>
    <row r="128" spans="2:25" s="345" customFormat="1" hidden="1">
      <c r="B128" s="431" t="s">
        <v>229</v>
      </c>
      <c r="C128" s="364"/>
      <c r="D128" s="364"/>
      <c r="E128" s="364"/>
      <c r="F128" s="371"/>
      <c r="G128" s="364"/>
      <c r="H128" s="366"/>
      <c r="I128" s="371"/>
      <c r="J128" s="382"/>
      <c r="K128" s="371"/>
      <c r="L128" s="371"/>
      <c r="M128" s="371"/>
      <c r="N128" s="384"/>
      <c r="O128" s="385"/>
      <c r="P128" s="385">
        <f t="shared" si="3"/>
        <v>0</v>
      </c>
      <c r="Q128" s="385">
        <f t="shared" si="2"/>
        <v>0</v>
      </c>
      <c r="R128" s="371"/>
      <c r="S128" s="371"/>
      <c r="T128" s="397"/>
      <c r="Y128" s="399"/>
    </row>
    <row r="129" spans="2:25" s="345" customFormat="1" hidden="1">
      <c r="B129" s="431" t="s">
        <v>230</v>
      </c>
      <c r="C129" s="364"/>
      <c r="D129" s="364"/>
      <c r="E129" s="364"/>
      <c r="F129" s="371"/>
      <c r="G129" s="364"/>
      <c r="H129" s="366"/>
      <c r="I129" s="371"/>
      <c r="J129" s="382"/>
      <c r="K129" s="371"/>
      <c r="L129" s="371"/>
      <c r="M129" s="371"/>
      <c r="N129" s="384"/>
      <c r="O129" s="385"/>
      <c r="P129" s="385">
        <f t="shared" si="3"/>
        <v>0</v>
      </c>
      <c r="Q129" s="385">
        <f t="shared" si="2"/>
        <v>0</v>
      </c>
      <c r="R129" s="371"/>
      <c r="S129" s="371"/>
      <c r="T129" s="397"/>
      <c r="Y129" s="399"/>
    </row>
    <row r="130" spans="2:25" s="345" customFormat="1" hidden="1">
      <c r="B130" s="431" t="s">
        <v>231</v>
      </c>
      <c r="C130" s="364"/>
      <c r="D130" s="364"/>
      <c r="E130" s="364"/>
      <c r="F130" s="371"/>
      <c r="G130" s="364"/>
      <c r="H130" s="366"/>
      <c r="I130" s="371"/>
      <c r="J130" s="382"/>
      <c r="K130" s="371"/>
      <c r="L130" s="371"/>
      <c r="M130" s="371"/>
      <c r="N130" s="384"/>
      <c r="O130" s="385"/>
      <c r="P130" s="385">
        <f t="shared" si="3"/>
        <v>0</v>
      </c>
      <c r="Q130" s="385">
        <f t="shared" si="2"/>
        <v>0</v>
      </c>
      <c r="R130" s="371"/>
      <c r="S130" s="371"/>
      <c r="T130" s="397"/>
      <c r="Y130" s="399"/>
    </row>
    <row r="131" spans="2:25" s="345" customFormat="1" hidden="1">
      <c r="B131" s="431" t="s">
        <v>232</v>
      </c>
      <c r="C131" s="364"/>
      <c r="D131" s="364"/>
      <c r="E131" s="364"/>
      <c r="F131" s="371"/>
      <c r="G131" s="364"/>
      <c r="H131" s="366"/>
      <c r="I131" s="371"/>
      <c r="J131" s="382"/>
      <c r="K131" s="371"/>
      <c r="L131" s="371"/>
      <c r="M131" s="371"/>
      <c r="N131" s="384"/>
      <c r="O131" s="385"/>
      <c r="P131" s="385">
        <f t="shared" si="3"/>
        <v>0</v>
      </c>
      <c r="Q131" s="385">
        <f t="shared" si="2"/>
        <v>0</v>
      </c>
      <c r="R131" s="371"/>
      <c r="S131" s="371"/>
      <c r="T131" s="397"/>
      <c r="Y131" s="399"/>
    </row>
    <row r="132" spans="2:25" s="345" customFormat="1" hidden="1">
      <c r="B132" s="431" t="s">
        <v>233</v>
      </c>
      <c r="C132" s="364"/>
      <c r="D132" s="364"/>
      <c r="E132" s="364"/>
      <c r="F132" s="371"/>
      <c r="G132" s="364"/>
      <c r="H132" s="366"/>
      <c r="I132" s="371"/>
      <c r="J132" s="382"/>
      <c r="K132" s="371"/>
      <c r="L132" s="371"/>
      <c r="M132" s="371"/>
      <c r="N132" s="384"/>
      <c r="O132" s="385"/>
      <c r="P132" s="385">
        <f t="shared" si="3"/>
        <v>0</v>
      </c>
      <c r="Q132" s="385">
        <f t="shared" si="2"/>
        <v>0</v>
      </c>
      <c r="R132" s="371"/>
      <c r="S132" s="371"/>
      <c r="T132" s="397"/>
      <c r="Y132" s="399"/>
    </row>
    <row r="133" spans="2:25" s="345" customFormat="1" hidden="1">
      <c r="B133" s="431" t="s">
        <v>234</v>
      </c>
      <c r="C133" s="364"/>
      <c r="D133" s="364"/>
      <c r="E133" s="364"/>
      <c r="F133" s="371"/>
      <c r="G133" s="364"/>
      <c r="H133" s="366"/>
      <c r="I133" s="371"/>
      <c r="J133" s="382"/>
      <c r="K133" s="371"/>
      <c r="L133" s="371"/>
      <c r="M133" s="371"/>
      <c r="N133" s="384"/>
      <c r="O133" s="385"/>
      <c r="P133" s="385">
        <f t="shared" si="3"/>
        <v>0</v>
      </c>
      <c r="Q133" s="385">
        <f t="shared" si="2"/>
        <v>0</v>
      </c>
      <c r="R133" s="371"/>
      <c r="S133" s="371"/>
      <c r="T133" s="397"/>
      <c r="Y133" s="399"/>
    </row>
    <row r="134" spans="2:25" s="345" customFormat="1" hidden="1">
      <c r="B134" s="431" t="s">
        <v>235</v>
      </c>
      <c r="C134" s="364"/>
      <c r="D134" s="364"/>
      <c r="E134" s="364"/>
      <c r="F134" s="371"/>
      <c r="G134" s="364"/>
      <c r="H134" s="366"/>
      <c r="I134" s="371"/>
      <c r="J134" s="382"/>
      <c r="K134" s="371"/>
      <c r="L134" s="371"/>
      <c r="M134" s="371"/>
      <c r="N134" s="384"/>
      <c r="O134" s="385"/>
      <c r="P134" s="385">
        <f t="shared" si="3"/>
        <v>0</v>
      </c>
      <c r="Q134" s="385">
        <f t="shared" si="2"/>
        <v>0</v>
      </c>
      <c r="R134" s="371"/>
      <c r="S134" s="371"/>
      <c r="T134" s="397"/>
      <c r="Y134" s="399"/>
    </row>
    <row r="135" spans="2:25" s="345" customFormat="1" hidden="1">
      <c r="B135" s="431" t="s">
        <v>236</v>
      </c>
      <c r="C135" s="364"/>
      <c r="D135" s="364"/>
      <c r="E135" s="364"/>
      <c r="F135" s="371"/>
      <c r="G135" s="364"/>
      <c r="H135" s="366"/>
      <c r="I135" s="371"/>
      <c r="J135" s="382"/>
      <c r="K135" s="371"/>
      <c r="L135" s="371"/>
      <c r="M135" s="371"/>
      <c r="N135" s="384"/>
      <c r="O135" s="385"/>
      <c r="P135" s="385">
        <f t="shared" si="3"/>
        <v>0</v>
      </c>
      <c r="Q135" s="385">
        <f t="shared" ref="Q135:Q169" si="4">+N135*P135</f>
        <v>0</v>
      </c>
      <c r="R135" s="371"/>
      <c r="S135" s="371"/>
      <c r="T135" s="397"/>
      <c r="Y135" s="399"/>
    </row>
    <row r="136" spans="2:25" s="345" customFormat="1" hidden="1">
      <c r="B136" s="431" t="s">
        <v>237</v>
      </c>
      <c r="C136" s="364"/>
      <c r="D136" s="364"/>
      <c r="E136" s="364"/>
      <c r="F136" s="371"/>
      <c r="G136" s="364"/>
      <c r="H136" s="366"/>
      <c r="I136" s="371"/>
      <c r="J136" s="382"/>
      <c r="K136" s="371"/>
      <c r="L136" s="371"/>
      <c r="M136" s="371"/>
      <c r="N136" s="384"/>
      <c r="O136" s="385"/>
      <c r="P136" s="385">
        <f t="shared" si="3"/>
        <v>0</v>
      </c>
      <c r="Q136" s="385">
        <f t="shared" si="4"/>
        <v>0</v>
      </c>
      <c r="R136" s="371"/>
      <c r="S136" s="371"/>
      <c r="T136" s="397"/>
      <c r="Y136" s="399"/>
    </row>
    <row r="137" spans="2:25" s="345" customFormat="1" hidden="1">
      <c r="B137" s="431" t="s">
        <v>238</v>
      </c>
      <c r="C137" s="364"/>
      <c r="D137" s="364"/>
      <c r="E137" s="364"/>
      <c r="F137" s="371"/>
      <c r="G137" s="364"/>
      <c r="H137" s="366"/>
      <c r="I137" s="371"/>
      <c r="J137" s="382"/>
      <c r="K137" s="371"/>
      <c r="L137" s="371"/>
      <c r="M137" s="371"/>
      <c r="N137" s="384"/>
      <c r="O137" s="385"/>
      <c r="P137" s="385">
        <f t="shared" si="3"/>
        <v>0</v>
      </c>
      <c r="Q137" s="385">
        <f t="shared" si="4"/>
        <v>0</v>
      </c>
      <c r="R137" s="371"/>
      <c r="S137" s="371"/>
      <c r="T137" s="397"/>
      <c r="Y137" s="399"/>
    </row>
    <row r="138" spans="2:25" s="345" customFormat="1" hidden="1">
      <c r="B138" s="431" t="s">
        <v>239</v>
      </c>
      <c r="C138" s="364"/>
      <c r="D138" s="364"/>
      <c r="E138" s="364"/>
      <c r="F138" s="371"/>
      <c r="G138" s="364"/>
      <c r="H138" s="366"/>
      <c r="I138" s="371"/>
      <c r="J138" s="382"/>
      <c r="K138" s="371"/>
      <c r="L138" s="371"/>
      <c r="M138" s="371"/>
      <c r="N138" s="384"/>
      <c r="O138" s="385"/>
      <c r="P138" s="385">
        <f t="shared" ref="P138:P169" si="5">+O138*1.1</f>
        <v>0</v>
      </c>
      <c r="Q138" s="385">
        <f t="shared" si="4"/>
        <v>0</v>
      </c>
      <c r="R138" s="371"/>
      <c r="S138" s="371"/>
      <c r="T138" s="397"/>
      <c r="Y138" s="399"/>
    </row>
    <row r="139" spans="2:25" s="345" customFormat="1" hidden="1">
      <c r="B139" s="431" t="s">
        <v>240</v>
      </c>
      <c r="C139" s="364"/>
      <c r="D139" s="364"/>
      <c r="E139" s="364"/>
      <c r="F139" s="371"/>
      <c r="G139" s="364"/>
      <c r="H139" s="366"/>
      <c r="I139" s="371"/>
      <c r="J139" s="382"/>
      <c r="K139" s="371"/>
      <c r="L139" s="371"/>
      <c r="M139" s="371"/>
      <c r="N139" s="384"/>
      <c r="O139" s="385"/>
      <c r="P139" s="385">
        <f t="shared" si="5"/>
        <v>0</v>
      </c>
      <c r="Q139" s="385">
        <f t="shared" si="4"/>
        <v>0</v>
      </c>
      <c r="R139" s="371"/>
      <c r="S139" s="371"/>
      <c r="T139" s="397"/>
      <c r="Y139" s="399"/>
    </row>
    <row r="140" spans="2:25" s="345" customFormat="1" hidden="1">
      <c r="B140" s="431" t="s">
        <v>241</v>
      </c>
      <c r="C140" s="364"/>
      <c r="D140" s="364"/>
      <c r="E140" s="364"/>
      <c r="F140" s="371"/>
      <c r="G140" s="364"/>
      <c r="H140" s="366"/>
      <c r="I140" s="371"/>
      <c r="J140" s="382"/>
      <c r="K140" s="371"/>
      <c r="L140" s="371"/>
      <c r="M140" s="371"/>
      <c r="N140" s="384"/>
      <c r="O140" s="385"/>
      <c r="P140" s="385">
        <f t="shared" si="5"/>
        <v>0</v>
      </c>
      <c r="Q140" s="385">
        <f t="shared" si="4"/>
        <v>0</v>
      </c>
      <c r="R140" s="371"/>
      <c r="S140" s="371"/>
      <c r="T140" s="397"/>
      <c r="Y140" s="399"/>
    </row>
    <row r="141" spans="2:25" s="345" customFormat="1" hidden="1">
      <c r="B141" s="431" t="s">
        <v>242</v>
      </c>
      <c r="C141" s="364"/>
      <c r="D141" s="364"/>
      <c r="E141" s="364"/>
      <c r="F141" s="371"/>
      <c r="G141" s="364"/>
      <c r="H141" s="366"/>
      <c r="I141" s="371"/>
      <c r="J141" s="382"/>
      <c r="K141" s="371"/>
      <c r="L141" s="371"/>
      <c r="M141" s="371"/>
      <c r="N141" s="384"/>
      <c r="O141" s="385"/>
      <c r="P141" s="385">
        <f t="shared" si="5"/>
        <v>0</v>
      </c>
      <c r="Q141" s="385">
        <f t="shared" si="4"/>
        <v>0</v>
      </c>
      <c r="R141" s="371"/>
      <c r="S141" s="371"/>
      <c r="T141" s="397"/>
      <c r="U141" s="406"/>
      <c r="Y141" s="399"/>
    </row>
    <row r="142" spans="2:25" s="345" customFormat="1" hidden="1">
      <c r="B142" s="431" t="s">
        <v>243</v>
      </c>
      <c r="C142" s="364"/>
      <c r="D142" s="364"/>
      <c r="E142" s="364"/>
      <c r="F142" s="371"/>
      <c r="G142" s="364"/>
      <c r="H142" s="366"/>
      <c r="I142" s="371"/>
      <c r="J142" s="382"/>
      <c r="K142" s="371"/>
      <c r="L142" s="371"/>
      <c r="M142" s="371"/>
      <c r="N142" s="384"/>
      <c r="O142" s="385"/>
      <c r="P142" s="385">
        <f t="shared" si="5"/>
        <v>0</v>
      </c>
      <c r="Q142" s="385">
        <f t="shared" si="4"/>
        <v>0</v>
      </c>
      <c r="R142" s="371"/>
      <c r="S142" s="371"/>
      <c r="T142" s="397"/>
      <c r="Y142" s="399"/>
    </row>
    <row r="143" spans="2:25" s="345" customFormat="1" hidden="1">
      <c r="B143" s="431" t="s">
        <v>244</v>
      </c>
      <c r="C143" s="364"/>
      <c r="D143" s="364"/>
      <c r="E143" s="364"/>
      <c r="F143" s="371"/>
      <c r="G143" s="364"/>
      <c r="H143" s="366"/>
      <c r="I143" s="371"/>
      <c r="J143" s="382"/>
      <c r="K143" s="371"/>
      <c r="L143" s="371"/>
      <c r="M143" s="371"/>
      <c r="N143" s="384"/>
      <c r="O143" s="385"/>
      <c r="P143" s="385">
        <f t="shared" si="5"/>
        <v>0</v>
      </c>
      <c r="Q143" s="385">
        <f t="shared" si="4"/>
        <v>0</v>
      </c>
      <c r="R143" s="371"/>
      <c r="S143" s="371"/>
      <c r="T143" s="397"/>
      <c r="U143" s="406"/>
      <c r="Y143" s="399"/>
    </row>
    <row r="144" spans="2:25" s="345" customFormat="1" hidden="1">
      <c r="B144" s="431" t="s">
        <v>245</v>
      </c>
      <c r="C144" s="364"/>
      <c r="D144" s="364"/>
      <c r="E144" s="364"/>
      <c r="F144" s="371"/>
      <c r="G144" s="364"/>
      <c r="H144" s="366"/>
      <c r="I144" s="371"/>
      <c r="J144" s="382"/>
      <c r="K144" s="371"/>
      <c r="L144" s="371"/>
      <c r="M144" s="371"/>
      <c r="N144" s="384"/>
      <c r="O144" s="385"/>
      <c r="P144" s="385">
        <f t="shared" si="5"/>
        <v>0</v>
      </c>
      <c r="Q144" s="385">
        <f t="shared" si="4"/>
        <v>0</v>
      </c>
      <c r="R144" s="371"/>
      <c r="S144" s="371"/>
      <c r="T144" s="397"/>
      <c r="Y144" s="399"/>
    </row>
    <row r="145" spans="2:25" s="345" customFormat="1" hidden="1">
      <c r="B145" s="431" t="s">
        <v>246</v>
      </c>
      <c r="C145" s="364"/>
      <c r="D145" s="364"/>
      <c r="E145" s="364"/>
      <c r="F145" s="371"/>
      <c r="G145" s="364"/>
      <c r="H145" s="366"/>
      <c r="I145" s="371"/>
      <c r="J145" s="382"/>
      <c r="K145" s="371"/>
      <c r="L145" s="371"/>
      <c r="M145" s="371"/>
      <c r="N145" s="384"/>
      <c r="O145" s="385"/>
      <c r="P145" s="385">
        <f t="shared" si="5"/>
        <v>0</v>
      </c>
      <c r="Q145" s="385">
        <f t="shared" si="4"/>
        <v>0</v>
      </c>
      <c r="R145" s="371"/>
      <c r="S145" s="371"/>
      <c r="T145" s="397"/>
      <c r="Y145" s="399"/>
    </row>
    <row r="146" spans="2:25" s="345" customFormat="1" hidden="1">
      <c r="B146" s="431" t="s">
        <v>247</v>
      </c>
      <c r="C146" s="364"/>
      <c r="D146" s="364"/>
      <c r="E146" s="364"/>
      <c r="F146" s="371"/>
      <c r="G146" s="364"/>
      <c r="H146" s="366"/>
      <c r="I146" s="371"/>
      <c r="J146" s="382"/>
      <c r="K146" s="371"/>
      <c r="L146" s="371"/>
      <c r="M146" s="371"/>
      <c r="N146" s="384"/>
      <c r="O146" s="385"/>
      <c r="P146" s="385">
        <f t="shared" si="5"/>
        <v>0</v>
      </c>
      <c r="Q146" s="385">
        <f t="shared" si="4"/>
        <v>0</v>
      </c>
      <c r="R146" s="371"/>
      <c r="S146" s="371"/>
      <c r="T146" s="397"/>
      <c r="Y146" s="399"/>
    </row>
    <row r="147" spans="2:25" s="345" customFormat="1" hidden="1">
      <c r="B147" s="431" t="s">
        <v>248</v>
      </c>
      <c r="C147" s="364"/>
      <c r="D147" s="364"/>
      <c r="E147" s="364"/>
      <c r="F147" s="371"/>
      <c r="G147" s="364"/>
      <c r="H147" s="366"/>
      <c r="I147" s="371"/>
      <c r="J147" s="382"/>
      <c r="K147" s="371"/>
      <c r="L147" s="371"/>
      <c r="M147" s="371"/>
      <c r="N147" s="384"/>
      <c r="O147" s="385"/>
      <c r="P147" s="385">
        <f t="shared" si="5"/>
        <v>0</v>
      </c>
      <c r="Q147" s="385">
        <f t="shared" si="4"/>
        <v>0</v>
      </c>
      <c r="R147" s="371"/>
      <c r="S147" s="371"/>
      <c r="T147" s="397"/>
      <c r="Y147" s="399"/>
    </row>
    <row r="148" spans="2:25" s="345" customFormat="1" hidden="1">
      <c r="B148" s="431" t="s">
        <v>249</v>
      </c>
      <c r="C148" s="364"/>
      <c r="D148" s="364"/>
      <c r="E148" s="364"/>
      <c r="F148" s="371"/>
      <c r="G148" s="364"/>
      <c r="H148" s="366"/>
      <c r="I148" s="371"/>
      <c r="J148" s="382"/>
      <c r="K148" s="371"/>
      <c r="L148" s="371"/>
      <c r="M148" s="371"/>
      <c r="N148" s="384"/>
      <c r="O148" s="385"/>
      <c r="P148" s="385">
        <f t="shared" si="5"/>
        <v>0</v>
      </c>
      <c r="Q148" s="385">
        <f t="shared" si="4"/>
        <v>0</v>
      </c>
      <c r="R148" s="371"/>
      <c r="S148" s="371"/>
      <c r="T148" s="397"/>
      <c r="Y148" s="399"/>
    </row>
    <row r="149" spans="2:25" s="345" customFormat="1" hidden="1">
      <c r="B149" s="431" t="s">
        <v>250</v>
      </c>
      <c r="C149" s="364"/>
      <c r="D149" s="364"/>
      <c r="E149" s="364"/>
      <c r="F149" s="371"/>
      <c r="G149" s="364"/>
      <c r="H149" s="366"/>
      <c r="I149" s="371"/>
      <c r="J149" s="382"/>
      <c r="K149" s="371"/>
      <c r="L149" s="371"/>
      <c r="M149" s="371"/>
      <c r="N149" s="384"/>
      <c r="O149" s="385"/>
      <c r="P149" s="385">
        <f t="shared" si="5"/>
        <v>0</v>
      </c>
      <c r="Q149" s="385">
        <f t="shared" si="4"/>
        <v>0</v>
      </c>
      <c r="R149" s="371"/>
      <c r="S149" s="371"/>
      <c r="T149" s="397"/>
      <c r="Y149" s="399"/>
    </row>
    <row r="150" spans="2:25" s="345" customFormat="1" hidden="1">
      <c r="B150" s="431" t="s">
        <v>251</v>
      </c>
      <c r="C150" s="364"/>
      <c r="D150" s="364"/>
      <c r="E150" s="364"/>
      <c r="F150" s="371"/>
      <c r="G150" s="364"/>
      <c r="H150" s="366"/>
      <c r="I150" s="371"/>
      <c r="J150" s="382"/>
      <c r="K150" s="371"/>
      <c r="L150" s="371"/>
      <c r="M150" s="371"/>
      <c r="N150" s="384"/>
      <c r="O150" s="385"/>
      <c r="P150" s="385">
        <f t="shared" si="5"/>
        <v>0</v>
      </c>
      <c r="Q150" s="385">
        <f t="shared" si="4"/>
        <v>0</v>
      </c>
      <c r="R150" s="371"/>
      <c r="S150" s="371"/>
      <c r="T150" s="397"/>
      <c r="Y150" s="399"/>
    </row>
    <row r="151" spans="2:25" s="345" customFormat="1" hidden="1">
      <c r="B151" s="431" t="s">
        <v>252</v>
      </c>
      <c r="C151" s="364"/>
      <c r="D151" s="364"/>
      <c r="E151" s="364"/>
      <c r="F151" s="371"/>
      <c r="G151" s="364"/>
      <c r="H151" s="366"/>
      <c r="I151" s="371"/>
      <c r="J151" s="382"/>
      <c r="K151" s="371"/>
      <c r="L151" s="371"/>
      <c r="M151" s="371"/>
      <c r="N151" s="384"/>
      <c r="O151" s="385"/>
      <c r="P151" s="385">
        <f t="shared" si="5"/>
        <v>0</v>
      </c>
      <c r="Q151" s="385">
        <f t="shared" si="4"/>
        <v>0</v>
      </c>
      <c r="R151" s="371"/>
      <c r="S151" s="371"/>
      <c r="T151" s="397"/>
      <c r="Y151" s="399"/>
    </row>
    <row r="152" spans="2:25" s="345" customFormat="1" hidden="1">
      <c r="B152" s="431" t="s">
        <v>253</v>
      </c>
      <c r="C152" s="364"/>
      <c r="D152" s="364"/>
      <c r="E152" s="364"/>
      <c r="F152" s="371"/>
      <c r="G152" s="364"/>
      <c r="H152" s="366"/>
      <c r="I152" s="371"/>
      <c r="J152" s="382"/>
      <c r="K152" s="371"/>
      <c r="L152" s="371"/>
      <c r="M152" s="371"/>
      <c r="N152" s="384"/>
      <c r="O152" s="385"/>
      <c r="P152" s="385">
        <f t="shared" si="5"/>
        <v>0</v>
      </c>
      <c r="Q152" s="385">
        <f t="shared" si="4"/>
        <v>0</v>
      </c>
      <c r="R152" s="371"/>
      <c r="S152" s="371"/>
      <c r="T152" s="397"/>
      <c r="Y152" s="399"/>
    </row>
    <row r="153" spans="2:25" s="345" customFormat="1" hidden="1">
      <c r="B153" s="431" t="s">
        <v>254</v>
      </c>
      <c r="C153" s="364"/>
      <c r="D153" s="364"/>
      <c r="E153" s="364"/>
      <c r="F153" s="371"/>
      <c r="G153" s="364"/>
      <c r="H153" s="366"/>
      <c r="I153" s="371"/>
      <c r="J153" s="382"/>
      <c r="K153" s="371"/>
      <c r="L153" s="371"/>
      <c r="M153" s="371"/>
      <c r="N153" s="384"/>
      <c r="O153" s="385"/>
      <c r="P153" s="385">
        <f t="shared" si="5"/>
        <v>0</v>
      </c>
      <c r="Q153" s="385">
        <f t="shared" si="4"/>
        <v>0</v>
      </c>
      <c r="R153" s="371"/>
      <c r="S153" s="371"/>
      <c r="T153" s="397"/>
      <c r="Y153" s="399"/>
    </row>
    <row r="154" spans="2:25" s="345" customFormat="1" hidden="1">
      <c r="B154" s="431" t="s">
        <v>255</v>
      </c>
      <c r="C154" s="364"/>
      <c r="D154" s="364"/>
      <c r="E154" s="364"/>
      <c r="F154" s="371"/>
      <c r="G154" s="364"/>
      <c r="H154" s="366"/>
      <c r="I154" s="371"/>
      <c r="J154" s="382"/>
      <c r="K154" s="371"/>
      <c r="L154" s="371"/>
      <c r="M154" s="371"/>
      <c r="N154" s="384"/>
      <c r="O154" s="385"/>
      <c r="P154" s="385">
        <f t="shared" si="5"/>
        <v>0</v>
      </c>
      <c r="Q154" s="385">
        <f t="shared" si="4"/>
        <v>0</v>
      </c>
      <c r="R154" s="371"/>
      <c r="S154" s="371"/>
      <c r="T154" s="397"/>
      <c r="Y154" s="399"/>
    </row>
    <row r="155" spans="2:25" s="345" customFormat="1" hidden="1">
      <c r="B155" s="431" t="s">
        <v>256</v>
      </c>
      <c r="C155" s="364"/>
      <c r="D155" s="364"/>
      <c r="E155" s="364"/>
      <c r="F155" s="371"/>
      <c r="G155" s="364"/>
      <c r="H155" s="366"/>
      <c r="I155" s="371"/>
      <c r="J155" s="382"/>
      <c r="K155" s="371"/>
      <c r="L155" s="371"/>
      <c r="M155" s="371"/>
      <c r="N155" s="384"/>
      <c r="O155" s="385"/>
      <c r="P155" s="385">
        <f t="shared" si="5"/>
        <v>0</v>
      </c>
      <c r="Q155" s="385">
        <f t="shared" si="4"/>
        <v>0</v>
      </c>
      <c r="R155" s="371"/>
      <c r="S155" s="371"/>
      <c r="T155" s="397"/>
      <c r="Y155" s="399"/>
    </row>
    <row r="156" spans="2:25" s="345" customFormat="1" hidden="1">
      <c r="B156" s="431" t="s">
        <v>257</v>
      </c>
      <c r="C156" s="364"/>
      <c r="D156" s="364"/>
      <c r="E156" s="364"/>
      <c r="F156" s="371"/>
      <c r="G156" s="364"/>
      <c r="H156" s="366"/>
      <c r="I156" s="371"/>
      <c r="J156" s="382"/>
      <c r="K156" s="371"/>
      <c r="L156" s="371"/>
      <c r="M156" s="371"/>
      <c r="N156" s="384"/>
      <c r="O156" s="385"/>
      <c r="P156" s="385">
        <f t="shared" si="5"/>
        <v>0</v>
      </c>
      <c r="Q156" s="385">
        <f t="shared" si="4"/>
        <v>0</v>
      </c>
      <c r="R156" s="371"/>
      <c r="S156" s="371"/>
      <c r="T156" s="397"/>
      <c r="Y156" s="399"/>
    </row>
    <row r="157" spans="2:25" s="345" customFormat="1" hidden="1">
      <c r="B157" s="431" t="s">
        <v>258</v>
      </c>
      <c r="C157" s="364"/>
      <c r="D157" s="364"/>
      <c r="E157" s="364"/>
      <c r="F157" s="371"/>
      <c r="G157" s="364"/>
      <c r="H157" s="366"/>
      <c r="I157" s="371"/>
      <c r="J157" s="382"/>
      <c r="K157" s="371"/>
      <c r="L157" s="371"/>
      <c r="M157" s="371"/>
      <c r="N157" s="384"/>
      <c r="O157" s="385"/>
      <c r="P157" s="385">
        <f t="shared" si="5"/>
        <v>0</v>
      </c>
      <c r="Q157" s="385">
        <f t="shared" si="4"/>
        <v>0</v>
      </c>
      <c r="R157" s="371"/>
      <c r="S157" s="371"/>
      <c r="T157" s="397"/>
      <c r="Y157" s="399"/>
    </row>
    <row r="158" spans="2:25" s="345" customFormat="1" hidden="1">
      <c r="B158" s="431" t="s">
        <v>259</v>
      </c>
      <c r="C158" s="364"/>
      <c r="D158" s="364"/>
      <c r="E158" s="364"/>
      <c r="F158" s="371"/>
      <c r="G158" s="364"/>
      <c r="H158" s="366"/>
      <c r="I158" s="371"/>
      <c r="J158" s="382"/>
      <c r="K158" s="371"/>
      <c r="L158" s="371"/>
      <c r="M158" s="371"/>
      <c r="N158" s="384"/>
      <c r="O158" s="385"/>
      <c r="P158" s="385">
        <f t="shared" si="5"/>
        <v>0</v>
      </c>
      <c r="Q158" s="385">
        <f t="shared" si="4"/>
        <v>0</v>
      </c>
      <c r="R158" s="371"/>
      <c r="S158" s="371"/>
      <c r="T158" s="397"/>
      <c r="Y158" s="399"/>
    </row>
    <row r="159" spans="2:25" s="345" customFormat="1" hidden="1">
      <c r="B159" s="431" t="s">
        <v>260</v>
      </c>
      <c r="C159" s="364"/>
      <c r="D159" s="364"/>
      <c r="E159" s="364"/>
      <c r="F159" s="371"/>
      <c r="G159" s="364"/>
      <c r="H159" s="366"/>
      <c r="I159" s="371"/>
      <c r="J159" s="382"/>
      <c r="K159" s="371"/>
      <c r="L159" s="371"/>
      <c r="M159" s="371"/>
      <c r="N159" s="384"/>
      <c r="O159" s="385"/>
      <c r="P159" s="385">
        <f t="shared" si="5"/>
        <v>0</v>
      </c>
      <c r="Q159" s="385">
        <f t="shared" si="4"/>
        <v>0</v>
      </c>
      <c r="R159" s="371"/>
      <c r="S159" s="371"/>
      <c r="T159" s="397"/>
      <c r="Y159" s="399"/>
    </row>
    <row r="160" spans="2:25" s="345" customFormat="1" hidden="1">
      <c r="B160" s="431" t="s">
        <v>261</v>
      </c>
      <c r="C160" s="364"/>
      <c r="D160" s="364"/>
      <c r="E160" s="364"/>
      <c r="F160" s="371"/>
      <c r="G160" s="364"/>
      <c r="H160" s="366"/>
      <c r="I160" s="371"/>
      <c r="J160" s="382"/>
      <c r="K160" s="371"/>
      <c r="L160" s="371"/>
      <c r="M160" s="371"/>
      <c r="N160" s="384"/>
      <c r="O160" s="385"/>
      <c r="P160" s="385">
        <f t="shared" si="5"/>
        <v>0</v>
      </c>
      <c r="Q160" s="385">
        <f t="shared" si="4"/>
        <v>0</v>
      </c>
      <c r="R160" s="371"/>
      <c r="S160" s="371"/>
      <c r="T160" s="397"/>
      <c r="Y160" s="399"/>
    </row>
    <row r="161" spans="2:25" s="345" customFormat="1" hidden="1">
      <c r="B161" s="431" t="s">
        <v>262</v>
      </c>
      <c r="C161" s="364"/>
      <c r="D161" s="364"/>
      <c r="E161" s="364"/>
      <c r="F161" s="371"/>
      <c r="G161" s="364"/>
      <c r="H161" s="366"/>
      <c r="I161" s="371"/>
      <c r="J161" s="382"/>
      <c r="K161" s="371"/>
      <c r="L161" s="371"/>
      <c r="M161" s="371"/>
      <c r="N161" s="384"/>
      <c r="O161" s="385"/>
      <c r="P161" s="385">
        <f t="shared" si="5"/>
        <v>0</v>
      </c>
      <c r="Q161" s="385">
        <f t="shared" si="4"/>
        <v>0</v>
      </c>
      <c r="R161" s="371"/>
      <c r="S161" s="371"/>
      <c r="T161" s="397"/>
      <c r="Y161" s="399"/>
    </row>
    <row r="162" spans="2:25" s="345" customFormat="1" hidden="1">
      <c r="B162" s="431" t="s">
        <v>263</v>
      </c>
      <c r="C162" s="364"/>
      <c r="D162" s="364"/>
      <c r="E162" s="364"/>
      <c r="F162" s="371"/>
      <c r="G162" s="364"/>
      <c r="H162" s="366"/>
      <c r="I162" s="371"/>
      <c r="J162" s="382"/>
      <c r="K162" s="371"/>
      <c r="L162" s="371"/>
      <c r="M162" s="371"/>
      <c r="N162" s="384"/>
      <c r="O162" s="385"/>
      <c r="P162" s="385">
        <f t="shared" si="5"/>
        <v>0</v>
      </c>
      <c r="Q162" s="385">
        <f t="shared" si="4"/>
        <v>0</v>
      </c>
      <c r="R162" s="371"/>
      <c r="S162" s="371"/>
      <c r="T162" s="397"/>
      <c r="Y162" s="399"/>
    </row>
    <row r="163" spans="2:25" s="345" customFormat="1" hidden="1">
      <c r="B163" s="431" t="s">
        <v>264</v>
      </c>
      <c r="C163" s="364"/>
      <c r="D163" s="364"/>
      <c r="E163" s="364"/>
      <c r="F163" s="371"/>
      <c r="G163" s="364"/>
      <c r="H163" s="366"/>
      <c r="I163" s="371"/>
      <c r="J163" s="382"/>
      <c r="K163" s="371"/>
      <c r="L163" s="371"/>
      <c r="M163" s="371"/>
      <c r="N163" s="384"/>
      <c r="O163" s="385"/>
      <c r="P163" s="385">
        <f t="shared" si="5"/>
        <v>0</v>
      </c>
      <c r="Q163" s="385">
        <f t="shared" si="4"/>
        <v>0</v>
      </c>
      <c r="R163" s="371"/>
      <c r="S163" s="371"/>
      <c r="T163" s="397"/>
      <c r="Y163" s="399"/>
    </row>
    <row r="164" spans="2:25" s="345" customFormat="1" hidden="1">
      <c r="B164" s="431" t="s">
        <v>265</v>
      </c>
      <c r="C164" s="364"/>
      <c r="D164" s="364"/>
      <c r="E164" s="364"/>
      <c r="F164" s="371"/>
      <c r="G164" s="364"/>
      <c r="H164" s="366"/>
      <c r="I164" s="371"/>
      <c r="J164" s="382"/>
      <c r="K164" s="371"/>
      <c r="L164" s="371"/>
      <c r="M164" s="371"/>
      <c r="N164" s="384"/>
      <c r="O164" s="385"/>
      <c r="P164" s="385">
        <f t="shared" si="5"/>
        <v>0</v>
      </c>
      <c r="Q164" s="385">
        <f t="shared" si="4"/>
        <v>0</v>
      </c>
      <c r="R164" s="371"/>
      <c r="S164" s="371"/>
      <c r="T164" s="397"/>
      <c r="Y164" s="399"/>
    </row>
    <row r="165" spans="2:25" s="345" customFormat="1" hidden="1">
      <c r="B165" s="431" t="s">
        <v>266</v>
      </c>
      <c r="C165" s="364"/>
      <c r="D165" s="364"/>
      <c r="E165" s="364"/>
      <c r="F165" s="371"/>
      <c r="G165" s="364"/>
      <c r="H165" s="366"/>
      <c r="I165" s="371"/>
      <c r="J165" s="382"/>
      <c r="K165" s="371"/>
      <c r="L165" s="371"/>
      <c r="M165" s="371"/>
      <c r="N165" s="384"/>
      <c r="O165" s="385"/>
      <c r="P165" s="385">
        <f t="shared" si="5"/>
        <v>0</v>
      </c>
      <c r="Q165" s="385">
        <f t="shared" si="4"/>
        <v>0</v>
      </c>
      <c r="R165" s="371"/>
      <c r="S165" s="371"/>
      <c r="T165" s="397"/>
      <c r="Y165" s="399"/>
    </row>
    <row r="166" spans="2:25" s="345" customFormat="1" hidden="1">
      <c r="B166" s="431" t="s">
        <v>267</v>
      </c>
      <c r="C166" s="364"/>
      <c r="D166" s="364"/>
      <c r="E166" s="364"/>
      <c r="F166" s="371"/>
      <c r="G166" s="364"/>
      <c r="H166" s="366"/>
      <c r="I166" s="371"/>
      <c r="J166" s="382"/>
      <c r="K166" s="371"/>
      <c r="L166" s="371"/>
      <c r="M166" s="371"/>
      <c r="N166" s="384"/>
      <c r="O166" s="385"/>
      <c r="P166" s="385">
        <f t="shared" si="5"/>
        <v>0</v>
      </c>
      <c r="Q166" s="385">
        <f t="shared" si="4"/>
        <v>0</v>
      </c>
      <c r="R166" s="371"/>
      <c r="S166" s="371"/>
      <c r="T166" s="397"/>
      <c r="Y166" s="399"/>
    </row>
    <row r="167" spans="2:25" s="345" customFormat="1" hidden="1">
      <c r="B167" s="431" t="s">
        <v>268</v>
      </c>
      <c r="C167" s="364"/>
      <c r="D167" s="364"/>
      <c r="E167" s="364"/>
      <c r="F167" s="371"/>
      <c r="G167" s="364"/>
      <c r="H167" s="366"/>
      <c r="I167" s="371"/>
      <c r="J167" s="382"/>
      <c r="K167" s="371"/>
      <c r="L167" s="371"/>
      <c r="M167" s="371"/>
      <c r="N167" s="384"/>
      <c r="O167" s="385"/>
      <c r="P167" s="385">
        <f t="shared" si="5"/>
        <v>0</v>
      </c>
      <c r="Q167" s="385">
        <f t="shared" si="4"/>
        <v>0</v>
      </c>
      <c r="R167" s="371"/>
      <c r="S167" s="371"/>
      <c r="T167" s="397"/>
      <c r="Y167" s="399"/>
    </row>
    <row r="168" spans="2:25" s="345" customFormat="1" hidden="1">
      <c r="B168" s="431" t="s">
        <v>269</v>
      </c>
      <c r="C168" s="364"/>
      <c r="D168" s="364"/>
      <c r="E168" s="364"/>
      <c r="F168" s="371"/>
      <c r="G168" s="364"/>
      <c r="H168" s="366"/>
      <c r="I168" s="371"/>
      <c r="J168" s="382"/>
      <c r="K168" s="371"/>
      <c r="L168" s="371"/>
      <c r="M168" s="371"/>
      <c r="N168" s="384"/>
      <c r="O168" s="385"/>
      <c r="P168" s="385">
        <f t="shared" si="5"/>
        <v>0</v>
      </c>
      <c r="Q168" s="385">
        <f t="shared" si="4"/>
        <v>0</v>
      </c>
      <c r="R168" s="371"/>
      <c r="S168" s="371"/>
      <c r="T168" s="397"/>
      <c r="Y168" s="399"/>
    </row>
    <row r="169" spans="2:25" s="345" customFormat="1" hidden="1">
      <c r="B169" s="431" t="s">
        <v>270</v>
      </c>
      <c r="C169" s="364"/>
      <c r="D169" s="364"/>
      <c r="E169" s="364"/>
      <c r="F169" s="371"/>
      <c r="G169" s="364"/>
      <c r="H169" s="366"/>
      <c r="I169" s="371"/>
      <c r="J169" s="382"/>
      <c r="K169" s="371"/>
      <c r="L169" s="371"/>
      <c r="M169" s="371"/>
      <c r="N169" s="384"/>
      <c r="O169" s="385"/>
      <c r="P169" s="385">
        <f t="shared" si="5"/>
        <v>0</v>
      </c>
      <c r="Q169" s="385">
        <f t="shared" si="4"/>
        <v>0</v>
      </c>
      <c r="R169" s="371"/>
      <c r="S169" s="371"/>
      <c r="T169" s="397"/>
      <c r="Y169" s="399"/>
    </row>
    <row r="170" spans="2:25" s="345" customFormat="1" hidden="1">
      <c r="B170" s="431" t="s">
        <v>271</v>
      </c>
      <c r="C170" s="364"/>
      <c r="D170" s="364"/>
      <c r="E170" s="364"/>
      <c r="F170" s="371"/>
      <c r="G170" s="364"/>
      <c r="H170" s="366"/>
      <c r="I170" s="371"/>
      <c r="J170" s="382"/>
      <c r="K170" s="371"/>
      <c r="L170" s="371"/>
      <c r="M170" s="371"/>
      <c r="N170" s="384"/>
      <c r="O170" s="385"/>
      <c r="P170" s="385"/>
      <c r="Q170" s="385"/>
      <c r="R170" s="371"/>
      <c r="S170" s="371"/>
      <c r="T170" s="397"/>
      <c r="Y170" s="399"/>
    </row>
    <row r="171" spans="2:25" s="345" customFormat="1" hidden="1">
      <c r="B171" s="431" t="s">
        <v>272</v>
      </c>
      <c r="C171" s="364"/>
      <c r="D171" s="364"/>
      <c r="E171" s="364"/>
      <c r="F171" s="371"/>
      <c r="G171" s="364"/>
      <c r="H171" s="366"/>
      <c r="I171" s="371"/>
      <c r="J171" s="382"/>
      <c r="K171" s="371"/>
      <c r="L171" s="371"/>
      <c r="M171" s="371"/>
      <c r="N171" s="384"/>
      <c r="O171" s="385"/>
      <c r="P171" s="385"/>
      <c r="Q171" s="385"/>
      <c r="R171" s="371"/>
      <c r="S171" s="371"/>
      <c r="T171" s="397"/>
      <c r="Y171" s="399"/>
    </row>
    <row r="172" spans="2:25" s="345" customFormat="1" hidden="1">
      <c r="B172" s="431" t="s">
        <v>273</v>
      </c>
      <c r="C172" s="364"/>
      <c r="D172" s="364"/>
      <c r="E172" s="364"/>
      <c r="F172" s="371"/>
      <c r="G172" s="364"/>
      <c r="H172" s="366"/>
      <c r="I172" s="371"/>
      <c r="J172" s="382"/>
      <c r="K172" s="371"/>
      <c r="L172" s="371"/>
      <c r="M172" s="371"/>
      <c r="N172" s="384"/>
      <c r="O172" s="385"/>
      <c r="P172" s="385"/>
      <c r="Q172" s="385"/>
      <c r="R172" s="371"/>
      <c r="S172" s="371"/>
      <c r="T172" s="397"/>
      <c r="Y172" s="399"/>
    </row>
    <row r="173" spans="2:25" hidden="1">
      <c r="B173" s="434" t="s">
        <v>274</v>
      </c>
      <c r="C173" s="401"/>
      <c r="D173" s="401"/>
      <c r="E173" s="401"/>
      <c r="F173" s="402"/>
      <c r="G173" s="403"/>
      <c r="H173" s="404"/>
      <c r="I173" s="402"/>
      <c r="J173" s="382"/>
      <c r="K173" s="402"/>
      <c r="L173" s="402"/>
      <c r="M173" s="402"/>
      <c r="N173" s="384"/>
      <c r="O173" s="405"/>
      <c r="P173" s="405"/>
      <c r="Q173" s="405"/>
      <c r="R173" s="402"/>
      <c r="S173" s="402"/>
      <c r="T173" s="407"/>
    </row>
    <row r="174" spans="2:25" hidden="1">
      <c r="B174" s="434" t="s">
        <v>275</v>
      </c>
      <c r="C174" s="401"/>
      <c r="D174" s="401"/>
      <c r="E174" s="401"/>
      <c r="F174" s="402"/>
      <c r="G174" s="403"/>
      <c r="H174" s="404"/>
      <c r="I174" s="402"/>
      <c r="J174" s="382"/>
      <c r="K174" s="402"/>
      <c r="L174" s="402"/>
      <c r="M174" s="402"/>
      <c r="N174" s="384"/>
      <c r="O174" s="405"/>
      <c r="P174" s="405"/>
      <c r="Q174" s="405"/>
      <c r="R174" s="402"/>
      <c r="S174" s="402"/>
      <c r="T174" s="407"/>
    </row>
    <row r="175" spans="2:25" hidden="1">
      <c r="B175" s="434" t="s">
        <v>276</v>
      </c>
      <c r="C175" s="401"/>
      <c r="D175" s="401"/>
      <c r="E175" s="401"/>
      <c r="F175" s="402"/>
      <c r="G175" s="403"/>
      <c r="H175" s="404"/>
      <c r="I175" s="402"/>
      <c r="J175" s="382"/>
      <c r="K175" s="402"/>
      <c r="L175" s="402"/>
      <c r="M175" s="402"/>
      <c r="N175" s="384"/>
      <c r="O175" s="405"/>
      <c r="P175" s="405"/>
      <c r="Q175" s="405"/>
      <c r="R175" s="402"/>
      <c r="S175" s="402"/>
      <c r="T175" s="407"/>
    </row>
    <row r="176" spans="2:25" hidden="1">
      <c r="B176" s="434" t="s">
        <v>277</v>
      </c>
      <c r="C176" s="401"/>
      <c r="D176" s="401"/>
      <c r="E176" s="401"/>
      <c r="F176" s="402"/>
      <c r="G176" s="403"/>
      <c r="H176" s="404"/>
      <c r="I176" s="402"/>
      <c r="J176" s="382"/>
      <c r="K176" s="402"/>
      <c r="L176" s="402"/>
      <c r="M176" s="402"/>
      <c r="N176" s="384"/>
      <c r="O176" s="405"/>
      <c r="P176" s="405"/>
      <c r="Q176" s="405"/>
      <c r="R176" s="402"/>
      <c r="S176" s="402"/>
      <c r="T176" s="407"/>
    </row>
    <row r="177" spans="2:20" hidden="1">
      <c r="B177" s="434" t="s">
        <v>278</v>
      </c>
      <c r="C177" s="401"/>
      <c r="D177" s="401"/>
      <c r="E177" s="401"/>
      <c r="F177" s="402"/>
      <c r="G177" s="403"/>
      <c r="H177" s="404"/>
      <c r="I177" s="402"/>
      <c r="J177" s="382"/>
      <c r="K177" s="402"/>
      <c r="L177" s="402"/>
      <c r="M177" s="402"/>
      <c r="N177" s="384"/>
      <c r="O177" s="405"/>
      <c r="P177" s="405"/>
      <c r="Q177" s="405"/>
      <c r="R177" s="402"/>
      <c r="S177" s="402"/>
      <c r="T177" s="407"/>
    </row>
  </sheetData>
  <autoFilter ref="B5:AB177"/>
  <pageMargins left="0" right="0" top="0.55069444444444404" bottom="0.43263888888888902" header="0.31458333333333299" footer="0.31458333333333299"/>
  <pageSetup paperSize="9" scale="65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"/>
  <sheetViews>
    <sheetView showGridLines="0" view="pageBreakPreview" topLeftCell="A5" zoomScale="80" zoomScaleNormal="100" zoomScaleSheetLayoutView="80" workbookViewId="0">
      <selection activeCell="D7" sqref="D7"/>
    </sheetView>
  </sheetViews>
  <sheetFormatPr defaultColWidth="9.140625" defaultRowHeight="12.75"/>
  <cols>
    <col min="1" max="1" width="9.140625" style="52"/>
    <col min="2" max="2" width="26.42578125" style="52" customWidth="1"/>
    <col min="3" max="3" width="6.7109375" style="52" customWidth="1"/>
    <col min="4" max="4" width="6.28515625" style="52" customWidth="1"/>
    <col min="5" max="6" width="6.7109375" style="52" customWidth="1"/>
    <col min="7" max="7" width="6.42578125" style="52" customWidth="1"/>
    <col min="8" max="8" width="6.140625" style="52" customWidth="1"/>
    <col min="9" max="9" width="6.5703125" style="52" customWidth="1"/>
    <col min="10" max="10" width="6.42578125" style="52" customWidth="1"/>
    <col min="11" max="11" width="6.7109375" style="52" customWidth="1"/>
    <col min="12" max="12" width="7" style="52" customWidth="1"/>
    <col min="13" max="14" width="6.5703125" style="52" customWidth="1"/>
    <col min="15" max="15" width="28" style="52" customWidth="1"/>
    <col min="16" max="16" width="12.28515625" style="52" customWidth="1"/>
    <col min="17" max="16384" width="9.140625" style="52"/>
  </cols>
  <sheetData>
    <row r="1" spans="2:16" ht="15.75">
      <c r="B1" s="1283" t="s">
        <v>279</v>
      </c>
      <c r="C1" s="1283"/>
      <c r="D1" s="1283"/>
      <c r="E1" s="1283"/>
      <c r="F1" s="1283"/>
      <c r="G1" s="1283"/>
      <c r="H1" s="1283"/>
      <c r="I1" s="1283"/>
      <c r="J1" s="1283"/>
      <c r="K1" s="1283"/>
      <c r="L1" s="1283"/>
      <c r="M1" s="1283"/>
      <c r="N1" s="1283"/>
      <c r="O1" s="1283"/>
    </row>
    <row r="2" spans="2:16" ht="15.75">
      <c r="B2" s="1283" t="s">
        <v>280</v>
      </c>
      <c r="C2" s="1283"/>
      <c r="D2" s="1283"/>
      <c r="E2" s="1283"/>
      <c r="F2" s="1283"/>
      <c r="G2" s="1283"/>
      <c r="H2" s="1283"/>
      <c r="I2" s="1283"/>
      <c r="J2" s="1283"/>
      <c r="K2" s="1283"/>
      <c r="L2" s="1283"/>
      <c r="M2" s="1283"/>
      <c r="N2" s="1283"/>
      <c r="O2" s="1283"/>
    </row>
    <row r="4" spans="2:16" ht="21.75" customHeight="1">
      <c r="B4" s="336" t="s">
        <v>79</v>
      </c>
      <c r="C4" s="336" t="s">
        <v>281</v>
      </c>
      <c r="D4" s="336" t="s">
        <v>282</v>
      </c>
      <c r="E4" s="336" t="s">
        <v>283</v>
      </c>
      <c r="F4" s="336" t="s">
        <v>284</v>
      </c>
      <c r="G4" s="336" t="s">
        <v>285</v>
      </c>
      <c r="H4" s="336" t="s">
        <v>286</v>
      </c>
      <c r="I4" s="336" t="s">
        <v>287</v>
      </c>
      <c r="J4" s="336" t="s">
        <v>288</v>
      </c>
      <c r="K4" s="336" t="s">
        <v>289</v>
      </c>
      <c r="L4" s="336" t="s">
        <v>290</v>
      </c>
      <c r="M4" s="336" t="s">
        <v>291</v>
      </c>
      <c r="N4" s="336" t="s">
        <v>292</v>
      </c>
      <c r="O4" s="336" t="s">
        <v>4</v>
      </c>
      <c r="P4" s="336" t="s">
        <v>4</v>
      </c>
    </row>
    <row r="5" spans="2:16" ht="23.25" customHeight="1">
      <c r="B5" s="337" t="s">
        <v>293</v>
      </c>
      <c r="C5" s="338">
        <v>0</v>
      </c>
      <c r="D5" s="338">
        <v>0</v>
      </c>
      <c r="E5" s="338">
        <v>0</v>
      </c>
      <c r="F5" s="338">
        <v>0</v>
      </c>
      <c r="G5" s="338">
        <v>0</v>
      </c>
      <c r="H5" s="338">
        <v>0</v>
      </c>
      <c r="I5" s="338"/>
      <c r="J5" s="338"/>
      <c r="K5" s="338"/>
      <c r="L5" s="338"/>
      <c r="M5" s="338"/>
      <c r="N5" s="338"/>
      <c r="O5" s="337" t="s">
        <v>293</v>
      </c>
      <c r="P5" s="338">
        <f t="shared" ref="P5:P7" si="0">SUM(C5:N5)</f>
        <v>0</v>
      </c>
    </row>
    <row r="6" spans="2:16" ht="23.25" customHeight="1">
      <c r="B6" s="339" t="s">
        <v>294</v>
      </c>
      <c r="C6" s="340">
        <v>0</v>
      </c>
      <c r="D6" s="340">
        <v>0</v>
      </c>
      <c r="E6" s="340">
        <v>0</v>
      </c>
      <c r="F6" s="340">
        <v>0</v>
      </c>
      <c r="G6" s="340">
        <v>0</v>
      </c>
      <c r="H6" s="340">
        <v>0</v>
      </c>
      <c r="I6" s="340"/>
      <c r="J6" s="340"/>
      <c r="K6" s="340"/>
      <c r="L6" s="340"/>
      <c r="M6" s="343"/>
      <c r="N6" s="340"/>
      <c r="O6" s="339" t="s">
        <v>294</v>
      </c>
      <c r="P6" s="340">
        <f t="shared" si="0"/>
        <v>0</v>
      </c>
    </row>
    <row r="7" spans="2:16" ht="23.25" customHeight="1">
      <c r="B7" s="341" t="s">
        <v>295</v>
      </c>
      <c r="C7" s="342" t="e">
        <f>'rasio PO to PR'!C8</f>
        <v>#REF!</v>
      </c>
      <c r="D7" s="342" t="e">
        <f>'rasio PO to PR'!D8</f>
        <v>#REF!</v>
      </c>
      <c r="E7" s="342" t="e">
        <f>'rasio PO to PR'!E8</f>
        <v>#REF!</v>
      </c>
      <c r="F7" s="342" t="e">
        <f>'rasio PO to PR'!F8</f>
        <v>#REF!</v>
      </c>
      <c r="G7" s="342" t="e">
        <f>'rasio PO to PR'!G8</f>
        <v>#REF!</v>
      </c>
      <c r="H7" s="342" t="e">
        <f>'rasio PO to PR'!H8</f>
        <v>#REF!</v>
      </c>
      <c r="I7" s="342"/>
      <c r="J7" s="342"/>
      <c r="K7" s="342"/>
      <c r="L7" s="342"/>
      <c r="M7" s="342"/>
      <c r="N7" s="342"/>
      <c r="O7" s="341" t="s">
        <v>295</v>
      </c>
      <c r="P7" s="342" t="e">
        <f t="shared" si="0"/>
        <v>#REF!</v>
      </c>
    </row>
  </sheetData>
  <mergeCells count="2">
    <mergeCell ref="B1:O1"/>
    <mergeCell ref="B2:O2"/>
  </mergeCells>
  <printOptions horizontalCentered="1"/>
  <pageMargins left="0" right="0" top="0.75" bottom="0.25" header="0.3" footer="0.3"/>
  <pageSetup paperSize="9" scale="83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2"/>
  <sheetViews>
    <sheetView view="pageBreakPreview" zoomScale="60" zoomScaleNormal="100" workbookViewId="0">
      <selection activeCell="U22" sqref="U22"/>
    </sheetView>
  </sheetViews>
  <sheetFormatPr defaultColWidth="9" defaultRowHeight="15"/>
  <cols>
    <col min="1" max="1" width="16.5703125" customWidth="1"/>
    <col min="2" max="2" width="22.85546875" customWidth="1"/>
    <col min="3" max="3" width="12" customWidth="1"/>
    <col min="10" max="10" width="11.7109375" customWidth="1"/>
    <col min="13" max="13" width="11" customWidth="1"/>
    <col min="14" max="14" width="12.7109375" customWidth="1"/>
    <col min="15" max="15" width="9.140625" customWidth="1"/>
    <col min="21" max="21" width="6.5703125" customWidth="1"/>
    <col min="24" max="24" width="4.140625" customWidth="1"/>
  </cols>
  <sheetData>
    <row r="2" spans="2:15" hidden="1"/>
    <row r="3" spans="2:15" ht="34.5" customHeight="1">
      <c r="B3" s="1284" t="s">
        <v>296</v>
      </c>
      <c r="C3" s="1285"/>
      <c r="D3" s="1285"/>
      <c r="E3" s="1285"/>
      <c r="F3" s="1285"/>
      <c r="G3" s="1285"/>
      <c r="H3" s="1285"/>
      <c r="I3" s="1285"/>
      <c r="J3" s="1285"/>
      <c r="K3" s="1285"/>
      <c r="L3" s="1285"/>
      <c r="M3" s="1285"/>
      <c r="N3" s="1285"/>
      <c r="O3" s="1285"/>
    </row>
    <row r="4" spans="2:15">
      <c r="B4" s="1286" t="s">
        <v>297</v>
      </c>
      <c r="C4" s="1287" t="s">
        <v>298</v>
      </c>
      <c r="D4" s="1287" t="s">
        <v>299</v>
      </c>
      <c r="E4" s="1288" t="s">
        <v>300</v>
      </c>
      <c r="F4" s="1287" t="s">
        <v>301</v>
      </c>
      <c r="G4" s="1287" t="s">
        <v>14</v>
      </c>
      <c r="H4" s="1287" t="s">
        <v>302</v>
      </c>
      <c r="I4" s="1287" t="s">
        <v>303</v>
      </c>
      <c r="J4" s="1289" t="s">
        <v>304</v>
      </c>
      <c r="K4" s="1287" t="s">
        <v>305</v>
      </c>
      <c r="L4" s="1287" t="s">
        <v>306</v>
      </c>
      <c r="M4" s="1287" t="s">
        <v>307</v>
      </c>
      <c r="N4" s="1287" t="s">
        <v>308</v>
      </c>
      <c r="O4" s="1287" t="s">
        <v>32</v>
      </c>
    </row>
    <row r="5" spans="2:15">
      <c r="B5" s="1286"/>
      <c r="C5" s="1287"/>
      <c r="D5" s="1287"/>
      <c r="E5" s="1288"/>
      <c r="F5" s="1287"/>
      <c r="G5" s="1287"/>
      <c r="H5" s="1287"/>
      <c r="I5" s="1287"/>
      <c r="J5" s="1289"/>
      <c r="K5" s="1287"/>
      <c r="L5" s="1287"/>
      <c r="M5" s="1287"/>
      <c r="N5" s="1287"/>
      <c r="O5" s="1287"/>
    </row>
    <row r="6" spans="2:15" ht="15.75">
      <c r="B6" s="328" t="s">
        <v>309</v>
      </c>
      <c r="C6" s="334" t="e">
        <f>#REF!</f>
        <v>#REF!</v>
      </c>
      <c r="D6" s="334" t="e">
        <f>#REF!</f>
        <v>#REF!</v>
      </c>
      <c r="E6" s="334" t="e">
        <f>#REF!</f>
        <v>#REF!</v>
      </c>
      <c r="F6" s="334" t="e">
        <f>#REF!</f>
        <v>#REF!</v>
      </c>
      <c r="G6" s="334" t="e">
        <f>#REF!</f>
        <v>#REF!</v>
      </c>
      <c r="H6" s="334" t="e">
        <f>#REF!</f>
        <v>#REF!</v>
      </c>
      <c r="I6" s="334" t="e">
        <f>#REF!</f>
        <v>#REF!</v>
      </c>
      <c r="J6" s="334" t="e">
        <f>#REF!</f>
        <v>#REF!</v>
      </c>
      <c r="K6" s="334" t="e">
        <f>#REF!</f>
        <v>#REF!</v>
      </c>
      <c r="L6" s="334" t="e">
        <f>#REF!</f>
        <v>#REF!</v>
      </c>
      <c r="M6" s="334" t="e">
        <f>#REF!</f>
        <v>#REF!</v>
      </c>
      <c r="N6" s="334">
        <v>0</v>
      </c>
      <c r="O6" s="334" t="e">
        <f t="shared" ref="O6:O10" si="0">+SUM(C6:N6)</f>
        <v>#REF!</v>
      </c>
    </row>
    <row r="7" spans="2:15" ht="15.75">
      <c r="B7" s="328" t="s">
        <v>310</v>
      </c>
      <c r="C7" s="334" t="e">
        <f>#REF!</f>
        <v>#REF!</v>
      </c>
      <c r="D7" s="334" t="e">
        <f>#REF!</f>
        <v>#REF!</v>
      </c>
      <c r="E7" s="334" t="e">
        <f>#REF!</f>
        <v>#REF!</v>
      </c>
      <c r="F7" s="334" t="e">
        <f>#REF!</f>
        <v>#REF!</v>
      </c>
      <c r="G7" s="334" t="e">
        <f>#REF!</f>
        <v>#REF!</v>
      </c>
      <c r="H7" s="334" t="e">
        <f>#REF!</f>
        <v>#REF!</v>
      </c>
      <c r="I7" s="334" t="e">
        <f>#REF!</f>
        <v>#REF!</v>
      </c>
      <c r="J7" s="334" t="e">
        <f>#REF!</f>
        <v>#REF!</v>
      </c>
      <c r="K7" s="334" t="e">
        <f>#REF!</f>
        <v>#REF!</v>
      </c>
      <c r="L7" s="334" t="e">
        <f>#REF!</f>
        <v>#REF!</v>
      </c>
      <c r="M7" s="334" t="e">
        <f>#REF!</f>
        <v>#REF!</v>
      </c>
      <c r="N7" s="334">
        <v>0</v>
      </c>
      <c r="O7" s="334" t="e">
        <f t="shared" si="0"/>
        <v>#REF!</v>
      </c>
    </row>
    <row r="8" spans="2:15" s="120" customFormat="1" ht="18.75" customHeight="1">
      <c r="B8" s="330" t="s">
        <v>311</v>
      </c>
      <c r="C8" s="335" t="e">
        <f t="shared" ref="C8:N8" si="1">+C6+C7</f>
        <v>#REF!</v>
      </c>
      <c r="D8" s="335" t="e">
        <f t="shared" si="1"/>
        <v>#REF!</v>
      </c>
      <c r="E8" s="335" t="e">
        <f t="shared" si="1"/>
        <v>#REF!</v>
      </c>
      <c r="F8" s="335" t="e">
        <f t="shared" si="1"/>
        <v>#REF!</v>
      </c>
      <c r="G8" s="335" t="e">
        <f t="shared" si="1"/>
        <v>#REF!</v>
      </c>
      <c r="H8" s="335" t="e">
        <f t="shared" si="1"/>
        <v>#REF!</v>
      </c>
      <c r="I8" s="335" t="e">
        <f t="shared" si="1"/>
        <v>#REF!</v>
      </c>
      <c r="J8" s="335" t="e">
        <f t="shared" si="1"/>
        <v>#REF!</v>
      </c>
      <c r="K8" s="335" t="e">
        <f t="shared" si="1"/>
        <v>#REF!</v>
      </c>
      <c r="L8" s="335" t="e">
        <f t="shared" si="1"/>
        <v>#REF!</v>
      </c>
      <c r="M8" s="335" t="e">
        <f t="shared" si="1"/>
        <v>#REF!</v>
      </c>
      <c r="N8" s="335">
        <f t="shared" si="1"/>
        <v>0</v>
      </c>
      <c r="O8" s="334" t="e">
        <f t="shared" si="0"/>
        <v>#REF!</v>
      </c>
    </row>
    <row r="9" spans="2:15" s="120" customFormat="1" ht="18.75" customHeight="1">
      <c r="B9" s="328" t="s">
        <v>312</v>
      </c>
      <c r="C9" s="334" t="e">
        <f>#REF!</f>
        <v>#REF!</v>
      </c>
      <c r="D9" s="334" t="e">
        <f>#REF!</f>
        <v>#REF!</v>
      </c>
      <c r="E9" s="334" t="e">
        <f>#REF!</f>
        <v>#REF!</v>
      </c>
      <c r="F9" s="334" t="e">
        <f>#REF!</f>
        <v>#REF!</v>
      </c>
      <c r="G9" s="334" t="e">
        <f>#REF!</f>
        <v>#REF!</v>
      </c>
      <c r="H9" s="334" t="e">
        <f>#REF!</f>
        <v>#REF!</v>
      </c>
      <c r="I9" s="334" t="e">
        <f>#REF!</f>
        <v>#REF!</v>
      </c>
      <c r="J9" s="334" t="e">
        <f>#REF!</f>
        <v>#REF!</v>
      </c>
      <c r="K9" s="334" t="e">
        <f>#REF!</f>
        <v>#REF!</v>
      </c>
      <c r="L9" s="334" t="e">
        <f>#REF!</f>
        <v>#REF!</v>
      </c>
      <c r="M9" s="334" t="e">
        <f>#REF!</f>
        <v>#REF!</v>
      </c>
      <c r="N9" s="334">
        <v>0</v>
      </c>
      <c r="O9" s="334" t="e">
        <f t="shared" si="0"/>
        <v>#REF!</v>
      </c>
    </row>
    <row r="10" spans="2:15" s="120" customFormat="1" ht="18.75" customHeight="1">
      <c r="B10" s="328" t="s">
        <v>313</v>
      </c>
      <c r="C10" s="334" t="e">
        <f>#REF!</f>
        <v>#REF!</v>
      </c>
      <c r="D10" s="334" t="e">
        <f>#REF!</f>
        <v>#REF!</v>
      </c>
      <c r="E10" s="334" t="e">
        <f>#REF!</f>
        <v>#REF!</v>
      </c>
      <c r="F10" s="334" t="e">
        <f>#REF!</f>
        <v>#REF!</v>
      </c>
      <c r="G10" s="334" t="e">
        <f>#REF!</f>
        <v>#REF!</v>
      </c>
      <c r="H10" s="334" t="e">
        <f>#REF!</f>
        <v>#REF!</v>
      </c>
      <c r="I10" s="334" t="e">
        <f>#REF!</f>
        <v>#REF!</v>
      </c>
      <c r="J10" s="334" t="e">
        <f>#REF!</f>
        <v>#REF!</v>
      </c>
      <c r="K10" s="334" t="e">
        <f>#REF!</f>
        <v>#REF!</v>
      </c>
      <c r="L10" s="334" t="e">
        <f>#REF!</f>
        <v>#REF!</v>
      </c>
      <c r="M10" s="334" t="e">
        <f>#REF!</f>
        <v>#REF!</v>
      </c>
      <c r="N10" s="334">
        <v>0</v>
      </c>
      <c r="O10" s="334" t="e">
        <f t="shared" si="0"/>
        <v>#REF!</v>
      </c>
    </row>
    <row r="11" spans="2:15" s="120" customFormat="1" ht="18.75" customHeight="1">
      <c r="B11" s="330" t="s">
        <v>314</v>
      </c>
      <c r="C11" s="335" t="e">
        <f>C9+C10</f>
        <v>#REF!</v>
      </c>
      <c r="D11" s="335" t="e">
        <f t="shared" ref="D11:O11" si="2">D9+D10</f>
        <v>#REF!</v>
      </c>
      <c r="E11" s="335" t="e">
        <f t="shared" si="2"/>
        <v>#REF!</v>
      </c>
      <c r="F11" s="335" t="e">
        <f t="shared" si="2"/>
        <v>#REF!</v>
      </c>
      <c r="G11" s="335" t="e">
        <f t="shared" si="2"/>
        <v>#REF!</v>
      </c>
      <c r="H11" s="335" t="e">
        <f t="shared" si="2"/>
        <v>#REF!</v>
      </c>
      <c r="I11" s="335" t="e">
        <f t="shared" si="2"/>
        <v>#REF!</v>
      </c>
      <c r="J11" s="335" t="e">
        <f t="shared" si="2"/>
        <v>#REF!</v>
      </c>
      <c r="K11" s="335" t="e">
        <f t="shared" si="2"/>
        <v>#REF!</v>
      </c>
      <c r="L11" s="335" t="e">
        <f t="shared" si="2"/>
        <v>#REF!</v>
      </c>
      <c r="M11" s="335" t="e">
        <f t="shared" si="2"/>
        <v>#REF!</v>
      </c>
      <c r="N11" s="335">
        <f t="shared" si="2"/>
        <v>0</v>
      </c>
      <c r="O11" s="335" t="e">
        <f t="shared" si="2"/>
        <v>#REF!</v>
      </c>
    </row>
    <row r="12" spans="2:15" ht="32.25" customHeight="1">
      <c r="B12" s="330" t="s">
        <v>315</v>
      </c>
      <c r="C12" s="333" t="e">
        <f t="shared" ref="C12:O12" si="3">C11/C8</f>
        <v>#REF!</v>
      </c>
      <c r="D12" s="333" t="e">
        <f t="shared" si="3"/>
        <v>#REF!</v>
      </c>
      <c r="E12" s="333" t="e">
        <f t="shared" si="3"/>
        <v>#REF!</v>
      </c>
      <c r="F12" s="333" t="e">
        <f t="shared" si="3"/>
        <v>#REF!</v>
      </c>
      <c r="G12" s="333" t="e">
        <f t="shared" si="3"/>
        <v>#REF!</v>
      </c>
      <c r="H12" s="333" t="e">
        <f t="shared" si="3"/>
        <v>#REF!</v>
      </c>
      <c r="I12" s="333" t="e">
        <f t="shared" si="3"/>
        <v>#REF!</v>
      </c>
      <c r="J12" s="333" t="e">
        <f t="shared" si="3"/>
        <v>#REF!</v>
      </c>
      <c r="K12" s="333" t="e">
        <f t="shared" si="3"/>
        <v>#REF!</v>
      </c>
      <c r="L12" s="333" t="e">
        <f t="shared" si="3"/>
        <v>#REF!</v>
      </c>
      <c r="M12" s="333" t="e">
        <f t="shared" si="3"/>
        <v>#REF!</v>
      </c>
      <c r="N12" s="333" t="e">
        <f t="shared" si="3"/>
        <v>#DIV/0!</v>
      </c>
      <c r="O12" s="333" t="e">
        <f t="shared" si="3"/>
        <v>#REF!</v>
      </c>
    </row>
  </sheetData>
  <mergeCells count="15">
    <mergeCell ref="B3:O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</mergeCells>
  <printOptions horizontalCentered="1"/>
  <pageMargins left="0" right="0" top="0.75" bottom="0.25" header="0.3" footer="0.3"/>
  <pageSetup paperSize="9" scale="59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2"/>
  <sheetViews>
    <sheetView view="pageBreakPreview" zoomScale="60" zoomScaleNormal="100" workbookViewId="0">
      <selection activeCell="F33" sqref="F33"/>
    </sheetView>
  </sheetViews>
  <sheetFormatPr defaultColWidth="9.140625" defaultRowHeight="15"/>
  <cols>
    <col min="1" max="1" width="2.7109375" customWidth="1"/>
    <col min="2" max="2" width="22.85546875" customWidth="1"/>
    <col min="3" max="3" width="21.140625" customWidth="1"/>
    <col min="4" max="4" width="21" customWidth="1"/>
    <col min="5" max="5" width="21.42578125" customWidth="1"/>
    <col min="6" max="6" width="23" customWidth="1"/>
    <col min="7" max="7" width="20.7109375" customWidth="1"/>
    <col min="8" max="8" width="25.42578125" customWidth="1"/>
    <col min="9" max="9" width="23.140625" customWidth="1"/>
    <col min="10" max="10" width="22.5703125" customWidth="1"/>
    <col min="11" max="11" width="21" customWidth="1"/>
    <col min="12" max="12" width="24.85546875" customWidth="1"/>
    <col min="13" max="13" width="21.7109375" customWidth="1"/>
    <col min="14" max="14" width="17.85546875" customWidth="1"/>
    <col min="15" max="15" width="24.7109375" customWidth="1"/>
    <col min="24" max="24" width="4.140625" customWidth="1"/>
  </cols>
  <sheetData>
    <row r="2" spans="2:15" hidden="1"/>
    <row r="3" spans="2:15" ht="34.5" customHeight="1">
      <c r="B3" s="1284" t="s">
        <v>316</v>
      </c>
      <c r="C3" s="1285"/>
      <c r="D3" s="1285"/>
      <c r="E3" s="1285"/>
      <c r="F3" s="1285"/>
      <c r="G3" s="1285"/>
      <c r="H3" s="1285"/>
      <c r="I3" s="1285"/>
      <c r="J3" s="1285"/>
      <c r="K3" s="1285"/>
      <c r="L3" s="1285"/>
      <c r="M3" s="1285"/>
      <c r="N3" s="1285"/>
      <c r="O3" s="1285"/>
    </row>
    <row r="4" spans="2:15">
      <c r="B4" s="1286" t="s">
        <v>297</v>
      </c>
      <c r="C4" s="1287" t="s">
        <v>298</v>
      </c>
      <c r="D4" s="1287" t="s">
        <v>299</v>
      </c>
      <c r="E4" s="1288" t="s">
        <v>300</v>
      </c>
      <c r="F4" s="1287" t="s">
        <v>301</v>
      </c>
      <c r="G4" s="1287" t="s">
        <v>14</v>
      </c>
      <c r="H4" s="1287" t="s">
        <v>302</v>
      </c>
      <c r="I4" s="1287" t="s">
        <v>303</v>
      </c>
      <c r="J4" s="1289" t="s">
        <v>304</v>
      </c>
      <c r="K4" s="1287" t="s">
        <v>305</v>
      </c>
      <c r="L4" s="1287" t="s">
        <v>306</v>
      </c>
      <c r="M4" s="1287" t="s">
        <v>307</v>
      </c>
      <c r="N4" s="1287" t="s">
        <v>308</v>
      </c>
      <c r="O4" s="1287" t="s">
        <v>32</v>
      </c>
    </row>
    <row r="5" spans="2:15">
      <c r="B5" s="1286"/>
      <c r="C5" s="1287"/>
      <c r="D5" s="1287"/>
      <c r="E5" s="1288"/>
      <c r="F5" s="1287"/>
      <c r="G5" s="1287"/>
      <c r="H5" s="1287"/>
      <c r="I5" s="1287"/>
      <c r="J5" s="1289"/>
      <c r="K5" s="1287"/>
      <c r="L5" s="1287"/>
      <c r="M5" s="1287"/>
      <c r="N5" s="1287"/>
      <c r="O5" s="1287"/>
    </row>
    <row r="6" spans="2:15" ht="15.75">
      <c r="B6" s="328" t="s">
        <v>309</v>
      </c>
      <c r="C6" s="329" t="e">
        <f>#REF!</f>
        <v>#REF!</v>
      </c>
      <c r="D6" s="329" t="e">
        <f>#REF!</f>
        <v>#REF!</v>
      </c>
      <c r="E6" s="329" t="e">
        <f>#REF!</f>
        <v>#REF!</v>
      </c>
      <c r="F6" s="329" t="e">
        <f>#REF!</f>
        <v>#REF!</v>
      </c>
      <c r="G6" s="329" t="e">
        <f>#REF!</f>
        <v>#REF!</v>
      </c>
      <c r="H6" s="329" t="e">
        <f>#REF!</f>
        <v>#REF!</v>
      </c>
      <c r="I6" s="329" t="e">
        <f>#REF!</f>
        <v>#REF!</v>
      </c>
      <c r="J6" s="329" t="e">
        <f>#REF!</f>
        <v>#REF!</v>
      </c>
      <c r="K6" s="329" t="e">
        <f>#REF!</f>
        <v>#REF!</v>
      </c>
      <c r="L6" s="329" t="e">
        <f>#REF!</f>
        <v>#REF!</v>
      </c>
      <c r="M6" s="329" t="e">
        <f>#REF!</f>
        <v>#REF!</v>
      </c>
      <c r="N6" s="329" t="e">
        <f>#REF!</f>
        <v>#REF!</v>
      </c>
      <c r="O6" s="334"/>
    </row>
    <row r="7" spans="2:15" ht="15.75">
      <c r="B7" s="328" t="s">
        <v>310</v>
      </c>
      <c r="C7" s="329" t="e">
        <f>#REF!</f>
        <v>#REF!</v>
      </c>
      <c r="D7" s="329" t="e">
        <f>#REF!</f>
        <v>#REF!</v>
      </c>
      <c r="E7" s="329" t="e">
        <f>#REF!</f>
        <v>#REF!</v>
      </c>
      <c r="F7" s="329" t="e">
        <f>#REF!</f>
        <v>#REF!</v>
      </c>
      <c r="G7" s="329" t="e">
        <f>#REF!</f>
        <v>#REF!</v>
      </c>
      <c r="H7" s="329" t="e">
        <f>#REF!</f>
        <v>#REF!</v>
      </c>
      <c r="I7" s="329" t="e">
        <f>#REF!</f>
        <v>#REF!</v>
      </c>
      <c r="J7" s="329" t="e">
        <f>#REF!</f>
        <v>#REF!</v>
      </c>
      <c r="K7" s="329" t="e">
        <f>#REF!</f>
        <v>#REF!</v>
      </c>
      <c r="L7" s="329" t="e">
        <f>#REF!</f>
        <v>#REF!</v>
      </c>
      <c r="M7" s="329" t="e">
        <f>#REF!</f>
        <v>#REF!</v>
      </c>
      <c r="N7" s="329" t="e">
        <f>#REF!</f>
        <v>#REF!</v>
      </c>
      <c r="O7" s="332"/>
    </row>
    <row r="8" spans="2:15" s="120" customFormat="1" ht="18.75" customHeight="1">
      <c r="B8" s="330" t="s">
        <v>311</v>
      </c>
      <c r="C8" s="331" t="e">
        <f>+C6+C7</f>
        <v>#REF!</v>
      </c>
      <c r="D8" s="331" t="e">
        <f t="shared" ref="D8:N8" si="0">+D6+D7</f>
        <v>#REF!</v>
      </c>
      <c r="E8" s="331" t="e">
        <f t="shared" si="0"/>
        <v>#REF!</v>
      </c>
      <c r="F8" s="331" t="e">
        <f t="shared" si="0"/>
        <v>#REF!</v>
      </c>
      <c r="G8" s="331" t="e">
        <f t="shared" si="0"/>
        <v>#REF!</v>
      </c>
      <c r="H8" s="331" t="e">
        <f t="shared" si="0"/>
        <v>#REF!</v>
      </c>
      <c r="I8" s="331" t="e">
        <f t="shared" si="0"/>
        <v>#REF!</v>
      </c>
      <c r="J8" s="331" t="e">
        <f t="shared" si="0"/>
        <v>#REF!</v>
      </c>
      <c r="K8" s="331" t="e">
        <f t="shared" si="0"/>
        <v>#REF!</v>
      </c>
      <c r="L8" s="331" t="e">
        <f t="shared" si="0"/>
        <v>#REF!</v>
      </c>
      <c r="M8" s="331" t="e">
        <f t="shared" si="0"/>
        <v>#REF!</v>
      </c>
      <c r="N8" s="331" t="e">
        <f t="shared" si="0"/>
        <v>#REF!</v>
      </c>
      <c r="O8" s="331" t="e">
        <f>SUM(C8:N8)</f>
        <v>#REF!</v>
      </c>
    </row>
    <row r="9" spans="2:15" s="120" customFormat="1" ht="18.75" customHeight="1">
      <c r="B9" s="328" t="s">
        <v>312</v>
      </c>
      <c r="C9" s="332" t="e">
        <f>#REF!</f>
        <v>#REF!</v>
      </c>
      <c r="D9" s="332" t="e">
        <f>#REF!</f>
        <v>#REF!</v>
      </c>
      <c r="E9" s="332" t="e">
        <f>#REF!</f>
        <v>#REF!</v>
      </c>
      <c r="F9" s="332" t="e">
        <f>#REF!</f>
        <v>#REF!</v>
      </c>
      <c r="G9" s="332" t="e">
        <f>#REF!</f>
        <v>#REF!</v>
      </c>
      <c r="H9" s="332" t="e">
        <f>#REF!</f>
        <v>#REF!</v>
      </c>
      <c r="I9" s="332" t="e">
        <f>#REF!</f>
        <v>#REF!</v>
      </c>
      <c r="J9" s="332" t="e">
        <f>#REF!</f>
        <v>#REF!</v>
      </c>
      <c r="K9" s="332" t="e">
        <f>#REF!</f>
        <v>#REF!</v>
      </c>
      <c r="L9" s="332" t="e">
        <f>#REF!</f>
        <v>#REF!</v>
      </c>
      <c r="M9" s="332" t="e">
        <f>#REF!</f>
        <v>#REF!</v>
      </c>
      <c r="N9" s="332" t="e">
        <f>#REF!</f>
        <v>#REF!</v>
      </c>
      <c r="O9" s="332"/>
    </row>
    <row r="10" spans="2:15" s="120" customFormat="1" ht="18.75" customHeight="1">
      <c r="B10" s="328" t="s">
        <v>313</v>
      </c>
      <c r="C10" s="332" t="e">
        <f>#REF!</f>
        <v>#REF!</v>
      </c>
      <c r="D10" s="332" t="e">
        <f>#REF!</f>
        <v>#REF!</v>
      </c>
      <c r="E10" s="332" t="e">
        <f>#REF!</f>
        <v>#REF!</v>
      </c>
      <c r="F10" s="332" t="e">
        <f>#REF!</f>
        <v>#REF!</v>
      </c>
      <c r="G10" s="332" t="e">
        <f>#REF!</f>
        <v>#REF!</v>
      </c>
      <c r="H10" s="332" t="e">
        <f>#REF!</f>
        <v>#REF!</v>
      </c>
      <c r="I10" s="332" t="e">
        <f>#REF!</f>
        <v>#REF!</v>
      </c>
      <c r="J10" s="332" t="e">
        <f>#REF!</f>
        <v>#REF!</v>
      </c>
      <c r="K10" s="332" t="e">
        <f>#REF!</f>
        <v>#REF!</v>
      </c>
      <c r="L10" s="332" t="e">
        <f>#REF!</f>
        <v>#REF!</v>
      </c>
      <c r="M10" s="332" t="e">
        <f>#REF!</f>
        <v>#REF!</v>
      </c>
      <c r="N10" s="332" t="e">
        <f>#REF!</f>
        <v>#REF!</v>
      </c>
      <c r="O10" s="332"/>
    </row>
    <row r="11" spans="2:15" s="120" customFormat="1" ht="18.75" customHeight="1">
      <c r="B11" s="330" t="s">
        <v>314</v>
      </c>
      <c r="C11" s="331" t="e">
        <f>C9+C10</f>
        <v>#REF!</v>
      </c>
      <c r="D11" s="331" t="e">
        <f t="shared" ref="D11:N11" si="1">D9+D10</f>
        <v>#REF!</v>
      </c>
      <c r="E11" s="331" t="e">
        <f t="shared" si="1"/>
        <v>#REF!</v>
      </c>
      <c r="F11" s="331" t="e">
        <f t="shared" si="1"/>
        <v>#REF!</v>
      </c>
      <c r="G11" s="331" t="e">
        <f t="shared" si="1"/>
        <v>#REF!</v>
      </c>
      <c r="H11" s="331" t="e">
        <f t="shared" si="1"/>
        <v>#REF!</v>
      </c>
      <c r="I11" s="331" t="e">
        <f t="shared" si="1"/>
        <v>#REF!</v>
      </c>
      <c r="J11" s="331" t="e">
        <f t="shared" si="1"/>
        <v>#REF!</v>
      </c>
      <c r="K11" s="331" t="e">
        <f t="shared" si="1"/>
        <v>#REF!</v>
      </c>
      <c r="L11" s="331" t="e">
        <f t="shared" si="1"/>
        <v>#REF!</v>
      </c>
      <c r="M11" s="331" t="e">
        <f t="shared" si="1"/>
        <v>#REF!</v>
      </c>
      <c r="N11" s="331" t="e">
        <f t="shared" si="1"/>
        <v>#REF!</v>
      </c>
      <c r="O11" s="331" t="e">
        <f>+SUM(C11:N11)</f>
        <v>#REF!</v>
      </c>
    </row>
    <row r="12" spans="2:15" ht="32.25" customHeight="1">
      <c r="B12" s="330" t="s">
        <v>315</v>
      </c>
      <c r="C12" s="333" t="e">
        <f t="shared" ref="C12:O12" si="2">C11/C8</f>
        <v>#REF!</v>
      </c>
      <c r="D12" s="333" t="e">
        <f t="shared" si="2"/>
        <v>#REF!</v>
      </c>
      <c r="E12" s="333" t="e">
        <f t="shared" si="2"/>
        <v>#REF!</v>
      </c>
      <c r="F12" s="333" t="e">
        <f t="shared" si="2"/>
        <v>#REF!</v>
      </c>
      <c r="G12" s="333" t="e">
        <f t="shared" si="2"/>
        <v>#REF!</v>
      </c>
      <c r="H12" s="333" t="e">
        <f t="shared" si="2"/>
        <v>#REF!</v>
      </c>
      <c r="I12" s="333" t="e">
        <f t="shared" si="2"/>
        <v>#REF!</v>
      </c>
      <c r="J12" s="333" t="e">
        <f t="shared" si="2"/>
        <v>#REF!</v>
      </c>
      <c r="K12" s="333" t="e">
        <f t="shared" si="2"/>
        <v>#REF!</v>
      </c>
      <c r="L12" s="333" t="e">
        <f t="shared" si="2"/>
        <v>#REF!</v>
      </c>
      <c r="M12" s="333" t="e">
        <f t="shared" si="2"/>
        <v>#REF!</v>
      </c>
      <c r="N12" s="333" t="e">
        <f t="shared" si="2"/>
        <v>#REF!</v>
      </c>
      <c r="O12" s="333" t="e">
        <f t="shared" si="2"/>
        <v>#REF!</v>
      </c>
    </row>
  </sheetData>
  <mergeCells count="15">
    <mergeCell ref="B3:O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</mergeCells>
  <printOptions horizontalCentered="1"/>
  <pageMargins left="0" right="0" top="0.75" bottom="0.25" header="0.3" footer="0.3"/>
  <pageSetup paperSize="9" scale="50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38"/>
  <sheetViews>
    <sheetView topLeftCell="B1" workbookViewId="0">
      <selection activeCell="K8" sqref="K8"/>
    </sheetView>
  </sheetViews>
  <sheetFormatPr defaultColWidth="9" defaultRowHeight="15"/>
  <cols>
    <col min="1" max="1" width="5.42578125" customWidth="1"/>
    <col min="2" max="2" width="45.5703125" customWidth="1"/>
    <col min="3" max="3" width="8.42578125" customWidth="1"/>
  </cols>
  <sheetData>
    <row r="3" spans="2:15">
      <c r="B3" s="1290" t="s">
        <v>317</v>
      </c>
      <c r="C3" s="1290"/>
      <c r="D3" s="1290"/>
      <c r="E3" s="1290"/>
      <c r="F3" s="1290"/>
      <c r="G3" s="1290"/>
      <c r="H3" s="1290"/>
      <c r="I3" s="1290"/>
      <c r="J3" s="1290"/>
      <c r="K3" s="1290"/>
      <c r="L3" s="1290"/>
      <c r="M3" s="1290"/>
      <c r="N3" s="1290"/>
      <c r="O3" s="1290"/>
    </row>
    <row r="4" spans="2:15">
      <c r="B4" s="1290"/>
      <c r="C4" s="1290"/>
      <c r="D4" s="1290"/>
      <c r="E4" s="1290"/>
      <c r="F4" s="1290"/>
      <c r="G4" s="1290"/>
      <c r="H4" s="1290"/>
      <c r="I4" s="1290"/>
      <c r="J4" s="1290"/>
      <c r="K4" s="1290"/>
      <c r="L4" s="1290"/>
      <c r="M4" s="1290"/>
      <c r="N4" s="1290"/>
      <c r="O4" s="1290"/>
    </row>
    <row r="6" spans="2:15" ht="15.75">
      <c r="B6" s="321" t="s">
        <v>79</v>
      </c>
      <c r="C6" s="321" t="s">
        <v>318</v>
      </c>
      <c r="D6" s="321" t="s">
        <v>281</v>
      </c>
      <c r="E6" s="321" t="s">
        <v>319</v>
      </c>
      <c r="F6" s="321" t="s">
        <v>283</v>
      </c>
      <c r="G6" s="321" t="s">
        <v>284</v>
      </c>
      <c r="H6" s="321" t="s">
        <v>285</v>
      </c>
      <c r="I6" s="321" t="s">
        <v>286</v>
      </c>
      <c r="J6" s="321" t="s">
        <v>287</v>
      </c>
      <c r="K6" s="321" t="s">
        <v>288</v>
      </c>
      <c r="L6" s="321" t="s">
        <v>320</v>
      </c>
      <c r="M6" s="321" t="s">
        <v>290</v>
      </c>
      <c r="N6" s="321" t="s">
        <v>291</v>
      </c>
      <c r="O6" s="321" t="s">
        <v>292</v>
      </c>
    </row>
    <row r="7" spans="2:15" ht="30">
      <c r="B7" s="322" t="s">
        <v>321</v>
      </c>
      <c r="C7" s="323" t="s">
        <v>56</v>
      </c>
      <c r="D7" s="324" t="e">
        <f>#REF!</f>
        <v>#REF!</v>
      </c>
      <c r="E7" s="324" t="e">
        <f>#REF!</f>
        <v>#REF!</v>
      </c>
      <c r="F7" s="324" t="e">
        <f>#REF!</f>
        <v>#REF!</v>
      </c>
      <c r="G7" s="324" t="e">
        <f>#REF!</f>
        <v>#REF!</v>
      </c>
      <c r="H7" s="324" t="e">
        <f>#REF!</f>
        <v>#REF!</v>
      </c>
      <c r="I7" s="324" t="e">
        <f>#REF!</f>
        <v>#REF!</v>
      </c>
      <c r="J7" s="324" t="e">
        <f>#REF!</f>
        <v>#REF!</v>
      </c>
      <c r="K7" s="324" t="e">
        <f>#REF!</f>
        <v>#REF!</v>
      </c>
      <c r="L7" s="324" t="e">
        <f>#REF!</f>
        <v>#REF!</v>
      </c>
      <c r="M7" s="324" t="e">
        <f>#REF!</f>
        <v>#REF!</v>
      </c>
      <c r="N7" s="324" t="e">
        <f>#REF!</f>
        <v>#REF!</v>
      </c>
      <c r="O7" s="324" t="e">
        <f>#REF!</f>
        <v>#REF!</v>
      </c>
    </row>
    <row r="8" spans="2:15" ht="30">
      <c r="B8" s="322" t="s">
        <v>322</v>
      </c>
      <c r="C8" s="323" t="s">
        <v>56</v>
      </c>
      <c r="D8" s="324" t="e">
        <f>#REF!</f>
        <v>#REF!</v>
      </c>
      <c r="E8" s="324" t="e">
        <f>#REF!</f>
        <v>#REF!</v>
      </c>
      <c r="F8" s="324" t="e">
        <f>#REF!</f>
        <v>#REF!</v>
      </c>
      <c r="G8" s="324" t="e">
        <f>#REF!</f>
        <v>#REF!</v>
      </c>
      <c r="H8" s="324" t="e">
        <f>#REF!</f>
        <v>#REF!</v>
      </c>
      <c r="I8" s="324" t="e">
        <f>#REF!</f>
        <v>#REF!</v>
      </c>
      <c r="J8" s="324" t="e">
        <f>#REF!</f>
        <v>#REF!</v>
      </c>
      <c r="K8" s="324" t="e">
        <f>#REF!</f>
        <v>#REF!</v>
      </c>
      <c r="L8" s="324" t="e">
        <f>#REF!</f>
        <v>#REF!</v>
      </c>
      <c r="M8" s="324" t="e">
        <f>#REF!</f>
        <v>#REF!</v>
      </c>
      <c r="N8" s="324" t="e">
        <f>#REF!</f>
        <v>#REF!</v>
      </c>
      <c r="O8" s="324" t="e">
        <f>#REF!</f>
        <v>#REF!</v>
      </c>
    </row>
    <row r="9" spans="2:15" ht="36" customHeight="1">
      <c r="B9" s="322" t="s">
        <v>323</v>
      </c>
      <c r="C9" s="323" t="s">
        <v>56</v>
      </c>
      <c r="D9" s="324" t="e">
        <f t="shared" ref="D9:K9" si="0">D7-D8</f>
        <v>#REF!</v>
      </c>
      <c r="E9" s="324" t="e">
        <f t="shared" si="0"/>
        <v>#REF!</v>
      </c>
      <c r="F9" s="324" t="e">
        <f t="shared" si="0"/>
        <v>#REF!</v>
      </c>
      <c r="G9" s="324" t="e">
        <f t="shared" si="0"/>
        <v>#REF!</v>
      </c>
      <c r="H9" s="324" t="e">
        <f t="shared" si="0"/>
        <v>#REF!</v>
      </c>
      <c r="I9" s="324" t="e">
        <f t="shared" si="0"/>
        <v>#REF!</v>
      </c>
      <c r="J9" s="324" t="e">
        <f t="shared" si="0"/>
        <v>#REF!</v>
      </c>
      <c r="K9" s="324" t="e">
        <f t="shared" si="0"/>
        <v>#REF!</v>
      </c>
      <c r="L9" s="324" t="e">
        <f t="shared" ref="L9:M9" si="1">L7-L8</f>
        <v>#REF!</v>
      </c>
      <c r="M9" s="324" t="e">
        <f t="shared" si="1"/>
        <v>#REF!</v>
      </c>
      <c r="N9" s="324" t="e">
        <f t="shared" ref="N9:O9" si="2">N7-N8</f>
        <v>#REF!</v>
      </c>
      <c r="O9" s="324" t="e">
        <f t="shared" si="2"/>
        <v>#REF!</v>
      </c>
    </row>
    <row r="10" spans="2:15" s="320" customFormat="1" ht="21.75" customHeight="1">
      <c r="B10" s="325" t="s">
        <v>324</v>
      </c>
      <c r="C10" s="326" t="s">
        <v>35</v>
      </c>
      <c r="D10" s="327" t="e">
        <f>D8/D7</f>
        <v>#REF!</v>
      </c>
      <c r="E10" s="327" t="e">
        <f t="shared" ref="E10:K10" si="3">E8/E7</f>
        <v>#REF!</v>
      </c>
      <c r="F10" s="327" t="e">
        <f t="shared" si="3"/>
        <v>#REF!</v>
      </c>
      <c r="G10" s="327" t="e">
        <f t="shared" si="3"/>
        <v>#REF!</v>
      </c>
      <c r="H10" s="327" t="e">
        <f t="shared" si="3"/>
        <v>#REF!</v>
      </c>
      <c r="I10" s="327" t="e">
        <f t="shared" si="3"/>
        <v>#REF!</v>
      </c>
      <c r="J10" s="327" t="e">
        <f t="shared" si="3"/>
        <v>#REF!</v>
      </c>
      <c r="K10" s="327" t="e">
        <f t="shared" si="3"/>
        <v>#REF!</v>
      </c>
      <c r="L10" s="327" t="e">
        <f t="shared" ref="L10:M10" si="4">L8/L7</f>
        <v>#REF!</v>
      </c>
      <c r="M10" s="327" t="e">
        <f t="shared" si="4"/>
        <v>#REF!</v>
      </c>
      <c r="N10" s="327" t="e">
        <f t="shared" ref="N10:O10" si="5">N8/N7</f>
        <v>#REF!</v>
      </c>
      <c r="O10" s="327" t="e">
        <f t="shared" si="5"/>
        <v>#REF!</v>
      </c>
    </row>
    <row r="31" spans="10:10">
      <c r="J31" t="s">
        <v>325</v>
      </c>
    </row>
    <row r="36" spans="10:13">
      <c r="J36" t="s">
        <v>85</v>
      </c>
    </row>
    <row r="38" spans="10:13">
      <c r="J38" t="s">
        <v>326</v>
      </c>
      <c r="M38" t="s">
        <v>327</v>
      </c>
    </row>
  </sheetData>
  <mergeCells count="1">
    <mergeCell ref="B3:O4"/>
  </mergeCells>
  <printOptions horizontalCentered="1"/>
  <pageMargins left="0.196527777777778" right="0.196527777777778" top="0.55069444444444404" bottom="0.35416666666666702" header="0.31458333333333299" footer="0.31458333333333299"/>
  <pageSetup paperSize="9" scale="80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0000"/>
  </sheetPr>
  <dimension ref="A2:J200"/>
  <sheetViews>
    <sheetView zoomScale="80" zoomScaleNormal="80" workbookViewId="0">
      <selection activeCell="B7" sqref="B7"/>
    </sheetView>
  </sheetViews>
  <sheetFormatPr defaultColWidth="9.140625" defaultRowHeight="15"/>
  <cols>
    <col min="1" max="1" width="6.42578125" style="257" customWidth="1"/>
    <col min="2" max="2" width="66.42578125" style="257" customWidth="1"/>
    <col min="3" max="3" width="107.42578125" style="257" customWidth="1"/>
    <col min="4" max="4" width="7.85546875" style="257" hidden="1" customWidth="1"/>
    <col min="5" max="5" width="10.5703125" style="257" hidden="1" customWidth="1"/>
    <col min="6" max="6" width="20.7109375" style="257" hidden="1" customWidth="1"/>
    <col min="7" max="7" width="17.42578125" style="258" customWidth="1"/>
    <col min="8" max="8" width="34.5703125" style="257" customWidth="1"/>
    <col min="9" max="9" width="3.42578125" style="257" customWidth="1"/>
    <col min="10" max="16384" width="9.140625" style="257"/>
  </cols>
  <sheetData>
    <row r="2" spans="1:10" ht="18.75">
      <c r="A2" s="1291" t="s">
        <v>328</v>
      </c>
      <c r="B2" s="1291"/>
      <c r="C2" s="1291"/>
      <c r="D2" s="1291"/>
      <c r="E2" s="1291"/>
      <c r="F2" s="1291"/>
      <c r="G2" s="1291"/>
      <c r="H2" s="1291"/>
    </row>
    <row r="5" spans="1:10" ht="15.75">
      <c r="A5" s="1292" t="s">
        <v>329</v>
      </c>
      <c r="B5" s="1292"/>
      <c r="C5" s="1292"/>
      <c r="D5" s="1292"/>
      <c r="E5" s="1292"/>
      <c r="F5" s="1292"/>
      <c r="G5" s="1292"/>
      <c r="H5" s="1292"/>
    </row>
    <row r="6" spans="1:10" s="254" customFormat="1" ht="5.25" customHeight="1">
      <c r="A6" s="259"/>
      <c r="B6" s="259"/>
      <c r="C6" s="259"/>
      <c r="D6" s="259"/>
      <c r="E6" s="259"/>
      <c r="F6" s="259"/>
      <c r="G6" s="160"/>
      <c r="H6" s="259"/>
    </row>
    <row r="7" spans="1:10" s="254" customFormat="1" ht="14.25" customHeight="1">
      <c r="A7" s="259" t="s">
        <v>330</v>
      </c>
      <c r="B7" s="259"/>
      <c r="C7" s="259"/>
      <c r="D7" s="259"/>
      <c r="E7" s="259"/>
      <c r="F7" s="259"/>
      <c r="G7" s="160"/>
      <c r="H7" s="259"/>
    </row>
    <row r="8" spans="1:10" s="254" customFormat="1" ht="6" customHeight="1">
      <c r="A8" s="260"/>
      <c r="B8" s="260"/>
      <c r="C8" s="260"/>
      <c r="D8" s="260"/>
      <c r="E8" s="260"/>
      <c r="F8" s="260"/>
      <c r="G8" s="261"/>
      <c r="H8" s="260"/>
    </row>
    <row r="9" spans="1:10" ht="15" customHeight="1">
      <c r="A9" s="1293" t="s">
        <v>6</v>
      </c>
      <c r="B9" s="1293" t="s">
        <v>7</v>
      </c>
      <c r="C9" s="1293"/>
      <c r="D9" s="1293" t="s">
        <v>70</v>
      </c>
      <c r="E9" s="1293"/>
      <c r="F9" s="1300" t="s">
        <v>71</v>
      </c>
      <c r="G9" s="1302" t="s">
        <v>72</v>
      </c>
      <c r="H9" s="1300" t="s">
        <v>74</v>
      </c>
    </row>
    <row r="10" spans="1:10">
      <c r="A10" s="1299"/>
      <c r="B10" s="262" t="s">
        <v>331</v>
      </c>
      <c r="C10" s="263" t="s">
        <v>332</v>
      </c>
      <c r="D10" s="1293"/>
      <c r="E10" s="1293"/>
      <c r="F10" s="1301"/>
      <c r="G10" s="1303"/>
      <c r="H10" s="1301"/>
    </row>
    <row r="11" spans="1:10" ht="30">
      <c r="A11" s="264">
        <v>1</v>
      </c>
      <c r="B11" s="265" t="s">
        <v>333</v>
      </c>
      <c r="C11" s="266" t="s">
        <v>334</v>
      </c>
      <c r="D11" s="267"/>
      <c r="E11" s="267"/>
      <c r="F11" s="268"/>
      <c r="G11" s="269">
        <v>42800000</v>
      </c>
      <c r="H11" s="265" t="s">
        <v>335</v>
      </c>
      <c r="J11" s="281" t="s">
        <v>79</v>
      </c>
    </row>
    <row r="12" spans="1:10" ht="14.25" customHeight="1">
      <c r="A12" s="264">
        <v>2</v>
      </c>
      <c r="B12" s="270" t="s">
        <v>336</v>
      </c>
      <c r="C12" s="270" t="s">
        <v>337</v>
      </c>
      <c r="D12" s="271"/>
      <c r="E12" s="271"/>
      <c r="F12" s="272"/>
      <c r="G12" s="273">
        <v>7392000</v>
      </c>
      <c r="H12" s="270" t="s">
        <v>338</v>
      </c>
      <c r="J12" s="281" t="s">
        <v>79</v>
      </c>
    </row>
    <row r="13" spans="1:10">
      <c r="A13" s="264">
        <v>3</v>
      </c>
      <c r="B13" s="270" t="s">
        <v>339</v>
      </c>
      <c r="C13" s="270" t="s">
        <v>337</v>
      </c>
      <c r="D13" s="271"/>
      <c r="E13" s="271"/>
      <c r="F13" s="272"/>
      <c r="G13" s="273">
        <v>11088000</v>
      </c>
      <c r="H13" s="270" t="s">
        <v>340</v>
      </c>
      <c r="J13" s="281" t="s">
        <v>79</v>
      </c>
    </row>
    <row r="14" spans="1:10" ht="15.75" customHeight="1">
      <c r="A14" s="264">
        <v>4</v>
      </c>
      <c r="B14" s="270" t="s">
        <v>341</v>
      </c>
      <c r="C14" s="270" t="s">
        <v>342</v>
      </c>
      <c r="D14" s="271"/>
      <c r="E14" s="271"/>
      <c r="F14" s="272"/>
      <c r="G14" s="273">
        <v>84000000</v>
      </c>
      <c r="H14" s="270" t="s">
        <v>343</v>
      </c>
      <c r="J14" s="281" t="s">
        <v>79</v>
      </c>
    </row>
    <row r="15" spans="1:10" ht="15.75" customHeight="1">
      <c r="A15" s="264">
        <v>5</v>
      </c>
      <c r="B15" s="270" t="s">
        <v>344</v>
      </c>
      <c r="C15" s="270" t="s">
        <v>337</v>
      </c>
      <c r="D15" s="271"/>
      <c r="E15" s="271"/>
      <c r="F15" s="274"/>
      <c r="G15" s="273">
        <v>11088000</v>
      </c>
      <c r="H15" s="270" t="s">
        <v>345</v>
      </c>
      <c r="J15" s="281" t="s">
        <v>79</v>
      </c>
    </row>
    <row r="16" spans="1:10" ht="31.5" customHeight="1">
      <c r="A16" s="264">
        <v>6</v>
      </c>
      <c r="B16" s="270" t="s">
        <v>346</v>
      </c>
      <c r="C16" s="275" t="s">
        <v>347</v>
      </c>
      <c r="D16" s="271"/>
      <c r="E16" s="271"/>
      <c r="F16" s="276"/>
      <c r="G16" s="273">
        <v>85800000</v>
      </c>
      <c r="H16" s="270" t="s">
        <v>348</v>
      </c>
      <c r="J16" s="281" t="s">
        <v>79</v>
      </c>
    </row>
    <row r="17" spans="1:10" ht="15.75" customHeight="1">
      <c r="A17" s="264">
        <v>7</v>
      </c>
      <c r="B17" s="270" t="s">
        <v>349</v>
      </c>
      <c r="C17" s="270" t="s">
        <v>350</v>
      </c>
      <c r="D17" s="271"/>
      <c r="E17" s="271"/>
      <c r="F17" s="276"/>
      <c r="G17" s="273">
        <v>3168000</v>
      </c>
      <c r="H17" s="270" t="s">
        <v>351</v>
      </c>
      <c r="J17" s="281" t="s">
        <v>79</v>
      </c>
    </row>
    <row r="18" spans="1:10" ht="15.75" customHeight="1">
      <c r="A18" s="264">
        <v>8</v>
      </c>
      <c r="B18" s="270" t="s">
        <v>349</v>
      </c>
      <c r="C18" s="270" t="s">
        <v>352</v>
      </c>
      <c r="D18" s="271"/>
      <c r="E18" s="271"/>
      <c r="F18" s="277"/>
      <c r="G18" s="273">
        <v>2475000</v>
      </c>
      <c r="H18" s="270" t="s">
        <v>351</v>
      </c>
      <c r="J18" s="281" t="s">
        <v>79</v>
      </c>
    </row>
    <row r="19" spans="1:10">
      <c r="A19" s="264">
        <v>9</v>
      </c>
      <c r="B19" s="270" t="s">
        <v>349</v>
      </c>
      <c r="C19" s="270" t="s">
        <v>353</v>
      </c>
      <c r="D19" s="271"/>
      <c r="E19" s="271"/>
      <c r="F19" s="276"/>
      <c r="G19" s="273">
        <v>1718000</v>
      </c>
      <c r="H19" s="270" t="s">
        <v>351</v>
      </c>
      <c r="J19" s="281" t="s">
        <v>79</v>
      </c>
    </row>
    <row r="20" spans="1:10">
      <c r="A20" s="264">
        <v>10</v>
      </c>
      <c r="B20" s="270" t="s">
        <v>349</v>
      </c>
      <c r="C20" s="270" t="s">
        <v>354</v>
      </c>
      <c r="D20" s="278"/>
      <c r="E20" s="279"/>
      <c r="F20" s="280"/>
      <c r="G20" s="273">
        <v>859000</v>
      </c>
      <c r="H20" s="270" t="s">
        <v>351</v>
      </c>
      <c r="J20" s="281" t="s">
        <v>79</v>
      </c>
    </row>
    <row r="21" spans="1:10">
      <c r="A21" s="264">
        <v>11</v>
      </c>
      <c r="B21" s="270" t="s">
        <v>355</v>
      </c>
      <c r="C21" s="270" t="s">
        <v>356</v>
      </c>
      <c r="D21" s="278"/>
      <c r="E21" s="279"/>
      <c r="F21" s="274"/>
      <c r="G21" s="273">
        <v>124320</v>
      </c>
      <c r="H21" s="270" t="s">
        <v>357</v>
      </c>
      <c r="J21" s="281" t="s">
        <v>79</v>
      </c>
    </row>
    <row r="22" spans="1:10" ht="18.75" customHeight="1">
      <c r="A22" s="264">
        <v>12</v>
      </c>
      <c r="B22" s="270" t="s">
        <v>355</v>
      </c>
      <c r="C22" s="270" t="s">
        <v>358</v>
      </c>
      <c r="D22" s="278"/>
      <c r="E22" s="278"/>
      <c r="F22" s="280"/>
      <c r="G22" s="273">
        <v>42075</v>
      </c>
      <c r="H22" s="270" t="s">
        <v>357</v>
      </c>
      <c r="J22" s="281" t="s">
        <v>79</v>
      </c>
    </row>
    <row r="23" spans="1:10" ht="16.5" customHeight="1">
      <c r="A23" s="264">
        <v>13</v>
      </c>
      <c r="B23" s="270" t="s">
        <v>355</v>
      </c>
      <c r="C23" s="270" t="s">
        <v>359</v>
      </c>
      <c r="D23" s="271"/>
      <c r="E23" s="271"/>
      <c r="F23" s="277"/>
      <c r="G23" s="273">
        <v>646000</v>
      </c>
      <c r="H23" s="270" t="s">
        <v>357</v>
      </c>
      <c r="J23" s="281" t="s">
        <v>79</v>
      </c>
    </row>
    <row r="24" spans="1:10">
      <c r="A24" s="264">
        <v>14</v>
      </c>
      <c r="B24" s="270" t="s">
        <v>360</v>
      </c>
      <c r="C24" s="270" t="s">
        <v>361</v>
      </c>
      <c r="D24" s="271"/>
      <c r="E24" s="271"/>
      <c r="F24" s="276"/>
      <c r="G24" s="273">
        <v>217817600</v>
      </c>
      <c r="H24" s="270" t="s">
        <v>362</v>
      </c>
      <c r="J24" s="281" t="s">
        <v>79</v>
      </c>
    </row>
    <row r="25" spans="1:10">
      <c r="A25" s="264">
        <v>15</v>
      </c>
      <c r="B25" s="270" t="s">
        <v>363</v>
      </c>
      <c r="C25" s="270" t="s">
        <v>337</v>
      </c>
      <c r="D25" s="271"/>
      <c r="E25" s="271"/>
      <c r="F25" s="276"/>
      <c r="G25" s="273">
        <v>11088000</v>
      </c>
      <c r="H25" s="270" t="s">
        <v>364</v>
      </c>
      <c r="J25" s="281" t="s">
        <v>79</v>
      </c>
    </row>
    <row r="26" spans="1:10">
      <c r="A26" s="264">
        <v>16</v>
      </c>
      <c r="B26" s="270" t="s">
        <v>349</v>
      </c>
      <c r="C26" s="270" t="s">
        <v>365</v>
      </c>
      <c r="D26" s="271"/>
      <c r="E26" s="271"/>
      <c r="F26" s="276"/>
      <c r="G26" s="273">
        <v>1512500</v>
      </c>
      <c r="H26" s="270" t="s">
        <v>366</v>
      </c>
      <c r="J26" s="281" t="s">
        <v>79</v>
      </c>
    </row>
    <row r="27" spans="1:10">
      <c r="A27" s="264">
        <v>17</v>
      </c>
      <c r="B27" s="270" t="s">
        <v>367</v>
      </c>
      <c r="C27" s="270" t="s">
        <v>368</v>
      </c>
      <c r="D27" s="271"/>
      <c r="E27" s="271"/>
      <c r="F27" s="276"/>
      <c r="G27" s="273">
        <v>1328250</v>
      </c>
      <c r="H27" s="270" t="s">
        <v>369</v>
      </c>
      <c r="J27" s="281" t="s">
        <v>79</v>
      </c>
    </row>
    <row r="28" spans="1:10">
      <c r="A28" s="264">
        <v>18</v>
      </c>
      <c r="B28" s="270" t="s">
        <v>367</v>
      </c>
      <c r="C28" s="270" t="s">
        <v>370</v>
      </c>
      <c r="D28" s="271"/>
      <c r="E28" s="271"/>
      <c r="F28" s="276"/>
      <c r="G28" s="273">
        <v>594000</v>
      </c>
      <c r="H28" s="270" t="s">
        <v>369</v>
      </c>
      <c r="J28" s="281" t="s">
        <v>79</v>
      </c>
    </row>
    <row r="29" spans="1:10">
      <c r="A29" s="264">
        <v>19</v>
      </c>
      <c r="B29" s="270" t="s">
        <v>367</v>
      </c>
      <c r="C29" s="270" t="s">
        <v>371</v>
      </c>
      <c r="D29" s="271"/>
      <c r="E29" s="271"/>
      <c r="F29" s="276"/>
      <c r="G29" s="273">
        <v>751200</v>
      </c>
      <c r="H29" s="270" t="s">
        <v>369</v>
      </c>
      <c r="J29" s="281" t="s">
        <v>79</v>
      </c>
    </row>
    <row r="30" spans="1:10">
      <c r="A30" s="264">
        <v>20</v>
      </c>
      <c r="B30" s="270" t="s">
        <v>367</v>
      </c>
      <c r="C30" s="270" t="s">
        <v>372</v>
      </c>
      <c r="D30" s="271"/>
      <c r="E30" s="271"/>
      <c r="F30" s="276"/>
      <c r="G30" s="273">
        <v>1650000</v>
      </c>
      <c r="H30" s="270" t="s">
        <v>369</v>
      </c>
      <c r="J30" s="281" t="s">
        <v>79</v>
      </c>
    </row>
    <row r="31" spans="1:10">
      <c r="A31" s="264">
        <v>21</v>
      </c>
      <c r="B31" s="270" t="s">
        <v>367</v>
      </c>
      <c r="C31" s="270" t="s">
        <v>373</v>
      </c>
      <c r="D31" s="271"/>
      <c r="E31" s="271"/>
      <c r="F31" s="276"/>
      <c r="G31" s="273">
        <v>1250000</v>
      </c>
      <c r="H31" s="270" t="s">
        <v>369</v>
      </c>
      <c r="J31" s="281" t="s">
        <v>79</v>
      </c>
    </row>
    <row r="32" spans="1:10">
      <c r="A32" s="264">
        <v>22</v>
      </c>
      <c r="B32" s="270" t="s">
        <v>367</v>
      </c>
      <c r="C32" s="270" t="s">
        <v>374</v>
      </c>
      <c r="D32" s="271"/>
      <c r="E32" s="271"/>
      <c r="F32" s="276"/>
      <c r="G32" s="273">
        <v>1075000</v>
      </c>
      <c r="H32" s="270" t="s">
        <v>369</v>
      </c>
      <c r="J32" s="281" t="s">
        <v>79</v>
      </c>
    </row>
    <row r="33" spans="1:10">
      <c r="A33" s="264">
        <v>23</v>
      </c>
      <c r="B33" s="270" t="s">
        <v>367</v>
      </c>
      <c r="C33" s="270" t="s">
        <v>375</v>
      </c>
      <c r="D33" s="271"/>
      <c r="E33" s="271"/>
      <c r="F33" s="276"/>
      <c r="G33" s="273">
        <v>858000</v>
      </c>
      <c r="H33" s="270" t="s">
        <v>369</v>
      </c>
      <c r="J33" s="281" t="s">
        <v>79</v>
      </c>
    </row>
    <row r="34" spans="1:10">
      <c r="A34" s="264">
        <v>24</v>
      </c>
      <c r="B34" s="270" t="s">
        <v>367</v>
      </c>
      <c r="C34" s="270" t="s">
        <v>376</v>
      </c>
      <c r="D34" s="271"/>
      <c r="E34" s="271"/>
      <c r="F34" s="276"/>
      <c r="G34" s="273">
        <v>216000</v>
      </c>
      <c r="H34" s="270" t="s">
        <v>369</v>
      </c>
      <c r="J34" s="281" t="s">
        <v>79</v>
      </c>
    </row>
    <row r="35" spans="1:10">
      <c r="A35" s="264">
        <v>25</v>
      </c>
      <c r="B35" s="270" t="s">
        <v>367</v>
      </c>
      <c r="C35" s="270" t="s">
        <v>377</v>
      </c>
      <c r="D35" s="271"/>
      <c r="E35" s="271"/>
      <c r="F35" s="276"/>
      <c r="G35" s="273">
        <v>1402500</v>
      </c>
      <c r="H35" s="270" t="s">
        <v>369</v>
      </c>
      <c r="J35" s="281" t="s">
        <v>79</v>
      </c>
    </row>
    <row r="36" spans="1:10">
      <c r="A36" s="264">
        <v>26</v>
      </c>
      <c r="B36" s="270" t="s">
        <v>367</v>
      </c>
      <c r="C36" s="270" t="s">
        <v>378</v>
      </c>
      <c r="D36" s="271"/>
      <c r="E36" s="271"/>
      <c r="F36" s="276"/>
      <c r="G36" s="273">
        <v>514250</v>
      </c>
      <c r="H36" s="270" t="s">
        <v>369</v>
      </c>
      <c r="J36" s="281" t="s">
        <v>79</v>
      </c>
    </row>
    <row r="37" spans="1:10">
      <c r="A37" s="264">
        <v>27</v>
      </c>
      <c r="B37" s="270" t="s">
        <v>379</v>
      </c>
      <c r="C37" s="270" t="s">
        <v>337</v>
      </c>
      <c r="D37" s="271"/>
      <c r="E37" s="271"/>
      <c r="F37" s="276"/>
      <c r="G37" s="273">
        <v>11088000</v>
      </c>
      <c r="H37" s="270" t="s">
        <v>380</v>
      </c>
      <c r="J37" s="281" t="s">
        <v>79</v>
      </c>
    </row>
    <row r="38" spans="1:10">
      <c r="A38" s="264">
        <v>28</v>
      </c>
      <c r="B38" s="270" t="s">
        <v>381</v>
      </c>
      <c r="C38" s="270" t="s">
        <v>382</v>
      </c>
      <c r="D38" s="271"/>
      <c r="E38" s="271"/>
      <c r="F38" s="276"/>
      <c r="G38" s="273">
        <v>30000000</v>
      </c>
      <c r="H38" s="270" t="s">
        <v>383</v>
      </c>
      <c r="J38" s="281" t="s">
        <v>79</v>
      </c>
    </row>
    <row r="39" spans="1:10" ht="44.25" customHeight="1">
      <c r="A39" s="264">
        <v>29</v>
      </c>
      <c r="B39" s="270" t="s">
        <v>381</v>
      </c>
      <c r="C39" s="275" t="s">
        <v>384</v>
      </c>
      <c r="D39" s="271"/>
      <c r="E39" s="271"/>
      <c r="F39" s="276"/>
      <c r="G39" s="273">
        <v>13420000</v>
      </c>
      <c r="H39" s="270" t="s">
        <v>383</v>
      </c>
      <c r="J39" s="281" t="s">
        <v>79</v>
      </c>
    </row>
    <row r="40" spans="1:10">
      <c r="A40" s="264">
        <v>30</v>
      </c>
      <c r="B40" s="270" t="s">
        <v>385</v>
      </c>
      <c r="C40" s="270" t="s">
        <v>386</v>
      </c>
      <c r="D40" s="271"/>
      <c r="E40" s="271"/>
      <c r="F40" s="276"/>
      <c r="G40" s="273">
        <v>1881000</v>
      </c>
      <c r="H40" s="270" t="s">
        <v>387</v>
      </c>
      <c r="J40" s="281" t="s">
        <v>79</v>
      </c>
    </row>
    <row r="41" spans="1:10" ht="28.5" customHeight="1">
      <c r="A41" s="264">
        <v>31</v>
      </c>
      <c r="B41" s="270" t="s">
        <v>385</v>
      </c>
      <c r="C41" s="275" t="s">
        <v>388</v>
      </c>
      <c r="D41" s="271"/>
      <c r="E41" s="271"/>
      <c r="F41" s="276"/>
      <c r="G41" s="273">
        <v>7200000</v>
      </c>
      <c r="H41" s="270" t="s">
        <v>387</v>
      </c>
      <c r="J41" s="281" t="s">
        <v>79</v>
      </c>
    </row>
    <row r="42" spans="1:10">
      <c r="A42" s="264">
        <v>32</v>
      </c>
      <c r="B42" s="270" t="s">
        <v>389</v>
      </c>
      <c r="C42" s="270" t="s">
        <v>337</v>
      </c>
      <c r="D42" s="271"/>
      <c r="E42" s="271"/>
      <c r="F42" s="276"/>
      <c r="G42" s="273">
        <v>11088000</v>
      </c>
      <c r="H42" s="270" t="s">
        <v>390</v>
      </c>
      <c r="J42" s="281" t="s">
        <v>79</v>
      </c>
    </row>
    <row r="43" spans="1:10">
      <c r="A43" s="264">
        <v>33</v>
      </c>
      <c r="B43" s="270" t="s">
        <v>391</v>
      </c>
      <c r="C43" s="270" t="s">
        <v>337</v>
      </c>
      <c r="D43" s="271"/>
      <c r="E43" s="271"/>
      <c r="F43" s="276"/>
      <c r="G43" s="273">
        <v>11088000</v>
      </c>
      <c r="H43" s="270" t="s">
        <v>392</v>
      </c>
      <c r="J43" s="281" t="s">
        <v>79</v>
      </c>
    </row>
    <row r="44" spans="1:10">
      <c r="A44" s="264">
        <v>34</v>
      </c>
      <c r="B44" s="270" t="s">
        <v>393</v>
      </c>
      <c r="C44" s="270" t="s">
        <v>394</v>
      </c>
      <c r="D44" s="271"/>
      <c r="E44" s="271"/>
      <c r="F44" s="276"/>
      <c r="G44" s="273">
        <v>363000</v>
      </c>
      <c r="H44" s="270" t="s">
        <v>395</v>
      </c>
      <c r="J44" s="281" t="s">
        <v>79</v>
      </c>
    </row>
    <row r="45" spans="1:10" ht="16.5" customHeight="1">
      <c r="A45" s="264">
        <v>35</v>
      </c>
      <c r="B45" s="270" t="s">
        <v>396</v>
      </c>
      <c r="C45" s="275" t="s">
        <v>397</v>
      </c>
      <c r="D45" s="271"/>
      <c r="E45" s="271"/>
      <c r="F45" s="276"/>
      <c r="G45" s="273">
        <v>55935000</v>
      </c>
      <c r="H45" s="270" t="s">
        <v>398</v>
      </c>
      <c r="J45" s="281" t="s">
        <v>79</v>
      </c>
    </row>
    <row r="46" spans="1:10" ht="29.25" customHeight="1">
      <c r="A46" s="264">
        <v>36</v>
      </c>
      <c r="B46" s="270" t="s">
        <v>399</v>
      </c>
      <c r="C46" s="275" t="s">
        <v>400</v>
      </c>
      <c r="D46" s="271"/>
      <c r="E46" s="271"/>
      <c r="F46" s="276"/>
      <c r="G46" s="273">
        <v>33000000</v>
      </c>
      <c r="H46" s="270" t="s">
        <v>401</v>
      </c>
      <c r="J46" s="281" t="s">
        <v>79</v>
      </c>
    </row>
    <row r="47" spans="1:10">
      <c r="A47" s="264">
        <v>37</v>
      </c>
      <c r="B47" s="270" t="s">
        <v>402</v>
      </c>
      <c r="C47" s="270" t="s">
        <v>403</v>
      </c>
      <c r="D47" s="271"/>
      <c r="E47" s="271"/>
      <c r="F47" s="276"/>
      <c r="G47" s="273">
        <v>173250</v>
      </c>
      <c r="H47" s="270" t="s">
        <v>404</v>
      </c>
      <c r="J47" s="281" t="s">
        <v>79</v>
      </c>
    </row>
    <row r="48" spans="1:10">
      <c r="A48" s="264">
        <v>38</v>
      </c>
      <c r="B48" s="270" t="s">
        <v>402</v>
      </c>
      <c r="C48" s="270" t="s">
        <v>405</v>
      </c>
      <c r="D48" s="271"/>
      <c r="E48" s="271"/>
      <c r="F48" s="276"/>
      <c r="G48" s="273">
        <v>2511570</v>
      </c>
      <c r="H48" s="270" t="s">
        <v>404</v>
      </c>
      <c r="J48" s="281" t="s">
        <v>79</v>
      </c>
    </row>
    <row r="49" spans="1:10">
      <c r="A49" s="264">
        <v>39</v>
      </c>
      <c r="B49" s="270" t="s">
        <v>402</v>
      </c>
      <c r="C49" s="270" t="s">
        <v>406</v>
      </c>
      <c r="D49" s="271"/>
      <c r="E49" s="271"/>
      <c r="F49" s="276"/>
      <c r="G49" s="273">
        <v>4764375</v>
      </c>
      <c r="H49" s="270" t="s">
        <v>404</v>
      </c>
      <c r="J49" s="281" t="s">
        <v>79</v>
      </c>
    </row>
    <row r="50" spans="1:10">
      <c r="A50" s="264">
        <v>40</v>
      </c>
      <c r="B50" s="270" t="s">
        <v>402</v>
      </c>
      <c r="C50" s="270" t="s">
        <v>407</v>
      </c>
      <c r="D50" s="271"/>
      <c r="E50" s="271"/>
      <c r="F50" s="276"/>
      <c r="G50" s="273">
        <v>61380</v>
      </c>
      <c r="H50" s="270" t="s">
        <v>404</v>
      </c>
      <c r="J50" s="281" t="s">
        <v>79</v>
      </c>
    </row>
    <row r="51" spans="1:10">
      <c r="A51" s="264">
        <v>41</v>
      </c>
      <c r="B51" s="270" t="s">
        <v>402</v>
      </c>
      <c r="C51" s="270" t="s">
        <v>408</v>
      </c>
      <c r="D51" s="271"/>
      <c r="E51" s="271"/>
      <c r="F51" s="276"/>
      <c r="G51" s="273">
        <v>16000</v>
      </c>
      <c r="H51" s="270" t="s">
        <v>404</v>
      </c>
      <c r="J51" s="281" t="s">
        <v>79</v>
      </c>
    </row>
    <row r="52" spans="1:10">
      <c r="A52" s="264">
        <v>42</v>
      </c>
      <c r="B52" s="270" t="s">
        <v>402</v>
      </c>
      <c r="C52" s="270" t="s">
        <v>409</v>
      </c>
      <c r="D52" s="271"/>
      <c r="E52" s="271"/>
      <c r="F52" s="276"/>
      <c r="G52" s="273">
        <v>13365</v>
      </c>
      <c r="H52" s="270" t="s">
        <v>404</v>
      </c>
      <c r="J52" s="281" t="s">
        <v>79</v>
      </c>
    </row>
    <row r="53" spans="1:10">
      <c r="A53" s="264">
        <v>43</v>
      </c>
      <c r="B53" s="270" t="s">
        <v>402</v>
      </c>
      <c r="C53" s="270" t="s">
        <v>410</v>
      </c>
      <c r="D53" s="271"/>
      <c r="E53" s="271"/>
      <c r="F53" s="276"/>
      <c r="G53" s="273">
        <v>242000</v>
      </c>
      <c r="H53" s="270" t="s">
        <v>404</v>
      </c>
      <c r="J53" s="281" t="s">
        <v>79</v>
      </c>
    </row>
    <row r="54" spans="1:10" ht="30">
      <c r="A54" s="264">
        <v>44</v>
      </c>
      <c r="B54" s="270" t="s">
        <v>411</v>
      </c>
      <c r="C54" s="275" t="s">
        <v>412</v>
      </c>
      <c r="D54" s="271"/>
      <c r="E54" s="271"/>
      <c r="F54" s="276"/>
      <c r="G54" s="273">
        <v>32560000</v>
      </c>
      <c r="H54" s="270" t="s">
        <v>413</v>
      </c>
      <c r="J54" s="281" t="s">
        <v>79</v>
      </c>
    </row>
    <row r="55" spans="1:10" ht="30">
      <c r="A55" s="264">
        <v>45</v>
      </c>
      <c r="B55" s="270" t="s">
        <v>414</v>
      </c>
      <c r="C55" s="275" t="s">
        <v>415</v>
      </c>
      <c r="D55" s="271"/>
      <c r="E55" s="271"/>
      <c r="F55" s="276"/>
      <c r="G55" s="273">
        <v>10600000</v>
      </c>
      <c r="H55" s="270" t="s">
        <v>416</v>
      </c>
      <c r="J55" s="281" t="s">
        <v>79</v>
      </c>
    </row>
    <row r="56" spans="1:10" ht="30" customHeight="1">
      <c r="A56" s="264">
        <v>46</v>
      </c>
      <c r="B56" s="270" t="s">
        <v>414</v>
      </c>
      <c r="C56" s="275" t="s">
        <v>417</v>
      </c>
      <c r="D56" s="271"/>
      <c r="E56" s="271"/>
      <c r="F56" s="276"/>
      <c r="G56" s="273">
        <v>5180000</v>
      </c>
      <c r="H56" s="270" t="s">
        <v>416</v>
      </c>
      <c r="J56" s="281" t="s">
        <v>79</v>
      </c>
    </row>
    <row r="57" spans="1:10">
      <c r="A57" s="264">
        <v>47</v>
      </c>
      <c r="B57" s="270" t="s">
        <v>418</v>
      </c>
      <c r="C57" s="270" t="s">
        <v>419</v>
      </c>
      <c r="D57" s="271"/>
      <c r="E57" s="271"/>
      <c r="F57" s="276"/>
      <c r="G57" s="273">
        <v>779592</v>
      </c>
      <c r="H57" s="270" t="s">
        <v>420</v>
      </c>
      <c r="J57" s="281" t="s">
        <v>79</v>
      </c>
    </row>
    <row r="58" spans="1:10">
      <c r="A58" s="264">
        <v>48</v>
      </c>
      <c r="B58" s="270" t="s">
        <v>418</v>
      </c>
      <c r="C58" s="270" t="s">
        <v>421</v>
      </c>
      <c r="D58" s="271"/>
      <c r="E58" s="271"/>
      <c r="F58" s="276"/>
      <c r="G58" s="273">
        <v>1472350</v>
      </c>
      <c r="H58" s="270" t="s">
        <v>420</v>
      </c>
      <c r="J58" s="281" t="s">
        <v>79</v>
      </c>
    </row>
    <row r="59" spans="1:10">
      <c r="A59" s="264">
        <v>49</v>
      </c>
      <c r="B59" s="270" t="s">
        <v>418</v>
      </c>
      <c r="C59" s="270" t="s">
        <v>422</v>
      </c>
      <c r="D59" s="271"/>
      <c r="E59" s="271"/>
      <c r="F59" s="276"/>
      <c r="G59" s="273">
        <v>147576</v>
      </c>
      <c r="H59" s="270" t="s">
        <v>420</v>
      </c>
      <c r="J59" s="281" t="s">
        <v>79</v>
      </c>
    </row>
    <row r="60" spans="1:10">
      <c r="A60" s="264">
        <v>50</v>
      </c>
      <c r="B60" s="270" t="s">
        <v>418</v>
      </c>
      <c r="C60" s="270" t="s">
        <v>423</v>
      </c>
      <c r="D60" s="271"/>
      <c r="E60" s="271"/>
      <c r="F60" s="276"/>
      <c r="G60" s="273">
        <v>50765</v>
      </c>
      <c r="H60" s="270" t="s">
        <v>420</v>
      </c>
      <c r="J60" s="281" t="s">
        <v>79</v>
      </c>
    </row>
    <row r="61" spans="1:10">
      <c r="A61" s="264">
        <v>51</v>
      </c>
      <c r="B61" s="270" t="s">
        <v>418</v>
      </c>
      <c r="C61" s="270" t="s">
        <v>424</v>
      </c>
      <c r="D61" s="271"/>
      <c r="E61" s="271"/>
      <c r="F61" s="276"/>
      <c r="G61" s="273">
        <v>339152</v>
      </c>
      <c r="H61" s="270" t="s">
        <v>420</v>
      </c>
      <c r="J61" s="281" t="s">
        <v>79</v>
      </c>
    </row>
    <row r="62" spans="1:10">
      <c r="A62" s="264">
        <v>52</v>
      </c>
      <c r="B62" s="270" t="s">
        <v>418</v>
      </c>
      <c r="C62" s="270" t="s">
        <v>425</v>
      </c>
      <c r="D62" s="271"/>
      <c r="E62" s="271"/>
      <c r="F62" s="276"/>
      <c r="G62" s="273">
        <v>1778612</v>
      </c>
      <c r="H62" s="270" t="s">
        <v>420</v>
      </c>
      <c r="J62" s="281" t="s">
        <v>79</v>
      </c>
    </row>
    <row r="63" spans="1:10">
      <c r="A63" s="264">
        <v>53</v>
      </c>
      <c r="B63" s="270" t="s">
        <v>418</v>
      </c>
      <c r="C63" s="270" t="s">
        <v>426</v>
      </c>
      <c r="D63" s="271"/>
      <c r="E63" s="271"/>
      <c r="F63" s="276"/>
      <c r="G63" s="273">
        <v>1751541</v>
      </c>
      <c r="H63" s="270" t="s">
        <v>420</v>
      </c>
      <c r="J63" s="281" t="s">
        <v>79</v>
      </c>
    </row>
    <row r="64" spans="1:10">
      <c r="A64" s="264">
        <v>54</v>
      </c>
      <c r="B64" s="270" t="s">
        <v>418</v>
      </c>
      <c r="C64" s="270" t="s">
        <v>427</v>
      </c>
      <c r="D64" s="271"/>
      <c r="E64" s="271"/>
      <c r="F64" s="276"/>
      <c r="G64" s="273">
        <v>277904</v>
      </c>
      <c r="H64" s="270" t="s">
        <v>420</v>
      </c>
      <c r="J64" s="281" t="s">
        <v>79</v>
      </c>
    </row>
    <row r="65" spans="1:10">
      <c r="A65" s="264">
        <v>55</v>
      </c>
      <c r="B65" s="270" t="s">
        <v>418</v>
      </c>
      <c r="C65" s="270" t="s">
        <v>428</v>
      </c>
      <c r="D65" s="271"/>
      <c r="E65" s="271"/>
      <c r="F65" s="276"/>
      <c r="G65" s="273">
        <v>2090704</v>
      </c>
      <c r="H65" s="270" t="s">
        <v>420</v>
      </c>
      <c r="J65" s="281" t="s">
        <v>79</v>
      </c>
    </row>
    <row r="66" spans="1:10">
      <c r="A66" s="264">
        <v>56</v>
      </c>
      <c r="B66" s="270" t="s">
        <v>418</v>
      </c>
      <c r="C66" s="270" t="s">
        <v>429</v>
      </c>
      <c r="D66" s="271"/>
      <c r="E66" s="271"/>
      <c r="F66" s="276"/>
      <c r="G66" s="273">
        <v>3701764</v>
      </c>
      <c r="H66" s="270" t="s">
        <v>420</v>
      </c>
      <c r="J66" s="281" t="s">
        <v>79</v>
      </c>
    </row>
    <row r="67" spans="1:10">
      <c r="A67" s="264">
        <v>57</v>
      </c>
      <c r="B67" s="270" t="s">
        <v>418</v>
      </c>
      <c r="C67" s="270" t="s">
        <v>430</v>
      </c>
      <c r="D67" s="271"/>
      <c r="E67" s="271"/>
      <c r="F67" s="276"/>
      <c r="G67" s="273">
        <v>953348</v>
      </c>
      <c r="H67" s="270" t="s">
        <v>420</v>
      </c>
      <c r="J67" s="281" t="s">
        <v>79</v>
      </c>
    </row>
    <row r="68" spans="1:10">
      <c r="A68" s="264">
        <v>58</v>
      </c>
      <c r="B68" s="270" t="s">
        <v>418</v>
      </c>
      <c r="C68" s="270" t="s">
        <v>431</v>
      </c>
      <c r="D68" s="271"/>
      <c r="E68" s="271"/>
      <c r="F68" s="276"/>
      <c r="G68" s="273">
        <v>3701280</v>
      </c>
      <c r="H68" s="270" t="s">
        <v>420</v>
      </c>
      <c r="J68" s="281" t="s">
        <v>79</v>
      </c>
    </row>
    <row r="69" spans="1:10">
      <c r="A69" s="264">
        <v>59</v>
      </c>
      <c r="B69" s="270" t="s">
        <v>418</v>
      </c>
      <c r="C69" s="270" t="s">
        <v>432</v>
      </c>
      <c r="D69" s="271"/>
      <c r="E69" s="271"/>
      <c r="F69" s="276"/>
      <c r="G69" s="273">
        <v>666930</v>
      </c>
      <c r="H69" s="270" t="s">
        <v>420</v>
      </c>
      <c r="J69" s="281" t="s">
        <v>79</v>
      </c>
    </row>
    <row r="70" spans="1:10">
      <c r="A70" s="264">
        <v>60</v>
      </c>
      <c r="B70" s="270" t="s">
        <v>418</v>
      </c>
      <c r="C70" s="270" t="s">
        <v>433</v>
      </c>
      <c r="D70" s="271"/>
      <c r="E70" s="271"/>
      <c r="F70" s="276"/>
      <c r="G70" s="273">
        <v>4491498</v>
      </c>
      <c r="H70" s="270" t="s">
        <v>420</v>
      </c>
      <c r="J70" s="281" t="s">
        <v>79</v>
      </c>
    </row>
    <row r="71" spans="1:10">
      <c r="A71" s="264">
        <v>61</v>
      </c>
      <c r="B71" s="270" t="s">
        <v>418</v>
      </c>
      <c r="C71" s="270" t="s">
        <v>429</v>
      </c>
      <c r="D71" s="271"/>
      <c r="E71" s="271"/>
      <c r="F71" s="276"/>
      <c r="G71" s="273">
        <v>3701764</v>
      </c>
      <c r="H71" s="270" t="s">
        <v>420</v>
      </c>
      <c r="J71" s="281" t="s">
        <v>79</v>
      </c>
    </row>
    <row r="72" spans="1:10">
      <c r="A72" s="264">
        <v>62</v>
      </c>
      <c r="B72" s="270" t="s">
        <v>418</v>
      </c>
      <c r="C72" s="270" t="s">
        <v>434</v>
      </c>
      <c r="D72" s="271"/>
      <c r="E72" s="271"/>
      <c r="F72" s="276"/>
      <c r="G72" s="273">
        <v>3906716</v>
      </c>
      <c r="H72" s="270" t="s">
        <v>420</v>
      </c>
      <c r="J72" s="281" t="s">
        <v>79</v>
      </c>
    </row>
    <row r="73" spans="1:10">
      <c r="A73" s="264">
        <v>63</v>
      </c>
      <c r="B73" s="270" t="s">
        <v>418</v>
      </c>
      <c r="C73" s="270" t="s">
        <v>435</v>
      </c>
      <c r="D73" s="271"/>
      <c r="E73" s="271"/>
      <c r="F73" s="276"/>
      <c r="G73" s="273">
        <v>333828</v>
      </c>
      <c r="H73" s="270" t="s">
        <v>420</v>
      </c>
      <c r="J73" s="281" t="s">
        <v>79</v>
      </c>
    </row>
    <row r="74" spans="1:10">
      <c r="A74" s="264">
        <v>64</v>
      </c>
      <c r="B74" s="270" t="s">
        <v>418</v>
      </c>
      <c r="C74" s="270" t="s">
        <v>436</v>
      </c>
      <c r="D74" s="271"/>
      <c r="E74" s="271"/>
      <c r="F74" s="276"/>
      <c r="G74" s="273">
        <v>367972</v>
      </c>
      <c r="H74" s="270" t="s">
        <v>420</v>
      </c>
      <c r="J74" s="281" t="s">
        <v>79</v>
      </c>
    </row>
    <row r="75" spans="1:10">
      <c r="A75" s="264">
        <v>65</v>
      </c>
      <c r="B75" s="270" t="s">
        <v>418</v>
      </c>
      <c r="C75" s="270" t="s">
        <v>437</v>
      </c>
      <c r="D75" s="271"/>
      <c r="E75" s="271"/>
      <c r="F75" s="276"/>
      <c r="G75" s="273">
        <v>827750</v>
      </c>
      <c r="H75" s="270" t="s">
        <v>420</v>
      </c>
      <c r="J75" s="281" t="s">
        <v>79</v>
      </c>
    </row>
    <row r="76" spans="1:10">
      <c r="A76" s="264">
        <v>66</v>
      </c>
      <c r="B76" s="270" t="s">
        <v>418</v>
      </c>
      <c r="C76" s="270" t="s">
        <v>438</v>
      </c>
      <c r="D76" s="271"/>
      <c r="E76" s="271"/>
      <c r="F76" s="276"/>
      <c r="G76" s="273">
        <v>29249022</v>
      </c>
      <c r="H76" s="270" t="s">
        <v>420</v>
      </c>
      <c r="J76" s="281" t="s">
        <v>79</v>
      </c>
    </row>
    <row r="77" spans="1:10">
      <c r="A77" s="264">
        <v>67</v>
      </c>
      <c r="B77" s="270" t="s">
        <v>439</v>
      </c>
      <c r="C77" s="270" t="s">
        <v>440</v>
      </c>
      <c r="D77" s="271"/>
      <c r="E77" s="271"/>
      <c r="F77" s="276"/>
      <c r="G77" s="273">
        <v>6771600</v>
      </c>
      <c r="H77" s="270" t="s">
        <v>441</v>
      </c>
      <c r="J77" s="281" t="s">
        <v>79</v>
      </c>
    </row>
    <row r="78" spans="1:10">
      <c r="A78" s="264">
        <v>68</v>
      </c>
      <c r="B78" s="270" t="s">
        <v>439</v>
      </c>
      <c r="C78" s="270" t="s">
        <v>442</v>
      </c>
      <c r="D78" s="271"/>
      <c r="E78" s="271"/>
      <c r="F78" s="276"/>
      <c r="G78" s="273">
        <v>16632000</v>
      </c>
      <c r="H78" s="270" t="s">
        <v>441</v>
      </c>
      <c r="J78" s="281" t="s">
        <v>79</v>
      </c>
    </row>
    <row r="79" spans="1:10">
      <c r="A79" s="264">
        <v>69</v>
      </c>
      <c r="B79" s="270" t="s">
        <v>349</v>
      </c>
      <c r="C79" s="270" t="s">
        <v>443</v>
      </c>
      <c r="D79" s="271"/>
      <c r="E79" s="271"/>
      <c r="F79" s="276"/>
      <c r="G79" s="273">
        <v>6536000</v>
      </c>
      <c r="H79" s="270" t="s">
        <v>444</v>
      </c>
      <c r="J79" s="281" t="s">
        <v>79</v>
      </c>
    </row>
    <row r="80" spans="1:10">
      <c r="A80" s="264">
        <v>70</v>
      </c>
      <c r="B80" s="270" t="s">
        <v>349</v>
      </c>
      <c r="C80" s="270" t="s">
        <v>445</v>
      </c>
      <c r="D80" s="271"/>
      <c r="E80" s="271"/>
      <c r="F80" s="276"/>
      <c r="G80" s="273">
        <v>79200</v>
      </c>
      <c r="H80" s="270" t="s">
        <v>444</v>
      </c>
      <c r="J80" s="281" t="s">
        <v>79</v>
      </c>
    </row>
    <row r="81" spans="1:10">
      <c r="A81" s="264">
        <v>71</v>
      </c>
      <c r="B81" s="270" t="s">
        <v>349</v>
      </c>
      <c r="C81" s="270" t="s">
        <v>446</v>
      </c>
      <c r="D81" s="271"/>
      <c r="E81" s="271"/>
      <c r="F81" s="276"/>
      <c r="G81" s="273">
        <v>343200</v>
      </c>
      <c r="H81" s="270" t="s">
        <v>444</v>
      </c>
      <c r="J81" s="281" t="s">
        <v>79</v>
      </c>
    </row>
    <row r="82" spans="1:10">
      <c r="A82" s="264">
        <v>72</v>
      </c>
      <c r="B82" s="270" t="s">
        <v>349</v>
      </c>
      <c r="C82" s="270" t="s">
        <v>447</v>
      </c>
      <c r="D82" s="271"/>
      <c r="E82" s="271"/>
      <c r="F82" s="276"/>
      <c r="G82" s="273">
        <v>367545</v>
      </c>
      <c r="H82" s="270" t="s">
        <v>444</v>
      </c>
      <c r="J82" s="281" t="s">
        <v>79</v>
      </c>
    </row>
    <row r="83" spans="1:10">
      <c r="A83" s="264">
        <v>73</v>
      </c>
      <c r="B83" s="270" t="s">
        <v>349</v>
      </c>
      <c r="C83" s="270" t="s">
        <v>448</v>
      </c>
      <c r="D83" s="271"/>
      <c r="E83" s="271"/>
      <c r="F83" s="276"/>
      <c r="G83" s="273">
        <v>148500</v>
      </c>
      <c r="H83" s="270" t="s">
        <v>444</v>
      </c>
      <c r="J83" s="281" t="s">
        <v>79</v>
      </c>
    </row>
    <row r="84" spans="1:10">
      <c r="A84" s="264">
        <v>74</v>
      </c>
      <c r="B84" s="270" t="s">
        <v>349</v>
      </c>
      <c r="C84" s="270" t="s">
        <v>449</v>
      </c>
      <c r="D84" s="271"/>
      <c r="E84" s="271"/>
      <c r="F84" s="276"/>
      <c r="G84" s="273">
        <v>155728</v>
      </c>
      <c r="H84" s="270" t="s">
        <v>444</v>
      </c>
      <c r="J84" s="281" t="s">
        <v>79</v>
      </c>
    </row>
    <row r="85" spans="1:10">
      <c r="A85" s="264">
        <v>75</v>
      </c>
      <c r="B85" s="270" t="s">
        <v>349</v>
      </c>
      <c r="C85" s="270" t="s">
        <v>450</v>
      </c>
      <c r="D85" s="271"/>
      <c r="E85" s="271"/>
      <c r="F85" s="276"/>
      <c r="G85" s="273">
        <v>15345000</v>
      </c>
      <c r="H85" s="270" t="s">
        <v>444</v>
      </c>
      <c r="J85" s="281" t="s">
        <v>79</v>
      </c>
    </row>
    <row r="86" spans="1:10">
      <c r="A86" s="264">
        <v>76</v>
      </c>
      <c r="B86" s="270" t="s">
        <v>451</v>
      </c>
      <c r="C86" s="270" t="s">
        <v>452</v>
      </c>
      <c r="D86" s="271"/>
      <c r="E86" s="271"/>
      <c r="F86" s="276"/>
      <c r="G86" s="273">
        <v>3863200</v>
      </c>
      <c r="H86" s="270" t="s">
        <v>453</v>
      </c>
      <c r="J86" s="281" t="s">
        <v>79</v>
      </c>
    </row>
    <row r="87" spans="1:10">
      <c r="A87" s="264">
        <v>77</v>
      </c>
      <c r="B87" s="270" t="s">
        <v>454</v>
      </c>
      <c r="C87" s="270" t="s">
        <v>455</v>
      </c>
      <c r="D87" s="271"/>
      <c r="E87" s="271"/>
      <c r="F87" s="276"/>
      <c r="G87" s="273">
        <v>26400000</v>
      </c>
      <c r="H87" s="270" t="s">
        <v>456</v>
      </c>
      <c r="J87" s="281" t="s">
        <v>79</v>
      </c>
    </row>
    <row r="88" spans="1:10">
      <c r="A88" s="264">
        <v>78</v>
      </c>
      <c r="B88" s="270" t="s">
        <v>457</v>
      </c>
      <c r="C88" s="270" t="s">
        <v>458</v>
      </c>
      <c r="D88" s="271"/>
      <c r="E88" s="271"/>
      <c r="F88" s="276"/>
      <c r="G88" s="273">
        <v>6236452</v>
      </c>
      <c r="H88" s="270" t="s">
        <v>459</v>
      </c>
      <c r="J88" s="281" t="s">
        <v>79</v>
      </c>
    </row>
    <row r="89" spans="1:10">
      <c r="A89" s="264">
        <v>79</v>
      </c>
      <c r="B89" s="270" t="s">
        <v>457</v>
      </c>
      <c r="C89" s="270" t="s">
        <v>460</v>
      </c>
      <c r="D89" s="271"/>
      <c r="E89" s="271"/>
      <c r="F89" s="276"/>
      <c r="G89" s="273">
        <v>17895900</v>
      </c>
      <c r="H89" s="270" t="s">
        <v>459</v>
      </c>
      <c r="J89" s="281" t="s">
        <v>79</v>
      </c>
    </row>
    <row r="90" spans="1:10">
      <c r="A90" s="264">
        <v>80</v>
      </c>
      <c r="B90" s="270" t="s">
        <v>457</v>
      </c>
      <c r="C90" s="270" t="s">
        <v>461</v>
      </c>
      <c r="D90" s="271"/>
      <c r="E90" s="271"/>
      <c r="F90" s="276"/>
      <c r="G90" s="273">
        <v>60195300</v>
      </c>
      <c r="H90" s="270" t="s">
        <v>459</v>
      </c>
      <c r="J90" s="281" t="s">
        <v>79</v>
      </c>
    </row>
    <row r="91" spans="1:10">
      <c r="A91" s="264">
        <v>81</v>
      </c>
      <c r="B91" s="270" t="s">
        <v>462</v>
      </c>
      <c r="C91" s="270" t="s">
        <v>463</v>
      </c>
      <c r="D91" s="271"/>
      <c r="E91" s="271"/>
      <c r="F91" s="276"/>
      <c r="G91" s="273">
        <v>63250</v>
      </c>
      <c r="H91" s="270" t="s">
        <v>464</v>
      </c>
      <c r="J91" s="281" t="s">
        <v>79</v>
      </c>
    </row>
    <row r="92" spans="1:10">
      <c r="A92" s="264">
        <v>82</v>
      </c>
      <c r="B92" s="270" t="s">
        <v>462</v>
      </c>
      <c r="C92" s="270" t="s">
        <v>465</v>
      </c>
      <c r="D92" s="271"/>
      <c r="E92" s="271"/>
      <c r="F92" s="276"/>
      <c r="G92" s="273">
        <v>1149500</v>
      </c>
      <c r="H92" s="270" t="s">
        <v>464</v>
      </c>
      <c r="J92" s="281" t="s">
        <v>79</v>
      </c>
    </row>
    <row r="93" spans="1:10">
      <c r="A93" s="264">
        <v>83</v>
      </c>
      <c r="B93" s="270" t="s">
        <v>462</v>
      </c>
      <c r="C93" s="270" t="s">
        <v>466</v>
      </c>
      <c r="D93" s="271"/>
      <c r="E93" s="271"/>
      <c r="F93" s="276"/>
      <c r="G93" s="273">
        <v>750750</v>
      </c>
      <c r="H93" s="270" t="s">
        <v>464</v>
      </c>
      <c r="J93" s="281" t="s">
        <v>79</v>
      </c>
    </row>
    <row r="94" spans="1:10">
      <c r="A94" s="264">
        <v>84</v>
      </c>
      <c r="B94" s="270" t="s">
        <v>462</v>
      </c>
      <c r="C94" s="270" t="s">
        <v>467</v>
      </c>
      <c r="D94" s="271"/>
      <c r="E94" s="271"/>
      <c r="F94" s="276"/>
      <c r="G94" s="273">
        <v>553300</v>
      </c>
      <c r="H94" s="270" t="s">
        <v>464</v>
      </c>
      <c r="J94" s="281" t="s">
        <v>79</v>
      </c>
    </row>
    <row r="95" spans="1:10">
      <c r="A95" s="264">
        <v>85</v>
      </c>
      <c r="B95" s="270" t="s">
        <v>462</v>
      </c>
      <c r="C95" s="270" t="s">
        <v>468</v>
      </c>
      <c r="D95" s="271"/>
      <c r="E95" s="271"/>
      <c r="F95" s="276"/>
      <c r="G95" s="273">
        <v>287375</v>
      </c>
      <c r="H95" s="270" t="s">
        <v>464</v>
      </c>
      <c r="J95" s="281" t="s">
        <v>79</v>
      </c>
    </row>
    <row r="96" spans="1:10">
      <c r="A96" s="264">
        <v>86</v>
      </c>
      <c r="B96" s="270" t="s">
        <v>469</v>
      </c>
      <c r="C96" s="270" t="s">
        <v>470</v>
      </c>
      <c r="D96" s="271"/>
      <c r="E96" s="271"/>
      <c r="F96" s="276"/>
      <c r="G96" s="273">
        <v>17160000</v>
      </c>
      <c r="H96" s="270" t="s">
        <v>471</v>
      </c>
      <c r="J96" s="281" t="s">
        <v>79</v>
      </c>
    </row>
    <row r="97" spans="1:10">
      <c r="A97" s="264">
        <v>87</v>
      </c>
      <c r="B97" s="270" t="s">
        <v>472</v>
      </c>
      <c r="C97" s="270" t="s">
        <v>473</v>
      </c>
      <c r="D97" s="271"/>
      <c r="E97" s="271"/>
      <c r="F97" s="276"/>
      <c r="G97" s="273">
        <v>1176120</v>
      </c>
      <c r="H97" s="270" t="s">
        <v>474</v>
      </c>
      <c r="J97" s="281" t="s">
        <v>79</v>
      </c>
    </row>
    <row r="98" spans="1:10">
      <c r="A98" s="264">
        <v>88</v>
      </c>
      <c r="B98" s="270" t="s">
        <v>472</v>
      </c>
      <c r="C98" s="270" t="s">
        <v>475</v>
      </c>
      <c r="D98" s="271"/>
      <c r="E98" s="271"/>
      <c r="F98" s="276"/>
      <c r="G98" s="273">
        <v>1002752</v>
      </c>
      <c r="H98" s="270" t="s">
        <v>474</v>
      </c>
      <c r="J98" s="281" t="s">
        <v>79</v>
      </c>
    </row>
    <row r="99" spans="1:10">
      <c r="A99" s="264">
        <v>89</v>
      </c>
      <c r="B99" s="270" t="s">
        <v>472</v>
      </c>
      <c r="C99" s="270" t="s">
        <v>476</v>
      </c>
      <c r="D99" s="271"/>
      <c r="E99" s="271"/>
      <c r="F99" s="276"/>
      <c r="G99" s="273">
        <v>2373036</v>
      </c>
      <c r="H99" s="270" t="s">
        <v>474</v>
      </c>
      <c r="J99" s="281" t="s">
        <v>79</v>
      </c>
    </row>
    <row r="100" spans="1:10">
      <c r="A100" s="264">
        <v>90</v>
      </c>
      <c r="B100" s="270" t="s">
        <v>477</v>
      </c>
      <c r="C100" s="270" t="s">
        <v>478</v>
      </c>
      <c r="D100" s="271"/>
      <c r="E100" s="271"/>
      <c r="F100" s="276"/>
      <c r="G100" s="273">
        <v>183150</v>
      </c>
      <c r="H100" s="270" t="s">
        <v>479</v>
      </c>
      <c r="J100" s="281" t="s">
        <v>79</v>
      </c>
    </row>
    <row r="101" spans="1:10">
      <c r="A101" s="264">
        <v>91</v>
      </c>
      <c r="B101" s="270" t="s">
        <v>477</v>
      </c>
      <c r="C101" s="270" t="s">
        <v>480</v>
      </c>
      <c r="D101" s="271"/>
      <c r="E101" s="271"/>
      <c r="F101" s="276"/>
      <c r="G101" s="273">
        <v>245025</v>
      </c>
      <c r="H101" s="270" t="s">
        <v>479</v>
      </c>
      <c r="J101" s="281" t="s">
        <v>79</v>
      </c>
    </row>
    <row r="102" spans="1:10">
      <c r="A102" s="264">
        <v>92</v>
      </c>
      <c r="B102" s="270" t="s">
        <v>477</v>
      </c>
      <c r="C102" s="270" t="s">
        <v>481</v>
      </c>
      <c r="D102" s="271"/>
      <c r="E102" s="271"/>
      <c r="F102" s="276"/>
      <c r="G102" s="273">
        <v>355905</v>
      </c>
      <c r="H102" s="270" t="s">
        <v>479</v>
      </c>
      <c r="J102" s="281" t="s">
        <v>79</v>
      </c>
    </row>
    <row r="103" spans="1:10">
      <c r="A103" s="264">
        <v>93</v>
      </c>
      <c r="B103" s="270" t="s">
        <v>477</v>
      </c>
      <c r="C103" s="270" t="s">
        <v>482</v>
      </c>
      <c r="D103" s="271"/>
      <c r="E103" s="271"/>
      <c r="F103" s="276"/>
      <c r="G103" s="273">
        <v>56430</v>
      </c>
      <c r="H103" s="270" t="s">
        <v>479</v>
      </c>
      <c r="J103" s="281" t="s">
        <v>79</v>
      </c>
    </row>
    <row r="104" spans="1:10">
      <c r="A104" s="264">
        <v>94</v>
      </c>
      <c r="B104" s="270" t="s">
        <v>477</v>
      </c>
      <c r="C104" s="270" t="s">
        <v>483</v>
      </c>
      <c r="D104" s="271"/>
      <c r="E104" s="271"/>
      <c r="F104" s="276"/>
      <c r="G104" s="273">
        <v>76230</v>
      </c>
      <c r="H104" s="270" t="s">
        <v>479</v>
      </c>
      <c r="J104" s="281" t="s">
        <v>79</v>
      </c>
    </row>
    <row r="105" spans="1:10">
      <c r="A105" s="264">
        <v>95</v>
      </c>
      <c r="B105" s="270" t="s">
        <v>477</v>
      </c>
      <c r="C105" s="270" t="s">
        <v>484</v>
      </c>
      <c r="D105" s="271"/>
      <c r="E105" s="271"/>
      <c r="F105" s="276"/>
      <c r="G105" s="273">
        <v>12375</v>
      </c>
      <c r="H105" s="270" t="s">
        <v>479</v>
      </c>
      <c r="J105" s="281" t="s">
        <v>79</v>
      </c>
    </row>
    <row r="106" spans="1:10">
      <c r="A106" s="264">
        <v>96</v>
      </c>
      <c r="B106" s="270" t="s">
        <v>477</v>
      </c>
      <c r="C106" s="270" t="s">
        <v>485</v>
      </c>
      <c r="D106" s="271"/>
      <c r="E106" s="271"/>
      <c r="F106" s="276"/>
      <c r="G106" s="273">
        <v>145035</v>
      </c>
      <c r="H106" s="270" t="s">
        <v>479</v>
      </c>
      <c r="J106" s="281" t="s">
        <v>79</v>
      </c>
    </row>
    <row r="107" spans="1:10">
      <c r="A107" s="264">
        <v>97</v>
      </c>
      <c r="B107" s="270" t="s">
        <v>477</v>
      </c>
      <c r="C107" s="270" t="s">
        <v>486</v>
      </c>
      <c r="D107" s="271"/>
      <c r="E107" s="271"/>
      <c r="F107" s="276"/>
      <c r="G107" s="273">
        <v>264627</v>
      </c>
      <c r="H107" s="270" t="s">
        <v>479</v>
      </c>
      <c r="J107" s="281" t="s">
        <v>79</v>
      </c>
    </row>
    <row r="108" spans="1:10">
      <c r="A108" s="264">
        <v>98</v>
      </c>
      <c r="B108" s="270" t="s">
        <v>477</v>
      </c>
      <c r="C108" s="270" t="s">
        <v>487</v>
      </c>
      <c r="D108" s="271"/>
      <c r="E108" s="271"/>
      <c r="F108" s="276"/>
      <c r="G108" s="273">
        <v>712800</v>
      </c>
      <c r="H108" s="270" t="s">
        <v>479</v>
      </c>
      <c r="J108" s="281" t="s">
        <v>79</v>
      </c>
    </row>
    <row r="109" spans="1:10">
      <c r="A109" s="264">
        <v>99</v>
      </c>
      <c r="B109" s="270" t="s">
        <v>477</v>
      </c>
      <c r="C109" s="270" t="s">
        <v>488</v>
      </c>
      <c r="D109" s="271"/>
      <c r="E109" s="271"/>
      <c r="F109" s="276"/>
      <c r="G109" s="273">
        <v>46035</v>
      </c>
      <c r="H109" s="270" t="s">
        <v>479</v>
      </c>
      <c r="J109" s="281" t="s">
        <v>79</v>
      </c>
    </row>
    <row r="110" spans="1:10">
      <c r="A110" s="264">
        <v>100</v>
      </c>
      <c r="B110" s="270" t="s">
        <v>477</v>
      </c>
      <c r="C110" s="270" t="s">
        <v>489</v>
      </c>
      <c r="D110" s="271"/>
      <c r="E110" s="271"/>
      <c r="F110" s="276"/>
      <c r="G110" s="273">
        <v>420750</v>
      </c>
      <c r="H110" s="270" t="s">
        <v>479</v>
      </c>
      <c r="J110" s="281" t="s">
        <v>79</v>
      </c>
    </row>
    <row r="111" spans="1:10">
      <c r="A111" s="264">
        <v>101</v>
      </c>
      <c r="B111" s="270" t="s">
        <v>477</v>
      </c>
      <c r="C111" s="270" t="s">
        <v>490</v>
      </c>
      <c r="D111" s="271"/>
      <c r="E111" s="271"/>
      <c r="F111" s="276"/>
      <c r="G111" s="273">
        <v>638550</v>
      </c>
      <c r="H111" s="270" t="s">
        <v>479</v>
      </c>
      <c r="J111" s="281" t="s">
        <v>79</v>
      </c>
    </row>
    <row r="112" spans="1:10">
      <c r="A112" s="264">
        <v>102</v>
      </c>
      <c r="B112" s="270" t="s">
        <v>477</v>
      </c>
      <c r="C112" s="270" t="s">
        <v>491</v>
      </c>
      <c r="D112" s="271"/>
      <c r="E112" s="271"/>
      <c r="F112" s="276"/>
      <c r="G112" s="273">
        <v>94050</v>
      </c>
      <c r="H112" s="270" t="s">
        <v>479</v>
      </c>
      <c r="J112" s="281" t="s">
        <v>79</v>
      </c>
    </row>
    <row r="113" spans="1:10" ht="15.75" customHeight="1">
      <c r="A113" s="264">
        <v>103</v>
      </c>
      <c r="B113" s="270" t="s">
        <v>477</v>
      </c>
      <c r="C113" s="270" t="s">
        <v>492</v>
      </c>
      <c r="D113" s="271"/>
      <c r="E113" s="271"/>
      <c r="F113" s="276"/>
      <c r="G113" s="273">
        <v>91476</v>
      </c>
      <c r="H113" s="270" t="s">
        <v>479</v>
      </c>
      <c r="J113" s="281" t="s">
        <v>79</v>
      </c>
    </row>
    <row r="114" spans="1:10" ht="15.75" customHeight="1">
      <c r="A114" s="264">
        <v>104</v>
      </c>
      <c r="B114" s="270" t="s">
        <v>477</v>
      </c>
      <c r="C114" s="270" t="s">
        <v>493</v>
      </c>
      <c r="D114" s="271"/>
      <c r="E114" s="271"/>
      <c r="F114" s="276"/>
      <c r="G114" s="273">
        <v>163350</v>
      </c>
      <c r="H114" s="270" t="s">
        <v>479</v>
      </c>
      <c r="J114" s="281" t="s">
        <v>79</v>
      </c>
    </row>
    <row r="115" spans="1:10">
      <c r="A115" s="264">
        <v>105</v>
      </c>
      <c r="B115" s="270" t="s">
        <v>477</v>
      </c>
      <c r="C115" s="270" t="s">
        <v>494</v>
      </c>
      <c r="D115" s="271"/>
      <c r="E115" s="271"/>
      <c r="F115" s="276"/>
      <c r="G115" s="273">
        <v>79200</v>
      </c>
      <c r="H115" s="270" t="s">
        <v>479</v>
      </c>
      <c r="J115" s="281" t="s">
        <v>79</v>
      </c>
    </row>
    <row r="116" spans="1:10">
      <c r="A116" s="264">
        <v>106</v>
      </c>
      <c r="B116" s="270" t="s">
        <v>477</v>
      </c>
      <c r="C116" s="270" t="s">
        <v>495</v>
      </c>
      <c r="D116" s="271"/>
      <c r="E116" s="271"/>
      <c r="F116" s="276"/>
      <c r="G116" s="273">
        <v>16830</v>
      </c>
      <c r="H116" s="270" t="s">
        <v>479</v>
      </c>
      <c r="J116" s="281" t="s">
        <v>79</v>
      </c>
    </row>
    <row r="117" spans="1:10">
      <c r="A117" s="264">
        <v>107</v>
      </c>
      <c r="B117" s="270" t="s">
        <v>477</v>
      </c>
      <c r="C117" s="270" t="s">
        <v>496</v>
      </c>
      <c r="D117" s="271"/>
      <c r="E117" s="271"/>
      <c r="F117" s="276"/>
      <c r="G117" s="273">
        <v>53460</v>
      </c>
      <c r="H117" s="270" t="s">
        <v>479</v>
      </c>
      <c r="J117" s="281" t="s">
        <v>79</v>
      </c>
    </row>
    <row r="118" spans="1:10">
      <c r="A118" s="264">
        <v>108</v>
      </c>
      <c r="B118" s="270" t="s">
        <v>477</v>
      </c>
      <c r="C118" s="270" t="s">
        <v>497</v>
      </c>
      <c r="D118" s="271"/>
      <c r="E118" s="271"/>
      <c r="F118" s="276"/>
      <c r="G118" s="273">
        <v>44550</v>
      </c>
      <c r="H118" s="270" t="s">
        <v>479</v>
      </c>
      <c r="J118" s="281" t="s">
        <v>79</v>
      </c>
    </row>
    <row r="119" spans="1:10">
      <c r="A119" s="264">
        <v>109</v>
      </c>
      <c r="B119" s="270" t="s">
        <v>477</v>
      </c>
      <c r="C119" s="270" t="s">
        <v>498</v>
      </c>
      <c r="D119" s="271"/>
      <c r="E119" s="271"/>
      <c r="F119" s="276"/>
      <c r="G119" s="273">
        <v>38610</v>
      </c>
      <c r="H119" s="270" t="s">
        <v>479</v>
      </c>
      <c r="J119" s="281" t="s">
        <v>79</v>
      </c>
    </row>
    <row r="120" spans="1:10">
      <c r="A120" s="264">
        <v>110</v>
      </c>
      <c r="B120" s="270" t="s">
        <v>477</v>
      </c>
      <c r="C120" s="270" t="s">
        <v>499</v>
      </c>
      <c r="D120" s="271"/>
      <c r="E120" s="271"/>
      <c r="F120" s="276"/>
      <c r="G120" s="273">
        <v>62370</v>
      </c>
      <c r="H120" s="270" t="s">
        <v>479</v>
      </c>
      <c r="J120" s="281" t="s">
        <v>79</v>
      </c>
    </row>
    <row r="121" spans="1:10">
      <c r="A121" s="264">
        <v>111</v>
      </c>
      <c r="B121" s="270" t="s">
        <v>349</v>
      </c>
      <c r="C121" s="270" t="s">
        <v>500</v>
      </c>
      <c r="D121" s="271"/>
      <c r="E121" s="271"/>
      <c r="F121" s="276"/>
      <c r="G121" s="273">
        <v>1057540</v>
      </c>
      <c r="H121" s="270" t="s">
        <v>501</v>
      </c>
      <c r="J121" s="281" t="s">
        <v>79</v>
      </c>
    </row>
    <row r="122" spans="1:10">
      <c r="A122" s="264">
        <v>112</v>
      </c>
      <c r="B122" s="270" t="s">
        <v>349</v>
      </c>
      <c r="C122" s="270" t="s">
        <v>502</v>
      </c>
      <c r="D122" s="271"/>
      <c r="E122" s="271"/>
      <c r="F122" s="276"/>
      <c r="G122" s="273">
        <v>950400</v>
      </c>
      <c r="H122" s="270" t="s">
        <v>501</v>
      </c>
      <c r="J122" s="281" t="s">
        <v>79</v>
      </c>
    </row>
    <row r="123" spans="1:10">
      <c r="A123" s="264">
        <v>113</v>
      </c>
      <c r="B123" s="270" t="s">
        <v>349</v>
      </c>
      <c r="C123" s="270" t="s">
        <v>503</v>
      </c>
      <c r="D123" s="271"/>
      <c r="E123" s="271"/>
      <c r="F123" s="276"/>
      <c r="G123" s="273">
        <v>385000</v>
      </c>
      <c r="H123" s="270" t="s">
        <v>501</v>
      </c>
      <c r="J123" s="281" t="s">
        <v>79</v>
      </c>
    </row>
    <row r="124" spans="1:10">
      <c r="A124" s="264">
        <v>114</v>
      </c>
      <c r="B124" s="270" t="s">
        <v>349</v>
      </c>
      <c r="C124" s="270" t="s">
        <v>504</v>
      </c>
      <c r="D124" s="271"/>
      <c r="E124" s="271"/>
      <c r="F124" s="276"/>
      <c r="G124" s="273">
        <v>1100000</v>
      </c>
      <c r="H124" s="270" t="s">
        <v>501</v>
      </c>
      <c r="J124" s="281" t="s">
        <v>79</v>
      </c>
    </row>
    <row r="125" spans="1:10">
      <c r="A125" s="264">
        <v>115</v>
      </c>
      <c r="B125" s="270" t="s">
        <v>349</v>
      </c>
      <c r="C125" s="270" t="s">
        <v>505</v>
      </c>
      <c r="D125" s="271"/>
      <c r="E125" s="271"/>
      <c r="F125" s="276"/>
      <c r="G125" s="273">
        <v>6600000</v>
      </c>
      <c r="H125" s="270" t="s">
        <v>501</v>
      </c>
      <c r="J125" s="281" t="s">
        <v>79</v>
      </c>
    </row>
    <row r="126" spans="1:10">
      <c r="A126" s="264">
        <v>116</v>
      </c>
      <c r="B126" s="270" t="s">
        <v>506</v>
      </c>
      <c r="C126" s="270" t="s">
        <v>507</v>
      </c>
      <c r="D126" s="271"/>
      <c r="E126" s="271"/>
      <c r="F126" s="276"/>
      <c r="G126" s="273">
        <v>6646200</v>
      </c>
      <c r="H126" s="270" t="s">
        <v>508</v>
      </c>
      <c r="J126" s="281" t="s">
        <v>79</v>
      </c>
    </row>
    <row r="127" spans="1:10">
      <c r="A127" s="264">
        <v>117</v>
      </c>
      <c r="B127" s="270" t="s">
        <v>506</v>
      </c>
      <c r="C127" s="270" t="s">
        <v>509</v>
      </c>
      <c r="D127" s="271"/>
      <c r="E127" s="271"/>
      <c r="F127" s="276"/>
      <c r="G127" s="273">
        <v>10890000</v>
      </c>
      <c r="H127" s="270" t="s">
        <v>508</v>
      </c>
      <c r="J127" s="281" t="s">
        <v>79</v>
      </c>
    </row>
    <row r="128" spans="1:10">
      <c r="A128" s="264">
        <v>118</v>
      </c>
      <c r="B128" s="270" t="s">
        <v>510</v>
      </c>
      <c r="C128" s="270" t="s">
        <v>511</v>
      </c>
      <c r="D128" s="271"/>
      <c r="E128" s="271"/>
      <c r="F128" s="276"/>
      <c r="G128" s="273">
        <v>471900</v>
      </c>
      <c r="H128" s="270" t="s">
        <v>512</v>
      </c>
      <c r="J128" s="281" t="s">
        <v>79</v>
      </c>
    </row>
    <row r="129" spans="1:10">
      <c r="A129" s="264">
        <v>119</v>
      </c>
      <c r="B129" s="270" t="s">
        <v>510</v>
      </c>
      <c r="C129" s="270" t="s">
        <v>513</v>
      </c>
      <c r="D129" s="271"/>
      <c r="E129" s="271"/>
      <c r="F129" s="276"/>
      <c r="G129" s="273">
        <v>366520</v>
      </c>
      <c r="H129" s="270" t="s">
        <v>512</v>
      </c>
      <c r="J129" s="281" t="s">
        <v>79</v>
      </c>
    </row>
    <row r="130" spans="1:10">
      <c r="A130" s="264">
        <v>120</v>
      </c>
      <c r="B130" s="270" t="s">
        <v>510</v>
      </c>
      <c r="C130" s="270" t="s">
        <v>514</v>
      </c>
      <c r="D130" s="271"/>
      <c r="E130" s="271"/>
      <c r="F130" s="276"/>
      <c r="G130" s="273">
        <v>1870000</v>
      </c>
      <c r="H130" s="270" t="s">
        <v>512</v>
      </c>
      <c r="J130" s="281" t="s">
        <v>79</v>
      </c>
    </row>
    <row r="131" spans="1:10">
      <c r="A131" s="264">
        <v>121</v>
      </c>
      <c r="B131" s="270" t="s">
        <v>515</v>
      </c>
      <c r="C131" s="270" t="s">
        <v>516</v>
      </c>
      <c r="D131" s="271"/>
      <c r="E131" s="271"/>
      <c r="F131" s="276"/>
      <c r="G131" s="273">
        <v>5843750</v>
      </c>
      <c r="H131" s="270" t="s">
        <v>517</v>
      </c>
      <c r="J131" s="281" t="s">
        <v>79</v>
      </c>
    </row>
    <row r="132" spans="1:10" ht="30">
      <c r="A132" s="264">
        <v>122</v>
      </c>
      <c r="B132" s="270" t="s">
        <v>518</v>
      </c>
      <c r="C132" s="275" t="s">
        <v>519</v>
      </c>
      <c r="D132" s="271"/>
      <c r="E132" s="271"/>
      <c r="F132" s="276"/>
      <c r="G132" s="273">
        <v>124095920</v>
      </c>
      <c r="H132" s="270" t="s">
        <v>520</v>
      </c>
      <c r="J132" s="281" t="s">
        <v>79</v>
      </c>
    </row>
    <row r="133" spans="1:10">
      <c r="A133" s="264">
        <v>123</v>
      </c>
      <c r="B133" s="270" t="s">
        <v>521</v>
      </c>
      <c r="C133" s="270" t="s">
        <v>522</v>
      </c>
      <c r="D133" s="271"/>
      <c r="E133" s="271"/>
      <c r="F133" s="276"/>
      <c r="G133" s="273">
        <v>4620000</v>
      </c>
      <c r="H133" s="270" t="s">
        <v>523</v>
      </c>
      <c r="J133" s="281" t="s">
        <v>79</v>
      </c>
    </row>
    <row r="134" spans="1:10">
      <c r="A134" s="264">
        <v>124</v>
      </c>
      <c r="B134" s="270" t="s">
        <v>524</v>
      </c>
      <c r="C134" s="270" t="s">
        <v>525</v>
      </c>
      <c r="D134" s="271"/>
      <c r="E134" s="271"/>
      <c r="F134" s="276"/>
      <c r="G134" s="273">
        <v>264000</v>
      </c>
      <c r="H134" s="270" t="s">
        <v>526</v>
      </c>
      <c r="J134" s="281" t="s">
        <v>79</v>
      </c>
    </row>
    <row r="135" spans="1:10">
      <c r="A135" s="264">
        <v>125</v>
      </c>
      <c r="B135" s="270" t="s">
        <v>349</v>
      </c>
      <c r="C135" s="270" t="s">
        <v>527</v>
      </c>
      <c r="D135" s="271"/>
      <c r="E135" s="271"/>
      <c r="F135" s="276"/>
      <c r="G135" s="273">
        <v>2750000</v>
      </c>
      <c r="H135" s="270" t="s">
        <v>528</v>
      </c>
      <c r="J135" s="281" t="s">
        <v>79</v>
      </c>
    </row>
    <row r="136" spans="1:10">
      <c r="A136" s="264">
        <v>126</v>
      </c>
      <c r="B136" s="270" t="s">
        <v>349</v>
      </c>
      <c r="C136" s="270" t="s">
        <v>529</v>
      </c>
      <c r="D136" s="271"/>
      <c r="E136" s="271"/>
      <c r="F136" s="276"/>
      <c r="G136" s="273">
        <v>600000</v>
      </c>
      <c r="H136" s="270" t="s">
        <v>528</v>
      </c>
      <c r="J136" s="281" t="s">
        <v>79</v>
      </c>
    </row>
    <row r="137" spans="1:10">
      <c r="A137" s="264">
        <v>127</v>
      </c>
      <c r="B137" s="270" t="s">
        <v>349</v>
      </c>
      <c r="C137" s="270" t="s">
        <v>530</v>
      </c>
      <c r="D137" s="271"/>
      <c r="E137" s="271"/>
      <c r="F137" s="276"/>
      <c r="G137" s="273">
        <v>11236363</v>
      </c>
      <c r="H137" s="270" t="s">
        <v>528</v>
      </c>
      <c r="J137" s="281" t="s">
        <v>79</v>
      </c>
    </row>
    <row r="138" spans="1:10">
      <c r="A138" s="264">
        <v>128</v>
      </c>
      <c r="B138" s="270" t="s">
        <v>439</v>
      </c>
      <c r="C138" s="270" t="s">
        <v>531</v>
      </c>
      <c r="D138" s="271"/>
      <c r="E138" s="271"/>
      <c r="F138" s="276"/>
      <c r="G138" s="273">
        <v>304920</v>
      </c>
      <c r="H138" s="270" t="s">
        <v>532</v>
      </c>
      <c r="J138" s="281" t="s">
        <v>79</v>
      </c>
    </row>
    <row r="139" spans="1:10">
      <c r="A139" s="264">
        <v>129</v>
      </c>
      <c r="B139" s="270" t="s">
        <v>439</v>
      </c>
      <c r="C139" s="270" t="s">
        <v>533</v>
      </c>
      <c r="D139" s="271"/>
      <c r="E139" s="271"/>
      <c r="F139" s="276"/>
      <c r="G139" s="273">
        <v>186120</v>
      </c>
      <c r="H139" s="270" t="s">
        <v>532</v>
      </c>
      <c r="J139" s="281" t="s">
        <v>79</v>
      </c>
    </row>
    <row r="140" spans="1:10">
      <c r="A140" s="282">
        <v>130</v>
      </c>
      <c r="B140" s="283" t="s">
        <v>534</v>
      </c>
      <c r="C140" s="283" t="s">
        <v>535</v>
      </c>
      <c r="D140" s="284"/>
      <c r="E140" s="284"/>
      <c r="F140" s="285"/>
      <c r="G140" s="286">
        <v>26000000</v>
      </c>
      <c r="H140" s="283" t="s">
        <v>536</v>
      </c>
      <c r="J140" s="281" t="s">
        <v>537</v>
      </c>
    </row>
    <row r="141" spans="1:10">
      <c r="A141" s="282">
        <v>131</v>
      </c>
      <c r="B141" s="283" t="s">
        <v>538</v>
      </c>
      <c r="C141" s="283" t="s">
        <v>539</v>
      </c>
      <c r="D141" s="284"/>
      <c r="E141" s="284"/>
      <c r="F141" s="287"/>
      <c r="G141" s="286">
        <v>59850000</v>
      </c>
      <c r="H141" s="283" t="s">
        <v>540</v>
      </c>
      <c r="J141" s="281" t="s">
        <v>537</v>
      </c>
    </row>
    <row r="142" spans="1:10">
      <c r="A142" s="282">
        <v>132</v>
      </c>
      <c r="B142" s="283" t="s">
        <v>541</v>
      </c>
      <c r="C142" s="283" t="s">
        <v>542</v>
      </c>
      <c r="D142" s="284"/>
      <c r="E142" s="284"/>
      <c r="F142" s="288"/>
      <c r="G142" s="286">
        <v>105000000</v>
      </c>
      <c r="H142" s="283" t="s">
        <v>543</v>
      </c>
      <c r="J142" s="281" t="s">
        <v>537</v>
      </c>
    </row>
    <row r="143" spans="1:10">
      <c r="A143" s="282">
        <v>133</v>
      </c>
      <c r="B143" s="283" t="s">
        <v>544</v>
      </c>
      <c r="C143" s="283" t="s">
        <v>545</v>
      </c>
      <c r="D143" s="284"/>
      <c r="E143" s="284"/>
      <c r="F143" s="288"/>
      <c r="G143" s="286">
        <v>220000000</v>
      </c>
      <c r="H143" s="283" t="s">
        <v>546</v>
      </c>
      <c r="J143" s="281" t="s">
        <v>537</v>
      </c>
    </row>
    <row r="144" spans="1:10">
      <c r="A144" s="282">
        <v>134</v>
      </c>
      <c r="B144" s="283" t="s">
        <v>547</v>
      </c>
      <c r="C144" s="283" t="s">
        <v>548</v>
      </c>
      <c r="D144" s="284"/>
      <c r="E144" s="284"/>
      <c r="F144" s="288"/>
      <c r="G144" s="286">
        <v>5500000</v>
      </c>
      <c r="H144" s="283" t="s">
        <v>549</v>
      </c>
      <c r="J144" s="281" t="s">
        <v>537</v>
      </c>
    </row>
    <row r="145" spans="1:10">
      <c r="A145" s="282">
        <v>135</v>
      </c>
      <c r="B145" s="283" t="s">
        <v>550</v>
      </c>
      <c r="C145" s="283" t="s">
        <v>551</v>
      </c>
      <c r="D145" s="284"/>
      <c r="E145" s="284"/>
      <c r="F145" s="288"/>
      <c r="G145" s="286">
        <v>250000000</v>
      </c>
      <c r="H145" s="283" t="s">
        <v>552</v>
      </c>
      <c r="J145" s="281" t="s">
        <v>537</v>
      </c>
    </row>
    <row r="146" spans="1:10">
      <c r="A146" s="282">
        <v>136</v>
      </c>
      <c r="B146" s="283" t="s">
        <v>553</v>
      </c>
      <c r="C146" s="283" t="s">
        <v>553</v>
      </c>
      <c r="D146" s="284"/>
      <c r="E146" s="284"/>
      <c r="F146" s="288"/>
      <c r="G146" s="286">
        <v>18497500</v>
      </c>
      <c r="H146" s="283" t="s">
        <v>554</v>
      </c>
      <c r="J146" s="281" t="s">
        <v>537</v>
      </c>
    </row>
    <row r="147" spans="1:10">
      <c r="A147" s="282">
        <v>137</v>
      </c>
      <c r="B147" s="283" t="s">
        <v>555</v>
      </c>
      <c r="C147" s="283" t="s">
        <v>555</v>
      </c>
      <c r="D147" s="284"/>
      <c r="E147" s="284"/>
      <c r="F147" s="288"/>
      <c r="G147" s="286">
        <v>260000000</v>
      </c>
      <c r="H147" s="283" t="s">
        <v>556</v>
      </c>
      <c r="J147" s="281" t="s">
        <v>537</v>
      </c>
    </row>
    <row r="148" spans="1:10">
      <c r="A148" s="282">
        <v>138</v>
      </c>
      <c r="B148" s="283" t="s">
        <v>557</v>
      </c>
      <c r="C148" s="283" t="s">
        <v>558</v>
      </c>
      <c r="D148" s="284"/>
      <c r="E148" s="284"/>
      <c r="F148" s="288"/>
      <c r="G148" s="286">
        <v>80000000</v>
      </c>
      <c r="H148" s="283" t="s">
        <v>559</v>
      </c>
      <c r="J148" s="281" t="s">
        <v>537</v>
      </c>
    </row>
    <row r="149" spans="1:10" ht="30">
      <c r="A149" s="282">
        <v>139</v>
      </c>
      <c r="B149" s="289" t="s">
        <v>560</v>
      </c>
      <c r="C149" s="283" t="s">
        <v>561</v>
      </c>
      <c r="D149" s="284"/>
      <c r="E149" s="284"/>
      <c r="F149" s="288"/>
      <c r="G149" s="286">
        <v>31000000</v>
      </c>
      <c r="H149" s="283" t="s">
        <v>562</v>
      </c>
      <c r="J149" s="281" t="s">
        <v>537</v>
      </c>
    </row>
    <row r="150" spans="1:10">
      <c r="A150" s="282">
        <v>140</v>
      </c>
      <c r="B150" s="283" t="s">
        <v>563</v>
      </c>
      <c r="C150" s="283" t="s">
        <v>564</v>
      </c>
      <c r="D150" s="284"/>
      <c r="E150" s="284"/>
      <c r="F150" s="288"/>
      <c r="G150" s="286">
        <v>18810000</v>
      </c>
      <c r="H150" s="283" t="s">
        <v>565</v>
      </c>
      <c r="J150" s="281" t="s">
        <v>537</v>
      </c>
    </row>
    <row r="151" spans="1:10">
      <c r="A151" s="282">
        <v>141</v>
      </c>
      <c r="B151" s="283" t="s">
        <v>566</v>
      </c>
      <c r="C151" s="283" t="s">
        <v>567</v>
      </c>
      <c r="D151" s="284"/>
      <c r="E151" s="284"/>
      <c r="F151" s="288"/>
      <c r="G151" s="286">
        <v>51000000</v>
      </c>
      <c r="H151" s="283" t="s">
        <v>568</v>
      </c>
      <c r="J151" s="281" t="s">
        <v>537</v>
      </c>
    </row>
    <row r="152" spans="1:10">
      <c r="A152" s="282">
        <v>142</v>
      </c>
      <c r="B152" s="283" t="s">
        <v>569</v>
      </c>
      <c r="C152" s="283" t="s">
        <v>570</v>
      </c>
      <c r="D152" s="284"/>
      <c r="E152" s="284"/>
      <c r="F152" s="288"/>
      <c r="G152" s="286">
        <v>162800000</v>
      </c>
      <c r="H152" s="283" t="s">
        <v>571</v>
      </c>
      <c r="J152" s="281" t="s">
        <v>537</v>
      </c>
    </row>
    <row r="153" spans="1:10" ht="30">
      <c r="A153" s="282">
        <v>143</v>
      </c>
      <c r="B153" s="289" t="s">
        <v>572</v>
      </c>
      <c r="C153" s="283" t="s">
        <v>572</v>
      </c>
      <c r="D153" s="284"/>
      <c r="E153" s="284"/>
      <c r="F153" s="288"/>
      <c r="G153" s="286">
        <v>36630000</v>
      </c>
      <c r="H153" s="283" t="s">
        <v>573</v>
      </c>
      <c r="J153" s="281" t="s">
        <v>537</v>
      </c>
    </row>
    <row r="154" spans="1:10">
      <c r="A154" s="1294" t="s">
        <v>574</v>
      </c>
      <c r="B154" s="1295"/>
      <c r="C154" s="1295"/>
      <c r="D154" s="1295"/>
      <c r="E154" s="1296"/>
      <c r="F154" s="290">
        <f>SUM(F11:F139)</f>
        <v>0</v>
      </c>
      <c r="G154" s="291">
        <f>SUM(G11:G153)</f>
        <v>2477645352</v>
      </c>
      <c r="H154" s="292"/>
    </row>
    <row r="155" spans="1:10">
      <c r="G155" s="293"/>
      <c r="H155" s="281"/>
    </row>
    <row r="156" spans="1:10" ht="15.75">
      <c r="A156" s="259" t="s">
        <v>575</v>
      </c>
      <c r="B156" s="259"/>
      <c r="C156" s="259"/>
      <c r="D156" s="259"/>
      <c r="E156" s="259"/>
      <c r="F156" s="259"/>
      <c r="G156" s="294"/>
      <c r="H156" s="281"/>
    </row>
    <row r="157" spans="1:10" ht="15.75">
      <c r="A157" s="260"/>
      <c r="B157" s="260"/>
      <c r="C157" s="260"/>
      <c r="D157" s="260"/>
      <c r="E157" s="260"/>
      <c r="F157" s="260"/>
      <c r="G157" s="295"/>
      <c r="H157" s="281"/>
    </row>
    <row r="158" spans="1:10">
      <c r="A158" s="1293" t="s">
        <v>6</v>
      </c>
      <c r="B158" s="1297" t="s">
        <v>7</v>
      </c>
      <c r="C158" s="1298"/>
      <c r="D158" s="1293" t="s">
        <v>70</v>
      </c>
      <c r="E158" s="1293"/>
      <c r="F158" s="1300" t="s">
        <v>71</v>
      </c>
      <c r="G158" s="1304" t="s">
        <v>72</v>
      </c>
      <c r="H158" s="1300" t="s">
        <v>74</v>
      </c>
    </row>
    <row r="159" spans="1:10">
      <c r="A159" s="1299"/>
      <c r="B159" s="262" t="s">
        <v>331</v>
      </c>
      <c r="C159" s="263" t="s">
        <v>332</v>
      </c>
      <c r="D159" s="1293"/>
      <c r="E159" s="1293"/>
      <c r="F159" s="1301"/>
      <c r="G159" s="1305"/>
      <c r="H159" s="1301"/>
    </row>
    <row r="160" spans="1:10">
      <c r="A160" s="296">
        <v>1</v>
      </c>
      <c r="B160" s="297" t="s">
        <v>576</v>
      </c>
      <c r="C160" s="298"/>
      <c r="D160" s="267"/>
      <c r="E160" s="267"/>
      <c r="F160" s="299"/>
      <c r="G160" s="300">
        <v>9360000</v>
      </c>
      <c r="H160" s="301" t="s">
        <v>577</v>
      </c>
    </row>
    <row r="161" spans="1:8">
      <c r="A161" s="264">
        <v>2</v>
      </c>
      <c r="B161" s="302" t="s">
        <v>578</v>
      </c>
      <c r="C161" s="303" t="s">
        <v>579</v>
      </c>
      <c r="D161" s="271"/>
      <c r="E161" s="271"/>
      <c r="F161" s="304"/>
      <c r="G161" s="305">
        <v>28435000</v>
      </c>
      <c r="H161" s="296" t="s">
        <v>580</v>
      </c>
    </row>
    <row r="162" spans="1:8" ht="60">
      <c r="A162" s="264">
        <v>3</v>
      </c>
      <c r="B162" s="302" t="s">
        <v>581</v>
      </c>
      <c r="C162" s="306" t="s">
        <v>582</v>
      </c>
      <c r="D162" s="271"/>
      <c r="E162" s="271"/>
      <c r="F162" s="277"/>
      <c r="G162" s="305">
        <v>36869250</v>
      </c>
      <c r="H162" s="296" t="s">
        <v>583</v>
      </c>
    </row>
    <row r="163" spans="1:8" ht="90">
      <c r="A163" s="264">
        <v>4</v>
      </c>
      <c r="B163" s="302" t="s">
        <v>584</v>
      </c>
      <c r="C163" s="306" t="s">
        <v>585</v>
      </c>
      <c r="D163" s="271"/>
      <c r="E163" s="271"/>
      <c r="F163" s="277"/>
      <c r="G163" s="305">
        <v>12889250</v>
      </c>
      <c r="H163" s="296" t="s">
        <v>583</v>
      </c>
    </row>
    <row r="164" spans="1:8">
      <c r="A164" s="264">
        <v>5</v>
      </c>
      <c r="B164" s="302" t="s">
        <v>586</v>
      </c>
      <c r="C164" s="306" t="s">
        <v>587</v>
      </c>
      <c r="D164" s="271"/>
      <c r="E164" s="271"/>
      <c r="F164" s="277"/>
      <c r="G164" s="305">
        <v>665500</v>
      </c>
      <c r="H164" s="296" t="s">
        <v>588</v>
      </c>
    </row>
    <row r="165" spans="1:8" ht="30">
      <c r="A165" s="264">
        <v>6</v>
      </c>
      <c r="B165" s="302" t="s">
        <v>589</v>
      </c>
      <c r="C165" s="306" t="s">
        <v>590</v>
      </c>
      <c r="D165" s="271"/>
      <c r="E165" s="271"/>
      <c r="F165" s="277"/>
      <c r="G165" s="305">
        <v>23512500</v>
      </c>
      <c r="H165" s="296" t="s">
        <v>588</v>
      </c>
    </row>
    <row r="166" spans="1:8" s="255" customFormat="1" ht="15.75" customHeight="1">
      <c r="A166" s="282">
        <v>7</v>
      </c>
      <c r="B166" s="307" t="s">
        <v>591</v>
      </c>
      <c r="C166" s="308"/>
      <c r="D166" s="284"/>
      <c r="E166" s="284"/>
      <c r="F166" s="309"/>
      <c r="G166" s="310">
        <v>85000000</v>
      </c>
      <c r="H166" s="282" t="s">
        <v>592</v>
      </c>
    </row>
    <row r="167" spans="1:8" s="255" customFormat="1" ht="15.75" customHeight="1">
      <c r="A167" s="282">
        <v>8</v>
      </c>
      <c r="B167" s="307" t="s">
        <v>593</v>
      </c>
      <c r="C167" s="311"/>
      <c r="D167" s="284"/>
      <c r="E167" s="284"/>
      <c r="F167" s="309"/>
      <c r="G167" s="310">
        <v>3795440</v>
      </c>
      <c r="H167" s="282" t="s">
        <v>594</v>
      </c>
    </row>
    <row r="168" spans="1:8" ht="16.5" customHeight="1">
      <c r="A168" s="1306" t="s">
        <v>574</v>
      </c>
      <c r="B168" s="1307"/>
      <c r="C168" s="1307"/>
      <c r="D168" s="1307"/>
      <c r="E168" s="1308"/>
      <c r="F168" s="312">
        <f>SUM(F160:F167)</f>
        <v>0</v>
      </c>
      <c r="G168" s="313">
        <f>SUM(G160:H167)</f>
        <v>200526940</v>
      </c>
      <c r="H168" s="314"/>
    </row>
    <row r="169" spans="1:8" ht="13.5" customHeight="1">
      <c r="H169" s="315"/>
    </row>
    <row r="170" spans="1:8" ht="16.5" customHeight="1">
      <c r="A170" s="1309" t="s">
        <v>83</v>
      </c>
      <c r="B170" s="1309"/>
    </row>
    <row r="171" spans="1:8" ht="6" customHeight="1">
      <c r="A171" s="316"/>
      <c r="B171" s="316"/>
    </row>
    <row r="172" spans="1:8" ht="21.75" customHeight="1">
      <c r="A172" s="317"/>
      <c r="B172" s="257" t="s">
        <v>595</v>
      </c>
    </row>
    <row r="173" spans="1:8" ht="6.75" customHeight="1">
      <c r="A173" s="318"/>
    </row>
    <row r="174" spans="1:8" ht="6.75" customHeight="1">
      <c r="A174" s="318"/>
    </row>
    <row r="175" spans="1:8" ht="13.5" customHeight="1">
      <c r="G175" s="1310" t="s">
        <v>596</v>
      </c>
      <c r="H175" s="1310"/>
    </row>
    <row r="176" spans="1:8" ht="15.75" customHeight="1"/>
    <row r="177" spans="3:8">
      <c r="D177" s="255"/>
      <c r="E177" s="255"/>
      <c r="F177" s="255"/>
      <c r="G177" s="319"/>
      <c r="H177" s="255"/>
    </row>
    <row r="178" spans="3:8" ht="18" customHeight="1"/>
    <row r="180" spans="3:8">
      <c r="C180" s="315" t="s">
        <v>85</v>
      </c>
      <c r="G180" s="1310" t="s">
        <v>87</v>
      </c>
      <c r="H180" s="1310"/>
    </row>
    <row r="181" spans="3:8">
      <c r="C181" s="315" t="s">
        <v>597</v>
      </c>
    </row>
    <row r="187" spans="3:8">
      <c r="C187" s="315" t="s">
        <v>598</v>
      </c>
      <c r="G187" s="1310" t="s">
        <v>599</v>
      </c>
      <c r="H187" s="1310"/>
    </row>
    <row r="188" spans="3:8">
      <c r="C188" s="315"/>
      <c r="G188" s="315"/>
      <c r="H188" s="315"/>
    </row>
    <row r="189" spans="3:8">
      <c r="C189" s="315"/>
      <c r="G189" s="315"/>
      <c r="H189" s="315"/>
    </row>
    <row r="190" spans="3:8">
      <c r="C190" s="315"/>
      <c r="G190" s="315"/>
      <c r="H190" s="315"/>
    </row>
    <row r="191" spans="3:8">
      <c r="C191" s="315"/>
      <c r="G191" s="315"/>
      <c r="H191" s="315"/>
    </row>
    <row r="192" spans="3:8">
      <c r="C192" s="315"/>
      <c r="G192" s="315"/>
      <c r="H192" s="315"/>
    </row>
    <row r="195" spans="1:8" ht="19.5" customHeight="1"/>
    <row r="196" spans="1:8" s="256" customFormat="1" ht="17.25" customHeight="1">
      <c r="A196" s="257"/>
      <c r="B196" s="257"/>
      <c r="C196" s="257"/>
      <c r="D196" s="257"/>
      <c r="E196" s="257"/>
      <c r="F196" s="257"/>
      <c r="G196" s="258"/>
      <c r="H196" s="257"/>
    </row>
    <row r="200" spans="1:8" s="255" customFormat="1" ht="13.5" customHeight="1">
      <c r="A200" s="257"/>
      <c r="B200" s="257"/>
      <c r="C200" s="257"/>
      <c r="D200" s="257"/>
      <c r="E200" s="257"/>
      <c r="F200" s="257"/>
      <c r="G200" s="258"/>
      <c r="H200" s="257"/>
    </row>
  </sheetData>
  <mergeCells count="20">
    <mergeCell ref="A168:E168"/>
    <mergeCell ref="A170:B170"/>
    <mergeCell ref="G175:H175"/>
    <mergeCell ref="G180:H180"/>
    <mergeCell ref="G187:H187"/>
    <mergeCell ref="A2:H2"/>
    <mergeCell ref="A5:H5"/>
    <mergeCell ref="B9:C9"/>
    <mergeCell ref="A154:E154"/>
    <mergeCell ref="B158:C158"/>
    <mergeCell ref="A9:A10"/>
    <mergeCell ref="A158:A159"/>
    <mergeCell ref="F9:F10"/>
    <mergeCell ref="F158:F159"/>
    <mergeCell ref="G9:G10"/>
    <mergeCell ref="G158:G159"/>
    <mergeCell ref="H9:H10"/>
    <mergeCell ref="H158:H159"/>
    <mergeCell ref="D9:E10"/>
    <mergeCell ref="D158:E159"/>
  </mergeCells>
  <printOptions horizontalCentered="1"/>
  <pageMargins left="0.118055555555556" right="0.118055555555556" top="0.78680555555555598" bottom="0.78680555555555598" header="0.31458333333333299" footer="0.31458333333333299"/>
  <pageSetup paperSize="9" scale="60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autoPageBreaks="0"/>
  </sheetPr>
  <dimension ref="A1:W3698"/>
  <sheetViews>
    <sheetView view="pageBreakPreview" topLeftCell="D2823" zoomScaleNormal="100" zoomScaleSheetLayoutView="100" workbookViewId="0">
      <selection activeCell="J3012" sqref="J3012:R3017"/>
    </sheetView>
  </sheetViews>
  <sheetFormatPr defaultColWidth="9.140625" defaultRowHeight="12.75"/>
  <cols>
    <col min="1" max="1" width="7" style="187" hidden="1" customWidth="1"/>
    <col min="2" max="2" width="6.85546875" style="187" hidden="1" customWidth="1"/>
    <col min="3" max="3" width="10.85546875" style="187" hidden="1" customWidth="1"/>
    <col min="4" max="4" width="4.85546875" style="187" customWidth="1"/>
    <col min="5" max="5" width="13.42578125" style="188" customWidth="1"/>
    <col min="6" max="6" width="8.140625" style="187" hidden="1" customWidth="1"/>
    <col min="7" max="7" width="12.28515625" style="189" hidden="1" customWidth="1"/>
    <col min="8" max="8" width="12.85546875" style="187" hidden="1" customWidth="1"/>
    <col min="9" max="9" width="15.5703125" style="188" customWidth="1"/>
    <col min="10" max="10" width="73.28515625" style="190" customWidth="1"/>
    <col min="11" max="11" width="10.28515625" style="188" customWidth="1"/>
    <col min="12" max="12" width="20" style="188" customWidth="1"/>
    <col min="13" max="13" width="5.140625" style="187" hidden="1" customWidth="1"/>
    <col min="14" max="14" width="8.85546875" style="191" customWidth="1"/>
    <col min="15" max="15" width="6.5703125" style="188" customWidth="1"/>
    <col min="16" max="16" width="12.5703125" style="192" hidden="1" customWidth="1"/>
    <col min="17" max="17" width="7" style="189" hidden="1" customWidth="1"/>
    <col min="18" max="18" width="10" style="188" customWidth="1"/>
    <col min="19" max="19" width="22.5703125" style="188" customWidth="1"/>
    <col min="20" max="20" width="10.28515625" style="192" hidden="1" customWidth="1"/>
    <col min="21" max="21" width="12.5703125" style="192" customWidth="1"/>
    <col min="22" max="22" width="17" style="183" hidden="1" customWidth="1"/>
    <col min="23" max="23" width="14.28515625" style="193" customWidth="1"/>
    <col min="24" max="16384" width="9.140625" style="193"/>
  </cols>
  <sheetData>
    <row r="1" spans="1:23" s="181" customFormat="1" ht="14.25" customHeight="1">
      <c r="A1" s="187"/>
      <c r="B1" s="187"/>
      <c r="C1" s="194"/>
      <c r="D1" s="195"/>
      <c r="E1" s="196"/>
      <c r="F1" s="197"/>
      <c r="G1" s="189"/>
      <c r="H1" s="194"/>
      <c r="I1" s="196"/>
      <c r="J1" s="1311"/>
      <c r="K1" s="1311"/>
      <c r="L1" s="1311"/>
      <c r="M1" s="1311"/>
      <c r="N1" s="1311"/>
      <c r="O1" s="1311"/>
      <c r="P1" s="1311"/>
      <c r="Q1" s="1311"/>
      <c r="R1" s="1311"/>
      <c r="S1" s="1311"/>
      <c r="T1" s="216"/>
      <c r="U1" s="217"/>
      <c r="V1" s="218"/>
    </row>
    <row r="2" spans="1:23" ht="55.5" customHeight="1">
      <c r="C2" s="194"/>
      <c r="D2" s="195"/>
      <c r="E2" s="1312" t="s">
        <v>600</v>
      </c>
      <c r="F2" s="1313"/>
      <c r="G2" s="1313"/>
      <c r="H2" s="1313"/>
      <c r="I2" s="1312"/>
      <c r="J2" s="1314"/>
      <c r="K2" s="1315"/>
      <c r="L2" s="1315"/>
      <c r="M2" s="1313"/>
      <c r="N2" s="1312"/>
      <c r="O2" s="1315"/>
      <c r="P2" s="1313"/>
      <c r="Q2" s="1313"/>
      <c r="R2" s="1316"/>
      <c r="S2" s="1315"/>
      <c r="T2" s="1313"/>
      <c r="U2" s="1317"/>
      <c r="V2" s="1313"/>
      <c r="W2" s="1318"/>
    </row>
    <row r="3" spans="1:23" s="182" customFormat="1" ht="24" customHeight="1">
      <c r="A3" s="198" t="s">
        <v>601</v>
      </c>
      <c r="B3" s="198" t="s">
        <v>602</v>
      </c>
      <c r="C3" s="199" t="s">
        <v>603</v>
      </c>
      <c r="D3" s="200"/>
      <c r="E3" s="201" t="s">
        <v>604</v>
      </c>
      <c r="F3" s="198" t="s">
        <v>605</v>
      </c>
      <c r="G3" s="202" t="s">
        <v>606</v>
      </c>
      <c r="H3" s="199" t="s">
        <v>607</v>
      </c>
      <c r="I3" s="201" t="s">
        <v>608</v>
      </c>
      <c r="J3" s="201" t="s">
        <v>609</v>
      </c>
      <c r="K3" s="201" t="s">
        <v>610</v>
      </c>
      <c r="L3" s="201" t="s">
        <v>611</v>
      </c>
      <c r="M3" s="199" t="s">
        <v>612</v>
      </c>
      <c r="N3" s="209" t="s">
        <v>613</v>
      </c>
      <c r="O3" s="201" t="s">
        <v>614</v>
      </c>
      <c r="P3" s="210" t="s">
        <v>615</v>
      </c>
      <c r="Q3" s="219" t="s">
        <v>616</v>
      </c>
      <c r="R3" s="220" t="s">
        <v>617</v>
      </c>
      <c r="S3" s="201" t="s">
        <v>618</v>
      </c>
      <c r="T3" s="221" t="s">
        <v>619</v>
      </c>
      <c r="U3" s="210" t="s">
        <v>615</v>
      </c>
      <c r="V3" s="222" t="s">
        <v>620</v>
      </c>
      <c r="W3" s="223" t="s">
        <v>621</v>
      </c>
    </row>
    <row r="4" spans="1:23" s="183" customFormat="1" hidden="1">
      <c r="A4" s="203" t="s">
        <v>622</v>
      </c>
      <c r="B4" s="203" t="s">
        <v>623</v>
      </c>
      <c r="C4" s="203" t="s">
        <v>624</v>
      </c>
      <c r="D4" s="204"/>
      <c r="E4" s="203" t="s">
        <v>625</v>
      </c>
      <c r="F4" s="203" t="s">
        <v>626</v>
      </c>
      <c r="G4" s="205">
        <v>1</v>
      </c>
      <c r="H4" s="203" t="s">
        <v>79</v>
      </c>
      <c r="I4" s="203" t="s">
        <v>627</v>
      </c>
      <c r="J4" s="203" t="s">
        <v>628</v>
      </c>
      <c r="K4" s="203" t="s">
        <v>629</v>
      </c>
      <c r="L4" s="211">
        <v>41561.379351851901</v>
      </c>
      <c r="M4" s="203" t="s">
        <v>630</v>
      </c>
      <c r="N4" s="212">
        <v>1</v>
      </c>
      <c r="O4" s="203" t="s">
        <v>631</v>
      </c>
      <c r="P4" s="212">
        <v>0</v>
      </c>
      <c r="Q4" s="205">
        <v>1</v>
      </c>
      <c r="R4" s="203" t="s">
        <v>632</v>
      </c>
      <c r="S4" s="211">
        <v>41599.635810185202</v>
      </c>
      <c r="T4" s="212">
        <v>-1</v>
      </c>
      <c r="U4" s="224">
        <v>104500</v>
      </c>
    </row>
    <row r="5" spans="1:23" ht="14.25" customHeight="1">
      <c r="A5" s="203" t="s">
        <v>622</v>
      </c>
      <c r="B5" s="203" t="s">
        <v>623</v>
      </c>
      <c r="C5" s="206" t="s">
        <v>624</v>
      </c>
      <c r="D5" s="207"/>
      <c r="E5" s="188" t="s">
        <v>625</v>
      </c>
      <c r="F5" s="203" t="s">
        <v>633</v>
      </c>
      <c r="G5" s="205">
        <v>1</v>
      </c>
      <c r="H5" s="206" t="s">
        <v>79</v>
      </c>
      <c r="I5" s="188" t="s">
        <v>627</v>
      </c>
      <c r="J5" s="190" t="s">
        <v>628</v>
      </c>
      <c r="K5" s="188" t="s">
        <v>634</v>
      </c>
      <c r="L5" s="213">
        <v>41628.669305555602</v>
      </c>
      <c r="M5" s="206" t="s">
        <v>630</v>
      </c>
      <c r="N5" s="214">
        <v>1</v>
      </c>
      <c r="O5" s="188" t="s">
        <v>631</v>
      </c>
      <c r="P5" s="212">
        <v>104500</v>
      </c>
      <c r="Q5" s="225">
        <v>1</v>
      </c>
      <c r="R5" s="188" t="s">
        <v>632</v>
      </c>
      <c r="S5" s="213">
        <v>41599.635810185202</v>
      </c>
      <c r="T5" s="226">
        <v>-1</v>
      </c>
      <c r="U5" s="224">
        <v>104500</v>
      </c>
      <c r="V5" s="227">
        <f>L5-S5</f>
        <v>29.033495370400487</v>
      </c>
      <c r="W5" s="193" t="s">
        <v>635</v>
      </c>
    </row>
    <row r="6" spans="1:23" s="183" customFormat="1" hidden="1">
      <c r="A6" s="203" t="s">
        <v>622</v>
      </c>
      <c r="B6" s="203" t="s">
        <v>623</v>
      </c>
      <c r="C6" s="203" t="s">
        <v>624</v>
      </c>
      <c r="D6" s="208"/>
      <c r="E6" s="203" t="s">
        <v>636</v>
      </c>
      <c r="F6" s="203" t="s">
        <v>629</v>
      </c>
      <c r="G6" s="205" t="s">
        <v>629</v>
      </c>
      <c r="H6" s="203" t="s">
        <v>79</v>
      </c>
      <c r="I6" s="203" t="s">
        <v>637</v>
      </c>
      <c r="J6" s="203" t="s">
        <v>638</v>
      </c>
      <c r="K6" s="203" t="s">
        <v>629</v>
      </c>
      <c r="L6" s="211">
        <v>41292.558368055601</v>
      </c>
      <c r="M6" s="203" t="s">
        <v>630</v>
      </c>
      <c r="N6" s="212">
        <v>1</v>
      </c>
      <c r="O6" s="203" t="s">
        <v>629</v>
      </c>
      <c r="P6" s="212">
        <v>0</v>
      </c>
      <c r="Q6" s="205">
        <v>1</v>
      </c>
      <c r="R6" s="203" t="s">
        <v>632</v>
      </c>
      <c r="S6" s="211">
        <v>41323.444895833301</v>
      </c>
      <c r="T6" s="212">
        <v>-1</v>
      </c>
      <c r="U6" s="224">
        <v>344245</v>
      </c>
    </row>
    <row r="7" spans="1:23" s="183" customFormat="1" hidden="1">
      <c r="A7" s="203" t="s">
        <v>622</v>
      </c>
      <c r="B7" s="203" t="s">
        <v>623</v>
      </c>
      <c r="C7" s="203" t="s">
        <v>624</v>
      </c>
      <c r="D7" s="203"/>
      <c r="E7" s="203" t="s">
        <v>639</v>
      </c>
      <c r="F7" s="203" t="s">
        <v>629</v>
      </c>
      <c r="G7" s="205" t="s">
        <v>629</v>
      </c>
      <c r="H7" s="203" t="s">
        <v>79</v>
      </c>
      <c r="I7" s="203" t="s">
        <v>640</v>
      </c>
      <c r="J7" s="203" t="s">
        <v>641</v>
      </c>
      <c r="K7" s="203" t="s">
        <v>629</v>
      </c>
      <c r="L7" s="215">
        <v>41312</v>
      </c>
      <c r="M7" s="203" t="s">
        <v>630</v>
      </c>
      <c r="N7" s="212">
        <v>50</v>
      </c>
      <c r="O7" s="203" t="s">
        <v>629</v>
      </c>
      <c r="P7" s="212">
        <v>1387500</v>
      </c>
      <c r="Q7" s="205">
        <v>1</v>
      </c>
      <c r="R7" s="203" t="s">
        <v>632</v>
      </c>
      <c r="S7" s="211">
        <v>41325.651875000003</v>
      </c>
      <c r="T7" s="212">
        <v>-50</v>
      </c>
      <c r="U7" s="224">
        <v>1387500</v>
      </c>
    </row>
    <row r="8" spans="1:23" s="183" customFormat="1" hidden="1">
      <c r="A8" s="203" t="s">
        <v>622</v>
      </c>
      <c r="B8" s="203" t="s">
        <v>623</v>
      </c>
      <c r="C8" s="203" t="s">
        <v>624</v>
      </c>
      <c r="D8" s="203"/>
      <c r="E8" s="203" t="s">
        <v>642</v>
      </c>
      <c r="F8" s="203" t="s">
        <v>629</v>
      </c>
      <c r="G8" s="205" t="s">
        <v>629</v>
      </c>
      <c r="H8" s="203" t="s">
        <v>79</v>
      </c>
      <c r="I8" s="203" t="s">
        <v>643</v>
      </c>
      <c r="J8" s="203" t="s">
        <v>644</v>
      </c>
      <c r="K8" s="203" t="s">
        <v>629</v>
      </c>
      <c r="L8" s="211">
        <v>41310.441400463002</v>
      </c>
      <c r="M8" s="203" t="s">
        <v>630</v>
      </c>
      <c r="N8" s="212">
        <v>25</v>
      </c>
      <c r="O8" s="203" t="s">
        <v>629</v>
      </c>
      <c r="P8" s="212">
        <v>0</v>
      </c>
      <c r="Q8" s="205">
        <v>1</v>
      </c>
      <c r="R8" s="203" t="s">
        <v>629</v>
      </c>
      <c r="S8" s="203" t="s">
        <v>629</v>
      </c>
      <c r="T8" s="212" t="s">
        <v>629</v>
      </c>
      <c r="U8" s="224" t="s">
        <v>629</v>
      </c>
    </row>
    <row r="9" spans="1:23" s="183" customFormat="1" hidden="1">
      <c r="A9" s="203" t="s">
        <v>622</v>
      </c>
      <c r="B9" s="203" t="s">
        <v>623</v>
      </c>
      <c r="C9" s="203" t="s">
        <v>624</v>
      </c>
      <c r="D9" s="203"/>
      <c r="E9" s="203" t="s">
        <v>642</v>
      </c>
      <c r="F9" s="203" t="s">
        <v>629</v>
      </c>
      <c r="G9" s="205" t="s">
        <v>629</v>
      </c>
      <c r="H9" s="203" t="s">
        <v>79</v>
      </c>
      <c r="I9" s="203" t="s">
        <v>645</v>
      </c>
      <c r="J9" s="203" t="s">
        <v>646</v>
      </c>
      <c r="K9" s="203" t="s">
        <v>629</v>
      </c>
      <c r="L9" s="211">
        <v>41310.441608796304</v>
      </c>
      <c r="M9" s="203" t="s">
        <v>630</v>
      </c>
      <c r="N9" s="212">
        <v>25</v>
      </c>
      <c r="O9" s="203" t="s">
        <v>629</v>
      </c>
      <c r="P9" s="212">
        <v>0</v>
      </c>
      <c r="Q9" s="205">
        <v>1</v>
      </c>
      <c r="R9" s="203" t="s">
        <v>629</v>
      </c>
      <c r="S9" s="203" t="s">
        <v>629</v>
      </c>
      <c r="T9" s="212" t="s">
        <v>629</v>
      </c>
      <c r="U9" s="224" t="s">
        <v>629</v>
      </c>
    </row>
    <row r="10" spans="1:23" s="183" customFormat="1" hidden="1">
      <c r="A10" s="203" t="s">
        <v>622</v>
      </c>
      <c r="B10" s="203" t="s">
        <v>623</v>
      </c>
      <c r="C10" s="203" t="s">
        <v>624</v>
      </c>
      <c r="D10" s="203"/>
      <c r="E10" s="203" t="s">
        <v>647</v>
      </c>
      <c r="F10" s="203" t="s">
        <v>648</v>
      </c>
      <c r="G10" s="205">
        <v>1</v>
      </c>
      <c r="H10" s="203" t="s">
        <v>79</v>
      </c>
      <c r="I10" s="203" t="s">
        <v>649</v>
      </c>
      <c r="J10" s="203" t="s">
        <v>431</v>
      </c>
      <c r="K10" s="203" t="s">
        <v>629</v>
      </c>
      <c r="L10" s="211">
        <v>41383.340439814798</v>
      </c>
      <c r="M10" s="203" t="s">
        <v>630</v>
      </c>
      <c r="N10" s="212">
        <v>2</v>
      </c>
      <c r="O10" s="203" t="s">
        <v>631</v>
      </c>
      <c r="P10" s="212">
        <v>141621.34</v>
      </c>
      <c r="Q10" s="205">
        <v>1</v>
      </c>
      <c r="R10" s="203" t="s">
        <v>632</v>
      </c>
      <c r="S10" s="211">
        <v>41382.348217592596</v>
      </c>
      <c r="T10" s="212">
        <v>-2</v>
      </c>
      <c r="U10" s="224">
        <v>141621.34</v>
      </c>
    </row>
    <row r="11" spans="1:23" s="183" customFormat="1" hidden="1">
      <c r="A11" s="203" t="s">
        <v>622</v>
      </c>
      <c r="B11" s="203" t="s">
        <v>623</v>
      </c>
      <c r="C11" s="203" t="s">
        <v>624</v>
      </c>
      <c r="D11" s="203"/>
      <c r="E11" s="203" t="s">
        <v>647</v>
      </c>
      <c r="F11" s="203" t="s">
        <v>648</v>
      </c>
      <c r="G11" s="205">
        <v>2</v>
      </c>
      <c r="H11" s="203" t="s">
        <v>79</v>
      </c>
      <c r="I11" s="203" t="s">
        <v>650</v>
      </c>
      <c r="J11" s="203" t="s">
        <v>430</v>
      </c>
      <c r="K11" s="203" t="s">
        <v>629</v>
      </c>
      <c r="L11" s="211">
        <v>41383.340439814798</v>
      </c>
      <c r="M11" s="203" t="s">
        <v>630</v>
      </c>
      <c r="N11" s="212">
        <v>2</v>
      </c>
      <c r="O11" s="203" t="s">
        <v>631</v>
      </c>
      <c r="P11" s="212">
        <v>459220.66</v>
      </c>
      <c r="Q11" s="205">
        <v>1</v>
      </c>
      <c r="R11" s="203" t="s">
        <v>632</v>
      </c>
      <c r="S11" s="211">
        <v>41382.348217592596</v>
      </c>
      <c r="T11" s="212">
        <v>-2</v>
      </c>
      <c r="U11" s="224">
        <v>459220.66</v>
      </c>
    </row>
    <row r="12" spans="1:23" s="183" customFormat="1" hidden="1">
      <c r="A12" s="203" t="s">
        <v>622</v>
      </c>
      <c r="B12" s="203" t="s">
        <v>623</v>
      </c>
      <c r="C12" s="203" t="s">
        <v>624</v>
      </c>
      <c r="D12" s="203"/>
      <c r="E12" s="203" t="s">
        <v>651</v>
      </c>
      <c r="F12" s="203" t="s">
        <v>652</v>
      </c>
      <c r="G12" s="205">
        <v>1</v>
      </c>
      <c r="H12" s="203" t="s">
        <v>79</v>
      </c>
      <c r="I12" s="203" t="s">
        <v>653</v>
      </c>
      <c r="J12" s="203" t="s">
        <v>654</v>
      </c>
      <c r="K12" s="203" t="s">
        <v>629</v>
      </c>
      <c r="L12" s="211">
        <v>41353.663194444402</v>
      </c>
      <c r="M12" s="203" t="s">
        <v>655</v>
      </c>
      <c r="N12" s="212">
        <v>1700</v>
      </c>
      <c r="O12" s="203" t="s">
        <v>656</v>
      </c>
      <c r="P12" s="212">
        <v>61710000</v>
      </c>
      <c r="Q12" s="205">
        <v>1</v>
      </c>
      <c r="R12" s="203" t="s">
        <v>632</v>
      </c>
      <c r="S12" s="211">
        <v>41353.535428240699</v>
      </c>
      <c r="T12" s="212">
        <v>-1700</v>
      </c>
      <c r="U12" s="224">
        <v>61710000</v>
      </c>
    </row>
    <row r="13" spans="1:23" s="183" customFormat="1" hidden="1">
      <c r="A13" s="203" t="s">
        <v>622</v>
      </c>
      <c r="B13" s="203" t="s">
        <v>623</v>
      </c>
      <c r="C13" s="203" t="s">
        <v>624</v>
      </c>
      <c r="D13" s="203"/>
      <c r="E13" s="203" t="s">
        <v>657</v>
      </c>
      <c r="F13" s="203" t="s">
        <v>629</v>
      </c>
      <c r="G13" s="205" t="s">
        <v>629</v>
      </c>
      <c r="H13" s="203" t="s">
        <v>79</v>
      </c>
      <c r="I13" s="203" t="s">
        <v>658</v>
      </c>
      <c r="J13" s="203" t="s">
        <v>659</v>
      </c>
      <c r="K13" s="203" t="s">
        <v>629</v>
      </c>
      <c r="L13" s="211">
        <v>41365.652245370402</v>
      </c>
      <c r="M13" s="203" t="s">
        <v>630</v>
      </c>
      <c r="N13" s="212">
        <v>25</v>
      </c>
      <c r="O13" s="203" t="s">
        <v>629</v>
      </c>
      <c r="P13" s="212">
        <v>0</v>
      </c>
      <c r="Q13" s="205">
        <v>1</v>
      </c>
      <c r="R13" s="203" t="s">
        <v>629</v>
      </c>
      <c r="S13" s="203" t="s">
        <v>629</v>
      </c>
      <c r="T13" s="212" t="s">
        <v>629</v>
      </c>
      <c r="U13" s="224" t="s">
        <v>629</v>
      </c>
    </row>
    <row r="14" spans="1:23" s="183" customFormat="1" hidden="1">
      <c r="A14" s="203" t="s">
        <v>622</v>
      </c>
      <c r="B14" s="203" t="s">
        <v>623</v>
      </c>
      <c r="C14" s="203" t="s">
        <v>624</v>
      </c>
      <c r="D14" s="203"/>
      <c r="E14" s="203" t="s">
        <v>660</v>
      </c>
      <c r="F14" s="203" t="s">
        <v>661</v>
      </c>
      <c r="G14" s="205">
        <v>1</v>
      </c>
      <c r="H14" s="203" t="s">
        <v>79</v>
      </c>
      <c r="I14" s="203" t="s">
        <v>662</v>
      </c>
      <c r="J14" s="203" t="s">
        <v>663</v>
      </c>
      <c r="K14" s="203" t="s">
        <v>629</v>
      </c>
      <c r="L14" s="211">
        <v>41375.657638888901</v>
      </c>
      <c r="M14" s="203" t="s">
        <v>655</v>
      </c>
      <c r="N14" s="212">
        <v>2</v>
      </c>
      <c r="O14" s="203" t="s">
        <v>664</v>
      </c>
      <c r="P14" s="212">
        <v>2592700</v>
      </c>
      <c r="Q14" s="205">
        <v>1</v>
      </c>
      <c r="R14" s="203" t="s">
        <v>632</v>
      </c>
      <c r="S14" s="211">
        <v>41375.624768518501</v>
      </c>
      <c r="T14" s="212">
        <v>-2</v>
      </c>
      <c r="U14" s="224">
        <v>2592700</v>
      </c>
    </row>
    <row r="15" spans="1:23" s="183" customFormat="1" hidden="1">
      <c r="A15" s="203" t="s">
        <v>622</v>
      </c>
      <c r="B15" s="203" t="s">
        <v>623</v>
      </c>
      <c r="C15" s="203" t="s">
        <v>624</v>
      </c>
      <c r="D15" s="203"/>
      <c r="E15" s="203" t="s">
        <v>660</v>
      </c>
      <c r="F15" s="203" t="s">
        <v>661</v>
      </c>
      <c r="G15" s="205">
        <v>2</v>
      </c>
      <c r="H15" s="203" t="s">
        <v>79</v>
      </c>
      <c r="I15" s="203" t="s">
        <v>665</v>
      </c>
      <c r="J15" s="203" t="s">
        <v>666</v>
      </c>
      <c r="K15" s="203" t="s">
        <v>629</v>
      </c>
      <c r="L15" s="211">
        <v>41375.657638888901</v>
      </c>
      <c r="M15" s="203" t="s">
        <v>655</v>
      </c>
      <c r="N15" s="212">
        <v>2</v>
      </c>
      <c r="O15" s="203" t="s">
        <v>664</v>
      </c>
      <c r="P15" s="212">
        <v>1749000</v>
      </c>
      <c r="Q15" s="205">
        <v>1</v>
      </c>
      <c r="R15" s="203" t="s">
        <v>632</v>
      </c>
      <c r="S15" s="211">
        <v>41375.624768518501</v>
      </c>
      <c r="T15" s="212">
        <v>-2</v>
      </c>
      <c r="U15" s="224">
        <v>1749000</v>
      </c>
    </row>
    <row r="16" spans="1:23" s="183" customFormat="1" hidden="1">
      <c r="A16" s="203" t="s">
        <v>622</v>
      </c>
      <c r="B16" s="203" t="s">
        <v>623</v>
      </c>
      <c r="C16" s="203" t="s">
        <v>624</v>
      </c>
      <c r="D16" s="203"/>
      <c r="E16" s="203" t="s">
        <v>660</v>
      </c>
      <c r="F16" s="203" t="s">
        <v>667</v>
      </c>
      <c r="G16" s="205">
        <v>1</v>
      </c>
      <c r="H16" s="203" t="s">
        <v>79</v>
      </c>
      <c r="I16" s="203" t="s">
        <v>668</v>
      </c>
      <c r="J16" s="203" t="s">
        <v>447</v>
      </c>
      <c r="K16" s="203" t="s">
        <v>629</v>
      </c>
      <c r="L16" s="211">
        <v>41397.587500000001</v>
      </c>
      <c r="M16" s="203" t="s">
        <v>630</v>
      </c>
      <c r="N16" s="212">
        <v>3</v>
      </c>
      <c r="O16" s="203" t="s">
        <v>669</v>
      </c>
      <c r="P16" s="212">
        <v>55500</v>
      </c>
      <c r="Q16" s="205">
        <v>1</v>
      </c>
      <c r="R16" s="203" t="s">
        <v>632</v>
      </c>
      <c r="S16" s="211">
        <v>41397.557037036997</v>
      </c>
      <c r="T16" s="212">
        <v>-3</v>
      </c>
      <c r="U16" s="224">
        <v>55500</v>
      </c>
    </row>
    <row r="17" spans="1:21" s="183" customFormat="1" hidden="1">
      <c r="A17" s="203" t="s">
        <v>622</v>
      </c>
      <c r="B17" s="203" t="s">
        <v>623</v>
      </c>
      <c r="C17" s="203" t="s">
        <v>624</v>
      </c>
      <c r="D17" s="203"/>
      <c r="E17" s="203" t="s">
        <v>670</v>
      </c>
      <c r="F17" s="203" t="s">
        <v>671</v>
      </c>
      <c r="G17" s="205">
        <v>1</v>
      </c>
      <c r="H17" s="203" t="s">
        <v>79</v>
      </c>
      <c r="I17" s="203" t="s">
        <v>672</v>
      </c>
      <c r="J17" s="203" t="s">
        <v>673</v>
      </c>
      <c r="K17" s="203" t="s">
        <v>629</v>
      </c>
      <c r="L17" s="211">
        <v>41410.6401736111</v>
      </c>
      <c r="M17" s="203" t="s">
        <v>674</v>
      </c>
      <c r="N17" s="212">
        <v>4</v>
      </c>
      <c r="O17" s="203" t="s">
        <v>675</v>
      </c>
      <c r="P17" s="212">
        <v>3654336.88</v>
      </c>
      <c r="Q17" s="205">
        <v>1</v>
      </c>
      <c r="R17" s="203" t="s">
        <v>632</v>
      </c>
      <c r="S17" s="211">
        <v>41410.342592592599</v>
      </c>
      <c r="T17" s="212">
        <v>-4</v>
      </c>
      <c r="U17" s="224">
        <v>3654336.88</v>
      </c>
    </row>
    <row r="18" spans="1:21" s="183" customFormat="1" hidden="1">
      <c r="A18" s="203" t="s">
        <v>622</v>
      </c>
      <c r="B18" s="203" t="s">
        <v>623</v>
      </c>
      <c r="C18" s="203" t="s">
        <v>624</v>
      </c>
      <c r="D18" s="203"/>
      <c r="E18" s="203" t="s">
        <v>676</v>
      </c>
      <c r="F18" s="203" t="s">
        <v>677</v>
      </c>
      <c r="G18" s="205">
        <v>2</v>
      </c>
      <c r="H18" s="203" t="s">
        <v>79</v>
      </c>
      <c r="I18" s="203" t="s">
        <v>678</v>
      </c>
      <c r="J18" s="203" t="s">
        <v>679</v>
      </c>
      <c r="K18" s="203" t="s">
        <v>629</v>
      </c>
      <c r="L18" s="211">
        <v>41505.510983796303</v>
      </c>
      <c r="M18" s="203" t="s">
        <v>630</v>
      </c>
      <c r="N18" s="212">
        <v>200</v>
      </c>
      <c r="O18" s="203" t="s">
        <v>669</v>
      </c>
      <c r="P18" s="212">
        <v>450000</v>
      </c>
      <c r="Q18" s="205">
        <v>1</v>
      </c>
      <c r="R18" s="203" t="s">
        <v>632</v>
      </c>
      <c r="S18" s="211">
        <v>41508.477129629602</v>
      </c>
      <c r="T18" s="212">
        <v>-200</v>
      </c>
      <c r="U18" s="224">
        <v>450000</v>
      </c>
    </row>
    <row r="19" spans="1:21" s="183" customFormat="1" hidden="1">
      <c r="A19" s="203" t="s">
        <v>622</v>
      </c>
      <c r="B19" s="203" t="s">
        <v>623</v>
      </c>
      <c r="C19" s="203" t="s">
        <v>624</v>
      </c>
      <c r="D19" s="203"/>
      <c r="E19" s="203" t="s">
        <v>676</v>
      </c>
      <c r="F19" s="203" t="s">
        <v>677</v>
      </c>
      <c r="G19" s="205">
        <v>3</v>
      </c>
      <c r="H19" s="203" t="s">
        <v>79</v>
      </c>
      <c r="I19" s="203" t="s">
        <v>680</v>
      </c>
      <c r="J19" s="203" t="s">
        <v>681</v>
      </c>
      <c r="K19" s="203" t="s">
        <v>629</v>
      </c>
      <c r="L19" s="211">
        <v>41505.510983796303</v>
      </c>
      <c r="M19" s="203" t="s">
        <v>630</v>
      </c>
      <c r="N19" s="212">
        <v>50</v>
      </c>
      <c r="O19" s="203" t="s">
        <v>656</v>
      </c>
      <c r="P19" s="212">
        <v>403648</v>
      </c>
      <c r="Q19" s="205">
        <v>1</v>
      </c>
      <c r="R19" s="203" t="s">
        <v>632</v>
      </c>
      <c r="S19" s="211">
        <v>41508.477118055598</v>
      </c>
      <c r="T19" s="212">
        <v>-50</v>
      </c>
      <c r="U19" s="224">
        <v>403648</v>
      </c>
    </row>
    <row r="20" spans="1:21" s="183" customFormat="1" hidden="1">
      <c r="A20" s="203" t="s">
        <v>622</v>
      </c>
      <c r="B20" s="203" t="s">
        <v>623</v>
      </c>
      <c r="C20" s="203" t="s">
        <v>624</v>
      </c>
      <c r="D20" s="203"/>
      <c r="E20" s="203" t="s">
        <v>682</v>
      </c>
      <c r="F20" s="203" t="s">
        <v>683</v>
      </c>
      <c r="G20" s="205">
        <v>1</v>
      </c>
      <c r="H20" s="203" t="s">
        <v>79</v>
      </c>
      <c r="I20" s="203" t="s">
        <v>684</v>
      </c>
      <c r="J20" s="203" t="s">
        <v>685</v>
      </c>
      <c r="K20" s="203" t="s">
        <v>629</v>
      </c>
      <c r="L20" s="211">
        <v>41458.383414351898</v>
      </c>
      <c r="M20" s="203" t="s">
        <v>630</v>
      </c>
      <c r="N20" s="212">
        <v>1</v>
      </c>
      <c r="O20" s="203" t="s">
        <v>631</v>
      </c>
      <c r="P20" s="212">
        <v>71775</v>
      </c>
      <c r="Q20" s="205">
        <v>1</v>
      </c>
      <c r="R20" s="203" t="s">
        <v>632</v>
      </c>
      <c r="S20" s="211">
        <v>41456.608900462998</v>
      </c>
      <c r="T20" s="212">
        <v>-1</v>
      </c>
      <c r="U20" s="224">
        <v>71775</v>
      </c>
    </row>
    <row r="21" spans="1:21" s="183" customFormat="1" hidden="1">
      <c r="A21" s="203" t="s">
        <v>622</v>
      </c>
      <c r="B21" s="203" t="s">
        <v>623</v>
      </c>
      <c r="C21" s="203" t="s">
        <v>624</v>
      </c>
      <c r="D21" s="203"/>
      <c r="E21" s="203" t="s">
        <v>682</v>
      </c>
      <c r="F21" s="203" t="s">
        <v>683</v>
      </c>
      <c r="G21" s="205">
        <v>2</v>
      </c>
      <c r="H21" s="203" t="s">
        <v>79</v>
      </c>
      <c r="I21" s="203" t="s">
        <v>686</v>
      </c>
      <c r="J21" s="203" t="s">
        <v>467</v>
      </c>
      <c r="K21" s="203" t="s">
        <v>629</v>
      </c>
      <c r="L21" s="211">
        <v>41458.383414351898</v>
      </c>
      <c r="M21" s="203" t="s">
        <v>630</v>
      </c>
      <c r="N21" s="212">
        <v>1</v>
      </c>
      <c r="O21" s="203" t="s">
        <v>664</v>
      </c>
      <c r="P21" s="212">
        <v>457187</v>
      </c>
      <c r="Q21" s="205">
        <v>1</v>
      </c>
      <c r="R21" s="203" t="s">
        <v>632</v>
      </c>
      <c r="S21" s="211">
        <v>41456.608900462998</v>
      </c>
      <c r="T21" s="212">
        <v>-1</v>
      </c>
      <c r="U21" s="224">
        <v>457187</v>
      </c>
    </row>
    <row r="22" spans="1:21" s="183" customFormat="1" hidden="1">
      <c r="A22" s="203" t="s">
        <v>622</v>
      </c>
      <c r="B22" s="203" t="s">
        <v>623</v>
      </c>
      <c r="C22" s="203" t="s">
        <v>624</v>
      </c>
      <c r="D22" s="203"/>
      <c r="E22" s="203" t="s">
        <v>687</v>
      </c>
      <c r="F22" s="203" t="s">
        <v>688</v>
      </c>
      <c r="G22" s="205">
        <v>1</v>
      </c>
      <c r="H22" s="203" t="s">
        <v>79</v>
      </c>
      <c r="I22" s="203" t="s">
        <v>689</v>
      </c>
      <c r="J22" s="203" t="s">
        <v>434</v>
      </c>
      <c r="K22" s="203" t="s">
        <v>629</v>
      </c>
      <c r="L22" s="211">
        <v>41505.5758333333</v>
      </c>
      <c r="M22" s="203" t="s">
        <v>674</v>
      </c>
      <c r="N22" s="212">
        <v>2</v>
      </c>
      <c r="O22" s="203" t="s">
        <v>675</v>
      </c>
      <c r="P22" s="212">
        <v>1912284</v>
      </c>
      <c r="Q22" s="205">
        <v>1</v>
      </c>
      <c r="R22" s="203" t="s">
        <v>632</v>
      </c>
      <c r="S22" s="211">
        <v>41507.491354166697</v>
      </c>
      <c r="T22" s="212">
        <v>-2</v>
      </c>
      <c r="U22" s="224">
        <v>1912284</v>
      </c>
    </row>
    <row r="23" spans="1:21" s="183" customFormat="1" hidden="1">
      <c r="A23" s="203" t="s">
        <v>622</v>
      </c>
      <c r="B23" s="203" t="s">
        <v>623</v>
      </c>
      <c r="C23" s="203" t="s">
        <v>624</v>
      </c>
      <c r="D23" s="203"/>
      <c r="E23" s="203" t="s">
        <v>690</v>
      </c>
      <c r="F23" s="203" t="s">
        <v>691</v>
      </c>
      <c r="G23" s="205">
        <v>1</v>
      </c>
      <c r="H23" s="203" t="s">
        <v>537</v>
      </c>
      <c r="I23" s="203" t="s">
        <v>629</v>
      </c>
      <c r="J23" s="203" t="s">
        <v>692</v>
      </c>
      <c r="K23" s="203" t="s">
        <v>629</v>
      </c>
      <c r="L23" s="211">
        <v>41486.5917708333</v>
      </c>
      <c r="M23" s="203" t="s">
        <v>629</v>
      </c>
      <c r="N23" s="212">
        <v>1</v>
      </c>
      <c r="O23" s="203" t="s">
        <v>693</v>
      </c>
      <c r="P23" s="212">
        <v>0</v>
      </c>
      <c r="Q23" s="205">
        <v>1</v>
      </c>
      <c r="R23" s="203" t="s">
        <v>629</v>
      </c>
      <c r="S23" s="203" t="s">
        <v>629</v>
      </c>
      <c r="T23" s="212" t="s">
        <v>629</v>
      </c>
      <c r="U23" s="224" t="s">
        <v>629</v>
      </c>
    </row>
    <row r="24" spans="1:21" s="183" customFormat="1" hidden="1">
      <c r="A24" s="203" t="s">
        <v>622</v>
      </c>
      <c r="B24" s="203" t="s">
        <v>623</v>
      </c>
      <c r="C24" s="203" t="s">
        <v>624</v>
      </c>
      <c r="D24" s="203"/>
      <c r="E24" s="203" t="s">
        <v>694</v>
      </c>
      <c r="F24" s="203" t="s">
        <v>629</v>
      </c>
      <c r="G24" s="205" t="s">
        <v>629</v>
      </c>
      <c r="H24" s="203" t="s">
        <v>79</v>
      </c>
      <c r="I24" s="203" t="s">
        <v>695</v>
      </c>
      <c r="J24" s="203" t="s">
        <v>696</v>
      </c>
      <c r="K24" s="203" t="s">
        <v>629</v>
      </c>
      <c r="L24" s="211">
        <v>41547.458900463003</v>
      </c>
      <c r="M24" s="203" t="s">
        <v>630</v>
      </c>
      <c r="N24" s="212">
        <v>2</v>
      </c>
      <c r="O24" s="203" t="s">
        <v>629</v>
      </c>
      <c r="P24" s="212">
        <v>0</v>
      </c>
      <c r="Q24" s="205">
        <v>1</v>
      </c>
      <c r="R24" s="203" t="s">
        <v>632</v>
      </c>
      <c r="S24" s="211">
        <v>41592.615856481498</v>
      </c>
      <c r="T24" s="212">
        <v>-2</v>
      </c>
      <c r="U24" s="224">
        <v>9240000</v>
      </c>
    </row>
    <row r="25" spans="1:21" s="183" customFormat="1" hidden="1">
      <c r="A25" s="203" t="s">
        <v>622</v>
      </c>
      <c r="B25" s="203" t="s">
        <v>623</v>
      </c>
      <c r="C25" s="203" t="s">
        <v>624</v>
      </c>
      <c r="D25" s="203"/>
      <c r="E25" s="203" t="s">
        <v>694</v>
      </c>
      <c r="F25" s="203" t="s">
        <v>629</v>
      </c>
      <c r="G25" s="205" t="s">
        <v>629</v>
      </c>
      <c r="H25" s="203" t="s">
        <v>79</v>
      </c>
      <c r="I25" s="203" t="s">
        <v>697</v>
      </c>
      <c r="J25" s="203" t="s">
        <v>698</v>
      </c>
      <c r="K25" s="203" t="s">
        <v>629</v>
      </c>
      <c r="L25" s="211">
        <v>41547.458900463003</v>
      </c>
      <c r="M25" s="203" t="s">
        <v>630</v>
      </c>
      <c r="N25" s="212">
        <v>2</v>
      </c>
      <c r="O25" s="203" t="s">
        <v>629</v>
      </c>
      <c r="P25" s="212">
        <v>0</v>
      </c>
      <c r="Q25" s="205">
        <v>1</v>
      </c>
      <c r="R25" s="203" t="s">
        <v>632</v>
      </c>
      <c r="S25" s="211">
        <v>41592.615856481498</v>
      </c>
      <c r="T25" s="212">
        <v>-2</v>
      </c>
      <c r="U25" s="224">
        <v>12760000</v>
      </c>
    </row>
    <row r="26" spans="1:21" s="183" customFormat="1" hidden="1">
      <c r="A26" s="203" t="s">
        <v>622</v>
      </c>
      <c r="B26" s="203" t="s">
        <v>623</v>
      </c>
      <c r="C26" s="203" t="s">
        <v>624</v>
      </c>
      <c r="D26" s="203"/>
      <c r="E26" s="203" t="s">
        <v>699</v>
      </c>
      <c r="F26" s="203" t="s">
        <v>700</v>
      </c>
      <c r="G26" s="205">
        <v>1</v>
      </c>
      <c r="H26" s="203" t="s">
        <v>79</v>
      </c>
      <c r="I26" s="203" t="s">
        <v>701</v>
      </c>
      <c r="J26" s="203" t="s">
        <v>702</v>
      </c>
      <c r="K26" s="203" t="s">
        <v>629</v>
      </c>
      <c r="L26" s="211">
        <v>41548.6164699074</v>
      </c>
      <c r="M26" s="203" t="s">
        <v>630</v>
      </c>
      <c r="N26" s="212">
        <v>1</v>
      </c>
      <c r="O26" s="203" t="s">
        <v>631</v>
      </c>
      <c r="P26" s="212">
        <v>30000000</v>
      </c>
      <c r="Q26" s="205">
        <v>1</v>
      </c>
      <c r="R26" s="203" t="s">
        <v>629</v>
      </c>
      <c r="S26" s="203" t="s">
        <v>629</v>
      </c>
      <c r="T26" s="212" t="s">
        <v>629</v>
      </c>
      <c r="U26" s="224" t="s">
        <v>629</v>
      </c>
    </row>
    <row r="27" spans="1:21" s="183" customFormat="1" hidden="1">
      <c r="A27" s="203" t="s">
        <v>622</v>
      </c>
      <c r="B27" s="203" t="s">
        <v>623</v>
      </c>
      <c r="C27" s="203" t="s">
        <v>624</v>
      </c>
      <c r="D27" s="203"/>
      <c r="E27" s="203" t="s">
        <v>703</v>
      </c>
      <c r="F27" s="203" t="s">
        <v>629</v>
      </c>
      <c r="G27" s="205" t="s">
        <v>629</v>
      </c>
      <c r="H27" s="203" t="s">
        <v>79</v>
      </c>
      <c r="I27" s="203" t="s">
        <v>704</v>
      </c>
      <c r="J27" s="203" t="s">
        <v>705</v>
      </c>
      <c r="K27" s="203" t="s">
        <v>629</v>
      </c>
      <c r="L27" s="211">
        <v>41548.667037036997</v>
      </c>
      <c r="M27" s="203" t="s">
        <v>630</v>
      </c>
      <c r="N27" s="212">
        <v>35</v>
      </c>
      <c r="O27" s="203" t="s">
        <v>629</v>
      </c>
      <c r="P27" s="212">
        <v>0</v>
      </c>
      <c r="Q27" s="205">
        <v>1</v>
      </c>
      <c r="R27" s="203" t="s">
        <v>629</v>
      </c>
      <c r="S27" s="203" t="s">
        <v>629</v>
      </c>
      <c r="T27" s="212" t="s">
        <v>629</v>
      </c>
      <c r="U27" s="224" t="s">
        <v>629</v>
      </c>
    </row>
    <row r="28" spans="1:21" s="183" customFormat="1" hidden="1">
      <c r="A28" s="203" t="s">
        <v>622</v>
      </c>
      <c r="B28" s="203" t="s">
        <v>623</v>
      </c>
      <c r="C28" s="203" t="s">
        <v>624</v>
      </c>
      <c r="D28" s="203"/>
      <c r="E28" s="203" t="s">
        <v>706</v>
      </c>
      <c r="F28" s="203" t="s">
        <v>707</v>
      </c>
      <c r="G28" s="205">
        <v>1</v>
      </c>
      <c r="H28" s="203" t="s">
        <v>79</v>
      </c>
      <c r="I28" s="203" t="s">
        <v>708</v>
      </c>
      <c r="J28" s="203" t="s">
        <v>709</v>
      </c>
      <c r="K28" s="203" t="s">
        <v>629</v>
      </c>
      <c r="L28" s="211">
        <v>41572.625335648103</v>
      </c>
      <c r="M28" s="203" t="s">
        <v>655</v>
      </c>
      <c r="N28" s="212">
        <v>10</v>
      </c>
      <c r="O28" s="203" t="s">
        <v>710</v>
      </c>
      <c r="P28" s="212">
        <v>5857500</v>
      </c>
      <c r="Q28" s="205">
        <v>1</v>
      </c>
      <c r="R28" s="203" t="s">
        <v>632</v>
      </c>
      <c r="S28" s="211">
        <v>41571.382986111101</v>
      </c>
      <c r="T28" s="212">
        <v>-10</v>
      </c>
      <c r="U28" s="224">
        <v>5857500</v>
      </c>
    </row>
    <row r="29" spans="1:21" s="183" customFormat="1" hidden="1">
      <c r="A29" s="203" t="s">
        <v>622</v>
      </c>
      <c r="B29" s="203" t="s">
        <v>623</v>
      </c>
      <c r="C29" s="203" t="s">
        <v>624</v>
      </c>
      <c r="D29" s="203"/>
      <c r="E29" s="203" t="s">
        <v>706</v>
      </c>
      <c r="F29" s="203" t="s">
        <v>707</v>
      </c>
      <c r="G29" s="205">
        <v>2</v>
      </c>
      <c r="H29" s="203" t="s">
        <v>79</v>
      </c>
      <c r="I29" s="203" t="s">
        <v>711</v>
      </c>
      <c r="J29" s="203" t="s">
        <v>712</v>
      </c>
      <c r="K29" s="203" t="s">
        <v>629</v>
      </c>
      <c r="L29" s="211">
        <v>41572.625335648103</v>
      </c>
      <c r="M29" s="203" t="s">
        <v>655</v>
      </c>
      <c r="N29" s="212">
        <v>10</v>
      </c>
      <c r="O29" s="203" t="s">
        <v>664</v>
      </c>
      <c r="P29" s="212">
        <v>3767500</v>
      </c>
      <c r="Q29" s="205">
        <v>1</v>
      </c>
      <c r="R29" s="203" t="s">
        <v>632</v>
      </c>
      <c r="S29" s="211">
        <v>41571.382986111101</v>
      </c>
      <c r="T29" s="212">
        <v>-10</v>
      </c>
      <c r="U29" s="224">
        <v>3767500</v>
      </c>
    </row>
    <row r="30" spans="1:21" s="183" customFormat="1" hidden="1">
      <c r="A30" s="203" t="s">
        <v>622</v>
      </c>
      <c r="B30" s="203" t="s">
        <v>623</v>
      </c>
      <c r="C30" s="203" t="s">
        <v>624</v>
      </c>
      <c r="D30" s="203"/>
      <c r="E30" s="203" t="s">
        <v>706</v>
      </c>
      <c r="F30" s="203" t="s">
        <v>707</v>
      </c>
      <c r="G30" s="205">
        <v>3</v>
      </c>
      <c r="H30" s="203" t="s">
        <v>79</v>
      </c>
      <c r="I30" s="203" t="s">
        <v>713</v>
      </c>
      <c r="J30" s="203" t="s">
        <v>714</v>
      </c>
      <c r="K30" s="203" t="s">
        <v>629</v>
      </c>
      <c r="L30" s="211">
        <v>41572.625335648103</v>
      </c>
      <c r="M30" s="203" t="s">
        <v>655</v>
      </c>
      <c r="N30" s="212">
        <v>20</v>
      </c>
      <c r="O30" s="203" t="s">
        <v>710</v>
      </c>
      <c r="P30" s="212">
        <v>8294000</v>
      </c>
      <c r="Q30" s="205">
        <v>1</v>
      </c>
      <c r="R30" s="203" t="s">
        <v>632</v>
      </c>
      <c r="S30" s="211">
        <v>41571.382986111101</v>
      </c>
      <c r="T30" s="212">
        <v>-20</v>
      </c>
      <c r="U30" s="224">
        <v>8294000</v>
      </c>
    </row>
    <row r="31" spans="1:21" s="183" customFormat="1" hidden="1">
      <c r="A31" s="203" t="s">
        <v>622</v>
      </c>
      <c r="B31" s="203" t="s">
        <v>623</v>
      </c>
      <c r="C31" s="203" t="s">
        <v>624</v>
      </c>
      <c r="D31" s="203"/>
      <c r="E31" s="203" t="s">
        <v>706</v>
      </c>
      <c r="F31" s="203" t="s">
        <v>707</v>
      </c>
      <c r="G31" s="205">
        <v>4</v>
      </c>
      <c r="H31" s="203" t="s">
        <v>79</v>
      </c>
      <c r="I31" s="203" t="s">
        <v>715</v>
      </c>
      <c r="J31" s="203" t="s">
        <v>716</v>
      </c>
      <c r="K31" s="203" t="s">
        <v>629</v>
      </c>
      <c r="L31" s="211">
        <v>41572.625335648103</v>
      </c>
      <c r="M31" s="203" t="s">
        <v>655</v>
      </c>
      <c r="N31" s="212">
        <v>20</v>
      </c>
      <c r="O31" s="203" t="s">
        <v>710</v>
      </c>
      <c r="P31" s="212">
        <v>7623000</v>
      </c>
      <c r="Q31" s="205">
        <v>1</v>
      </c>
      <c r="R31" s="203" t="s">
        <v>632</v>
      </c>
      <c r="S31" s="211">
        <v>41571.382986111101</v>
      </c>
      <c r="T31" s="212">
        <v>-20</v>
      </c>
      <c r="U31" s="224">
        <v>7623000</v>
      </c>
    </row>
    <row r="32" spans="1:21" s="183" customFormat="1" hidden="1">
      <c r="A32" s="203" t="s">
        <v>622</v>
      </c>
      <c r="B32" s="203" t="s">
        <v>623</v>
      </c>
      <c r="C32" s="203" t="s">
        <v>624</v>
      </c>
      <c r="D32" s="203"/>
      <c r="E32" s="203" t="s">
        <v>706</v>
      </c>
      <c r="F32" s="203" t="s">
        <v>707</v>
      </c>
      <c r="G32" s="205">
        <v>5</v>
      </c>
      <c r="H32" s="203" t="s">
        <v>79</v>
      </c>
      <c r="I32" s="203" t="s">
        <v>717</v>
      </c>
      <c r="J32" s="203" t="s">
        <v>718</v>
      </c>
      <c r="K32" s="203" t="s">
        <v>629</v>
      </c>
      <c r="L32" s="211">
        <v>41572.625335648103</v>
      </c>
      <c r="M32" s="203" t="s">
        <v>655</v>
      </c>
      <c r="N32" s="212">
        <v>10</v>
      </c>
      <c r="O32" s="203" t="s">
        <v>664</v>
      </c>
      <c r="P32" s="212">
        <v>3388000</v>
      </c>
      <c r="Q32" s="205">
        <v>1</v>
      </c>
      <c r="R32" s="203" t="s">
        <v>632</v>
      </c>
      <c r="S32" s="211">
        <v>41571.382986111101</v>
      </c>
      <c r="T32" s="212">
        <v>-10</v>
      </c>
      <c r="U32" s="224">
        <v>3388000</v>
      </c>
    </row>
    <row r="33" spans="1:21" s="183" customFormat="1" hidden="1">
      <c r="A33" s="203" t="s">
        <v>622</v>
      </c>
      <c r="B33" s="203" t="s">
        <v>623</v>
      </c>
      <c r="C33" s="203" t="s">
        <v>624</v>
      </c>
      <c r="D33" s="203"/>
      <c r="E33" s="203" t="s">
        <v>719</v>
      </c>
      <c r="F33" s="203" t="s">
        <v>720</v>
      </c>
      <c r="G33" s="205">
        <v>1</v>
      </c>
      <c r="H33" s="203" t="s">
        <v>79</v>
      </c>
      <c r="I33" s="203" t="s">
        <v>701</v>
      </c>
      <c r="J33" s="203" t="s">
        <v>721</v>
      </c>
      <c r="K33" s="203" t="s">
        <v>629</v>
      </c>
      <c r="L33" s="211">
        <v>41365.363888888904</v>
      </c>
      <c r="M33" s="203" t="s">
        <v>630</v>
      </c>
      <c r="N33" s="212">
        <v>1</v>
      </c>
      <c r="O33" s="203" t="s">
        <v>631</v>
      </c>
      <c r="P33" s="212">
        <v>0</v>
      </c>
      <c r="Q33" s="205">
        <v>1</v>
      </c>
      <c r="R33" s="203" t="s">
        <v>629</v>
      </c>
      <c r="S33" s="203" t="s">
        <v>629</v>
      </c>
      <c r="T33" s="212" t="s">
        <v>629</v>
      </c>
      <c r="U33" s="224" t="s">
        <v>629</v>
      </c>
    </row>
    <row r="34" spans="1:21" s="183" customFormat="1" hidden="1">
      <c r="A34" s="203" t="s">
        <v>622</v>
      </c>
      <c r="B34" s="203" t="s">
        <v>623</v>
      </c>
      <c r="C34" s="203" t="s">
        <v>624</v>
      </c>
      <c r="D34" s="203"/>
      <c r="E34" s="203" t="s">
        <v>722</v>
      </c>
      <c r="F34" s="203" t="s">
        <v>723</v>
      </c>
      <c r="G34" s="205">
        <v>1</v>
      </c>
      <c r="H34" s="203" t="s">
        <v>537</v>
      </c>
      <c r="I34" s="203" t="s">
        <v>629</v>
      </c>
      <c r="J34" s="203" t="s">
        <v>724</v>
      </c>
      <c r="K34" s="203" t="s">
        <v>629</v>
      </c>
      <c r="L34" s="211">
        <v>41277.323032407403</v>
      </c>
      <c r="M34" s="203" t="s">
        <v>629</v>
      </c>
      <c r="N34" s="212">
        <v>2</v>
      </c>
      <c r="O34" s="203" t="s">
        <v>725</v>
      </c>
      <c r="P34" s="212">
        <v>0</v>
      </c>
      <c r="Q34" s="205">
        <v>1</v>
      </c>
      <c r="R34" s="203" t="s">
        <v>629</v>
      </c>
      <c r="S34" s="203" t="s">
        <v>629</v>
      </c>
      <c r="T34" s="212" t="s">
        <v>629</v>
      </c>
      <c r="U34" s="224" t="s">
        <v>629</v>
      </c>
    </row>
    <row r="35" spans="1:21" s="183" customFormat="1" hidden="1">
      <c r="A35" s="203" t="s">
        <v>622</v>
      </c>
      <c r="B35" s="203" t="s">
        <v>623</v>
      </c>
      <c r="C35" s="203" t="s">
        <v>624</v>
      </c>
      <c r="D35" s="203"/>
      <c r="E35" s="203" t="s">
        <v>722</v>
      </c>
      <c r="F35" s="203" t="s">
        <v>726</v>
      </c>
      <c r="G35" s="205">
        <v>1</v>
      </c>
      <c r="H35" s="203" t="s">
        <v>537</v>
      </c>
      <c r="I35" s="203" t="s">
        <v>629</v>
      </c>
      <c r="J35" s="203" t="s">
        <v>727</v>
      </c>
      <c r="K35" s="203" t="s">
        <v>629</v>
      </c>
      <c r="L35" s="211">
        <v>41369.331250000003</v>
      </c>
      <c r="M35" s="203" t="s">
        <v>629</v>
      </c>
      <c r="N35" s="212">
        <v>6</v>
      </c>
      <c r="O35" s="203" t="s">
        <v>631</v>
      </c>
      <c r="P35" s="212">
        <v>0</v>
      </c>
      <c r="Q35" s="205">
        <v>1</v>
      </c>
      <c r="R35" s="203" t="s">
        <v>629</v>
      </c>
      <c r="S35" s="203" t="s">
        <v>629</v>
      </c>
      <c r="T35" s="212" t="s">
        <v>629</v>
      </c>
      <c r="U35" s="224" t="s">
        <v>629</v>
      </c>
    </row>
    <row r="36" spans="1:21" s="183" customFormat="1" hidden="1">
      <c r="A36" s="203" t="s">
        <v>622</v>
      </c>
      <c r="B36" s="203" t="s">
        <v>623</v>
      </c>
      <c r="C36" s="203" t="s">
        <v>624</v>
      </c>
      <c r="D36" s="203"/>
      <c r="E36" s="203" t="s">
        <v>722</v>
      </c>
      <c r="F36" s="203" t="s">
        <v>728</v>
      </c>
      <c r="G36" s="205">
        <v>1</v>
      </c>
      <c r="H36" s="203" t="s">
        <v>537</v>
      </c>
      <c r="I36" s="203" t="s">
        <v>629</v>
      </c>
      <c r="J36" s="203" t="s">
        <v>729</v>
      </c>
      <c r="K36" s="203" t="s">
        <v>629</v>
      </c>
      <c r="L36" s="211">
        <v>41369.3347222222</v>
      </c>
      <c r="M36" s="203" t="s">
        <v>629</v>
      </c>
      <c r="N36" s="212">
        <v>1</v>
      </c>
      <c r="O36" s="203" t="s">
        <v>725</v>
      </c>
      <c r="P36" s="212">
        <v>0</v>
      </c>
      <c r="Q36" s="205">
        <v>1</v>
      </c>
      <c r="R36" s="203" t="s">
        <v>629</v>
      </c>
      <c r="S36" s="203" t="s">
        <v>629</v>
      </c>
      <c r="T36" s="212" t="s">
        <v>629</v>
      </c>
      <c r="U36" s="224" t="s">
        <v>629</v>
      </c>
    </row>
    <row r="37" spans="1:21" s="183" customFormat="1" hidden="1">
      <c r="A37" s="203" t="s">
        <v>622</v>
      </c>
      <c r="B37" s="203" t="s">
        <v>623</v>
      </c>
      <c r="C37" s="203" t="s">
        <v>624</v>
      </c>
      <c r="D37" s="203"/>
      <c r="E37" s="203" t="s">
        <v>730</v>
      </c>
      <c r="F37" s="203" t="s">
        <v>731</v>
      </c>
      <c r="G37" s="205">
        <v>1</v>
      </c>
      <c r="H37" s="203" t="s">
        <v>79</v>
      </c>
      <c r="I37" s="203" t="s">
        <v>732</v>
      </c>
      <c r="J37" s="203" t="s">
        <v>733</v>
      </c>
      <c r="K37" s="203" t="s">
        <v>629</v>
      </c>
      <c r="L37" s="211">
        <v>41341.472222222197</v>
      </c>
      <c r="M37" s="203" t="s">
        <v>630</v>
      </c>
      <c r="N37" s="212">
        <v>5</v>
      </c>
      <c r="O37" s="203" t="s">
        <v>656</v>
      </c>
      <c r="P37" s="212">
        <v>203500</v>
      </c>
      <c r="Q37" s="205">
        <v>1</v>
      </c>
      <c r="R37" s="203" t="s">
        <v>629</v>
      </c>
      <c r="S37" s="203" t="s">
        <v>629</v>
      </c>
      <c r="T37" s="212" t="s">
        <v>629</v>
      </c>
      <c r="U37" s="224" t="s">
        <v>629</v>
      </c>
    </row>
    <row r="38" spans="1:21" s="183" customFormat="1" hidden="1">
      <c r="A38" s="203" t="s">
        <v>622</v>
      </c>
      <c r="B38" s="203" t="s">
        <v>623</v>
      </c>
      <c r="C38" s="203" t="s">
        <v>624</v>
      </c>
      <c r="D38" s="203"/>
      <c r="E38" s="203" t="s">
        <v>730</v>
      </c>
      <c r="F38" s="203" t="s">
        <v>731</v>
      </c>
      <c r="G38" s="205">
        <v>2</v>
      </c>
      <c r="H38" s="203" t="s">
        <v>79</v>
      </c>
      <c r="I38" s="203" t="s">
        <v>734</v>
      </c>
      <c r="J38" s="203" t="s">
        <v>735</v>
      </c>
      <c r="K38" s="203" t="s">
        <v>629</v>
      </c>
      <c r="L38" s="211">
        <v>41341.472222222197</v>
      </c>
      <c r="M38" s="203" t="s">
        <v>630</v>
      </c>
      <c r="N38" s="212">
        <v>5</v>
      </c>
      <c r="O38" s="203" t="s">
        <v>656</v>
      </c>
      <c r="P38" s="212">
        <v>193325</v>
      </c>
      <c r="Q38" s="205">
        <v>1</v>
      </c>
      <c r="R38" s="203" t="s">
        <v>629</v>
      </c>
      <c r="S38" s="203" t="s">
        <v>629</v>
      </c>
      <c r="T38" s="212" t="s">
        <v>629</v>
      </c>
      <c r="U38" s="224" t="s">
        <v>629</v>
      </c>
    </row>
    <row r="39" spans="1:21" s="183" customFormat="1" hidden="1">
      <c r="A39" s="203" t="s">
        <v>622</v>
      </c>
      <c r="B39" s="203" t="s">
        <v>623</v>
      </c>
      <c r="C39" s="203" t="s">
        <v>624</v>
      </c>
      <c r="D39" s="203"/>
      <c r="E39" s="203" t="s">
        <v>736</v>
      </c>
      <c r="F39" s="203" t="s">
        <v>737</v>
      </c>
      <c r="G39" s="205">
        <v>1</v>
      </c>
      <c r="H39" s="203" t="s">
        <v>79</v>
      </c>
      <c r="I39" s="203" t="s">
        <v>738</v>
      </c>
      <c r="J39" s="203" t="s">
        <v>739</v>
      </c>
      <c r="K39" s="203" t="s">
        <v>629</v>
      </c>
      <c r="L39" s="211">
        <v>41366.631249999999</v>
      </c>
      <c r="M39" s="203" t="s">
        <v>630</v>
      </c>
      <c r="N39" s="212">
        <v>2</v>
      </c>
      <c r="O39" s="203" t="s">
        <v>631</v>
      </c>
      <c r="P39" s="212">
        <v>3448500</v>
      </c>
      <c r="Q39" s="205">
        <v>1</v>
      </c>
      <c r="R39" s="203" t="s">
        <v>632</v>
      </c>
      <c r="S39" s="211">
        <v>41367.336423611101</v>
      </c>
      <c r="T39" s="212">
        <v>-2</v>
      </c>
      <c r="U39" s="224">
        <v>3448500</v>
      </c>
    </row>
    <row r="40" spans="1:21" s="183" customFormat="1" hidden="1">
      <c r="A40" s="203" t="s">
        <v>622</v>
      </c>
      <c r="B40" s="203" t="s">
        <v>623</v>
      </c>
      <c r="C40" s="203" t="s">
        <v>624</v>
      </c>
      <c r="D40" s="203"/>
      <c r="E40" s="203" t="s">
        <v>740</v>
      </c>
      <c r="F40" s="203" t="s">
        <v>741</v>
      </c>
      <c r="G40" s="205">
        <v>1</v>
      </c>
      <c r="H40" s="203" t="s">
        <v>79</v>
      </c>
      <c r="I40" s="203" t="s">
        <v>742</v>
      </c>
      <c r="J40" s="203" t="s">
        <v>743</v>
      </c>
      <c r="K40" s="203" t="s">
        <v>629</v>
      </c>
      <c r="L40" s="211">
        <v>41387.348090277803</v>
      </c>
      <c r="M40" s="203" t="s">
        <v>674</v>
      </c>
      <c r="N40" s="212">
        <v>5</v>
      </c>
      <c r="O40" s="203" t="s">
        <v>664</v>
      </c>
      <c r="P40" s="212">
        <v>783750</v>
      </c>
      <c r="Q40" s="205">
        <v>1</v>
      </c>
      <c r="R40" s="203" t="s">
        <v>632</v>
      </c>
      <c r="S40" s="211">
        <v>41382.3612615741</v>
      </c>
      <c r="T40" s="212">
        <v>-5</v>
      </c>
      <c r="U40" s="224">
        <v>783750</v>
      </c>
    </row>
    <row r="41" spans="1:21" s="183" customFormat="1" hidden="1">
      <c r="A41" s="203" t="s">
        <v>622</v>
      </c>
      <c r="B41" s="203" t="s">
        <v>623</v>
      </c>
      <c r="C41" s="203" t="s">
        <v>624</v>
      </c>
      <c r="D41" s="203"/>
      <c r="E41" s="203" t="s">
        <v>740</v>
      </c>
      <c r="F41" s="203" t="s">
        <v>741</v>
      </c>
      <c r="G41" s="205">
        <v>2</v>
      </c>
      <c r="H41" s="203" t="s">
        <v>79</v>
      </c>
      <c r="I41" s="203" t="s">
        <v>744</v>
      </c>
      <c r="J41" s="203" t="s">
        <v>745</v>
      </c>
      <c r="K41" s="203" t="s">
        <v>629</v>
      </c>
      <c r="L41" s="211">
        <v>41387.348090277803</v>
      </c>
      <c r="M41" s="203" t="s">
        <v>674</v>
      </c>
      <c r="N41" s="212">
        <v>3</v>
      </c>
      <c r="O41" s="203" t="s">
        <v>664</v>
      </c>
      <c r="P41" s="212">
        <v>489060</v>
      </c>
      <c r="Q41" s="205">
        <v>1</v>
      </c>
      <c r="R41" s="203" t="s">
        <v>632</v>
      </c>
      <c r="S41" s="211">
        <v>41382.3612615741</v>
      </c>
      <c r="T41" s="212">
        <v>-3</v>
      </c>
      <c r="U41" s="224">
        <v>489060</v>
      </c>
    </row>
    <row r="42" spans="1:21" s="183" customFormat="1" hidden="1">
      <c r="A42" s="203" t="s">
        <v>622</v>
      </c>
      <c r="B42" s="203" t="s">
        <v>623</v>
      </c>
      <c r="C42" s="203" t="s">
        <v>624</v>
      </c>
      <c r="D42" s="203"/>
      <c r="E42" s="203" t="s">
        <v>740</v>
      </c>
      <c r="F42" s="203" t="s">
        <v>741</v>
      </c>
      <c r="G42" s="205">
        <v>3</v>
      </c>
      <c r="H42" s="203" t="s">
        <v>79</v>
      </c>
      <c r="I42" s="203" t="s">
        <v>746</v>
      </c>
      <c r="J42" s="203" t="s">
        <v>747</v>
      </c>
      <c r="K42" s="203" t="s">
        <v>629</v>
      </c>
      <c r="L42" s="211">
        <v>41387.348090277803</v>
      </c>
      <c r="M42" s="203" t="s">
        <v>674</v>
      </c>
      <c r="N42" s="212">
        <v>209</v>
      </c>
      <c r="O42" s="203" t="s">
        <v>748</v>
      </c>
      <c r="P42" s="212">
        <v>5159687.5</v>
      </c>
      <c r="Q42" s="205">
        <v>1</v>
      </c>
      <c r="R42" s="203" t="s">
        <v>632</v>
      </c>
      <c r="S42" s="211">
        <v>41382.3612615741</v>
      </c>
      <c r="T42" s="212">
        <v>-209</v>
      </c>
      <c r="U42" s="224">
        <v>5159687.5</v>
      </c>
    </row>
    <row r="43" spans="1:21" s="183" customFormat="1" hidden="1">
      <c r="A43" s="203" t="s">
        <v>622</v>
      </c>
      <c r="B43" s="203" t="s">
        <v>623</v>
      </c>
      <c r="C43" s="203" t="s">
        <v>624</v>
      </c>
      <c r="D43" s="203"/>
      <c r="E43" s="203" t="s">
        <v>740</v>
      </c>
      <c r="F43" s="203" t="s">
        <v>741</v>
      </c>
      <c r="G43" s="205">
        <v>4</v>
      </c>
      <c r="H43" s="203" t="s">
        <v>79</v>
      </c>
      <c r="I43" s="203" t="s">
        <v>749</v>
      </c>
      <c r="J43" s="203" t="s">
        <v>750</v>
      </c>
      <c r="K43" s="203" t="s">
        <v>629</v>
      </c>
      <c r="L43" s="211">
        <v>41387.348090277803</v>
      </c>
      <c r="M43" s="203" t="s">
        <v>674</v>
      </c>
      <c r="N43" s="212">
        <v>4</v>
      </c>
      <c r="O43" s="203" t="s">
        <v>664</v>
      </c>
      <c r="P43" s="212">
        <v>261252</v>
      </c>
      <c r="Q43" s="205">
        <v>1</v>
      </c>
      <c r="R43" s="203" t="s">
        <v>632</v>
      </c>
      <c r="S43" s="211">
        <v>41382.3612615741</v>
      </c>
      <c r="T43" s="212">
        <v>-4</v>
      </c>
      <c r="U43" s="224">
        <v>261252</v>
      </c>
    </row>
    <row r="44" spans="1:21" s="183" customFormat="1" hidden="1">
      <c r="A44" s="203" t="s">
        <v>622</v>
      </c>
      <c r="B44" s="203" t="s">
        <v>623</v>
      </c>
      <c r="C44" s="203" t="s">
        <v>624</v>
      </c>
      <c r="D44" s="203"/>
      <c r="E44" s="203" t="s">
        <v>740</v>
      </c>
      <c r="F44" s="203" t="s">
        <v>741</v>
      </c>
      <c r="G44" s="205">
        <v>5</v>
      </c>
      <c r="H44" s="203" t="s">
        <v>79</v>
      </c>
      <c r="I44" s="203" t="s">
        <v>751</v>
      </c>
      <c r="J44" s="203" t="s">
        <v>752</v>
      </c>
      <c r="K44" s="203" t="s">
        <v>629</v>
      </c>
      <c r="L44" s="211">
        <v>41387.348090277803</v>
      </c>
      <c r="M44" s="203" t="s">
        <v>674</v>
      </c>
      <c r="N44" s="212">
        <v>4</v>
      </c>
      <c r="O44" s="203" t="s">
        <v>664</v>
      </c>
      <c r="P44" s="212">
        <v>689700</v>
      </c>
      <c r="Q44" s="205">
        <v>1</v>
      </c>
      <c r="R44" s="203" t="s">
        <v>632</v>
      </c>
      <c r="S44" s="211">
        <v>41382.3612615741</v>
      </c>
      <c r="T44" s="212">
        <v>-4</v>
      </c>
      <c r="U44" s="224">
        <v>689700</v>
      </c>
    </row>
    <row r="45" spans="1:21" s="183" customFormat="1" hidden="1">
      <c r="A45" s="203" t="s">
        <v>622</v>
      </c>
      <c r="B45" s="203" t="s">
        <v>623</v>
      </c>
      <c r="C45" s="203" t="s">
        <v>624</v>
      </c>
      <c r="D45" s="203"/>
      <c r="E45" s="203" t="s">
        <v>740</v>
      </c>
      <c r="F45" s="203" t="s">
        <v>741</v>
      </c>
      <c r="G45" s="205">
        <v>6</v>
      </c>
      <c r="H45" s="203" t="s">
        <v>79</v>
      </c>
      <c r="I45" s="203" t="s">
        <v>753</v>
      </c>
      <c r="J45" s="203" t="s">
        <v>754</v>
      </c>
      <c r="K45" s="203" t="s">
        <v>629</v>
      </c>
      <c r="L45" s="211">
        <v>41387.348090277803</v>
      </c>
      <c r="M45" s="203" t="s">
        <v>630</v>
      </c>
      <c r="N45" s="212">
        <v>2</v>
      </c>
      <c r="O45" s="203" t="s">
        <v>631</v>
      </c>
      <c r="P45" s="212">
        <v>339626</v>
      </c>
      <c r="Q45" s="205">
        <v>1</v>
      </c>
      <c r="R45" s="203" t="s">
        <v>632</v>
      </c>
      <c r="S45" s="211">
        <v>41382.359942129602</v>
      </c>
      <c r="T45" s="212">
        <v>-2</v>
      </c>
      <c r="U45" s="224">
        <v>339626</v>
      </c>
    </row>
    <row r="46" spans="1:21" s="183" customFormat="1" hidden="1">
      <c r="A46" s="203" t="s">
        <v>622</v>
      </c>
      <c r="B46" s="203" t="s">
        <v>623</v>
      </c>
      <c r="C46" s="203" t="s">
        <v>624</v>
      </c>
      <c r="D46" s="203"/>
      <c r="E46" s="203" t="s">
        <v>740</v>
      </c>
      <c r="F46" s="203" t="s">
        <v>741</v>
      </c>
      <c r="G46" s="205">
        <v>7</v>
      </c>
      <c r="H46" s="203" t="s">
        <v>79</v>
      </c>
      <c r="I46" s="203" t="s">
        <v>755</v>
      </c>
      <c r="J46" s="203" t="s">
        <v>430</v>
      </c>
      <c r="K46" s="203" t="s">
        <v>629</v>
      </c>
      <c r="L46" s="211">
        <v>41387.348090277803</v>
      </c>
      <c r="M46" s="203" t="s">
        <v>630</v>
      </c>
      <c r="N46" s="212">
        <v>2</v>
      </c>
      <c r="O46" s="203" t="s">
        <v>631</v>
      </c>
      <c r="P46" s="212">
        <v>141076</v>
      </c>
      <c r="Q46" s="205">
        <v>1</v>
      </c>
      <c r="R46" s="203" t="s">
        <v>632</v>
      </c>
      <c r="S46" s="211">
        <v>41382.359942129602</v>
      </c>
      <c r="T46" s="212">
        <v>-2</v>
      </c>
      <c r="U46" s="224">
        <v>141076</v>
      </c>
    </row>
    <row r="47" spans="1:21" s="183" customFormat="1" hidden="1">
      <c r="A47" s="203" t="s">
        <v>622</v>
      </c>
      <c r="B47" s="203" t="s">
        <v>623</v>
      </c>
      <c r="C47" s="203" t="s">
        <v>624</v>
      </c>
      <c r="D47" s="203"/>
      <c r="E47" s="203" t="s">
        <v>756</v>
      </c>
      <c r="F47" s="203" t="s">
        <v>757</v>
      </c>
      <c r="G47" s="205">
        <v>1</v>
      </c>
      <c r="H47" s="203" t="s">
        <v>537</v>
      </c>
      <c r="I47" s="203" t="s">
        <v>629</v>
      </c>
      <c r="J47" s="203" t="s">
        <v>758</v>
      </c>
      <c r="K47" s="203" t="s">
        <v>629</v>
      </c>
      <c r="L47" s="211">
        <v>41305.536805555603</v>
      </c>
      <c r="M47" s="203" t="s">
        <v>629</v>
      </c>
      <c r="N47" s="212">
        <v>1</v>
      </c>
      <c r="O47" s="203" t="s">
        <v>693</v>
      </c>
      <c r="P47" s="212">
        <v>0</v>
      </c>
      <c r="Q47" s="205">
        <v>1</v>
      </c>
      <c r="R47" s="203" t="s">
        <v>629</v>
      </c>
      <c r="S47" s="203" t="s">
        <v>629</v>
      </c>
      <c r="T47" s="212" t="s">
        <v>629</v>
      </c>
      <c r="U47" s="224" t="s">
        <v>629</v>
      </c>
    </row>
    <row r="48" spans="1:21" s="183" customFormat="1" hidden="1">
      <c r="A48" s="203" t="s">
        <v>622</v>
      </c>
      <c r="B48" s="203" t="s">
        <v>623</v>
      </c>
      <c r="C48" s="203" t="s">
        <v>624</v>
      </c>
      <c r="D48" s="203"/>
      <c r="E48" s="203" t="s">
        <v>759</v>
      </c>
      <c r="F48" s="203" t="s">
        <v>760</v>
      </c>
      <c r="G48" s="205">
        <v>1</v>
      </c>
      <c r="H48" s="203" t="s">
        <v>79</v>
      </c>
      <c r="I48" s="203" t="s">
        <v>761</v>
      </c>
      <c r="J48" s="203" t="s">
        <v>762</v>
      </c>
      <c r="K48" s="203" t="s">
        <v>629</v>
      </c>
      <c r="L48" s="211">
        <v>41289.378888888903</v>
      </c>
      <c r="M48" s="203" t="s">
        <v>630</v>
      </c>
      <c r="N48" s="212">
        <v>6</v>
      </c>
      <c r="O48" s="203" t="s">
        <v>631</v>
      </c>
      <c r="P48" s="212">
        <v>937500</v>
      </c>
      <c r="Q48" s="205">
        <v>1</v>
      </c>
      <c r="R48" s="203" t="s">
        <v>632</v>
      </c>
      <c r="S48" s="211">
        <v>41288.412418981497</v>
      </c>
      <c r="T48" s="212">
        <v>-6</v>
      </c>
      <c r="U48" s="224">
        <v>937500</v>
      </c>
    </row>
    <row r="49" spans="1:21" s="183" customFormat="1" hidden="1">
      <c r="A49" s="203" t="s">
        <v>622</v>
      </c>
      <c r="B49" s="203" t="s">
        <v>623</v>
      </c>
      <c r="C49" s="203" t="s">
        <v>624</v>
      </c>
      <c r="D49" s="203"/>
      <c r="E49" s="203" t="s">
        <v>759</v>
      </c>
      <c r="F49" s="203" t="s">
        <v>760</v>
      </c>
      <c r="G49" s="205">
        <v>2</v>
      </c>
      <c r="H49" s="203" t="s">
        <v>79</v>
      </c>
      <c r="I49" s="203" t="s">
        <v>763</v>
      </c>
      <c r="J49" s="203" t="s">
        <v>764</v>
      </c>
      <c r="K49" s="203" t="s">
        <v>629</v>
      </c>
      <c r="L49" s="211">
        <v>41289.378888888903</v>
      </c>
      <c r="M49" s="203" t="s">
        <v>630</v>
      </c>
      <c r="N49" s="212">
        <v>1</v>
      </c>
      <c r="O49" s="203" t="s">
        <v>631</v>
      </c>
      <c r="P49" s="212">
        <v>406250</v>
      </c>
      <c r="Q49" s="205">
        <v>1</v>
      </c>
      <c r="R49" s="203" t="s">
        <v>632</v>
      </c>
      <c r="S49" s="211">
        <v>41288.412418981497</v>
      </c>
      <c r="T49" s="212">
        <v>-1</v>
      </c>
      <c r="U49" s="224">
        <v>406250</v>
      </c>
    </row>
    <row r="50" spans="1:21" s="183" customFormat="1" hidden="1">
      <c r="A50" s="203" t="s">
        <v>622</v>
      </c>
      <c r="B50" s="203" t="s">
        <v>623</v>
      </c>
      <c r="C50" s="203" t="s">
        <v>624</v>
      </c>
      <c r="D50" s="203"/>
      <c r="E50" s="203" t="s">
        <v>765</v>
      </c>
      <c r="F50" s="203" t="s">
        <v>766</v>
      </c>
      <c r="G50" s="205">
        <v>1</v>
      </c>
      <c r="H50" s="203" t="s">
        <v>537</v>
      </c>
      <c r="I50" s="203" t="s">
        <v>629</v>
      </c>
      <c r="J50" s="203" t="s">
        <v>767</v>
      </c>
      <c r="K50" s="203" t="s">
        <v>629</v>
      </c>
      <c r="L50" s="211">
        <v>41324.329861111102</v>
      </c>
      <c r="M50" s="203" t="s">
        <v>629</v>
      </c>
      <c r="N50" s="212">
        <v>1</v>
      </c>
      <c r="O50" s="203" t="s">
        <v>693</v>
      </c>
      <c r="P50" s="212">
        <v>0</v>
      </c>
      <c r="Q50" s="205">
        <v>1</v>
      </c>
      <c r="R50" s="203" t="s">
        <v>629</v>
      </c>
      <c r="S50" s="203" t="s">
        <v>629</v>
      </c>
      <c r="T50" s="212" t="s">
        <v>629</v>
      </c>
      <c r="U50" s="224" t="s">
        <v>629</v>
      </c>
    </row>
    <row r="51" spans="1:21" s="183" customFormat="1" hidden="1">
      <c r="A51" s="203" t="s">
        <v>622</v>
      </c>
      <c r="B51" s="203" t="s">
        <v>623</v>
      </c>
      <c r="C51" s="203" t="s">
        <v>624</v>
      </c>
      <c r="D51" s="203"/>
      <c r="E51" s="203" t="s">
        <v>768</v>
      </c>
      <c r="F51" s="203" t="s">
        <v>769</v>
      </c>
      <c r="G51" s="205">
        <v>1</v>
      </c>
      <c r="H51" s="203" t="s">
        <v>79</v>
      </c>
      <c r="I51" s="203" t="s">
        <v>770</v>
      </c>
      <c r="J51" s="203" t="s">
        <v>771</v>
      </c>
      <c r="K51" s="203" t="s">
        <v>629</v>
      </c>
      <c r="L51" s="211">
        <v>41351.452789351897</v>
      </c>
      <c r="M51" s="203" t="s">
        <v>630</v>
      </c>
      <c r="N51" s="212">
        <v>1</v>
      </c>
      <c r="O51" s="203" t="s">
        <v>631</v>
      </c>
      <c r="P51" s="212">
        <v>93000</v>
      </c>
      <c r="Q51" s="205">
        <v>1</v>
      </c>
      <c r="R51" s="203" t="s">
        <v>632</v>
      </c>
      <c r="S51" s="211">
        <v>41348.612326388902</v>
      </c>
      <c r="T51" s="212">
        <v>-1</v>
      </c>
      <c r="U51" s="224">
        <v>93000</v>
      </c>
    </row>
    <row r="52" spans="1:21" s="183" customFormat="1" hidden="1">
      <c r="A52" s="203" t="s">
        <v>622</v>
      </c>
      <c r="B52" s="203" t="s">
        <v>623</v>
      </c>
      <c r="C52" s="203" t="s">
        <v>624</v>
      </c>
      <c r="D52" s="203"/>
      <c r="E52" s="203" t="s">
        <v>768</v>
      </c>
      <c r="F52" s="203" t="s">
        <v>769</v>
      </c>
      <c r="G52" s="205">
        <v>2</v>
      </c>
      <c r="H52" s="203" t="s">
        <v>79</v>
      </c>
      <c r="I52" s="203" t="s">
        <v>772</v>
      </c>
      <c r="J52" s="203" t="s">
        <v>773</v>
      </c>
      <c r="K52" s="203" t="s">
        <v>629</v>
      </c>
      <c r="L52" s="211">
        <v>41351.452789351897</v>
      </c>
      <c r="M52" s="203" t="s">
        <v>630</v>
      </c>
      <c r="N52" s="212">
        <v>1</v>
      </c>
      <c r="O52" s="203" t="s">
        <v>631</v>
      </c>
      <c r="P52" s="212">
        <v>368750</v>
      </c>
      <c r="Q52" s="205">
        <v>1</v>
      </c>
      <c r="R52" s="203" t="s">
        <v>632</v>
      </c>
      <c r="S52" s="211">
        <v>41348.612326388902</v>
      </c>
      <c r="T52" s="212">
        <v>-1</v>
      </c>
      <c r="U52" s="224">
        <v>368750</v>
      </c>
    </row>
    <row r="53" spans="1:21" s="183" customFormat="1" hidden="1">
      <c r="A53" s="203" t="s">
        <v>622</v>
      </c>
      <c r="B53" s="203" t="s">
        <v>623</v>
      </c>
      <c r="C53" s="203" t="s">
        <v>624</v>
      </c>
      <c r="D53" s="203"/>
      <c r="E53" s="203" t="s">
        <v>768</v>
      </c>
      <c r="F53" s="203" t="s">
        <v>769</v>
      </c>
      <c r="G53" s="205">
        <v>3</v>
      </c>
      <c r="H53" s="203" t="s">
        <v>79</v>
      </c>
      <c r="I53" s="203" t="s">
        <v>774</v>
      </c>
      <c r="J53" s="203" t="s">
        <v>775</v>
      </c>
      <c r="K53" s="203" t="s">
        <v>629</v>
      </c>
      <c r="L53" s="211">
        <v>41351.452789351897</v>
      </c>
      <c r="M53" s="203" t="s">
        <v>630</v>
      </c>
      <c r="N53" s="212">
        <v>1</v>
      </c>
      <c r="O53" s="203" t="s">
        <v>631</v>
      </c>
      <c r="P53" s="212">
        <v>62500</v>
      </c>
      <c r="Q53" s="205">
        <v>1</v>
      </c>
      <c r="R53" s="203" t="s">
        <v>632</v>
      </c>
      <c r="S53" s="211">
        <v>41348.612326388902</v>
      </c>
      <c r="T53" s="212">
        <v>-1</v>
      </c>
      <c r="U53" s="224">
        <v>62500</v>
      </c>
    </row>
    <row r="54" spans="1:21" s="183" customFormat="1" hidden="1">
      <c r="A54" s="203" t="s">
        <v>622</v>
      </c>
      <c r="B54" s="203" t="s">
        <v>623</v>
      </c>
      <c r="C54" s="203" t="s">
        <v>624</v>
      </c>
      <c r="D54" s="203"/>
      <c r="E54" s="203" t="s">
        <v>768</v>
      </c>
      <c r="F54" s="203" t="s">
        <v>769</v>
      </c>
      <c r="G54" s="205">
        <v>4</v>
      </c>
      <c r="H54" s="203" t="s">
        <v>79</v>
      </c>
      <c r="I54" s="203" t="s">
        <v>776</v>
      </c>
      <c r="J54" s="203" t="s">
        <v>777</v>
      </c>
      <c r="K54" s="203" t="s">
        <v>629</v>
      </c>
      <c r="L54" s="211">
        <v>41351.452789351897</v>
      </c>
      <c r="M54" s="203" t="s">
        <v>630</v>
      </c>
      <c r="N54" s="212">
        <v>1</v>
      </c>
      <c r="O54" s="203" t="s">
        <v>778</v>
      </c>
      <c r="P54" s="212">
        <v>308285.71000000002</v>
      </c>
      <c r="Q54" s="205">
        <v>1</v>
      </c>
      <c r="R54" s="203" t="s">
        <v>632</v>
      </c>
      <c r="S54" s="211">
        <v>41348.612326388902</v>
      </c>
      <c r="T54" s="212">
        <v>-1</v>
      </c>
      <c r="U54" s="224">
        <v>308285.71000000002</v>
      </c>
    </row>
    <row r="55" spans="1:21" s="183" customFormat="1" hidden="1">
      <c r="A55" s="203" t="s">
        <v>622</v>
      </c>
      <c r="B55" s="203" t="s">
        <v>623</v>
      </c>
      <c r="C55" s="203" t="s">
        <v>624</v>
      </c>
      <c r="D55" s="203"/>
      <c r="E55" s="203" t="s">
        <v>779</v>
      </c>
      <c r="F55" s="203" t="s">
        <v>780</v>
      </c>
      <c r="G55" s="205">
        <v>1</v>
      </c>
      <c r="H55" s="203" t="s">
        <v>79</v>
      </c>
      <c r="I55" s="203" t="s">
        <v>770</v>
      </c>
      <c r="J55" s="203" t="s">
        <v>771</v>
      </c>
      <c r="K55" s="203" t="s">
        <v>629</v>
      </c>
      <c r="L55" s="211">
        <v>41351.450844907398</v>
      </c>
      <c r="M55" s="203" t="s">
        <v>630</v>
      </c>
      <c r="N55" s="212">
        <v>1</v>
      </c>
      <c r="O55" s="203" t="s">
        <v>631</v>
      </c>
      <c r="P55" s="212">
        <v>93000</v>
      </c>
      <c r="Q55" s="205">
        <v>1</v>
      </c>
      <c r="R55" s="203" t="s">
        <v>632</v>
      </c>
      <c r="S55" s="211">
        <v>41348.6108564815</v>
      </c>
      <c r="T55" s="212">
        <v>-1</v>
      </c>
      <c r="U55" s="224">
        <v>93000</v>
      </c>
    </row>
    <row r="56" spans="1:21" s="183" customFormat="1" hidden="1">
      <c r="A56" s="203" t="s">
        <v>622</v>
      </c>
      <c r="B56" s="203" t="s">
        <v>623</v>
      </c>
      <c r="C56" s="203" t="s">
        <v>624</v>
      </c>
      <c r="D56" s="203"/>
      <c r="E56" s="203" t="s">
        <v>779</v>
      </c>
      <c r="F56" s="203" t="s">
        <v>780</v>
      </c>
      <c r="G56" s="205">
        <v>2</v>
      </c>
      <c r="H56" s="203" t="s">
        <v>79</v>
      </c>
      <c r="I56" s="203" t="s">
        <v>772</v>
      </c>
      <c r="J56" s="203" t="s">
        <v>773</v>
      </c>
      <c r="K56" s="203" t="s">
        <v>629</v>
      </c>
      <c r="L56" s="211">
        <v>41351.450844907398</v>
      </c>
      <c r="M56" s="203" t="s">
        <v>630</v>
      </c>
      <c r="N56" s="212">
        <v>1</v>
      </c>
      <c r="O56" s="203" t="s">
        <v>631</v>
      </c>
      <c r="P56" s="212">
        <v>368750</v>
      </c>
      <c r="Q56" s="205">
        <v>1</v>
      </c>
      <c r="R56" s="203" t="s">
        <v>632</v>
      </c>
      <c r="S56" s="211">
        <v>41348.6108564815</v>
      </c>
      <c r="T56" s="212">
        <v>-1</v>
      </c>
      <c r="U56" s="224">
        <v>368750</v>
      </c>
    </row>
    <row r="57" spans="1:21" s="183" customFormat="1" hidden="1">
      <c r="A57" s="203" t="s">
        <v>622</v>
      </c>
      <c r="B57" s="203" t="s">
        <v>623</v>
      </c>
      <c r="C57" s="203" t="s">
        <v>624</v>
      </c>
      <c r="D57" s="203"/>
      <c r="E57" s="203" t="s">
        <v>779</v>
      </c>
      <c r="F57" s="203" t="s">
        <v>780</v>
      </c>
      <c r="G57" s="205">
        <v>3</v>
      </c>
      <c r="H57" s="203" t="s">
        <v>79</v>
      </c>
      <c r="I57" s="203" t="s">
        <v>774</v>
      </c>
      <c r="J57" s="203" t="s">
        <v>775</v>
      </c>
      <c r="K57" s="203" t="s">
        <v>629</v>
      </c>
      <c r="L57" s="211">
        <v>41351.450844907398</v>
      </c>
      <c r="M57" s="203" t="s">
        <v>630</v>
      </c>
      <c r="N57" s="212">
        <v>1</v>
      </c>
      <c r="O57" s="203" t="s">
        <v>631</v>
      </c>
      <c r="P57" s="212">
        <v>62500</v>
      </c>
      <c r="Q57" s="205">
        <v>1</v>
      </c>
      <c r="R57" s="203" t="s">
        <v>632</v>
      </c>
      <c r="S57" s="211">
        <v>41348.6108564815</v>
      </c>
      <c r="T57" s="212">
        <v>-1</v>
      </c>
      <c r="U57" s="224">
        <v>62500</v>
      </c>
    </row>
    <row r="58" spans="1:21" s="183" customFormat="1" hidden="1">
      <c r="A58" s="203" t="s">
        <v>622</v>
      </c>
      <c r="B58" s="203" t="s">
        <v>623</v>
      </c>
      <c r="C58" s="203" t="s">
        <v>624</v>
      </c>
      <c r="D58" s="203"/>
      <c r="E58" s="203" t="s">
        <v>781</v>
      </c>
      <c r="F58" s="203" t="s">
        <v>782</v>
      </c>
      <c r="G58" s="205">
        <v>1</v>
      </c>
      <c r="H58" s="203" t="s">
        <v>79</v>
      </c>
      <c r="I58" s="203" t="s">
        <v>783</v>
      </c>
      <c r="J58" s="203" t="s">
        <v>466</v>
      </c>
      <c r="K58" s="203" t="s">
        <v>629</v>
      </c>
      <c r="L58" s="211">
        <v>41558.480717592603</v>
      </c>
      <c r="M58" s="203" t="s">
        <v>630</v>
      </c>
      <c r="N58" s="212">
        <v>1</v>
      </c>
      <c r="O58" s="203" t="s">
        <v>664</v>
      </c>
      <c r="P58" s="212">
        <v>124093</v>
      </c>
      <c r="Q58" s="205">
        <v>1</v>
      </c>
      <c r="R58" s="203" t="s">
        <v>632</v>
      </c>
      <c r="S58" s="211">
        <v>41544.560995370397</v>
      </c>
      <c r="T58" s="212">
        <v>-1</v>
      </c>
      <c r="U58" s="224">
        <v>124093</v>
      </c>
    </row>
    <row r="59" spans="1:21" s="183" customFormat="1" hidden="1">
      <c r="A59" s="203" t="s">
        <v>622</v>
      </c>
      <c r="B59" s="203" t="s">
        <v>623</v>
      </c>
      <c r="C59" s="203" t="s">
        <v>624</v>
      </c>
      <c r="D59" s="203"/>
      <c r="E59" s="203" t="s">
        <v>781</v>
      </c>
      <c r="F59" s="203" t="s">
        <v>784</v>
      </c>
      <c r="G59" s="205">
        <v>1</v>
      </c>
      <c r="H59" s="203" t="s">
        <v>79</v>
      </c>
      <c r="I59" s="203" t="s">
        <v>785</v>
      </c>
      <c r="J59" s="203" t="s">
        <v>786</v>
      </c>
      <c r="K59" s="203" t="s">
        <v>629</v>
      </c>
      <c r="L59" s="211">
        <v>41577.445937500001</v>
      </c>
      <c r="M59" s="203" t="s">
        <v>630</v>
      </c>
      <c r="N59" s="212">
        <v>12</v>
      </c>
      <c r="O59" s="203" t="s">
        <v>631</v>
      </c>
      <c r="P59" s="212">
        <v>0</v>
      </c>
      <c r="Q59" s="205">
        <v>1</v>
      </c>
      <c r="R59" s="203" t="s">
        <v>629</v>
      </c>
      <c r="S59" s="203" t="s">
        <v>629</v>
      </c>
      <c r="T59" s="212" t="s">
        <v>629</v>
      </c>
      <c r="U59" s="224" t="s">
        <v>629</v>
      </c>
    </row>
    <row r="60" spans="1:21" s="183" customFormat="1" hidden="1">
      <c r="A60" s="203" t="s">
        <v>622</v>
      </c>
      <c r="B60" s="203" t="s">
        <v>623</v>
      </c>
      <c r="C60" s="203" t="s">
        <v>624</v>
      </c>
      <c r="D60" s="203"/>
      <c r="E60" s="203" t="s">
        <v>781</v>
      </c>
      <c r="F60" s="203" t="s">
        <v>787</v>
      </c>
      <c r="G60" s="205">
        <v>1</v>
      </c>
      <c r="H60" s="203" t="s">
        <v>79</v>
      </c>
      <c r="I60" s="203" t="s">
        <v>785</v>
      </c>
      <c r="J60" s="203" t="s">
        <v>786</v>
      </c>
      <c r="K60" s="203" t="s">
        <v>634</v>
      </c>
      <c r="L60" s="211">
        <v>41577.448032407403</v>
      </c>
      <c r="M60" s="203" t="s">
        <v>630</v>
      </c>
      <c r="N60" s="212">
        <v>12</v>
      </c>
      <c r="O60" s="203" t="s">
        <v>631</v>
      </c>
      <c r="P60" s="212">
        <v>0</v>
      </c>
      <c r="Q60" s="205">
        <v>1</v>
      </c>
      <c r="R60" s="203" t="s">
        <v>629</v>
      </c>
      <c r="S60" s="203" t="s">
        <v>629</v>
      </c>
      <c r="T60" s="212" t="s">
        <v>629</v>
      </c>
      <c r="U60" s="224" t="s">
        <v>629</v>
      </c>
    </row>
    <row r="61" spans="1:21" s="183" customFormat="1" hidden="1">
      <c r="A61" s="203" t="s">
        <v>622</v>
      </c>
      <c r="B61" s="203" t="s">
        <v>623</v>
      </c>
      <c r="C61" s="203" t="s">
        <v>624</v>
      </c>
      <c r="D61" s="203"/>
      <c r="E61" s="203" t="s">
        <v>788</v>
      </c>
      <c r="F61" s="203" t="s">
        <v>789</v>
      </c>
      <c r="G61" s="205">
        <v>1</v>
      </c>
      <c r="H61" s="203" t="s">
        <v>79</v>
      </c>
      <c r="I61" s="203" t="s">
        <v>761</v>
      </c>
      <c r="J61" s="203" t="s">
        <v>762</v>
      </c>
      <c r="K61" s="203" t="s">
        <v>629</v>
      </c>
      <c r="L61" s="211">
        <v>41289.6428703704</v>
      </c>
      <c r="M61" s="203" t="s">
        <v>630</v>
      </c>
      <c r="N61" s="212">
        <v>9</v>
      </c>
      <c r="O61" s="203" t="s">
        <v>631</v>
      </c>
      <c r="P61" s="212">
        <v>1406250</v>
      </c>
      <c r="Q61" s="205">
        <v>1</v>
      </c>
      <c r="R61" s="203" t="s">
        <v>632</v>
      </c>
      <c r="S61" s="211">
        <v>41289.6390509259</v>
      </c>
      <c r="T61" s="212">
        <v>-9</v>
      </c>
      <c r="U61" s="224">
        <v>1406250</v>
      </c>
    </row>
    <row r="62" spans="1:21" s="183" customFormat="1" hidden="1">
      <c r="A62" s="203" t="s">
        <v>622</v>
      </c>
      <c r="B62" s="203" t="s">
        <v>623</v>
      </c>
      <c r="C62" s="203" t="s">
        <v>624</v>
      </c>
      <c r="D62" s="203"/>
      <c r="E62" s="203" t="s">
        <v>788</v>
      </c>
      <c r="F62" s="203" t="s">
        <v>789</v>
      </c>
      <c r="G62" s="205">
        <v>2</v>
      </c>
      <c r="H62" s="203" t="s">
        <v>79</v>
      </c>
      <c r="I62" s="203" t="s">
        <v>790</v>
      </c>
      <c r="J62" s="203" t="s">
        <v>762</v>
      </c>
      <c r="K62" s="203" t="s">
        <v>629</v>
      </c>
      <c r="L62" s="211">
        <v>41289.6428703704</v>
      </c>
      <c r="M62" s="203" t="s">
        <v>630</v>
      </c>
      <c r="N62" s="212">
        <v>10</v>
      </c>
      <c r="O62" s="203" t="s">
        <v>631</v>
      </c>
      <c r="P62" s="212">
        <v>1562500</v>
      </c>
      <c r="Q62" s="205">
        <v>1</v>
      </c>
      <c r="R62" s="203" t="s">
        <v>632</v>
      </c>
      <c r="S62" s="211">
        <v>41289.6390509259</v>
      </c>
      <c r="T62" s="212">
        <v>-10</v>
      </c>
      <c r="U62" s="224">
        <v>1562500</v>
      </c>
    </row>
    <row r="63" spans="1:21" s="183" customFormat="1" hidden="1">
      <c r="A63" s="203" t="s">
        <v>622</v>
      </c>
      <c r="B63" s="203" t="s">
        <v>623</v>
      </c>
      <c r="C63" s="203" t="s">
        <v>624</v>
      </c>
      <c r="D63" s="203"/>
      <c r="E63" s="203" t="s">
        <v>788</v>
      </c>
      <c r="F63" s="203" t="s">
        <v>789</v>
      </c>
      <c r="G63" s="205">
        <v>3</v>
      </c>
      <c r="H63" s="203" t="s">
        <v>79</v>
      </c>
      <c r="I63" s="203" t="s">
        <v>791</v>
      </c>
      <c r="J63" s="203" t="s">
        <v>503</v>
      </c>
      <c r="K63" s="203" t="s">
        <v>629</v>
      </c>
      <c r="L63" s="211">
        <v>41289.6428703704</v>
      </c>
      <c r="M63" s="203" t="s">
        <v>630</v>
      </c>
      <c r="N63" s="212">
        <v>10</v>
      </c>
      <c r="O63" s="203" t="s">
        <v>631</v>
      </c>
      <c r="P63" s="212">
        <v>625000</v>
      </c>
      <c r="Q63" s="205">
        <v>1</v>
      </c>
      <c r="R63" s="203" t="s">
        <v>632</v>
      </c>
      <c r="S63" s="211">
        <v>41289.6390509259</v>
      </c>
      <c r="T63" s="212">
        <v>-10</v>
      </c>
      <c r="U63" s="224">
        <v>625000</v>
      </c>
    </row>
    <row r="64" spans="1:21" s="183" customFormat="1" hidden="1">
      <c r="A64" s="203" t="s">
        <v>622</v>
      </c>
      <c r="B64" s="203" t="s">
        <v>623</v>
      </c>
      <c r="C64" s="203" t="s">
        <v>624</v>
      </c>
      <c r="D64" s="203"/>
      <c r="E64" s="203" t="s">
        <v>788</v>
      </c>
      <c r="F64" s="203" t="s">
        <v>789</v>
      </c>
      <c r="G64" s="205">
        <v>4</v>
      </c>
      <c r="H64" s="203" t="s">
        <v>79</v>
      </c>
      <c r="I64" s="203" t="s">
        <v>792</v>
      </c>
      <c r="J64" s="203" t="s">
        <v>793</v>
      </c>
      <c r="K64" s="203" t="s">
        <v>629</v>
      </c>
      <c r="L64" s="211">
        <v>41289.6428703704</v>
      </c>
      <c r="M64" s="203" t="s">
        <v>630</v>
      </c>
      <c r="N64" s="212">
        <v>10</v>
      </c>
      <c r="O64" s="203" t="s">
        <v>631</v>
      </c>
      <c r="P64" s="212">
        <v>7062500</v>
      </c>
      <c r="Q64" s="205">
        <v>1</v>
      </c>
      <c r="R64" s="203" t="s">
        <v>632</v>
      </c>
      <c r="S64" s="211">
        <v>41289.639039351903</v>
      </c>
      <c r="T64" s="212">
        <v>-10</v>
      </c>
      <c r="U64" s="224">
        <v>7062500</v>
      </c>
    </row>
    <row r="65" spans="1:21" s="183" customFormat="1" hidden="1">
      <c r="A65" s="203" t="s">
        <v>622</v>
      </c>
      <c r="B65" s="203" t="s">
        <v>623</v>
      </c>
      <c r="C65" s="203" t="s">
        <v>624</v>
      </c>
      <c r="D65" s="203"/>
      <c r="E65" s="203" t="s">
        <v>794</v>
      </c>
      <c r="F65" s="203" t="s">
        <v>629</v>
      </c>
      <c r="G65" s="205" t="s">
        <v>629</v>
      </c>
      <c r="H65" s="203" t="s">
        <v>79</v>
      </c>
      <c r="I65" s="203" t="s">
        <v>795</v>
      </c>
      <c r="J65" s="203" t="s">
        <v>522</v>
      </c>
      <c r="K65" s="203" t="s">
        <v>634</v>
      </c>
      <c r="L65" s="211">
        <v>41550.597812499997</v>
      </c>
      <c r="M65" s="203" t="s">
        <v>630</v>
      </c>
      <c r="N65" s="212">
        <v>1</v>
      </c>
      <c r="O65" s="203" t="s">
        <v>629</v>
      </c>
      <c r="P65" s="212">
        <v>4365000</v>
      </c>
      <c r="Q65" s="205">
        <v>1</v>
      </c>
      <c r="R65" s="203" t="s">
        <v>632</v>
      </c>
      <c r="S65" s="211">
        <v>41551.698946759301</v>
      </c>
      <c r="T65" s="212">
        <v>-1</v>
      </c>
      <c r="U65" s="224">
        <v>4365000</v>
      </c>
    </row>
    <row r="66" spans="1:21" s="183" customFormat="1" hidden="1">
      <c r="A66" s="203" t="s">
        <v>622</v>
      </c>
      <c r="B66" s="203" t="s">
        <v>623</v>
      </c>
      <c r="C66" s="203" t="s">
        <v>624</v>
      </c>
      <c r="D66" s="203"/>
      <c r="E66" s="203" t="s">
        <v>796</v>
      </c>
      <c r="F66" s="203" t="s">
        <v>797</v>
      </c>
      <c r="G66" s="205">
        <v>1</v>
      </c>
      <c r="H66" s="203" t="s">
        <v>79</v>
      </c>
      <c r="I66" s="203" t="s">
        <v>798</v>
      </c>
      <c r="J66" s="203" t="s">
        <v>799</v>
      </c>
      <c r="K66" s="203" t="s">
        <v>629</v>
      </c>
      <c r="L66" s="211">
        <v>41383.482048611098</v>
      </c>
      <c r="M66" s="203" t="s">
        <v>630</v>
      </c>
      <c r="N66" s="212">
        <v>100</v>
      </c>
      <c r="O66" s="203" t="s">
        <v>631</v>
      </c>
      <c r="P66" s="212">
        <v>1280000</v>
      </c>
      <c r="Q66" s="205">
        <v>1</v>
      </c>
      <c r="R66" s="203" t="s">
        <v>632</v>
      </c>
      <c r="S66" s="211">
        <v>41386.6333564815</v>
      </c>
      <c r="T66" s="212">
        <v>-100</v>
      </c>
      <c r="U66" s="224">
        <v>1280000</v>
      </c>
    </row>
    <row r="67" spans="1:21" s="183" customFormat="1" hidden="1">
      <c r="A67" s="203" t="s">
        <v>622</v>
      </c>
      <c r="B67" s="203" t="s">
        <v>623</v>
      </c>
      <c r="C67" s="203" t="s">
        <v>624</v>
      </c>
      <c r="D67" s="203"/>
      <c r="E67" s="203" t="s">
        <v>796</v>
      </c>
      <c r="F67" s="203" t="s">
        <v>800</v>
      </c>
      <c r="G67" s="205">
        <v>1</v>
      </c>
      <c r="H67" s="203" t="s">
        <v>79</v>
      </c>
      <c r="I67" s="203" t="s">
        <v>801</v>
      </c>
      <c r="J67" s="203" t="s">
        <v>802</v>
      </c>
      <c r="K67" s="203" t="s">
        <v>629</v>
      </c>
      <c r="L67" s="211">
        <v>41389.666979166701</v>
      </c>
      <c r="M67" s="203" t="s">
        <v>630</v>
      </c>
      <c r="N67" s="212">
        <v>50</v>
      </c>
      <c r="O67" s="203" t="s">
        <v>631</v>
      </c>
      <c r="P67" s="212">
        <v>800000</v>
      </c>
      <c r="Q67" s="205">
        <v>1</v>
      </c>
      <c r="R67" s="203" t="s">
        <v>632</v>
      </c>
      <c r="S67" s="211">
        <v>41389.6407638889</v>
      </c>
      <c r="T67" s="212">
        <v>-50</v>
      </c>
      <c r="U67" s="224">
        <v>800000</v>
      </c>
    </row>
    <row r="68" spans="1:21" s="183" customFormat="1" hidden="1">
      <c r="A68" s="203" t="s">
        <v>622</v>
      </c>
      <c r="B68" s="203" t="s">
        <v>623</v>
      </c>
      <c r="C68" s="203" t="s">
        <v>624</v>
      </c>
      <c r="D68" s="203"/>
      <c r="E68" s="203" t="s">
        <v>796</v>
      </c>
      <c r="F68" s="203" t="s">
        <v>800</v>
      </c>
      <c r="G68" s="205">
        <v>2</v>
      </c>
      <c r="H68" s="203" t="s">
        <v>79</v>
      </c>
      <c r="I68" s="203" t="s">
        <v>803</v>
      </c>
      <c r="J68" s="203" t="s">
        <v>804</v>
      </c>
      <c r="K68" s="203" t="s">
        <v>629</v>
      </c>
      <c r="L68" s="211">
        <v>41389.666724536997</v>
      </c>
      <c r="M68" s="203" t="s">
        <v>630</v>
      </c>
      <c r="N68" s="212">
        <v>50</v>
      </c>
      <c r="O68" s="203" t="s">
        <v>631</v>
      </c>
      <c r="P68" s="212">
        <v>1000000</v>
      </c>
      <c r="Q68" s="205">
        <v>1</v>
      </c>
      <c r="R68" s="203" t="s">
        <v>632</v>
      </c>
      <c r="S68" s="211">
        <v>41389.640752314801</v>
      </c>
      <c r="T68" s="212">
        <v>-50</v>
      </c>
      <c r="U68" s="224">
        <v>1000000</v>
      </c>
    </row>
    <row r="69" spans="1:21" s="183" customFormat="1" hidden="1">
      <c r="A69" s="203" t="s">
        <v>622</v>
      </c>
      <c r="B69" s="203" t="s">
        <v>623</v>
      </c>
      <c r="C69" s="203" t="s">
        <v>624</v>
      </c>
      <c r="D69" s="203"/>
      <c r="E69" s="203" t="s">
        <v>796</v>
      </c>
      <c r="F69" s="203" t="s">
        <v>800</v>
      </c>
      <c r="G69" s="205">
        <v>3</v>
      </c>
      <c r="H69" s="203" t="s">
        <v>79</v>
      </c>
      <c r="I69" s="203" t="s">
        <v>805</v>
      </c>
      <c r="J69" s="203" t="s">
        <v>806</v>
      </c>
      <c r="K69" s="203" t="s">
        <v>629</v>
      </c>
      <c r="L69" s="211">
        <v>41389.667094907403</v>
      </c>
      <c r="M69" s="203" t="s">
        <v>630</v>
      </c>
      <c r="N69" s="212">
        <v>50</v>
      </c>
      <c r="O69" s="203" t="s">
        <v>631</v>
      </c>
      <c r="P69" s="212">
        <v>1200000</v>
      </c>
      <c r="Q69" s="205">
        <v>1</v>
      </c>
      <c r="R69" s="203" t="s">
        <v>632</v>
      </c>
      <c r="S69" s="211">
        <v>41389.640752314801</v>
      </c>
      <c r="T69" s="212">
        <v>-50</v>
      </c>
      <c r="U69" s="224">
        <v>1200000</v>
      </c>
    </row>
    <row r="70" spans="1:21" s="183" customFormat="1" hidden="1">
      <c r="A70" s="203" t="s">
        <v>622</v>
      </c>
      <c r="B70" s="203" t="s">
        <v>623</v>
      </c>
      <c r="C70" s="203" t="s">
        <v>624</v>
      </c>
      <c r="D70" s="203"/>
      <c r="E70" s="203" t="s">
        <v>807</v>
      </c>
      <c r="F70" s="203" t="s">
        <v>629</v>
      </c>
      <c r="G70" s="205" t="s">
        <v>629</v>
      </c>
      <c r="H70" s="203" t="s">
        <v>79</v>
      </c>
      <c r="I70" s="203" t="s">
        <v>808</v>
      </c>
      <c r="J70" s="203" t="s">
        <v>809</v>
      </c>
      <c r="K70" s="203" t="s">
        <v>629</v>
      </c>
      <c r="L70" s="211">
        <v>41338.387499999997</v>
      </c>
      <c r="M70" s="203" t="s">
        <v>630</v>
      </c>
      <c r="N70" s="212">
        <v>1</v>
      </c>
      <c r="O70" s="203" t="s">
        <v>629</v>
      </c>
      <c r="P70" s="212">
        <v>0</v>
      </c>
      <c r="Q70" s="205">
        <v>1</v>
      </c>
      <c r="R70" s="203" t="s">
        <v>629</v>
      </c>
      <c r="S70" s="203" t="s">
        <v>629</v>
      </c>
      <c r="T70" s="212" t="s">
        <v>629</v>
      </c>
      <c r="U70" s="224" t="s">
        <v>629</v>
      </c>
    </row>
    <row r="71" spans="1:21" s="183" customFormat="1" hidden="1">
      <c r="A71" s="203" t="s">
        <v>622</v>
      </c>
      <c r="B71" s="203" t="s">
        <v>623</v>
      </c>
      <c r="C71" s="203" t="s">
        <v>624</v>
      </c>
      <c r="D71" s="203"/>
      <c r="E71" s="203" t="s">
        <v>807</v>
      </c>
      <c r="F71" s="203" t="s">
        <v>629</v>
      </c>
      <c r="G71" s="205" t="s">
        <v>629</v>
      </c>
      <c r="H71" s="203" t="s">
        <v>79</v>
      </c>
      <c r="I71" s="203" t="s">
        <v>810</v>
      </c>
      <c r="J71" s="203" t="s">
        <v>811</v>
      </c>
      <c r="K71" s="203" t="s">
        <v>629</v>
      </c>
      <c r="L71" s="211">
        <v>41338.387499999997</v>
      </c>
      <c r="M71" s="203" t="s">
        <v>630</v>
      </c>
      <c r="N71" s="212">
        <v>1</v>
      </c>
      <c r="O71" s="203" t="s">
        <v>629</v>
      </c>
      <c r="P71" s="212">
        <v>0</v>
      </c>
      <c r="Q71" s="205">
        <v>1</v>
      </c>
      <c r="R71" s="203" t="s">
        <v>629</v>
      </c>
      <c r="S71" s="203" t="s">
        <v>629</v>
      </c>
      <c r="T71" s="212" t="s">
        <v>629</v>
      </c>
      <c r="U71" s="224" t="s">
        <v>629</v>
      </c>
    </row>
    <row r="72" spans="1:21" s="183" customFormat="1" hidden="1">
      <c r="A72" s="203" t="s">
        <v>622</v>
      </c>
      <c r="B72" s="203" t="s">
        <v>623</v>
      </c>
      <c r="C72" s="203" t="s">
        <v>624</v>
      </c>
      <c r="D72" s="203"/>
      <c r="E72" s="203" t="s">
        <v>807</v>
      </c>
      <c r="F72" s="203" t="s">
        <v>629</v>
      </c>
      <c r="G72" s="205" t="s">
        <v>629</v>
      </c>
      <c r="H72" s="203" t="s">
        <v>79</v>
      </c>
      <c r="I72" s="203" t="s">
        <v>812</v>
      </c>
      <c r="J72" s="203" t="s">
        <v>813</v>
      </c>
      <c r="K72" s="203" t="s">
        <v>629</v>
      </c>
      <c r="L72" s="211">
        <v>41338.387499999997</v>
      </c>
      <c r="M72" s="203" t="s">
        <v>630</v>
      </c>
      <c r="N72" s="212">
        <v>2</v>
      </c>
      <c r="O72" s="203" t="s">
        <v>629</v>
      </c>
      <c r="P72" s="212">
        <v>0</v>
      </c>
      <c r="Q72" s="205">
        <v>1</v>
      </c>
      <c r="R72" s="203" t="s">
        <v>629</v>
      </c>
      <c r="S72" s="203" t="s">
        <v>629</v>
      </c>
      <c r="T72" s="212" t="s">
        <v>629</v>
      </c>
      <c r="U72" s="224" t="s">
        <v>629</v>
      </c>
    </row>
    <row r="73" spans="1:21" s="183" customFormat="1" hidden="1">
      <c r="A73" s="203" t="s">
        <v>622</v>
      </c>
      <c r="B73" s="203" t="s">
        <v>623</v>
      </c>
      <c r="C73" s="203" t="s">
        <v>624</v>
      </c>
      <c r="D73" s="203"/>
      <c r="E73" s="203" t="s">
        <v>807</v>
      </c>
      <c r="F73" s="203" t="s">
        <v>629</v>
      </c>
      <c r="G73" s="205" t="s">
        <v>629</v>
      </c>
      <c r="H73" s="203" t="s">
        <v>79</v>
      </c>
      <c r="I73" s="203" t="s">
        <v>814</v>
      </c>
      <c r="J73" s="203" t="s">
        <v>815</v>
      </c>
      <c r="K73" s="203" t="s">
        <v>629</v>
      </c>
      <c r="L73" s="211">
        <v>41338.387499999997</v>
      </c>
      <c r="M73" s="203" t="s">
        <v>630</v>
      </c>
      <c r="N73" s="212">
        <v>1</v>
      </c>
      <c r="O73" s="203" t="s">
        <v>629</v>
      </c>
      <c r="P73" s="212">
        <v>0</v>
      </c>
      <c r="Q73" s="205">
        <v>1</v>
      </c>
      <c r="R73" s="203" t="s">
        <v>629</v>
      </c>
      <c r="S73" s="203" t="s">
        <v>629</v>
      </c>
      <c r="T73" s="212" t="s">
        <v>629</v>
      </c>
      <c r="U73" s="224" t="s">
        <v>629</v>
      </c>
    </row>
    <row r="74" spans="1:21" s="183" customFormat="1" hidden="1">
      <c r="A74" s="203" t="s">
        <v>622</v>
      </c>
      <c r="B74" s="203" t="s">
        <v>623</v>
      </c>
      <c r="C74" s="203" t="s">
        <v>624</v>
      </c>
      <c r="D74" s="203"/>
      <c r="E74" s="203" t="s">
        <v>816</v>
      </c>
      <c r="F74" s="203" t="s">
        <v>817</v>
      </c>
      <c r="G74" s="205">
        <v>1</v>
      </c>
      <c r="H74" s="203" t="s">
        <v>79</v>
      </c>
      <c r="I74" s="203" t="s">
        <v>818</v>
      </c>
      <c r="J74" s="203" t="s">
        <v>819</v>
      </c>
      <c r="K74" s="203" t="s">
        <v>629</v>
      </c>
      <c r="L74" s="211">
        <v>41422.631249999999</v>
      </c>
      <c r="M74" s="203" t="s">
        <v>630</v>
      </c>
      <c r="N74" s="212">
        <v>2</v>
      </c>
      <c r="O74" s="203" t="s">
        <v>710</v>
      </c>
      <c r="P74" s="212">
        <v>50000</v>
      </c>
      <c r="Q74" s="205">
        <v>1</v>
      </c>
      <c r="R74" s="203" t="s">
        <v>632</v>
      </c>
      <c r="S74" s="211">
        <v>41418.414814814802</v>
      </c>
      <c r="T74" s="212">
        <v>-2</v>
      </c>
      <c r="U74" s="224">
        <v>50000</v>
      </c>
    </row>
    <row r="75" spans="1:21" s="183" customFormat="1" hidden="1">
      <c r="A75" s="203" t="s">
        <v>622</v>
      </c>
      <c r="B75" s="203" t="s">
        <v>623</v>
      </c>
      <c r="C75" s="203" t="s">
        <v>624</v>
      </c>
      <c r="D75" s="203"/>
      <c r="E75" s="203" t="s">
        <v>816</v>
      </c>
      <c r="F75" s="203" t="s">
        <v>817</v>
      </c>
      <c r="G75" s="205">
        <v>2</v>
      </c>
      <c r="H75" s="203" t="s">
        <v>79</v>
      </c>
      <c r="I75" s="203" t="s">
        <v>820</v>
      </c>
      <c r="J75" s="203" t="s">
        <v>821</v>
      </c>
      <c r="K75" s="203" t="s">
        <v>629</v>
      </c>
      <c r="L75" s="211">
        <v>41422.631249999999</v>
      </c>
      <c r="M75" s="203" t="s">
        <v>630</v>
      </c>
      <c r="N75" s="212">
        <v>1</v>
      </c>
      <c r="O75" s="203" t="s">
        <v>710</v>
      </c>
      <c r="P75" s="212">
        <v>30000</v>
      </c>
      <c r="Q75" s="205">
        <v>1</v>
      </c>
      <c r="R75" s="203" t="s">
        <v>632</v>
      </c>
      <c r="S75" s="211">
        <v>41418.414814814802</v>
      </c>
      <c r="T75" s="212">
        <v>-1</v>
      </c>
      <c r="U75" s="224">
        <v>30000</v>
      </c>
    </row>
    <row r="76" spans="1:21" s="183" customFormat="1" hidden="1">
      <c r="A76" s="203" t="s">
        <v>622</v>
      </c>
      <c r="B76" s="203" t="s">
        <v>623</v>
      </c>
      <c r="C76" s="203" t="s">
        <v>624</v>
      </c>
      <c r="D76" s="203"/>
      <c r="E76" s="203" t="s">
        <v>816</v>
      </c>
      <c r="F76" s="203" t="s">
        <v>817</v>
      </c>
      <c r="G76" s="205">
        <v>3</v>
      </c>
      <c r="H76" s="203" t="s">
        <v>79</v>
      </c>
      <c r="I76" s="203" t="s">
        <v>822</v>
      </c>
      <c r="J76" s="203" t="s">
        <v>823</v>
      </c>
      <c r="K76" s="203" t="s">
        <v>629</v>
      </c>
      <c r="L76" s="211">
        <v>41422.631249999999</v>
      </c>
      <c r="M76" s="203" t="s">
        <v>630</v>
      </c>
      <c r="N76" s="212">
        <v>30</v>
      </c>
      <c r="O76" s="203" t="s">
        <v>631</v>
      </c>
      <c r="P76" s="212">
        <v>135000</v>
      </c>
      <c r="Q76" s="205">
        <v>1</v>
      </c>
      <c r="R76" s="203" t="s">
        <v>632</v>
      </c>
      <c r="S76" s="211">
        <v>41418.414814814802</v>
      </c>
      <c r="T76" s="212">
        <v>-30</v>
      </c>
      <c r="U76" s="224">
        <v>135000</v>
      </c>
    </row>
    <row r="77" spans="1:21" s="183" customFormat="1" hidden="1">
      <c r="A77" s="203" t="s">
        <v>622</v>
      </c>
      <c r="B77" s="203" t="s">
        <v>623</v>
      </c>
      <c r="C77" s="203" t="s">
        <v>624</v>
      </c>
      <c r="D77" s="203"/>
      <c r="E77" s="203" t="s">
        <v>816</v>
      </c>
      <c r="F77" s="203" t="s">
        <v>817</v>
      </c>
      <c r="G77" s="205">
        <v>4</v>
      </c>
      <c r="H77" s="203" t="s">
        <v>79</v>
      </c>
      <c r="I77" s="203" t="s">
        <v>824</v>
      </c>
      <c r="J77" s="203" t="s">
        <v>825</v>
      </c>
      <c r="K77" s="203" t="s">
        <v>629</v>
      </c>
      <c r="L77" s="211">
        <v>41422.631249999999</v>
      </c>
      <c r="M77" s="203" t="s">
        <v>630</v>
      </c>
      <c r="N77" s="212">
        <v>30</v>
      </c>
      <c r="O77" s="203" t="s">
        <v>631</v>
      </c>
      <c r="P77" s="212">
        <v>150000</v>
      </c>
      <c r="Q77" s="205">
        <v>1</v>
      </c>
      <c r="R77" s="203" t="s">
        <v>632</v>
      </c>
      <c r="S77" s="211">
        <v>41418.414814814802</v>
      </c>
      <c r="T77" s="212">
        <v>-30</v>
      </c>
      <c r="U77" s="224">
        <v>150000</v>
      </c>
    </row>
    <row r="78" spans="1:21" s="183" customFormat="1" hidden="1">
      <c r="A78" s="203" t="s">
        <v>622</v>
      </c>
      <c r="B78" s="203" t="s">
        <v>623</v>
      </c>
      <c r="C78" s="203" t="s">
        <v>624</v>
      </c>
      <c r="D78" s="203"/>
      <c r="E78" s="203" t="s">
        <v>816</v>
      </c>
      <c r="F78" s="203" t="s">
        <v>817</v>
      </c>
      <c r="G78" s="205">
        <v>5</v>
      </c>
      <c r="H78" s="203" t="s">
        <v>79</v>
      </c>
      <c r="I78" s="203" t="s">
        <v>826</v>
      </c>
      <c r="J78" s="203" t="s">
        <v>527</v>
      </c>
      <c r="K78" s="203" t="s">
        <v>629</v>
      </c>
      <c r="L78" s="211">
        <v>41422.631249999999</v>
      </c>
      <c r="M78" s="203" t="s">
        <v>630</v>
      </c>
      <c r="N78" s="212">
        <v>1</v>
      </c>
      <c r="O78" s="203" t="s">
        <v>656</v>
      </c>
      <c r="P78" s="212">
        <v>295625</v>
      </c>
      <c r="Q78" s="205">
        <v>1</v>
      </c>
      <c r="R78" s="203" t="s">
        <v>632</v>
      </c>
      <c r="S78" s="211">
        <v>41418.414814814802</v>
      </c>
      <c r="T78" s="212">
        <v>-1</v>
      </c>
      <c r="U78" s="224">
        <v>295625</v>
      </c>
    </row>
    <row r="79" spans="1:21" s="183" customFormat="1" hidden="1">
      <c r="A79" s="203" t="s">
        <v>622</v>
      </c>
      <c r="B79" s="203" t="s">
        <v>623</v>
      </c>
      <c r="C79" s="203" t="s">
        <v>624</v>
      </c>
      <c r="D79" s="203"/>
      <c r="E79" s="203" t="s">
        <v>827</v>
      </c>
      <c r="F79" s="203" t="s">
        <v>828</v>
      </c>
      <c r="G79" s="205">
        <v>1</v>
      </c>
      <c r="H79" s="203" t="s">
        <v>79</v>
      </c>
      <c r="I79" s="203" t="s">
        <v>829</v>
      </c>
      <c r="J79" s="203" t="s">
        <v>830</v>
      </c>
      <c r="K79" s="203" t="s">
        <v>629</v>
      </c>
      <c r="L79" s="211">
        <v>41411.581493055601</v>
      </c>
      <c r="M79" s="203" t="s">
        <v>630</v>
      </c>
      <c r="N79" s="212">
        <v>6</v>
      </c>
      <c r="O79" s="203" t="s">
        <v>631</v>
      </c>
      <c r="P79" s="212">
        <v>990000</v>
      </c>
      <c r="Q79" s="205">
        <v>1</v>
      </c>
      <c r="R79" s="203" t="s">
        <v>632</v>
      </c>
      <c r="S79" s="211">
        <v>41421.642476851899</v>
      </c>
      <c r="T79" s="212">
        <v>-6</v>
      </c>
      <c r="U79" s="224">
        <v>990000</v>
      </c>
    </row>
    <row r="80" spans="1:21" s="183" customFormat="1" hidden="1">
      <c r="A80" s="203" t="s">
        <v>622</v>
      </c>
      <c r="B80" s="203" t="s">
        <v>623</v>
      </c>
      <c r="C80" s="203" t="s">
        <v>624</v>
      </c>
      <c r="D80" s="203"/>
      <c r="E80" s="203" t="s">
        <v>831</v>
      </c>
      <c r="F80" s="203" t="s">
        <v>629</v>
      </c>
      <c r="G80" s="205" t="s">
        <v>629</v>
      </c>
      <c r="H80" s="203" t="s">
        <v>79</v>
      </c>
      <c r="I80" s="203" t="s">
        <v>832</v>
      </c>
      <c r="J80" s="203" t="s">
        <v>833</v>
      </c>
      <c r="K80" s="203" t="s">
        <v>629</v>
      </c>
      <c r="L80" s="211">
        <v>41470.574999999997</v>
      </c>
      <c r="M80" s="203" t="s">
        <v>630</v>
      </c>
      <c r="N80" s="212">
        <v>1</v>
      </c>
      <c r="O80" s="203" t="s">
        <v>629</v>
      </c>
      <c r="P80" s="212">
        <v>18335000</v>
      </c>
      <c r="Q80" s="205">
        <v>1</v>
      </c>
      <c r="R80" s="203" t="s">
        <v>632</v>
      </c>
      <c r="S80" s="211">
        <v>41471.433888888903</v>
      </c>
      <c r="T80" s="212">
        <v>-1</v>
      </c>
      <c r="U80" s="224">
        <v>18335000</v>
      </c>
    </row>
    <row r="81" spans="1:23" s="183" customFormat="1" hidden="1">
      <c r="A81" s="203" t="s">
        <v>622</v>
      </c>
      <c r="B81" s="203" t="s">
        <v>623</v>
      </c>
      <c r="C81" s="203" t="s">
        <v>624</v>
      </c>
      <c r="D81" s="203"/>
      <c r="E81" s="203" t="s">
        <v>834</v>
      </c>
      <c r="F81" s="203" t="s">
        <v>629</v>
      </c>
      <c r="G81" s="205" t="s">
        <v>629</v>
      </c>
      <c r="H81" s="203" t="s">
        <v>79</v>
      </c>
      <c r="I81" s="203" t="s">
        <v>832</v>
      </c>
      <c r="J81" s="203" t="s">
        <v>833</v>
      </c>
      <c r="K81" s="203" t="s">
        <v>629</v>
      </c>
      <c r="L81" s="211">
        <v>41498.607824074097</v>
      </c>
      <c r="M81" s="203" t="s">
        <v>630</v>
      </c>
      <c r="N81" s="212">
        <v>1</v>
      </c>
      <c r="O81" s="203" t="s">
        <v>629</v>
      </c>
      <c r="P81" s="212">
        <v>18335000</v>
      </c>
      <c r="Q81" s="205">
        <v>1</v>
      </c>
      <c r="R81" s="203" t="s">
        <v>632</v>
      </c>
      <c r="S81" s="211">
        <v>41471.433263888903</v>
      </c>
      <c r="T81" s="212">
        <v>-1</v>
      </c>
      <c r="U81" s="224">
        <v>18335000</v>
      </c>
    </row>
    <row r="82" spans="1:23" s="183" customFormat="1" hidden="1">
      <c r="A82" s="203" t="s">
        <v>622</v>
      </c>
      <c r="B82" s="203" t="s">
        <v>623</v>
      </c>
      <c r="C82" s="203" t="s">
        <v>624</v>
      </c>
      <c r="D82" s="203"/>
      <c r="E82" s="203" t="s">
        <v>835</v>
      </c>
      <c r="F82" s="203" t="s">
        <v>836</v>
      </c>
      <c r="G82" s="205">
        <v>1</v>
      </c>
      <c r="H82" s="203" t="s">
        <v>79</v>
      </c>
      <c r="I82" s="203" t="s">
        <v>837</v>
      </c>
      <c r="J82" s="203" t="s">
        <v>838</v>
      </c>
      <c r="K82" s="203" t="s">
        <v>629</v>
      </c>
      <c r="L82" s="211">
        <v>41396.464039351798</v>
      </c>
      <c r="M82" s="203" t="s">
        <v>630</v>
      </c>
      <c r="N82" s="212">
        <v>4</v>
      </c>
      <c r="O82" s="203" t="s">
        <v>631</v>
      </c>
      <c r="P82" s="212">
        <v>198000</v>
      </c>
      <c r="Q82" s="205">
        <v>1</v>
      </c>
      <c r="R82" s="203" t="s">
        <v>632</v>
      </c>
      <c r="S82" s="211">
        <v>41394.638969907399</v>
      </c>
      <c r="T82" s="212">
        <v>-1</v>
      </c>
      <c r="U82" s="224">
        <v>49500</v>
      </c>
    </row>
    <row r="83" spans="1:23" s="183" customFormat="1" hidden="1">
      <c r="A83" s="203" t="s">
        <v>622</v>
      </c>
      <c r="B83" s="203" t="s">
        <v>623</v>
      </c>
      <c r="C83" s="203" t="s">
        <v>624</v>
      </c>
      <c r="D83" s="203"/>
      <c r="E83" s="203" t="s">
        <v>835</v>
      </c>
      <c r="F83" s="203" t="s">
        <v>836</v>
      </c>
      <c r="G83" s="205">
        <v>1</v>
      </c>
      <c r="H83" s="203" t="s">
        <v>79</v>
      </c>
      <c r="I83" s="203" t="s">
        <v>837</v>
      </c>
      <c r="J83" s="203" t="s">
        <v>838</v>
      </c>
      <c r="K83" s="203" t="s">
        <v>629</v>
      </c>
      <c r="L83" s="211">
        <v>41396.464039351798</v>
      </c>
      <c r="M83" s="203" t="s">
        <v>630</v>
      </c>
      <c r="N83" s="212">
        <v>4</v>
      </c>
      <c r="O83" s="203" t="s">
        <v>631</v>
      </c>
      <c r="P83" s="212">
        <v>198000</v>
      </c>
      <c r="Q83" s="205">
        <v>2</v>
      </c>
      <c r="R83" s="203" t="s">
        <v>632</v>
      </c>
      <c r="S83" s="211">
        <v>41394.638969907399</v>
      </c>
      <c r="T83" s="212">
        <v>-4</v>
      </c>
      <c r="U83" s="224">
        <v>198000</v>
      </c>
    </row>
    <row r="84" spans="1:23" s="183" customFormat="1" hidden="1">
      <c r="A84" s="203" t="s">
        <v>622</v>
      </c>
      <c r="B84" s="203" t="s">
        <v>623</v>
      </c>
      <c r="C84" s="203" t="s">
        <v>624</v>
      </c>
      <c r="D84" s="203"/>
      <c r="E84" s="203" t="s">
        <v>839</v>
      </c>
      <c r="F84" s="203" t="s">
        <v>840</v>
      </c>
      <c r="G84" s="205">
        <v>1</v>
      </c>
      <c r="H84" s="203" t="s">
        <v>79</v>
      </c>
      <c r="I84" s="203" t="s">
        <v>841</v>
      </c>
      <c r="J84" s="203" t="s">
        <v>842</v>
      </c>
      <c r="K84" s="203" t="s">
        <v>629</v>
      </c>
      <c r="L84" s="211">
        <v>41383.323425925897</v>
      </c>
      <c r="M84" s="203" t="s">
        <v>630</v>
      </c>
      <c r="N84" s="212">
        <v>1</v>
      </c>
      <c r="O84" s="203" t="s">
        <v>631</v>
      </c>
      <c r="P84" s="212">
        <v>35000</v>
      </c>
      <c r="Q84" s="205">
        <v>1</v>
      </c>
      <c r="R84" s="203" t="s">
        <v>629</v>
      </c>
      <c r="S84" s="203" t="s">
        <v>629</v>
      </c>
      <c r="T84" s="212" t="s">
        <v>629</v>
      </c>
      <c r="U84" s="224" t="s">
        <v>629</v>
      </c>
    </row>
    <row r="85" spans="1:23" s="183" customFormat="1" hidden="1">
      <c r="A85" s="203" t="s">
        <v>622</v>
      </c>
      <c r="B85" s="203" t="s">
        <v>623</v>
      </c>
      <c r="C85" s="203" t="s">
        <v>624</v>
      </c>
      <c r="D85" s="203"/>
      <c r="E85" s="203" t="s">
        <v>843</v>
      </c>
      <c r="F85" s="203" t="s">
        <v>844</v>
      </c>
      <c r="G85" s="205">
        <v>1</v>
      </c>
      <c r="H85" s="203" t="s">
        <v>79</v>
      </c>
      <c r="I85" s="203" t="s">
        <v>845</v>
      </c>
      <c r="J85" s="203" t="s">
        <v>846</v>
      </c>
      <c r="K85" s="203" t="s">
        <v>629</v>
      </c>
      <c r="L85" s="211">
        <v>41319.659027777801</v>
      </c>
      <c r="M85" s="203" t="s">
        <v>630</v>
      </c>
      <c r="N85" s="212">
        <v>5</v>
      </c>
      <c r="O85" s="203" t="s">
        <v>631</v>
      </c>
      <c r="P85" s="212">
        <v>57500</v>
      </c>
      <c r="Q85" s="205">
        <v>1</v>
      </c>
      <c r="R85" s="203" t="s">
        <v>632</v>
      </c>
      <c r="S85" s="211">
        <v>41325.606921296298</v>
      </c>
      <c r="T85" s="212">
        <v>-5</v>
      </c>
      <c r="U85" s="224">
        <v>57500</v>
      </c>
    </row>
    <row r="86" spans="1:23" s="183" customFormat="1" hidden="1">
      <c r="A86" s="203" t="s">
        <v>622</v>
      </c>
      <c r="B86" s="203" t="s">
        <v>623</v>
      </c>
      <c r="C86" s="203" t="s">
        <v>624</v>
      </c>
      <c r="D86" s="203"/>
      <c r="E86" s="203" t="s">
        <v>843</v>
      </c>
      <c r="F86" s="203" t="s">
        <v>844</v>
      </c>
      <c r="G86" s="205">
        <v>2</v>
      </c>
      <c r="H86" s="203" t="s">
        <v>79</v>
      </c>
      <c r="I86" s="203" t="s">
        <v>847</v>
      </c>
      <c r="J86" s="203" t="s">
        <v>848</v>
      </c>
      <c r="K86" s="203" t="s">
        <v>629</v>
      </c>
      <c r="L86" s="211">
        <v>41319.659027777801</v>
      </c>
      <c r="M86" s="203" t="s">
        <v>630</v>
      </c>
      <c r="N86" s="212">
        <v>5</v>
      </c>
      <c r="O86" s="203" t="s">
        <v>631</v>
      </c>
      <c r="P86" s="212">
        <v>63942.3</v>
      </c>
      <c r="Q86" s="205">
        <v>1</v>
      </c>
      <c r="R86" s="203" t="s">
        <v>632</v>
      </c>
      <c r="S86" s="211">
        <v>41325.606921296298</v>
      </c>
      <c r="T86" s="212">
        <v>-5</v>
      </c>
      <c r="U86" s="224">
        <v>63942.3</v>
      </c>
    </row>
    <row r="87" spans="1:23" s="183" customFormat="1" hidden="1">
      <c r="A87" s="203" t="s">
        <v>622</v>
      </c>
      <c r="B87" s="203" t="s">
        <v>623</v>
      </c>
      <c r="C87" s="203" t="s">
        <v>624</v>
      </c>
      <c r="D87" s="203"/>
      <c r="E87" s="203" t="s">
        <v>849</v>
      </c>
      <c r="F87" s="203" t="s">
        <v>850</v>
      </c>
      <c r="G87" s="205">
        <v>1</v>
      </c>
      <c r="H87" s="203" t="s">
        <v>79</v>
      </c>
      <c r="I87" s="203" t="s">
        <v>851</v>
      </c>
      <c r="J87" s="203" t="s">
        <v>852</v>
      </c>
      <c r="K87" s="203" t="s">
        <v>629</v>
      </c>
      <c r="L87" s="211">
        <v>41281.289409722202</v>
      </c>
      <c r="M87" s="203" t="s">
        <v>674</v>
      </c>
      <c r="N87" s="212">
        <v>27</v>
      </c>
      <c r="O87" s="203" t="s">
        <v>853</v>
      </c>
      <c r="P87" s="212">
        <v>163350000</v>
      </c>
      <c r="Q87" s="205">
        <v>1</v>
      </c>
      <c r="R87" s="203" t="s">
        <v>632</v>
      </c>
      <c r="S87" s="211">
        <v>41281.339282407404</v>
      </c>
      <c r="T87" s="212">
        <v>-27</v>
      </c>
      <c r="U87" s="224">
        <v>163350000</v>
      </c>
    </row>
    <row r="88" spans="1:23" s="183" customFormat="1" hidden="1">
      <c r="A88" s="203" t="s">
        <v>622</v>
      </c>
      <c r="B88" s="203" t="s">
        <v>623</v>
      </c>
      <c r="C88" s="203" t="s">
        <v>624</v>
      </c>
      <c r="D88" s="203"/>
      <c r="E88" s="203" t="s">
        <v>854</v>
      </c>
      <c r="F88" s="203" t="s">
        <v>629</v>
      </c>
      <c r="G88" s="205" t="s">
        <v>629</v>
      </c>
      <c r="H88" s="203" t="s">
        <v>79</v>
      </c>
      <c r="I88" s="203" t="s">
        <v>832</v>
      </c>
      <c r="J88" s="203" t="s">
        <v>833</v>
      </c>
      <c r="K88" s="203" t="s">
        <v>629</v>
      </c>
      <c r="L88" s="211">
        <v>41467.4742708333</v>
      </c>
      <c r="M88" s="203" t="s">
        <v>630</v>
      </c>
      <c r="N88" s="212">
        <v>1</v>
      </c>
      <c r="O88" s="203" t="s">
        <v>629</v>
      </c>
      <c r="P88" s="212">
        <v>18335000</v>
      </c>
      <c r="Q88" s="205">
        <v>1</v>
      </c>
      <c r="R88" s="203" t="s">
        <v>632</v>
      </c>
      <c r="S88" s="211">
        <v>41471.434363425898</v>
      </c>
      <c r="T88" s="212">
        <v>-1</v>
      </c>
      <c r="U88" s="224">
        <v>18335000</v>
      </c>
    </row>
    <row r="89" spans="1:23" s="183" customFormat="1" hidden="1">
      <c r="A89" s="203" t="s">
        <v>622</v>
      </c>
      <c r="B89" s="203" t="s">
        <v>623</v>
      </c>
      <c r="C89" s="203" t="s">
        <v>624</v>
      </c>
      <c r="D89" s="203"/>
      <c r="E89" s="203" t="s">
        <v>855</v>
      </c>
      <c r="F89" s="203" t="s">
        <v>629</v>
      </c>
      <c r="G89" s="205" t="s">
        <v>629</v>
      </c>
      <c r="H89" s="203" t="s">
        <v>79</v>
      </c>
      <c r="I89" s="203" t="s">
        <v>856</v>
      </c>
      <c r="J89" s="203" t="s">
        <v>857</v>
      </c>
      <c r="K89" s="203" t="s">
        <v>629</v>
      </c>
      <c r="L89" s="211">
        <v>41534.649305555598</v>
      </c>
      <c r="M89" s="203" t="s">
        <v>630</v>
      </c>
      <c r="N89" s="212">
        <v>1</v>
      </c>
      <c r="O89" s="203" t="s">
        <v>629</v>
      </c>
      <c r="P89" s="212">
        <v>0</v>
      </c>
      <c r="Q89" s="205">
        <v>1</v>
      </c>
      <c r="R89" s="203" t="s">
        <v>629</v>
      </c>
      <c r="S89" s="203" t="s">
        <v>629</v>
      </c>
      <c r="T89" s="212" t="s">
        <v>629</v>
      </c>
      <c r="U89" s="224" t="s">
        <v>629</v>
      </c>
    </row>
    <row r="90" spans="1:23" s="183" customFormat="1" hidden="1">
      <c r="A90" s="203" t="s">
        <v>622</v>
      </c>
      <c r="B90" s="203" t="s">
        <v>623</v>
      </c>
      <c r="C90" s="203" t="s">
        <v>624</v>
      </c>
      <c r="D90" s="203"/>
      <c r="E90" s="203" t="s">
        <v>858</v>
      </c>
      <c r="F90" s="203" t="s">
        <v>629</v>
      </c>
      <c r="G90" s="205" t="s">
        <v>629</v>
      </c>
      <c r="H90" s="203" t="s">
        <v>79</v>
      </c>
      <c r="I90" s="203" t="s">
        <v>859</v>
      </c>
      <c r="J90" s="203" t="s">
        <v>860</v>
      </c>
      <c r="K90" s="203" t="s">
        <v>629</v>
      </c>
      <c r="L90" s="211">
        <v>41351.323182870401</v>
      </c>
      <c r="M90" s="203" t="s">
        <v>630</v>
      </c>
      <c r="N90" s="212">
        <v>1</v>
      </c>
      <c r="O90" s="203" t="s">
        <v>629</v>
      </c>
      <c r="P90" s="212">
        <v>1897500</v>
      </c>
      <c r="Q90" s="205">
        <v>1</v>
      </c>
      <c r="R90" s="203" t="s">
        <v>632</v>
      </c>
      <c r="S90" s="211">
        <v>41386.635856481502</v>
      </c>
      <c r="T90" s="212">
        <v>-1</v>
      </c>
      <c r="U90" s="224">
        <v>1900000</v>
      </c>
    </row>
    <row r="91" spans="1:23" s="183" customFormat="1" hidden="1">
      <c r="A91" s="203" t="s">
        <v>622</v>
      </c>
      <c r="B91" s="203" t="s">
        <v>623</v>
      </c>
      <c r="C91" s="203" t="s">
        <v>624</v>
      </c>
      <c r="D91" s="203"/>
      <c r="E91" s="203" t="s">
        <v>861</v>
      </c>
      <c r="F91" s="203" t="s">
        <v>862</v>
      </c>
      <c r="G91" s="205">
        <v>1</v>
      </c>
      <c r="H91" s="203" t="s">
        <v>537</v>
      </c>
      <c r="I91" s="203" t="s">
        <v>629</v>
      </c>
      <c r="J91" s="203" t="s">
        <v>863</v>
      </c>
      <c r="K91" s="203" t="s">
        <v>629</v>
      </c>
      <c r="L91" s="211">
        <v>41407.403969907398</v>
      </c>
      <c r="M91" s="203" t="s">
        <v>629</v>
      </c>
      <c r="N91" s="212">
        <v>2</v>
      </c>
      <c r="O91" s="203" t="s">
        <v>725</v>
      </c>
      <c r="P91" s="212">
        <v>0</v>
      </c>
      <c r="Q91" s="205">
        <v>1</v>
      </c>
      <c r="R91" s="203" t="s">
        <v>629</v>
      </c>
      <c r="S91" s="203" t="s">
        <v>629</v>
      </c>
      <c r="T91" s="212" t="s">
        <v>629</v>
      </c>
      <c r="U91" s="224" t="s">
        <v>629</v>
      </c>
    </row>
    <row r="92" spans="1:23" s="183" customFormat="1" hidden="1">
      <c r="A92" s="203" t="s">
        <v>622</v>
      </c>
      <c r="B92" s="203" t="s">
        <v>623</v>
      </c>
      <c r="C92" s="203" t="s">
        <v>624</v>
      </c>
      <c r="D92" s="228"/>
      <c r="E92" s="203" t="s">
        <v>864</v>
      </c>
      <c r="F92" s="203" t="s">
        <v>629</v>
      </c>
      <c r="G92" s="205" t="s">
        <v>629</v>
      </c>
      <c r="H92" s="203" t="s">
        <v>79</v>
      </c>
      <c r="I92" s="203" t="s">
        <v>865</v>
      </c>
      <c r="J92" s="203" t="s">
        <v>866</v>
      </c>
      <c r="K92" s="203" t="s">
        <v>629</v>
      </c>
      <c r="L92" s="211">
        <v>41353.359722222202</v>
      </c>
      <c r="M92" s="203" t="s">
        <v>630</v>
      </c>
      <c r="N92" s="212">
        <v>10</v>
      </c>
      <c r="O92" s="203" t="s">
        <v>629</v>
      </c>
      <c r="P92" s="212">
        <v>358050</v>
      </c>
      <c r="Q92" s="205">
        <v>1</v>
      </c>
      <c r="R92" s="203" t="s">
        <v>632</v>
      </c>
      <c r="S92" s="211">
        <v>41355.394085648099</v>
      </c>
      <c r="T92" s="212">
        <v>-10</v>
      </c>
      <c r="U92" s="224">
        <v>358050</v>
      </c>
    </row>
    <row r="93" spans="1:23" ht="14.25" customHeight="1">
      <c r="A93" s="203" t="s">
        <v>622</v>
      </c>
      <c r="B93" s="203" t="s">
        <v>623</v>
      </c>
      <c r="C93" s="206" t="s">
        <v>624</v>
      </c>
      <c r="D93" s="207"/>
      <c r="E93" s="188" t="s">
        <v>867</v>
      </c>
      <c r="F93" s="203" t="s">
        <v>868</v>
      </c>
      <c r="G93" s="205">
        <v>1</v>
      </c>
      <c r="H93" s="206" t="s">
        <v>79</v>
      </c>
      <c r="I93" s="188" t="s">
        <v>869</v>
      </c>
      <c r="J93" s="190" t="s">
        <v>870</v>
      </c>
      <c r="K93" s="188" t="s">
        <v>634</v>
      </c>
      <c r="L93" s="213">
        <v>41620.464861111097</v>
      </c>
      <c r="M93" s="206" t="s">
        <v>674</v>
      </c>
      <c r="N93" s="214">
        <v>10</v>
      </c>
      <c r="O93" s="188" t="s">
        <v>748</v>
      </c>
      <c r="P93" s="212">
        <v>323950</v>
      </c>
      <c r="Q93" s="225">
        <v>1</v>
      </c>
      <c r="R93" s="188" t="s">
        <v>632</v>
      </c>
      <c r="S93" s="213">
        <v>41617.399756944404</v>
      </c>
      <c r="T93" s="226">
        <v>-10</v>
      </c>
      <c r="U93" s="224">
        <v>323950</v>
      </c>
      <c r="V93" s="227">
        <f>L93-S93</f>
        <v>3.0651041666933452</v>
      </c>
      <c r="W93" s="193" t="s">
        <v>635</v>
      </c>
    </row>
    <row r="94" spans="1:23" ht="14.25" customHeight="1">
      <c r="A94" s="203" t="s">
        <v>622</v>
      </c>
      <c r="B94" s="203" t="s">
        <v>623</v>
      </c>
      <c r="C94" s="206" t="s">
        <v>624</v>
      </c>
      <c r="D94" s="207"/>
      <c r="E94" s="188" t="s">
        <v>867</v>
      </c>
      <c r="F94" s="203" t="s">
        <v>868</v>
      </c>
      <c r="G94" s="205">
        <v>2</v>
      </c>
      <c r="H94" s="206" t="s">
        <v>79</v>
      </c>
      <c r="I94" s="188" t="s">
        <v>871</v>
      </c>
      <c r="J94" s="190" t="s">
        <v>872</v>
      </c>
      <c r="K94" s="188" t="s">
        <v>634</v>
      </c>
      <c r="L94" s="213">
        <v>41620.464861111097</v>
      </c>
      <c r="M94" s="206" t="s">
        <v>630</v>
      </c>
      <c r="N94" s="214">
        <v>4</v>
      </c>
      <c r="O94" s="188" t="s">
        <v>631</v>
      </c>
      <c r="P94" s="212">
        <v>440000</v>
      </c>
      <c r="Q94" s="225">
        <v>1</v>
      </c>
      <c r="R94" s="188" t="s">
        <v>632</v>
      </c>
      <c r="S94" s="213">
        <v>41617.399236111101</v>
      </c>
      <c r="T94" s="226">
        <v>-4</v>
      </c>
      <c r="U94" s="224">
        <v>440000</v>
      </c>
      <c r="V94" s="227">
        <f>L94-S94</f>
        <v>3.0656249999956344</v>
      </c>
      <c r="W94" s="193" t="s">
        <v>635</v>
      </c>
    </row>
    <row r="95" spans="1:23" s="183" customFormat="1" hidden="1">
      <c r="A95" s="203" t="s">
        <v>622</v>
      </c>
      <c r="B95" s="203" t="s">
        <v>623</v>
      </c>
      <c r="C95" s="203" t="s">
        <v>624</v>
      </c>
      <c r="D95" s="208"/>
      <c r="E95" s="203" t="s">
        <v>867</v>
      </c>
      <c r="F95" s="203" t="s">
        <v>629</v>
      </c>
      <c r="G95" s="205" t="s">
        <v>629</v>
      </c>
      <c r="H95" s="203" t="s">
        <v>79</v>
      </c>
      <c r="I95" s="203" t="s">
        <v>873</v>
      </c>
      <c r="J95" s="203" t="s">
        <v>874</v>
      </c>
      <c r="K95" s="203" t="s">
        <v>629</v>
      </c>
      <c r="L95" s="211">
        <v>41409.338194444397</v>
      </c>
      <c r="M95" s="203" t="s">
        <v>630</v>
      </c>
      <c r="N95" s="212">
        <v>3</v>
      </c>
      <c r="O95" s="203" t="s">
        <v>629</v>
      </c>
      <c r="P95" s="212">
        <v>0</v>
      </c>
      <c r="Q95" s="205">
        <v>1</v>
      </c>
      <c r="R95" s="203" t="s">
        <v>632</v>
      </c>
      <c r="S95" s="211">
        <v>41613.667615740698</v>
      </c>
      <c r="T95" s="212">
        <v>-3</v>
      </c>
      <c r="U95" s="224">
        <v>1035180</v>
      </c>
    </row>
    <row r="96" spans="1:23" s="183" customFormat="1" hidden="1">
      <c r="A96" s="203" t="s">
        <v>622</v>
      </c>
      <c r="B96" s="203" t="s">
        <v>623</v>
      </c>
      <c r="C96" s="203" t="s">
        <v>624</v>
      </c>
      <c r="D96" s="203"/>
      <c r="E96" s="203" t="s">
        <v>867</v>
      </c>
      <c r="F96" s="203" t="s">
        <v>629</v>
      </c>
      <c r="G96" s="205" t="s">
        <v>629</v>
      </c>
      <c r="H96" s="203" t="s">
        <v>79</v>
      </c>
      <c r="I96" s="203" t="s">
        <v>875</v>
      </c>
      <c r="J96" s="203" t="s">
        <v>876</v>
      </c>
      <c r="K96" s="203" t="s">
        <v>629</v>
      </c>
      <c r="L96" s="211">
        <v>41409.338194444397</v>
      </c>
      <c r="M96" s="203" t="s">
        <v>630</v>
      </c>
      <c r="N96" s="212">
        <v>1</v>
      </c>
      <c r="O96" s="203" t="s">
        <v>629</v>
      </c>
      <c r="P96" s="212">
        <v>0</v>
      </c>
      <c r="Q96" s="205">
        <v>1</v>
      </c>
      <c r="R96" s="203" t="s">
        <v>632</v>
      </c>
      <c r="S96" s="211">
        <v>41589.3155555556</v>
      </c>
      <c r="T96" s="212">
        <v>-1</v>
      </c>
      <c r="U96" s="224">
        <v>675000</v>
      </c>
    </row>
    <row r="97" spans="1:21" s="183" customFormat="1" hidden="1">
      <c r="A97" s="203" t="s">
        <v>622</v>
      </c>
      <c r="B97" s="203" t="s">
        <v>623</v>
      </c>
      <c r="C97" s="203" t="s">
        <v>624</v>
      </c>
      <c r="D97" s="203"/>
      <c r="E97" s="203" t="s">
        <v>867</v>
      </c>
      <c r="F97" s="203" t="s">
        <v>629</v>
      </c>
      <c r="G97" s="205" t="s">
        <v>629</v>
      </c>
      <c r="H97" s="203" t="s">
        <v>79</v>
      </c>
      <c r="I97" s="203" t="s">
        <v>877</v>
      </c>
      <c r="J97" s="203" t="s">
        <v>878</v>
      </c>
      <c r="K97" s="203" t="s">
        <v>629</v>
      </c>
      <c r="L97" s="211">
        <v>41409.338194444397</v>
      </c>
      <c r="M97" s="203" t="s">
        <v>630</v>
      </c>
      <c r="N97" s="212">
        <v>2</v>
      </c>
      <c r="O97" s="203" t="s">
        <v>629</v>
      </c>
      <c r="P97" s="212">
        <v>0</v>
      </c>
      <c r="Q97" s="205">
        <v>1</v>
      </c>
      <c r="R97" s="203" t="s">
        <v>632</v>
      </c>
      <c r="S97" s="211">
        <v>41589.315567129597</v>
      </c>
      <c r="T97" s="212">
        <v>-2</v>
      </c>
      <c r="U97" s="224">
        <v>1791000</v>
      </c>
    </row>
    <row r="98" spans="1:21" s="183" customFormat="1" hidden="1">
      <c r="A98" s="203" t="s">
        <v>622</v>
      </c>
      <c r="B98" s="203" t="s">
        <v>623</v>
      </c>
      <c r="C98" s="203" t="s">
        <v>624</v>
      </c>
      <c r="D98" s="203"/>
      <c r="E98" s="203" t="s">
        <v>867</v>
      </c>
      <c r="F98" s="203" t="s">
        <v>629</v>
      </c>
      <c r="G98" s="205" t="s">
        <v>629</v>
      </c>
      <c r="H98" s="203" t="s">
        <v>79</v>
      </c>
      <c r="I98" s="203" t="s">
        <v>879</v>
      </c>
      <c r="J98" s="203" t="s">
        <v>880</v>
      </c>
      <c r="K98" s="203" t="s">
        <v>629</v>
      </c>
      <c r="L98" s="211">
        <v>41409.338194444397</v>
      </c>
      <c r="M98" s="203" t="s">
        <v>630</v>
      </c>
      <c r="N98" s="212">
        <v>2</v>
      </c>
      <c r="O98" s="203" t="s">
        <v>629</v>
      </c>
      <c r="P98" s="212">
        <v>0</v>
      </c>
      <c r="Q98" s="205">
        <v>1</v>
      </c>
      <c r="R98" s="203" t="s">
        <v>632</v>
      </c>
      <c r="S98" s="211">
        <v>41589.315567129597</v>
      </c>
      <c r="T98" s="212">
        <v>-2</v>
      </c>
      <c r="U98" s="224">
        <v>1489500</v>
      </c>
    </row>
    <row r="99" spans="1:21" s="183" customFormat="1" hidden="1">
      <c r="A99" s="203" t="s">
        <v>622</v>
      </c>
      <c r="B99" s="203" t="s">
        <v>623</v>
      </c>
      <c r="C99" s="203" t="s">
        <v>624</v>
      </c>
      <c r="D99" s="203"/>
      <c r="E99" s="203" t="s">
        <v>881</v>
      </c>
      <c r="F99" s="203" t="s">
        <v>882</v>
      </c>
      <c r="G99" s="205">
        <v>1</v>
      </c>
      <c r="H99" s="203" t="s">
        <v>537</v>
      </c>
      <c r="I99" s="203" t="s">
        <v>629</v>
      </c>
      <c r="J99" s="203" t="s">
        <v>883</v>
      </c>
      <c r="K99" s="203" t="s">
        <v>629</v>
      </c>
      <c r="L99" s="211">
        <v>41522.362037036997</v>
      </c>
      <c r="M99" s="203" t="s">
        <v>629</v>
      </c>
      <c r="N99" s="212">
        <v>1</v>
      </c>
      <c r="O99" s="203" t="s">
        <v>629</v>
      </c>
      <c r="P99" s="212">
        <v>0</v>
      </c>
      <c r="Q99" s="205">
        <v>1</v>
      </c>
      <c r="R99" s="203" t="s">
        <v>629</v>
      </c>
      <c r="S99" s="203" t="s">
        <v>629</v>
      </c>
      <c r="T99" s="212" t="s">
        <v>629</v>
      </c>
      <c r="U99" s="224" t="s">
        <v>629</v>
      </c>
    </row>
    <row r="100" spans="1:21" s="183" customFormat="1" hidden="1">
      <c r="A100" s="203" t="s">
        <v>622</v>
      </c>
      <c r="B100" s="203" t="s">
        <v>623</v>
      </c>
      <c r="C100" s="203" t="s">
        <v>624</v>
      </c>
      <c r="D100" s="203"/>
      <c r="E100" s="203" t="s">
        <v>884</v>
      </c>
      <c r="F100" s="203" t="s">
        <v>885</v>
      </c>
      <c r="G100" s="205">
        <v>1</v>
      </c>
      <c r="H100" s="203" t="s">
        <v>79</v>
      </c>
      <c r="I100" s="203" t="s">
        <v>886</v>
      </c>
      <c r="J100" s="203" t="s">
        <v>887</v>
      </c>
      <c r="K100" s="203" t="s">
        <v>629</v>
      </c>
      <c r="L100" s="211">
        <v>41453.541666666701</v>
      </c>
      <c r="M100" s="203" t="s">
        <v>630</v>
      </c>
      <c r="N100" s="212">
        <v>10</v>
      </c>
      <c r="O100" s="203" t="s">
        <v>631</v>
      </c>
      <c r="P100" s="212">
        <v>0</v>
      </c>
      <c r="Q100" s="205">
        <v>1</v>
      </c>
      <c r="R100" s="203" t="s">
        <v>629</v>
      </c>
      <c r="S100" s="203" t="s">
        <v>629</v>
      </c>
      <c r="T100" s="212" t="s">
        <v>629</v>
      </c>
      <c r="U100" s="224" t="s">
        <v>629</v>
      </c>
    </row>
    <row r="101" spans="1:21" s="183" customFormat="1" hidden="1">
      <c r="A101" s="203" t="s">
        <v>622</v>
      </c>
      <c r="B101" s="203" t="s">
        <v>623</v>
      </c>
      <c r="C101" s="203" t="s">
        <v>624</v>
      </c>
      <c r="D101" s="203"/>
      <c r="E101" s="203" t="s">
        <v>888</v>
      </c>
      <c r="F101" s="203" t="s">
        <v>889</v>
      </c>
      <c r="G101" s="205">
        <v>1</v>
      </c>
      <c r="H101" s="203" t="s">
        <v>79</v>
      </c>
      <c r="I101" s="203" t="s">
        <v>783</v>
      </c>
      <c r="J101" s="203" t="s">
        <v>466</v>
      </c>
      <c r="K101" s="203" t="s">
        <v>629</v>
      </c>
      <c r="L101" s="211">
        <v>41425.640833333302</v>
      </c>
      <c r="M101" s="203" t="s">
        <v>630</v>
      </c>
      <c r="N101" s="212">
        <v>1</v>
      </c>
      <c r="O101" s="203" t="s">
        <v>664</v>
      </c>
      <c r="P101" s="212">
        <v>124093</v>
      </c>
      <c r="Q101" s="205">
        <v>1</v>
      </c>
      <c r="R101" s="203" t="s">
        <v>632</v>
      </c>
      <c r="S101" s="211">
        <v>41422.665254629603</v>
      </c>
      <c r="T101" s="212">
        <v>-1</v>
      </c>
      <c r="U101" s="224">
        <v>124093</v>
      </c>
    </row>
    <row r="102" spans="1:21" s="183" customFormat="1" hidden="1">
      <c r="A102" s="203" t="s">
        <v>622</v>
      </c>
      <c r="B102" s="203" t="s">
        <v>623</v>
      </c>
      <c r="C102" s="203" t="s">
        <v>624</v>
      </c>
      <c r="D102" s="203"/>
      <c r="E102" s="203" t="s">
        <v>890</v>
      </c>
      <c r="F102" s="203" t="s">
        <v>891</v>
      </c>
      <c r="G102" s="205">
        <v>1</v>
      </c>
      <c r="H102" s="203" t="s">
        <v>537</v>
      </c>
      <c r="I102" s="203" t="s">
        <v>629</v>
      </c>
      <c r="J102" s="203" t="s">
        <v>892</v>
      </c>
      <c r="K102" s="203" t="s">
        <v>629</v>
      </c>
      <c r="L102" s="211">
        <v>41302.440358796302</v>
      </c>
      <c r="M102" s="203" t="s">
        <v>629</v>
      </c>
      <c r="N102" s="212">
        <v>1</v>
      </c>
      <c r="O102" s="203" t="s">
        <v>693</v>
      </c>
      <c r="P102" s="212">
        <v>0</v>
      </c>
      <c r="Q102" s="205">
        <v>1</v>
      </c>
      <c r="R102" s="203" t="s">
        <v>629</v>
      </c>
      <c r="S102" s="203" t="s">
        <v>629</v>
      </c>
      <c r="T102" s="212" t="s">
        <v>629</v>
      </c>
      <c r="U102" s="224" t="s">
        <v>629</v>
      </c>
    </row>
    <row r="103" spans="1:21" s="183" customFormat="1" hidden="1">
      <c r="A103" s="203" t="s">
        <v>622</v>
      </c>
      <c r="B103" s="203" t="s">
        <v>623</v>
      </c>
      <c r="C103" s="203" t="s">
        <v>624</v>
      </c>
      <c r="D103" s="203"/>
      <c r="E103" s="203" t="s">
        <v>893</v>
      </c>
      <c r="F103" s="203" t="s">
        <v>629</v>
      </c>
      <c r="G103" s="205" t="s">
        <v>629</v>
      </c>
      <c r="H103" s="203" t="s">
        <v>79</v>
      </c>
      <c r="I103" s="203" t="s">
        <v>894</v>
      </c>
      <c r="J103" s="203" t="s">
        <v>895</v>
      </c>
      <c r="K103" s="203" t="s">
        <v>629</v>
      </c>
      <c r="L103" s="211">
        <v>41393.541666666701</v>
      </c>
      <c r="M103" s="203" t="s">
        <v>630</v>
      </c>
      <c r="N103" s="212">
        <v>2</v>
      </c>
      <c r="O103" s="203" t="s">
        <v>629</v>
      </c>
      <c r="P103" s="212">
        <v>0</v>
      </c>
      <c r="Q103" s="205">
        <v>1</v>
      </c>
      <c r="R103" s="203" t="s">
        <v>632</v>
      </c>
      <c r="S103" s="211">
        <v>41451.560219907398</v>
      </c>
      <c r="T103" s="212">
        <v>-2</v>
      </c>
      <c r="U103" s="224">
        <v>1330000</v>
      </c>
    </row>
    <row r="104" spans="1:21" s="183" customFormat="1" hidden="1">
      <c r="A104" s="203" t="s">
        <v>622</v>
      </c>
      <c r="B104" s="203" t="s">
        <v>623</v>
      </c>
      <c r="C104" s="203" t="s">
        <v>624</v>
      </c>
      <c r="D104" s="203"/>
      <c r="E104" s="203" t="s">
        <v>896</v>
      </c>
      <c r="F104" s="203" t="s">
        <v>897</v>
      </c>
      <c r="G104" s="205">
        <v>1</v>
      </c>
      <c r="H104" s="203" t="s">
        <v>79</v>
      </c>
      <c r="I104" s="203" t="s">
        <v>898</v>
      </c>
      <c r="J104" s="203" t="s">
        <v>899</v>
      </c>
      <c r="K104" s="203" t="s">
        <v>629</v>
      </c>
      <c r="L104" s="211">
        <v>41415.4868055556</v>
      </c>
      <c r="M104" s="203" t="s">
        <v>630</v>
      </c>
      <c r="N104" s="212">
        <v>1</v>
      </c>
      <c r="O104" s="203" t="s">
        <v>631</v>
      </c>
      <c r="P104" s="212">
        <v>0</v>
      </c>
      <c r="Q104" s="205">
        <v>1</v>
      </c>
      <c r="R104" s="203" t="s">
        <v>629</v>
      </c>
      <c r="S104" s="203" t="s">
        <v>629</v>
      </c>
      <c r="T104" s="212" t="s">
        <v>629</v>
      </c>
      <c r="U104" s="224" t="s">
        <v>629</v>
      </c>
    </row>
    <row r="105" spans="1:21" s="183" customFormat="1" hidden="1">
      <c r="A105" s="203" t="s">
        <v>622</v>
      </c>
      <c r="B105" s="203" t="s">
        <v>623</v>
      </c>
      <c r="C105" s="203" t="s">
        <v>624</v>
      </c>
      <c r="D105" s="203"/>
      <c r="E105" s="203" t="s">
        <v>896</v>
      </c>
      <c r="F105" s="203" t="s">
        <v>897</v>
      </c>
      <c r="G105" s="205">
        <v>2</v>
      </c>
      <c r="H105" s="203" t="s">
        <v>79</v>
      </c>
      <c r="I105" s="203" t="s">
        <v>900</v>
      </c>
      <c r="J105" s="203" t="s">
        <v>901</v>
      </c>
      <c r="K105" s="203" t="s">
        <v>629</v>
      </c>
      <c r="L105" s="211">
        <v>41415.4868055556</v>
      </c>
      <c r="M105" s="203" t="s">
        <v>630</v>
      </c>
      <c r="N105" s="212">
        <v>1</v>
      </c>
      <c r="O105" s="203" t="s">
        <v>631</v>
      </c>
      <c r="P105" s="212">
        <v>0</v>
      </c>
      <c r="Q105" s="205">
        <v>1</v>
      </c>
      <c r="R105" s="203" t="s">
        <v>629</v>
      </c>
      <c r="S105" s="203" t="s">
        <v>629</v>
      </c>
      <c r="T105" s="212" t="s">
        <v>629</v>
      </c>
      <c r="U105" s="224" t="s">
        <v>629</v>
      </c>
    </row>
    <row r="106" spans="1:21" s="183" customFormat="1" hidden="1">
      <c r="A106" s="203" t="s">
        <v>622</v>
      </c>
      <c r="B106" s="203" t="s">
        <v>623</v>
      </c>
      <c r="C106" s="203" t="s">
        <v>624</v>
      </c>
      <c r="D106" s="203"/>
      <c r="E106" s="203" t="s">
        <v>902</v>
      </c>
      <c r="F106" s="203" t="s">
        <v>903</v>
      </c>
      <c r="G106" s="205">
        <v>1</v>
      </c>
      <c r="H106" s="203" t="s">
        <v>79</v>
      </c>
      <c r="I106" s="203" t="s">
        <v>904</v>
      </c>
      <c r="J106" s="203" t="s">
        <v>905</v>
      </c>
      <c r="K106" s="203" t="s">
        <v>629</v>
      </c>
      <c r="L106" s="211">
        <v>41313.588888888902</v>
      </c>
      <c r="M106" s="203" t="s">
        <v>630</v>
      </c>
      <c r="N106" s="212">
        <v>1</v>
      </c>
      <c r="O106" s="203" t="s">
        <v>906</v>
      </c>
      <c r="P106" s="212">
        <v>1003200</v>
      </c>
      <c r="Q106" s="205">
        <v>1</v>
      </c>
      <c r="R106" s="203" t="s">
        <v>632</v>
      </c>
      <c r="S106" s="211">
        <v>41313.590185185203</v>
      </c>
      <c r="T106" s="212">
        <v>-1</v>
      </c>
      <c r="U106" s="224">
        <v>1003200</v>
      </c>
    </row>
    <row r="107" spans="1:21" s="183" customFormat="1" hidden="1">
      <c r="A107" s="203" t="s">
        <v>622</v>
      </c>
      <c r="B107" s="203" t="s">
        <v>623</v>
      </c>
      <c r="C107" s="203" t="s">
        <v>624</v>
      </c>
      <c r="D107" s="203"/>
      <c r="E107" s="203" t="s">
        <v>902</v>
      </c>
      <c r="F107" s="203" t="s">
        <v>907</v>
      </c>
      <c r="G107" s="205">
        <v>1</v>
      </c>
      <c r="H107" s="203" t="s">
        <v>537</v>
      </c>
      <c r="I107" s="203" t="s">
        <v>629</v>
      </c>
      <c r="J107" s="203" t="s">
        <v>908</v>
      </c>
      <c r="K107" s="203" t="s">
        <v>629</v>
      </c>
      <c r="L107" s="211">
        <v>41340.5756944444</v>
      </c>
      <c r="M107" s="203" t="s">
        <v>629</v>
      </c>
      <c r="N107" s="212">
        <v>1</v>
      </c>
      <c r="O107" s="203" t="s">
        <v>693</v>
      </c>
      <c r="P107" s="212">
        <v>0</v>
      </c>
      <c r="Q107" s="205">
        <v>1</v>
      </c>
      <c r="R107" s="203" t="s">
        <v>629</v>
      </c>
      <c r="S107" s="203" t="s">
        <v>629</v>
      </c>
      <c r="T107" s="212" t="s">
        <v>629</v>
      </c>
      <c r="U107" s="224" t="s">
        <v>629</v>
      </c>
    </row>
    <row r="108" spans="1:21" s="183" customFormat="1" hidden="1">
      <c r="A108" s="203" t="s">
        <v>622</v>
      </c>
      <c r="B108" s="203" t="s">
        <v>623</v>
      </c>
      <c r="C108" s="203" t="s">
        <v>624</v>
      </c>
      <c r="D108" s="203"/>
      <c r="E108" s="203" t="s">
        <v>902</v>
      </c>
      <c r="F108" s="203" t="s">
        <v>629</v>
      </c>
      <c r="G108" s="205" t="s">
        <v>629</v>
      </c>
      <c r="H108" s="203" t="s">
        <v>79</v>
      </c>
      <c r="I108" s="203" t="s">
        <v>909</v>
      </c>
      <c r="J108" s="203" t="s">
        <v>910</v>
      </c>
      <c r="K108" s="203" t="s">
        <v>629</v>
      </c>
      <c r="L108" s="211">
        <v>41313.429861111101</v>
      </c>
      <c r="M108" s="203" t="s">
        <v>630</v>
      </c>
      <c r="N108" s="212">
        <v>1</v>
      </c>
      <c r="O108" s="203" t="s">
        <v>629</v>
      </c>
      <c r="P108" s="212">
        <v>475475</v>
      </c>
      <c r="Q108" s="205">
        <v>1</v>
      </c>
      <c r="R108" s="203" t="s">
        <v>632</v>
      </c>
      <c r="S108" s="211">
        <v>41312.4376388889</v>
      </c>
      <c r="T108" s="212">
        <v>-1</v>
      </c>
      <c r="U108" s="224">
        <v>475475</v>
      </c>
    </row>
    <row r="109" spans="1:21" s="183" customFormat="1" hidden="1">
      <c r="A109" s="203" t="s">
        <v>622</v>
      </c>
      <c r="B109" s="203" t="s">
        <v>623</v>
      </c>
      <c r="C109" s="203" t="s">
        <v>624</v>
      </c>
      <c r="D109" s="203"/>
      <c r="E109" s="203" t="s">
        <v>902</v>
      </c>
      <c r="F109" s="203" t="s">
        <v>629</v>
      </c>
      <c r="G109" s="205" t="s">
        <v>629</v>
      </c>
      <c r="H109" s="203" t="s">
        <v>79</v>
      </c>
      <c r="I109" s="203" t="s">
        <v>911</v>
      </c>
      <c r="J109" s="203" t="s">
        <v>912</v>
      </c>
      <c r="K109" s="203" t="s">
        <v>629</v>
      </c>
      <c r="L109" s="211">
        <v>41313.429861111101</v>
      </c>
      <c r="M109" s="203" t="s">
        <v>630</v>
      </c>
      <c r="N109" s="212">
        <v>1</v>
      </c>
      <c r="O109" s="203" t="s">
        <v>629</v>
      </c>
      <c r="P109" s="212">
        <v>15444000</v>
      </c>
      <c r="Q109" s="205">
        <v>1</v>
      </c>
      <c r="R109" s="203" t="s">
        <v>632</v>
      </c>
      <c r="S109" s="211">
        <v>41312.437650462998</v>
      </c>
      <c r="T109" s="212">
        <v>-1</v>
      </c>
      <c r="U109" s="224">
        <v>15444000</v>
      </c>
    </row>
    <row r="110" spans="1:21" s="183" customFormat="1" hidden="1">
      <c r="A110" s="203" t="s">
        <v>622</v>
      </c>
      <c r="B110" s="203" t="s">
        <v>623</v>
      </c>
      <c r="C110" s="203" t="s">
        <v>624</v>
      </c>
      <c r="D110" s="203"/>
      <c r="E110" s="203" t="s">
        <v>913</v>
      </c>
      <c r="F110" s="203" t="s">
        <v>914</v>
      </c>
      <c r="G110" s="205">
        <v>1</v>
      </c>
      <c r="H110" s="203" t="s">
        <v>79</v>
      </c>
      <c r="I110" s="203" t="s">
        <v>915</v>
      </c>
      <c r="J110" s="203" t="s">
        <v>916</v>
      </c>
      <c r="K110" s="203" t="s">
        <v>629</v>
      </c>
      <c r="L110" s="211">
        <v>41446.552870370397</v>
      </c>
      <c r="M110" s="203" t="s">
        <v>630</v>
      </c>
      <c r="N110" s="212">
        <v>2</v>
      </c>
      <c r="O110" s="203" t="s">
        <v>631</v>
      </c>
      <c r="P110" s="212">
        <v>1545984</v>
      </c>
      <c r="Q110" s="205">
        <v>1</v>
      </c>
      <c r="R110" s="203" t="s">
        <v>629</v>
      </c>
      <c r="S110" s="203" t="s">
        <v>629</v>
      </c>
      <c r="T110" s="212" t="s">
        <v>629</v>
      </c>
      <c r="U110" s="224" t="s">
        <v>629</v>
      </c>
    </row>
    <row r="111" spans="1:21" s="183" customFormat="1" hidden="1">
      <c r="A111" s="203" t="s">
        <v>622</v>
      </c>
      <c r="B111" s="203" t="s">
        <v>623</v>
      </c>
      <c r="C111" s="203" t="s">
        <v>624</v>
      </c>
      <c r="D111" s="203"/>
      <c r="E111" s="203" t="s">
        <v>917</v>
      </c>
      <c r="F111" s="203" t="s">
        <v>918</v>
      </c>
      <c r="G111" s="205">
        <v>1</v>
      </c>
      <c r="H111" s="203" t="s">
        <v>79</v>
      </c>
      <c r="I111" s="203" t="s">
        <v>919</v>
      </c>
      <c r="J111" s="203" t="s">
        <v>920</v>
      </c>
      <c r="K111" s="203" t="s">
        <v>629</v>
      </c>
      <c r="L111" s="211">
        <v>41481.0004976852</v>
      </c>
      <c r="M111" s="203" t="s">
        <v>630</v>
      </c>
      <c r="N111" s="212">
        <v>18</v>
      </c>
      <c r="O111" s="203" t="s">
        <v>631</v>
      </c>
      <c r="P111" s="212">
        <v>0</v>
      </c>
      <c r="Q111" s="205">
        <v>1</v>
      </c>
      <c r="R111" s="203" t="s">
        <v>629</v>
      </c>
      <c r="S111" s="203" t="s">
        <v>629</v>
      </c>
      <c r="T111" s="212" t="s">
        <v>629</v>
      </c>
      <c r="U111" s="224" t="s">
        <v>629</v>
      </c>
    </row>
    <row r="112" spans="1:21" s="183" customFormat="1" hidden="1">
      <c r="A112" s="203" t="s">
        <v>622</v>
      </c>
      <c r="B112" s="203" t="s">
        <v>623</v>
      </c>
      <c r="C112" s="203" t="s">
        <v>624</v>
      </c>
      <c r="D112" s="203"/>
      <c r="E112" s="203" t="s">
        <v>917</v>
      </c>
      <c r="F112" s="203" t="s">
        <v>918</v>
      </c>
      <c r="G112" s="205">
        <v>2</v>
      </c>
      <c r="H112" s="203" t="s">
        <v>79</v>
      </c>
      <c r="I112" s="203" t="s">
        <v>921</v>
      </c>
      <c r="J112" s="203" t="s">
        <v>922</v>
      </c>
      <c r="K112" s="203" t="s">
        <v>629</v>
      </c>
      <c r="L112" s="211">
        <v>41481.0004976852</v>
      </c>
      <c r="M112" s="203" t="s">
        <v>630</v>
      </c>
      <c r="N112" s="212">
        <v>1</v>
      </c>
      <c r="O112" s="203" t="s">
        <v>725</v>
      </c>
      <c r="P112" s="212">
        <v>0</v>
      </c>
      <c r="Q112" s="205">
        <v>1</v>
      </c>
      <c r="R112" s="203" t="s">
        <v>629</v>
      </c>
      <c r="S112" s="203" t="s">
        <v>629</v>
      </c>
      <c r="T112" s="212" t="s">
        <v>629</v>
      </c>
      <c r="U112" s="224" t="s">
        <v>629</v>
      </c>
    </row>
    <row r="113" spans="1:21" s="183" customFormat="1" hidden="1">
      <c r="A113" s="203" t="s">
        <v>622</v>
      </c>
      <c r="B113" s="203" t="s">
        <v>623</v>
      </c>
      <c r="C113" s="203" t="s">
        <v>624</v>
      </c>
      <c r="D113" s="203"/>
      <c r="E113" s="203" t="s">
        <v>917</v>
      </c>
      <c r="F113" s="203" t="s">
        <v>923</v>
      </c>
      <c r="G113" s="205">
        <v>1</v>
      </c>
      <c r="H113" s="203" t="s">
        <v>79</v>
      </c>
      <c r="I113" s="203" t="s">
        <v>919</v>
      </c>
      <c r="J113" s="203" t="s">
        <v>924</v>
      </c>
      <c r="K113" s="203" t="s">
        <v>925</v>
      </c>
      <c r="L113" s="211">
        <v>41491.595833333296</v>
      </c>
      <c r="M113" s="203" t="s">
        <v>630</v>
      </c>
      <c r="N113" s="212">
        <v>18</v>
      </c>
      <c r="O113" s="203" t="s">
        <v>631</v>
      </c>
      <c r="P113" s="212">
        <v>0</v>
      </c>
      <c r="Q113" s="205">
        <v>1</v>
      </c>
      <c r="R113" s="203" t="s">
        <v>629</v>
      </c>
      <c r="S113" s="203" t="s">
        <v>629</v>
      </c>
      <c r="T113" s="212" t="s">
        <v>629</v>
      </c>
      <c r="U113" s="224" t="s">
        <v>629</v>
      </c>
    </row>
    <row r="114" spans="1:21" s="183" customFormat="1" hidden="1">
      <c r="A114" s="203" t="s">
        <v>622</v>
      </c>
      <c r="B114" s="203" t="s">
        <v>623</v>
      </c>
      <c r="C114" s="203" t="s">
        <v>624</v>
      </c>
      <c r="D114" s="203"/>
      <c r="E114" s="203" t="s">
        <v>917</v>
      </c>
      <c r="F114" s="203" t="s">
        <v>923</v>
      </c>
      <c r="G114" s="205">
        <v>2</v>
      </c>
      <c r="H114" s="203" t="s">
        <v>537</v>
      </c>
      <c r="I114" s="203" t="s">
        <v>629</v>
      </c>
      <c r="J114" s="203" t="s">
        <v>926</v>
      </c>
      <c r="K114" s="203" t="s">
        <v>629</v>
      </c>
      <c r="L114" s="211">
        <v>41491.595983796302</v>
      </c>
      <c r="M114" s="203" t="s">
        <v>629</v>
      </c>
      <c r="N114" s="212">
        <v>1</v>
      </c>
      <c r="O114" s="203" t="s">
        <v>693</v>
      </c>
      <c r="P114" s="212">
        <v>0</v>
      </c>
      <c r="Q114" s="205">
        <v>1</v>
      </c>
      <c r="R114" s="203" t="s">
        <v>629</v>
      </c>
      <c r="S114" s="203" t="s">
        <v>629</v>
      </c>
      <c r="T114" s="212" t="s">
        <v>629</v>
      </c>
      <c r="U114" s="224" t="s">
        <v>629</v>
      </c>
    </row>
    <row r="115" spans="1:21" s="183" customFormat="1" hidden="1">
      <c r="A115" s="203" t="s">
        <v>622</v>
      </c>
      <c r="B115" s="203" t="s">
        <v>623</v>
      </c>
      <c r="C115" s="203" t="s">
        <v>624</v>
      </c>
      <c r="D115" s="203"/>
      <c r="E115" s="203" t="s">
        <v>927</v>
      </c>
      <c r="F115" s="203" t="s">
        <v>629</v>
      </c>
      <c r="G115" s="205" t="s">
        <v>629</v>
      </c>
      <c r="H115" s="203" t="s">
        <v>79</v>
      </c>
      <c r="I115" s="203" t="s">
        <v>928</v>
      </c>
      <c r="J115" s="203" t="s">
        <v>929</v>
      </c>
      <c r="K115" s="203" t="s">
        <v>629</v>
      </c>
      <c r="L115" s="211">
        <v>41416.554166666698</v>
      </c>
      <c r="M115" s="203" t="s">
        <v>630</v>
      </c>
      <c r="N115" s="212">
        <v>2</v>
      </c>
      <c r="O115" s="203" t="s">
        <v>629</v>
      </c>
      <c r="P115" s="212">
        <v>4603500</v>
      </c>
      <c r="Q115" s="205">
        <v>1</v>
      </c>
      <c r="R115" s="203" t="s">
        <v>632</v>
      </c>
      <c r="S115" s="211">
        <v>41415.675416666701</v>
      </c>
      <c r="T115" s="212">
        <v>-2</v>
      </c>
      <c r="U115" s="224">
        <v>4603500</v>
      </c>
    </row>
    <row r="116" spans="1:21" s="183" customFormat="1" hidden="1">
      <c r="A116" s="203" t="s">
        <v>622</v>
      </c>
      <c r="B116" s="203" t="s">
        <v>623</v>
      </c>
      <c r="C116" s="203" t="s">
        <v>624</v>
      </c>
      <c r="D116" s="203"/>
      <c r="E116" s="203" t="s">
        <v>927</v>
      </c>
      <c r="F116" s="203" t="s">
        <v>629</v>
      </c>
      <c r="G116" s="205" t="s">
        <v>629</v>
      </c>
      <c r="H116" s="203" t="s">
        <v>79</v>
      </c>
      <c r="I116" s="203" t="s">
        <v>930</v>
      </c>
      <c r="J116" s="203" t="s">
        <v>931</v>
      </c>
      <c r="K116" s="203" t="s">
        <v>629</v>
      </c>
      <c r="L116" s="211">
        <v>41416.554791666698</v>
      </c>
      <c r="M116" s="203" t="s">
        <v>630</v>
      </c>
      <c r="N116" s="212">
        <v>1</v>
      </c>
      <c r="O116" s="203" t="s">
        <v>629</v>
      </c>
      <c r="P116" s="212">
        <v>767250</v>
      </c>
      <c r="Q116" s="205">
        <v>1</v>
      </c>
      <c r="R116" s="203" t="s">
        <v>632</v>
      </c>
      <c r="S116" s="211">
        <v>41415.675416666701</v>
      </c>
      <c r="T116" s="212">
        <v>-1</v>
      </c>
      <c r="U116" s="224">
        <v>767250</v>
      </c>
    </row>
    <row r="117" spans="1:21" s="183" customFormat="1" hidden="1">
      <c r="A117" s="203" t="s">
        <v>622</v>
      </c>
      <c r="B117" s="203" t="s">
        <v>623</v>
      </c>
      <c r="C117" s="203" t="s">
        <v>624</v>
      </c>
      <c r="D117" s="203"/>
      <c r="E117" s="203" t="s">
        <v>932</v>
      </c>
      <c r="F117" s="203" t="s">
        <v>933</v>
      </c>
      <c r="G117" s="205">
        <v>1</v>
      </c>
      <c r="H117" s="203" t="s">
        <v>537</v>
      </c>
      <c r="I117" s="203" t="s">
        <v>629</v>
      </c>
      <c r="J117" s="203" t="s">
        <v>934</v>
      </c>
      <c r="K117" s="203" t="s">
        <v>629</v>
      </c>
      <c r="L117" s="211">
        <v>41309.4613888889</v>
      </c>
      <c r="M117" s="203" t="s">
        <v>629</v>
      </c>
      <c r="N117" s="212">
        <v>1</v>
      </c>
      <c r="O117" s="203" t="s">
        <v>725</v>
      </c>
      <c r="P117" s="212">
        <v>0</v>
      </c>
      <c r="Q117" s="205">
        <v>1</v>
      </c>
      <c r="R117" s="203" t="s">
        <v>629</v>
      </c>
      <c r="S117" s="203" t="s">
        <v>629</v>
      </c>
      <c r="T117" s="212" t="s">
        <v>629</v>
      </c>
      <c r="U117" s="224" t="s">
        <v>629</v>
      </c>
    </row>
    <row r="118" spans="1:21" s="183" customFormat="1" hidden="1">
      <c r="A118" s="203" t="s">
        <v>622</v>
      </c>
      <c r="B118" s="203" t="s">
        <v>623</v>
      </c>
      <c r="C118" s="203" t="s">
        <v>624</v>
      </c>
      <c r="D118" s="203"/>
      <c r="E118" s="203" t="s">
        <v>935</v>
      </c>
      <c r="F118" s="203" t="s">
        <v>936</v>
      </c>
      <c r="G118" s="205">
        <v>1</v>
      </c>
      <c r="H118" s="203" t="s">
        <v>537</v>
      </c>
      <c r="I118" s="203" t="s">
        <v>629</v>
      </c>
      <c r="J118" s="203" t="s">
        <v>758</v>
      </c>
      <c r="K118" s="203" t="s">
        <v>629</v>
      </c>
      <c r="L118" s="211">
        <v>41319.569560185198</v>
      </c>
      <c r="M118" s="203" t="s">
        <v>629</v>
      </c>
      <c r="N118" s="212">
        <v>1</v>
      </c>
      <c r="O118" s="203" t="s">
        <v>693</v>
      </c>
      <c r="P118" s="212">
        <v>0</v>
      </c>
      <c r="Q118" s="205">
        <v>1</v>
      </c>
      <c r="R118" s="203" t="s">
        <v>629</v>
      </c>
      <c r="S118" s="203" t="s">
        <v>629</v>
      </c>
      <c r="T118" s="212" t="s">
        <v>629</v>
      </c>
      <c r="U118" s="224" t="s">
        <v>629</v>
      </c>
    </row>
    <row r="119" spans="1:21" s="183" customFormat="1" hidden="1">
      <c r="A119" s="203" t="s">
        <v>622</v>
      </c>
      <c r="B119" s="203" t="s">
        <v>623</v>
      </c>
      <c r="C119" s="203" t="s">
        <v>624</v>
      </c>
      <c r="D119" s="203"/>
      <c r="E119" s="203" t="s">
        <v>937</v>
      </c>
      <c r="F119" s="203" t="s">
        <v>629</v>
      </c>
      <c r="G119" s="205" t="s">
        <v>629</v>
      </c>
      <c r="H119" s="203" t="s">
        <v>79</v>
      </c>
      <c r="I119" s="203" t="s">
        <v>938</v>
      </c>
      <c r="J119" s="203" t="s">
        <v>939</v>
      </c>
      <c r="K119" s="203" t="s">
        <v>634</v>
      </c>
      <c r="L119" s="211">
        <v>41570.625</v>
      </c>
      <c r="M119" s="203" t="s">
        <v>630</v>
      </c>
      <c r="N119" s="212">
        <v>25</v>
      </c>
      <c r="O119" s="203" t="s">
        <v>629</v>
      </c>
      <c r="P119" s="212">
        <v>0</v>
      </c>
      <c r="Q119" s="205">
        <v>1</v>
      </c>
      <c r="R119" s="203" t="s">
        <v>629</v>
      </c>
      <c r="S119" s="203" t="s">
        <v>629</v>
      </c>
      <c r="T119" s="212" t="s">
        <v>629</v>
      </c>
      <c r="U119" s="224" t="s">
        <v>629</v>
      </c>
    </row>
    <row r="120" spans="1:21" s="183" customFormat="1" hidden="1">
      <c r="A120" s="203" t="s">
        <v>622</v>
      </c>
      <c r="B120" s="203" t="s">
        <v>623</v>
      </c>
      <c r="C120" s="203" t="s">
        <v>624</v>
      </c>
      <c r="D120" s="203"/>
      <c r="E120" s="203" t="s">
        <v>937</v>
      </c>
      <c r="F120" s="203" t="s">
        <v>629</v>
      </c>
      <c r="G120" s="205" t="s">
        <v>629</v>
      </c>
      <c r="H120" s="203" t="s">
        <v>79</v>
      </c>
      <c r="I120" s="203" t="s">
        <v>940</v>
      </c>
      <c r="J120" s="203" t="s">
        <v>941</v>
      </c>
      <c r="K120" s="203" t="s">
        <v>634</v>
      </c>
      <c r="L120" s="211">
        <v>41570.625</v>
      </c>
      <c r="M120" s="203" t="s">
        <v>630</v>
      </c>
      <c r="N120" s="212">
        <v>30</v>
      </c>
      <c r="O120" s="203" t="s">
        <v>629</v>
      </c>
      <c r="P120" s="212">
        <v>0</v>
      </c>
      <c r="Q120" s="205">
        <v>1</v>
      </c>
      <c r="R120" s="203" t="s">
        <v>629</v>
      </c>
      <c r="S120" s="203" t="s">
        <v>629</v>
      </c>
      <c r="T120" s="212" t="s">
        <v>629</v>
      </c>
      <c r="U120" s="224" t="s">
        <v>629</v>
      </c>
    </row>
    <row r="121" spans="1:21" s="183" customFormat="1" hidden="1">
      <c r="A121" s="203" t="s">
        <v>622</v>
      </c>
      <c r="B121" s="203" t="s">
        <v>623</v>
      </c>
      <c r="C121" s="203" t="s">
        <v>624</v>
      </c>
      <c r="D121" s="203"/>
      <c r="E121" s="203" t="s">
        <v>937</v>
      </c>
      <c r="F121" s="203" t="s">
        <v>629</v>
      </c>
      <c r="G121" s="205" t="s">
        <v>629</v>
      </c>
      <c r="H121" s="203" t="s">
        <v>79</v>
      </c>
      <c r="I121" s="203" t="s">
        <v>942</v>
      </c>
      <c r="J121" s="203" t="s">
        <v>943</v>
      </c>
      <c r="K121" s="203" t="s">
        <v>634</v>
      </c>
      <c r="L121" s="211">
        <v>41570.625</v>
      </c>
      <c r="M121" s="203" t="s">
        <v>630</v>
      </c>
      <c r="N121" s="212">
        <v>10</v>
      </c>
      <c r="O121" s="203" t="s">
        <v>629</v>
      </c>
      <c r="P121" s="212">
        <v>0</v>
      </c>
      <c r="Q121" s="205">
        <v>1</v>
      </c>
      <c r="R121" s="203" t="s">
        <v>629</v>
      </c>
      <c r="S121" s="203" t="s">
        <v>629</v>
      </c>
      <c r="T121" s="212" t="s">
        <v>629</v>
      </c>
      <c r="U121" s="224" t="s">
        <v>629</v>
      </c>
    </row>
    <row r="122" spans="1:21" s="183" customFormat="1" hidden="1">
      <c r="A122" s="203" t="s">
        <v>622</v>
      </c>
      <c r="B122" s="203" t="s">
        <v>623</v>
      </c>
      <c r="C122" s="203" t="s">
        <v>624</v>
      </c>
      <c r="D122" s="203"/>
      <c r="E122" s="203" t="s">
        <v>944</v>
      </c>
      <c r="F122" s="203" t="s">
        <v>945</v>
      </c>
      <c r="G122" s="205">
        <v>1</v>
      </c>
      <c r="H122" s="203" t="s">
        <v>79</v>
      </c>
      <c r="I122" s="203" t="s">
        <v>826</v>
      </c>
      <c r="J122" s="203" t="s">
        <v>527</v>
      </c>
      <c r="K122" s="203" t="s">
        <v>629</v>
      </c>
      <c r="L122" s="211">
        <v>41278.627777777801</v>
      </c>
      <c r="M122" s="203" t="s">
        <v>630</v>
      </c>
      <c r="N122" s="212">
        <v>2</v>
      </c>
      <c r="O122" s="203" t="s">
        <v>656</v>
      </c>
      <c r="P122" s="212">
        <v>591250</v>
      </c>
      <c r="Q122" s="205">
        <v>1</v>
      </c>
      <c r="R122" s="203" t="s">
        <v>632</v>
      </c>
      <c r="S122" s="211">
        <v>41278.6074421296</v>
      </c>
      <c r="T122" s="212">
        <v>-2</v>
      </c>
      <c r="U122" s="224">
        <v>591250</v>
      </c>
    </row>
    <row r="123" spans="1:21" s="183" customFormat="1" hidden="1">
      <c r="A123" s="203" t="s">
        <v>622</v>
      </c>
      <c r="B123" s="203" t="s">
        <v>623</v>
      </c>
      <c r="C123" s="203" t="s">
        <v>624</v>
      </c>
      <c r="D123" s="203"/>
      <c r="E123" s="203" t="s">
        <v>946</v>
      </c>
      <c r="F123" s="203" t="s">
        <v>947</v>
      </c>
      <c r="G123" s="205">
        <v>1</v>
      </c>
      <c r="H123" s="203" t="s">
        <v>79</v>
      </c>
      <c r="I123" s="203" t="s">
        <v>948</v>
      </c>
      <c r="J123" s="203" t="s">
        <v>949</v>
      </c>
      <c r="K123" s="203" t="s">
        <v>629</v>
      </c>
      <c r="L123" s="211">
        <v>41422.659814814797</v>
      </c>
      <c r="M123" s="203" t="s">
        <v>630</v>
      </c>
      <c r="N123" s="212">
        <v>1</v>
      </c>
      <c r="O123" s="203" t="s">
        <v>950</v>
      </c>
      <c r="P123" s="212">
        <v>546250</v>
      </c>
      <c r="Q123" s="205">
        <v>1</v>
      </c>
      <c r="R123" s="203" t="s">
        <v>632</v>
      </c>
      <c r="S123" s="211">
        <v>41423.652789351901</v>
      </c>
      <c r="T123" s="212">
        <v>-1</v>
      </c>
      <c r="U123" s="224">
        <v>546250</v>
      </c>
    </row>
    <row r="124" spans="1:21" s="183" customFormat="1" hidden="1">
      <c r="A124" s="203" t="s">
        <v>622</v>
      </c>
      <c r="B124" s="203" t="s">
        <v>623</v>
      </c>
      <c r="C124" s="203" t="s">
        <v>624</v>
      </c>
      <c r="D124" s="203"/>
      <c r="E124" s="203" t="s">
        <v>946</v>
      </c>
      <c r="F124" s="203" t="s">
        <v>947</v>
      </c>
      <c r="G124" s="205">
        <v>2</v>
      </c>
      <c r="H124" s="203" t="s">
        <v>79</v>
      </c>
      <c r="I124" s="203" t="s">
        <v>951</v>
      </c>
      <c r="J124" s="203" t="s">
        <v>952</v>
      </c>
      <c r="K124" s="203" t="s">
        <v>629</v>
      </c>
      <c r="L124" s="211">
        <v>41422.659814814797</v>
      </c>
      <c r="M124" s="203" t="s">
        <v>630</v>
      </c>
      <c r="N124" s="212">
        <v>1</v>
      </c>
      <c r="O124" s="203" t="s">
        <v>950</v>
      </c>
      <c r="P124" s="212">
        <v>465500</v>
      </c>
      <c r="Q124" s="205">
        <v>1</v>
      </c>
      <c r="R124" s="203" t="s">
        <v>632</v>
      </c>
      <c r="S124" s="211">
        <v>41423.652789351901</v>
      </c>
      <c r="T124" s="212">
        <v>-1</v>
      </c>
      <c r="U124" s="224">
        <v>465500</v>
      </c>
    </row>
    <row r="125" spans="1:21" s="183" customFormat="1" hidden="1">
      <c r="A125" s="203" t="s">
        <v>622</v>
      </c>
      <c r="B125" s="203" t="s">
        <v>623</v>
      </c>
      <c r="C125" s="203" t="s">
        <v>624</v>
      </c>
      <c r="D125" s="203"/>
      <c r="E125" s="203" t="s">
        <v>946</v>
      </c>
      <c r="F125" s="203" t="s">
        <v>947</v>
      </c>
      <c r="G125" s="205">
        <v>3</v>
      </c>
      <c r="H125" s="203" t="s">
        <v>79</v>
      </c>
      <c r="I125" s="203" t="s">
        <v>953</v>
      </c>
      <c r="J125" s="203" t="s">
        <v>954</v>
      </c>
      <c r="K125" s="203" t="s">
        <v>629</v>
      </c>
      <c r="L125" s="211">
        <v>41422.659814814797</v>
      </c>
      <c r="M125" s="203" t="s">
        <v>630</v>
      </c>
      <c r="N125" s="212">
        <v>1</v>
      </c>
      <c r="O125" s="203" t="s">
        <v>950</v>
      </c>
      <c r="P125" s="212">
        <v>475000</v>
      </c>
      <c r="Q125" s="205">
        <v>1</v>
      </c>
      <c r="R125" s="203" t="s">
        <v>632</v>
      </c>
      <c r="S125" s="211">
        <v>41423.652789351901</v>
      </c>
      <c r="T125" s="212">
        <v>-1</v>
      </c>
      <c r="U125" s="224">
        <v>475000</v>
      </c>
    </row>
    <row r="126" spans="1:21" s="183" customFormat="1" hidden="1">
      <c r="A126" s="203" t="s">
        <v>622</v>
      </c>
      <c r="B126" s="203" t="s">
        <v>623</v>
      </c>
      <c r="C126" s="203" t="s">
        <v>624</v>
      </c>
      <c r="D126" s="203"/>
      <c r="E126" s="203" t="s">
        <v>946</v>
      </c>
      <c r="F126" s="203" t="s">
        <v>947</v>
      </c>
      <c r="G126" s="205">
        <v>4</v>
      </c>
      <c r="H126" s="203" t="s">
        <v>79</v>
      </c>
      <c r="I126" s="203" t="s">
        <v>955</v>
      </c>
      <c r="J126" s="203" t="s">
        <v>956</v>
      </c>
      <c r="K126" s="203" t="s">
        <v>629</v>
      </c>
      <c r="L126" s="211">
        <v>41422.659814814797</v>
      </c>
      <c r="M126" s="203" t="s">
        <v>630</v>
      </c>
      <c r="N126" s="212">
        <v>1</v>
      </c>
      <c r="O126" s="203" t="s">
        <v>950</v>
      </c>
      <c r="P126" s="212">
        <v>522500</v>
      </c>
      <c r="Q126" s="205">
        <v>1</v>
      </c>
      <c r="R126" s="203" t="s">
        <v>632</v>
      </c>
      <c r="S126" s="211">
        <v>41423.652789351901</v>
      </c>
      <c r="T126" s="212">
        <v>-1</v>
      </c>
      <c r="U126" s="224">
        <v>522500</v>
      </c>
    </row>
    <row r="127" spans="1:21" s="183" customFormat="1" hidden="1">
      <c r="A127" s="203" t="s">
        <v>622</v>
      </c>
      <c r="B127" s="203" t="s">
        <v>623</v>
      </c>
      <c r="C127" s="203" t="s">
        <v>624</v>
      </c>
      <c r="D127" s="203"/>
      <c r="E127" s="203" t="s">
        <v>946</v>
      </c>
      <c r="F127" s="203" t="s">
        <v>947</v>
      </c>
      <c r="G127" s="205">
        <v>5</v>
      </c>
      <c r="H127" s="203" t="s">
        <v>79</v>
      </c>
      <c r="I127" s="203" t="s">
        <v>957</v>
      </c>
      <c r="J127" s="203" t="s">
        <v>958</v>
      </c>
      <c r="K127" s="203" t="s">
        <v>629</v>
      </c>
      <c r="L127" s="211">
        <v>41422.659814814797</v>
      </c>
      <c r="M127" s="203" t="s">
        <v>630</v>
      </c>
      <c r="N127" s="212">
        <v>1</v>
      </c>
      <c r="O127" s="203" t="s">
        <v>950</v>
      </c>
      <c r="P127" s="212">
        <v>560500</v>
      </c>
      <c r="Q127" s="205">
        <v>1</v>
      </c>
      <c r="R127" s="203" t="s">
        <v>632</v>
      </c>
      <c r="S127" s="211">
        <v>41423.652789351901</v>
      </c>
      <c r="T127" s="212">
        <v>-1</v>
      </c>
      <c r="U127" s="224">
        <v>560500</v>
      </c>
    </row>
    <row r="128" spans="1:21" s="183" customFormat="1" hidden="1">
      <c r="A128" s="203" t="s">
        <v>622</v>
      </c>
      <c r="B128" s="203" t="s">
        <v>623</v>
      </c>
      <c r="C128" s="203" t="s">
        <v>624</v>
      </c>
      <c r="D128" s="203"/>
      <c r="E128" s="203" t="s">
        <v>946</v>
      </c>
      <c r="F128" s="203" t="s">
        <v>947</v>
      </c>
      <c r="G128" s="205">
        <v>6</v>
      </c>
      <c r="H128" s="203" t="s">
        <v>79</v>
      </c>
      <c r="I128" s="203" t="s">
        <v>959</v>
      </c>
      <c r="J128" s="203" t="s">
        <v>960</v>
      </c>
      <c r="K128" s="203" t="s">
        <v>629</v>
      </c>
      <c r="L128" s="211">
        <v>41422.659814814797</v>
      </c>
      <c r="M128" s="203" t="s">
        <v>630</v>
      </c>
      <c r="N128" s="212">
        <v>1</v>
      </c>
      <c r="O128" s="203" t="s">
        <v>950</v>
      </c>
      <c r="P128" s="212">
        <v>617500</v>
      </c>
      <c r="Q128" s="205">
        <v>1</v>
      </c>
      <c r="R128" s="203" t="s">
        <v>632</v>
      </c>
      <c r="S128" s="211">
        <v>41423.652777777803</v>
      </c>
      <c r="T128" s="212">
        <v>-1</v>
      </c>
      <c r="U128" s="224">
        <v>617500</v>
      </c>
    </row>
    <row r="129" spans="1:21" s="183" customFormat="1" hidden="1">
      <c r="A129" s="203" t="s">
        <v>622</v>
      </c>
      <c r="B129" s="203" t="s">
        <v>623</v>
      </c>
      <c r="C129" s="203" t="s">
        <v>624</v>
      </c>
      <c r="D129" s="203"/>
      <c r="E129" s="203" t="s">
        <v>946</v>
      </c>
      <c r="F129" s="203" t="s">
        <v>947</v>
      </c>
      <c r="G129" s="205">
        <v>7</v>
      </c>
      <c r="H129" s="203" t="s">
        <v>79</v>
      </c>
      <c r="I129" s="203" t="s">
        <v>961</v>
      </c>
      <c r="J129" s="203" t="s">
        <v>962</v>
      </c>
      <c r="K129" s="203" t="s">
        <v>629</v>
      </c>
      <c r="L129" s="211">
        <v>41422.659814814797</v>
      </c>
      <c r="M129" s="203" t="s">
        <v>630</v>
      </c>
      <c r="N129" s="212">
        <v>1</v>
      </c>
      <c r="O129" s="203" t="s">
        <v>950</v>
      </c>
      <c r="P129" s="212">
        <v>655500</v>
      </c>
      <c r="Q129" s="205">
        <v>1</v>
      </c>
      <c r="R129" s="203" t="s">
        <v>632</v>
      </c>
      <c r="S129" s="211">
        <v>41423.652777777803</v>
      </c>
      <c r="T129" s="212">
        <v>-1</v>
      </c>
      <c r="U129" s="224">
        <v>655500</v>
      </c>
    </row>
    <row r="130" spans="1:21" s="183" customFormat="1" hidden="1">
      <c r="A130" s="203" t="s">
        <v>622</v>
      </c>
      <c r="B130" s="203" t="s">
        <v>623</v>
      </c>
      <c r="C130" s="203" t="s">
        <v>624</v>
      </c>
      <c r="D130" s="203"/>
      <c r="E130" s="203" t="s">
        <v>946</v>
      </c>
      <c r="F130" s="203" t="s">
        <v>963</v>
      </c>
      <c r="G130" s="205">
        <v>1</v>
      </c>
      <c r="H130" s="203" t="s">
        <v>79</v>
      </c>
      <c r="I130" s="203" t="s">
        <v>964</v>
      </c>
      <c r="J130" s="203" t="s">
        <v>965</v>
      </c>
      <c r="K130" s="203" t="s">
        <v>629</v>
      </c>
      <c r="L130" s="211">
        <v>41551.627060185201</v>
      </c>
      <c r="M130" s="203" t="s">
        <v>630</v>
      </c>
      <c r="N130" s="212">
        <v>1</v>
      </c>
      <c r="O130" s="203" t="s">
        <v>631</v>
      </c>
      <c r="P130" s="212">
        <v>712800</v>
      </c>
      <c r="Q130" s="205">
        <v>1</v>
      </c>
      <c r="R130" s="203" t="s">
        <v>632</v>
      </c>
      <c r="S130" s="211">
        <v>41551.628402777802</v>
      </c>
      <c r="T130" s="212">
        <v>-1</v>
      </c>
      <c r="U130" s="224">
        <v>712800</v>
      </c>
    </row>
    <row r="131" spans="1:21" s="183" customFormat="1" hidden="1">
      <c r="A131" s="203" t="s">
        <v>622</v>
      </c>
      <c r="B131" s="203" t="s">
        <v>623</v>
      </c>
      <c r="C131" s="203" t="s">
        <v>624</v>
      </c>
      <c r="D131" s="203"/>
      <c r="E131" s="203" t="s">
        <v>966</v>
      </c>
      <c r="F131" s="203" t="s">
        <v>967</v>
      </c>
      <c r="G131" s="205">
        <v>1</v>
      </c>
      <c r="H131" s="203" t="s">
        <v>79</v>
      </c>
      <c r="I131" s="203" t="s">
        <v>968</v>
      </c>
      <c r="J131" s="203" t="s">
        <v>969</v>
      </c>
      <c r="K131" s="203" t="s">
        <v>629</v>
      </c>
      <c r="L131" s="211">
        <v>41551.639212962997</v>
      </c>
      <c r="M131" s="203" t="s">
        <v>630</v>
      </c>
      <c r="N131" s="212">
        <v>1</v>
      </c>
      <c r="O131" s="203" t="s">
        <v>950</v>
      </c>
      <c r="P131" s="212">
        <v>276500</v>
      </c>
      <c r="Q131" s="205">
        <v>1</v>
      </c>
      <c r="R131" s="203" t="s">
        <v>632</v>
      </c>
      <c r="S131" s="211">
        <v>41551.621689814798</v>
      </c>
      <c r="T131" s="212">
        <v>-1</v>
      </c>
      <c r="U131" s="224">
        <v>276500</v>
      </c>
    </row>
    <row r="132" spans="1:21" s="183" customFormat="1" hidden="1">
      <c r="A132" s="203" t="s">
        <v>622</v>
      </c>
      <c r="B132" s="203" t="s">
        <v>623</v>
      </c>
      <c r="C132" s="203" t="s">
        <v>624</v>
      </c>
      <c r="D132" s="203"/>
      <c r="E132" s="203" t="s">
        <v>970</v>
      </c>
      <c r="F132" s="203" t="s">
        <v>971</v>
      </c>
      <c r="G132" s="205">
        <v>1</v>
      </c>
      <c r="H132" s="203" t="s">
        <v>79</v>
      </c>
      <c r="I132" s="203" t="s">
        <v>810</v>
      </c>
      <c r="J132" s="203" t="s">
        <v>972</v>
      </c>
      <c r="K132" s="203" t="s">
        <v>629</v>
      </c>
      <c r="L132" s="211">
        <v>41421.603356481501</v>
      </c>
      <c r="M132" s="203" t="s">
        <v>630</v>
      </c>
      <c r="N132" s="212">
        <v>1</v>
      </c>
      <c r="O132" s="203" t="s">
        <v>631</v>
      </c>
      <c r="P132" s="212">
        <v>4620000</v>
      </c>
      <c r="Q132" s="205">
        <v>1</v>
      </c>
      <c r="R132" s="203" t="s">
        <v>632</v>
      </c>
      <c r="S132" s="211">
        <v>41421.637499999997</v>
      </c>
      <c r="T132" s="212">
        <v>-1</v>
      </c>
      <c r="U132" s="224">
        <v>4620000</v>
      </c>
    </row>
    <row r="133" spans="1:21" s="183" customFormat="1" hidden="1">
      <c r="A133" s="203" t="s">
        <v>622</v>
      </c>
      <c r="B133" s="203" t="s">
        <v>623</v>
      </c>
      <c r="C133" s="203" t="s">
        <v>624</v>
      </c>
      <c r="D133" s="203"/>
      <c r="E133" s="203" t="s">
        <v>970</v>
      </c>
      <c r="F133" s="203" t="s">
        <v>971</v>
      </c>
      <c r="G133" s="205">
        <v>2</v>
      </c>
      <c r="H133" s="203" t="s">
        <v>79</v>
      </c>
      <c r="I133" s="203" t="s">
        <v>808</v>
      </c>
      <c r="J133" s="203" t="s">
        <v>809</v>
      </c>
      <c r="K133" s="203" t="s">
        <v>629</v>
      </c>
      <c r="L133" s="211">
        <v>41421.603356481501</v>
      </c>
      <c r="M133" s="203" t="s">
        <v>630</v>
      </c>
      <c r="N133" s="212">
        <v>1</v>
      </c>
      <c r="O133" s="203" t="s">
        <v>631</v>
      </c>
      <c r="P133" s="212">
        <v>5670000</v>
      </c>
      <c r="Q133" s="205">
        <v>1</v>
      </c>
      <c r="R133" s="203" t="s">
        <v>632</v>
      </c>
      <c r="S133" s="211">
        <v>41421.637511574103</v>
      </c>
      <c r="T133" s="212">
        <v>-1</v>
      </c>
      <c r="U133" s="224">
        <v>5670000</v>
      </c>
    </row>
    <row r="134" spans="1:21" s="183" customFormat="1" hidden="1">
      <c r="A134" s="203" t="s">
        <v>622</v>
      </c>
      <c r="B134" s="203" t="s">
        <v>623</v>
      </c>
      <c r="C134" s="203" t="s">
        <v>624</v>
      </c>
      <c r="D134" s="203"/>
      <c r="E134" s="203" t="s">
        <v>970</v>
      </c>
      <c r="F134" s="203" t="s">
        <v>971</v>
      </c>
      <c r="G134" s="205">
        <v>3</v>
      </c>
      <c r="H134" s="203" t="s">
        <v>79</v>
      </c>
      <c r="I134" s="203" t="s">
        <v>812</v>
      </c>
      <c r="J134" s="203" t="s">
        <v>813</v>
      </c>
      <c r="K134" s="203" t="s">
        <v>629</v>
      </c>
      <c r="L134" s="211">
        <v>41421.603356481501</v>
      </c>
      <c r="M134" s="203" t="s">
        <v>630</v>
      </c>
      <c r="N134" s="212">
        <v>2</v>
      </c>
      <c r="O134" s="203" t="s">
        <v>631</v>
      </c>
      <c r="P134" s="212">
        <v>168000</v>
      </c>
      <c r="Q134" s="205">
        <v>1</v>
      </c>
      <c r="R134" s="203" t="s">
        <v>632</v>
      </c>
      <c r="S134" s="211">
        <v>41421.637511574103</v>
      </c>
      <c r="T134" s="212">
        <v>-2</v>
      </c>
      <c r="U134" s="224">
        <v>168000</v>
      </c>
    </row>
    <row r="135" spans="1:21" s="183" customFormat="1" hidden="1">
      <c r="A135" s="203" t="s">
        <v>622</v>
      </c>
      <c r="B135" s="203" t="s">
        <v>623</v>
      </c>
      <c r="C135" s="203" t="s">
        <v>624</v>
      </c>
      <c r="D135" s="203"/>
      <c r="E135" s="203" t="s">
        <v>970</v>
      </c>
      <c r="F135" s="203" t="s">
        <v>971</v>
      </c>
      <c r="G135" s="205">
        <v>4</v>
      </c>
      <c r="H135" s="203" t="s">
        <v>79</v>
      </c>
      <c r="I135" s="203" t="s">
        <v>814</v>
      </c>
      <c r="J135" s="203" t="s">
        <v>815</v>
      </c>
      <c r="K135" s="203" t="s">
        <v>629</v>
      </c>
      <c r="L135" s="211">
        <v>41421.603356481501</v>
      </c>
      <c r="M135" s="203" t="s">
        <v>630</v>
      </c>
      <c r="N135" s="212">
        <v>1</v>
      </c>
      <c r="O135" s="203" t="s">
        <v>631</v>
      </c>
      <c r="P135" s="212">
        <v>126000</v>
      </c>
      <c r="Q135" s="205">
        <v>1</v>
      </c>
      <c r="R135" s="203" t="s">
        <v>632</v>
      </c>
      <c r="S135" s="211">
        <v>41421.637499999997</v>
      </c>
      <c r="T135" s="212">
        <v>-1</v>
      </c>
      <c r="U135" s="224">
        <v>126000</v>
      </c>
    </row>
    <row r="136" spans="1:21" s="183" customFormat="1" hidden="1">
      <c r="A136" s="203" t="s">
        <v>622</v>
      </c>
      <c r="B136" s="203" t="s">
        <v>623</v>
      </c>
      <c r="C136" s="203" t="s">
        <v>624</v>
      </c>
      <c r="D136" s="203"/>
      <c r="E136" s="203" t="s">
        <v>973</v>
      </c>
      <c r="F136" s="203" t="s">
        <v>629</v>
      </c>
      <c r="G136" s="205" t="s">
        <v>629</v>
      </c>
      <c r="H136" s="203" t="s">
        <v>79</v>
      </c>
      <c r="I136" s="203" t="s">
        <v>974</v>
      </c>
      <c r="J136" s="203" t="s">
        <v>975</v>
      </c>
      <c r="K136" s="203" t="s">
        <v>629</v>
      </c>
      <c r="L136" s="211">
        <v>41407.541666666701</v>
      </c>
      <c r="M136" s="203" t="s">
        <v>630</v>
      </c>
      <c r="N136" s="212">
        <v>6</v>
      </c>
      <c r="O136" s="203" t="s">
        <v>629</v>
      </c>
      <c r="P136" s="212">
        <v>0</v>
      </c>
      <c r="Q136" s="205">
        <v>1</v>
      </c>
      <c r="R136" s="203" t="s">
        <v>629</v>
      </c>
      <c r="S136" s="203" t="s">
        <v>629</v>
      </c>
      <c r="T136" s="212" t="s">
        <v>629</v>
      </c>
      <c r="U136" s="224" t="s">
        <v>629</v>
      </c>
    </row>
    <row r="137" spans="1:21" s="183" customFormat="1" hidden="1">
      <c r="A137" s="203" t="s">
        <v>622</v>
      </c>
      <c r="B137" s="203" t="s">
        <v>623</v>
      </c>
      <c r="C137" s="203" t="s">
        <v>624</v>
      </c>
      <c r="D137" s="203"/>
      <c r="E137" s="203" t="s">
        <v>976</v>
      </c>
      <c r="F137" s="203" t="s">
        <v>629</v>
      </c>
      <c r="G137" s="205" t="s">
        <v>629</v>
      </c>
      <c r="H137" s="203" t="s">
        <v>79</v>
      </c>
      <c r="I137" s="203" t="s">
        <v>977</v>
      </c>
      <c r="J137" s="203" t="s">
        <v>978</v>
      </c>
      <c r="K137" s="203" t="s">
        <v>629</v>
      </c>
      <c r="L137" s="211">
        <v>41341.282638888901</v>
      </c>
      <c r="M137" s="203" t="s">
        <v>630</v>
      </c>
      <c r="N137" s="212">
        <v>1</v>
      </c>
      <c r="O137" s="203" t="s">
        <v>629</v>
      </c>
      <c r="P137" s="212">
        <v>0</v>
      </c>
      <c r="Q137" s="205">
        <v>1</v>
      </c>
      <c r="R137" s="203" t="s">
        <v>632</v>
      </c>
      <c r="S137" s="211">
        <v>41589.6375694444</v>
      </c>
      <c r="T137" s="212">
        <v>-3</v>
      </c>
      <c r="U137" s="224">
        <v>6600000</v>
      </c>
    </row>
    <row r="138" spans="1:21" s="183" customFormat="1" hidden="1">
      <c r="A138" s="203" t="s">
        <v>622</v>
      </c>
      <c r="B138" s="203" t="s">
        <v>623</v>
      </c>
      <c r="C138" s="203" t="s">
        <v>624</v>
      </c>
      <c r="D138" s="203"/>
      <c r="E138" s="203" t="s">
        <v>979</v>
      </c>
      <c r="F138" s="203" t="s">
        <v>980</v>
      </c>
      <c r="G138" s="205">
        <v>1</v>
      </c>
      <c r="H138" s="203" t="s">
        <v>79</v>
      </c>
      <c r="I138" s="203" t="s">
        <v>981</v>
      </c>
      <c r="J138" s="203" t="s">
        <v>982</v>
      </c>
      <c r="K138" s="203" t="s">
        <v>629</v>
      </c>
      <c r="L138" s="211">
        <v>41352.656944444403</v>
      </c>
      <c r="M138" s="203" t="s">
        <v>630</v>
      </c>
      <c r="N138" s="212">
        <v>4</v>
      </c>
      <c r="O138" s="203" t="s">
        <v>631</v>
      </c>
      <c r="P138" s="212">
        <v>786600</v>
      </c>
      <c r="Q138" s="205">
        <v>1</v>
      </c>
      <c r="R138" s="203" t="s">
        <v>632</v>
      </c>
      <c r="S138" s="211">
        <v>41354.588842592602</v>
      </c>
      <c r="T138" s="212">
        <v>-4</v>
      </c>
      <c r="U138" s="224">
        <v>786600</v>
      </c>
    </row>
    <row r="139" spans="1:21" s="183" customFormat="1" hidden="1">
      <c r="A139" s="203" t="s">
        <v>622</v>
      </c>
      <c r="B139" s="203" t="s">
        <v>623</v>
      </c>
      <c r="C139" s="203" t="s">
        <v>624</v>
      </c>
      <c r="D139" s="203"/>
      <c r="E139" s="203" t="s">
        <v>983</v>
      </c>
      <c r="F139" s="203" t="s">
        <v>984</v>
      </c>
      <c r="G139" s="205">
        <v>1</v>
      </c>
      <c r="H139" s="203" t="s">
        <v>79</v>
      </c>
      <c r="I139" s="203" t="s">
        <v>985</v>
      </c>
      <c r="J139" s="203" t="s">
        <v>429</v>
      </c>
      <c r="K139" s="203" t="s">
        <v>629</v>
      </c>
      <c r="L139" s="211">
        <v>41278.469328703701</v>
      </c>
      <c r="M139" s="203" t="s">
        <v>674</v>
      </c>
      <c r="N139" s="212">
        <v>1</v>
      </c>
      <c r="O139" s="203" t="s">
        <v>675</v>
      </c>
      <c r="P139" s="212">
        <v>867801</v>
      </c>
      <c r="Q139" s="205">
        <v>1</v>
      </c>
      <c r="R139" s="203" t="s">
        <v>632</v>
      </c>
      <c r="S139" s="211">
        <v>41278.6032291667</v>
      </c>
      <c r="T139" s="212">
        <v>-1</v>
      </c>
      <c r="U139" s="224">
        <v>867801</v>
      </c>
    </row>
    <row r="140" spans="1:21" s="183" customFormat="1" hidden="1">
      <c r="A140" s="203" t="s">
        <v>622</v>
      </c>
      <c r="B140" s="203" t="s">
        <v>623</v>
      </c>
      <c r="C140" s="203" t="s">
        <v>624</v>
      </c>
      <c r="D140" s="203"/>
      <c r="E140" s="203" t="s">
        <v>983</v>
      </c>
      <c r="F140" s="203" t="s">
        <v>986</v>
      </c>
      <c r="G140" s="205">
        <v>1</v>
      </c>
      <c r="H140" s="203" t="s">
        <v>79</v>
      </c>
      <c r="I140" s="203" t="s">
        <v>987</v>
      </c>
      <c r="J140" s="203" t="s">
        <v>433</v>
      </c>
      <c r="K140" s="203" t="s">
        <v>629</v>
      </c>
      <c r="L140" s="211">
        <v>41278.630173611098</v>
      </c>
      <c r="M140" s="203" t="s">
        <v>630</v>
      </c>
      <c r="N140" s="212">
        <v>1</v>
      </c>
      <c r="O140" s="203" t="s">
        <v>631</v>
      </c>
      <c r="P140" s="212">
        <v>1398056</v>
      </c>
      <c r="Q140" s="205">
        <v>1</v>
      </c>
      <c r="R140" s="203" t="s">
        <v>632</v>
      </c>
      <c r="S140" s="211">
        <v>41278.610115740703</v>
      </c>
      <c r="T140" s="212">
        <v>-1</v>
      </c>
      <c r="U140" s="224">
        <v>1398056</v>
      </c>
    </row>
    <row r="141" spans="1:21" s="183" customFormat="1" hidden="1">
      <c r="A141" s="203" t="s">
        <v>622</v>
      </c>
      <c r="B141" s="203" t="s">
        <v>623</v>
      </c>
      <c r="C141" s="203" t="s">
        <v>624</v>
      </c>
      <c r="D141" s="203"/>
      <c r="E141" s="203" t="s">
        <v>988</v>
      </c>
      <c r="F141" s="203" t="s">
        <v>989</v>
      </c>
      <c r="G141" s="205">
        <v>1</v>
      </c>
      <c r="H141" s="203" t="s">
        <v>79</v>
      </c>
      <c r="I141" s="203" t="s">
        <v>990</v>
      </c>
      <c r="J141" s="203" t="s">
        <v>991</v>
      </c>
      <c r="K141" s="203" t="s">
        <v>629</v>
      </c>
      <c r="L141" s="211">
        <v>41291.587708333303</v>
      </c>
      <c r="M141" s="203" t="s">
        <v>674</v>
      </c>
      <c r="N141" s="212">
        <v>5</v>
      </c>
      <c r="O141" s="203" t="s">
        <v>748</v>
      </c>
      <c r="P141" s="212">
        <v>193600</v>
      </c>
      <c r="Q141" s="205">
        <v>1</v>
      </c>
      <c r="R141" s="203" t="s">
        <v>632</v>
      </c>
      <c r="S141" s="211">
        <v>41297.611388888901</v>
      </c>
      <c r="T141" s="212">
        <v>-5</v>
      </c>
      <c r="U141" s="224">
        <v>193600</v>
      </c>
    </row>
    <row r="142" spans="1:21" s="183" customFormat="1" hidden="1">
      <c r="A142" s="203" t="s">
        <v>622</v>
      </c>
      <c r="B142" s="203" t="s">
        <v>623</v>
      </c>
      <c r="C142" s="203" t="s">
        <v>624</v>
      </c>
      <c r="D142" s="203"/>
      <c r="E142" s="203" t="s">
        <v>988</v>
      </c>
      <c r="F142" s="203" t="s">
        <v>992</v>
      </c>
      <c r="G142" s="205">
        <v>1</v>
      </c>
      <c r="H142" s="203" t="s">
        <v>79</v>
      </c>
      <c r="I142" s="203" t="s">
        <v>993</v>
      </c>
      <c r="J142" s="203" t="s">
        <v>994</v>
      </c>
      <c r="K142" s="203" t="s">
        <v>629</v>
      </c>
      <c r="L142" s="211">
        <v>41284.598483796297</v>
      </c>
      <c r="M142" s="203" t="s">
        <v>674</v>
      </c>
      <c r="N142" s="212">
        <v>25</v>
      </c>
      <c r="O142" s="203" t="s">
        <v>748</v>
      </c>
      <c r="P142" s="212">
        <v>801781</v>
      </c>
      <c r="Q142" s="205">
        <v>1</v>
      </c>
      <c r="R142" s="203" t="s">
        <v>632</v>
      </c>
      <c r="S142" s="211">
        <v>41283.640046296299</v>
      </c>
      <c r="T142" s="212">
        <v>-25</v>
      </c>
      <c r="U142" s="224">
        <v>801781</v>
      </c>
    </row>
    <row r="143" spans="1:21" s="183" customFormat="1" hidden="1">
      <c r="A143" s="203" t="s">
        <v>622</v>
      </c>
      <c r="B143" s="203" t="s">
        <v>623</v>
      </c>
      <c r="C143" s="203" t="s">
        <v>624</v>
      </c>
      <c r="D143" s="203"/>
      <c r="E143" s="203" t="s">
        <v>988</v>
      </c>
      <c r="F143" s="203" t="s">
        <v>992</v>
      </c>
      <c r="G143" s="205">
        <v>1</v>
      </c>
      <c r="H143" s="203" t="s">
        <v>79</v>
      </c>
      <c r="I143" s="203" t="s">
        <v>993</v>
      </c>
      <c r="J143" s="203" t="s">
        <v>994</v>
      </c>
      <c r="K143" s="203" t="s">
        <v>629</v>
      </c>
      <c r="L143" s="211">
        <v>41284.598483796297</v>
      </c>
      <c r="M143" s="203" t="s">
        <v>674</v>
      </c>
      <c r="N143" s="212">
        <v>25</v>
      </c>
      <c r="O143" s="203" t="s">
        <v>748</v>
      </c>
      <c r="P143" s="212">
        <v>801781</v>
      </c>
      <c r="Q143" s="205">
        <v>2</v>
      </c>
      <c r="R143" s="203" t="s">
        <v>632</v>
      </c>
      <c r="S143" s="211">
        <v>41285.412604166697</v>
      </c>
      <c r="T143" s="212">
        <v>-50</v>
      </c>
      <c r="U143" s="224">
        <v>1603562</v>
      </c>
    </row>
    <row r="144" spans="1:21" s="183" customFormat="1" hidden="1">
      <c r="A144" s="203" t="s">
        <v>622</v>
      </c>
      <c r="B144" s="203" t="s">
        <v>623</v>
      </c>
      <c r="C144" s="203" t="s">
        <v>624</v>
      </c>
      <c r="D144" s="203"/>
      <c r="E144" s="203" t="s">
        <v>988</v>
      </c>
      <c r="F144" s="203" t="s">
        <v>992</v>
      </c>
      <c r="G144" s="205">
        <v>1</v>
      </c>
      <c r="H144" s="203" t="s">
        <v>79</v>
      </c>
      <c r="I144" s="203" t="s">
        <v>993</v>
      </c>
      <c r="J144" s="203" t="s">
        <v>994</v>
      </c>
      <c r="K144" s="203" t="s">
        <v>629</v>
      </c>
      <c r="L144" s="211">
        <v>41284.598483796297</v>
      </c>
      <c r="M144" s="203" t="s">
        <v>674</v>
      </c>
      <c r="N144" s="212">
        <v>25</v>
      </c>
      <c r="O144" s="203" t="s">
        <v>748</v>
      </c>
      <c r="P144" s="212">
        <v>801781</v>
      </c>
      <c r="Q144" s="205">
        <v>3</v>
      </c>
      <c r="R144" s="203" t="s">
        <v>632</v>
      </c>
      <c r="S144" s="211">
        <v>41297.612442129597</v>
      </c>
      <c r="T144" s="212">
        <v>-25</v>
      </c>
      <c r="U144" s="224">
        <v>801781</v>
      </c>
    </row>
    <row r="145" spans="1:21" s="183" customFormat="1" hidden="1">
      <c r="A145" s="203" t="s">
        <v>622</v>
      </c>
      <c r="B145" s="203" t="s">
        <v>623</v>
      </c>
      <c r="C145" s="203" t="s">
        <v>624</v>
      </c>
      <c r="D145" s="203"/>
      <c r="E145" s="203" t="s">
        <v>988</v>
      </c>
      <c r="F145" s="203" t="s">
        <v>992</v>
      </c>
      <c r="G145" s="205">
        <v>1</v>
      </c>
      <c r="H145" s="203" t="s">
        <v>79</v>
      </c>
      <c r="I145" s="203" t="s">
        <v>993</v>
      </c>
      <c r="J145" s="203" t="s">
        <v>994</v>
      </c>
      <c r="K145" s="203" t="s">
        <v>629</v>
      </c>
      <c r="L145" s="211">
        <v>41284.598483796297</v>
      </c>
      <c r="M145" s="203" t="s">
        <v>674</v>
      </c>
      <c r="N145" s="212">
        <v>25</v>
      </c>
      <c r="O145" s="203" t="s">
        <v>748</v>
      </c>
      <c r="P145" s="212">
        <v>801781</v>
      </c>
      <c r="Q145" s="205">
        <v>4</v>
      </c>
      <c r="R145" s="203" t="s">
        <v>632</v>
      </c>
      <c r="S145" s="211">
        <v>41305.567708333299</v>
      </c>
      <c r="T145" s="212">
        <v>-25</v>
      </c>
      <c r="U145" s="224">
        <v>801781</v>
      </c>
    </row>
    <row r="146" spans="1:21" s="183" customFormat="1" hidden="1">
      <c r="A146" s="203" t="s">
        <v>622</v>
      </c>
      <c r="B146" s="203" t="s">
        <v>623</v>
      </c>
      <c r="C146" s="203" t="s">
        <v>624</v>
      </c>
      <c r="D146" s="203"/>
      <c r="E146" s="203" t="s">
        <v>988</v>
      </c>
      <c r="F146" s="203" t="s">
        <v>992</v>
      </c>
      <c r="G146" s="205">
        <v>1</v>
      </c>
      <c r="H146" s="203" t="s">
        <v>79</v>
      </c>
      <c r="I146" s="203" t="s">
        <v>993</v>
      </c>
      <c r="J146" s="203" t="s">
        <v>994</v>
      </c>
      <c r="K146" s="203" t="s">
        <v>629</v>
      </c>
      <c r="L146" s="211">
        <v>41284.598483796297</v>
      </c>
      <c r="M146" s="203" t="s">
        <v>674</v>
      </c>
      <c r="N146" s="212">
        <v>25</v>
      </c>
      <c r="O146" s="203" t="s">
        <v>748</v>
      </c>
      <c r="P146" s="212">
        <v>801781</v>
      </c>
      <c r="Q146" s="205">
        <v>5</v>
      </c>
      <c r="R146" s="203" t="s">
        <v>632</v>
      </c>
      <c r="S146" s="211">
        <v>41305.612766203703</v>
      </c>
      <c r="T146" s="212">
        <v>-25</v>
      </c>
      <c r="U146" s="224">
        <v>801781</v>
      </c>
    </row>
    <row r="147" spans="1:21" s="183" customFormat="1" hidden="1">
      <c r="A147" s="203" t="s">
        <v>622</v>
      </c>
      <c r="B147" s="203" t="s">
        <v>623</v>
      </c>
      <c r="C147" s="203" t="s">
        <v>624</v>
      </c>
      <c r="D147" s="203"/>
      <c r="E147" s="203" t="s">
        <v>988</v>
      </c>
      <c r="F147" s="203" t="s">
        <v>992</v>
      </c>
      <c r="G147" s="205">
        <v>1</v>
      </c>
      <c r="H147" s="203" t="s">
        <v>79</v>
      </c>
      <c r="I147" s="203" t="s">
        <v>993</v>
      </c>
      <c r="J147" s="203" t="s">
        <v>994</v>
      </c>
      <c r="K147" s="203" t="s">
        <v>629</v>
      </c>
      <c r="L147" s="211">
        <v>41284.598483796297</v>
      </c>
      <c r="M147" s="203" t="s">
        <v>674</v>
      </c>
      <c r="N147" s="212">
        <v>25</v>
      </c>
      <c r="O147" s="203" t="s">
        <v>748</v>
      </c>
      <c r="P147" s="212">
        <v>801781</v>
      </c>
      <c r="Q147" s="205">
        <v>6</v>
      </c>
      <c r="R147" s="203" t="s">
        <v>995</v>
      </c>
      <c r="S147" s="211">
        <v>41305.661898148202</v>
      </c>
      <c r="T147" s="212">
        <v>25</v>
      </c>
      <c r="U147" s="224">
        <v>-801781</v>
      </c>
    </row>
    <row r="148" spans="1:21" s="183" customFormat="1" hidden="1">
      <c r="A148" s="203" t="s">
        <v>622</v>
      </c>
      <c r="B148" s="203" t="s">
        <v>623</v>
      </c>
      <c r="C148" s="203" t="s">
        <v>624</v>
      </c>
      <c r="D148" s="203"/>
      <c r="E148" s="203" t="s">
        <v>988</v>
      </c>
      <c r="F148" s="203" t="s">
        <v>996</v>
      </c>
      <c r="G148" s="205">
        <v>1</v>
      </c>
      <c r="H148" s="203" t="s">
        <v>79</v>
      </c>
      <c r="I148" s="203" t="s">
        <v>997</v>
      </c>
      <c r="J148" s="203" t="s">
        <v>998</v>
      </c>
      <c r="K148" s="203" t="s">
        <v>629</v>
      </c>
      <c r="L148" s="211">
        <v>41288.590277777803</v>
      </c>
      <c r="M148" s="203" t="s">
        <v>630</v>
      </c>
      <c r="N148" s="212">
        <v>10</v>
      </c>
      <c r="O148" s="203" t="s">
        <v>631</v>
      </c>
      <c r="P148" s="212">
        <v>108000</v>
      </c>
      <c r="Q148" s="205">
        <v>1</v>
      </c>
      <c r="R148" s="203" t="s">
        <v>632</v>
      </c>
      <c r="S148" s="211">
        <v>41288.407245370399</v>
      </c>
      <c r="T148" s="212">
        <v>-10</v>
      </c>
      <c r="U148" s="224">
        <v>108000</v>
      </c>
    </row>
    <row r="149" spans="1:21" s="183" customFormat="1" hidden="1">
      <c r="A149" s="203" t="s">
        <v>622</v>
      </c>
      <c r="B149" s="203" t="s">
        <v>623</v>
      </c>
      <c r="C149" s="203" t="s">
        <v>624</v>
      </c>
      <c r="D149" s="203"/>
      <c r="E149" s="203" t="s">
        <v>988</v>
      </c>
      <c r="F149" s="203" t="s">
        <v>996</v>
      </c>
      <c r="G149" s="205">
        <v>2</v>
      </c>
      <c r="H149" s="203" t="s">
        <v>79</v>
      </c>
      <c r="I149" s="203" t="s">
        <v>999</v>
      </c>
      <c r="J149" s="203" t="s">
        <v>1000</v>
      </c>
      <c r="K149" s="203" t="s">
        <v>629</v>
      </c>
      <c r="L149" s="211">
        <v>41288.590277777803</v>
      </c>
      <c r="M149" s="203" t="s">
        <v>630</v>
      </c>
      <c r="N149" s="212">
        <v>10</v>
      </c>
      <c r="O149" s="203" t="s">
        <v>631</v>
      </c>
      <c r="P149" s="212">
        <v>151200</v>
      </c>
      <c r="Q149" s="205">
        <v>1</v>
      </c>
      <c r="R149" s="203" t="s">
        <v>632</v>
      </c>
      <c r="S149" s="211">
        <v>41288.407245370399</v>
      </c>
      <c r="T149" s="212">
        <v>-10</v>
      </c>
      <c r="U149" s="224">
        <v>151200</v>
      </c>
    </row>
    <row r="150" spans="1:21" s="183" customFormat="1" hidden="1">
      <c r="A150" s="203" t="s">
        <v>622</v>
      </c>
      <c r="B150" s="203" t="s">
        <v>623</v>
      </c>
      <c r="C150" s="203" t="s">
        <v>624</v>
      </c>
      <c r="D150" s="203"/>
      <c r="E150" s="203" t="s">
        <v>988</v>
      </c>
      <c r="F150" s="203" t="s">
        <v>1001</v>
      </c>
      <c r="G150" s="205">
        <v>1</v>
      </c>
      <c r="H150" s="203" t="s">
        <v>79</v>
      </c>
      <c r="I150" s="203" t="s">
        <v>1002</v>
      </c>
      <c r="J150" s="203" t="s">
        <v>1003</v>
      </c>
      <c r="K150" s="203" t="s">
        <v>629</v>
      </c>
      <c r="L150" s="211">
        <v>41290.3987037037</v>
      </c>
      <c r="M150" s="203" t="s">
        <v>674</v>
      </c>
      <c r="N150" s="212">
        <v>18</v>
      </c>
      <c r="O150" s="203" t="s">
        <v>656</v>
      </c>
      <c r="P150" s="212">
        <v>1800000</v>
      </c>
      <c r="Q150" s="205">
        <v>1</v>
      </c>
      <c r="R150" s="203" t="s">
        <v>632</v>
      </c>
      <c r="S150" s="211">
        <v>41290.724803240701</v>
      </c>
      <c r="T150" s="212">
        <v>-18</v>
      </c>
      <c r="U150" s="224">
        <v>1800000</v>
      </c>
    </row>
    <row r="151" spans="1:21" s="183" customFormat="1" hidden="1">
      <c r="A151" s="203" t="s">
        <v>622</v>
      </c>
      <c r="B151" s="203" t="s">
        <v>623</v>
      </c>
      <c r="C151" s="203" t="s">
        <v>624</v>
      </c>
      <c r="D151" s="203"/>
      <c r="E151" s="203" t="s">
        <v>988</v>
      </c>
      <c r="F151" s="203" t="s">
        <v>1004</v>
      </c>
      <c r="G151" s="205">
        <v>1</v>
      </c>
      <c r="H151" s="203" t="s">
        <v>79</v>
      </c>
      <c r="I151" s="203" t="s">
        <v>1005</v>
      </c>
      <c r="J151" s="203" t="s">
        <v>1006</v>
      </c>
      <c r="K151" s="203" t="s">
        <v>629</v>
      </c>
      <c r="L151" s="211">
        <v>41326.4394791667</v>
      </c>
      <c r="M151" s="203" t="s">
        <v>630</v>
      </c>
      <c r="N151" s="212">
        <v>2</v>
      </c>
      <c r="O151" s="203" t="s">
        <v>664</v>
      </c>
      <c r="P151" s="212">
        <v>0</v>
      </c>
      <c r="Q151" s="205">
        <v>1</v>
      </c>
      <c r="R151" s="203" t="s">
        <v>632</v>
      </c>
      <c r="S151" s="211">
        <v>41355.542719907397</v>
      </c>
      <c r="T151" s="212">
        <v>-2</v>
      </c>
      <c r="U151" s="224">
        <v>940500</v>
      </c>
    </row>
    <row r="152" spans="1:21" s="183" customFormat="1" hidden="1">
      <c r="A152" s="203" t="s">
        <v>622</v>
      </c>
      <c r="B152" s="203" t="s">
        <v>623</v>
      </c>
      <c r="C152" s="203" t="s">
        <v>624</v>
      </c>
      <c r="D152" s="203"/>
      <c r="E152" s="203" t="s">
        <v>988</v>
      </c>
      <c r="F152" s="203" t="s">
        <v>1007</v>
      </c>
      <c r="G152" s="205">
        <v>1</v>
      </c>
      <c r="H152" s="203" t="s">
        <v>79</v>
      </c>
      <c r="I152" s="203" t="s">
        <v>993</v>
      </c>
      <c r="J152" s="203" t="s">
        <v>994</v>
      </c>
      <c r="K152" s="203" t="s">
        <v>629</v>
      </c>
      <c r="L152" s="211">
        <v>41292.6340277778</v>
      </c>
      <c r="M152" s="203" t="s">
        <v>674</v>
      </c>
      <c r="N152" s="212">
        <v>25</v>
      </c>
      <c r="O152" s="203" t="s">
        <v>748</v>
      </c>
      <c r="P152" s="212">
        <v>801781</v>
      </c>
      <c r="Q152" s="205">
        <v>1</v>
      </c>
      <c r="R152" s="203" t="s">
        <v>632</v>
      </c>
      <c r="S152" s="211">
        <v>41283.640046296299</v>
      </c>
      <c r="T152" s="212">
        <v>-25</v>
      </c>
      <c r="U152" s="224">
        <v>801781</v>
      </c>
    </row>
    <row r="153" spans="1:21" s="183" customFormat="1" hidden="1">
      <c r="A153" s="203" t="s">
        <v>622</v>
      </c>
      <c r="B153" s="203" t="s">
        <v>623</v>
      </c>
      <c r="C153" s="203" t="s">
        <v>624</v>
      </c>
      <c r="D153" s="203"/>
      <c r="E153" s="203" t="s">
        <v>988</v>
      </c>
      <c r="F153" s="203" t="s">
        <v>1007</v>
      </c>
      <c r="G153" s="205">
        <v>1</v>
      </c>
      <c r="H153" s="203" t="s">
        <v>79</v>
      </c>
      <c r="I153" s="203" t="s">
        <v>993</v>
      </c>
      <c r="J153" s="203" t="s">
        <v>994</v>
      </c>
      <c r="K153" s="203" t="s">
        <v>629</v>
      </c>
      <c r="L153" s="211">
        <v>41292.6340277778</v>
      </c>
      <c r="M153" s="203" t="s">
        <v>674</v>
      </c>
      <c r="N153" s="212">
        <v>25</v>
      </c>
      <c r="O153" s="203" t="s">
        <v>748</v>
      </c>
      <c r="P153" s="212">
        <v>801781</v>
      </c>
      <c r="Q153" s="205">
        <v>2</v>
      </c>
      <c r="R153" s="203" t="s">
        <v>632</v>
      </c>
      <c r="S153" s="211">
        <v>41285.412604166697</v>
      </c>
      <c r="T153" s="212">
        <v>-50</v>
      </c>
      <c r="U153" s="224">
        <v>1603562</v>
      </c>
    </row>
    <row r="154" spans="1:21" s="183" customFormat="1" hidden="1">
      <c r="A154" s="203" t="s">
        <v>622</v>
      </c>
      <c r="B154" s="203" t="s">
        <v>623</v>
      </c>
      <c r="C154" s="203" t="s">
        <v>624</v>
      </c>
      <c r="D154" s="203"/>
      <c r="E154" s="203" t="s">
        <v>988</v>
      </c>
      <c r="F154" s="203" t="s">
        <v>1007</v>
      </c>
      <c r="G154" s="205">
        <v>1</v>
      </c>
      <c r="H154" s="203" t="s">
        <v>79</v>
      </c>
      <c r="I154" s="203" t="s">
        <v>993</v>
      </c>
      <c r="J154" s="203" t="s">
        <v>994</v>
      </c>
      <c r="K154" s="203" t="s">
        <v>629</v>
      </c>
      <c r="L154" s="211">
        <v>41292.6340277778</v>
      </c>
      <c r="M154" s="203" t="s">
        <v>674</v>
      </c>
      <c r="N154" s="212">
        <v>25</v>
      </c>
      <c r="O154" s="203" t="s">
        <v>748</v>
      </c>
      <c r="P154" s="212">
        <v>801781</v>
      </c>
      <c r="Q154" s="205">
        <v>3</v>
      </c>
      <c r="R154" s="203" t="s">
        <v>632</v>
      </c>
      <c r="S154" s="211">
        <v>41297.612442129597</v>
      </c>
      <c r="T154" s="212">
        <v>-25</v>
      </c>
      <c r="U154" s="224">
        <v>801781</v>
      </c>
    </row>
    <row r="155" spans="1:21" s="183" customFormat="1" hidden="1">
      <c r="A155" s="203" t="s">
        <v>622</v>
      </c>
      <c r="B155" s="203" t="s">
        <v>623</v>
      </c>
      <c r="C155" s="203" t="s">
        <v>624</v>
      </c>
      <c r="D155" s="203"/>
      <c r="E155" s="203" t="s">
        <v>988</v>
      </c>
      <c r="F155" s="203" t="s">
        <v>1007</v>
      </c>
      <c r="G155" s="205">
        <v>1</v>
      </c>
      <c r="H155" s="203" t="s">
        <v>79</v>
      </c>
      <c r="I155" s="203" t="s">
        <v>993</v>
      </c>
      <c r="J155" s="203" t="s">
        <v>994</v>
      </c>
      <c r="K155" s="203" t="s">
        <v>629</v>
      </c>
      <c r="L155" s="211">
        <v>41292.6340277778</v>
      </c>
      <c r="M155" s="203" t="s">
        <v>674</v>
      </c>
      <c r="N155" s="212">
        <v>25</v>
      </c>
      <c r="O155" s="203" t="s">
        <v>748</v>
      </c>
      <c r="P155" s="212">
        <v>801781</v>
      </c>
      <c r="Q155" s="205">
        <v>4</v>
      </c>
      <c r="R155" s="203" t="s">
        <v>632</v>
      </c>
      <c r="S155" s="211">
        <v>41305.567708333299</v>
      </c>
      <c r="T155" s="212">
        <v>-25</v>
      </c>
      <c r="U155" s="224">
        <v>801781</v>
      </c>
    </row>
    <row r="156" spans="1:21" s="183" customFormat="1" hidden="1">
      <c r="A156" s="203" t="s">
        <v>622</v>
      </c>
      <c r="B156" s="203" t="s">
        <v>623</v>
      </c>
      <c r="C156" s="203" t="s">
        <v>624</v>
      </c>
      <c r="D156" s="203"/>
      <c r="E156" s="203" t="s">
        <v>988</v>
      </c>
      <c r="F156" s="203" t="s">
        <v>1007</v>
      </c>
      <c r="G156" s="205">
        <v>1</v>
      </c>
      <c r="H156" s="203" t="s">
        <v>79</v>
      </c>
      <c r="I156" s="203" t="s">
        <v>993</v>
      </c>
      <c r="J156" s="203" t="s">
        <v>994</v>
      </c>
      <c r="K156" s="203" t="s">
        <v>629</v>
      </c>
      <c r="L156" s="211">
        <v>41292.6340277778</v>
      </c>
      <c r="M156" s="203" t="s">
        <v>674</v>
      </c>
      <c r="N156" s="212">
        <v>25</v>
      </c>
      <c r="O156" s="203" t="s">
        <v>748</v>
      </c>
      <c r="P156" s="212">
        <v>801781</v>
      </c>
      <c r="Q156" s="205">
        <v>5</v>
      </c>
      <c r="R156" s="203" t="s">
        <v>632</v>
      </c>
      <c r="S156" s="211">
        <v>41305.612766203703</v>
      </c>
      <c r="T156" s="212">
        <v>-25</v>
      </c>
      <c r="U156" s="224">
        <v>801781</v>
      </c>
    </row>
    <row r="157" spans="1:21" s="183" customFormat="1" hidden="1">
      <c r="A157" s="203" t="s">
        <v>622</v>
      </c>
      <c r="B157" s="203" t="s">
        <v>623</v>
      </c>
      <c r="C157" s="203" t="s">
        <v>624</v>
      </c>
      <c r="D157" s="203"/>
      <c r="E157" s="203" t="s">
        <v>988</v>
      </c>
      <c r="F157" s="203" t="s">
        <v>1007</v>
      </c>
      <c r="G157" s="205">
        <v>1</v>
      </c>
      <c r="H157" s="203" t="s">
        <v>79</v>
      </c>
      <c r="I157" s="203" t="s">
        <v>993</v>
      </c>
      <c r="J157" s="203" t="s">
        <v>994</v>
      </c>
      <c r="K157" s="203" t="s">
        <v>629</v>
      </c>
      <c r="L157" s="211">
        <v>41292.6340277778</v>
      </c>
      <c r="M157" s="203" t="s">
        <v>674</v>
      </c>
      <c r="N157" s="212">
        <v>25</v>
      </c>
      <c r="O157" s="203" t="s">
        <v>748</v>
      </c>
      <c r="P157" s="212">
        <v>801781</v>
      </c>
      <c r="Q157" s="205">
        <v>6</v>
      </c>
      <c r="R157" s="203" t="s">
        <v>995</v>
      </c>
      <c r="S157" s="211">
        <v>41305.661898148202</v>
      </c>
      <c r="T157" s="212">
        <v>25</v>
      </c>
      <c r="U157" s="224">
        <v>-801781</v>
      </c>
    </row>
    <row r="158" spans="1:21" s="183" customFormat="1" hidden="1">
      <c r="A158" s="203" t="s">
        <v>622</v>
      </c>
      <c r="B158" s="203" t="s">
        <v>623</v>
      </c>
      <c r="C158" s="203" t="s">
        <v>624</v>
      </c>
      <c r="D158" s="203"/>
      <c r="E158" s="203" t="s">
        <v>988</v>
      </c>
      <c r="F158" s="203" t="s">
        <v>1008</v>
      </c>
      <c r="G158" s="205">
        <v>1</v>
      </c>
      <c r="H158" s="203" t="s">
        <v>79</v>
      </c>
      <c r="I158" s="203" t="s">
        <v>1009</v>
      </c>
      <c r="J158" s="203" t="s">
        <v>1010</v>
      </c>
      <c r="K158" s="203" t="s">
        <v>629</v>
      </c>
      <c r="L158" s="211">
        <v>41295.5635763889</v>
      </c>
      <c r="M158" s="203" t="s">
        <v>630</v>
      </c>
      <c r="N158" s="212">
        <v>10</v>
      </c>
      <c r="O158" s="203" t="s">
        <v>1011</v>
      </c>
      <c r="P158" s="212">
        <v>528129.69999999995</v>
      </c>
      <c r="Q158" s="205">
        <v>1</v>
      </c>
      <c r="R158" s="203" t="s">
        <v>632</v>
      </c>
      <c r="S158" s="211">
        <v>41278.5541435185</v>
      </c>
      <c r="T158" s="212">
        <v>-10</v>
      </c>
      <c r="U158" s="224">
        <v>519147.2</v>
      </c>
    </row>
    <row r="159" spans="1:21" s="183" customFormat="1" hidden="1">
      <c r="A159" s="203" t="s">
        <v>622</v>
      </c>
      <c r="B159" s="203" t="s">
        <v>623</v>
      </c>
      <c r="C159" s="203" t="s">
        <v>624</v>
      </c>
      <c r="D159" s="203"/>
      <c r="E159" s="203" t="s">
        <v>988</v>
      </c>
      <c r="F159" s="203" t="s">
        <v>1008</v>
      </c>
      <c r="G159" s="205">
        <v>1</v>
      </c>
      <c r="H159" s="203" t="s">
        <v>79</v>
      </c>
      <c r="I159" s="203" t="s">
        <v>1009</v>
      </c>
      <c r="J159" s="203" t="s">
        <v>1010</v>
      </c>
      <c r="K159" s="203" t="s">
        <v>629</v>
      </c>
      <c r="L159" s="211">
        <v>41295.5635763889</v>
      </c>
      <c r="M159" s="203" t="s">
        <v>630</v>
      </c>
      <c r="N159" s="212">
        <v>10</v>
      </c>
      <c r="O159" s="203" t="s">
        <v>1011</v>
      </c>
      <c r="P159" s="212">
        <v>528129.69999999995</v>
      </c>
      <c r="Q159" s="205">
        <v>2</v>
      </c>
      <c r="R159" s="203" t="s">
        <v>632</v>
      </c>
      <c r="S159" s="211">
        <v>41302.590358796297</v>
      </c>
      <c r="T159" s="212">
        <v>-10</v>
      </c>
      <c r="U159" s="224">
        <v>528129.69999999995</v>
      </c>
    </row>
    <row r="160" spans="1:21" s="183" customFormat="1" hidden="1">
      <c r="A160" s="203" t="s">
        <v>622</v>
      </c>
      <c r="B160" s="203" t="s">
        <v>623</v>
      </c>
      <c r="C160" s="203" t="s">
        <v>624</v>
      </c>
      <c r="D160" s="203"/>
      <c r="E160" s="203" t="s">
        <v>988</v>
      </c>
      <c r="F160" s="203" t="s">
        <v>1012</v>
      </c>
      <c r="G160" s="205">
        <v>1</v>
      </c>
      <c r="H160" s="203" t="s">
        <v>79</v>
      </c>
      <c r="I160" s="203" t="s">
        <v>1013</v>
      </c>
      <c r="J160" s="203" t="s">
        <v>1014</v>
      </c>
      <c r="K160" s="203" t="s">
        <v>629</v>
      </c>
      <c r="L160" s="211">
        <v>41303.358414351896</v>
      </c>
      <c r="M160" s="203" t="s">
        <v>674</v>
      </c>
      <c r="N160" s="212">
        <v>5</v>
      </c>
      <c r="O160" s="203" t="s">
        <v>748</v>
      </c>
      <c r="P160" s="212">
        <v>175750</v>
      </c>
      <c r="Q160" s="205">
        <v>1</v>
      </c>
      <c r="R160" s="203" t="s">
        <v>632</v>
      </c>
      <c r="S160" s="211">
        <v>41302.619594907403</v>
      </c>
      <c r="T160" s="212">
        <v>-5</v>
      </c>
      <c r="U160" s="224">
        <v>175750</v>
      </c>
    </row>
    <row r="161" spans="1:21" s="183" customFormat="1" hidden="1">
      <c r="A161" s="203" t="s">
        <v>622</v>
      </c>
      <c r="B161" s="203" t="s">
        <v>623</v>
      </c>
      <c r="C161" s="203" t="s">
        <v>624</v>
      </c>
      <c r="D161" s="203"/>
      <c r="E161" s="203" t="s">
        <v>988</v>
      </c>
      <c r="F161" s="203" t="s">
        <v>1012</v>
      </c>
      <c r="G161" s="205">
        <v>2</v>
      </c>
      <c r="H161" s="203" t="s">
        <v>79</v>
      </c>
      <c r="I161" s="203" t="s">
        <v>1015</v>
      </c>
      <c r="J161" s="203" t="s">
        <v>410</v>
      </c>
      <c r="K161" s="203" t="s">
        <v>629</v>
      </c>
      <c r="L161" s="211">
        <v>41303.358414351896</v>
      </c>
      <c r="M161" s="203" t="s">
        <v>630</v>
      </c>
      <c r="N161" s="212">
        <v>1</v>
      </c>
      <c r="O161" s="203" t="s">
        <v>631</v>
      </c>
      <c r="P161" s="212">
        <v>34447</v>
      </c>
      <c r="Q161" s="205">
        <v>1</v>
      </c>
      <c r="R161" s="203" t="s">
        <v>632</v>
      </c>
      <c r="S161" s="211">
        <v>41278.554131944402</v>
      </c>
      <c r="T161" s="212">
        <v>-1</v>
      </c>
      <c r="U161" s="224">
        <v>34447</v>
      </c>
    </row>
    <row r="162" spans="1:21" s="183" customFormat="1" hidden="1">
      <c r="A162" s="203" t="s">
        <v>622</v>
      </c>
      <c r="B162" s="203" t="s">
        <v>623</v>
      </c>
      <c r="C162" s="203" t="s">
        <v>624</v>
      </c>
      <c r="D162" s="203"/>
      <c r="E162" s="203" t="s">
        <v>988</v>
      </c>
      <c r="F162" s="203" t="s">
        <v>1012</v>
      </c>
      <c r="G162" s="205">
        <v>2</v>
      </c>
      <c r="H162" s="203" t="s">
        <v>79</v>
      </c>
      <c r="I162" s="203" t="s">
        <v>1015</v>
      </c>
      <c r="J162" s="203" t="s">
        <v>410</v>
      </c>
      <c r="K162" s="203" t="s">
        <v>629</v>
      </c>
      <c r="L162" s="211">
        <v>41303.358414351896</v>
      </c>
      <c r="M162" s="203" t="s">
        <v>630</v>
      </c>
      <c r="N162" s="212">
        <v>1</v>
      </c>
      <c r="O162" s="203" t="s">
        <v>631</v>
      </c>
      <c r="P162" s="212">
        <v>34447</v>
      </c>
      <c r="Q162" s="205">
        <v>2</v>
      </c>
      <c r="R162" s="203" t="s">
        <v>632</v>
      </c>
      <c r="S162" s="211">
        <v>41302.620266203703</v>
      </c>
      <c r="T162" s="212">
        <v>-1</v>
      </c>
      <c r="U162" s="224">
        <v>34447</v>
      </c>
    </row>
    <row r="163" spans="1:21" s="183" customFormat="1" hidden="1">
      <c r="A163" s="203" t="s">
        <v>622</v>
      </c>
      <c r="B163" s="203" t="s">
        <v>623</v>
      </c>
      <c r="C163" s="203" t="s">
        <v>624</v>
      </c>
      <c r="D163" s="203"/>
      <c r="E163" s="203" t="s">
        <v>988</v>
      </c>
      <c r="F163" s="203" t="s">
        <v>1016</v>
      </c>
      <c r="G163" s="205">
        <v>2</v>
      </c>
      <c r="H163" s="203" t="s">
        <v>1017</v>
      </c>
      <c r="I163" s="203" t="s">
        <v>1018</v>
      </c>
      <c r="J163" s="203" t="s">
        <v>1019</v>
      </c>
      <c r="K163" s="203" t="s">
        <v>629</v>
      </c>
      <c r="L163" s="211">
        <v>41320.452083333301</v>
      </c>
      <c r="M163" s="203" t="s">
        <v>630</v>
      </c>
      <c r="N163" s="212">
        <v>2</v>
      </c>
      <c r="O163" s="203" t="s">
        <v>631</v>
      </c>
      <c r="P163" s="212">
        <v>0</v>
      </c>
      <c r="Q163" s="205">
        <v>1</v>
      </c>
      <c r="R163" s="203" t="s">
        <v>632</v>
      </c>
      <c r="S163" s="211">
        <v>41323.505289351902</v>
      </c>
      <c r="T163" s="212">
        <v>-2</v>
      </c>
      <c r="U163" s="224">
        <v>0</v>
      </c>
    </row>
    <row r="164" spans="1:21" s="183" customFormat="1" hidden="1">
      <c r="A164" s="203" t="s">
        <v>622</v>
      </c>
      <c r="B164" s="203" t="s">
        <v>623</v>
      </c>
      <c r="C164" s="203" t="s">
        <v>624</v>
      </c>
      <c r="D164" s="203"/>
      <c r="E164" s="203" t="s">
        <v>988</v>
      </c>
      <c r="F164" s="203" t="s">
        <v>1016</v>
      </c>
      <c r="G164" s="205">
        <v>4</v>
      </c>
      <c r="H164" s="203" t="s">
        <v>1017</v>
      </c>
      <c r="I164" s="203" t="s">
        <v>1020</v>
      </c>
      <c r="J164" s="203" t="s">
        <v>1021</v>
      </c>
      <c r="K164" s="203" t="s">
        <v>629</v>
      </c>
      <c r="L164" s="211">
        <v>41320.452083333301</v>
      </c>
      <c r="M164" s="203" t="s">
        <v>630</v>
      </c>
      <c r="N164" s="212">
        <v>4</v>
      </c>
      <c r="O164" s="203" t="s">
        <v>631</v>
      </c>
      <c r="P164" s="212">
        <v>0</v>
      </c>
      <c r="Q164" s="205">
        <v>1</v>
      </c>
      <c r="R164" s="203" t="s">
        <v>632</v>
      </c>
      <c r="S164" s="211">
        <v>41323.505289351902</v>
      </c>
      <c r="T164" s="212">
        <v>-4</v>
      </c>
      <c r="U164" s="224">
        <v>0</v>
      </c>
    </row>
    <row r="165" spans="1:21" s="183" customFormat="1" hidden="1">
      <c r="A165" s="203" t="s">
        <v>622</v>
      </c>
      <c r="B165" s="203" t="s">
        <v>623</v>
      </c>
      <c r="C165" s="203" t="s">
        <v>624</v>
      </c>
      <c r="D165" s="203"/>
      <c r="E165" s="203" t="s">
        <v>988</v>
      </c>
      <c r="F165" s="203" t="s">
        <v>1016</v>
      </c>
      <c r="G165" s="205">
        <v>5</v>
      </c>
      <c r="H165" s="203" t="s">
        <v>1017</v>
      </c>
      <c r="I165" s="203" t="s">
        <v>1022</v>
      </c>
      <c r="J165" s="203" t="s">
        <v>1023</v>
      </c>
      <c r="K165" s="203" t="s">
        <v>629</v>
      </c>
      <c r="L165" s="211">
        <v>41320.452083333301</v>
      </c>
      <c r="M165" s="203" t="s">
        <v>630</v>
      </c>
      <c r="N165" s="212">
        <v>1</v>
      </c>
      <c r="O165" s="203" t="s">
        <v>631</v>
      </c>
      <c r="P165" s="212">
        <v>0</v>
      </c>
      <c r="Q165" s="205">
        <v>1</v>
      </c>
      <c r="R165" s="203" t="s">
        <v>629</v>
      </c>
      <c r="S165" s="203" t="s">
        <v>629</v>
      </c>
      <c r="T165" s="212" t="s">
        <v>629</v>
      </c>
      <c r="U165" s="224" t="s">
        <v>629</v>
      </c>
    </row>
    <row r="166" spans="1:21" s="183" customFormat="1" hidden="1">
      <c r="A166" s="203" t="s">
        <v>622</v>
      </c>
      <c r="B166" s="203" t="s">
        <v>623</v>
      </c>
      <c r="C166" s="203" t="s">
        <v>624</v>
      </c>
      <c r="D166" s="203"/>
      <c r="E166" s="203" t="s">
        <v>988</v>
      </c>
      <c r="F166" s="203" t="s">
        <v>1016</v>
      </c>
      <c r="G166" s="205">
        <v>7</v>
      </c>
      <c r="H166" s="203" t="s">
        <v>1017</v>
      </c>
      <c r="I166" s="203" t="s">
        <v>1024</v>
      </c>
      <c r="J166" s="203" t="s">
        <v>1025</v>
      </c>
      <c r="K166" s="203" t="s">
        <v>629</v>
      </c>
      <c r="L166" s="211">
        <v>41320.452083333301</v>
      </c>
      <c r="M166" s="203" t="s">
        <v>630</v>
      </c>
      <c r="N166" s="212">
        <v>1</v>
      </c>
      <c r="O166" s="203" t="s">
        <v>631</v>
      </c>
      <c r="P166" s="212">
        <v>0</v>
      </c>
      <c r="Q166" s="205">
        <v>1</v>
      </c>
      <c r="R166" s="203" t="s">
        <v>629</v>
      </c>
      <c r="S166" s="203" t="s">
        <v>629</v>
      </c>
      <c r="T166" s="212" t="s">
        <v>629</v>
      </c>
      <c r="U166" s="224" t="s">
        <v>629</v>
      </c>
    </row>
    <row r="167" spans="1:21" s="183" customFormat="1" hidden="1">
      <c r="A167" s="203" t="s">
        <v>622</v>
      </c>
      <c r="B167" s="203" t="s">
        <v>623</v>
      </c>
      <c r="C167" s="203" t="s">
        <v>624</v>
      </c>
      <c r="D167" s="203"/>
      <c r="E167" s="203" t="s">
        <v>988</v>
      </c>
      <c r="F167" s="203" t="s">
        <v>1016</v>
      </c>
      <c r="G167" s="205">
        <v>9</v>
      </c>
      <c r="H167" s="203" t="s">
        <v>1017</v>
      </c>
      <c r="I167" s="203" t="s">
        <v>1026</v>
      </c>
      <c r="J167" s="203" t="s">
        <v>1027</v>
      </c>
      <c r="K167" s="203" t="s">
        <v>629</v>
      </c>
      <c r="L167" s="211">
        <v>41320.452083333301</v>
      </c>
      <c r="M167" s="203" t="s">
        <v>630</v>
      </c>
      <c r="N167" s="212">
        <v>1</v>
      </c>
      <c r="O167" s="203" t="s">
        <v>631</v>
      </c>
      <c r="P167" s="212">
        <v>0</v>
      </c>
      <c r="Q167" s="205">
        <v>1</v>
      </c>
      <c r="R167" s="203" t="s">
        <v>632</v>
      </c>
      <c r="S167" s="211">
        <v>41323.505289351902</v>
      </c>
      <c r="T167" s="212">
        <v>-1</v>
      </c>
      <c r="U167" s="224">
        <v>0</v>
      </c>
    </row>
    <row r="168" spans="1:21" s="183" customFormat="1" hidden="1">
      <c r="A168" s="203" t="s">
        <v>622</v>
      </c>
      <c r="B168" s="203" t="s">
        <v>623</v>
      </c>
      <c r="C168" s="203" t="s">
        <v>624</v>
      </c>
      <c r="D168" s="203"/>
      <c r="E168" s="203" t="s">
        <v>988</v>
      </c>
      <c r="F168" s="203" t="s">
        <v>1016</v>
      </c>
      <c r="G168" s="205">
        <v>10</v>
      </c>
      <c r="H168" s="203" t="s">
        <v>1017</v>
      </c>
      <c r="I168" s="203" t="s">
        <v>1028</v>
      </c>
      <c r="J168" s="203" t="s">
        <v>1029</v>
      </c>
      <c r="K168" s="203" t="s">
        <v>629</v>
      </c>
      <c r="L168" s="211">
        <v>41320.452083333301</v>
      </c>
      <c r="M168" s="203" t="s">
        <v>630</v>
      </c>
      <c r="N168" s="212">
        <v>1</v>
      </c>
      <c r="O168" s="203" t="s">
        <v>631</v>
      </c>
      <c r="P168" s="212">
        <v>0</v>
      </c>
      <c r="Q168" s="205">
        <v>1</v>
      </c>
      <c r="R168" s="203" t="s">
        <v>632</v>
      </c>
      <c r="S168" s="211">
        <v>41323.505289351902</v>
      </c>
      <c r="T168" s="212">
        <v>-1</v>
      </c>
      <c r="U168" s="224">
        <v>0</v>
      </c>
    </row>
    <row r="169" spans="1:21" s="183" customFormat="1" hidden="1">
      <c r="A169" s="203" t="s">
        <v>622</v>
      </c>
      <c r="B169" s="203" t="s">
        <v>623</v>
      </c>
      <c r="C169" s="203" t="s">
        <v>624</v>
      </c>
      <c r="D169" s="203"/>
      <c r="E169" s="203" t="s">
        <v>988</v>
      </c>
      <c r="F169" s="203" t="s">
        <v>1016</v>
      </c>
      <c r="G169" s="205">
        <v>11</v>
      </c>
      <c r="H169" s="203" t="s">
        <v>1017</v>
      </c>
      <c r="I169" s="203" t="s">
        <v>1030</v>
      </c>
      <c r="J169" s="203" t="s">
        <v>1031</v>
      </c>
      <c r="K169" s="203" t="s">
        <v>629</v>
      </c>
      <c r="L169" s="211">
        <v>41320.452083333301</v>
      </c>
      <c r="M169" s="203" t="s">
        <v>630</v>
      </c>
      <c r="N169" s="212">
        <v>1</v>
      </c>
      <c r="O169" s="203" t="s">
        <v>631</v>
      </c>
      <c r="P169" s="212">
        <v>0</v>
      </c>
      <c r="Q169" s="205">
        <v>1</v>
      </c>
      <c r="R169" s="203" t="s">
        <v>632</v>
      </c>
      <c r="S169" s="211">
        <v>41323.505289351902</v>
      </c>
      <c r="T169" s="212">
        <v>-1</v>
      </c>
      <c r="U169" s="224">
        <v>0</v>
      </c>
    </row>
    <row r="170" spans="1:21" s="183" customFormat="1" hidden="1">
      <c r="A170" s="203" t="s">
        <v>622</v>
      </c>
      <c r="B170" s="203" t="s">
        <v>623</v>
      </c>
      <c r="C170" s="203" t="s">
        <v>624</v>
      </c>
      <c r="D170" s="203"/>
      <c r="E170" s="203" t="s">
        <v>988</v>
      </c>
      <c r="F170" s="203" t="s">
        <v>1016</v>
      </c>
      <c r="G170" s="205">
        <v>12</v>
      </c>
      <c r="H170" s="203" t="s">
        <v>1017</v>
      </c>
      <c r="I170" s="203" t="s">
        <v>1032</v>
      </c>
      <c r="J170" s="203" t="s">
        <v>1033</v>
      </c>
      <c r="K170" s="203" t="s">
        <v>629</v>
      </c>
      <c r="L170" s="211">
        <v>41320.452083333301</v>
      </c>
      <c r="M170" s="203" t="s">
        <v>630</v>
      </c>
      <c r="N170" s="212">
        <v>1</v>
      </c>
      <c r="O170" s="203" t="s">
        <v>631</v>
      </c>
      <c r="P170" s="212">
        <v>0</v>
      </c>
      <c r="Q170" s="205">
        <v>1</v>
      </c>
      <c r="R170" s="203" t="s">
        <v>632</v>
      </c>
      <c r="S170" s="211">
        <v>41323.505289351902</v>
      </c>
      <c r="T170" s="212">
        <v>-1</v>
      </c>
      <c r="U170" s="224">
        <v>0</v>
      </c>
    </row>
    <row r="171" spans="1:21" s="183" customFormat="1" hidden="1">
      <c r="A171" s="203" t="s">
        <v>622</v>
      </c>
      <c r="B171" s="203" t="s">
        <v>623</v>
      </c>
      <c r="C171" s="203" t="s">
        <v>624</v>
      </c>
      <c r="D171" s="203"/>
      <c r="E171" s="203" t="s">
        <v>988</v>
      </c>
      <c r="F171" s="203" t="s">
        <v>1016</v>
      </c>
      <c r="G171" s="205">
        <v>13</v>
      </c>
      <c r="H171" s="203" t="s">
        <v>1017</v>
      </c>
      <c r="I171" s="203" t="s">
        <v>1034</v>
      </c>
      <c r="J171" s="203" t="s">
        <v>1035</v>
      </c>
      <c r="K171" s="203" t="s">
        <v>629</v>
      </c>
      <c r="L171" s="211">
        <v>41320.452083333301</v>
      </c>
      <c r="M171" s="203" t="s">
        <v>630</v>
      </c>
      <c r="N171" s="212">
        <v>1</v>
      </c>
      <c r="O171" s="203" t="s">
        <v>631</v>
      </c>
      <c r="P171" s="212">
        <v>0</v>
      </c>
      <c r="Q171" s="205">
        <v>1</v>
      </c>
      <c r="R171" s="203" t="s">
        <v>632</v>
      </c>
      <c r="S171" s="211">
        <v>41323.505289351902</v>
      </c>
      <c r="T171" s="212">
        <v>-1</v>
      </c>
      <c r="U171" s="224">
        <v>0</v>
      </c>
    </row>
    <row r="172" spans="1:21" s="183" customFormat="1" hidden="1">
      <c r="A172" s="203" t="s">
        <v>622</v>
      </c>
      <c r="B172" s="203" t="s">
        <v>623</v>
      </c>
      <c r="C172" s="203" t="s">
        <v>624</v>
      </c>
      <c r="D172" s="203"/>
      <c r="E172" s="203" t="s">
        <v>988</v>
      </c>
      <c r="F172" s="203" t="s">
        <v>1016</v>
      </c>
      <c r="G172" s="205">
        <v>14</v>
      </c>
      <c r="H172" s="203" t="s">
        <v>1017</v>
      </c>
      <c r="I172" s="203" t="s">
        <v>1036</v>
      </c>
      <c r="J172" s="203" t="s">
        <v>1037</v>
      </c>
      <c r="K172" s="203" t="s">
        <v>629</v>
      </c>
      <c r="L172" s="211">
        <v>41320.452083333301</v>
      </c>
      <c r="M172" s="203" t="s">
        <v>630</v>
      </c>
      <c r="N172" s="212">
        <v>1</v>
      </c>
      <c r="O172" s="203" t="s">
        <v>631</v>
      </c>
      <c r="P172" s="212">
        <v>0</v>
      </c>
      <c r="Q172" s="205">
        <v>1</v>
      </c>
      <c r="R172" s="203" t="s">
        <v>632</v>
      </c>
      <c r="S172" s="211">
        <v>41323.505289351902</v>
      </c>
      <c r="T172" s="212">
        <v>-1</v>
      </c>
      <c r="U172" s="224">
        <v>0</v>
      </c>
    </row>
    <row r="173" spans="1:21" s="183" customFormat="1" hidden="1">
      <c r="A173" s="203" t="s">
        <v>622</v>
      </c>
      <c r="B173" s="203" t="s">
        <v>623</v>
      </c>
      <c r="C173" s="203" t="s">
        <v>624</v>
      </c>
      <c r="D173" s="203"/>
      <c r="E173" s="203" t="s">
        <v>988</v>
      </c>
      <c r="F173" s="203" t="s">
        <v>1016</v>
      </c>
      <c r="G173" s="205">
        <v>15</v>
      </c>
      <c r="H173" s="203" t="s">
        <v>1017</v>
      </c>
      <c r="I173" s="203" t="s">
        <v>1038</v>
      </c>
      <c r="J173" s="203" t="s">
        <v>1039</v>
      </c>
      <c r="K173" s="203" t="s">
        <v>629</v>
      </c>
      <c r="L173" s="211">
        <v>41320.452083333301</v>
      </c>
      <c r="M173" s="203" t="s">
        <v>630</v>
      </c>
      <c r="N173" s="212">
        <v>1</v>
      </c>
      <c r="O173" s="203" t="s">
        <v>631</v>
      </c>
      <c r="P173" s="212">
        <v>0</v>
      </c>
      <c r="Q173" s="205">
        <v>1</v>
      </c>
      <c r="R173" s="203" t="s">
        <v>632</v>
      </c>
      <c r="S173" s="211">
        <v>41323.505289351902</v>
      </c>
      <c r="T173" s="212">
        <v>-1</v>
      </c>
      <c r="U173" s="224">
        <v>0</v>
      </c>
    </row>
    <row r="174" spans="1:21" s="183" customFormat="1" hidden="1">
      <c r="A174" s="203" t="s">
        <v>622</v>
      </c>
      <c r="B174" s="203" t="s">
        <v>623</v>
      </c>
      <c r="C174" s="203" t="s">
        <v>624</v>
      </c>
      <c r="D174" s="203"/>
      <c r="E174" s="203" t="s">
        <v>988</v>
      </c>
      <c r="F174" s="203" t="s">
        <v>1016</v>
      </c>
      <c r="G174" s="205">
        <v>16</v>
      </c>
      <c r="H174" s="203" t="s">
        <v>1017</v>
      </c>
      <c r="I174" s="203" t="s">
        <v>1040</v>
      </c>
      <c r="J174" s="203" t="s">
        <v>1041</v>
      </c>
      <c r="K174" s="203" t="s">
        <v>629</v>
      </c>
      <c r="L174" s="211">
        <v>41320.452083333301</v>
      </c>
      <c r="M174" s="203" t="s">
        <v>630</v>
      </c>
      <c r="N174" s="212">
        <v>1</v>
      </c>
      <c r="O174" s="203" t="s">
        <v>631</v>
      </c>
      <c r="P174" s="212">
        <v>0</v>
      </c>
      <c r="Q174" s="205">
        <v>1</v>
      </c>
      <c r="R174" s="203" t="s">
        <v>632</v>
      </c>
      <c r="S174" s="211">
        <v>41323.505289351902</v>
      </c>
      <c r="T174" s="212">
        <v>-1</v>
      </c>
      <c r="U174" s="224">
        <v>0</v>
      </c>
    </row>
    <row r="175" spans="1:21" s="183" customFormat="1" hidden="1">
      <c r="A175" s="203" t="s">
        <v>622</v>
      </c>
      <c r="B175" s="203" t="s">
        <v>623</v>
      </c>
      <c r="C175" s="203" t="s">
        <v>624</v>
      </c>
      <c r="D175" s="203"/>
      <c r="E175" s="203" t="s">
        <v>988</v>
      </c>
      <c r="F175" s="203" t="s">
        <v>1016</v>
      </c>
      <c r="G175" s="205">
        <v>17</v>
      </c>
      <c r="H175" s="203" t="s">
        <v>1017</v>
      </c>
      <c r="I175" s="203" t="s">
        <v>1042</v>
      </c>
      <c r="J175" s="203" t="s">
        <v>1043</v>
      </c>
      <c r="K175" s="203" t="s">
        <v>629</v>
      </c>
      <c r="L175" s="211">
        <v>41320.452083333301</v>
      </c>
      <c r="M175" s="203" t="s">
        <v>630</v>
      </c>
      <c r="N175" s="212">
        <v>1</v>
      </c>
      <c r="O175" s="203" t="s">
        <v>631</v>
      </c>
      <c r="P175" s="212">
        <v>0</v>
      </c>
      <c r="Q175" s="205">
        <v>1</v>
      </c>
      <c r="R175" s="203" t="s">
        <v>632</v>
      </c>
      <c r="S175" s="211">
        <v>41323.505289351902</v>
      </c>
      <c r="T175" s="212">
        <v>-1</v>
      </c>
      <c r="U175" s="224">
        <v>0</v>
      </c>
    </row>
    <row r="176" spans="1:21" s="183" customFormat="1" hidden="1">
      <c r="A176" s="203" t="s">
        <v>622</v>
      </c>
      <c r="B176" s="203" t="s">
        <v>623</v>
      </c>
      <c r="C176" s="203" t="s">
        <v>624</v>
      </c>
      <c r="D176" s="203"/>
      <c r="E176" s="203" t="s">
        <v>988</v>
      </c>
      <c r="F176" s="203" t="s">
        <v>1016</v>
      </c>
      <c r="G176" s="205">
        <v>18</v>
      </c>
      <c r="H176" s="203" t="s">
        <v>1017</v>
      </c>
      <c r="I176" s="203" t="s">
        <v>1044</v>
      </c>
      <c r="J176" s="203" t="s">
        <v>1045</v>
      </c>
      <c r="K176" s="203" t="s">
        <v>629</v>
      </c>
      <c r="L176" s="211">
        <v>41320.452083333301</v>
      </c>
      <c r="M176" s="203" t="s">
        <v>630</v>
      </c>
      <c r="N176" s="212">
        <v>1</v>
      </c>
      <c r="O176" s="203" t="s">
        <v>631</v>
      </c>
      <c r="P176" s="212">
        <v>0</v>
      </c>
      <c r="Q176" s="205">
        <v>1</v>
      </c>
      <c r="R176" s="203" t="s">
        <v>632</v>
      </c>
      <c r="S176" s="211">
        <v>41323.505289351902</v>
      </c>
      <c r="T176" s="212">
        <v>-1</v>
      </c>
      <c r="U176" s="224">
        <v>0</v>
      </c>
    </row>
    <row r="177" spans="1:21" s="183" customFormat="1" hidden="1">
      <c r="A177" s="203" t="s">
        <v>622</v>
      </c>
      <c r="B177" s="203" t="s">
        <v>623</v>
      </c>
      <c r="C177" s="203" t="s">
        <v>624</v>
      </c>
      <c r="D177" s="203"/>
      <c r="E177" s="203" t="s">
        <v>988</v>
      </c>
      <c r="F177" s="203" t="s">
        <v>1016</v>
      </c>
      <c r="G177" s="205">
        <v>19</v>
      </c>
      <c r="H177" s="203" t="s">
        <v>1017</v>
      </c>
      <c r="I177" s="203" t="s">
        <v>1046</v>
      </c>
      <c r="J177" s="203" t="s">
        <v>1047</v>
      </c>
      <c r="K177" s="203" t="s">
        <v>629</v>
      </c>
      <c r="L177" s="211">
        <v>41320.452083333301</v>
      </c>
      <c r="M177" s="203" t="s">
        <v>630</v>
      </c>
      <c r="N177" s="212">
        <v>1</v>
      </c>
      <c r="O177" s="203" t="s">
        <v>631</v>
      </c>
      <c r="P177" s="212">
        <v>0</v>
      </c>
      <c r="Q177" s="205">
        <v>1</v>
      </c>
      <c r="R177" s="203" t="s">
        <v>632</v>
      </c>
      <c r="S177" s="211">
        <v>41323.505289351902</v>
      </c>
      <c r="T177" s="212">
        <v>-1</v>
      </c>
      <c r="U177" s="224">
        <v>0</v>
      </c>
    </row>
    <row r="178" spans="1:21" s="183" customFormat="1" hidden="1">
      <c r="A178" s="203" t="s">
        <v>622</v>
      </c>
      <c r="B178" s="203" t="s">
        <v>623</v>
      </c>
      <c r="C178" s="203" t="s">
        <v>624</v>
      </c>
      <c r="D178" s="203"/>
      <c r="E178" s="203" t="s">
        <v>988</v>
      </c>
      <c r="F178" s="203" t="s">
        <v>1048</v>
      </c>
      <c r="G178" s="205">
        <v>1</v>
      </c>
      <c r="H178" s="203" t="s">
        <v>79</v>
      </c>
      <c r="I178" s="203" t="s">
        <v>993</v>
      </c>
      <c r="J178" s="203" t="s">
        <v>994</v>
      </c>
      <c r="K178" s="203" t="s">
        <v>629</v>
      </c>
      <c r="L178" s="211">
        <v>41305.487812500003</v>
      </c>
      <c r="M178" s="203" t="s">
        <v>674</v>
      </c>
      <c r="N178" s="212">
        <v>25</v>
      </c>
      <c r="O178" s="203" t="s">
        <v>748</v>
      </c>
      <c r="P178" s="212">
        <v>801781</v>
      </c>
      <c r="Q178" s="205">
        <v>1</v>
      </c>
      <c r="R178" s="203" t="s">
        <v>632</v>
      </c>
      <c r="S178" s="211">
        <v>41283.640046296299</v>
      </c>
      <c r="T178" s="212">
        <v>-25</v>
      </c>
      <c r="U178" s="224">
        <v>801781</v>
      </c>
    </row>
    <row r="179" spans="1:21" s="183" customFormat="1" hidden="1">
      <c r="A179" s="203" t="s">
        <v>622</v>
      </c>
      <c r="B179" s="203" t="s">
        <v>623</v>
      </c>
      <c r="C179" s="203" t="s">
        <v>624</v>
      </c>
      <c r="D179" s="203"/>
      <c r="E179" s="203" t="s">
        <v>988</v>
      </c>
      <c r="F179" s="203" t="s">
        <v>1048</v>
      </c>
      <c r="G179" s="205">
        <v>1</v>
      </c>
      <c r="H179" s="203" t="s">
        <v>79</v>
      </c>
      <c r="I179" s="203" t="s">
        <v>993</v>
      </c>
      <c r="J179" s="203" t="s">
        <v>994</v>
      </c>
      <c r="K179" s="203" t="s">
        <v>629</v>
      </c>
      <c r="L179" s="211">
        <v>41305.487812500003</v>
      </c>
      <c r="M179" s="203" t="s">
        <v>674</v>
      </c>
      <c r="N179" s="212">
        <v>25</v>
      </c>
      <c r="O179" s="203" t="s">
        <v>748</v>
      </c>
      <c r="P179" s="212">
        <v>801781</v>
      </c>
      <c r="Q179" s="205">
        <v>2</v>
      </c>
      <c r="R179" s="203" t="s">
        <v>632</v>
      </c>
      <c r="S179" s="211">
        <v>41285.412604166697</v>
      </c>
      <c r="T179" s="212">
        <v>-50</v>
      </c>
      <c r="U179" s="224">
        <v>1603562</v>
      </c>
    </row>
    <row r="180" spans="1:21" s="183" customFormat="1" hidden="1">
      <c r="A180" s="203" t="s">
        <v>622</v>
      </c>
      <c r="B180" s="203" t="s">
        <v>623</v>
      </c>
      <c r="C180" s="203" t="s">
        <v>624</v>
      </c>
      <c r="D180" s="203"/>
      <c r="E180" s="203" t="s">
        <v>988</v>
      </c>
      <c r="F180" s="203" t="s">
        <v>1048</v>
      </c>
      <c r="G180" s="205">
        <v>1</v>
      </c>
      <c r="H180" s="203" t="s">
        <v>79</v>
      </c>
      <c r="I180" s="203" t="s">
        <v>993</v>
      </c>
      <c r="J180" s="203" t="s">
        <v>994</v>
      </c>
      <c r="K180" s="203" t="s">
        <v>629</v>
      </c>
      <c r="L180" s="211">
        <v>41305.487812500003</v>
      </c>
      <c r="M180" s="203" t="s">
        <v>674</v>
      </c>
      <c r="N180" s="212">
        <v>25</v>
      </c>
      <c r="O180" s="203" t="s">
        <v>748</v>
      </c>
      <c r="P180" s="212">
        <v>801781</v>
      </c>
      <c r="Q180" s="205">
        <v>3</v>
      </c>
      <c r="R180" s="203" t="s">
        <v>632</v>
      </c>
      <c r="S180" s="211">
        <v>41297.612442129597</v>
      </c>
      <c r="T180" s="212">
        <v>-25</v>
      </c>
      <c r="U180" s="224">
        <v>801781</v>
      </c>
    </row>
    <row r="181" spans="1:21" s="183" customFormat="1" hidden="1">
      <c r="A181" s="203" t="s">
        <v>622</v>
      </c>
      <c r="B181" s="203" t="s">
        <v>623</v>
      </c>
      <c r="C181" s="203" t="s">
        <v>624</v>
      </c>
      <c r="D181" s="203"/>
      <c r="E181" s="203" t="s">
        <v>988</v>
      </c>
      <c r="F181" s="203" t="s">
        <v>1048</v>
      </c>
      <c r="G181" s="205">
        <v>1</v>
      </c>
      <c r="H181" s="203" t="s">
        <v>79</v>
      </c>
      <c r="I181" s="203" t="s">
        <v>993</v>
      </c>
      <c r="J181" s="203" t="s">
        <v>994</v>
      </c>
      <c r="K181" s="203" t="s">
        <v>629</v>
      </c>
      <c r="L181" s="211">
        <v>41305.487812500003</v>
      </c>
      <c r="M181" s="203" t="s">
        <v>674</v>
      </c>
      <c r="N181" s="212">
        <v>25</v>
      </c>
      <c r="O181" s="203" t="s">
        <v>748</v>
      </c>
      <c r="P181" s="212">
        <v>801781</v>
      </c>
      <c r="Q181" s="205">
        <v>4</v>
      </c>
      <c r="R181" s="203" t="s">
        <v>632</v>
      </c>
      <c r="S181" s="211">
        <v>41305.567708333299</v>
      </c>
      <c r="T181" s="212">
        <v>-25</v>
      </c>
      <c r="U181" s="224">
        <v>801781</v>
      </c>
    </row>
    <row r="182" spans="1:21" s="183" customFormat="1" hidden="1">
      <c r="A182" s="203" t="s">
        <v>622</v>
      </c>
      <c r="B182" s="203" t="s">
        <v>623</v>
      </c>
      <c r="C182" s="203" t="s">
        <v>624</v>
      </c>
      <c r="D182" s="203"/>
      <c r="E182" s="203" t="s">
        <v>988</v>
      </c>
      <c r="F182" s="203" t="s">
        <v>1048</v>
      </c>
      <c r="G182" s="205">
        <v>1</v>
      </c>
      <c r="H182" s="203" t="s">
        <v>79</v>
      </c>
      <c r="I182" s="203" t="s">
        <v>993</v>
      </c>
      <c r="J182" s="203" t="s">
        <v>994</v>
      </c>
      <c r="K182" s="203" t="s">
        <v>629</v>
      </c>
      <c r="L182" s="211">
        <v>41305.487812500003</v>
      </c>
      <c r="M182" s="203" t="s">
        <v>674</v>
      </c>
      <c r="N182" s="212">
        <v>25</v>
      </c>
      <c r="O182" s="203" t="s">
        <v>748</v>
      </c>
      <c r="P182" s="212">
        <v>801781</v>
      </c>
      <c r="Q182" s="205">
        <v>5</v>
      </c>
      <c r="R182" s="203" t="s">
        <v>632</v>
      </c>
      <c r="S182" s="211">
        <v>41305.612766203703</v>
      </c>
      <c r="T182" s="212">
        <v>-25</v>
      </c>
      <c r="U182" s="224">
        <v>801781</v>
      </c>
    </row>
    <row r="183" spans="1:21" s="183" customFormat="1" hidden="1">
      <c r="A183" s="203" t="s">
        <v>622</v>
      </c>
      <c r="B183" s="203" t="s">
        <v>623</v>
      </c>
      <c r="C183" s="203" t="s">
        <v>624</v>
      </c>
      <c r="D183" s="203"/>
      <c r="E183" s="203" t="s">
        <v>988</v>
      </c>
      <c r="F183" s="203" t="s">
        <v>1048</v>
      </c>
      <c r="G183" s="205">
        <v>1</v>
      </c>
      <c r="H183" s="203" t="s">
        <v>79</v>
      </c>
      <c r="I183" s="203" t="s">
        <v>993</v>
      </c>
      <c r="J183" s="203" t="s">
        <v>994</v>
      </c>
      <c r="K183" s="203" t="s">
        <v>629</v>
      </c>
      <c r="L183" s="211">
        <v>41305.487812500003</v>
      </c>
      <c r="M183" s="203" t="s">
        <v>674</v>
      </c>
      <c r="N183" s="212">
        <v>25</v>
      </c>
      <c r="O183" s="203" t="s">
        <v>748</v>
      </c>
      <c r="P183" s="212">
        <v>801781</v>
      </c>
      <c r="Q183" s="205">
        <v>6</v>
      </c>
      <c r="R183" s="203" t="s">
        <v>995</v>
      </c>
      <c r="S183" s="211">
        <v>41305.661898148202</v>
      </c>
      <c r="T183" s="212">
        <v>25</v>
      </c>
      <c r="U183" s="224">
        <v>-801781</v>
      </c>
    </row>
    <row r="184" spans="1:21" s="183" customFormat="1" hidden="1">
      <c r="A184" s="203" t="s">
        <v>622</v>
      </c>
      <c r="B184" s="203" t="s">
        <v>623</v>
      </c>
      <c r="C184" s="203" t="s">
        <v>624</v>
      </c>
      <c r="D184" s="203"/>
      <c r="E184" s="203" t="s">
        <v>988</v>
      </c>
      <c r="F184" s="203" t="s">
        <v>629</v>
      </c>
      <c r="G184" s="205" t="s">
        <v>629</v>
      </c>
      <c r="H184" s="203" t="s">
        <v>79</v>
      </c>
      <c r="I184" s="203" t="s">
        <v>1049</v>
      </c>
      <c r="J184" s="203" t="s">
        <v>1050</v>
      </c>
      <c r="K184" s="203" t="s">
        <v>629</v>
      </c>
      <c r="L184" s="211">
        <v>41276.71875</v>
      </c>
      <c r="M184" s="203" t="s">
        <v>630</v>
      </c>
      <c r="N184" s="212">
        <v>5</v>
      </c>
      <c r="O184" s="203" t="s">
        <v>629</v>
      </c>
      <c r="P184" s="212">
        <v>94500</v>
      </c>
      <c r="Q184" s="205">
        <v>1</v>
      </c>
      <c r="R184" s="203" t="s">
        <v>632</v>
      </c>
      <c r="S184" s="211">
        <v>41278.554131944402</v>
      </c>
      <c r="T184" s="212">
        <v>-5</v>
      </c>
      <c r="U184" s="224">
        <v>94500</v>
      </c>
    </row>
    <row r="185" spans="1:21" s="183" customFormat="1" hidden="1">
      <c r="A185" s="203" t="s">
        <v>622</v>
      </c>
      <c r="B185" s="203" t="s">
        <v>623</v>
      </c>
      <c r="C185" s="203" t="s">
        <v>624</v>
      </c>
      <c r="D185" s="203"/>
      <c r="E185" s="203" t="s">
        <v>988</v>
      </c>
      <c r="F185" s="203" t="s">
        <v>629</v>
      </c>
      <c r="G185" s="205" t="s">
        <v>629</v>
      </c>
      <c r="H185" s="203" t="s">
        <v>79</v>
      </c>
      <c r="I185" s="203" t="s">
        <v>680</v>
      </c>
      <c r="J185" s="203" t="s">
        <v>681</v>
      </c>
      <c r="K185" s="203" t="s">
        <v>629</v>
      </c>
      <c r="L185" s="211">
        <v>41276.713194444397</v>
      </c>
      <c r="M185" s="203" t="s">
        <v>630</v>
      </c>
      <c r="N185" s="212">
        <v>50</v>
      </c>
      <c r="O185" s="203" t="s">
        <v>629</v>
      </c>
      <c r="P185" s="212">
        <v>412500</v>
      </c>
      <c r="Q185" s="205">
        <v>1</v>
      </c>
      <c r="R185" s="203" t="s">
        <v>632</v>
      </c>
      <c r="S185" s="211">
        <v>41278.5541435185</v>
      </c>
      <c r="T185" s="212">
        <v>-50</v>
      </c>
      <c r="U185" s="224">
        <v>412500</v>
      </c>
    </row>
    <row r="186" spans="1:21" s="183" customFormat="1" hidden="1">
      <c r="A186" s="203" t="s">
        <v>622</v>
      </c>
      <c r="B186" s="203" t="s">
        <v>623</v>
      </c>
      <c r="C186" s="203" t="s">
        <v>624</v>
      </c>
      <c r="D186" s="203"/>
      <c r="E186" s="203" t="s">
        <v>988</v>
      </c>
      <c r="F186" s="203" t="s">
        <v>629</v>
      </c>
      <c r="G186" s="205" t="s">
        <v>629</v>
      </c>
      <c r="H186" s="203" t="s">
        <v>79</v>
      </c>
      <c r="I186" s="203" t="s">
        <v>1051</v>
      </c>
      <c r="J186" s="203" t="s">
        <v>443</v>
      </c>
      <c r="K186" s="203" t="s">
        <v>629</v>
      </c>
      <c r="L186" s="211">
        <v>41276.713194444397</v>
      </c>
      <c r="M186" s="203" t="s">
        <v>630</v>
      </c>
      <c r="N186" s="212">
        <v>240</v>
      </c>
      <c r="O186" s="203" t="s">
        <v>629</v>
      </c>
      <c r="P186" s="212">
        <v>264000</v>
      </c>
      <c r="Q186" s="205">
        <v>1</v>
      </c>
      <c r="R186" s="203" t="s">
        <v>632</v>
      </c>
      <c r="S186" s="211">
        <v>41278.5541435185</v>
      </c>
      <c r="T186" s="212">
        <v>-240</v>
      </c>
      <c r="U186" s="224">
        <v>264000</v>
      </c>
    </row>
    <row r="187" spans="1:21" s="183" customFormat="1" hidden="1">
      <c r="A187" s="203" t="s">
        <v>622</v>
      </c>
      <c r="B187" s="203" t="s">
        <v>623</v>
      </c>
      <c r="C187" s="203" t="s">
        <v>624</v>
      </c>
      <c r="D187" s="203"/>
      <c r="E187" s="203" t="s">
        <v>988</v>
      </c>
      <c r="F187" s="203" t="s">
        <v>629</v>
      </c>
      <c r="G187" s="205" t="s">
        <v>629</v>
      </c>
      <c r="H187" s="203" t="s">
        <v>79</v>
      </c>
      <c r="I187" s="203" t="s">
        <v>1052</v>
      </c>
      <c r="J187" s="203" t="s">
        <v>1053</v>
      </c>
      <c r="K187" s="203" t="s">
        <v>629</v>
      </c>
      <c r="L187" s="211">
        <v>41276.717361111099</v>
      </c>
      <c r="M187" s="203" t="s">
        <v>630</v>
      </c>
      <c r="N187" s="212">
        <v>2</v>
      </c>
      <c r="O187" s="203" t="s">
        <v>629</v>
      </c>
      <c r="P187" s="212">
        <v>26000</v>
      </c>
      <c r="Q187" s="205">
        <v>1</v>
      </c>
      <c r="R187" s="203" t="s">
        <v>632</v>
      </c>
      <c r="S187" s="211">
        <v>41278.5541435185</v>
      </c>
      <c r="T187" s="212">
        <v>-2</v>
      </c>
      <c r="U187" s="224">
        <v>26000</v>
      </c>
    </row>
    <row r="188" spans="1:21" s="183" customFormat="1" hidden="1">
      <c r="A188" s="203" t="s">
        <v>622</v>
      </c>
      <c r="B188" s="203" t="s">
        <v>623</v>
      </c>
      <c r="C188" s="203" t="s">
        <v>624</v>
      </c>
      <c r="D188" s="203"/>
      <c r="E188" s="203" t="s">
        <v>988</v>
      </c>
      <c r="F188" s="203" t="s">
        <v>629</v>
      </c>
      <c r="G188" s="205" t="s">
        <v>629</v>
      </c>
      <c r="H188" s="203" t="s">
        <v>79</v>
      </c>
      <c r="I188" s="203" t="s">
        <v>1054</v>
      </c>
      <c r="J188" s="203" t="s">
        <v>1055</v>
      </c>
      <c r="K188" s="203" t="s">
        <v>629</v>
      </c>
      <c r="L188" s="211">
        <v>41276.714583333298</v>
      </c>
      <c r="M188" s="203" t="s">
        <v>630</v>
      </c>
      <c r="N188" s="212">
        <v>4</v>
      </c>
      <c r="O188" s="203" t="s">
        <v>629</v>
      </c>
      <c r="P188" s="212">
        <v>21250</v>
      </c>
      <c r="Q188" s="205">
        <v>1</v>
      </c>
      <c r="R188" s="203" t="s">
        <v>632</v>
      </c>
      <c r="S188" s="211">
        <v>41278.5541435185</v>
      </c>
      <c r="T188" s="212">
        <v>-4</v>
      </c>
      <c r="U188" s="224">
        <v>21250</v>
      </c>
    </row>
    <row r="189" spans="1:21" s="183" customFormat="1" hidden="1">
      <c r="A189" s="203" t="s">
        <v>622</v>
      </c>
      <c r="B189" s="203" t="s">
        <v>623</v>
      </c>
      <c r="C189" s="203" t="s">
        <v>624</v>
      </c>
      <c r="D189" s="203"/>
      <c r="E189" s="203" t="s">
        <v>988</v>
      </c>
      <c r="F189" s="203" t="s">
        <v>629</v>
      </c>
      <c r="G189" s="205" t="s">
        <v>629</v>
      </c>
      <c r="H189" s="203" t="s">
        <v>79</v>
      </c>
      <c r="I189" s="203" t="s">
        <v>1056</v>
      </c>
      <c r="J189" s="203" t="s">
        <v>1057</v>
      </c>
      <c r="K189" s="203" t="s">
        <v>629</v>
      </c>
      <c r="L189" s="211">
        <v>41276.714583333298</v>
      </c>
      <c r="M189" s="203" t="s">
        <v>630</v>
      </c>
      <c r="N189" s="212">
        <v>4</v>
      </c>
      <c r="O189" s="203" t="s">
        <v>629</v>
      </c>
      <c r="P189" s="212">
        <v>44993.04</v>
      </c>
      <c r="Q189" s="205">
        <v>1</v>
      </c>
      <c r="R189" s="203" t="s">
        <v>632</v>
      </c>
      <c r="S189" s="211">
        <v>41278.5541435185</v>
      </c>
      <c r="T189" s="212">
        <v>-4</v>
      </c>
      <c r="U189" s="224">
        <v>44993.04</v>
      </c>
    </row>
    <row r="190" spans="1:21" s="183" customFormat="1" hidden="1">
      <c r="A190" s="203" t="s">
        <v>622</v>
      </c>
      <c r="B190" s="203" t="s">
        <v>623</v>
      </c>
      <c r="C190" s="203" t="s">
        <v>624</v>
      </c>
      <c r="D190" s="203"/>
      <c r="E190" s="203" t="s">
        <v>988</v>
      </c>
      <c r="F190" s="203" t="s">
        <v>629</v>
      </c>
      <c r="G190" s="205" t="s">
        <v>629</v>
      </c>
      <c r="H190" s="203" t="s">
        <v>79</v>
      </c>
      <c r="I190" s="203" t="s">
        <v>1058</v>
      </c>
      <c r="J190" s="203" t="s">
        <v>1059</v>
      </c>
      <c r="K190" s="203" t="s">
        <v>629</v>
      </c>
      <c r="L190" s="211">
        <v>41276.715972222199</v>
      </c>
      <c r="M190" s="203" t="s">
        <v>630</v>
      </c>
      <c r="N190" s="212">
        <v>6</v>
      </c>
      <c r="O190" s="203" t="s">
        <v>629</v>
      </c>
      <c r="P190" s="212">
        <v>34200</v>
      </c>
      <c r="Q190" s="205">
        <v>1</v>
      </c>
      <c r="R190" s="203" t="s">
        <v>632</v>
      </c>
      <c r="S190" s="211">
        <v>41278.5541435185</v>
      </c>
      <c r="T190" s="212">
        <v>-6</v>
      </c>
      <c r="U190" s="224">
        <v>34200</v>
      </c>
    </row>
    <row r="191" spans="1:21" s="183" customFormat="1" hidden="1">
      <c r="A191" s="203" t="s">
        <v>622</v>
      </c>
      <c r="B191" s="203" t="s">
        <v>623</v>
      </c>
      <c r="C191" s="203" t="s">
        <v>624</v>
      </c>
      <c r="D191" s="203"/>
      <c r="E191" s="203" t="s">
        <v>988</v>
      </c>
      <c r="F191" s="203" t="s">
        <v>629</v>
      </c>
      <c r="G191" s="205" t="s">
        <v>629</v>
      </c>
      <c r="H191" s="203" t="s">
        <v>79</v>
      </c>
      <c r="I191" s="203" t="s">
        <v>1060</v>
      </c>
      <c r="J191" s="203" t="s">
        <v>1061</v>
      </c>
      <c r="K191" s="203" t="s">
        <v>629</v>
      </c>
      <c r="L191" s="211">
        <v>41276.715972222199</v>
      </c>
      <c r="M191" s="203" t="s">
        <v>630</v>
      </c>
      <c r="N191" s="212">
        <v>2</v>
      </c>
      <c r="O191" s="203" t="s">
        <v>629</v>
      </c>
      <c r="P191" s="212">
        <v>16400</v>
      </c>
      <c r="Q191" s="205">
        <v>1</v>
      </c>
      <c r="R191" s="203" t="s">
        <v>632</v>
      </c>
      <c r="S191" s="211">
        <v>41278.5541435185</v>
      </c>
      <c r="T191" s="212">
        <v>-2</v>
      </c>
      <c r="U191" s="224">
        <v>16400</v>
      </c>
    </row>
    <row r="192" spans="1:21" s="183" customFormat="1" hidden="1">
      <c r="A192" s="203" t="s">
        <v>622</v>
      </c>
      <c r="B192" s="203" t="s">
        <v>623</v>
      </c>
      <c r="C192" s="203" t="s">
        <v>624</v>
      </c>
      <c r="D192" s="203"/>
      <c r="E192" s="203" t="s">
        <v>988</v>
      </c>
      <c r="F192" s="203" t="s">
        <v>629</v>
      </c>
      <c r="G192" s="205" t="s">
        <v>629</v>
      </c>
      <c r="H192" s="203" t="s">
        <v>79</v>
      </c>
      <c r="I192" s="203" t="s">
        <v>1062</v>
      </c>
      <c r="J192" s="203" t="s">
        <v>1063</v>
      </c>
      <c r="K192" s="203" t="s">
        <v>629</v>
      </c>
      <c r="L192" s="211">
        <v>41276.719444444403</v>
      </c>
      <c r="M192" s="203" t="s">
        <v>630</v>
      </c>
      <c r="N192" s="212">
        <v>2</v>
      </c>
      <c r="O192" s="203" t="s">
        <v>629</v>
      </c>
      <c r="P192" s="212">
        <v>40918</v>
      </c>
      <c r="Q192" s="205">
        <v>1</v>
      </c>
      <c r="R192" s="203" t="s">
        <v>632</v>
      </c>
      <c r="S192" s="211">
        <v>41278.554131944402</v>
      </c>
      <c r="T192" s="212">
        <v>-2</v>
      </c>
      <c r="U192" s="224">
        <v>40918</v>
      </c>
    </row>
    <row r="193" spans="1:21" s="183" customFormat="1" hidden="1">
      <c r="A193" s="203" t="s">
        <v>622</v>
      </c>
      <c r="B193" s="203" t="s">
        <v>623</v>
      </c>
      <c r="C193" s="203" t="s">
        <v>624</v>
      </c>
      <c r="D193" s="203"/>
      <c r="E193" s="203" t="s">
        <v>988</v>
      </c>
      <c r="F193" s="203" t="s">
        <v>629</v>
      </c>
      <c r="G193" s="205" t="s">
        <v>629</v>
      </c>
      <c r="H193" s="203" t="s">
        <v>79</v>
      </c>
      <c r="I193" s="203" t="s">
        <v>1064</v>
      </c>
      <c r="J193" s="203" t="s">
        <v>1065</v>
      </c>
      <c r="K193" s="203" t="s">
        <v>629</v>
      </c>
      <c r="L193" s="211">
        <v>41276.719444444403</v>
      </c>
      <c r="M193" s="203" t="s">
        <v>630</v>
      </c>
      <c r="N193" s="212">
        <v>3</v>
      </c>
      <c r="O193" s="203" t="s">
        <v>629</v>
      </c>
      <c r="P193" s="212">
        <v>12255.57</v>
      </c>
      <c r="Q193" s="205">
        <v>1</v>
      </c>
      <c r="R193" s="203" t="s">
        <v>632</v>
      </c>
      <c r="S193" s="211">
        <v>41278.554131944402</v>
      </c>
      <c r="T193" s="212">
        <v>-3</v>
      </c>
      <c r="U193" s="224">
        <v>12255.57</v>
      </c>
    </row>
    <row r="194" spans="1:21" s="183" customFormat="1" hidden="1">
      <c r="A194" s="203" t="s">
        <v>622</v>
      </c>
      <c r="B194" s="203" t="s">
        <v>623</v>
      </c>
      <c r="C194" s="203" t="s">
        <v>624</v>
      </c>
      <c r="D194" s="203"/>
      <c r="E194" s="203" t="s">
        <v>988</v>
      </c>
      <c r="F194" s="203" t="s">
        <v>629</v>
      </c>
      <c r="G194" s="205" t="s">
        <v>629</v>
      </c>
      <c r="H194" s="203" t="s">
        <v>79</v>
      </c>
      <c r="I194" s="203" t="s">
        <v>1066</v>
      </c>
      <c r="J194" s="203" t="s">
        <v>1067</v>
      </c>
      <c r="K194" s="203" t="s">
        <v>629</v>
      </c>
      <c r="L194" s="211">
        <v>41276.71875</v>
      </c>
      <c r="M194" s="203" t="s">
        <v>630</v>
      </c>
      <c r="N194" s="212">
        <v>1</v>
      </c>
      <c r="O194" s="203" t="s">
        <v>629</v>
      </c>
      <c r="P194" s="212">
        <v>14355</v>
      </c>
      <c r="Q194" s="205">
        <v>1</v>
      </c>
      <c r="R194" s="203" t="s">
        <v>632</v>
      </c>
      <c r="S194" s="211">
        <v>41278.554131944402</v>
      </c>
      <c r="T194" s="212">
        <v>-1</v>
      </c>
      <c r="U194" s="224">
        <v>14355</v>
      </c>
    </row>
    <row r="195" spans="1:21" s="183" customFormat="1" hidden="1">
      <c r="A195" s="203" t="s">
        <v>622</v>
      </c>
      <c r="B195" s="203" t="s">
        <v>623</v>
      </c>
      <c r="C195" s="203" t="s">
        <v>624</v>
      </c>
      <c r="D195" s="203"/>
      <c r="E195" s="203" t="s">
        <v>988</v>
      </c>
      <c r="F195" s="203" t="s">
        <v>629</v>
      </c>
      <c r="G195" s="205" t="s">
        <v>629</v>
      </c>
      <c r="H195" s="203" t="s">
        <v>79</v>
      </c>
      <c r="I195" s="203" t="s">
        <v>678</v>
      </c>
      <c r="J195" s="203" t="s">
        <v>679</v>
      </c>
      <c r="K195" s="203" t="s">
        <v>629</v>
      </c>
      <c r="L195" s="211">
        <v>41276.712500000001</v>
      </c>
      <c r="M195" s="203" t="s">
        <v>630</v>
      </c>
      <c r="N195" s="212">
        <v>240</v>
      </c>
      <c r="O195" s="203" t="s">
        <v>629</v>
      </c>
      <c r="P195" s="212">
        <v>573600</v>
      </c>
      <c r="Q195" s="205">
        <v>1</v>
      </c>
      <c r="R195" s="203" t="s">
        <v>632</v>
      </c>
      <c r="S195" s="211">
        <v>41278.5541435185</v>
      </c>
      <c r="T195" s="212">
        <v>-240</v>
      </c>
      <c r="U195" s="224">
        <v>573600</v>
      </c>
    </row>
    <row r="196" spans="1:21" s="183" customFormat="1" hidden="1">
      <c r="A196" s="203" t="s">
        <v>622</v>
      </c>
      <c r="B196" s="203" t="s">
        <v>623</v>
      </c>
      <c r="C196" s="203" t="s">
        <v>624</v>
      </c>
      <c r="D196" s="203"/>
      <c r="E196" s="203" t="s">
        <v>988</v>
      </c>
      <c r="F196" s="203" t="s">
        <v>629</v>
      </c>
      <c r="G196" s="205" t="s">
        <v>629</v>
      </c>
      <c r="H196" s="203" t="s">
        <v>79</v>
      </c>
      <c r="I196" s="203" t="s">
        <v>1009</v>
      </c>
      <c r="J196" s="203" t="s">
        <v>1010</v>
      </c>
      <c r="K196" s="203" t="s">
        <v>629</v>
      </c>
      <c r="L196" s="211">
        <v>41276.713888888902</v>
      </c>
      <c r="M196" s="203" t="s">
        <v>630</v>
      </c>
      <c r="N196" s="212">
        <v>10</v>
      </c>
      <c r="O196" s="203" t="s">
        <v>629</v>
      </c>
      <c r="P196" s="212">
        <v>454353.8</v>
      </c>
      <c r="Q196" s="205">
        <v>1</v>
      </c>
      <c r="R196" s="203" t="s">
        <v>632</v>
      </c>
      <c r="S196" s="211">
        <v>41278.5541435185</v>
      </c>
      <c r="T196" s="212">
        <v>-10</v>
      </c>
      <c r="U196" s="224">
        <v>519147.2</v>
      </c>
    </row>
    <row r="197" spans="1:21" s="183" customFormat="1" hidden="1">
      <c r="A197" s="203" t="s">
        <v>622</v>
      </c>
      <c r="B197" s="203" t="s">
        <v>623</v>
      </c>
      <c r="C197" s="203" t="s">
        <v>624</v>
      </c>
      <c r="D197" s="203"/>
      <c r="E197" s="203" t="s">
        <v>988</v>
      </c>
      <c r="F197" s="203" t="s">
        <v>629</v>
      </c>
      <c r="G197" s="205" t="s">
        <v>629</v>
      </c>
      <c r="H197" s="203" t="s">
        <v>79</v>
      </c>
      <c r="I197" s="203" t="s">
        <v>1009</v>
      </c>
      <c r="J197" s="203" t="s">
        <v>1010</v>
      </c>
      <c r="K197" s="203" t="s">
        <v>629</v>
      </c>
      <c r="L197" s="211">
        <v>41276.713888888902</v>
      </c>
      <c r="M197" s="203" t="s">
        <v>630</v>
      </c>
      <c r="N197" s="212">
        <v>10</v>
      </c>
      <c r="O197" s="203" t="s">
        <v>629</v>
      </c>
      <c r="P197" s="212">
        <v>454353.8</v>
      </c>
      <c r="Q197" s="205">
        <v>2</v>
      </c>
      <c r="R197" s="203" t="s">
        <v>632</v>
      </c>
      <c r="S197" s="211">
        <v>41302.590358796297</v>
      </c>
      <c r="T197" s="212">
        <v>-10</v>
      </c>
      <c r="U197" s="224">
        <v>528129.69999999995</v>
      </c>
    </row>
    <row r="198" spans="1:21" s="183" customFormat="1" hidden="1">
      <c r="A198" s="203" t="s">
        <v>622</v>
      </c>
      <c r="B198" s="203" t="s">
        <v>623</v>
      </c>
      <c r="C198" s="203" t="s">
        <v>624</v>
      </c>
      <c r="D198" s="203"/>
      <c r="E198" s="203" t="s">
        <v>988</v>
      </c>
      <c r="F198" s="203" t="s">
        <v>629</v>
      </c>
      <c r="G198" s="205" t="s">
        <v>629</v>
      </c>
      <c r="H198" s="203" t="s">
        <v>79</v>
      </c>
      <c r="I198" s="203" t="s">
        <v>993</v>
      </c>
      <c r="J198" s="203" t="s">
        <v>994</v>
      </c>
      <c r="K198" s="203" t="s">
        <v>629</v>
      </c>
      <c r="L198" s="211">
        <v>41276.718055555597</v>
      </c>
      <c r="M198" s="203" t="s">
        <v>674</v>
      </c>
      <c r="N198" s="212">
        <v>25</v>
      </c>
      <c r="O198" s="203" t="s">
        <v>629</v>
      </c>
      <c r="P198" s="212">
        <v>739825</v>
      </c>
      <c r="Q198" s="205">
        <v>1</v>
      </c>
      <c r="R198" s="203" t="s">
        <v>632</v>
      </c>
      <c r="S198" s="211">
        <v>41283.640046296299</v>
      </c>
      <c r="T198" s="212">
        <v>-25</v>
      </c>
      <c r="U198" s="224">
        <v>801781</v>
      </c>
    </row>
    <row r="199" spans="1:21" s="183" customFormat="1" hidden="1">
      <c r="A199" s="203" t="s">
        <v>622</v>
      </c>
      <c r="B199" s="203" t="s">
        <v>623</v>
      </c>
      <c r="C199" s="203" t="s">
        <v>624</v>
      </c>
      <c r="D199" s="203"/>
      <c r="E199" s="203" t="s">
        <v>988</v>
      </c>
      <c r="F199" s="203" t="s">
        <v>629</v>
      </c>
      <c r="G199" s="205" t="s">
        <v>629</v>
      </c>
      <c r="H199" s="203" t="s">
        <v>79</v>
      </c>
      <c r="I199" s="203" t="s">
        <v>993</v>
      </c>
      <c r="J199" s="203" t="s">
        <v>994</v>
      </c>
      <c r="K199" s="203" t="s">
        <v>629</v>
      </c>
      <c r="L199" s="211">
        <v>41276.718055555597</v>
      </c>
      <c r="M199" s="203" t="s">
        <v>674</v>
      </c>
      <c r="N199" s="212">
        <v>25</v>
      </c>
      <c r="O199" s="203" t="s">
        <v>629</v>
      </c>
      <c r="P199" s="212">
        <v>739825</v>
      </c>
      <c r="Q199" s="205">
        <v>2</v>
      </c>
      <c r="R199" s="203" t="s">
        <v>632</v>
      </c>
      <c r="S199" s="211">
        <v>41285.412604166697</v>
      </c>
      <c r="T199" s="212">
        <v>-50</v>
      </c>
      <c r="U199" s="224">
        <v>1603562</v>
      </c>
    </row>
    <row r="200" spans="1:21" s="183" customFormat="1" hidden="1">
      <c r="A200" s="203" t="s">
        <v>622</v>
      </c>
      <c r="B200" s="203" t="s">
        <v>623</v>
      </c>
      <c r="C200" s="203" t="s">
        <v>624</v>
      </c>
      <c r="D200" s="203"/>
      <c r="E200" s="203" t="s">
        <v>988</v>
      </c>
      <c r="F200" s="203" t="s">
        <v>629</v>
      </c>
      <c r="G200" s="205" t="s">
        <v>629</v>
      </c>
      <c r="H200" s="203" t="s">
        <v>79</v>
      </c>
      <c r="I200" s="203" t="s">
        <v>993</v>
      </c>
      <c r="J200" s="203" t="s">
        <v>994</v>
      </c>
      <c r="K200" s="203" t="s">
        <v>629</v>
      </c>
      <c r="L200" s="211">
        <v>41276.718055555597</v>
      </c>
      <c r="M200" s="203" t="s">
        <v>674</v>
      </c>
      <c r="N200" s="212">
        <v>25</v>
      </c>
      <c r="O200" s="203" t="s">
        <v>629</v>
      </c>
      <c r="P200" s="212">
        <v>739825</v>
      </c>
      <c r="Q200" s="205">
        <v>3</v>
      </c>
      <c r="R200" s="203" t="s">
        <v>632</v>
      </c>
      <c r="S200" s="211">
        <v>41297.612442129597</v>
      </c>
      <c r="T200" s="212">
        <v>-25</v>
      </c>
      <c r="U200" s="224">
        <v>801781</v>
      </c>
    </row>
    <row r="201" spans="1:21" s="183" customFormat="1" hidden="1">
      <c r="A201" s="203" t="s">
        <v>622</v>
      </c>
      <c r="B201" s="203" t="s">
        <v>623</v>
      </c>
      <c r="C201" s="203" t="s">
        <v>624</v>
      </c>
      <c r="D201" s="203"/>
      <c r="E201" s="203" t="s">
        <v>988</v>
      </c>
      <c r="F201" s="203" t="s">
        <v>629</v>
      </c>
      <c r="G201" s="205" t="s">
        <v>629</v>
      </c>
      <c r="H201" s="203" t="s">
        <v>79</v>
      </c>
      <c r="I201" s="203" t="s">
        <v>993</v>
      </c>
      <c r="J201" s="203" t="s">
        <v>994</v>
      </c>
      <c r="K201" s="203" t="s">
        <v>629</v>
      </c>
      <c r="L201" s="211">
        <v>41276.718055555597</v>
      </c>
      <c r="M201" s="203" t="s">
        <v>674</v>
      </c>
      <c r="N201" s="212">
        <v>25</v>
      </c>
      <c r="O201" s="203" t="s">
        <v>629</v>
      </c>
      <c r="P201" s="212">
        <v>739825</v>
      </c>
      <c r="Q201" s="205">
        <v>4</v>
      </c>
      <c r="R201" s="203" t="s">
        <v>632</v>
      </c>
      <c r="S201" s="211">
        <v>41305.567708333299</v>
      </c>
      <c r="T201" s="212">
        <v>-25</v>
      </c>
      <c r="U201" s="224">
        <v>801781</v>
      </c>
    </row>
    <row r="202" spans="1:21" s="183" customFormat="1" hidden="1">
      <c r="A202" s="203" t="s">
        <v>622</v>
      </c>
      <c r="B202" s="203" t="s">
        <v>623</v>
      </c>
      <c r="C202" s="203" t="s">
        <v>624</v>
      </c>
      <c r="D202" s="203"/>
      <c r="E202" s="203" t="s">
        <v>988</v>
      </c>
      <c r="F202" s="203" t="s">
        <v>629</v>
      </c>
      <c r="G202" s="205" t="s">
        <v>629</v>
      </c>
      <c r="H202" s="203" t="s">
        <v>79</v>
      </c>
      <c r="I202" s="203" t="s">
        <v>993</v>
      </c>
      <c r="J202" s="203" t="s">
        <v>994</v>
      </c>
      <c r="K202" s="203" t="s">
        <v>629</v>
      </c>
      <c r="L202" s="211">
        <v>41276.718055555597</v>
      </c>
      <c r="M202" s="203" t="s">
        <v>674</v>
      </c>
      <c r="N202" s="212">
        <v>25</v>
      </c>
      <c r="O202" s="203" t="s">
        <v>629</v>
      </c>
      <c r="P202" s="212">
        <v>739825</v>
      </c>
      <c r="Q202" s="205">
        <v>5</v>
      </c>
      <c r="R202" s="203" t="s">
        <v>632</v>
      </c>
      <c r="S202" s="211">
        <v>41305.612766203703</v>
      </c>
      <c r="T202" s="212">
        <v>-25</v>
      </c>
      <c r="U202" s="224">
        <v>801781</v>
      </c>
    </row>
    <row r="203" spans="1:21" s="183" customFormat="1" hidden="1">
      <c r="A203" s="203" t="s">
        <v>622</v>
      </c>
      <c r="B203" s="203" t="s">
        <v>623</v>
      </c>
      <c r="C203" s="203" t="s">
        <v>624</v>
      </c>
      <c r="D203" s="203"/>
      <c r="E203" s="203" t="s">
        <v>988</v>
      </c>
      <c r="F203" s="203" t="s">
        <v>629</v>
      </c>
      <c r="G203" s="205" t="s">
        <v>629</v>
      </c>
      <c r="H203" s="203" t="s">
        <v>79</v>
      </c>
      <c r="I203" s="203" t="s">
        <v>993</v>
      </c>
      <c r="J203" s="203" t="s">
        <v>994</v>
      </c>
      <c r="K203" s="203" t="s">
        <v>629</v>
      </c>
      <c r="L203" s="211">
        <v>41276.718055555597</v>
      </c>
      <c r="M203" s="203" t="s">
        <v>674</v>
      </c>
      <c r="N203" s="212">
        <v>25</v>
      </c>
      <c r="O203" s="203" t="s">
        <v>629</v>
      </c>
      <c r="P203" s="212">
        <v>739825</v>
      </c>
      <c r="Q203" s="205">
        <v>6</v>
      </c>
      <c r="R203" s="203" t="s">
        <v>995</v>
      </c>
      <c r="S203" s="211">
        <v>41305.661898148202</v>
      </c>
      <c r="T203" s="212">
        <v>25</v>
      </c>
      <c r="U203" s="224">
        <v>-801781</v>
      </c>
    </row>
    <row r="204" spans="1:21" s="183" customFormat="1" hidden="1">
      <c r="A204" s="203" t="s">
        <v>622</v>
      </c>
      <c r="B204" s="203" t="s">
        <v>623</v>
      </c>
      <c r="C204" s="203" t="s">
        <v>624</v>
      </c>
      <c r="D204" s="203"/>
      <c r="E204" s="203" t="s">
        <v>988</v>
      </c>
      <c r="F204" s="203" t="s">
        <v>629</v>
      </c>
      <c r="G204" s="205" t="s">
        <v>629</v>
      </c>
      <c r="H204" s="203" t="s">
        <v>79</v>
      </c>
      <c r="I204" s="203" t="s">
        <v>1068</v>
      </c>
      <c r="J204" s="203" t="s">
        <v>1069</v>
      </c>
      <c r="K204" s="203" t="s">
        <v>629</v>
      </c>
      <c r="L204" s="211">
        <v>41276.718055555597</v>
      </c>
      <c r="M204" s="203" t="s">
        <v>630</v>
      </c>
      <c r="N204" s="212">
        <v>1</v>
      </c>
      <c r="O204" s="203" t="s">
        <v>629</v>
      </c>
      <c r="P204" s="212">
        <v>183636.36</v>
      </c>
      <c r="Q204" s="205">
        <v>1</v>
      </c>
      <c r="R204" s="203" t="s">
        <v>632</v>
      </c>
      <c r="S204" s="211">
        <v>41278.5541435185</v>
      </c>
      <c r="T204" s="212">
        <v>-1</v>
      </c>
      <c r="U204" s="224">
        <v>183636.36</v>
      </c>
    </row>
    <row r="205" spans="1:21" s="183" customFormat="1" hidden="1">
      <c r="A205" s="203" t="s">
        <v>622</v>
      </c>
      <c r="B205" s="203" t="s">
        <v>623</v>
      </c>
      <c r="C205" s="203" t="s">
        <v>624</v>
      </c>
      <c r="D205" s="203"/>
      <c r="E205" s="203" t="s">
        <v>988</v>
      </c>
      <c r="F205" s="203" t="s">
        <v>629</v>
      </c>
      <c r="G205" s="205" t="s">
        <v>629</v>
      </c>
      <c r="H205" s="203" t="s">
        <v>79</v>
      </c>
      <c r="I205" s="203" t="s">
        <v>1070</v>
      </c>
      <c r="J205" s="203" t="s">
        <v>1071</v>
      </c>
      <c r="K205" s="203" t="s">
        <v>629</v>
      </c>
      <c r="L205" s="211">
        <v>41276.715277777803</v>
      </c>
      <c r="M205" s="203" t="s">
        <v>630</v>
      </c>
      <c r="N205" s="212">
        <v>10</v>
      </c>
      <c r="O205" s="203" t="s">
        <v>629</v>
      </c>
      <c r="P205" s="212">
        <v>35420.9</v>
      </c>
      <c r="Q205" s="205">
        <v>1</v>
      </c>
      <c r="R205" s="203" t="s">
        <v>632</v>
      </c>
      <c r="S205" s="211">
        <v>41278.5541435185</v>
      </c>
      <c r="T205" s="212">
        <v>-10</v>
      </c>
      <c r="U205" s="224">
        <v>35420.9</v>
      </c>
    </row>
    <row r="206" spans="1:21" s="183" customFormat="1" hidden="1">
      <c r="A206" s="203" t="s">
        <v>622</v>
      </c>
      <c r="B206" s="203" t="s">
        <v>623</v>
      </c>
      <c r="C206" s="203" t="s">
        <v>624</v>
      </c>
      <c r="D206" s="203"/>
      <c r="E206" s="203" t="s">
        <v>988</v>
      </c>
      <c r="F206" s="203" t="s">
        <v>629</v>
      </c>
      <c r="G206" s="205" t="s">
        <v>629</v>
      </c>
      <c r="H206" s="203" t="s">
        <v>79</v>
      </c>
      <c r="I206" s="203" t="s">
        <v>1072</v>
      </c>
      <c r="J206" s="203" t="s">
        <v>1073</v>
      </c>
      <c r="K206" s="203" t="s">
        <v>629</v>
      </c>
      <c r="L206" s="211">
        <v>41276.715277777803</v>
      </c>
      <c r="M206" s="203" t="s">
        <v>630</v>
      </c>
      <c r="N206" s="212">
        <v>6</v>
      </c>
      <c r="O206" s="203" t="s">
        <v>629</v>
      </c>
      <c r="P206" s="212">
        <v>169170.48</v>
      </c>
      <c r="Q206" s="205">
        <v>1</v>
      </c>
      <c r="R206" s="203" t="s">
        <v>632</v>
      </c>
      <c r="S206" s="211">
        <v>41278.5541435185</v>
      </c>
      <c r="T206" s="212">
        <v>-6</v>
      </c>
      <c r="U206" s="224">
        <v>169170.48</v>
      </c>
    </row>
    <row r="207" spans="1:21" s="183" customFormat="1" hidden="1">
      <c r="A207" s="203" t="s">
        <v>622</v>
      </c>
      <c r="B207" s="203" t="s">
        <v>623</v>
      </c>
      <c r="C207" s="203" t="s">
        <v>624</v>
      </c>
      <c r="D207" s="203"/>
      <c r="E207" s="203" t="s">
        <v>988</v>
      </c>
      <c r="F207" s="203" t="s">
        <v>629</v>
      </c>
      <c r="G207" s="205" t="s">
        <v>629</v>
      </c>
      <c r="H207" s="203" t="s">
        <v>79</v>
      </c>
      <c r="I207" s="203" t="s">
        <v>1074</v>
      </c>
      <c r="J207" s="203" t="s">
        <v>1075</v>
      </c>
      <c r="K207" s="203" t="s">
        <v>629</v>
      </c>
      <c r="L207" s="211">
        <v>41276.716666666704</v>
      </c>
      <c r="M207" s="203" t="s">
        <v>630</v>
      </c>
      <c r="N207" s="212">
        <v>6</v>
      </c>
      <c r="O207" s="203" t="s">
        <v>629</v>
      </c>
      <c r="P207" s="212">
        <v>47764.92</v>
      </c>
      <c r="Q207" s="205">
        <v>1</v>
      </c>
      <c r="R207" s="203" t="s">
        <v>632</v>
      </c>
      <c r="S207" s="211">
        <v>41278.5541435185</v>
      </c>
      <c r="T207" s="212">
        <v>-6</v>
      </c>
      <c r="U207" s="224">
        <v>47764.92</v>
      </c>
    </row>
    <row r="208" spans="1:21" s="183" customFormat="1" hidden="1">
      <c r="A208" s="203" t="s">
        <v>622</v>
      </c>
      <c r="B208" s="203" t="s">
        <v>623</v>
      </c>
      <c r="C208" s="203" t="s">
        <v>624</v>
      </c>
      <c r="D208" s="203"/>
      <c r="E208" s="203" t="s">
        <v>988</v>
      </c>
      <c r="F208" s="203" t="s">
        <v>629</v>
      </c>
      <c r="G208" s="205" t="s">
        <v>629</v>
      </c>
      <c r="H208" s="203" t="s">
        <v>79</v>
      </c>
      <c r="I208" s="203" t="s">
        <v>1076</v>
      </c>
      <c r="J208" s="203" t="s">
        <v>1077</v>
      </c>
      <c r="K208" s="203" t="s">
        <v>629</v>
      </c>
      <c r="L208" s="211">
        <v>41276.716666666704</v>
      </c>
      <c r="M208" s="203" t="s">
        <v>630</v>
      </c>
      <c r="N208" s="212">
        <v>1</v>
      </c>
      <c r="O208" s="203" t="s">
        <v>629</v>
      </c>
      <c r="P208" s="212">
        <v>6454.86</v>
      </c>
      <c r="Q208" s="205">
        <v>1</v>
      </c>
      <c r="R208" s="203" t="s">
        <v>632</v>
      </c>
      <c r="S208" s="211">
        <v>41278.5541435185</v>
      </c>
      <c r="T208" s="212">
        <v>-1</v>
      </c>
      <c r="U208" s="224">
        <v>6454.86</v>
      </c>
    </row>
    <row r="209" spans="1:21" s="183" customFormat="1" hidden="1">
      <c r="A209" s="203" t="s">
        <v>622</v>
      </c>
      <c r="B209" s="203" t="s">
        <v>623</v>
      </c>
      <c r="C209" s="203" t="s">
        <v>624</v>
      </c>
      <c r="D209" s="203"/>
      <c r="E209" s="203" t="s">
        <v>988</v>
      </c>
      <c r="F209" s="203" t="s">
        <v>629</v>
      </c>
      <c r="G209" s="205" t="s">
        <v>629</v>
      </c>
      <c r="H209" s="203" t="s">
        <v>79</v>
      </c>
      <c r="I209" s="203" t="s">
        <v>1078</v>
      </c>
      <c r="J209" s="203" t="s">
        <v>1079</v>
      </c>
      <c r="K209" s="203" t="s">
        <v>629</v>
      </c>
      <c r="L209" s="211">
        <v>41276.716666666704</v>
      </c>
      <c r="M209" s="203" t="s">
        <v>630</v>
      </c>
      <c r="N209" s="212">
        <v>3</v>
      </c>
      <c r="O209" s="203" t="s">
        <v>629</v>
      </c>
      <c r="P209" s="212">
        <v>21000</v>
      </c>
      <c r="Q209" s="205">
        <v>1</v>
      </c>
      <c r="R209" s="203" t="s">
        <v>632</v>
      </c>
      <c r="S209" s="211">
        <v>41297.605277777802</v>
      </c>
      <c r="T209" s="212">
        <v>-3</v>
      </c>
      <c r="U209" s="224">
        <v>23514</v>
      </c>
    </row>
    <row r="210" spans="1:21" s="183" customFormat="1" hidden="1">
      <c r="A210" s="203" t="s">
        <v>622</v>
      </c>
      <c r="B210" s="203" t="s">
        <v>623</v>
      </c>
      <c r="C210" s="203" t="s">
        <v>624</v>
      </c>
      <c r="D210" s="203"/>
      <c r="E210" s="203" t="s">
        <v>988</v>
      </c>
      <c r="F210" s="203" t="s">
        <v>629</v>
      </c>
      <c r="G210" s="205" t="s">
        <v>629</v>
      </c>
      <c r="H210" s="203" t="s">
        <v>79</v>
      </c>
      <c r="I210" s="203" t="s">
        <v>847</v>
      </c>
      <c r="J210" s="203" t="s">
        <v>848</v>
      </c>
      <c r="K210" s="203" t="s">
        <v>629</v>
      </c>
      <c r="L210" s="211">
        <v>41276.714583333298</v>
      </c>
      <c r="M210" s="203" t="s">
        <v>630</v>
      </c>
      <c r="N210" s="212">
        <v>4</v>
      </c>
      <c r="O210" s="203" t="s">
        <v>629</v>
      </c>
      <c r="P210" s="212">
        <v>49948</v>
      </c>
      <c r="Q210" s="205">
        <v>1</v>
      </c>
      <c r="R210" s="203" t="s">
        <v>632</v>
      </c>
      <c r="S210" s="211">
        <v>41278.5541435185</v>
      </c>
      <c r="T210" s="212">
        <v>-4</v>
      </c>
      <c r="U210" s="224">
        <v>49948</v>
      </c>
    </row>
    <row r="211" spans="1:21" s="183" customFormat="1" hidden="1">
      <c r="A211" s="203" t="s">
        <v>622</v>
      </c>
      <c r="B211" s="203" t="s">
        <v>623</v>
      </c>
      <c r="C211" s="203" t="s">
        <v>624</v>
      </c>
      <c r="D211" s="203"/>
      <c r="E211" s="203" t="s">
        <v>988</v>
      </c>
      <c r="F211" s="203" t="s">
        <v>629</v>
      </c>
      <c r="G211" s="205" t="s">
        <v>629</v>
      </c>
      <c r="H211" s="203" t="s">
        <v>79</v>
      </c>
      <c r="I211" s="203" t="s">
        <v>1015</v>
      </c>
      <c r="J211" s="203" t="s">
        <v>410</v>
      </c>
      <c r="K211" s="203" t="s">
        <v>629</v>
      </c>
      <c r="L211" s="211">
        <v>41277.367361111101</v>
      </c>
      <c r="M211" s="203" t="s">
        <v>630</v>
      </c>
      <c r="N211" s="212">
        <v>1</v>
      </c>
      <c r="O211" s="203" t="s">
        <v>629</v>
      </c>
      <c r="P211" s="212">
        <v>34447</v>
      </c>
      <c r="Q211" s="205">
        <v>1</v>
      </c>
      <c r="R211" s="203" t="s">
        <v>632</v>
      </c>
      <c r="S211" s="211">
        <v>41278.554131944402</v>
      </c>
      <c r="T211" s="212">
        <v>-1</v>
      </c>
      <c r="U211" s="224">
        <v>34447</v>
      </c>
    </row>
    <row r="212" spans="1:21" s="183" customFormat="1" hidden="1">
      <c r="A212" s="203" t="s">
        <v>622</v>
      </c>
      <c r="B212" s="203" t="s">
        <v>623</v>
      </c>
      <c r="C212" s="203" t="s">
        <v>624</v>
      </c>
      <c r="D212" s="203"/>
      <c r="E212" s="203" t="s">
        <v>988</v>
      </c>
      <c r="F212" s="203" t="s">
        <v>629</v>
      </c>
      <c r="G212" s="205" t="s">
        <v>629</v>
      </c>
      <c r="H212" s="203" t="s">
        <v>79</v>
      </c>
      <c r="I212" s="203" t="s">
        <v>1015</v>
      </c>
      <c r="J212" s="203" t="s">
        <v>410</v>
      </c>
      <c r="K212" s="203" t="s">
        <v>629</v>
      </c>
      <c r="L212" s="211">
        <v>41277.367361111101</v>
      </c>
      <c r="M212" s="203" t="s">
        <v>630</v>
      </c>
      <c r="N212" s="212">
        <v>1</v>
      </c>
      <c r="O212" s="203" t="s">
        <v>629</v>
      </c>
      <c r="P212" s="212">
        <v>34447</v>
      </c>
      <c r="Q212" s="205">
        <v>2</v>
      </c>
      <c r="R212" s="203" t="s">
        <v>632</v>
      </c>
      <c r="S212" s="211">
        <v>41302.620266203703</v>
      </c>
      <c r="T212" s="212">
        <v>-1</v>
      </c>
      <c r="U212" s="224">
        <v>34447</v>
      </c>
    </row>
    <row r="213" spans="1:21" s="183" customFormat="1" hidden="1">
      <c r="A213" s="203" t="s">
        <v>622</v>
      </c>
      <c r="B213" s="203" t="s">
        <v>623</v>
      </c>
      <c r="C213" s="203" t="s">
        <v>624</v>
      </c>
      <c r="D213" s="203"/>
      <c r="E213" s="203" t="s">
        <v>988</v>
      </c>
      <c r="F213" s="203" t="s">
        <v>629</v>
      </c>
      <c r="G213" s="205" t="s">
        <v>629</v>
      </c>
      <c r="H213" s="203" t="s">
        <v>79</v>
      </c>
      <c r="I213" s="203" t="s">
        <v>1080</v>
      </c>
      <c r="J213" s="203" t="s">
        <v>1081</v>
      </c>
      <c r="K213" s="203" t="s">
        <v>629</v>
      </c>
      <c r="L213" s="211">
        <v>41277.366666666698</v>
      </c>
      <c r="M213" s="203" t="s">
        <v>630</v>
      </c>
      <c r="N213" s="212">
        <v>1</v>
      </c>
      <c r="O213" s="203" t="s">
        <v>629</v>
      </c>
      <c r="P213" s="212">
        <v>1330</v>
      </c>
      <c r="Q213" s="205">
        <v>1</v>
      </c>
      <c r="R213" s="203" t="s">
        <v>632</v>
      </c>
      <c r="S213" s="211">
        <v>41278.554131944402</v>
      </c>
      <c r="T213" s="212">
        <v>-1</v>
      </c>
      <c r="U213" s="224">
        <v>1330</v>
      </c>
    </row>
    <row r="214" spans="1:21" s="183" customFormat="1" hidden="1">
      <c r="A214" s="203" t="s">
        <v>622</v>
      </c>
      <c r="B214" s="203" t="s">
        <v>623</v>
      </c>
      <c r="C214" s="203" t="s">
        <v>624</v>
      </c>
      <c r="D214" s="203"/>
      <c r="E214" s="203" t="s">
        <v>988</v>
      </c>
      <c r="F214" s="203" t="s">
        <v>629</v>
      </c>
      <c r="G214" s="205" t="s">
        <v>629</v>
      </c>
      <c r="H214" s="203" t="s">
        <v>79</v>
      </c>
      <c r="I214" s="203" t="s">
        <v>1082</v>
      </c>
      <c r="J214" s="203" t="s">
        <v>1083</v>
      </c>
      <c r="K214" s="203" t="s">
        <v>629</v>
      </c>
      <c r="L214" s="211">
        <v>41277.366666666698</v>
      </c>
      <c r="M214" s="203" t="s">
        <v>630</v>
      </c>
      <c r="N214" s="212">
        <v>2</v>
      </c>
      <c r="O214" s="203" t="s">
        <v>629</v>
      </c>
      <c r="P214" s="212">
        <v>6118</v>
      </c>
      <c r="Q214" s="205">
        <v>1</v>
      </c>
      <c r="R214" s="203" t="s">
        <v>632</v>
      </c>
      <c r="S214" s="211">
        <v>41278.554131944402</v>
      </c>
      <c r="T214" s="212">
        <v>-2</v>
      </c>
      <c r="U214" s="224">
        <v>6118</v>
      </c>
    </row>
    <row r="215" spans="1:21" s="183" customFormat="1" hidden="1">
      <c r="A215" s="203" t="s">
        <v>622</v>
      </c>
      <c r="B215" s="203" t="s">
        <v>623</v>
      </c>
      <c r="C215" s="203" t="s">
        <v>624</v>
      </c>
      <c r="D215" s="203"/>
      <c r="E215" s="203" t="s">
        <v>988</v>
      </c>
      <c r="F215" s="203" t="s">
        <v>629</v>
      </c>
      <c r="G215" s="205" t="s">
        <v>629</v>
      </c>
      <c r="H215" s="203" t="s">
        <v>79</v>
      </c>
      <c r="I215" s="203" t="s">
        <v>1084</v>
      </c>
      <c r="J215" s="203" t="s">
        <v>499</v>
      </c>
      <c r="K215" s="203" t="s">
        <v>629</v>
      </c>
      <c r="L215" s="211">
        <v>41276.718055555597</v>
      </c>
      <c r="M215" s="203" t="s">
        <v>630</v>
      </c>
      <c r="N215" s="212">
        <v>4</v>
      </c>
      <c r="O215" s="203" t="s">
        <v>629</v>
      </c>
      <c r="P215" s="212">
        <v>20900</v>
      </c>
      <c r="Q215" s="205">
        <v>1</v>
      </c>
      <c r="R215" s="203" t="s">
        <v>632</v>
      </c>
      <c r="S215" s="211">
        <v>41278.554131944402</v>
      </c>
      <c r="T215" s="212">
        <v>-4</v>
      </c>
      <c r="U215" s="224">
        <v>20900</v>
      </c>
    </row>
    <row r="216" spans="1:21" s="183" customFormat="1" hidden="1">
      <c r="A216" s="203" t="s">
        <v>622</v>
      </c>
      <c r="B216" s="203" t="s">
        <v>623</v>
      </c>
      <c r="C216" s="203" t="s">
        <v>624</v>
      </c>
      <c r="D216" s="203"/>
      <c r="E216" s="203" t="s">
        <v>1085</v>
      </c>
      <c r="F216" s="203" t="s">
        <v>1086</v>
      </c>
      <c r="G216" s="205">
        <v>1</v>
      </c>
      <c r="H216" s="203" t="s">
        <v>79</v>
      </c>
      <c r="I216" s="203" t="s">
        <v>1087</v>
      </c>
      <c r="J216" s="203" t="s">
        <v>502</v>
      </c>
      <c r="K216" s="203" t="s">
        <v>629</v>
      </c>
      <c r="L216" s="211">
        <v>41290.416678240697</v>
      </c>
      <c r="M216" s="203" t="s">
        <v>630</v>
      </c>
      <c r="N216" s="212">
        <v>1</v>
      </c>
      <c r="O216" s="203" t="s">
        <v>631</v>
      </c>
      <c r="P216" s="212">
        <v>26400</v>
      </c>
      <c r="Q216" s="205">
        <v>1</v>
      </c>
      <c r="R216" s="203" t="s">
        <v>632</v>
      </c>
      <c r="S216" s="211">
        <v>41289.642465277801</v>
      </c>
      <c r="T216" s="212">
        <v>-1</v>
      </c>
      <c r="U216" s="224">
        <v>26400</v>
      </c>
    </row>
    <row r="217" spans="1:21" s="183" customFormat="1" hidden="1">
      <c r="A217" s="203" t="s">
        <v>622</v>
      </c>
      <c r="B217" s="203" t="s">
        <v>623</v>
      </c>
      <c r="C217" s="203" t="s">
        <v>624</v>
      </c>
      <c r="D217" s="203"/>
      <c r="E217" s="203" t="s">
        <v>1085</v>
      </c>
      <c r="F217" s="203" t="s">
        <v>1086</v>
      </c>
      <c r="G217" s="205">
        <v>1</v>
      </c>
      <c r="H217" s="203" t="s">
        <v>79</v>
      </c>
      <c r="I217" s="203" t="s">
        <v>1087</v>
      </c>
      <c r="J217" s="203" t="s">
        <v>502</v>
      </c>
      <c r="K217" s="203" t="s">
        <v>629</v>
      </c>
      <c r="L217" s="211">
        <v>41290.416678240697</v>
      </c>
      <c r="M217" s="203" t="s">
        <v>630</v>
      </c>
      <c r="N217" s="212">
        <v>1</v>
      </c>
      <c r="O217" s="203" t="s">
        <v>631</v>
      </c>
      <c r="P217" s="212">
        <v>26400</v>
      </c>
      <c r="Q217" s="205">
        <v>2</v>
      </c>
      <c r="R217" s="203" t="s">
        <v>632</v>
      </c>
      <c r="S217" s="211">
        <v>41311.745347222197</v>
      </c>
      <c r="T217" s="212">
        <v>-1</v>
      </c>
      <c r="U217" s="224">
        <v>26400</v>
      </c>
    </row>
    <row r="218" spans="1:21" s="183" customFormat="1" hidden="1">
      <c r="A218" s="203" t="s">
        <v>622</v>
      </c>
      <c r="B218" s="203" t="s">
        <v>623</v>
      </c>
      <c r="C218" s="203" t="s">
        <v>624</v>
      </c>
      <c r="D218" s="203"/>
      <c r="E218" s="203" t="s">
        <v>1085</v>
      </c>
      <c r="F218" s="203" t="s">
        <v>1088</v>
      </c>
      <c r="G218" s="205">
        <v>1</v>
      </c>
      <c r="H218" s="203" t="s">
        <v>79</v>
      </c>
      <c r="I218" s="203" t="s">
        <v>1087</v>
      </c>
      <c r="J218" s="203" t="s">
        <v>502</v>
      </c>
      <c r="K218" s="203" t="s">
        <v>629</v>
      </c>
      <c r="L218" s="211">
        <v>41310.344398148103</v>
      </c>
      <c r="M218" s="203" t="s">
        <v>630</v>
      </c>
      <c r="N218" s="212">
        <v>1</v>
      </c>
      <c r="O218" s="203" t="s">
        <v>631</v>
      </c>
      <c r="P218" s="212">
        <v>26400</v>
      </c>
      <c r="Q218" s="205">
        <v>1</v>
      </c>
      <c r="R218" s="203" t="s">
        <v>632</v>
      </c>
      <c r="S218" s="211">
        <v>41289.642465277801</v>
      </c>
      <c r="T218" s="212">
        <v>-1</v>
      </c>
      <c r="U218" s="224">
        <v>26400</v>
      </c>
    </row>
    <row r="219" spans="1:21" s="183" customFormat="1" hidden="1">
      <c r="A219" s="203" t="s">
        <v>622</v>
      </c>
      <c r="B219" s="203" t="s">
        <v>623</v>
      </c>
      <c r="C219" s="203" t="s">
        <v>624</v>
      </c>
      <c r="D219" s="203"/>
      <c r="E219" s="203" t="s">
        <v>1085</v>
      </c>
      <c r="F219" s="203" t="s">
        <v>1088</v>
      </c>
      <c r="G219" s="205">
        <v>1</v>
      </c>
      <c r="H219" s="203" t="s">
        <v>79</v>
      </c>
      <c r="I219" s="203" t="s">
        <v>1087</v>
      </c>
      <c r="J219" s="203" t="s">
        <v>502</v>
      </c>
      <c r="K219" s="203" t="s">
        <v>629</v>
      </c>
      <c r="L219" s="211">
        <v>41310.344398148103</v>
      </c>
      <c r="M219" s="203" t="s">
        <v>630</v>
      </c>
      <c r="N219" s="212">
        <v>1</v>
      </c>
      <c r="O219" s="203" t="s">
        <v>631</v>
      </c>
      <c r="P219" s="212">
        <v>26400</v>
      </c>
      <c r="Q219" s="205">
        <v>2</v>
      </c>
      <c r="R219" s="203" t="s">
        <v>632</v>
      </c>
      <c r="S219" s="211">
        <v>41311.745347222197</v>
      </c>
      <c r="T219" s="212">
        <v>-1</v>
      </c>
      <c r="U219" s="224">
        <v>26400</v>
      </c>
    </row>
    <row r="220" spans="1:21" s="183" customFormat="1" hidden="1">
      <c r="A220" s="203" t="s">
        <v>622</v>
      </c>
      <c r="B220" s="203" t="s">
        <v>623</v>
      </c>
      <c r="C220" s="203" t="s">
        <v>624</v>
      </c>
      <c r="D220" s="203"/>
      <c r="E220" s="203" t="s">
        <v>1085</v>
      </c>
      <c r="F220" s="203" t="s">
        <v>629</v>
      </c>
      <c r="G220" s="205" t="s">
        <v>629</v>
      </c>
      <c r="H220" s="203" t="s">
        <v>79</v>
      </c>
      <c r="I220" s="203" t="s">
        <v>1089</v>
      </c>
      <c r="J220" s="203" t="s">
        <v>1090</v>
      </c>
      <c r="K220" s="203" t="s">
        <v>629</v>
      </c>
      <c r="L220" s="211">
        <v>41277.363888888904</v>
      </c>
      <c r="M220" s="203" t="s">
        <v>630</v>
      </c>
      <c r="N220" s="212">
        <v>1</v>
      </c>
      <c r="O220" s="203" t="s">
        <v>629</v>
      </c>
      <c r="P220" s="212">
        <v>9900</v>
      </c>
      <c r="Q220" s="205">
        <v>1</v>
      </c>
      <c r="R220" s="203" t="s">
        <v>632</v>
      </c>
      <c r="S220" s="211">
        <v>41278.592453703699</v>
      </c>
      <c r="T220" s="212">
        <v>-1</v>
      </c>
      <c r="U220" s="224">
        <v>9900</v>
      </c>
    </row>
    <row r="221" spans="1:21" s="183" customFormat="1" hidden="1">
      <c r="A221" s="203" t="s">
        <v>622</v>
      </c>
      <c r="B221" s="203" t="s">
        <v>623</v>
      </c>
      <c r="C221" s="203" t="s">
        <v>624</v>
      </c>
      <c r="D221" s="203"/>
      <c r="E221" s="203" t="s">
        <v>1085</v>
      </c>
      <c r="F221" s="203" t="s">
        <v>629</v>
      </c>
      <c r="G221" s="205" t="s">
        <v>629</v>
      </c>
      <c r="H221" s="203" t="s">
        <v>79</v>
      </c>
      <c r="I221" s="203" t="s">
        <v>1091</v>
      </c>
      <c r="J221" s="203" t="s">
        <v>1092</v>
      </c>
      <c r="K221" s="203" t="s">
        <v>629</v>
      </c>
      <c r="L221" s="211">
        <v>41276.742361111101</v>
      </c>
      <c r="M221" s="203" t="s">
        <v>630</v>
      </c>
      <c r="N221" s="212">
        <v>25</v>
      </c>
      <c r="O221" s="203" t="s">
        <v>629</v>
      </c>
      <c r="P221" s="212">
        <v>636365.5</v>
      </c>
      <c r="Q221" s="205">
        <v>1</v>
      </c>
      <c r="R221" s="203" t="s">
        <v>632</v>
      </c>
      <c r="S221" s="211">
        <v>41278.592453703699</v>
      </c>
      <c r="T221" s="212">
        <v>-25</v>
      </c>
      <c r="U221" s="224">
        <v>636365.5</v>
      </c>
    </row>
    <row r="222" spans="1:21" s="183" customFormat="1" hidden="1">
      <c r="A222" s="203" t="s">
        <v>622</v>
      </c>
      <c r="B222" s="203" t="s">
        <v>623</v>
      </c>
      <c r="C222" s="203" t="s">
        <v>624</v>
      </c>
      <c r="D222" s="203"/>
      <c r="E222" s="203" t="s">
        <v>1085</v>
      </c>
      <c r="F222" s="203" t="s">
        <v>629</v>
      </c>
      <c r="G222" s="205" t="s">
        <v>629</v>
      </c>
      <c r="H222" s="203" t="s">
        <v>79</v>
      </c>
      <c r="I222" s="203" t="s">
        <v>680</v>
      </c>
      <c r="J222" s="203" t="s">
        <v>681</v>
      </c>
      <c r="K222" s="203" t="s">
        <v>629</v>
      </c>
      <c r="L222" s="211">
        <v>41276.741666666698</v>
      </c>
      <c r="M222" s="203" t="s">
        <v>630</v>
      </c>
      <c r="N222" s="212">
        <v>50</v>
      </c>
      <c r="O222" s="203" t="s">
        <v>629</v>
      </c>
      <c r="P222" s="212">
        <v>412500</v>
      </c>
      <c r="Q222" s="205">
        <v>1</v>
      </c>
      <c r="R222" s="203" t="s">
        <v>632</v>
      </c>
      <c r="S222" s="211">
        <v>41278.592453703699</v>
      </c>
      <c r="T222" s="212">
        <v>-50</v>
      </c>
      <c r="U222" s="224">
        <v>412500</v>
      </c>
    </row>
    <row r="223" spans="1:21" s="183" customFormat="1" hidden="1">
      <c r="A223" s="203" t="s">
        <v>622</v>
      </c>
      <c r="B223" s="203" t="s">
        <v>623</v>
      </c>
      <c r="C223" s="203" t="s">
        <v>624</v>
      </c>
      <c r="D223" s="203"/>
      <c r="E223" s="203" t="s">
        <v>1085</v>
      </c>
      <c r="F223" s="203" t="s">
        <v>629</v>
      </c>
      <c r="G223" s="205" t="s">
        <v>629</v>
      </c>
      <c r="H223" s="203" t="s">
        <v>79</v>
      </c>
      <c r="I223" s="203" t="s">
        <v>1051</v>
      </c>
      <c r="J223" s="203" t="s">
        <v>443</v>
      </c>
      <c r="K223" s="203" t="s">
        <v>629</v>
      </c>
      <c r="L223" s="211">
        <v>41276.741666666698</v>
      </c>
      <c r="M223" s="203" t="s">
        <v>630</v>
      </c>
      <c r="N223" s="212">
        <v>160</v>
      </c>
      <c r="O223" s="203" t="s">
        <v>629</v>
      </c>
      <c r="P223" s="212">
        <v>176000</v>
      </c>
      <c r="Q223" s="205">
        <v>1</v>
      </c>
      <c r="R223" s="203" t="s">
        <v>632</v>
      </c>
      <c r="S223" s="211">
        <v>41278.592453703699</v>
      </c>
      <c r="T223" s="212">
        <v>-160</v>
      </c>
      <c r="U223" s="224">
        <v>176000</v>
      </c>
    </row>
    <row r="224" spans="1:21" s="183" customFormat="1" hidden="1">
      <c r="A224" s="203" t="s">
        <v>622</v>
      </c>
      <c r="B224" s="203" t="s">
        <v>623</v>
      </c>
      <c r="C224" s="203" t="s">
        <v>624</v>
      </c>
      <c r="D224" s="203"/>
      <c r="E224" s="203" t="s">
        <v>1085</v>
      </c>
      <c r="F224" s="203" t="s">
        <v>629</v>
      </c>
      <c r="G224" s="205" t="s">
        <v>629</v>
      </c>
      <c r="H224" s="203" t="s">
        <v>79</v>
      </c>
      <c r="I224" s="203" t="s">
        <v>1093</v>
      </c>
      <c r="J224" s="203" t="s">
        <v>445</v>
      </c>
      <c r="K224" s="203" t="s">
        <v>629</v>
      </c>
      <c r="L224" s="211">
        <v>41276.747222222199</v>
      </c>
      <c r="M224" s="203" t="s">
        <v>630</v>
      </c>
      <c r="N224" s="212">
        <v>10</v>
      </c>
      <c r="O224" s="203" t="s">
        <v>629</v>
      </c>
      <c r="P224" s="212">
        <v>31027.9</v>
      </c>
      <c r="Q224" s="205">
        <v>1</v>
      </c>
      <c r="R224" s="203" t="s">
        <v>632</v>
      </c>
      <c r="S224" s="211">
        <v>41278.592453703699</v>
      </c>
      <c r="T224" s="212">
        <v>-10</v>
      </c>
      <c r="U224" s="224">
        <v>31027.9</v>
      </c>
    </row>
    <row r="225" spans="1:21" s="183" customFormat="1" hidden="1">
      <c r="A225" s="203" t="s">
        <v>622</v>
      </c>
      <c r="B225" s="203" t="s">
        <v>623</v>
      </c>
      <c r="C225" s="203" t="s">
        <v>624</v>
      </c>
      <c r="D225" s="203"/>
      <c r="E225" s="203" t="s">
        <v>1085</v>
      </c>
      <c r="F225" s="203" t="s">
        <v>629</v>
      </c>
      <c r="G225" s="205" t="s">
        <v>629</v>
      </c>
      <c r="H225" s="203" t="s">
        <v>79</v>
      </c>
      <c r="I225" s="203" t="s">
        <v>1094</v>
      </c>
      <c r="J225" s="203" t="s">
        <v>371</v>
      </c>
      <c r="K225" s="203" t="s">
        <v>629</v>
      </c>
      <c r="L225" s="211">
        <v>41277.364583333299</v>
      </c>
      <c r="M225" s="203" t="s">
        <v>630</v>
      </c>
      <c r="N225" s="212">
        <v>2</v>
      </c>
      <c r="O225" s="203" t="s">
        <v>629</v>
      </c>
      <c r="P225" s="212">
        <v>72470.58</v>
      </c>
      <c r="Q225" s="205">
        <v>1</v>
      </c>
      <c r="R225" s="203" t="s">
        <v>632</v>
      </c>
      <c r="S225" s="211">
        <v>41278.592453703699</v>
      </c>
      <c r="T225" s="212">
        <v>-2</v>
      </c>
      <c r="U225" s="224">
        <v>72470.58</v>
      </c>
    </row>
    <row r="226" spans="1:21" s="183" customFormat="1" hidden="1">
      <c r="A226" s="203" t="s">
        <v>622</v>
      </c>
      <c r="B226" s="203" t="s">
        <v>623</v>
      </c>
      <c r="C226" s="203" t="s">
        <v>624</v>
      </c>
      <c r="D226" s="203"/>
      <c r="E226" s="203" t="s">
        <v>1085</v>
      </c>
      <c r="F226" s="203" t="s">
        <v>629</v>
      </c>
      <c r="G226" s="205" t="s">
        <v>629</v>
      </c>
      <c r="H226" s="203" t="s">
        <v>79</v>
      </c>
      <c r="I226" s="203" t="s">
        <v>1095</v>
      </c>
      <c r="J226" s="203" t="s">
        <v>376</v>
      </c>
      <c r="K226" s="203" t="s">
        <v>629</v>
      </c>
      <c r="L226" s="211">
        <v>41276.742361111101</v>
      </c>
      <c r="M226" s="203" t="s">
        <v>630</v>
      </c>
      <c r="N226" s="212">
        <v>4</v>
      </c>
      <c r="O226" s="203" t="s">
        <v>629</v>
      </c>
      <c r="P226" s="212">
        <v>23880</v>
      </c>
      <c r="Q226" s="205">
        <v>1</v>
      </c>
      <c r="R226" s="203" t="s">
        <v>632</v>
      </c>
      <c r="S226" s="211">
        <v>41278.592453703699</v>
      </c>
      <c r="T226" s="212">
        <v>-4</v>
      </c>
      <c r="U226" s="224">
        <v>23880</v>
      </c>
    </row>
    <row r="227" spans="1:21" s="183" customFormat="1" hidden="1">
      <c r="A227" s="203" t="s">
        <v>622</v>
      </c>
      <c r="B227" s="203" t="s">
        <v>623</v>
      </c>
      <c r="C227" s="203" t="s">
        <v>624</v>
      </c>
      <c r="D227" s="203"/>
      <c r="E227" s="203" t="s">
        <v>1085</v>
      </c>
      <c r="F227" s="203" t="s">
        <v>629</v>
      </c>
      <c r="G227" s="205" t="s">
        <v>629</v>
      </c>
      <c r="H227" s="203" t="s">
        <v>79</v>
      </c>
      <c r="I227" s="203" t="s">
        <v>1054</v>
      </c>
      <c r="J227" s="203" t="s">
        <v>1055</v>
      </c>
      <c r="K227" s="203" t="s">
        <v>629</v>
      </c>
      <c r="L227" s="211">
        <v>41276.743055555598</v>
      </c>
      <c r="M227" s="203" t="s">
        <v>630</v>
      </c>
      <c r="N227" s="212">
        <v>4</v>
      </c>
      <c r="O227" s="203" t="s">
        <v>629</v>
      </c>
      <c r="P227" s="212">
        <v>21250</v>
      </c>
      <c r="Q227" s="205">
        <v>1</v>
      </c>
      <c r="R227" s="203" t="s">
        <v>632</v>
      </c>
      <c r="S227" s="211">
        <v>41278.592453703699</v>
      </c>
      <c r="T227" s="212">
        <v>-4</v>
      </c>
      <c r="U227" s="224">
        <v>21250</v>
      </c>
    </row>
    <row r="228" spans="1:21" s="183" customFormat="1" hidden="1">
      <c r="A228" s="203" t="s">
        <v>622</v>
      </c>
      <c r="B228" s="203" t="s">
        <v>623</v>
      </c>
      <c r="C228" s="203" t="s">
        <v>624</v>
      </c>
      <c r="D228" s="203"/>
      <c r="E228" s="203" t="s">
        <v>1085</v>
      </c>
      <c r="F228" s="203" t="s">
        <v>629</v>
      </c>
      <c r="G228" s="205" t="s">
        <v>629</v>
      </c>
      <c r="H228" s="203" t="s">
        <v>79</v>
      </c>
      <c r="I228" s="203" t="s">
        <v>1056</v>
      </c>
      <c r="J228" s="203" t="s">
        <v>1057</v>
      </c>
      <c r="K228" s="203" t="s">
        <v>629</v>
      </c>
      <c r="L228" s="211">
        <v>41276.743055555598</v>
      </c>
      <c r="M228" s="203" t="s">
        <v>630</v>
      </c>
      <c r="N228" s="212">
        <v>4</v>
      </c>
      <c r="O228" s="203" t="s">
        <v>629</v>
      </c>
      <c r="P228" s="212">
        <v>44993.04</v>
      </c>
      <c r="Q228" s="205">
        <v>1</v>
      </c>
      <c r="R228" s="203" t="s">
        <v>632</v>
      </c>
      <c r="S228" s="211">
        <v>41278.592453703699</v>
      </c>
      <c r="T228" s="212">
        <v>-4</v>
      </c>
      <c r="U228" s="224">
        <v>44993.04</v>
      </c>
    </row>
    <row r="229" spans="1:21" s="183" customFormat="1" hidden="1">
      <c r="A229" s="203" t="s">
        <v>622</v>
      </c>
      <c r="B229" s="203" t="s">
        <v>623</v>
      </c>
      <c r="C229" s="203" t="s">
        <v>624</v>
      </c>
      <c r="D229" s="203"/>
      <c r="E229" s="203" t="s">
        <v>1085</v>
      </c>
      <c r="F229" s="203" t="s">
        <v>629</v>
      </c>
      <c r="G229" s="205" t="s">
        <v>629</v>
      </c>
      <c r="H229" s="203" t="s">
        <v>79</v>
      </c>
      <c r="I229" s="203" t="s">
        <v>678</v>
      </c>
      <c r="J229" s="203" t="s">
        <v>679</v>
      </c>
      <c r="K229" s="203" t="s">
        <v>629</v>
      </c>
      <c r="L229" s="211">
        <v>41276.7409722222</v>
      </c>
      <c r="M229" s="203" t="s">
        <v>630</v>
      </c>
      <c r="N229" s="212">
        <v>160</v>
      </c>
      <c r="O229" s="203" t="s">
        <v>629</v>
      </c>
      <c r="P229" s="212">
        <v>382400</v>
      </c>
      <c r="Q229" s="205">
        <v>1</v>
      </c>
      <c r="R229" s="203" t="s">
        <v>632</v>
      </c>
      <c r="S229" s="211">
        <v>41278.592453703699</v>
      </c>
      <c r="T229" s="212">
        <v>-160</v>
      </c>
      <c r="U229" s="224">
        <v>382400</v>
      </c>
    </row>
    <row r="230" spans="1:21" s="183" customFormat="1" hidden="1">
      <c r="A230" s="203" t="s">
        <v>622</v>
      </c>
      <c r="B230" s="203" t="s">
        <v>623</v>
      </c>
      <c r="C230" s="203" t="s">
        <v>624</v>
      </c>
      <c r="D230" s="203"/>
      <c r="E230" s="203" t="s">
        <v>1085</v>
      </c>
      <c r="F230" s="203" t="s">
        <v>629</v>
      </c>
      <c r="G230" s="205" t="s">
        <v>629</v>
      </c>
      <c r="H230" s="203" t="s">
        <v>79</v>
      </c>
      <c r="I230" s="203" t="s">
        <v>1009</v>
      </c>
      <c r="J230" s="203" t="s">
        <v>1010</v>
      </c>
      <c r="K230" s="203" t="s">
        <v>629</v>
      </c>
      <c r="L230" s="211">
        <v>41276.743750000001</v>
      </c>
      <c r="M230" s="203" t="s">
        <v>630</v>
      </c>
      <c r="N230" s="212">
        <v>2</v>
      </c>
      <c r="O230" s="203" t="s">
        <v>629</v>
      </c>
      <c r="P230" s="212">
        <v>90870.76</v>
      </c>
      <c r="Q230" s="205">
        <v>1</v>
      </c>
      <c r="R230" s="203" t="s">
        <v>632</v>
      </c>
      <c r="S230" s="211">
        <v>41278.592453703699</v>
      </c>
      <c r="T230" s="212">
        <v>-2</v>
      </c>
      <c r="U230" s="224">
        <v>103829.44</v>
      </c>
    </row>
    <row r="231" spans="1:21" s="183" customFormat="1" hidden="1">
      <c r="A231" s="203" t="s">
        <v>622</v>
      </c>
      <c r="B231" s="203" t="s">
        <v>623</v>
      </c>
      <c r="C231" s="203" t="s">
        <v>624</v>
      </c>
      <c r="D231" s="203"/>
      <c r="E231" s="203" t="s">
        <v>1085</v>
      </c>
      <c r="F231" s="203" t="s">
        <v>629</v>
      </c>
      <c r="G231" s="205" t="s">
        <v>629</v>
      </c>
      <c r="H231" s="203" t="s">
        <v>79</v>
      </c>
      <c r="I231" s="203" t="s">
        <v>1096</v>
      </c>
      <c r="J231" s="203" t="s">
        <v>1097</v>
      </c>
      <c r="K231" s="203" t="s">
        <v>629</v>
      </c>
      <c r="L231" s="211">
        <v>41277.3659722222</v>
      </c>
      <c r="M231" s="203" t="s">
        <v>630</v>
      </c>
      <c r="N231" s="212">
        <v>2</v>
      </c>
      <c r="O231" s="203" t="s">
        <v>629</v>
      </c>
      <c r="P231" s="212">
        <v>13483800</v>
      </c>
      <c r="Q231" s="205">
        <v>1</v>
      </c>
      <c r="R231" s="203" t="s">
        <v>632</v>
      </c>
      <c r="S231" s="211">
        <v>41278.5924421296</v>
      </c>
      <c r="T231" s="212">
        <v>-2</v>
      </c>
      <c r="U231" s="224">
        <v>13483800</v>
      </c>
    </row>
    <row r="232" spans="1:21" s="183" customFormat="1" hidden="1">
      <c r="A232" s="203" t="s">
        <v>622</v>
      </c>
      <c r="B232" s="203" t="s">
        <v>623</v>
      </c>
      <c r="C232" s="203" t="s">
        <v>624</v>
      </c>
      <c r="D232" s="203"/>
      <c r="E232" s="203" t="s">
        <v>1098</v>
      </c>
      <c r="F232" s="203" t="s">
        <v>1099</v>
      </c>
      <c r="G232" s="205">
        <v>1</v>
      </c>
      <c r="H232" s="203" t="s">
        <v>79</v>
      </c>
      <c r="I232" s="203" t="s">
        <v>1068</v>
      </c>
      <c r="J232" s="203" t="s">
        <v>1069</v>
      </c>
      <c r="K232" s="203" t="s">
        <v>629</v>
      </c>
      <c r="L232" s="211">
        <v>41291.604050925896</v>
      </c>
      <c r="M232" s="203" t="s">
        <v>630</v>
      </c>
      <c r="N232" s="212">
        <v>2</v>
      </c>
      <c r="O232" s="203" t="s">
        <v>631</v>
      </c>
      <c r="P232" s="212">
        <v>367272.72</v>
      </c>
      <c r="Q232" s="205">
        <v>1</v>
      </c>
      <c r="R232" s="203" t="s">
        <v>632</v>
      </c>
      <c r="S232" s="211">
        <v>41290.614189814798</v>
      </c>
      <c r="T232" s="212">
        <v>-2</v>
      </c>
      <c r="U232" s="224">
        <v>367272.72</v>
      </c>
    </row>
    <row r="233" spans="1:21" s="183" customFormat="1" hidden="1">
      <c r="A233" s="203" t="s">
        <v>622</v>
      </c>
      <c r="B233" s="203" t="s">
        <v>623</v>
      </c>
      <c r="C233" s="203" t="s">
        <v>624</v>
      </c>
      <c r="D233" s="203"/>
      <c r="E233" s="203" t="s">
        <v>1098</v>
      </c>
      <c r="F233" s="203" t="s">
        <v>1100</v>
      </c>
      <c r="G233" s="205">
        <v>1</v>
      </c>
      <c r="H233" s="203" t="s">
        <v>79</v>
      </c>
      <c r="I233" s="203" t="s">
        <v>1101</v>
      </c>
      <c r="J233" s="203" t="s">
        <v>1102</v>
      </c>
      <c r="K233" s="203" t="s">
        <v>629</v>
      </c>
      <c r="L233" s="211">
        <v>41297.611111111102</v>
      </c>
      <c r="M233" s="203" t="s">
        <v>630</v>
      </c>
      <c r="N233" s="212">
        <v>1</v>
      </c>
      <c r="O233" s="203" t="s">
        <v>1011</v>
      </c>
      <c r="P233" s="212">
        <v>265000</v>
      </c>
      <c r="Q233" s="205">
        <v>1</v>
      </c>
      <c r="R233" s="203" t="s">
        <v>632</v>
      </c>
      <c r="S233" s="211">
        <v>41302.591921296298</v>
      </c>
      <c r="T233" s="212">
        <v>-1</v>
      </c>
      <c r="U233" s="224">
        <v>265000</v>
      </c>
    </row>
    <row r="234" spans="1:21" s="183" customFormat="1" hidden="1">
      <c r="A234" s="203" t="s">
        <v>622</v>
      </c>
      <c r="B234" s="203" t="s">
        <v>623</v>
      </c>
      <c r="C234" s="203" t="s">
        <v>624</v>
      </c>
      <c r="D234" s="203"/>
      <c r="E234" s="203" t="s">
        <v>1098</v>
      </c>
      <c r="F234" s="203" t="s">
        <v>629</v>
      </c>
      <c r="G234" s="205" t="s">
        <v>629</v>
      </c>
      <c r="H234" s="203" t="s">
        <v>79</v>
      </c>
      <c r="I234" s="203" t="s">
        <v>1091</v>
      </c>
      <c r="J234" s="203" t="s">
        <v>1092</v>
      </c>
      <c r="K234" s="203" t="s">
        <v>629</v>
      </c>
      <c r="L234" s="211">
        <v>41276.745138888902</v>
      </c>
      <c r="M234" s="203" t="s">
        <v>630</v>
      </c>
      <c r="N234" s="212">
        <v>25</v>
      </c>
      <c r="O234" s="203" t="s">
        <v>629</v>
      </c>
      <c r="P234" s="212">
        <v>636365.5</v>
      </c>
      <c r="Q234" s="205">
        <v>1</v>
      </c>
      <c r="R234" s="203" t="s">
        <v>632</v>
      </c>
      <c r="S234" s="211">
        <v>41278.595625000002</v>
      </c>
      <c r="T234" s="212">
        <v>-25</v>
      </c>
      <c r="U234" s="224">
        <v>636365.5</v>
      </c>
    </row>
    <row r="235" spans="1:21" s="183" customFormat="1" hidden="1">
      <c r="A235" s="203" t="s">
        <v>622</v>
      </c>
      <c r="B235" s="203" t="s">
        <v>623</v>
      </c>
      <c r="C235" s="203" t="s">
        <v>624</v>
      </c>
      <c r="D235" s="203"/>
      <c r="E235" s="203" t="s">
        <v>1098</v>
      </c>
      <c r="F235" s="203" t="s">
        <v>629</v>
      </c>
      <c r="G235" s="205" t="s">
        <v>629</v>
      </c>
      <c r="H235" s="203" t="s">
        <v>79</v>
      </c>
      <c r="I235" s="203" t="s">
        <v>680</v>
      </c>
      <c r="J235" s="203" t="s">
        <v>681</v>
      </c>
      <c r="K235" s="203" t="s">
        <v>629</v>
      </c>
      <c r="L235" s="211">
        <v>41276.745138888902</v>
      </c>
      <c r="M235" s="203" t="s">
        <v>630</v>
      </c>
      <c r="N235" s="212">
        <v>50</v>
      </c>
      <c r="O235" s="203" t="s">
        <v>629</v>
      </c>
      <c r="P235" s="212">
        <v>412500</v>
      </c>
      <c r="Q235" s="205">
        <v>1</v>
      </c>
      <c r="R235" s="203" t="s">
        <v>632</v>
      </c>
      <c r="S235" s="211">
        <v>41278.595625000002</v>
      </c>
      <c r="T235" s="212">
        <v>-50</v>
      </c>
      <c r="U235" s="224">
        <v>412500</v>
      </c>
    </row>
    <row r="236" spans="1:21" s="183" customFormat="1" hidden="1">
      <c r="A236" s="203" t="s">
        <v>622</v>
      </c>
      <c r="B236" s="203" t="s">
        <v>623</v>
      </c>
      <c r="C236" s="203" t="s">
        <v>624</v>
      </c>
      <c r="D236" s="203"/>
      <c r="E236" s="203" t="s">
        <v>1098</v>
      </c>
      <c r="F236" s="203" t="s">
        <v>629</v>
      </c>
      <c r="G236" s="205" t="s">
        <v>629</v>
      </c>
      <c r="H236" s="203" t="s">
        <v>79</v>
      </c>
      <c r="I236" s="203" t="s">
        <v>1051</v>
      </c>
      <c r="J236" s="203" t="s">
        <v>443</v>
      </c>
      <c r="K236" s="203" t="s">
        <v>629</v>
      </c>
      <c r="L236" s="211">
        <v>41276.744444444397</v>
      </c>
      <c r="M236" s="203" t="s">
        <v>630</v>
      </c>
      <c r="N236" s="212">
        <v>180</v>
      </c>
      <c r="O236" s="203" t="s">
        <v>629</v>
      </c>
      <c r="P236" s="212">
        <v>198000</v>
      </c>
      <c r="Q236" s="205">
        <v>1</v>
      </c>
      <c r="R236" s="203" t="s">
        <v>632</v>
      </c>
      <c r="S236" s="211">
        <v>41278.595625000002</v>
      </c>
      <c r="T236" s="212">
        <v>-180</v>
      </c>
      <c r="U236" s="224">
        <v>198000</v>
      </c>
    </row>
    <row r="237" spans="1:21" s="183" customFormat="1" hidden="1">
      <c r="A237" s="203" t="s">
        <v>622</v>
      </c>
      <c r="B237" s="203" t="s">
        <v>623</v>
      </c>
      <c r="C237" s="203" t="s">
        <v>624</v>
      </c>
      <c r="D237" s="203"/>
      <c r="E237" s="203" t="s">
        <v>1098</v>
      </c>
      <c r="F237" s="203" t="s">
        <v>629</v>
      </c>
      <c r="G237" s="205" t="s">
        <v>629</v>
      </c>
      <c r="H237" s="203" t="s">
        <v>79</v>
      </c>
      <c r="I237" s="203" t="s">
        <v>1093</v>
      </c>
      <c r="J237" s="203" t="s">
        <v>445</v>
      </c>
      <c r="K237" s="203" t="s">
        <v>629</v>
      </c>
      <c r="L237" s="211">
        <v>41276.746527777803</v>
      </c>
      <c r="M237" s="203" t="s">
        <v>630</v>
      </c>
      <c r="N237" s="212">
        <v>10</v>
      </c>
      <c r="O237" s="203" t="s">
        <v>629</v>
      </c>
      <c r="P237" s="212">
        <v>31027.9</v>
      </c>
      <c r="Q237" s="205">
        <v>1</v>
      </c>
      <c r="R237" s="203" t="s">
        <v>632</v>
      </c>
      <c r="S237" s="211">
        <v>41278.595625000002</v>
      </c>
      <c r="T237" s="212">
        <v>-10</v>
      </c>
      <c r="U237" s="224">
        <v>31027.9</v>
      </c>
    </row>
    <row r="238" spans="1:21" s="183" customFormat="1" hidden="1">
      <c r="A238" s="203" t="s">
        <v>622</v>
      </c>
      <c r="B238" s="203" t="s">
        <v>623</v>
      </c>
      <c r="C238" s="203" t="s">
        <v>624</v>
      </c>
      <c r="D238" s="203"/>
      <c r="E238" s="203" t="s">
        <v>1098</v>
      </c>
      <c r="F238" s="203" t="s">
        <v>629</v>
      </c>
      <c r="G238" s="205" t="s">
        <v>629</v>
      </c>
      <c r="H238" s="203" t="s">
        <v>79</v>
      </c>
      <c r="I238" s="203" t="s">
        <v>1064</v>
      </c>
      <c r="J238" s="203" t="s">
        <v>1065</v>
      </c>
      <c r="K238" s="203" t="s">
        <v>629</v>
      </c>
      <c r="L238" s="211">
        <v>41276.745833333298</v>
      </c>
      <c r="M238" s="203" t="s">
        <v>630</v>
      </c>
      <c r="N238" s="212">
        <v>4</v>
      </c>
      <c r="O238" s="203" t="s">
        <v>629</v>
      </c>
      <c r="P238" s="212">
        <v>16340.76</v>
      </c>
      <c r="Q238" s="205">
        <v>1</v>
      </c>
      <c r="R238" s="203" t="s">
        <v>632</v>
      </c>
      <c r="S238" s="211">
        <v>41278.595625000002</v>
      </c>
      <c r="T238" s="212">
        <v>-4</v>
      </c>
      <c r="U238" s="224">
        <v>16340.76</v>
      </c>
    </row>
    <row r="239" spans="1:21" s="183" customFormat="1" hidden="1">
      <c r="A239" s="203" t="s">
        <v>622</v>
      </c>
      <c r="B239" s="203" t="s">
        <v>623</v>
      </c>
      <c r="C239" s="203" t="s">
        <v>624</v>
      </c>
      <c r="D239" s="203"/>
      <c r="E239" s="203" t="s">
        <v>1098</v>
      </c>
      <c r="F239" s="203" t="s">
        <v>629</v>
      </c>
      <c r="G239" s="205" t="s">
        <v>629</v>
      </c>
      <c r="H239" s="203" t="s">
        <v>79</v>
      </c>
      <c r="I239" s="203" t="s">
        <v>1066</v>
      </c>
      <c r="J239" s="203" t="s">
        <v>1067</v>
      </c>
      <c r="K239" s="203" t="s">
        <v>629</v>
      </c>
      <c r="L239" s="211">
        <v>41276.745138888902</v>
      </c>
      <c r="M239" s="203" t="s">
        <v>630</v>
      </c>
      <c r="N239" s="212">
        <v>2</v>
      </c>
      <c r="O239" s="203" t="s">
        <v>629</v>
      </c>
      <c r="P239" s="212">
        <v>28710</v>
      </c>
      <c r="Q239" s="205">
        <v>1</v>
      </c>
      <c r="R239" s="203" t="s">
        <v>632</v>
      </c>
      <c r="S239" s="211">
        <v>41278.595625000002</v>
      </c>
      <c r="T239" s="212">
        <v>-2</v>
      </c>
      <c r="U239" s="224">
        <v>28710</v>
      </c>
    </row>
    <row r="240" spans="1:21" s="183" customFormat="1" hidden="1">
      <c r="A240" s="203" t="s">
        <v>622</v>
      </c>
      <c r="B240" s="203" t="s">
        <v>623</v>
      </c>
      <c r="C240" s="203" t="s">
        <v>624</v>
      </c>
      <c r="D240" s="203"/>
      <c r="E240" s="203" t="s">
        <v>1098</v>
      </c>
      <c r="F240" s="203" t="s">
        <v>629</v>
      </c>
      <c r="G240" s="205" t="s">
        <v>629</v>
      </c>
      <c r="H240" s="203" t="s">
        <v>79</v>
      </c>
      <c r="I240" s="203" t="s">
        <v>1103</v>
      </c>
      <c r="J240" s="203" t="s">
        <v>1104</v>
      </c>
      <c r="K240" s="203" t="s">
        <v>629</v>
      </c>
      <c r="L240" s="211">
        <v>41276.745833333298</v>
      </c>
      <c r="M240" s="203" t="s">
        <v>630</v>
      </c>
      <c r="N240" s="212">
        <v>2</v>
      </c>
      <c r="O240" s="203" t="s">
        <v>629</v>
      </c>
      <c r="P240" s="212">
        <v>33000</v>
      </c>
      <c r="Q240" s="205">
        <v>1</v>
      </c>
      <c r="R240" s="203" t="s">
        <v>632</v>
      </c>
      <c r="S240" s="211">
        <v>41278.595625000002</v>
      </c>
      <c r="T240" s="212">
        <v>-2</v>
      </c>
      <c r="U240" s="224">
        <v>33000</v>
      </c>
    </row>
    <row r="241" spans="1:21" s="183" customFormat="1" hidden="1">
      <c r="A241" s="203" t="s">
        <v>622</v>
      </c>
      <c r="B241" s="203" t="s">
        <v>623</v>
      </c>
      <c r="C241" s="203" t="s">
        <v>624</v>
      </c>
      <c r="D241" s="203"/>
      <c r="E241" s="203" t="s">
        <v>1098</v>
      </c>
      <c r="F241" s="203" t="s">
        <v>629</v>
      </c>
      <c r="G241" s="205" t="s">
        <v>629</v>
      </c>
      <c r="H241" s="203" t="s">
        <v>79</v>
      </c>
      <c r="I241" s="203" t="s">
        <v>678</v>
      </c>
      <c r="J241" s="203" t="s">
        <v>679</v>
      </c>
      <c r="K241" s="203" t="s">
        <v>629</v>
      </c>
      <c r="L241" s="211">
        <v>41276.743750000001</v>
      </c>
      <c r="M241" s="203" t="s">
        <v>630</v>
      </c>
      <c r="N241" s="212">
        <v>180</v>
      </c>
      <c r="O241" s="203" t="s">
        <v>629</v>
      </c>
      <c r="P241" s="212">
        <v>430200</v>
      </c>
      <c r="Q241" s="205">
        <v>1</v>
      </c>
      <c r="R241" s="203" t="s">
        <v>632</v>
      </c>
      <c r="S241" s="211">
        <v>41278.595625000002</v>
      </c>
      <c r="T241" s="212">
        <v>-180</v>
      </c>
      <c r="U241" s="224">
        <v>430200</v>
      </c>
    </row>
    <row r="242" spans="1:21" s="183" customFormat="1" hidden="1">
      <c r="A242" s="203" t="s">
        <v>622</v>
      </c>
      <c r="B242" s="203" t="s">
        <v>623</v>
      </c>
      <c r="C242" s="203" t="s">
        <v>624</v>
      </c>
      <c r="D242" s="203"/>
      <c r="E242" s="203" t="s">
        <v>1098</v>
      </c>
      <c r="F242" s="203" t="s">
        <v>629</v>
      </c>
      <c r="G242" s="205" t="s">
        <v>629</v>
      </c>
      <c r="H242" s="203" t="s">
        <v>79</v>
      </c>
      <c r="I242" s="203" t="s">
        <v>1076</v>
      </c>
      <c r="J242" s="203" t="s">
        <v>1077</v>
      </c>
      <c r="K242" s="203" t="s">
        <v>629</v>
      </c>
      <c r="L242" s="211">
        <v>41276.746527777803</v>
      </c>
      <c r="M242" s="203" t="s">
        <v>630</v>
      </c>
      <c r="N242" s="212">
        <v>1</v>
      </c>
      <c r="O242" s="203" t="s">
        <v>629</v>
      </c>
      <c r="P242" s="212">
        <v>6454.86</v>
      </c>
      <c r="Q242" s="205">
        <v>1</v>
      </c>
      <c r="R242" s="203" t="s">
        <v>632</v>
      </c>
      <c r="S242" s="211">
        <v>41278.595625000002</v>
      </c>
      <c r="T242" s="212">
        <v>-1</v>
      </c>
      <c r="U242" s="224">
        <v>6454.86</v>
      </c>
    </row>
    <row r="243" spans="1:21" s="183" customFormat="1" hidden="1">
      <c r="A243" s="203" t="s">
        <v>622</v>
      </c>
      <c r="B243" s="203" t="s">
        <v>623</v>
      </c>
      <c r="C243" s="203" t="s">
        <v>624</v>
      </c>
      <c r="D243" s="203"/>
      <c r="E243" s="203" t="s">
        <v>1105</v>
      </c>
      <c r="F243" s="203" t="s">
        <v>1106</v>
      </c>
      <c r="G243" s="205">
        <v>1</v>
      </c>
      <c r="H243" s="203" t="s">
        <v>79</v>
      </c>
      <c r="I243" s="203" t="s">
        <v>1107</v>
      </c>
      <c r="J243" s="203" t="s">
        <v>1108</v>
      </c>
      <c r="K243" s="203" t="s">
        <v>629</v>
      </c>
      <c r="L243" s="211">
        <v>41283.342824074098</v>
      </c>
      <c r="M243" s="203" t="s">
        <v>630</v>
      </c>
      <c r="N243" s="212">
        <v>3</v>
      </c>
      <c r="O243" s="203" t="s">
        <v>631</v>
      </c>
      <c r="P243" s="212">
        <v>21547.98</v>
      </c>
      <c r="Q243" s="205">
        <v>1</v>
      </c>
      <c r="R243" s="203" t="s">
        <v>632</v>
      </c>
      <c r="S243" s="211">
        <v>41282.409826388903</v>
      </c>
      <c r="T243" s="212">
        <v>-3</v>
      </c>
      <c r="U243" s="224">
        <v>21547.98</v>
      </c>
    </row>
    <row r="244" spans="1:21" s="183" customFormat="1" hidden="1">
      <c r="A244" s="203" t="s">
        <v>622</v>
      </c>
      <c r="B244" s="203" t="s">
        <v>623</v>
      </c>
      <c r="C244" s="203" t="s">
        <v>624</v>
      </c>
      <c r="D244" s="203"/>
      <c r="E244" s="203" t="s">
        <v>1105</v>
      </c>
      <c r="F244" s="203" t="s">
        <v>1106</v>
      </c>
      <c r="G244" s="205">
        <v>2</v>
      </c>
      <c r="H244" s="203" t="s">
        <v>79</v>
      </c>
      <c r="I244" s="203" t="s">
        <v>1109</v>
      </c>
      <c r="J244" s="203" t="s">
        <v>1110</v>
      </c>
      <c r="K244" s="203" t="s">
        <v>629</v>
      </c>
      <c r="L244" s="211">
        <v>41283.342824074098</v>
      </c>
      <c r="M244" s="203" t="s">
        <v>630</v>
      </c>
      <c r="N244" s="212">
        <v>3</v>
      </c>
      <c r="O244" s="203" t="s">
        <v>631</v>
      </c>
      <c r="P244" s="212">
        <v>61125</v>
      </c>
      <c r="Q244" s="205">
        <v>1</v>
      </c>
      <c r="R244" s="203" t="s">
        <v>632</v>
      </c>
      <c r="S244" s="211">
        <v>41282.409826388903</v>
      </c>
      <c r="T244" s="212">
        <v>-3</v>
      </c>
      <c r="U244" s="224">
        <v>61125</v>
      </c>
    </row>
    <row r="245" spans="1:21" s="183" customFormat="1" hidden="1">
      <c r="A245" s="203" t="s">
        <v>622</v>
      </c>
      <c r="B245" s="203" t="s">
        <v>623</v>
      </c>
      <c r="C245" s="203" t="s">
        <v>624</v>
      </c>
      <c r="D245" s="203"/>
      <c r="E245" s="203" t="s">
        <v>1105</v>
      </c>
      <c r="F245" s="203" t="s">
        <v>1111</v>
      </c>
      <c r="G245" s="205">
        <v>1</v>
      </c>
      <c r="H245" s="203" t="s">
        <v>79</v>
      </c>
      <c r="I245" s="203" t="s">
        <v>1112</v>
      </c>
      <c r="J245" s="203" t="s">
        <v>1113</v>
      </c>
      <c r="K245" s="203" t="s">
        <v>629</v>
      </c>
      <c r="L245" s="211">
        <v>41292.351215277798</v>
      </c>
      <c r="M245" s="203" t="s">
        <v>674</v>
      </c>
      <c r="N245" s="212">
        <v>2</v>
      </c>
      <c r="O245" s="203" t="s">
        <v>675</v>
      </c>
      <c r="P245" s="212">
        <v>5971900</v>
      </c>
      <c r="Q245" s="205">
        <v>1</v>
      </c>
      <c r="R245" s="203" t="s">
        <v>632</v>
      </c>
      <c r="S245" s="211">
        <v>41291.366203703699</v>
      </c>
      <c r="T245" s="212">
        <v>-2</v>
      </c>
      <c r="U245" s="224">
        <v>5971900</v>
      </c>
    </row>
    <row r="246" spans="1:21" s="183" customFormat="1" hidden="1">
      <c r="A246" s="203" t="s">
        <v>622</v>
      </c>
      <c r="B246" s="203" t="s">
        <v>623</v>
      </c>
      <c r="C246" s="203" t="s">
        <v>624</v>
      </c>
      <c r="D246" s="203"/>
      <c r="E246" s="203" t="s">
        <v>1105</v>
      </c>
      <c r="F246" s="203" t="s">
        <v>1114</v>
      </c>
      <c r="G246" s="205">
        <v>1</v>
      </c>
      <c r="H246" s="203" t="s">
        <v>79</v>
      </c>
      <c r="I246" s="203" t="s">
        <v>1115</v>
      </c>
      <c r="J246" s="203" t="s">
        <v>1116</v>
      </c>
      <c r="K246" s="203" t="s">
        <v>629</v>
      </c>
      <c r="L246" s="211">
        <v>41296.0625</v>
      </c>
      <c r="M246" s="203" t="s">
        <v>630</v>
      </c>
      <c r="N246" s="212">
        <v>3</v>
      </c>
      <c r="O246" s="203" t="s">
        <v>631</v>
      </c>
      <c r="P246" s="212">
        <v>41250</v>
      </c>
      <c r="Q246" s="205">
        <v>1</v>
      </c>
      <c r="R246" s="203" t="s">
        <v>632</v>
      </c>
      <c r="S246" s="211">
        <v>41297.609884259298</v>
      </c>
      <c r="T246" s="212">
        <v>-3</v>
      </c>
      <c r="U246" s="224">
        <v>41250</v>
      </c>
    </row>
    <row r="247" spans="1:21" s="183" customFormat="1" hidden="1">
      <c r="A247" s="203" t="s">
        <v>622</v>
      </c>
      <c r="B247" s="203" t="s">
        <v>623</v>
      </c>
      <c r="C247" s="203" t="s">
        <v>624</v>
      </c>
      <c r="D247" s="203"/>
      <c r="E247" s="203" t="s">
        <v>1105</v>
      </c>
      <c r="F247" s="203" t="s">
        <v>1114</v>
      </c>
      <c r="G247" s="205">
        <v>1</v>
      </c>
      <c r="H247" s="203" t="s">
        <v>79</v>
      </c>
      <c r="I247" s="203" t="s">
        <v>1115</v>
      </c>
      <c r="J247" s="203" t="s">
        <v>1116</v>
      </c>
      <c r="K247" s="203" t="s">
        <v>629</v>
      </c>
      <c r="L247" s="211">
        <v>41296.0625</v>
      </c>
      <c r="M247" s="203" t="s">
        <v>630</v>
      </c>
      <c r="N247" s="212">
        <v>3</v>
      </c>
      <c r="O247" s="203" t="s">
        <v>631</v>
      </c>
      <c r="P247" s="212">
        <v>41250</v>
      </c>
      <c r="Q247" s="205">
        <v>2</v>
      </c>
      <c r="R247" s="203" t="s">
        <v>632</v>
      </c>
      <c r="S247" s="211">
        <v>41303.631134259304</v>
      </c>
      <c r="T247" s="212">
        <v>-4</v>
      </c>
      <c r="U247" s="224">
        <v>55000</v>
      </c>
    </row>
    <row r="248" spans="1:21" s="183" customFormat="1" hidden="1">
      <c r="A248" s="203" t="s">
        <v>622</v>
      </c>
      <c r="B248" s="203" t="s">
        <v>623</v>
      </c>
      <c r="C248" s="203" t="s">
        <v>624</v>
      </c>
      <c r="D248" s="203"/>
      <c r="E248" s="203" t="s">
        <v>1105</v>
      </c>
      <c r="F248" s="203" t="s">
        <v>1114</v>
      </c>
      <c r="G248" s="205">
        <v>2</v>
      </c>
      <c r="H248" s="203" t="s">
        <v>79</v>
      </c>
      <c r="I248" s="203" t="s">
        <v>1117</v>
      </c>
      <c r="J248" s="203" t="s">
        <v>1118</v>
      </c>
      <c r="K248" s="203" t="s">
        <v>629</v>
      </c>
      <c r="L248" s="211">
        <v>41296.0625</v>
      </c>
      <c r="M248" s="203" t="s">
        <v>630</v>
      </c>
      <c r="N248" s="212">
        <v>3</v>
      </c>
      <c r="O248" s="203" t="s">
        <v>631</v>
      </c>
      <c r="P248" s="212">
        <v>57533.34</v>
      </c>
      <c r="Q248" s="205">
        <v>1</v>
      </c>
      <c r="R248" s="203" t="s">
        <v>632</v>
      </c>
      <c r="S248" s="211">
        <v>41297.609884259298</v>
      </c>
      <c r="T248" s="212">
        <v>-3</v>
      </c>
      <c r="U248" s="224">
        <v>57533.34</v>
      </c>
    </row>
    <row r="249" spans="1:21" s="183" customFormat="1" hidden="1">
      <c r="A249" s="203" t="s">
        <v>622</v>
      </c>
      <c r="B249" s="203" t="s">
        <v>623</v>
      </c>
      <c r="C249" s="203" t="s">
        <v>624</v>
      </c>
      <c r="D249" s="203"/>
      <c r="E249" s="203" t="s">
        <v>1105</v>
      </c>
      <c r="F249" s="203" t="s">
        <v>1114</v>
      </c>
      <c r="G249" s="205">
        <v>2</v>
      </c>
      <c r="H249" s="203" t="s">
        <v>79</v>
      </c>
      <c r="I249" s="203" t="s">
        <v>1117</v>
      </c>
      <c r="J249" s="203" t="s">
        <v>1118</v>
      </c>
      <c r="K249" s="203" t="s">
        <v>629</v>
      </c>
      <c r="L249" s="211">
        <v>41296.0625</v>
      </c>
      <c r="M249" s="203" t="s">
        <v>630</v>
      </c>
      <c r="N249" s="212">
        <v>3</v>
      </c>
      <c r="O249" s="203" t="s">
        <v>631</v>
      </c>
      <c r="P249" s="212">
        <v>57533.34</v>
      </c>
      <c r="Q249" s="205">
        <v>2</v>
      </c>
      <c r="R249" s="203" t="s">
        <v>632</v>
      </c>
      <c r="S249" s="211">
        <v>41303.631134259304</v>
      </c>
      <c r="T249" s="212">
        <v>-4</v>
      </c>
      <c r="U249" s="224">
        <v>76711.12</v>
      </c>
    </row>
    <row r="250" spans="1:21" s="183" customFormat="1" hidden="1">
      <c r="A250" s="203" t="s">
        <v>622</v>
      </c>
      <c r="B250" s="203" t="s">
        <v>623</v>
      </c>
      <c r="C250" s="203" t="s">
        <v>624</v>
      </c>
      <c r="D250" s="203"/>
      <c r="E250" s="203" t="s">
        <v>1105</v>
      </c>
      <c r="F250" s="203" t="s">
        <v>1119</v>
      </c>
      <c r="G250" s="205">
        <v>1</v>
      </c>
      <c r="H250" s="203" t="s">
        <v>79</v>
      </c>
      <c r="I250" s="203" t="s">
        <v>1115</v>
      </c>
      <c r="J250" s="203" t="s">
        <v>1116</v>
      </c>
      <c r="K250" s="203" t="s">
        <v>629</v>
      </c>
      <c r="L250" s="211">
        <v>41304.361145833303</v>
      </c>
      <c r="M250" s="203" t="s">
        <v>630</v>
      </c>
      <c r="N250" s="212">
        <v>4</v>
      </c>
      <c r="O250" s="203" t="s">
        <v>631</v>
      </c>
      <c r="P250" s="212">
        <v>55000</v>
      </c>
      <c r="Q250" s="205">
        <v>1</v>
      </c>
      <c r="R250" s="203" t="s">
        <v>632</v>
      </c>
      <c r="S250" s="211">
        <v>41297.609884259298</v>
      </c>
      <c r="T250" s="212">
        <v>-3</v>
      </c>
      <c r="U250" s="224">
        <v>41250</v>
      </c>
    </row>
    <row r="251" spans="1:21" s="183" customFormat="1" hidden="1">
      <c r="A251" s="203" t="s">
        <v>622</v>
      </c>
      <c r="B251" s="203" t="s">
        <v>623</v>
      </c>
      <c r="C251" s="203" t="s">
        <v>624</v>
      </c>
      <c r="D251" s="203"/>
      <c r="E251" s="203" t="s">
        <v>1105</v>
      </c>
      <c r="F251" s="203" t="s">
        <v>1119</v>
      </c>
      <c r="G251" s="205">
        <v>1</v>
      </c>
      <c r="H251" s="203" t="s">
        <v>79</v>
      </c>
      <c r="I251" s="203" t="s">
        <v>1115</v>
      </c>
      <c r="J251" s="203" t="s">
        <v>1116</v>
      </c>
      <c r="K251" s="203" t="s">
        <v>629</v>
      </c>
      <c r="L251" s="211">
        <v>41304.361145833303</v>
      </c>
      <c r="M251" s="203" t="s">
        <v>630</v>
      </c>
      <c r="N251" s="212">
        <v>4</v>
      </c>
      <c r="O251" s="203" t="s">
        <v>631</v>
      </c>
      <c r="P251" s="212">
        <v>55000</v>
      </c>
      <c r="Q251" s="205">
        <v>2</v>
      </c>
      <c r="R251" s="203" t="s">
        <v>632</v>
      </c>
      <c r="S251" s="211">
        <v>41303.631134259304</v>
      </c>
      <c r="T251" s="212">
        <v>-4</v>
      </c>
      <c r="U251" s="224">
        <v>55000</v>
      </c>
    </row>
    <row r="252" spans="1:21" s="183" customFormat="1" hidden="1">
      <c r="A252" s="203" t="s">
        <v>622</v>
      </c>
      <c r="B252" s="203" t="s">
        <v>623</v>
      </c>
      <c r="C252" s="203" t="s">
        <v>624</v>
      </c>
      <c r="D252" s="203"/>
      <c r="E252" s="203" t="s">
        <v>1105</v>
      </c>
      <c r="F252" s="203" t="s">
        <v>1119</v>
      </c>
      <c r="G252" s="205">
        <v>2</v>
      </c>
      <c r="H252" s="203" t="s">
        <v>79</v>
      </c>
      <c r="I252" s="203" t="s">
        <v>1117</v>
      </c>
      <c r="J252" s="203" t="s">
        <v>1118</v>
      </c>
      <c r="K252" s="203" t="s">
        <v>629</v>
      </c>
      <c r="L252" s="211">
        <v>41304.361145833303</v>
      </c>
      <c r="M252" s="203" t="s">
        <v>630</v>
      </c>
      <c r="N252" s="212">
        <v>4</v>
      </c>
      <c r="O252" s="203" t="s">
        <v>631</v>
      </c>
      <c r="P252" s="212">
        <v>76711.12</v>
      </c>
      <c r="Q252" s="205">
        <v>1</v>
      </c>
      <c r="R252" s="203" t="s">
        <v>632</v>
      </c>
      <c r="S252" s="211">
        <v>41297.609884259298</v>
      </c>
      <c r="T252" s="212">
        <v>-3</v>
      </c>
      <c r="U252" s="224">
        <v>57533.34</v>
      </c>
    </row>
    <row r="253" spans="1:21" s="183" customFormat="1" hidden="1">
      <c r="A253" s="203" t="s">
        <v>622</v>
      </c>
      <c r="B253" s="203" t="s">
        <v>623</v>
      </c>
      <c r="C253" s="203" t="s">
        <v>624</v>
      </c>
      <c r="D253" s="203"/>
      <c r="E253" s="203" t="s">
        <v>1105</v>
      </c>
      <c r="F253" s="203" t="s">
        <v>1119</v>
      </c>
      <c r="G253" s="205">
        <v>2</v>
      </c>
      <c r="H253" s="203" t="s">
        <v>79</v>
      </c>
      <c r="I253" s="203" t="s">
        <v>1117</v>
      </c>
      <c r="J253" s="203" t="s">
        <v>1118</v>
      </c>
      <c r="K253" s="203" t="s">
        <v>629</v>
      </c>
      <c r="L253" s="211">
        <v>41304.361145833303</v>
      </c>
      <c r="M253" s="203" t="s">
        <v>630</v>
      </c>
      <c r="N253" s="212">
        <v>4</v>
      </c>
      <c r="O253" s="203" t="s">
        <v>631</v>
      </c>
      <c r="P253" s="212">
        <v>76711.12</v>
      </c>
      <c r="Q253" s="205">
        <v>2</v>
      </c>
      <c r="R253" s="203" t="s">
        <v>632</v>
      </c>
      <c r="S253" s="211">
        <v>41303.631134259304</v>
      </c>
      <c r="T253" s="212">
        <v>-4</v>
      </c>
      <c r="U253" s="224">
        <v>76711.12</v>
      </c>
    </row>
    <row r="254" spans="1:21" s="183" customFormat="1" hidden="1">
      <c r="A254" s="203" t="s">
        <v>622</v>
      </c>
      <c r="B254" s="203" t="s">
        <v>623</v>
      </c>
      <c r="C254" s="203" t="s">
        <v>624</v>
      </c>
      <c r="D254" s="203"/>
      <c r="E254" s="203" t="s">
        <v>1105</v>
      </c>
      <c r="F254" s="203" t="s">
        <v>1119</v>
      </c>
      <c r="G254" s="205">
        <v>3</v>
      </c>
      <c r="H254" s="203" t="s">
        <v>79</v>
      </c>
      <c r="I254" s="203" t="s">
        <v>680</v>
      </c>
      <c r="J254" s="203" t="s">
        <v>681</v>
      </c>
      <c r="K254" s="203" t="s">
        <v>629</v>
      </c>
      <c r="L254" s="211">
        <v>41304.361145833303</v>
      </c>
      <c r="M254" s="203" t="s">
        <v>630</v>
      </c>
      <c r="N254" s="212">
        <v>50</v>
      </c>
      <c r="O254" s="203" t="s">
        <v>656</v>
      </c>
      <c r="P254" s="212">
        <v>412500</v>
      </c>
      <c r="Q254" s="205">
        <v>1</v>
      </c>
      <c r="R254" s="203" t="s">
        <v>632</v>
      </c>
      <c r="S254" s="211">
        <v>41278.576990740701</v>
      </c>
      <c r="T254" s="212">
        <v>-50</v>
      </c>
      <c r="U254" s="224">
        <v>412500</v>
      </c>
    </row>
    <row r="255" spans="1:21" s="183" customFormat="1" hidden="1">
      <c r="A255" s="203" t="s">
        <v>622</v>
      </c>
      <c r="B255" s="203" t="s">
        <v>623</v>
      </c>
      <c r="C255" s="203" t="s">
        <v>624</v>
      </c>
      <c r="D255" s="203"/>
      <c r="E255" s="203" t="s">
        <v>1105</v>
      </c>
      <c r="F255" s="203" t="s">
        <v>1119</v>
      </c>
      <c r="G255" s="205">
        <v>3</v>
      </c>
      <c r="H255" s="203" t="s">
        <v>79</v>
      </c>
      <c r="I255" s="203" t="s">
        <v>680</v>
      </c>
      <c r="J255" s="203" t="s">
        <v>681</v>
      </c>
      <c r="K255" s="203" t="s">
        <v>629</v>
      </c>
      <c r="L255" s="211">
        <v>41304.361145833303</v>
      </c>
      <c r="M255" s="203" t="s">
        <v>630</v>
      </c>
      <c r="N255" s="212">
        <v>50</v>
      </c>
      <c r="O255" s="203" t="s">
        <v>656</v>
      </c>
      <c r="P255" s="212">
        <v>412500</v>
      </c>
      <c r="Q255" s="205">
        <v>2</v>
      </c>
      <c r="R255" s="203" t="s">
        <v>632</v>
      </c>
      <c r="S255" s="211">
        <v>41303.631134259304</v>
      </c>
      <c r="T255" s="212">
        <v>-50</v>
      </c>
      <c r="U255" s="224">
        <v>412500</v>
      </c>
    </row>
    <row r="256" spans="1:21" s="183" customFormat="1" hidden="1">
      <c r="A256" s="203" t="s">
        <v>622</v>
      </c>
      <c r="B256" s="203" t="s">
        <v>623</v>
      </c>
      <c r="C256" s="203" t="s">
        <v>624</v>
      </c>
      <c r="D256" s="203"/>
      <c r="E256" s="203" t="s">
        <v>1105</v>
      </c>
      <c r="F256" s="203" t="s">
        <v>1119</v>
      </c>
      <c r="G256" s="205">
        <v>4</v>
      </c>
      <c r="H256" s="203" t="s">
        <v>79</v>
      </c>
      <c r="I256" s="203" t="s">
        <v>1091</v>
      </c>
      <c r="J256" s="203" t="s">
        <v>1092</v>
      </c>
      <c r="K256" s="203" t="s">
        <v>629</v>
      </c>
      <c r="L256" s="211">
        <v>41304.361145833303</v>
      </c>
      <c r="M256" s="203" t="s">
        <v>630</v>
      </c>
      <c r="N256" s="212">
        <v>25</v>
      </c>
      <c r="O256" s="203" t="s">
        <v>656</v>
      </c>
      <c r="P256" s="212">
        <v>636365.5</v>
      </c>
      <c r="Q256" s="205">
        <v>1</v>
      </c>
      <c r="R256" s="203" t="s">
        <v>632</v>
      </c>
      <c r="S256" s="211">
        <v>41303.631099537</v>
      </c>
      <c r="T256" s="212">
        <v>-25</v>
      </c>
      <c r="U256" s="224">
        <v>636365.5</v>
      </c>
    </row>
    <row r="257" spans="1:21" s="183" customFormat="1" hidden="1">
      <c r="A257" s="203" t="s">
        <v>622</v>
      </c>
      <c r="B257" s="203" t="s">
        <v>623</v>
      </c>
      <c r="C257" s="203" t="s">
        <v>624</v>
      </c>
      <c r="D257" s="203"/>
      <c r="E257" s="203" t="s">
        <v>1105</v>
      </c>
      <c r="F257" s="203" t="s">
        <v>1119</v>
      </c>
      <c r="G257" s="205">
        <v>5</v>
      </c>
      <c r="H257" s="203" t="s">
        <v>79</v>
      </c>
      <c r="I257" s="203" t="s">
        <v>1076</v>
      </c>
      <c r="J257" s="203" t="s">
        <v>1077</v>
      </c>
      <c r="K257" s="203" t="s">
        <v>629</v>
      </c>
      <c r="L257" s="211">
        <v>41304.361145833303</v>
      </c>
      <c r="M257" s="203" t="s">
        <v>630</v>
      </c>
      <c r="N257" s="212">
        <v>1</v>
      </c>
      <c r="O257" s="203" t="s">
        <v>778</v>
      </c>
      <c r="P257" s="212">
        <v>8360</v>
      </c>
      <c r="Q257" s="205">
        <v>1</v>
      </c>
      <c r="R257" s="203" t="s">
        <v>632</v>
      </c>
      <c r="S257" s="211">
        <v>41303.631030092598</v>
      </c>
      <c r="T257" s="212">
        <v>-1</v>
      </c>
      <c r="U257" s="224">
        <v>8360</v>
      </c>
    </row>
    <row r="258" spans="1:21" s="183" customFormat="1" hidden="1">
      <c r="A258" s="203" t="s">
        <v>622</v>
      </c>
      <c r="B258" s="203" t="s">
        <v>623</v>
      </c>
      <c r="C258" s="203" t="s">
        <v>624</v>
      </c>
      <c r="D258" s="203"/>
      <c r="E258" s="203" t="s">
        <v>1105</v>
      </c>
      <c r="F258" s="203" t="s">
        <v>629</v>
      </c>
      <c r="G258" s="205" t="s">
        <v>629</v>
      </c>
      <c r="H258" s="203" t="s">
        <v>79</v>
      </c>
      <c r="I258" s="203" t="s">
        <v>732</v>
      </c>
      <c r="J258" s="203" t="s">
        <v>733</v>
      </c>
      <c r="K258" s="203" t="s">
        <v>629</v>
      </c>
      <c r="L258" s="211">
        <v>41276.734722222202</v>
      </c>
      <c r="M258" s="203" t="s">
        <v>630</v>
      </c>
      <c r="N258" s="212">
        <v>5</v>
      </c>
      <c r="O258" s="203" t="s">
        <v>629</v>
      </c>
      <c r="P258" s="212">
        <v>203500</v>
      </c>
      <c r="Q258" s="205">
        <v>1</v>
      </c>
      <c r="R258" s="203" t="s">
        <v>632</v>
      </c>
      <c r="S258" s="211">
        <v>41291.459641203699</v>
      </c>
      <c r="T258" s="212">
        <v>-5</v>
      </c>
      <c r="U258" s="224">
        <v>203500</v>
      </c>
    </row>
    <row r="259" spans="1:21" s="183" customFormat="1" hidden="1">
      <c r="A259" s="203" t="s">
        <v>622</v>
      </c>
      <c r="B259" s="203" t="s">
        <v>623</v>
      </c>
      <c r="C259" s="203" t="s">
        <v>624</v>
      </c>
      <c r="D259" s="203"/>
      <c r="E259" s="203" t="s">
        <v>1105</v>
      </c>
      <c r="F259" s="203" t="s">
        <v>629</v>
      </c>
      <c r="G259" s="205" t="s">
        <v>629</v>
      </c>
      <c r="H259" s="203" t="s">
        <v>79</v>
      </c>
      <c r="I259" s="203" t="s">
        <v>734</v>
      </c>
      <c r="J259" s="203" t="s">
        <v>735</v>
      </c>
      <c r="K259" s="203" t="s">
        <v>629</v>
      </c>
      <c r="L259" s="211">
        <v>41276.736111111102</v>
      </c>
      <c r="M259" s="203" t="s">
        <v>630</v>
      </c>
      <c r="N259" s="212">
        <v>5</v>
      </c>
      <c r="O259" s="203" t="s">
        <v>629</v>
      </c>
      <c r="P259" s="212">
        <v>245000</v>
      </c>
      <c r="Q259" s="205">
        <v>1</v>
      </c>
      <c r="R259" s="203" t="s">
        <v>632</v>
      </c>
      <c r="S259" s="211">
        <v>41305.622094907398</v>
      </c>
      <c r="T259" s="212">
        <v>-5</v>
      </c>
      <c r="U259" s="224">
        <v>193325</v>
      </c>
    </row>
    <row r="260" spans="1:21" s="183" customFormat="1" hidden="1">
      <c r="A260" s="203" t="s">
        <v>622</v>
      </c>
      <c r="B260" s="203" t="s">
        <v>623</v>
      </c>
      <c r="C260" s="203" t="s">
        <v>624</v>
      </c>
      <c r="D260" s="203"/>
      <c r="E260" s="203" t="s">
        <v>1105</v>
      </c>
      <c r="F260" s="203" t="s">
        <v>629</v>
      </c>
      <c r="G260" s="205" t="s">
        <v>629</v>
      </c>
      <c r="H260" s="203" t="s">
        <v>79</v>
      </c>
      <c r="I260" s="203" t="s">
        <v>680</v>
      </c>
      <c r="J260" s="203" t="s">
        <v>681</v>
      </c>
      <c r="K260" s="203" t="s">
        <v>629</v>
      </c>
      <c r="L260" s="211">
        <v>41276.734722222202</v>
      </c>
      <c r="M260" s="203" t="s">
        <v>630</v>
      </c>
      <c r="N260" s="212">
        <v>50</v>
      </c>
      <c r="O260" s="203" t="s">
        <v>629</v>
      </c>
      <c r="P260" s="212">
        <v>412500</v>
      </c>
      <c r="Q260" s="205">
        <v>1</v>
      </c>
      <c r="R260" s="203" t="s">
        <v>632</v>
      </c>
      <c r="S260" s="211">
        <v>41278.576990740701</v>
      </c>
      <c r="T260" s="212">
        <v>-50</v>
      </c>
      <c r="U260" s="224">
        <v>412500</v>
      </c>
    </row>
    <row r="261" spans="1:21" s="183" customFormat="1" hidden="1">
      <c r="A261" s="203" t="s">
        <v>622</v>
      </c>
      <c r="B261" s="203" t="s">
        <v>623</v>
      </c>
      <c r="C261" s="203" t="s">
        <v>624</v>
      </c>
      <c r="D261" s="203"/>
      <c r="E261" s="203" t="s">
        <v>1105</v>
      </c>
      <c r="F261" s="203" t="s">
        <v>629</v>
      </c>
      <c r="G261" s="205" t="s">
        <v>629</v>
      </c>
      <c r="H261" s="203" t="s">
        <v>79</v>
      </c>
      <c r="I261" s="203" t="s">
        <v>680</v>
      </c>
      <c r="J261" s="203" t="s">
        <v>681</v>
      </c>
      <c r="K261" s="203" t="s">
        <v>629</v>
      </c>
      <c r="L261" s="211">
        <v>41276.734722222202</v>
      </c>
      <c r="M261" s="203" t="s">
        <v>630</v>
      </c>
      <c r="N261" s="212">
        <v>50</v>
      </c>
      <c r="O261" s="203" t="s">
        <v>629</v>
      </c>
      <c r="P261" s="212">
        <v>412500</v>
      </c>
      <c r="Q261" s="205">
        <v>2</v>
      </c>
      <c r="R261" s="203" t="s">
        <v>632</v>
      </c>
      <c r="S261" s="211">
        <v>41303.631134259304</v>
      </c>
      <c r="T261" s="212">
        <v>-50</v>
      </c>
      <c r="U261" s="224">
        <v>412500</v>
      </c>
    </row>
    <row r="262" spans="1:21" s="183" customFormat="1" hidden="1">
      <c r="A262" s="203" t="s">
        <v>622</v>
      </c>
      <c r="B262" s="203" t="s">
        <v>623</v>
      </c>
      <c r="C262" s="203" t="s">
        <v>624</v>
      </c>
      <c r="D262" s="203"/>
      <c r="E262" s="203" t="s">
        <v>1105</v>
      </c>
      <c r="F262" s="203" t="s">
        <v>629</v>
      </c>
      <c r="G262" s="205" t="s">
        <v>629</v>
      </c>
      <c r="H262" s="203" t="s">
        <v>79</v>
      </c>
      <c r="I262" s="203" t="s">
        <v>1051</v>
      </c>
      <c r="J262" s="203" t="s">
        <v>443</v>
      </c>
      <c r="K262" s="203" t="s">
        <v>629</v>
      </c>
      <c r="L262" s="211">
        <v>41276.734027777798</v>
      </c>
      <c r="M262" s="203" t="s">
        <v>630</v>
      </c>
      <c r="N262" s="212">
        <v>160</v>
      </c>
      <c r="O262" s="203" t="s">
        <v>629</v>
      </c>
      <c r="P262" s="212">
        <v>176000</v>
      </c>
      <c r="Q262" s="205">
        <v>1</v>
      </c>
      <c r="R262" s="203" t="s">
        <v>632</v>
      </c>
      <c r="S262" s="211">
        <v>41278.576990740701</v>
      </c>
      <c r="T262" s="212">
        <v>-160</v>
      </c>
      <c r="U262" s="224">
        <v>176000</v>
      </c>
    </row>
    <row r="263" spans="1:21" s="183" customFormat="1" hidden="1">
      <c r="A263" s="203" t="s">
        <v>622</v>
      </c>
      <c r="B263" s="203" t="s">
        <v>623</v>
      </c>
      <c r="C263" s="203" t="s">
        <v>624</v>
      </c>
      <c r="D263" s="203"/>
      <c r="E263" s="203" t="s">
        <v>1105</v>
      </c>
      <c r="F263" s="203" t="s">
        <v>629</v>
      </c>
      <c r="G263" s="205" t="s">
        <v>629</v>
      </c>
      <c r="H263" s="203" t="s">
        <v>79</v>
      </c>
      <c r="I263" s="203" t="s">
        <v>1120</v>
      </c>
      <c r="J263" s="203" t="s">
        <v>1121</v>
      </c>
      <c r="K263" s="203" t="s">
        <v>629</v>
      </c>
      <c r="L263" s="211">
        <v>41276.739583333299</v>
      </c>
      <c r="M263" s="203" t="s">
        <v>630</v>
      </c>
      <c r="N263" s="212">
        <v>6</v>
      </c>
      <c r="O263" s="203" t="s">
        <v>629</v>
      </c>
      <c r="P263" s="212">
        <v>38887.5</v>
      </c>
      <c r="Q263" s="205">
        <v>1</v>
      </c>
      <c r="R263" s="203" t="s">
        <v>632</v>
      </c>
      <c r="S263" s="211">
        <v>41278.576990740701</v>
      </c>
      <c r="T263" s="212">
        <v>-6</v>
      </c>
      <c r="U263" s="224">
        <v>38887.5</v>
      </c>
    </row>
    <row r="264" spans="1:21" s="183" customFormat="1" hidden="1">
      <c r="A264" s="203" t="s">
        <v>622</v>
      </c>
      <c r="B264" s="203" t="s">
        <v>623</v>
      </c>
      <c r="C264" s="203" t="s">
        <v>624</v>
      </c>
      <c r="D264" s="203"/>
      <c r="E264" s="203" t="s">
        <v>1105</v>
      </c>
      <c r="F264" s="203" t="s">
        <v>629</v>
      </c>
      <c r="G264" s="205" t="s">
        <v>629</v>
      </c>
      <c r="H264" s="203" t="s">
        <v>79</v>
      </c>
      <c r="I264" s="203" t="s">
        <v>1054</v>
      </c>
      <c r="J264" s="203" t="s">
        <v>1055</v>
      </c>
      <c r="K264" s="203" t="s">
        <v>629</v>
      </c>
      <c r="L264" s="211">
        <v>41276.737500000003</v>
      </c>
      <c r="M264" s="203" t="s">
        <v>630</v>
      </c>
      <c r="N264" s="212">
        <v>3</v>
      </c>
      <c r="O264" s="203" t="s">
        <v>629</v>
      </c>
      <c r="P264" s="212">
        <v>15937.5</v>
      </c>
      <c r="Q264" s="205">
        <v>1</v>
      </c>
      <c r="R264" s="203" t="s">
        <v>632</v>
      </c>
      <c r="S264" s="211">
        <v>41278.576990740701</v>
      </c>
      <c r="T264" s="212">
        <v>-3</v>
      </c>
      <c r="U264" s="224">
        <v>15937.5</v>
      </c>
    </row>
    <row r="265" spans="1:21" s="183" customFormat="1" hidden="1">
      <c r="A265" s="203" t="s">
        <v>622</v>
      </c>
      <c r="B265" s="203" t="s">
        <v>623</v>
      </c>
      <c r="C265" s="203" t="s">
        <v>624</v>
      </c>
      <c r="D265" s="203"/>
      <c r="E265" s="203" t="s">
        <v>1105</v>
      </c>
      <c r="F265" s="203" t="s">
        <v>629</v>
      </c>
      <c r="G265" s="205" t="s">
        <v>629</v>
      </c>
      <c r="H265" s="203" t="s">
        <v>79</v>
      </c>
      <c r="I265" s="203" t="s">
        <v>1056</v>
      </c>
      <c r="J265" s="203" t="s">
        <v>1057</v>
      </c>
      <c r="K265" s="203" t="s">
        <v>629</v>
      </c>
      <c r="L265" s="211">
        <v>41276.7368055556</v>
      </c>
      <c r="M265" s="203" t="s">
        <v>630</v>
      </c>
      <c r="N265" s="212">
        <v>3</v>
      </c>
      <c r="O265" s="203" t="s">
        <v>629</v>
      </c>
      <c r="P265" s="212">
        <v>33744.78</v>
      </c>
      <c r="Q265" s="205">
        <v>1</v>
      </c>
      <c r="R265" s="203" t="s">
        <v>632</v>
      </c>
      <c r="S265" s="211">
        <v>41278.576990740701</v>
      </c>
      <c r="T265" s="212">
        <v>-3</v>
      </c>
      <c r="U265" s="224">
        <v>33744.78</v>
      </c>
    </row>
    <row r="266" spans="1:21" s="183" customFormat="1" hidden="1">
      <c r="A266" s="203" t="s">
        <v>622</v>
      </c>
      <c r="B266" s="203" t="s">
        <v>623</v>
      </c>
      <c r="C266" s="203" t="s">
        <v>624</v>
      </c>
      <c r="D266" s="203"/>
      <c r="E266" s="203" t="s">
        <v>1105</v>
      </c>
      <c r="F266" s="203" t="s">
        <v>629</v>
      </c>
      <c r="G266" s="205" t="s">
        <v>629</v>
      </c>
      <c r="H266" s="203" t="s">
        <v>79</v>
      </c>
      <c r="I266" s="203" t="s">
        <v>1058</v>
      </c>
      <c r="J266" s="203" t="s">
        <v>1059</v>
      </c>
      <c r="K266" s="203" t="s">
        <v>629</v>
      </c>
      <c r="L266" s="211">
        <v>41276.7409722222</v>
      </c>
      <c r="M266" s="203" t="s">
        <v>630</v>
      </c>
      <c r="N266" s="212">
        <v>2</v>
      </c>
      <c r="O266" s="203" t="s">
        <v>629</v>
      </c>
      <c r="P266" s="212">
        <v>11400</v>
      </c>
      <c r="Q266" s="205">
        <v>1</v>
      </c>
      <c r="R266" s="203" t="s">
        <v>632</v>
      </c>
      <c r="S266" s="211">
        <v>41278.576990740701</v>
      </c>
      <c r="T266" s="212">
        <v>-2</v>
      </c>
      <c r="U266" s="224">
        <v>11400</v>
      </c>
    </row>
    <row r="267" spans="1:21" s="183" customFormat="1" hidden="1">
      <c r="A267" s="203" t="s">
        <v>622</v>
      </c>
      <c r="B267" s="203" t="s">
        <v>623</v>
      </c>
      <c r="C267" s="203" t="s">
        <v>624</v>
      </c>
      <c r="D267" s="203"/>
      <c r="E267" s="203" t="s">
        <v>1105</v>
      </c>
      <c r="F267" s="203" t="s">
        <v>629</v>
      </c>
      <c r="G267" s="205" t="s">
        <v>629</v>
      </c>
      <c r="H267" s="203" t="s">
        <v>79</v>
      </c>
      <c r="I267" s="203" t="s">
        <v>1060</v>
      </c>
      <c r="J267" s="203" t="s">
        <v>1061</v>
      </c>
      <c r="K267" s="203" t="s">
        <v>629</v>
      </c>
      <c r="L267" s="211">
        <v>41276.7409722222</v>
      </c>
      <c r="M267" s="203" t="s">
        <v>630</v>
      </c>
      <c r="N267" s="212">
        <v>2</v>
      </c>
      <c r="O267" s="203" t="s">
        <v>629</v>
      </c>
      <c r="P267" s="212">
        <v>16400</v>
      </c>
      <c r="Q267" s="205">
        <v>1</v>
      </c>
      <c r="R267" s="203" t="s">
        <v>632</v>
      </c>
      <c r="S267" s="211">
        <v>41278.576990740701</v>
      </c>
      <c r="T267" s="212">
        <v>-2</v>
      </c>
      <c r="U267" s="224">
        <v>16400</v>
      </c>
    </row>
    <row r="268" spans="1:21" s="183" customFormat="1" hidden="1">
      <c r="A268" s="203" t="s">
        <v>622</v>
      </c>
      <c r="B268" s="203" t="s">
        <v>623</v>
      </c>
      <c r="C268" s="203" t="s">
        <v>624</v>
      </c>
      <c r="D268" s="203"/>
      <c r="E268" s="203" t="s">
        <v>1105</v>
      </c>
      <c r="F268" s="203" t="s">
        <v>629</v>
      </c>
      <c r="G268" s="205" t="s">
        <v>629</v>
      </c>
      <c r="H268" s="203" t="s">
        <v>79</v>
      </c>
      <c r="I268" s="203" t="s">
        <v>1062</v>
      </c>
      <c r="J268" s="203" t="s">
        <v>1063</v>
      </c>
      <c r="K268" s="203" t="s">
        <v>629</v>
      </c>
      <c r="L268" s="211">
        <v>41276.739583333299</v>
      </c>
      <c r="M268" s="203" t="s">
        <v>630</v>
      </c>
      <c r="N268" s="212">
        <v>2</v>
      </c>
      <c r="O268" s="203" t="s">
        <v>629</v>
      </c>
      <c r="P268" s="212">
        <v>40918</v>
      </c>
      <c r="Q268" s="205">
        <v>1</v>
      </c>
      <c r="R268" s="203" t="s">
        <v>632</v>
      </c>
      <c r="S268" s="211">
        <v>41278.576990740701</v>
      </c>
      <c r="T268" s="212">
        <v>-2</v>
      </c>
      <c r="U268" s="224">
        <v>40918</v>
      </c>
    </row>
    <row r="269" spans="1:21" s="183" customFormat="1" hidden="1">
      <c r="A269" s="203" t="s">
        <v>622</v>
      </c>
      <c r="B269" s="203" t="s">
        <v>623</v>
      </c>
      <c r="C269" s="203" t="s">
        <v>624</v>
      </c>
      <c r="D269" s="203"/>
      <c r="E269" s="203" t="s">
        <v>1105</v>
      </c>
      <c r="F269" s="203" t="s">
        <v>629</v>
      </c>
      <c r="G269" s="205" t="s">
        <v>629</v>
      </c>
      <c r="H269" s="203" t="s">
        <v>79</v>
      </c>
      <c r="I269" s="203" t="s">
        <v>1064</v>
      </c>
      <c r="J269" s="203" t="s">
        <v>1065</v>
      </c>
      <c r="K269" s="203" t="s">
        <v>629</v>
      </c>
      <c r="L269" s="211">
        <v>41276.738888888904</v>
      </c>
      <c r="M269" s="203" t="s">
        <v>630</v>
      </c>
      <c r="N269" s="212">
        <v>3</v>
      </c>
      <c r="O269" s="203" t="s">
        <v>629</v>
      </c>
      <c r="P269" s="212">
        <v>12255.57</v>
      </c>
      <c r="Q269" s="205">
        <v>1</v>
      </c>
      <c r="R269" s="203" t="s">
        <v>632</v>
      </c>
      <c r="S269" s="211">
        <v>41278.576990740701</v>
      </c>
      <c r="T269" s="212">
        <v>-3</v>
      </c>
      <c r="U269" s="224">
        <v>12255.57</v>
      </c>
    </row>
    <row r="270" spans="1:21" s="183" customFormat="1" hidden="1">
      <c r="A270" s="203" t="s">
        <v>622</v>
      </c>
      <c r="B270" s="203" t="s">
        <v>623</v>
      </c>
      <c r="C270" s="203" t="s">
        <v>624</v>
      </c>
      <c r="D270" s="203"/>
      <c r="E270" s="203" t="s">
        <v>1105</v>
      </c>
      <c r="F270" s="203" t="s">
        <v>629</v>
      </c>
      <c r="G270" s="205" t="s">
        <v>629</v>
      </c>
      <c r="H270" s="203" t="s">
        <v>79</v>
      </c>
      <c r="I270" s="203" t="s">
        <v>1066</v>
      </c>
      <c r="J270" s="203" t="s">
        <v>1067</v>
      </c>
      <c r="K270" s="203" t="s">
        <v>629</v>
      </c>
      <c r="L270" s="211">
        <v>41276.737500000003</v>
      </c>
      <c r="M270" s="203" t="s">
        <v>630</v>
      </c>
      <c r="N270" s="212">
        <v>1</v>
      </c>
      <c r="O270" s="203" t="s">
        <v>629</v>
      </c>
      <c r="P270" s="212">
        <v>14355</v>
      </c>
      <c r="Q270" s="205">
        <v>1</v>
      </c>
      <c r="R270" s="203" t="s">
        <v>632</v>
      </c>
      <c r="S270" s="211">
        <v>41278.576990740701</v>
      </c>
      <c r="T270" s="212">
        <v>-1</v>
      </c>
      <c r="U270" s="224">
        <v>14355</v>
      </c>
    </row>
    <row r="271" spans="1:21" s="183" customFormat="1" hidden="1">
      <c r="A271" s="203" t="s">
        <v>622</v>
      </c>
      <c r="B271" s="203" t="s">
        <v>623</v>
      </c>
      <c r="C271" s="203" t="s">
        <v>624</v>
      </c>
      <c r="D271" s="203"/>
      <c r="E271" s="203" t="s">
        <v>1105</v>
      </c>
      <c r="F271" s="203" t="s">
        <v>629</v>
      </c>
      <c r="G271" s="205" t="s">
        <v>629</v>
      </c>
      <c r="H271" s="203" t="s">
        <v>79</v>
      </c>
      <c r="I271" s="203" t="s">
        <v>1122</v>
      </c>
      <c r="J271" s="203" t="s">
        <v>421</v>
      </c>
      <c r="K271" s="203" t="s">
        <v>629</v>
      </c>
      <c r="L271" s="211">
        <v>41277.363194444399</v>
      </c>
      <c r="M271" s="203" t="s">
        <v>630</v>
      </c>
      <c r="N271" s="212">
        <v>1</v>
      </c>
      <c r="O271" s="203" t="s">
        <v>629</v>
      </c>
      <c r="P271" s="212">
        <v>255524.89</v>
      </c>
      <c r="Q271" s="205">
        <v>1</v>
      </c>
      <c r="R271" s="203" t="s">
        <v>632</v>
      </c>
      <c r="S271" s="211">
        <v>41278.576979166697</v>
      </c>
      <c r="T271" s="212">
        <v>-1</v>
      </c>
      <c r="U271" s="224">
        <v>255524.89</v>
      </c>
    </row>
    <row r="272" spans="1:21" s="183" customFormat="1" hidden="1">
      <c r="A272" s="203" t="s">
        <v>622</v>
      </c>
      <c r="B272" s="203" t="s">
        <v>623</v>
      </c>
      <c r="C272" s="203" t="s">
        <v>624</v>
      </c>
      <c r="D272" s="203"/>
      <c r="E272" s="203" t="s">
        <v>1105</v>
      </c>
      <c r="F272" s="203" t="s">
        <v>629</v>
      </c>
      <c r="G272" s="205" t="s">
        <v>629</v>
      </c>
      <c r="H272" s="203" t="s">
        <v>79</v>
      </c>
      <c r="I272" s="203" t="s">
        <v>678</v>
      </c>
      <c r="J272" s="203" t="s">
        <v>679</v>
      </c>
      <c r="K272" s="203" t="s">
        <v>629</v>
      </c>
      <c r="L272" s="211">
        <v>41276.734027777798</v>
      </c>
      <c r="M272" s="203" t="s">
        <v>630</v>
      </c>
      <c r="N272" s="212">
        <v>200</v>
      </c>
      <c r="O272" s="203" t="s">
        <v>629</v>
      </c>
      <c r="P272" s="212">
        <v>478000</v>
      </c>
      <c r="Q272" s="205">
        <v>1</v>
      </c>
      <c r="R272" s="203" t="s">
        <v>632</v>
      </c>
      <c r="S272" s="211">
        <v>41278.576990740701</v>
      </c>
      <c r="T272" s="212">
        <v>-200</v>
      </c>
      <c r="U272" s="224">
        <v>478000</v>
      </c>
    </row>
    <row r="273" spans="1:21" s="183" customFormat="1" hidden="1">
      <c r="A273" s="203" t="s">
        <v>622</v>
      </c>
      <c r="B273" s="203" t="s">
        <v>623</v>
      </c>
      <c r="C273" s="203" t="s">
        <v>624</v>
      </c>
      <c r="D273" s="203"/>
      <c r="E273" s="203" t="s">
        <v>1105</v>
      </c>
      <c r="F273" s="203" t="s">
        <v>629</v>
      </c>
      <c r="G273" s="205" t="s">
        <v>629</v>
      </c>
      <c r="H273" s="203" t="s">
        <v>79</v>
      </c>
      <c r="I273" s="203" t="s">
        <v>985</v>
      </c>
      <c r="J273" s="203" t="s">
        <v>429</v>
      </c>
      <c r="K273" s="203" t="s">
        <v>629</v>
      </c>
      <c r="L273" s="211">
        <v>41277.3618055556</v>
      </c>
      <c r="M273" s="203" t="s">
        <v>674</v>
      </c>
      <c r="N273" s="212">
        <v>1</v>
      </c>
      <c r="O273" s="203" t="s">
        <v>629</v>
      </c>
      <c r="P273" s="212">
        <v>867801</v>
      </c>
      <c r="Q273" s="205">
        <v>1</v>
      </c>
      <c r="R273" s="203" t="s">
        <v>632</v>
      </c>
      <c r="S273" s="211">
        <v>41278.586805555598</v>
      </c>
      <c r="T273" s="212">
        <v>-1</v>
      </c>
      <c r="U273" s="224">
        <v>867801</v>
      </c>
    </row>
    <row r="274" spans="1:21" s="183" customFormat="1" hidden="1">
      <c r="A274" s="203" t="s">
        <v>622</v>
      </c>
      <c r="B274" s="203" t="s">
        <v>623</v>
      </c>
      <c r="C274" s="203" t="s">
        <v>624</v>
      </c>
      <c r="D274" s="203"/>
      <c r="E274" s="203" t="s">
        <v>1105</v>
      </c>
      <c r="F274" s="203" t="s">
        <v>629</v>
      </c>
      <c r="G274" s="205" t="s">
        <v>629</v>
      </c>
      <c r="H274" s="203" t="s">
        <v>79</v>
      </c>
      <c r="I274" s="203" t="s">
        <v>1123</v>
      </c>
      <c r="J274" s="203" t="s">
        <v>428</v>
      </c>
      <c r="K274" s="203" t="s">
        <v>629</v>
      </c>
      <c r="L274" s="211">
        <v>41277.362500000003</v>
      </c>
      <c r="M274" s="203" t="s">
        <v>674</v>
      </c>
      <c r="N274" s="212">
        <v>1</v>
      </c>
      <c r="O274" s="203" t="s">
        <v>629</v>
      </c>
      <c r="P274" s="212">
        <v>245557.4</v>
      </c>
      <c r="Q274" s="205">
        <v>1</v>
      </c>
      <c r="R274" s="203" t="s">
        <v>632</v>
      </c>
      <c r="S274" s="211">
        <v>41278.586805555598</v>
      </c>
      <c r="T274" s="212">
        <v>-1</v>
      </c>
      <c r="U274" s="224">
        <v>245557.4</v>
      </c>
    </row>
    <row r="275" spans="1:21" s="183" customFormat="1" hidden="1">
      <c r="A275" s="203" t="s">
        <v>622</v>
      </c>
      <c r="B275" s="203" t="s">
        <v>623</v>
      </c>
      <c r="C275" s="203" t="s">
        <v>624</v>
      </c>
      <c r="D275" s="203"/>
      <c r="E275" s="203" t="s">
        <v>1105</v>
      </c>
      <c r="F275" s="203" t="s">
        <v>629</v>
      </c>
      <c r="G275" s="205" t="s">
        <v>629</v>
      </c>
      <c r="H275" s="203" t="s">
        <v>79</v>
      </c>
      <c r="I275" s="203" t="s">
        <v>1078</v>
      </c>
      <c r="J275" s="203" t="s">
        <v>1079</v>
      </c>
      <c r="K275" s="203" t="s">
        <v>629</v>
      </c>
      <c r="L275" s="211">
        <v>41276.7368055556</v>
      </c>
      <c r="M275" s="203" t="s">
        <v>630</v>
      </c>
      <c r="N275" s="212">
        <v>2</v>
      </c>
      <c r="O275" s="203" t="s">
        <v>629</v>
      </c>
      <c r="P275" s="212">
        <v>14000</v>
      </c>
      <c r="Q275" s="205">
        <v>1</v>
      </c>
      <c r="R275" s="203" t="s">
        <v>632</v>
      </c>
      <c r="S275" s="211">
        <v>41278.576990740701</v>
      </c>
      <c r="T275" s="212">
        <v>-2</v>
      </c>
      <c r="U275" s="224">
        <v>14000</v>
      </c>
    </row>
    <row r="276" spans="1:21" s="183" customFormat="1" hidden="1">
      <c r="A276" s="203" t="s">
        <v>622</v>
      </c>
      <c r="B276" s="203" t="s">
        <v>623</v>
      </c>
      <c r="C276" s="203" t="s">
        <v>624</v>
      </c>
      <c r="D276" s="203"/>
      <c r="E276" s="203" t="s">
        <v>1124</v>
      </c>
      <c r="F276" s="203" t="s">
        <v>1125</v>
      </c>
      <c r="G276" s="205">
        <v>1</v>
      </c>
      <c r="H276" s="203" t="s">
        <v>79</v>
      </c>
      <c r="I276" s="203" t="s">
        <v>1120</v>
      </c>
      <c r="J276" s="203" t="s">
        <v>1121</v>
      </c>
      <c r="K276" s="203" t="s">
        <v>629</v>
      </c>
      <c r="L276" s="211">
        <v>41284.591030092597</v>
      </c>
      <c r="M276" s="203" t="s">
        <v>630</v>
      </c>
      <c r="N276" s="212">
        <v>4</v>
      </c>
      <c r="O276" s="203" t="s">
        <v>631</v>
      </c>
      <c r="P276" s="212">
        <v>25925</v>
      </c>
      <c r="Q276" s="205">
        <v>1</v>
      </c>
      <c r="R276" s="203" t="s">
        <v>632</v>
      </c>
      <c r="S276" s="211">
        <v>41284.341400463003</v>
      </c>
      <c r="T276" s="212">
        <v>-4</v>
      </c>
      <c r="U276" s="224">
        <v>25925</v>
      </c>
    </row>
    <row r="277" spans="1:21" s="183" customFormat="1" hidden="1">
      <c r="A277" s="203" t="s">
        <v>622</v>
      </c>
      <c r="B277" s="203" t="s">
        <v>623</v>
      </c>
      <c r="C277" s="203" t="s">
        <v>624</v>
      </c>
      <c r="D277" s="203"/>
      <c r="E277" s="203" t="s">
        <v>1124</v>
      </c>
      <c r="F277" s="203" t="s">
        <v>1126</v>
      </c>
      <c r="G277" s="205">
        <v>1</v>
      </c>
      <c r="H277" s="203" t="s">
        <v>79</v>
      </c>
      <c r="I277" s="203" t="s">
        <v>1127</v>
      </c>
      <c r="J277" s="203" t="s">
        <v>1128</v>
      </c>
      <c r="K277" s="203" t="s">
        <v>629</v>
      </c>
      <c r="L277" s="211">
        <v>41292.384675925903</v>
      </c>
      <c r="M277" s="203" t="s">
        <v>630</v>
      </c>
      <c r="N277" s="212">
        <v>6</v>
      </c>
      <c r="O277" s="203" t="s">
        <v>710</v>
      </c>
      <c r="P277" s="212">
        <v>396000</v>
      </c>
      <c r="Q277" s="205">
        <v>1</v>
      </c>
      <c r="R277" s="203" t="s">
        <v>632</v>
      </c>
      <c r="S277" s="211">
        <v>41297.596307870401</v>
      </c>
      <c r="T277" s="212">
        <v>-6</v>
      </c>
      <c r="U277" s="224">
        <v>396000</v>
      </c>
    </row>
    <row r="278" spans="1:21" s="183" customFormat="1" hidden="1">
      <c r="A278" s="203" t="s">
        <v>622</v>
      </c>
      <c r="B278" s="203" t="s">
        <v>623</v>
      </c>
      <c r="C278" s="203" t="s">
        <v>624</v>
      </c>
      <c r="D278" s="203"/>
      <c r="E278" s="203" t="s">
        <v>1124</v>
      </c>
      <c r="F278" s="203" t="s">
        <v>1126</v>
      </c>
      <c r="G278" s="205">
        <v>2</v>
      </c>
      <c r="H278" s="203" t="s">
        <v>79</v>
      </c>
      <c r="I278" s="203" t="s">
        <v>1129</v>
      </c>
      <c r="J278" s="203" t="s">
        <v>1128</v>
      </c>
      <c r="K278" s="203" t="s">
        <v>629</v>
      </c>
      <c r="L278" s="211">
        <v>41292.384675925903</v>
      </c>
      <c r="M278" s="203" t="s">
        <v>630</v>
      </c>
      <c r="N278" s="212">
        <v>6</v>
      </c>
      <c r="O278" s="203" t="s">
        <v>710</v>
      </c>
      <c r="P278" s="212">
        <v>726000</v>
      </c>
      <c r="Q278" s="205">
        <v>1</v>
      </c>
      <c r="R278" s="203" t="s">
        <v>632</v>
      </c>
      <c r="S278" s="211">
        <v>41297.596307870401</v>
      </c>
      <c r="T278" s="212">
        <v>-6</v>
      </c>
      <c r="U278" s="224">
        <v>726000</v>
      </c>
    </row>
    <row r="279" spans="1:21" s="183" customFormat="1" hidden="1">
      <c r="A279" s="203" t="s">
        <v>622</v>
      </c>
      <c r="B279" s="203" t="s">
        <v>623</v>
      </c>
      <c r="C279" s="203" t="s">
        <v>624</v>
      </c>
      <c r="D279" s="203"/>
      <c r="E279" s="203" t="s">
        <v>1124</v>
      </c>
      <c r="F279" s="203" t="s">
        <v>1126</v>
      </c>
      <c r="G279" s="205">
        <v>3</v>
      </c>
      <c r="H279" s="203" t="s">
        <v>79</v>
      </c>
      <c r="I279" s="203" t="s">
        <v>1054</v>
      </c>
      <c r="J279" s="203" t="s">
        <v>1055</v>
      </c>
      <c r="K279" s="203" t="s">
        <v>629</v>
      </c>
      <c r="L279" s="211">
        <v>41292.384675925903</v>
      </c>
      <c r="M279" s="203" t="s">
        <v>630</v>
      </c>
      <c r="N279" s="212">
        <v>2</v>
      </c>
      <c r="O279" s="203" t="s">
        <v>631</v>
      </c>
      <c r="P279" s="212">
        <v>10625</v>
      </c>
      <c r="Q279" s="205">
        <v>1</v>
      </c>
      <c r="R279" s="203" t="s">
        <v>632</v>
      </c>
      <c r="S279" s="211">
        <v>41297.596307870401</v>
      </c>
      <c r="T279" s="212">
        <v>-2</v>
      </c>
      <c r="U279" s="224">
        <v>10625</v>
      </c>
    </row>
    <row r="280" spans="1:21" s="183" customFormat="1" hidden="1">
      <c r="A280" s="203" t="s">
        <v>622</v>
      </c>
      <c r="B280" s="203" t="s">
        <v>623</v>
      </c>
      <c r="C280" s="203" t="s">
        <v>624</v>
      </c>
      <c r="D280" s="203"/>
      <c r="E280" s="203" t="s">
        <v>1124</v>
      </c>
      <c r="F280" s="203" t="s">
        <v>1126</v>
      </c>
      <c r="G280" s="205">
        <v>4</v>
      </c>
      <c r="H280" s="203" t="s">
        <v>79</v>
      </c>
      <c r="I280" s="203" t="s">
        <v>1056</v>
      </c>
      <c r="J280" s="203" t="s">
        <v>1057</v>
      </c>
      <c r="K280" s="203" t="s">
        <v>629</v>
      </c>
      <c r="L280" s="211">
        <v>41292.384675925903</v>
      </c>
      <c r="M280" s="203" t="s">
        <v>630</v>
      </c>
      <c r="N280" s="212">
        <v>2</v>
      </c>
      <c r="O280" s="203" t="s">
        <v>631</v>
      </c>
      <c r="P280" s="212">
        <v>22496.52</v>
      </c>
      <c r="Q280" s="205">
        <v>1</v>
      </c>
      <c r="R280" s="203" t="s">
        <v>632</v>
      </c>
      <c r="S280" s="211">
        <v>41297.596307870401</v>
      </c>
      <c r="T280" s="212">
        <v>-2</v>
      </c>
      <c r="U280" s="224">
        <v>22496.52</v>
      </c>
    </row>
    <row r="281" spans="1:21" s="183" customFormat="1" hidden="1">
      <c r="A281" s="203" t="s">
        <v>622</v>
      </c>
      <c r="B281" s="203" t="s">
        <v>623</v>
      </c>
      <c r="C281" s="203" t="s">
        <v>624</v>
      </c>
      <c r="D281" s="203"/>
      <c r="E281" s="203" t="s">
        <v>1124</v>
      </c>
      <c r="F281" s="203" t="s">
        <v>1126</v>
      </c>
      <c r="G281" s="205">
        <v>5</v>
      </c>
      <c r="H281" s="203" t="s">
        <v>79</v>
      </c>
      <c r="I281" s="203" t="s">
        <v>1130</v>
      </c>
      <c r="J281" s="203" t="s">
        <v>448</v>
      </c>
      <c r="K281" s="203" t="s">
        <v>629</v>
      </c>
      <c r="L281" s="211">
        <v>41292.384675925903</v>
      </c>
      <c r="M281" s="203" t="s">
        <v>630</v>
      </c>
      <c r="N281" s="212">
        <v>2</v>
      </c>
      <c r="O281" s="203" t="s">
        <v>631</v>
      </c>
      <c r="P281" s="212">
        <v>37400</v>
      </c>
      <c r="Q281" s="205">
        <v>1</v>
      </c>
      <c r="R281" s="203" t="s">
        <v>632</v>
      </c>
      <c r="S281" s="211">
        <v>41297.596307870401</v>
      </c>
      <c r="T281" s="212">
        <v>-2</v>
      </c>
      <c r="U281" s="224">
        <v>37400</v>
      </c>
    </row>
    <row r="282" spans="1:21" s="183" customFormat="1" hidden="1">
      <c r="A282" s="203" t="s">
        <v>622</v>
      </c>
      <c r="B282" s="203" t="s">
        <v>623</v>
      </c>
      <c r="C282" s="203" t="s">
        <v>624</v>
      </c>
      <c r="D282" s="203"/>
      <c r="E282" s="203" t="s">
        <v>1124</v>
      </c>
      <c r="F282" s="203" t="s">
        <v>1126</v>
      </c>
      <c r="G282" s="205">
        <v>6</v>
      </c>
      <c r="H282" s="203" t="s">
        <v>79</v>
      </c>
      <c r="I282" s="203" t="s">
        <v>678</v>
      </c>
      <c r="J282" s="203" t="s">
        <v>679</v>
      </c>
      <c r="K282" s="203" t="s">
        <v>629</v>
      </c>
      <c r="L282" s="211">
        <v>41292.384675925903</v>
      </c>
      <c r="M282" s="203" t="s">
        <v>630</v>
      </c>
      <c r="N282" s="212">
        <v>436</v>
      </c>
      <c r="O282" s="203" t="s">
        <v>669</v>
      </c>
      <c r="P282" s="212">
        <v>1042040</v>
      </c>
      <c r="Q282" s="205">
        <v>1</v>
      </c>
      <c r="R282" s="203" t="s">
        <v>632</v>
      </c>
      <c r="S282" s="211">
        <v>41297.596307870401</v>
      </c>
      <c r="T282" s="212">
        <v>-436</v>
      </c>
      <c r="U282" s="224">
        <v>1042040</v>
      </c>
    </row>
    <row r="283" spans="1:21" s="183" customFormat="1" hidden="1">
      <c r="A283" s="203" t="s">
        <v>622</v>
      </c>
      <c r="B283" s="203" t="s">
        <v>623</v>
      </c>
      <c r="C283" s="203" t="s">
        <v>624</v>
      </c>
      <c r="D283" s="203"/>
      <c r="E283" s="203" t="s">
        <v>1124</v>
      </c>
      <c r="F283" s="203" t="s">
        <v>1131</v>
      </c>
      <c r="G283" s="205">
        <v>1</v>
      </c>
      <c r="H283" s="203" t="s">
        <v>79</v>
      </c>
      <c r="I283" s="203" t="s">
        <v>1091</v>
      </c>
      <c r="J283" s="203" t="s">
        <v>1092</v>
      </c>
      <c r="K283" s="203" t="s">
        <v>629</v>
      </c>
      <c r="L283" s="211">
        <v>41299.653472222199</v>
      </c>
      <c r="M283" s="203" t="s">
        <v>630</v>
      </c>
      <c r="N283" s="212">
        <v>10</v>
      </c>
      <c r="O283" s="203" t="s">
        <v>656</v>
      </c>
      <c r="P283" s="212">
        <v>254546.2</v>
      </c>
      <c r="Q283" s="205">
        <v>1</v>
      </c>
      <c r="R283" s="203" t="s">
        <v>632</v>
      </c>
      <c r="S283" s="211">
        <v>41302.603645833296</v>
      </c>
      <c r="T283" s="212">
        <v>-10</v>
      </c>
      <c r="U283" s="224">
        <v>254546.2</v>
      </c>
    </row>
    <row r="284" spans="1:21" s="183" customFormat="1" hidden="1">
      <c r="A284" s="203" t="s">
        <v>622</v>
      </c>
      <c r="B284" s="203" t="s">
        <v>623</v>
      </c>
      <c r="C284" s="203" t="s">
        <v>624</v>
      </c>
      <c r="D284" s="203"/>
      <c r="E284" s="203" t="s">
        <v>1132</v>
      </c>
      <c r="F284" s="203" t="s">
        <v>1133</v>
      </c>
      <c r="G284" s="205">
        <v>1</v>
      </c>
      <c r="H284" s="203" t="s">
        <v>79</v>
      </c>
      <c r="I284" s="203" t="s">
        <v>680</v>
      </c>
      <c r="J284" s="203" t="s">
        <v>681</v>
      </c>
      <c r="K284" s="203" t="s">
        <v>629</v>
      </c>
      <c r="L284" s="211">
        <v>41299.628472222197</v>
      </c>
      <c r="M284" s="203" t="s">
        <v>630</v>
      </c>
      <c r="N284" s="212">
        <v>50</v>
      </c>
      <c r="O284" s="203" t="s">
        <v>656</v>
      </c>
      <c r="P284" s="212">
        <v>412500</v>
      </c>
      <c r="Q284" s="205">
        <v>1</v>
      </c>
      <c r="R284" s="203" t="s">
        <v>632</v>
      </c>
      <c r="S284" s="211">
        <v>41302.602615740703</v>
      </c>
      <c r="T284" s="212">
        <v>-50</v>
      </c>
      <c r="U284" s="224">
        <v>412500</v>
      </c>
    </row>
    <row r="285" spans="1:21" s="183" customFormat="1" hidden="1">
      <c r="A285" s="203" t="s">
        <v>622</v>
      </c>
      <c r="B285" s="203" t="s">
        <v>623</v>
      </c>
      <c r="C285" s="203" t="s">
        <v>624</v>
      </c>
      <c r="D285" s="203"/>
      <c r="E285" s="203" t="s">
        <v>1132</v>
      </c>
      <c r="F285" s="203" t="s">
        <v>1134</v>
      </c>
      <c r="G285" s="205">
        <v>1</v>
      </c>
      <c r="H285" s="203" t="s">
        <v>79</v>
      </c>
      <c r="I285" s="203" t="s">
        <v>993</v>
      </c>
      <c r="J285" s="203" t="s">
        <v>994</v>
      </c>
      <c r="K285" s="203" t="s">
        <v>629</v>
      </c>
      <c r="L285" s="211">
        <v>41303.656944444403</v>
      </c>
      <c r="M285" s="203" t="s">
        <v>674</v>
      </c>
      <c r="N285" s="212">
        <v>20</v>
      </c>
      <c r="O285" s="203" t="s">
        <v>748</v>
      </c>
      <c r="P285" s="212">
        <v>641424.80000000005</v>
      </c>
      <c r="Q285" s="205">
        <v>1</v>
      </c>
      <c r="R285" s="203" t="s">
        <v>632</v>
      </c>
      <c r="S285" s="211">
        <v>41303.7105787037</v>
      </c>
      <c r="T285" s="212">
        <v>-20</v>
      </c>
      <c r="U285" s="224">
        <v>641424.80000000005</v>
      </c>
    </row>
    <row r="286" spans="1:21" s="183" customFormat="1" hidden="1">
      <c r="A286" s="203" t="s">
        <v>622</v>
      </c>
      <c r="B286" s="203" t="s">
        <v>623</v>
      </c>
      <c r="C286" s="203" t="s">
        <v>624</v>
      </c>
      <c r="D286" s="203"/>
      <c r="E286" s="203" t="s">
        <v>1132</v>
      </c>
      <c r="F286" s="203" t="s">
        <v>1135</v>
      </c>
      <c r="G286" s="205">
        <v>1</v>
      </c>
      <c r="H286" s="203" t="s">
        <v>1017</v>
      </c>
      <c r="I286" s="203" t="s">
        <v>1136</v>
      </c>
      <c r="J286" s="203" t="s">
        <v>1137</v>
      </c>
      <c r="K286" s="203" t="s">
        <v>629</v>
      </c>
      <c r="L286" s="211">
        <v>41305.436041666697</v>
      </c>
      <c r="M286" s="203" t="s">
        <v>630</v>
      </c>
      <c r="N286" s="212">
        <v>10</v>
      </c>
      <c r="O286" s="203" t="s">
        <v>631</v>
      </c>
      <c r="P286" s="212">
        <v>0</v>
      </c>
      <c r="Q286" s="205">
        <v>1</v>
      </c>
      <c r="R286" s="203" t="s">
        <v>632</v>
      </c>
      <c r="S286" s="211">
        <v>41323.626689814802</v>
      </c>
      <c r="T286" s="212">
        <v>-10</v>
      </c>
      <c r="U286" s="224">
        <v>0</v>
      </c>
    </row>
    <row r="287" spans="1:21" s="183" customFormat="1" hidden="1">
      <c r="A287" s="203" t="s">
        <v>622</v>
      </c>
      <c r="B287" s="203" t="s">
        <v>623</v>
      </c>
      <c r="C287" s="203" t="s">
        <v>624</v>
      </c>
      <c r="D287" s="203"/>
      <c r="E287" s="203" t="s">
        <v>1132</v>
      </c>
      <c r="F287" s="203" t="s">
        <v>1135</v>
      </c>
      <c r="G287" s="205">
        <v>2</v>
      </c>
      <c r="H287" s="203" t="s">
        <v>1017</v>
      </c>
      <c r="I287" s="203" t="s">
        <v>1138</v>
      </c>
      <c r="J287" s="203" t="s">
        <v>1139</v>
      </c>
      <c r="K287" s="203" t="s">
        <v>629</v>
      </c>
      <c r="L287" s="211">
        <v>41305.436041666697</v>
      </c>
      <c r="M287" s="203" t="s">
        <v>630</v>
      </c>
      <c r="N287" s="212">
        <v>4</v>
      </c>
      <c r="O287" s="203" t="s">
        <v>725</v>
      </c>
      <c r="P287" s="212">
        <v>0</v>
      </c>
      <c r="Q287" s="205">
        <v>1</v>
      </c>
      <c r="R287" s="203" t="s">
        <v>632</v>
      </c>
      <c r="S287" s="211">
        <v>41323.626689814802</v>
      </c>
      <c r="T287" s="212">
        <v>-4</v>
      </c>
      <c r="U287" s="224">
        <v>0</v>
      </c>
    </row>
    <row r="288" spans="1:21" s="183" customFormat="1" hidden="1">
      <c r="A288" s="203" t="s">
        <v>622</v>
      </c>
      <c r="B288" s="203" t="s">
        <v>623</v>
      </c>
      <c r="C288" s="203" t="s">
        <v>624</v>
      </c>
      <c r="D288" s="203"/>
      <c r="E288" s="203" t="s">
        <v>1132</v>
      </c>
      <c r="F288" s="203" t="s">
        <v>1135</v>
      </c>
      <c r="G288" s="205">
        <v>3</v>
      </c>
      <c r="H288" s="203" t="s">
        <v>1017</v>
      </c>
      <c r="I288" s="203" t="s">
        <v>1140</v>
      </c>
      <c r="J288" s="203" t="s">
        <v>1141</v>
      </c>
      <c r="K288" s="203" t="s">
        <v>629</v>
      </c>
      <c r="L288" s="211">
        <v>41305.436041666697</v>
      </c>
      <c r="M288" s="203" t="s">
        <v>630</v>
      </c>
      <c r="N288" s="212">
        <v>5</v>
      </c>
      <c r="O288" s="203" t="s">
        <v>631</v>
      </c>
      <c r="P288" s="212">
        <v>0</v>
      </c>
      <c r="Q288" s="205">
        <v>1</v>
      </c>
      <c r="R288" s="203" t="s">
        <v>632</v>
      </c>
      <c r="S288" s="211">
        <v>41323.626689814802</v>
      </c>
      <c r="T288" s="212">
        <v>-5</v>
      </c>
      <c r="U288" s="224">
        <v>0</v>
      </c>
    </row>
    <row r="289" spans="1:21" s="183" customFormat="1" hidden="1">
      <c r="A289" s="203" t="s">
        <v>622</v>
      </c>
      <c r="B289" s="203" t="s">
        <v>623</v>
      </c>
      <c r="C289" s="203" t="s">
        <v>624</v>
      </c>
      <c r="D289" s="203"/>
      <c r="E289" s="203" t="s">
        <v>1132</v>
      </c>
      <c r="F289" s="203" t="s">
        <v>1135</v>
      </c>
      <c r="G289" s="205">
        <v>4</v>
      </c>
      <c r="H289" s="203" t="s">
        <v>1017</v>
      </c>
      <c r="I289" s="203" t="s">
        <v>1142</v>
      </c>
      <c r="J289" s="203" t="s">
        <v>1143</v>
      </c>
      <c r="K289" s="203" t="s">
        <v>629</v>
      </c>
      <c r="L289" s="211">
        <v>41305.436041666697</v>
      </c>
      <c r="M289" s="203" t="s">
        <v>630</v>
      </c>
      <c r="N289" s="212">
        <v>7</v>
      </c>
      <c r="O289" s="203" t="s">
        <v>631</v>
      </c>
      <c r="P289" s="212">
        <v>0</v>
      </c>
      <c r="Q289" s="205">
        <v>1</v>
      </c>
      <c r="R289" s="203" t="s">
        <v>632</v>
      </c>
      <c r="S289" s="211">
        <v>41323.626689814802</v>
      </c>
      <c r="T289" s="212">
        <v>-7</v>
      </c>
      <c r="U289" s="224">
        <v>0</v>
      </c>
    </row>
    <row r="290" spans="1:21" s="183" customFormat="1" hidden="1">
      <c r="A290" s="203" t="s">
        <v>622</v>
      </c>
      <c r="B290" s="203" t="s">
        <v>623</v>
      </c>
      <c r="C290" s="203" t="s">
        <v>624</v>
      </c>
      <c r="D290" s="203"/>
      <c r="E290" s="203" t="s">
        <v>1132</v>
      </c>
      <c r="F290" s="203" t="s">
        <v>1135</v>
      </c>
      <c r="G290" s="205">
        <v>5</v>
      </c>
      <c r="H290" s="203" t="s">
        <v>1017</v>
      </c>
      <c r="I290" s="203" t="s">
        <v>1144</v>
      </c>
      <c r="J290" s="203" t="s">
        <v>1145</v>
      </c>
      <c r="K290" s="203" t="s">
        <v>629</v>
      </c>
      <c r="L290" s="211">
        <v>41305.436041666697</v>
      </c>
      <c r="M290" s="203" t="s">
        <v>630</v>
      </c>
      <c r="N290" s="212">
        <v>4</v>
      </c>
      <c r="O290" s="203" t="s">
        <v>725</v>
      </c>
      <c r="P290" s="212">
        <v>0</v>
      </c>
      <c r="Q290" s="205">
        <v>1</v>
      </c>
      <c r="R290" s="203" t="s">
        <v>632</v>
      </c>
      <c r="S290" s="211">
        <v>41323.626689814802</v>
      </c>
      <c r="T290" s="212">
        <v>-4</v>
      </c>
      <c r="U290" s="224">
        <v>0</v>
      </c>
    </row>
    <row r="291" spans="1:21" s="183" customFormat="1" hidden="1">
      <c r="A291" s="203" t="s">
        <v>622</v>
      </c>
      <c r="B291" s="203" t="s">
        <v>623</v>
      </c>
      <c r="C291" s="203" t="s">
        <v>624</v>
      </c>
      <c r="D291" s="203"/>
      <c r="E291" s="203" t="s">
        <v>1132</v>
      </c>
      <c r="F291" s="203" t="s">
        <v>1135</v>
      </c>
      <c r="G291" s="205">
        <v>6</v>
      </c>
      <c r="H291" s="203" t="s">
        <v>1017</v>
      </c>
      <c r="I291" s="203" t="s">
        <v>1146</v>
      </c>
      <c r="J291" s="203" t="s">
        <v>1147</v>
      </c>
      <c r="K291" s="203" t="s">
        <v>629</v>
      </c>
      <c r="L291" s="211">
        <v>41305.436041666697</v>
      </c>
      <c r="M291" s="203" t="s">
        <v>630</v>
      </c>
      <c r="N291" s="212">
        <v>4</v>
      </c>
      <c r="O291" s="203" t="s">
        <v>631</v>
      </c>
      <c r="P291" s="212">
        <v>0</v>
      </c>
      <c r="Q291" s="205">
        <v>1</v>
      </c>
      <c r="R291" s="203" t="s">
        <v>632</v>
      </c>
      <c r="S291" s="211">
        <v>41323.626689814802</v>
      </c>
      <c r="T291" s="212">
        <v>-4</v>
      </c>
      <c r="U291" s="224">
        <v>0</v>
      </c>
    </row>
    <row r="292" spans="1:21" s="183" customFormat="1" hidden="1">
      <c r="A292" s="203" t="s">
        <v>622</v>
      </c>
      <c r="B292" s="203" t="s">
        <v>623</v>
      </c>
      <c r="C292" s="203" t="s">
        <v>624</v>
      </c>
      <c r="D292" s="203"/>
      <c r="E292" s="203" t="s">
        <v>1132</v>
      </c>
      <c r="F292" s="203" t="s">
        <v>1135</v>
      </c>
      <c r="G292" s="205">
        <v>7</v>
      </c>
      <c r="H292" s="203" t="s">
        <v>1017</v>
      </c>
      <c r="I292" s="203" t="s">
        <v>1148</v>
      </c>
      <c r="J292" s="203" t="s">
        <v>1149</v>
      </c>
      <c r="K292" s="203" t="s">
        <v>629</v>
      </c>
      <c r="L292" s="211">
        <v>41305.436041666697</v>
      </c>
      <c r="M292" s="203" t="s">
        <v>630</v>
      </c>
      <c r="N292" s="212">
        <v>3</v>
      </c>
      <c r="O292" s="203" t="s">
        <v>725</v>
      </c>
      <c r="P292" s="212">
        <v>0</v>
      </c>
      <c r="Q292" s="205">
        <v>1</v>
      </c>
      <c r="R292" s="203" t="s">
        <v>632</v>
      </c>
      <c r="S292" s="211">
        <v>41323.626689814802</v>
      </c>
      <c r="T292" s="212">
        <v>-3</v>
      </c>
      <c r="U292" s="224">
        <v>0</v>
      </c>
    </row>
    <row r="293" spans="1:21" s="183" customFormat="1" hidden="1">
      <c r="A293" s="203" t="s">
        <v>622</v>
      </c>
      <c r="B293" s="203" t="s">
        <v>623</v>
      </c>
      <c r="C293" s="203" t="s">
        <v>624</v>
      </c>
      <c r="D293" s="203"/>
      <c r="E293" s="203" t="s">
        <v>1132</v>
      </c>
      <c r="F293" s="203" t="s">
        <v>1135</v>
      </c>
      <c r="G293" s="205">
        <v>8</v>
      </c>
      <c r="H293" s="203" t="s">
        <v>1017</v>
      </c>
      <c r="I293" s="203" t="s">
        <v>1022</v>
      </c>
      <c r="J293" s="203" t="s">
        <v>1023</v>
      </c>
      <c r="K293" s="203" t="s">
        <v>629</v>
      </c>
      <c r="L293" s="211">
        <v>41305.436041666697</v>
      </c>
      <c r="M293" s="203" t="s">
        <v>630</v>
      </c>
      <c r="N293" s="212">
        <v>1</v>
      </c>
      <c r="O293" s="203" t="s">
        <v>631</v>
      </c>
      <c r="P293" s="212">
        <v>0</v>
      </c>
      <c r="Q293" s="205">
        <v>1</v>
      </c>
      <c r="R293" s="203" t="s">
        <v>629</v>
      </c>
      <c r="S293" s="203" t="s">
        <v>629</v>
      </c>
      <c r="T293" s="212" t="s">
        <v>629</v>
      </c>
      <c r="U293" s="224" t="s">
        <v>629</v>
      </c>
    </row>
    <row r="294" spans="1:21" s="183" customFormat="1" hidden="1">
      <c r="A294" s="203" t="s">
        <v>622</v>
      </c>
      <c r="B294" s="203" t="s">
        <v>623</v>
      </c>
      <c r="C294" s="203" t="s">
        <v>624</v>
      </c>
      <c r="D294" s="203"/>
      <c r="E294" s="203" t="s">
        <v>1132</v>
      </c>
      <c r="F294" s="203" t="s">
        <v>1135</v>
      </c>
      <c r="G294" s="205">
        <v>9</v>
      </c>
      <c r="H294" s="203" t="s">
        <v>1017</v>
      </c>
      <c r="I294" s="203" t="s">
        <v>1044</v>
      </c>
      <c r="J294" s="203" t="s">
        <v>1045</v>
      </c>
      <c r="K294" s="203" t="s">
        <v>629</v>
      </c>
      <c r="L294" s="211">
        <v>41305.436041666697</v>
      </c>
      <c r="M294" s="203" t="s">
        <v>630</v>
      </c>
      <c r="N294" s="212">
        <v>2</v>
      </c>
      <c r="O294" s="203" t="s">
        <v>631</v>
      </c>
      <c r="P294" s="212">
        <v>0</v>
      </c>
      <c r="Q294" s="205">
        <v>1</v>
      </c>
      <c r="R294" s="203" t="s">
        <v>632</v>
      </c>
      <c r="S294" s="211">
        <v>41323.626689814802</v>
      </c>
      <c r="T294" s="212">
        <v>-2</v>
      </c>
      <c r="U294" s="224">
        <v>0</v>
      </c>
    </row>
    <row r="295" spans="1:21" s="183" customFormat="1" hidden="1">
      <c r="A295" s="203" t="s">
        <v>622</v>
      </c>
      <c r="B295" s="203" t="s">
        <v>623</v>
      </c>
      <c r="C295" s="203" t="s">
        <v>624</v>
      </c>
      <c r="D295" s="203"/>
      <c r="E295" s="203" t="s">
        <v>1132</v>
      </c>
      <c r="F295" s="203" t="s">
        <v>1135</v>
      </c>
      <c r="G295" s="205">
        <v>10</v>
      </c>
      <c r="H295" s="203" t="s">
        <v>1017</v>
      </c>
      <c r="I295" s="203" t="s">
        <v>1150</v>
      </c>
      <c r="J295" s="203" t="s">
        <v>1151</v>
      </c>
      <c r="K295" s="203" t="s">
        <v>629</v>
      </c>
      <c r="L295" s="211">
        <v>41305.436041666697</v>
      </c>
      <c r="M295" s="203" t="s">
        <v>630</v>
      </c>
      <c r="N295" s="212">
        <v>3</v>
      </c>
      <c r="O295" s="203" t="s">
        <v>631</v>
      </c>
      <c r="P295" s="212">
        <v>0</v>
      </c>
      <c r="Q295" s="205">
        <v>1</v>
      </c>
      <c r="R295" s="203" t="s">
        <v>632</v>
      </c>
      <c r="S295" s="211">
        <v>41323.626689814802</v>
      </c>
      <c r="T295" s="212">
        <v>-3</v>
      </c>
      <c r="U295" s="224">
        <v>0</v>
      </c>
    </row>
    <row r="296" spans="1:21" s="183" customFormat="1" hidden="1">
      <c r="A296" s="203" t="s">
        <v>622</v>
      </c>
      <c r="B296" s="203" t="s">
        <v>623</v>
      </c>
      <c r="C296" s="203" t="s">
        <v>624</v>
      </c>
      <c r="D296" s="203"/>
      <c r="E296" s="203" t="s">
        <v>1132</v>
      </c>
      <c r="F296" s="203" t="s">
        <v>1135</v>
      </c>
      <c r="G296" s="205">
        <v>11</v>
      </c>
      <c r="H296" s="203" t="s">
        <v>1017</v>
      </c>
      <c r="I296" s="203" t="s">
        <v>1152</v>
      </c>
      <c r="J296" s="203" t="s">
        <v>1153</v>
      </c>
      <c r="K296" s="203" t="s">
        <v>629</v>
      </c>
      <c r="L296" s="211">
        <v>41305.436041666697</v>
      </c>
      <c r="M296" s="203" t="s">
        <v>630</v>
      </c>
      <c r="N296" s="212">
        <v>3</v>
      </c>
      <c r="O296" s="203" t="s">
        <v>631</v>
      </c>
      <c r="P296" s="212">
        <v>0</v>
      </c>
      <c r="Q296" s="205">
        <v>1</v>
      </c>
      <c r="R296" s="203" t="s">
        <v>632</v>
      </c>
      <c r="S296" s="211">
        <v>41323.626689814802</v>
      </c>
      <c r="T296" s="212">
        <v>-3</v>
      </c>
      <c r="U296" s="224">
        <v>0</v>
      </c>
    </row>
    <row r="297" spans="1:21" s="183" customFormat="1" hidden="1">
      <c r="A297" s="203" t="s">
        <v>622</v>
      </c>
      <c r="B297" s="203" t="s">
        <v>623</v>
      </c>
      <c r="C297" s="203" t="s">
        <v>624</v>
      </c>
      <c r="D297" s="203"/>
      <c r="E297" s="203" t="s">
        <v>1132</v>
      </c>
      <c r="F297" s="203" t="s">
        <v>629</v>
      </c>
      <c r="G297" s="205" t="s">
        <v>629</v>
      </c>
      <c r="H297" s="203" t="s">
        <v>79</v>
      </c>
      <c r="I297" s="203" t="s">
        <v>1072</v>
      </c>
      <c r="J297" s="203" t="s">
        <v>1073</v>
      </c>
      <c r="K297" s="203" t="s">
        <v>629</v>
      </c>
      <c r="L297" s="211">
        <v>41278.543749999997</v>
      </c>
      <c r="M297" s="203" t="s">
        <v>630</v>
      </c>
      <c r="N297" s="212">
        <v>2</v>
      </c>
      <c r="O297" s="203" t="s">
        <v>629</v>
      </c>
      <c r="P297" s="212">
        <v>56390.16</v>
      </c>
      <c r="Q297" s="205">
        <v>1</v>
      </c>
      <c r="R297" s="203" t="s">
        <v>632</v>
      </c>
      <c r="S297" s="211">
        <v>41281.642037037003</v>
      </c>
      <c r="T297" s="212">
        <v>-2</v>
      </c>
      <c r="U297" s="224">
        <v>56390.16</v>
      </c>
    </row>
    <row r="298" spans="1:21" s="183" customFormat="1" hidden="1">
      <c r="A298" s="203" t="s">
        <v>622</v>
      </c>
      <c r="B298" s="203" t="s">
        <v>623</v>
      </c>
      <c r="C298" s="203" t="s">
        <v>624</v>
      </c>
      <c r="D298" s="203"/>
      <c r="E298" s="203" t="s">
        <v>1132</v>
      </c>
      <c r="F298" s="203" t="s">
        <v>629</v>
      </c>
      <c r="G298" s="205" t="s">
        <v>629</v>
      </c>
      <c r="H298" s="203" t="s">
        <v>79</v>
      </c>
      <c r="I298" s="203" t="s">
        <v>1154</v>
      </c>
      <c r="J298" s="203" t="s">
        <v>368</v>
      </c>
      <c r="K298" s="203" t="s">
        <v>629</v>
      </c>
      <c r="L298" s="211">
        <v>41278.5444444444</v>
      </c>
      <c r="M298" s="203" t="s">
        <v>630</v>
      </c>
      <c r="N298" s="212">
        <v>2</v>
      </c>
      <c r="O298" s="203" t="s">
        <v>629</v>
      </c>
      <c r="P298" s="212">
        <v>71500</v>
      </c>
      <c r="Q298" s="205">
        <v>1</v>
      </c>
      <c r="R298" s="203" t="s">
        <v>632</v>
      </c>
      <c r="S298" s="211">
        <v>41281.642037037003</v>
      </c>
      <c r="T298" s="212">
        <v>-2</v>
      </c>
      <c r="U298" s="224">
        <v>71500</v>
      </c>
    </row>
    <row r="299" spans="1:21" s="183" customFormat="1" hidden="1">
      <c r="A299" s="203" t="s">
        <v>622</v>
      </c>
      <c r="B299" s="203" t="s">
        <v>623</v>
      </c>
      <c r="C299" s="203" t="s">
        <v>624</v>
      </c>
      <c r="D299" s="203"/>
      <c r="E299" s="203" t="s">
        <v>1155</v>
      </c>
      <c r="F299" s="203" t="s">
        <v>629</v>
      </c>
      <c r="G299" s="205" t="s">
        <v>629</v>
      </c>
      <c r="H299" s="203" t="s">
        <v>79</v>
      </c>
      <c r="I299" s="203" t="s">
        <v>1052</v>
      </c>
      <c r="J299" s="203" t="s">
        <v>1053</v>
      </c>
      <c r="K299" s="203" t="s">
        <v>629</v>
      </c>
      <c r="L299" s="211">
        <v>41278.543055555601</v>
      </c>
      <c r="M299" s="203" t="s">
        <v>630</v>
      </c>
      <c r="N299" s="212">
        <v>4</v>
      </c>
      <c r="O299" s="203" t="s">
        <v>629</v>
      </c>
      <c r="P299" s="212">
        <v>52000</v>
      </c>
      <c r="Q299" s="205">
        <v>1</v>
      </c>
      <c r="R299" s="203" t="s">
        <v>632</v>
      </c>
      <c r="S299" s="211">
        <v>41281.637268518498</v>
      </c>
      <c r="T299" s="212">
        <v>-4</v>
      </c>
      <c r="U299" s="224">
        <v>52000</v>
      </c>
    </row>
    <row r="300" spans="1:21" s="183" customFormat="1" hidden="1">
      <c r="A300" s="203" t="s">
        <v>622</v>
      </c>
      <c r="B300" s="203" t="s">
        <v>623</v>
      </c>
      <c r="C300" s="203" t="s">
        <v>624</v>
      </c>
      <c r="D300" s="203"/>
      <c r="E300" s="203" t="s">
        <v>1155</v>
      </c>
      <c r="F300" s="203" t="s">
        <v>629</v>
      </c>
      <c r="G300" s="205" t="s">
        <v>629</v>
      </c>
      <c r="H300" s="203" t="s">
        <v>79</v>
      </c>
      <c r="I300" s="203" t="s">
        <v>1120</v>
      </c>
      <c r="J300" s="203" t="s">
        <v>1121</v>
      </c>
      <c r="K300" s="203" t="s">
        <v>629</v>
      </c>
      <c r="L300" s="211">
        <v>41278.538888888899</v>
      </c>
      <c r="M300" s="203" t="s">
        <v>630</v>
      </c>
      <c r="N300" s="212">
        <v>6</v>
      </c>
      <c r="O300" s="203" t="s">
        <v>629</v>
      </c>
      <c r="P300" s="212">
        <v>38887.5</v>
      </c>
      <c r="Q300" s="205">
        <v>1</v>
      </c>
      <c r="R300" s="203" t="s">
        <v>632</v>
      </c>
      <c r="S300" s="211">
        <v>41281.637280092596</v>
      </c>
      <c r="T300" s="212">
        <v>-6</v>
      </c>
      <c r="U300" s="224">
        <v>38887.5</v>
      </c>
    </row>
    <row r="301" spans="1:21" s="183" customFormat="1" hidden="1">
      <c r="A301" s="203" t="s">
        <v>622</v>
      </c>
      <c r="B301" s="203" t="s">
        <v>623</v>
      </c>
      <c r="C301" s="203" t="s">
        <v>624</v>
      </c>
      <c r="D301" s="203"/>
      <c r="E301" s="203" t="s">
        <v>1155</v>
      </c>
      <c r="F301" s="203" t="s">
        <v>629</v>
      </c>
      <c r="G301" s="205" t="s">
        <v>629</v>
      </c>
      <c r="H301" s="203" t="s">
        <v>79</v>
      </c>
      <c r="I301" s="203" t="s">
        <v>1066</v>
      </c>
      <c r="J301" s="203" t="s">
        <v>1067</v>
      </c>
      <c r="K301" s="203" t="s">
        <v>629</v>
      </c>
      <c r="L301" s="211">
        <v>41278.539583333302</v>
      </c>
      <c r="M301" s="203" t="s">
        <v>630</v>
      </c>
      <c r="N301" s="212">
        <v>1</v>
      </c>
      <c r="O301" s="203" t="s">
        <v>629</v>
      </c>
      <c r="P301" s="212">
        <v>14355</v>
      </c>
      <c r="Q301" s="205">
        <v>1</v>
      </c>
      <c r="R301" s="203" t="s">
        <v>632</v>
      </c>
      <c r="S301" s="211">
        <v>41281.637280092596</v>
      </c>
      <c r="T301" s="212">
        <v>-1</v>
      </c>
      <c r="U301" s="224">
        <v>14355</v>
      </c>
    </row>
    <row r="302" spans="1:21" s="183" customFormat="1" hidden="1">
      <c r="A302" s="203" t="s">
        <v>622</v>
      </c>
      <c r="B302" s="203" t="s">
        <v>623</v>
      </c>
      <c r="C302" s="203" t="s">
        <v>624</v>
      </c>
      <c r="D302" s="203"/>
      <c r="E302" s="203" t="s">
        <v>1155</v>
      </c>
      <c r="F302" s="203" t="s">
        <v>629</v>
      </c>
      <c r="G302" s="205" t="s">
        <v>629</v>
      </c>
      <c r="H302" s="203" t="s">
        <v>79</v>
      </c>
      <c r="I302" s="203" t="s">
        <v>668</v>
      </c>
      <c r="J302" s="203" t="s">
        <v>447</v>
      </c>
      <c r="K302" s="203" t="s">
        <v>629</v>
      </c>
      <c r="L302" s="211">
        <v>41278.538194444402</v>
      </c>
      <c r="M302" s="203" t="s">
        <v>630</v>
      </c>
      <c r="N302" s="212">
        <v>4</v>
      </c>
      <c r="O302" s="203" t="s">
        <v>629</v>
      </c>
      <c r="P302" s="212">
        <v>74000</v>
      </c>
      <c r="Q302" s="205">
        <v>1</v>
      </c>
      <c r="R302" s="203" t="s">
        <v>632</v>
      </c>
      <c r="S302" s="211">
        <v>41281.637280092596</v>
      </c>
      <c r="T302" s="212">
        <v>-4</v>
      </c>
      <c r="U302" s="224">
        <v>74000</v>
      </c>
    </row>
    <row r="303" spans="1:21" s="183" customFormat="1" hidden="1">
      <c r="A303" s="203" t="s">
        <v>622</v>
      </c>
      <c r="B303" s="203" t="s">
        <v>623</v>
      </c>
      <c r="C303" s="203" t="s">
        <v>624</v>
      </c>
      <c r="D303" s="203"/>
      <c r="E303" s="203" t="s">
        <v>1155</v>
      </c>
      <c r="F303" s="203" t="s">
        <v>629</v>
      </c>
      <c r="G303" s="205" t="s">
        <v>629</v>
      </c>
      <c r="H303" s="203" t="s">
        <v>79</v>
      </c>
      <c r="I303" s="203" t="s">
        <v>1156</v>
      </c>
      <c r="J303" s="203" t="s">
        <v>1157</v>
      </c>
      <c r="K303" s="203" t="s">
        <v>629</v>
      </c>
      <c r="L303" s="211">
        <v>41278.538888888899</v>
      </c>
      <c r="M303" s="203" t="s">
        <v>630</v>
      </c>
      <c r="N303" s="212">
        <v>20</v>
      </c>
      <c r="O303" s="203" t="s">
        <v>629</v>
      </c>
      <c r="P303" s="212">
        <v>243750</v>
      </c>
      <c r="Q303" s="205">
        <v>1</v>
      </c>
      <c r="R303" s="203" t="s">
        <v>632</v>
      </c>
      <c r="S303" s="211">
        <v>41281.637280092596</v>
      </c>
      <c r="T303" s="212">
        <v>-20</v>
      </c>
      <c r="U303" s="224">
        <v>243750</v>
      </c>
    </row>
    <row r="304" spans="1:21" s="183" customFormat="1" hidden="1">
      <c r="A304" s="203" t="s">
        <v>622</v>
      </c>
      <c r="B304" s="203" t="s">
        <v>623</v>
      </c>
      <c r="C304" s="203" t="s">
        <v>624</v>
      </c>
      <c r="D304" s="203"/>
      <c r="E304" s="203" t="s">
        <v>1158</v>
      </c>
      <c r="F304" s="203" t="s">
        <v>629</v>
      </c>
      <c r="G304" s="205" t="s">
        <v>629</v>
      </c>
      <c r="H304" s="203" t="s">
        <v>79</v>
      </c>
      <c r="I304" s="203" t="s">
        <v>1159</v>
      </c>
      <c r="J304" s="203" t="s">
        <v>1160</v>
      </c>
      <c r="K304" s="203" t="s">
        <v>629</v>
      </c>
      <c r="L304" s="211">
        <v>41281.027777777803</v>
      </c>
      <c r="M304" s="203" t="s">
        <v>630</v>
      </c>
      <c r="N304" s="212">
        <v>2</v>
      </c>
      <c r="O304" s="203" t="s">
        <v>629</v>
      </c>
      <c r="P304" s="212">
        <v>3960000</v>
      </c>
      <c r="Q304" s="205">
        <v>1</v>
      </c>
      <c r="R304" s="203" t="s">
        <v>632</v>
      </c>
      <c r="S304" s="211">
        <v>41305.623981481498</v>
      </c>
      <c r="T304" s="212">
        <v>-2</v>
      </c>
      <c r="U304" s="224">
        <v>3960000</v>
      </c>
    </row>
    <row r="305" spans="1:23" s="183" customFormat="1" hidden="1">
      <c r="A305" s="203" t="s">
        <v>622</v>
      </c>
      <c r="B305" s="203" t="s">
        <v>623</v>
      </c>
      <c r="C305" s="203" t="s">
        <v>624</v>
      </c>
      <c r="D305" s="203"/>
      <c r="E305" s="203" t="s">
        <v>1161</v>
      </c>
      <c r="F305" s="203" t="s">
        <v>1162</v>
      </c>
      <c r="G305" s="205">
        <v>1</v>
      </c>
      <c r="H305" s="203" t="s">
        <v>79</v>
      </c>
      <c r="I305" s="203" t="s">
        <v>1163</v>
      </c>
      <c r="J305" s="203" t="s">
        <v>1164</v>
      </c>
      <c r="K305" s="203" t="s">
        <v>629</v>
      </c>
      <c r="L305" s="211">
        <v>41343.561111111099</v>
      </c>
      <c r="M305" s="203" t="s">
        <v>630</v>
      </c>
      <c r="N305" s="212">
        <v>8</v>
      </c>
      <c r="O305" s="203" t="s">
        <v>631</v>
      </c>
      <c r="P305" s="212">
        <v>0</v>
      </c>
      <c r="Q305" s="205">
        <v>1</v>
      </c>
      <c r="R305" s="203" t="s">
        <v>632</v>
      </c>
      <c r="S305" s="211">
        <v>41430.441030092603</v>
      </c>
      <c r="T305" s="212">
        <v>-8</v>
      </c>
      <c r="U305" s="224">
        <v>1320000</v>
      </c>
    </row>
    <row r="306" spans="1:23" s="183" customFormat="1" hidden="1">
      <c r="A306" s="203" t="s">
        <v>622</v>
      </c>
      <c r="B306" s="203" t="s">
        <v>623</v>
      </c>
      <c r="C306" s="203" t="s">
        <v>624</v>
      </c>
      <c r="D306" s="203"/>
      <c r="E306" s="203" t="s">
        <v>1161</v>
      </c>
      <c r="F306" s="203" t="s">
        <v>1162</v>
      </c>
      <c r="G306" s="205">
        <v>1</v>
      </c>
      <c r="H306" s="203" t="s">
        <v>79</v>
      </c>
      <c r="I306" s="203" t="s">
        <v>1163</v>
      </c>
      <c r="J306" s="203" t="s">
        <v>1164</v>
      </c>
      <c r="K306" s="203" t="s">
        <v>629</v>
      </c>
      <c r="L306" s="211">
        <v>41343.561111111099</v>
      </c>
      <c r="M306" s="203" t="s">
        <v>630</v>
      </c>
      <c r="N306" s="212">
        <v>8</v>
      </c>
      <c r="O306" s="203" t="s">
        <v>631</v>
      </c>
      <c r="P306" s="212">
        <v>0</v>
      </c>
      <c r="Q306" s="205">
        <v>2</v>
      </c>
      <c r="R306" s="203" t="s">
        <v>995</v>
      </c>
      <c r="S306" s="211">
        <v>41430.441527777803</v>
      </c>
      <c r="T306" s="212">
        <v>6</v>
      </c>
      <c r="U306" s="224">
        <v>-990000</v>
      </c>
    </row>
    <row r="307" spans="1:23" s="183" customFormat="1" hidden="1">
      <c r="A307" s="203" t="s">
        <v>622</v>
      </c>
      <c r="B307" s="203" t="s">
        <v>623</v>
      </c>
      <c r="C307" s="203" t="s">
        <v>624</v>
      </c>
      <c r="D307" s="203"/>
      <c r="E307" s="203" t="s">
        <v>1161</v>
      </c>
      <c r="F307" s="203" t="s">
        <v>1165</v>
      </c>
      <c r="G307" s="205">
        <v>1</v>
      </c>
      <c r="H307" s="203" t="s">
        <v>79</v>
      </c>
      <c r="I307" s="203" t="s">
        <v>1163</v>
      </c>
      <c r="J307" s="203" t="s">
        <v>1164</v>
      </c>
      <c r="K307" s="203" t="s">
        <v>629</v>
      </c>
      <c r="L307" s="211">
        <v>41423.377129629604</v>
      </c>
      <c r="M307" s="203" t="s">
        <v>630</v>
      </c>
      <c r="N307" s="212">
        <v>30</v>
      </c>
      <c r="O307" s="203" t="s">
        <v>631</v>
      </c>
      <c r="P307" s="212">
        <v>4950000</v>
      </c>
      <c r="Q307" s="205">
        <v>1</v>
      </c>
      <c r="R307" s="203" t="s">
        <v>632</v>
      </c>
      <c r="S307" s="211">
        <v>41430.441030092603</v>
      </c>
      <c r="T307" s="212">
        <v>-8</v>
      </c>
      <c r="U307" s="224">
        <v>1320000</v>
      </c>
    </row>
    <row r="308" spans="1:23" s="183" customFormat="1" hidden="1">
      <c r="A308" s="203" t="s">
        <v>622</v>
      </c>
      <c r="B308" s="203" t="s">
        <v>623</v>
      </c>
      <c r="C308" s="203" t="s">
        <v>624</v>
      </c>
      <c r="D308" s="203"/>
      <c r="E308" s="203" t="s">
        <v>1161</v>
      </c>
      <c r="F308" s="203" t="s">
        <v>1165</v>
      </c>
      <c r="G308" s="205">
        <v>1</v>
      </c>
      <c r="H308" s="203" t="s">
        <v>79</v>
      </c>
      <c r="I308" s="203" t="s">
        <v>1163</v>
      </c>
      <c r="J308" s="203" t="s">
        <v>1164</v>
      </c>
      <c r="K308" s="203" t="s">
        <v>629</v>
      </c>
      <c r="L308" s="211">
        <v>41423.377129629604</v>
      </c>
      <c r="M308" s="203" t="s">
        <v>630</v>
      </c>
      <c r="N308" s="212">
        <v>30</v>
      </c>
      <c r="O308" s="203" t="s">
        <v>631</v>
      </c>
      <c r="P308" s="212">
        <v>4950000</v>
      </c>
      <c r="Q308" s="205">
        <v>2</v>
      </c>
      <c r="R308" s="203" t="s">
        <v>995</v>
      </c>
      <c r="S308" s="211">
        <v>41430.441527777803</v>
      </c>
      <c r="T308" s="212">
        <v>6</v>
      </c>
      <c r="U308" s="224">
        <v>-990000</v>
      </c>
    </row>
    <row r="309" spans="1:23" s="183" customFormat="1" hidden="1">
      <c r="A309" s="203" t="s">
        <v>622</v>
      </c>
      <c r="B309" s="203" t="s">
        <v>623</v>
      </c>
      <c r="C309" s="203" t="s">
        <v>624</v>
      </c>
      <c r="D309" s="203"/>
      <c r="E309" s="203" t="s">
        <v>1161</v>
      </c>
      <c r="F309" s="203" t="s">
        <v>629</v>
      </c>
      <c r="G309" s="205" t="s">
        <v>629</v>
      </c>
      <c r="H309" s="203" t="s">
        <v>79</v>
      </c>
      <c r="I309" s="203" t="s">
        <v>1166</v>
      </c>
      <c r="J309" s="203" t="s">
        <v>1167</v>
      </c>
      <c r="K309" s="203" t="s">
        <v>629</v>
      </c>
      <c r="L309" s="211">
        <v>41279.627083333296</v>
      </c>
      <c r="M309" s="203" t="s">
        <v>630</v>
      </c>
      <c r="N309" s="212">
        <v>12</v>
      </c>
      <c r="O309" s="203" t="s">
        <v>629</v>
      </c>
      <c r="P309" s="212">
        <v>0</v>
      </c>
      <c r="Q309" s="205">
        <v>1</v>
      </c>
      <c r="R309" s="203" t="s">
        <v>632</v>
      </c>
      <c r="S309" s="211">
        <v>41316.466469907398</v>
      </c>
      <c r="T309" s="212">
        <v>-12</v>
      </c>
      <c r="U309" s="224">
        <v>1131240</v>
      </c>
    </row>
    <row r="310" spans="1:23" s="183" customFormat="1" hidden="1">
      <c r="A310" s="203" t="s">
        <v>622</v>
      </c>
      <c r="B310" s="203" t="s">
        <v>623</v>
      </c>
      <c r="C310" s="203" t="s">
        <v>624</v>
      </c>
      <c r="D310" s="203"/>
      <c r="E310" s="203" t="s">
        <v>1161</v>
      </c>
      <c r="F310" s="203" t="s">
        <v>629</v>
      </c>
      <c r="G310" s="205" t="s">
        <v>629</v>
      </c>
      <c r="H310" s="203" t="s">
        <v>79</v>
      </c>
      <c r="I310" s="203" t="s">
        <v>1168</v>
      </c>
      <c r="J310" s="203" t="s">
        <v>1169</v>
      </c>
      <c r="K310" s="203" t="s">
        <v>629</v>
      </c>
      <c r="L310" s="211">
        <v>41279.627083333296</v>
      </c>
      <c r="M310" s="203" t="s">
        <v>630</v>
      </c>
      <c r="N310" s="212">
        <v>1</v>
      </c>
      <c r="O310" s="203" t="s">
        <v>629</v>
      </c>
      <c r="P310" s="212">
        <v>0</v>
      </c>
      <c r="Q310" s="205">
        <v>1</v>
      </c>
      <c r="R310" s="203" t="s">
        <v>632</v>
      </c>
      <c r="S310" s="211">
        <v>41316.466469907398</v>
      </c>
      <c r="T310" s="212">
        <v>-1</v>
      </c>
      <c r="U310" s="224">
        <v>4006200</v>
      </c>
    </row>
    <row r="311" spans="1:23" s="183" customFormat="1" hidden="1">
      <c r="A311" s="203" t="s">
        <v>622</v>
      </c>
      <c r="B311" s="203" t="s">
        <v>623</v>
      </c>
      <c r="C311" s="203" t="s">
        <v>624</v>
      </c>
      <c r="D311" s="203"/>
      <c r="E311" s="203" t="s">
        <v>1161</v>
      </c>
      <c r="F311" s="203" t="s">
        <v>629</v>
      </c>
      <c r="G311" s="205" t="s">
        <v>629</v>
      </c>
      <c r="H311" s="203" t="s">
        <v>79</v>
      </c>
      <c r="I311" s="203" t="s">
        <v>1170</v>
      </c>
      <c r="J311" s="203" t="s">
        <v>1171</v>
      </c>
      <c r="K311" s="203" t="s">
        <v>629</v>
      </c>
      <c r="L311" s="211">
        <v>41279.627083333296</v>
      </c>
      <c r="M311" s="203" t="s">
        <v>630</v>
      </c>
      <c r="N311" s="212">
        <v>1</v>
      </c>
      <c r="O311" s="203" t="s">
        <v>629</v>
      </c>
      <c r="P311" s="212">
        <v>0</v>
      </c>
      <c r="Q311" s="205">
        <v>1</v>
      </c>
      <c r="R311" s="203" t="s">
        <v>632</v>
      </c>
      <c r="S311" s="211">
        <v>41316.466469907398</v>
      </c>
      <c r="T311" s="212">
        <v>-1</v>
      </c>
      <c r="U311" s="224">
        <v>5893800</v>
      </c>
    </row>
    <row r="312" spans="1:23" s="183" customFormat="1" hidden="1">
      <c r="A312" s="203" t="s">
        <v>622</v>
      </c>
      <c r="B312" s="203" t="s">
        <v>623</v>
      </c>
      <c r="C312" s="203" t="s">
        <v>624</v>
      </c>
      <c r="D312" s="203"/>
      <c r="E312" s="203" t="s">
        <v>1172</v>
      </c>
      <c r="F312" s="203" t="s">
        <v>629</v>
      </c>
      <c r="G312" s="205" t="s">
        <v>629</v>
      </c>
      <c r="H312" s="203" t="s">
        <v>79</v>
      </c>
      <c r="I312" s="203" t="s">
        <v>1173</v>
      </c>
      <c r="J312" s="203" t="s">
        <v>1174</v>
      </c>
      <c r="K312" s="203" t="s">
        <v>634</v>
      </c>
      <c r="L312" s="211">
        <v>41605.434722222199</v>
      </c>
      <c r="M312" s="203" t="s">
        <v>630</v>
      </c>
      <c r="N312" s="212">
        <v>2</v>
      </c>
      <c r="O312" s="203" t="s">
        <v>629</v>
      </c>
      <c r="P312" s="212">
        <v>21750300</v>
      </c>
      <c r="Q312" s="205">
        <v>1</v>
      </c>
      <c r="R312" s="203" t="s">
        <v>632</v>
      </c>
      <c r="S312" s="211">
        <v>41605.456655092603</v>
      </c>
      <c r="T312" s="212">
        <v>-2</v>
      </c>
      <c r="U312" s="224">
        <v>21750300</v>
      </c>
    </row>
    <row r="313" spans="1:23" s="183" customFormat="1" hidden="1">
      <c r="A313" s="203" t="s">
        <v>622</v>
      </c>
      <c r="B313" s="203" t="s">
        <v>623</v>
      </c>
      <c r="C313" s="203" t="s">
        <v>624</v>
      </c>
      <c r="D313" s="203"/>
      <c r="E313" s="203" t="s">
        <v>1175</v>
      </c>
      <c r="F313" s="203" t="s">
        <v>629</v>
      </c>
      <c r="G313" s="205" t="s">
        <v>629</v>
      </c>
      <c r="H313" s="203" t="s">
        <v>79</v>
      </c>
      <c r="I313" s="203" t="s">
        <v>1176</v>
      </c>
      <c r="J313" s="203" t="s">
        <v>1177</v>
      </c>
      <c r="K313" s="203" t="s">
        <v>629</v>
      </c>
      <c r="L313" s="211">
        <v>41283.655555555597</v>
      </c>
      <c r="M313" s="203" t="s">
        <v>630</v>
      </c>
      <c r="N313" s="212">
        <v>2</v>
      </c>
      <c r="O313" s="203" t="s">
        <v>629</v>
      </c>
      <c r="P313" s="212">
        <v>0</v>
      </c>
      <c r="Q313" s="205">
        <v>1</v>
      </c>
      <c r="R313" s="203" t="s">
        <v>632</v>
      </c>
      <c r="S313" s="211">
        <v>41410.346238425896</v>
      </c>
      <c r="T313" s="212">
        <v>-2</v>
      </c>
      <c r="U313" s="224">
        <v>840000</v>
      </c>
    </row>
    <row r="314" spans="1:23" s="183" customFormat="1" hidden="1">
      <c r="A314" s="203" t="s">
        <v>622</v>
      </c>
      <c r="B314" s="203" t="s">
        <v>623</v>
      </c>
      <c r="C314" s="203" t="s">
        <v>624</v>
      </c>
      <c r="D314" s="203"/>
      <c r="E314" s="203" t="s">
        <v>1175</v>
      </c>
      <c r="F314" s="203" t="s">
        <v>629</v>
      </c>
      <c r="G314" s="205" t="s">
        <v>629</v>
      </c>
      <c r="H314" s="203" t="s">
        <v>79</v>
      </c>
      <c r="I314" s="203" t="s">
        <v>1178</v>
      </c>
      <c r="J314" s="203" t="s">
        <v>1179</v>
      </c>
      <c r="K314" s="203" t="s">
        <v>629</v>
      </c>
      <c r="L314" s="211">
        <v>41283.655555555597</v>
      </c>
      <c r="M314" s="203" t="s">
        <v>630</v>
      </c>
      <c r="N314" s="212">
        <v>2</v>
      </c>
      <c r="O314" s="203" t="s">
        <v>629</v>
      </c>
      <c r="P314" s="212">
        <v>0</v>
      </c>
      <c r="Q314" s="205">
        <v>1</v>
      </c>
      <c r="R314" s="203" t="s">
        <v>632</v>
      </c>
      <c r="S314" s="211">
        <v>41410.346238425896</v>
      </c>
      <c r="T314" s="212">
        <v>-2</v>
      </c>
      <c r="U314" s="224">
        <v>410000</v>
      </c>
    </row>
    <row r="315" spans="1:23" s="183" customFormat="1" hidden="1">
      <c r="A315" s="203" t="s">
        <v>622</v>
      </c>
      <c r="B315" s="203" t="s">
        <v>623</v>
      </c>
      <c r="C315" s="203" t="s">
        <v>624</v>
      </c>
      <c r="D315" s="203"/>
      <c r="E315" s="203" t="s">
        <v>1175</v>
      </c>
      <c r="F315" s="203" t="s">
        <v>629</v>
      </c>
      <c r="G315" s="205" t="s">
        <v>629</v>
      </c>
      <c r="H315" s="203" t="s">
        <v>79</v>
      </c>
      <c r="I315" s="203" t="s">
        <v>1180</v>
      </c>
      <c r="J315" s="203" t="s">
        <v>1181</v>
      </c>
      <c r="K315" s="203" t="s">
        <v>629</v>
      </c>
      <c r="L315" s="211">
        <v>41283.655555555597</v>
      </c>
      <c r="M315" s="203" t="s">
        <v>630</v>
      </c>
      <c r="N315" s="212">
        <v>3</v>
      </c>
      <c r="O315" s="203" t="s">
        <v>629</v>
      </c>
      <c r="P315" s="212">
        <v>0</v>
      </c>
      <c r="Q315" s="205">
        <v>1</v>
      </c>
      <c r="R315" s="203" t="s">
        <v>632</v>
      </c>
      <c r="S315" s="211">
        <v>41410.346238425896</v>
      </c>
      <c r="T315" s="212">
        <v>-3</v>
      </c>
      <c r="U315" s="224">
        <v>4266000</v>
      </c>
    </row>
    <row r="316" spans="1:23" s="183" customFormat="1" hidden="1">
      <c r="A316" s="203" t="s">
        <v>622</v>
      </c>
      <c r="B316" s="203" t="s">
        <v>623</v>
      </c>
      <c r="C316" s="203" t="s">
        <v>624</v>
      </c>
      <c r="D316" s="203"/>
      <c r="E316" s="203" t="s">
        <v>1182</v>
      </c>
      <c r="F316" s="203" t="s">
        <v>629</v>
      </c>
      <c r="G316" s="205" t="s">
        <v>629</v>
      </c>
      <c r="H316" s="203" t="s">
        <v>79</v>
      </c>
      <c r="I316" s="203" t="s">
        <v>1176</v>
      </c>
      <c r="J316" s="203" t="s">
        <v>1177</v>
      </c>
      <c r="K316" s="203" t="s">
        <v>629</v>
      </c>
      <c r="L316" s="211">
        <v>41283.651388888902</v>
      </c>
      <c r="M316" s="203" t="s">
        <v>630</v>
      </c>
      <c r="N316" s="212">
        <v>2</v>
      </c>
      <c r="O316" s="203" t="s">
        <v>629</v>
      </c>
      <c r="P316" s="212">
        <v>0</v>
      </c>
      <c r="Q316" s="205">
        <v>1</v>
      </c>
      <c r="R316" s="203" t="s">
        <v>632</v>
      </c>
      <c r="S316" s="211">
        <v>41410.347245370402</v>
      </c>
      <c r="T316" s="212">
        <v>-2</v>
      </c>
      <c r="U316" s="224">
        <v>840000</v>
      </c>
    </row>
    <row r="317" spans="1:23" s="183" customFormat="1" hidden="1">
      <c r="A317" s="203" t="s">
        <v>622</v>
      </c>
      <c r="B317" s="203" t="s">
        <v>623</v>
      </c>
      <c r="C317" s="203" t="s">
        <v>624</v>
      </c>
      <c r="D317" s="203"/>
      <c r="E317" s="203" t="s">
        <v>1182</v>
      </c>
      <c r="F317" s="203" t="s">
        <v>629</v>
      </c>
      <c r="G317" s="205" t="s">
        <v>629</v>
      </c>
      <c r="H317" s="203" t="s">
        <v>79</v>
      </c>
      <c r="I317" s="203" t="s">
        <v>1178</v>
      </c>
      <c r="J317" s="203" t="s">
        <v>1179</v>
      </c>
      <c r="K317" s="203" t="s">
        <v>629</v>
      </c>
      <c r="L317" s="211">
        <v>41283.652777777803</v>
      </c>
      <c r="M317" s="203" t="s">
        <v>630</v>
      </c>
      <c r="N317" s="212">
        <v>2</v>
      </c>
      <c r="O317" s="203" t="s">
        <v>629</v>
      </c>
      <c r="P317" s="212">
        <v>0</v>
      </c>
      <c r="Q317" s="205">
        <v>1</v>
      </c>
      <c r="R317" s="203" t="s">
        <v>632</v>
      </c>
      <c r="S317" s="211">
        <v>41410.347245370402</v>
      </c>
      <c r="T317" s="212">
        <v>-2</v>
      </c>
      <c r="U317" s="224">
        <v>410000</v>
      </c>
    </row>
    <row r="318" spans="1:23" s="183" customFormat="1" hidden="1">
      <c r="A318" s="203" t="s">
        <v>622</v>
      </c>
      <c r="B318" s="203" t="s">
        <v>623</v>
      </c>
      <c r="C318" s="203" t="s">
        <v>624</v>
      </c>
      <c r="D318" s="203"/>
      <c r="E318" s="203" t="s">
        <v>1182</v>
      </c>
      <c r="F318" s="203" t="s">
        <v>629</v>
      </c>
      <c r="G318" s="205" t="s">
        <v>629</v>
      </c>
      <c r="H318" s="203" t="s">
        <v>79</v>
      </c>
      <c r="I318" s="203" t="s">
        <v>1180</v>
      </c>
      <c r="J318" s="203" t="s">
        <v>1181</v>
      </c>
      <c r="K318" s="203" t="s">
        <v>629</v>
      </c>
      <c r="L318" s="211">
        <v>41283.654166666704</v>
      </c>
      <c r="M318" s="203" t="s">
        <v>630</v>
      </c>
      <c r="N318" s="212">
        <v>3</v>
      </c>
      <c r="O318" s="203" t="s">
        <v>629</v>
      </c>
      <c r="P318" s="212">
        <v>0</v>
      </c>
      <c r="Q318" s="205">
        <v>1</v>
      </c>
      <c r="R318" s="203" t="s">
        <v>632</v>
      </c>
      <c r="S318" s="211">
        <v>41410.347245370402</v>
      </c>
      <c r="T318" s="212">
        <v>-3</v>
      </c>
      <c r="U318" s="224">
        <v>4266000</v>
      </c>
    </row>
    <row r="319" spans="1:23" s="183" customFormat="1" hidden="1">
      <c r="A319" s="203" t="s">
        <v>622</v>
      </c>
      <c r="B319" s="203" t="s">
        <v>623</v>
      </c>
      <c r="C319" s="203" t="s">
        <v>624</v>
      </c>
      <c r="D319" s="228"/>
      <c r="E319" s="203" t="s">
        <v>1183</v>
      </c>
      <c r="F319" s="203" t="s">
        <v>629</v>
      </c>
      <c r="G319" s="205" t="s">
        <v>629</v>
      </c>
      <c r="H319" s="203" t="s">
        <v>79</v>
      </c>
      <c r="I319" s="203" t="s">
        <v>1184</v>
      </c>
      <c r="J319" s="203" t="s">
        <v>1185</v>
      </c>
      <c r="K319" s="203" t="s">
        <v>629</v>
      </c>
      <c r="L319" s="211">
        <v>41285.409027777801</v>
      </c>
      <c r="M319" s="203" t="s">
        <v>630</v>
      </c>
      <c r="N319" s="212">
        <v>24</v>
      </c>
      <c r="O319" s="203" t="s">
        <v>629</v>
      </c>
      <c r="P319" s="212">
        <v>0</v>
      </c>
      <c r="Q319" s="205">
        <v>1</v>
      </c>
      <c r="R319" s="203" t="s">
        <v>632</v>
      </c>
      <c r="S319" s="211">
        <v>41352.430069444403</v>
      </c>
      <c r="T319" s="212">
        <v>-24</v>
      </c>
      <c r="U319" s="224">
        <v>1141128</v>
      </c>
    </row>
    <row r="320" spans="1:23" ht="14.25" customHeight="1">
      <c r="A320" s="203" t="s">
        <v>622</v>
      </c>
      <c r="B320" s="203" t="s">
        <v>623</v>
      </c>
      <c r="C320" s="206" t="s">
        <v>624</v>
      </c>
      <c r="D320" s="207"/>
      <c r="E320" s="188" t="s">
        <v>1186</v>
      </c>
      <c r="F320" s="203" t="s">
        <v>1187</v>
      </c>
      <c r="G320" s="205">
        <v>1</v>
      </c>
      <c r="H320" s="206" t="s">
        <v>79</v>
      </c>
      <c r="I320" s="188" t="s">
        <v>1188</v>
      </c>
      <c r="J320" s="190" t="s">
        <v>1189</v>
      </c>
      <c r="K320" s="188" t="s">
        <v>634</v>
      </c>
      <c r="L320" s="213">
        <v>41635.580960648098</v>
      </c>
      <c r="M320" s="206" t="s">
        <v>630</v>
      </c>
      <c r="N320" s="214">
        <v>2</v>
      </c>
      <c r="O320" s="188" t="s">
        <v>1190</v>
      </c>
      <c r="P320" s="212">
        <v>0</v>
      </c>
      <c r="Q320" s="225">
        <v>1</v>
      </c>
      <c r="R320" s="188" t="s">
        <v>632</v>
      </c>
      <c r="S320" s="213">
        <v>41628.460856481499</v>
      </c>
      <c r="T320" s="226">
        <v>-2</v>
      </c>
      <c r="U320" s="224">
        <v>8787500</v>
      </c>
      <c r="V320" s="227">
        <f>L320-S320</f>
        <v>7.1201041665990488</v>
      </c>
      <c r="W320" s="193" t="s">
        <v>635</v>
      </c>
    </row>
    <row r="321" spans="1:21" s="183" customFormat="1" hidden="1">
      <c r="A321" s="203" t="s">
        <v>622</v>
      </c>
      <c r="B321" s="203" t="s">
        <v>623</v>
      </c>
      <c r="C321" s="203" t="s">
        <v>624</v>
      </c>
      <c r="D321" s="208"/>
      <c r="E321" s="203" t="s">
        <v>1191</v>
      </c>
      <c r="F321" s="203" t="s">
        <v>629</v>
      </c>
      <c r="G321" s="205" t="s">
        <v>629</v>
      </c>
      <c r="H321" s="203" t="s">
        <v>79</v>
      </c>
      <c r="I321" s="203" t="s">
        <v>783</v>
      </c>
      <c r="J321" s="203" t="s">
        <v>466</v>
      </c>
      <c r="K321" s="203" t="s">
        <v>629</v>
      </c>
      <c r="L321" s="211">
        <v>41285.894444444399</v>
      </c>
      <c r="M321" s="203" t="s">
        <v>630</v>
      </c>
      <c r="N321" s="212">
        <v>1</v>
      </c>
      <c r="O321" s="203" t="s">
        <v>629</v>
      </c>
      <c r="P321" s="212">
        <v>124093</v>
      </c>
      <c r="Q321" s="205">
        <v>1</v>
      </c>
      <c r="R321" s="203" t="s">
        <v>632</v>
      </c>
      <c r="S321" s="211">
        <v>41305.525023148097</v>
      </c>
      <c r="T321" s="212">
        <v>-1</v>
      </c>
      <c r="U321" s="224">
        <v>124093</v>
      </c>
    </row>
    <row r="322" spans="1:21" s="183" customFormat="1" hidden="1">
      <c r="A322" s="203" t="s">
        <v>622</v>
      </c>
      <c r="B322" s="203" t="s">
        <v>623</v>
      </c>
      <c r="C322" s="203" t="s">
        <v>624</v>
      </c>
      <c r="D322" s="203"/>
      <c r="E322" s="203" t="s">
        <v>1192</v>
      </c>
      <c r="F322" s="203" t="s">
        <v>629</v>
      </c>
      <c r="G322" s="205" t="s">
        <v>629</v>
      </c>
      <c r="H322" s="203" t="s">
        <v>79</v>
      </c>
      <c r="I322" s="203" t="s">
        <v>1193</v>
      </c>
      <c r="J322" s="203" t="s">
        <v>1194</v>
      </c>
      <c r="K322" s="203" t="s">
        <v>629</v>
      </c>
      <c r="L322" s="211">
        <v>41286.357638888898</v>
      </c>
      <c r="M322" s="203" t="s">
        <v>630</v>
      </c>
      <c r="N322" s="212">
        <v>1</v>
      </c>
      <c r="O322" s="203" t="s">
        <v>629</v>
      </c>
      <c r="P322" s="212">
        <v>0</v>
      </c>
      <c r="Q322" s="205">
        <v>1</v>
      </c>
      <c r="R322" s="203" t="s">
        <v>632</v>
      </c>
      <c r="S322" s="211">
        <v>41430.432349536997</v>
      </c>
      <c r="T322" s="212">
        <v>-1</v>
      </c>
      <c r="U322" s="224">
        <v>6930000</v>
      </c>
    </row>
    <row r="323" spans="1:21" s="183" customFormat="1" hidden="1">
      <c r="A323" s="203" t="s">
        <v>622</v>
      </c>
      <c r="B323" s="203" t="s">
        <v>623</v>
      </c>
      <c r="C323" s="203" t="s">
        <v>624</v>
      </c>
      <c r="D323" s="203"/>
      <c r="E323" s="203" t="s">
        <v>1195</v>
      </c>
      <c r="F323" s="203" t="s">
        <v>1196</v>
      </c>
      <c r="G323" s="205">
        <v>1</v>
      </c>
      <c r="H323" s="203" t="s">
        <v>79</v>
      </c>
      <c r="I323" s="203" t="s">
        <v>1197</v>
      </c>
      <c r="J323" s="203" t="s">
        <v>1198</v>
      </c>
      <c r="K323" s="203" t="s">
        <v>629</v>
      </c>
      <c r="L323" s="211">
        <v>41379.679247685199</v>
      </c>
      <c r="M323" s="203" t="s">
        <v>630</v>
      </c>
      <c r="N323" s="212">
        <v>10</v>
      </c>
      <c r="O323" s="203" t="s">
        <v>631</v>
      </c>
      <c r="P323" s="212">
        <v>0</v>
      </c>
      <c r="Q323" s="205">
        <v>1</v>
      </c>
      <c r="R323" s="203" t="s">
        <v>632</v>
      </c>
      <c r="S323" s="211">
        <v>41396.433449074102</v>
      </c>
      <c r="T323" s="212">
        <v>-22</v>
      </c>
      <c r="U323" s="224">
        <v>187000000</v>
      </c>
    </row>
    <row r="324" spans="1:21" s="183" customFormat="1" hidden="1">
      <c r="A324" s="203" t="s">
        <v>622</v>
      </c>
      <c r="B324" s="203" t="s">
        <v>623</v>
      </c>
      <c r="C324" s="203" t="s">
        <v>624</v>
      </c>
      <c r="D324" s="203"/>
      <c r="E324" s="203" t="s">
        <v>1195</v>
      </c>
      <c r="F324" s="203" t="s">
        <v>1199</v>
      </c>
      <c r="G324" s="205">
        <v>1</v>
      </c>
      <c r="H324" s="203" t="s">
        <v>79</v>
      </c>
      <c r="I324" s="203" t="s">
        <v>1197</v>
      </c>
      <c r="J324" s="203" t="s">
        <v>1198</v>
      </c>
      <c r="K324" s="203" t="s">
        <v>629</v>
      </c>
      <c r="L324" s="211">
        <v>41379.489849537</v>
      </c>
      <c r="M324" s="203" t="s">
        <v>630</v>
      </c>
      <c r="N324" s="212">
        <v>12</v>
      </c>
      <c r="O324" s="203" t="s">
        <v>631</v>
      </c>
      <c r="P324" s="212">
        <v>0</v>
      </c>
      <c r="Q324" s="205">
        <v>1</v>
      </c>
      <c r="R324" s="203" t="s">
        <v>632</v>
      </c>
      <c r="S324" s="211">
        <v>41396.433449074102</v>
      </c>
      <c r="T324" s="212">
        <v>-22</v>
      </c>
      <c r="U324" s="224">
        <v>187000000</v>
      </c>
    </row>
    <row r="325" spans="1:21" s="183" customFormat="1" hidden="1">
      <c r="A325" s="203" t="s">
        <v>622</v>
      </c>
      <c r="B325" s="203" t="s">
        <v>623</v>
      </c>
      <c r="C325" s="203" t="s">
        <v>624</v>
      </c>
      <c r="D325" s="203"/>
      <c r="E325" s="203" t="s">
        <v>1195</v>
      </c>
      <c r="F325" s="203" t="s">
        <v>629</v>
      </c>
      <c r="G325" s="205" t="s">
        <v>629</v>
      </c>
      <c r="H325" s="203" t="s">
        <v>79</v>
      </c>
      <c r="I325" s="203" t="s">
        <v>1200</v>
      </c>
      <c r="J325" s="203" t="s">
        <v>1201</v>
      </c>
      <c r="K325" s="203" t="s">
        <v>629</v>
      </c>
      <c r="L325" s="211">
        <v>41288.560416666704</v>
      </c>
      <c r="M325" s="203" t="s">
        <v>630</v>
      </c>
      <c r="N325" s="212">
        <v>20</v>
      </c>
      <c r="O325" s="203" t="s">
        <v>629</v>
      </c>
      <c r="P325" s="212">
        <v>0</v>
      </c>
      <c r="Q325" s="205">
        <v>1</v>
      </c>
      <c r="R325" s="203" t="s">
        <v>629</v>
      </c>
      <c r="S325" s="203" t="s">
        <v>629</v>
      </c>
      <c r="T325" s="212" t="s">
        <v>629</v>
      </c>
      <c r="U325" s="224" t="s">
        <v>629</v>
      </c>
    </row>
    <row r="326" spans="1:21" s="183" customFormat="1" hidden="1">
      <c r="A326" s="203" t="s">
        <v>622</v>
      </c>
      <c r="B326" s="203" t="s">
        <v>623</v>
      </c>
      <c r="C326" s="203" t="s">
        <v>624</v>
      </c>
      <c r="D326" s="203"/>
      <c r="E326" s="203" t="s">
        <v>1195</v>
      </c>
      <c r="F326" s="203" t="s">
        <v>629</v>
      </c>
      <c r="G326" s="205" t="s">
        <v>629</v>
      </c>
      <c r="H326" s="203" t="s">
        <v>79</v>
      </c>
      <c r="I326" s="203" t="s">
        <v>1197</v>
      </c>
      <c r="J326" s="203" t="s">
        <v>1202</v>
      </c>
      <c r="K326" s="203" t="s">
        <v>629</v>
      </c>
      <c r="L326" s="211">
        <v>41288.560416666704</v>
      </c>
      <c r="M326" s="203" t="s">
        <v>630</v>
      </c>
      <c r="N326" s="212">
        <v>22</v>
      </c>
      <c r="O326" s="203" t="s">
        <v>629</v>
      </c>
      <c r="P326" s="212">
        <v>0</v>
      </c>
      <c r="Q326" s="205">
        <v>1</v>
      </c>
      <c r="R326" s="203" t="s">
        <v>632</v>
      </c>
      <c r="S326" s="211">
        <v>41396.433449074102</v>
      </c>
      <c r="T326" s="212">
        <v>-22</v>
      </c>
      <c r="U326" s="224">
        <v>187000000</v>
      </c>
    </row>
    <row r="327" spans="1:21" s="183" customFormat="1" hidden="1">
      <c r="A327" s="203" t="s">
        <v>622</v>
      </c>
      <c r="B327" s="203" t="s">
        <v>623</v>
      </c>
      <c r="C327" s="203" t="s">
        <v>624</v>
      </c>
      <c r="D327" s="203"/>
      <c r="E327" s="203" t="s">
        <v>1195</v>
      </c>
      <c r="F327" s="203" t="s">
        <v>629</v>
      </c>
      <c r="G327" s="205" t="s">
        <v>629</v>
      </c>
      <c r="H327" s="203" t="s">
        <v>79</v>
      </c>
      <c r="I327" s="203" t="s">
        <v>1203</v>
      </c>
      <c r="J327" s="203" t="s">
        <v>1204</v>
      </c>
      <c r="K327" s="203" t="s">
        <v>629</v>
      </c>
      <c r="L327" s="211">
        <v>41288.560416666704</v>
      </c>
      <c r="M327" s="203" t="s">
        <v>630</v>
      </c>
      <c r="N327" s="212">
        <v>2</v>
      </c>
      <c r="O327" s="203" t="s">
        <v>629</v>
      </c>
      <c r="P327" s="212">
        <v>0</v>
      </c>
      <c r="Q327" s="205">
        <v>1</v>
      </c>
      <c r="R327" s="203" t="s">
        <v>629</v>
      </c>
      <c r="S327" s="203" t="s">
        <v>629</v>
      </c>
      <c r="T327" s="212" t="s">
        <v>629</v>
      </c>
      <c r="U327" s="224" t="s">
        <v>629</v>
      </c>
    </row>
    <row r="328" spans="1:21" s="183" customFormat="1" hidden="1">
      <c r="A328" s="203" t="s">
        <v>622</v>
      </c>
      <c r="B328" s="203" t="s">
        <v>623</v>
      </c>
      <c r="C328" s="203" t="s">
        <v>624</v>
      </c>
      <c r="D328" s="203"/>
      <c r="E328" s="203" t="s">
        <v>1205</v>
      </c>
      <c r="F328" s="203" t="s">
        <v>1206</v>
      </c>
      <c r="G328" s="205">
        <v>1</v>
      </c>
      <c r="H328" s="203" t="s">
        <v>537</v>
      </c>
      <c r="I328" s="203" t="s">
        <v>629</v>
      </c>
      <c r="J328" s="203" t="s">
        <v>1207</v>
      </c>
      <c r="K328" s="203" t="s">
        <v>629</v>
      </c>
      <c r="L328" s="211">
        <v>41369.4132060185</v>
      </c>
      <c r="M328" s="203" t="s">
        <v>629</v>
      </c>
      <c r="N328" s="212">
        <v>1</v>
      </c>
      <c r="O328" s="203" t="s">
        <v>693</v>
      </c>
      <c r="P328" s="212">
        <v>0</v>
      </c>
      <c r="Q328" s="205">
        <v>1</v>
      </c>
      <c r="R328" s="203" t="s">
        <v>629</v>
      </c>
      <c r="S328" s="203" t="s">
        <v>629</v>
      </c>
      <c r="T328" s="212" t="s">
        <v>629</v>
      </c>
      <c r="U328" s="224" t="s">
        <v>629</v>
      </c>
    </row>
    <row r="329" spans="1:21" s="183" customFormat="1" hidden="1">
      <c r="A329" s="203" t="s">
        <v>622</v>
      </c>
      <c r="B329" s="203" t="s">
        <v>623</v>
      </c>
      <c r="C329" s="203" t="s">
        <v>624</v>
      </c>
      <c r="D329" s="203"/>
      <c r="E329" s="203" t="s">
        <v>1205</v>
      </c>
      <c r="F329" s="203" t="s">
        <v>1208</v>
      </c>
      <c r="G329" s="205">
        <v>1</v>
      </c>
      <c r="H329" s="203" t="s">
        <v>79</v>
      </c>
      <c r="I329" s="203" t="s">
        <v>1209</v>
      </c>
      <c r="J329" s="203" t="s">
        <v>1210</v>
      </c>
      <c r="K329" s="203" t="s">
        <v>629</v>
      </c>
      <c r="L329" s="211">
        <v>41358.447222222203</v>
      </c>
      <c r="M329" s="203" t="s">
        <v>630</v>
      </c>
      <c r="N329" s="212">
        <v>1</v>
      </c>
      <c r="O329" s="203" t="s">
        <v>675</v>
      </c>
      <c r="P329" s="212">
        <v>6741900</v>
      </c>
      <c r="Q329" s="205">
        <v>1</v>
      </c>
      <c r="R329" s="203" t="s">
        <v>632</v>
      </c>
      <c r="S329" s="211">
        <v>41393.617812500001</v>
      </c>
      <c r="T329" s="212">
        <v>-1</v>
      </c>
      <c r="U329" s="224">
        <v>6741900</v>
      </c>
    </row>
    <row r="330" spans="1:21" s="183" customFormat="1" hidden="1">
      <c r="A330" s="203" t="s">
        <v>622</v>
      </c>
      <c r="B330" s="203" t="s">
        <v>623</v>
      </c>
      <c r="C330" s="203" t="s">
        <v>624</v>
      </c>
      <c r="D330" s="203"/>
      <c r="E330" s="203" t="s">
        <v>1205</v>
      </c>
      <c r="F330" s="203" t="s">
        <v>1208</v>
      </c>
      <c r="G330" s="205">
        <v>2</v>
      </c>
      <c r="H330" s="203" t="s">
        <v>79</v>
      </c>
      <c r="I330" s="203" t="s">
        <v>1211</v>
      </c>
      <c r="J330" s="203" t="s">
        <v>1212</v>
      </c>
      <c r="K330" s="203" t="s">
        <v>629</v>
      </c>
      <c r="L330" s="211">
        <v>41358.447222222203</v>
      </c>
      <c r="M330" s="203" t="s">
        <v>630</v>
      </c>
      <c r="N330" s="212">
        <v>1</v>
      </c>
      <c r="O330" s="203" t="s">
        <v>675</v>
      </c>
      <c r="P330" s="212">
        <v>8485950</v>
      </c>
      <c r="Q330" s="205">
        <v>1</v>
      </c>
      <c r="R330" s="203" t="s">
        <v>632</v>
      </c>
      <c r="S330" s="211">
        <v>41393.617800925902</v>
      </c>
      <c r="T330" s="212">
        <v>-1</v>
      </c>
      <c r="U330" s="224">
        <v>8485950</v>
      </c>
    </row>
    <row r="331" spans="1:21" s="183" customFormat="1" hidden="1">
      <c r="A331" s="203" t="s">
        <v>622</v>
      </c>
      <c r="B331" s="203" t="s">
        <v>623</v>
      </c>
      <c r="C331" s="203" t="s">
        <v>624</v>
      </c>
      <c r="D331" s="203"/>
      <c r="E331" s="203" t="s">
        <v>1205</v>
      </c>
      <c r="F331" s="203" t="s">
        <v>1208</v>
      </c>
      <c r="G331" s="205">
        <v>3</v>
      </c>
      <c r="H331" s="203" t="s">
        <v>79</v>
      </c>
      <c r="I331" s="203" t="s">
        <v>1213</v>
      </c>
      <c r="J331" s="203" t="s">
        <v>1214</v>
      </c>
      <c r="K331" s="203" t="s">
        <v>629</v>
      </c>
      <c r="L331" s="211">
        <v>41358.447222222203</v>
      </c>
      <c r="M331" s="203" t="s">
        <v>630</v>
      </c>
      <c r="N331" s="212">
        <v>1</v>
      </c>
      <c r="O331" s="203" t="s">
        <v>675</v>
      </c>
      <c r="P331" s="212">
        <v>6741900</v>
      </c>
      <c r="Q331" s="205">
        <v>1</v>
      </c>
      <c r="R331" s="203" t="s">
        <v>632</v>
      </c>
      <c r="S331" s="211">
        <v>41393.617800925902</v>
      </c>
      <c r="T331" s="212">
        <v>-1</v>
      </c>
      <c r="U331" s="224">
        <v>6741900</v>
      </c>
    </row>
    <row r="332" spans="1:21" s="183" customFormat="1" hidden="1">
      <c r="A332" s="203" t="s">
        <v>622</v>
      </c>
      <c r="B332" s="203" t="s">
        <v>623</v>
      </c>
      <c r="C332" s="203" t="s">
        <v>624</v>
      </c>
      <c r="D332" s="203"/>
      <c r="E332" s="203" t="s">
        <v>1205</v>
      </c>
      <c r="F332" s="203" t="s">
        <v>1208</v>
      </c>
      <c r="G332" s="205">
        <v>4</v>
      </c>
      <c r="H332" s="203" t="s">
        <v>79</v>
      </c>
      <c r="I332" s="203" t="s">
        <v>1215</v>
      </c>
      <c r="J332" s="203" t="s">
        <v>1216</v>
      </c>
      <c r="K332" s="203" t="s">
        <v>629</v>
      </c>
      <c r="L332" s="211">
        <v>41358.447222222203</v>
      </c>
      <c r="M332" s="203" t="s">
        <v>630</v>
      </c>
      <c r="N332" s="212">
        <v>1</v>
      </c>
      <c r="O332" s="203" t="s">
        <v>675</v>
      </c>
      <c r="P332" s="212">
        <v>6741900</v>
      </c>
      <c r="Q332" s="205">
        <v>1</v>
      </c>
      <c r="R332" s="203" t="s">
        <v>632</v>
      </c>
      <c r="S332" s="211">
        <v>41393.617800925902</v>
      </c>
      <c r="T332" s="212">
        <v>-1</v>
      </c>
      <c r="U332" s="224">
        <v>6741900</v>
      </c>
    </row>
    <row r="333" spans="1:21" s="183" customFormat="1" hidden="1">
      <c r="A333" s="203" t="s">
        <v>622</v>
      </c>
      <c r="B333" s="203" t="s">
        <v>623</v>
      </c>
      <c r="C333" s="203" t="s">
        <v>624</v>
      </c>
      <c r="D333" s="203"/>
      <c r="E333" s="203" t="s">
        <v>1205</v>
      </c>
      <c r="F333" s="203" t="s">
        <v>1208</v>
      </c>
      <c r="G333" s="205">
        <v>5</v>
      </c>
      <c r="H333" s="203" t="s">
        <v>79</v>
      </c>
      <c r="I333" s="203" t="s">
        <v>1217</v>
      </c>
      <c r="J333" s="203" t="s">
        <v>1218</v>
      </c>
      <c r="K333" s="203" t="s">
        <v>629</v>
      </c>
      <c r="L333" s="211">
        <v>41358.447222222203</v>
      </c>
      <c r="M333" s="203" t="s">
        <v>630</v>
      </c>
      <c r="N333" s="212">
        <v>3</v>
      </c>
      <c r="O333" s="203" t="s">
        <v>675</v>
      </c>
      <c r="P333" s="212">
        <v>20225700</v>
      </c>
      <c r="Q333" s="205">
        <v>1</v>
      </c>
      <c r="R333" s="203" t="s">
        <v>632</v>
      </c>
      <c r="S333" s="211">
        <v>41393.617800925902</v>
      </c>
      <c r="T333" s="212">
        <v>-3</v>
      </c>
      <c r="U333" s="224">
        <v>20225700</v>
      </c>
    </row>
    <row r="334" spans="1:21" s="183" customFormat="1" hidden="1">
      <c r="A334" s="203" t="s">
        <v>622</v>
      </c>
      <c r="B334" s="203" t="s">
        <v>623</v>
      </c>
      <c r="C334" s="203" t="s">
        <v>624</v>
      </c>
      <c r="D334" s="203"/>
      <c r="E334" s="203" t="s">
        <v>1205</v>
      </c>
      <c r="F334" s="203" t="s">
        <v>1219</v>
      </c>
      <c r="G334" s="205">
        <v>1</v>
      </c>
      <c r="H334" s="203" t="s">
        <v>79</v>
      </c>
      <c r="I334" s="203" t="s">
        <v>1220</v>
      </c>
      <c r="J334" s="203" t="s">
        <v>1221</v>
      </c>
      <c r="K334" s="203" t="s">
        <v>629</v>
      </c>
      <c r="L334" s="211">
        <v>41400.617349537002</v>
      </c>
      <c r="M334" s="203" t="s">
        <v>630</v>
      </c>
      <c r="N334" s="212">
        <v>2</v>
      </c>
      <c r="O334" s="203" t="s">
        <v>631</v>
      </c>
      <c r="P334" s="212">
        <v>0</v>
      </c>
      <c r="Q334" s="205">
        <v>1</v>
      </c>
      <c r="R334" s="203" t="s">
        <v>632</v>
      </c>
      <c r="S334" s="211">
        <v>41408.616712962998</v>
      </c>
      <c r="T334" s="212">
        <v>-2</v>
      </c>
      <c r="U334" s="224">
        <v>11781000</v>
      </c>
    </row>
    <row r="335" spans="1:21" s="183" customFormat="1" hidden="1">
      <c r="A335" s="203" t="s">
        <v>622</v>
      </c>
      <c r="B335" s="203" t="s">
        <v>623</v>
      </c>
      <c r="C335" s="203" t="s">
        <v>624</v>
      </c>
      <c r="D335" s="203"/>
      <c r="E335" s="203" t="s">
        <v>1205</v>
      </c>
      <c r="F335" s="203" t="s">
        <v>1219</v>
      </c>
      <c r="G335" s="205">
        <v>2</v>
      </c>
      <c r="H335" s="203" t="s">
        <v>79</v>
      </c>
      <c r="I335" s="203" t="s">
        <v>1222</v>
      </c>
      <c r="J335" s="203" t="s">
        <v>1223</v>
      </c>
      <c r="K335" s="203" t="s">
        <v>629</v>
      </c>
      <c r="L335" s="211">
        <v>41400.617349537002</v>
      </c>
      <c r="M335" s="203" t="s">
        <v>630</v>
      </c>
      <c r="N335" s="212">
        <v>12</v>
      </c>
      <c r="O335" s="203" t="s">
        <v>631</v>
      </c>
      <c r="P335" s="212">
        <v>0</v>
      </c>
      <c r="Q335" s="205">
        <v>1</v>
      </c>
      <c r="R335" s="203" t="s">
        <v>632</v>
      </c>
      <c r="S335" s="211">
        <v>41415.6038541667</v>
      </c>
      <c r="T335" s="212">
        <v>-12</v>
      </c>
      <c r="U335" s="224">
        <v>15075720</v>
      </c>
    </row>
    <row r="336" spans="1:21" s="183" customFormat="1" hidden="1">
      <c r="A336" s="203" t="s">
        <v>622</v>
      </c>
      <c r="B336" s="203" t="s">
        <v>623</v>
      </c>
      <c r="C336" s="203" t="s">
        <v>624</v>
      </c>
      <c r="D336" s="203"/>
      <c r="E336" s="203" t="s">
        <v>1205</v>
      </c>
      <c r="F336" s="203" t="s">
        <v>1224</v>
      </c>
      <c r="G336" s="205">
        <v>1</v>
      </c>
      <c r="H336" s="203" t="s">
        <v>79</v>
      </c>
      <c r="I336" s="203" t="s">
        <v>1117</v>
      </c>
      <c r="J336" s="203" t="s">
        <v>1118</v>
      </c>
      <c r="K336" s="203" t="s">
        <v>629</v>
      </c>
      <c r="L336" s="211">
        <v>41425.332094907397</v>
      </c>
      <c r="M336" s="203" t="s">
        <v>630</v>
      </c>
      <c r="N336" s="212">
        <v>10</v>
      </c>
      <c r="O336" s="203" t="s">
        <v>631</v>
      </c>
      <c r="P336" s="212">
        <v>150000</v>
      </c>
      <c r="Q336" s="205">
        <v>1</v>
      </c>
      <c r="R336" s="203" t="s">
        <v>632</v>
      </c>
      <c r="S336" s="211">
        <v>41423.651157407403</v>
      </c>
      <c r="T336" s="212">
        <v>-10</v>
      </c>
      <c r="U336" s="224">
        <v>150000</v>
      </c>
    </row>
    <row r="337" spans="1:21" s="183" customFormat="1" hidden="1">
      <c r="A337" s="203" t="s">
        <v>622</v>
      </c>
      <c r="B337" s="203" t="s">
        <v>623</v>
      </c>
      <c r="C337" s="203" t="s">
        <v>624</v>
      </c>
      <c r="D337" s="203"/>
      <c r="E337" s="203" t="s">
        <v>1205</v>
      </c>
      <c r="F337" s="203" t="s">
        <v>1224</v>
      </c>
      <c r="G337" s="205">
        <v>1</v>
      </c>
      <c r="H337" s="203" t="s">
        <v>79</v>
      </c>
      <c r="I337" s="203" t="s">
        <v>1117</v>
      </c>
      <c r="J337" s="203" t="s">
        <v>1118</v>
      </c>
      <c r="K337" s="203" t="s">
        <v>629</v>
      </c>
      <c r="L337" s="211">
        <v>41425.332094907397</v>
      </c>
      <c r="M337" s="203" t="s">
        <v>630</v>
      </c>
      <c r="N337" s="212">
        <v>10</v>
      </c>
      <c r="O337" s="203" t="s">
        <v>631</v>
      </c>
      <c r="P337" s="212">
        <v>150000</v>
      </c>
      <c r="Q337" s="205">
        <v>2</v>
      </c>
      <c r="R337" s="203" t="s">
        <v>632</v>
      </c>
      <c r="S337" s="211">
        <v>41445.299861111103</v>
      </c>
      <c r="T337" s="212">
        <v>-10</v>
      </c>
      <c r="U337" s="224">
        <v>154000</v>
      </c>
    </row>
    <row r="338" spans="1:21" s="183" customFormat="1" hidden="1">
      <c r="A338" s="203" t="s">
        <v>622</v>
      </c>
      <c r="B338" s="203" t="s">
        <v>623</v>
      </c>
      <c r="C338" s="203" t="s">
        <v>624</v>
      </c>
      <c r="D338" s="203"/>
      <c r="E338" s="203" t="s">
        <v>1205</v>
      </c>
      <c r="F338" s="203" t="s">
        <v>1224</v>
      </c>
      <c r="G338" s="205">
        <v>1</v>
      </c>
      <c r="H338" s="203" t="s">
        <v>79</v>
      </c>
      <c r="I338" s="203" t="s">
        <v>1117</v>
      </c>
      <c r="J338" s="203" t="s">
        <v>1118</v>
      </c>
      <c r="K338" s="203" t="s">
        <v>629</v>
      </c>
      <c r="L338" s="211">
        <v>41425.332094907397</v>
      </c>
      <c r="M338" s="203" t="s">
        <v>630</v>
      </c>
      <c r="N338" s="212">
        <v>10</v>
      </c>
      <c r="O338" s="203" t="s">
        <v>631</v>
      </c>
      <c r="P338" s="212">
        <v>150000</v>
      </c>
      <c r="Q338" s="205">
        <v>3</v>
      </c>
      <c r="R338" s="203" t="s">
        <v>632</v>
      </c>
      <c r="S338" s="211">
        <v>41481.431782407402</v>
      </c>
      <c r="T338" s="212">
        <v>-10</v>
      </c>
      <c r="U338" s="224">
        <v>170316.7</v>
      </c>
    </row>
    <row r="339" spans="1:21" s="183" customFormat="1" hidden="1">
      <c r="A339" s="203" t="s">
        <v>622</v>
      </c>
      <c r="B339" s="203" t="s">
        <v>623</v>
      </c>
      <c r="C339" s="203" t="s">
        <v>624</v>
      </c>
      <c r="D339" s="203"/>
      <c r="E339" s="203" t="s">
        <v>1205</v>
      </c>
      <c r="F339" s="203" t="s">
        <v>1225</v>
      </c>
      <c r="G339" s="205">
        <v>1</v>
      </c>
      <c r="H339" s="203" t="s">
        <v>79</v>
      </c>
      <c r="I339" s="203" t="s">
        <v>1117</v>
      </c>
      <c r="J339" s="203" t="s">
        <v>1118</v>
      </c>
      <c r="K339" s="203" t="s">
        <v>629</v>
      </c>
      <c r="L339" s="211">
        <v>41449.591122685197</v>
      </c>
      <c r="M339" s="203" t="s">
        <v>630</v>
      </c>
      <c r="N339" s="212">
        <v>10</v>
      </c>
      <c r="O339" s="203" t="s">
        <v>631</v>
      </c>
      <c r="P339" s="212">
        <v>154000</v>
      </c>
      <c r="Q339" s="205">
        <v>1</v>
      </c>
      <c r="R339" s="203" t="s">
        <v>632</v>
      </c>
      <c r="S339" s="211">
        <v>41423.651157407403</v>
      </c>
      <c r="T339" s="212">
        <v>-10</v>
      </c>
      <c r="U339" s="224">
        <v>150000</v>
      </c>
    </row>
    <row r="340" spans="1:21" s="183" customFormat="1" hidden="1">
      <c r="A340" s="203" t="s">
        <v>622</v>
      </c>
      <c r="B340" s="203" t="s">
        <v>623</v>
      </c>
      <c r="C340" s="203" t="s">
        <v>624</v>
      </c>
      <c r="D340" s="203"/>
      <c r="E340" s="203" t="s">
        <v>1205</v>
      </c>
      <c r="F340" s="203" t="s">
        <v>1225</v>
      </c>
      <c r="G340" s="205">
        <v>1</v>
      </c>
      <c r="H340" s="203" t="s">
        <v>79</v>
      </c>
      <c r="I340" s="203" t="s">
        <v>1117</v>
      </c>
      <c r="J340" s="203" t="s">
        <v>1118</v>
      </c>
      <c r="K340" s="203" t="s">
        <v>629</v>
      </c>
      <c r="L340" s="211">
        <v>41449.591122685197</v>
      </c>
      <c r="M340" s="203" t="s">
        <v>630</v>
      </c>
      <c r="N340" s="212">
        <v>10</v>
      </c>
      <c r="O340" s="203" t="s">
        <v>631</v>
      </c>
      <c r="P340" s="212">
        <v>154000</v>
      </c>
      <c r="Q340" s="205">
        <v>2</v>
      </c>
      <c r="R340" s="203" t="s">
        <v>632</v>
      </c>
      <c r="S340" s="211">
        <v>41445.299861111103</v>
      </c>
      <c r="T340" s="212">
        <v>-10</v>
      </c>
      <c r="U340" s="224">
        <v>154000</v>
      </c>
    </row>
    <row r="341" spans="1:21" s="183" customFormat="1" hidden="1">
      <c r="A341" s="203" t="s">
        <v>622</v>
      </c>
      <c r="B341" s="203" t="s">
        <v>623</v>
      </c>
      <c r="C341" s="203" t="s">
        <v>624</v>
      </c>
      <c r="D341" s="203"/>
      <c r="E341" s="203" t="s">
        <v>1205</v>
      </c>
      <c r="F341" s="203" t="s">
        <v>1225</v>
      </c>
      <c r="G341" s="205">
        <v>1</v>
      </c>
      <c r="H341" s="203" t="s">
        <v>79</v>
      </c>
      <c r="I341" s="203" t="s">
        <v>1117</v>
      </c>
      <c r="J341" s="203" t="s">
        <v>1118</v>
      </c>
      <c r="K341" s="203" t="s">
        <v>629</v>
      </c>
      <c r="L341" s="211">
        <v>41449.591122685197</v>
      </c>
      <c r="M341" s="203" t="s">
        <v>630</v>
      </c>
      <c r="N341" s="212">
        <v>10</v>
      </c>
      <c r="O341" s="203" t="s">
        <v>631</v>
      </c>
      <c r="P341" s="212">
        <v>154000</v>
      </c>
      <c r="Q341" s="205">
        <v>3</v>
      </c>
      <c r="R341" s="203" t="s">
        <v>632</v>
      </c>
      <c r="S341" s="211">
        <v>41481.431782407402</v>
      </c>
      <c r="T341" s="212">
        <v>-10</v>
      </c>
      <c r="U341" s="224">
        <v>170316.7</v>
      </c>
    </row>
    <row r="342" spans="1:21" s="183" customFormat="1" hidden="1">
      <c r="A342" s="203" t="s">
        <v>622</v>
      </c>
      <c r="B342" s="203" t="s">
        <v>623</v>
      </c>
      <c r="C342" s="203" t="s">
        <v>624</v>
      </c>
      <c r="D342" s="203"/>
      <c r="E342" s="203" t="s">
        <v>1205</v>
      </c>
      <c r="F342" s="203" t="s">
        <v>1226</v>
      </c>
      <c r="G342" s="205">
        <v>1</v>
      </c>
      <c r="H342" s="203" t="s">
        <v>79</v>
      </c>
      <c r="I342" s="203" t="s">
        <v>783</v>
      </c>
      <c r="J342" s="203" t="s">
        <v>466</v>
      </c>
      <c r="K342" s="203" t="s">
        <v>629</v>
      </c>
      <c r="L342" s="211">
        <v>41477.347812499997</v>
      </c>
      <c r="M342" s="203" t="s">
        <v>630</v>
      </c>
      <c r="N342" s="212">
        <v>1</v>
      </c>
      <c r="O342" s="203" t="s">
        <v>664</v>
      </c>
      <c r="P342" s="212">
        <v>124093</v>
      </c>
      <c r="Q342" s="205">
        <v>1</v>
      </c>
      <c r="R342" s="203" t="s">
        <v>632</v>
      </c>
      <c r="S342" s="211">
        <v>41474.385127314803</v>
      </c>
      <c r="T342" s="212">
        <v>-1</v>
      </c>
      <c r="U342" s="224">
        <v>124093</v>
      </c>
    </row>
    <row r="343" spans="1:21" s="183" customFormat="1" hidden="1">
      <c r="A343" s="203" t="s">
        <v>622</v>
      </c>
      <c r="B343" s="203" t="s">
        <v>623</v>
      </c>
      <c r="C343" s="203" t="s">
        <v>624</v>
      </c>
      <c r="D343" s="203"/>
      <c r="E343" s="203" t="s">
        <v>1205</v>
      </c>
      <c r="F343" s="203" t="s">
        <v>1227</v>
      </c>
      <c r="G343" s="205">
        <v>1</v>
      </c>
      <c r="H343" s="203" t="s">
        <v>79</v>
      </c>
      <c r="I343" s="203" t="s">
        <v>1117</v>
      </c>
      <c r="J343" s="203" t="s">
        <v>1118</v>
      </c>
      <c r="K343" s="203" t="s">
        <v>629</v>
      </c>
      <c r="L343" s="211">
        <v>41491.416400463</v>
      </c>
      <c r="M343" s="203" t="s">
        <v>630</v>
      </c>
      <c r="N343" s="212">
        <v>10</v>
      </c>
      <c r="O343" s="203" t="s">
        <v>631</v>
      </c>
      <c r="P343" s="212">
        <v>170316.7</v>
      </c>
      <c r="Q343" s="205">
        <v>1</v>
      </c>
      <c r="R343" s="203" t="s">
        <v>632</v>
      </c>
      <c r="S343" s="211">
        <v>41423.651157407403</v>
      </c>
      <c r="T343" s="212">
        <v>-10</v>
      </c>
      <c r="U343" s="224">
        <v>150000</v>
      </c>
    </row>
    <row r="344" spans="1:21" s="183" customFormat="1" hidden="1">
      <c r="A344" s="203" t="s">
        <v>622</v>
      </c>
      <c r="B344" s="203" t="s">
        <v>623</v>
      </c>
      <c r="C344" s="203" t="s">
        <v>624</v>
      </c>
      <c r="D344" s="203"/>
      <c r="E344" s="203" t="s">
        <v>1205</v>
      </c>
      <c r="F344" s="203" t="s">
        <v>1227</v>
      </c>
      <c r="G344" s="205">
        <v>1</v>
      </c>
      <c r="H344" s="203" t="s">
        <v>79</v>
      </c>
      <c r="I344" s="203" t="s">
        <v>1117</v>
      </c>
      <c r="J344" s="203" t="s">
        <v>1118</v>
      </c>
      <c r="K344" s="203" t="s">
        <v>629</v>
      </c>
      <c r="L344" s="211">
        <v>41491.416400463</v>
      </c>
      <c r="M344" s="203" t="s">
        <v>630</v>
      </c>
      <c r="N344" s="212">
        <v>10</v>
      </c>
      <c r="O344" s="203" t="s">
        <v>631</v>
      </c>
      <c r="P344" s="212">
        <v>170316.7</v>
      </c>
      <c r="Q344" s="205">
        <v>2</v>
      </c>
      <c r="R344" s="203" t="s">
        <v>632</v>
      </c>
      <c r="S344" s="211">
        <v>41445.299861111103</v>
      </c>
      <c r="T344" s="212">
        <v>-10</v>
      </c>
      <c r="U344" s="224">
        <v>154000</v>
      </c>
    </row>
    <row r="345" spans="1:21" s="183" customFormat="1" hidden="1">
      <c r="A345" s="203" t="s">
        <v>622</v>
      </c>
      <c r="B345" s="203" t="s">
        <v>623</v>
      </c>
      <c r="C345" s="203" t="s">
        <v>624</v>
      </c>
      <c r="D345" s="203"/>
      <c r="E345" s="203" t="s">
        <v>1205</v>
      </c>
      <c r="F345" s="203" t="s">
        <v>1227</v>
      </c>
      <c r="G345" s="205">
        <v>1</v>
      </c>
      <c r="H345" s="203" t="s">
        <v>79</v>
      </c>
      <c r="I345" s="203" t="s">
        <v>1117</v>
      </c>
      <c r="J345" s="203" t="s">
        <v>1118</v>
      </c>
      <c r="K345" s="203" t="s">
        <v>629</v>
      </c>
      <c r="L345" s="211">
        <v>41491.416400463</v>
      </c>
      <c r="M345" s="203" t="s">
        <v>630</v>
      </c>
      <c r="N345" s="212">
        <v>10</v>
      </c>
      <c r="O345" s="203" t="s">
        <v>631</v>
      </c>
      <c r="P345" s="212">
        <v>170316.7</v>
      </c>
      <c r="Q345" s="205">
        <v>3</v>
      </c>
      <c r="R345" s="203" t="s">
        <v>632</v>
      </c>
      <c r="S345" s="211">
        <v>41481.431782407402</v>
      </c>
      <c r="T345" s="212">
        <v>-10</v>
      </c>
      <c r="U345" s="224">
        <v>170316.7</v>
      </c>
    </row>
    <row r="346" spans="1:21" s="183" customFormat="1" hidden="1">
      <c r="A346" s="203" t="s">
        <v>622</v>
      </c>
      <c r="B346" s="203" t="s">
        <v>623</v>
      </c>
      <c r="C346" s="203" t="s">
        <v>624</v>
      </c>
      <c r="D346" s="203"/>
      <c r="E346" s="203" t="s">
        <v>1205</v>
      </c>
      <c r="F346" s="203" t="s">
        <v>629</v>
      </c>
      <c r="G346" s="205" t="s">
        <v>629</v>
      </c>
      <c r="H346" s="203" t="s">
        <v>79</v>
      </c>
      <c r="I346" s="203" t="s">
        <v>1228</v>
      </c>
      <c r="J346" s="203" t="s">
        <v>1229</v>
      </c>
      <c r="K346" s="203" t="s">
        <v>629</v>
      </c>
      <c r="L346" s="211">
        <v>41333.737500000003</v>
      </c>
      <c r="M346" s="203" t="s">
        <v>630</v>
      </c>
      <c r="N346" s="212">
        <v>112</v>
      </c>
      <c r="O346" s="203" t="s">
        <v>629</v>
      </c>
      <c r="P346" s="212">
        <v>0</v>
      </c>
      <c r="Q346" s="205">
        <v>1</v>
      </c>
      <c r="R346" s="203" t="s">
        <v>629</v>
      </c>
      <c r="S346" s="203" t="s">
        <v>629</v>
      </c>
      <c r="T346" s="212" t="s">
        <v>629</v>
      </c>
      <c r="U346" s="224" t="s">
        <v>629</v>
      </c>
    </row>
    <row r="347" spans="1:21" s="183" customFormat="1" hidden="1">
      <c r="A347" s="203" t="s">
        <v>622</v>
      </c>
      <c r="B347" s="203" t="s">
        <v>623</v>
      </c>
      <c r="C347" s="203" t="s">
        <v>624</v>
      </c>
      <c r="D347" s="203"/>
      <c r="E347" s="203" t="s">
        <v>1230</v>
      </c>
      <c r="F347" s="203" t="s">
        <v>1231</v>
      </c>
      <c r="G347" s="205">
        <v>1</v>
      </c>
      <c r="H347" s="203" t="s">
        <v>1017</v>
      </c>
      <c r="I347" s="203" t="s">
        <v>1232</v>
      </c>
      <c r="J347" s="203" t="s">
        <v>1233</v>
      </c>
      <c r="K347" s="203" t="s">
        <v>629</v>
      </c>
      <c r="L347" s="211">
        <v>41291.454861111102</v>
      </c>
      <c r="M347" s="203" t="s">
        <v>630</v>
      </c>
      <c r="N347" s="212">
        <v>60</v>
      </c>
      <c r="O347" s="203" t="s">
        <v>725</v>
      </c>
      <c r="P347" s="212">
        <v>0</v>
      </c>
      <c r="Q347" s="205">
        <v>1</v>
      </c>
      <c r="R347" s="203" t="s">
        <v>632</v>
      </c>
      <c r="S347" s="211">
        <v>41291.453298611101</v>
      </c>
      <c r="T347" s="212">
        <v>-60</v>
      </c>
      <c r="U347" s="224">
        <v>0</v>
      </c>
    </row>
    <row r="348" spans="1:21" s="183" customFormat="1" hidden="1">
      <c r="A348" s="203" t="s">
        <v>622</v>
      </c>
      <c r="B348" s="203" t="s">
        <v>623</v>
      </c>
      <c r="C348" s="203" t="s">
        <v>624</v>
      </c>
      <c r="D348" s="203"/>
      <c r="E348" s="203" t="s">
        <v>1230</v>
      </c>
      <c r="F348" s="203" t="s">
        <v>1231</v>
      </c>
      <c r="G348" s="205">
        <v>2</v>
      </c>
      <c r="H348" s="203" t="s">
        <v>1017</v>
      </c>
      <c r="I348" s="203" t="s">
        <v>1234</v>
      </c>
      <c r="J348" s="203" t="s">
        <v>1235</v>
      </c>
      <c r="K348" s="203" t="s">
        <v>629</v>
      </c>
      <c r="L348" s="211">
        <v>41291.454861111102</v>
      </c>
      <c r="M348" s="203" t="s">
        <v>630</v>
      </c>
      <c r="N348" s="212">
        <v>10</v>
      </c>
      <c r="O348" s="203" t="s">
        <v>631</v>
      </c>
      <c r="P348" s="212">
        <v>0</v>
      </c>
      <c r="Q348" s="205">
        <v>1</v>
      </c>
      <c r="R348" s="203" t="s">
        <v>632</v>
      </c>
      <c r="S348" s="211">
        <v>41291.453298611101</v>
      </c>
      <c r="T348" s="212">
        <v>-10</v>
      </c>
      <c r="U348" s="224">
        <v>0</v>
      </c>
    </row>
    <row r="349" spans="1:21" s="183" customFormat="1" hidden="1">
      <c r="A349" s="203" t="s">
        <v>622</v>
      </c>
      <c r="B349" s="203" t="s">
        <v>623</v>
      </c>
      <c r="C349" s="203" t="s">
        <v>624</v>
      </c>
      <c r="D349" s="203"/>
      <c r="E349" s="203" t="s">
        <v>1230</v>
      </c>
      <c r="F349" s="203" t="s">
        <v>1231</v>
      </c>
      <c r="G349" s="205">
        <v>3</v>
      </c>
      <c r="H349" s="203" t="s">
        <v>1017</v>
      </c>
      <c r="I349" s="203" t="s">
        <v>1236</v>
      </c>
      <c r="J349" s="203" t="s">
        <v>1237</v>
      </c>
      <c r="K349" s="203" t="s">
        <v>629</v>
      </c>
      <c r="L349" s="211">
        <v>41291.454861111102</v>
      </c>
      <c r="M349" s="203" t="s">
        <v>630</v>
      </c>
      <c r="N349" s="212">
        <v>4</v>
      </c>
      <c r="O349" s="203" t="s">
        <v>631</v>
      </c>
      <c r="P349" s="212">
        <v>0</v>
      </c>
      <c r="Q349" s="205">
        <v>1</v>
      </c>
      <c r="R349" s="203" t="s">
        <v>632</v>
      </c>
      <c r="S349" s="211">
        <v>41291.453298611101</v>
      </c>
      <c r="T349" s="212">
        <v>-4</v>
      </c>
      <c r="U349" s="224">
        <v>0</v>
      </c>
    </row>
    <row r="350" spans="1:21" s="183" customFormat="1" hidden="1">
      <c r="A350" s="203" t="s">
        <v>622</v>
      </c>
      <c r="B350" s="203" t="s">
        <v>623</v>
      </c>
      <c r="C350" s="203" t="s">
        <v>624</v>
      </c>
      <c r="D350" s="203"/>
      <c r="E350" s="203" t="s">
        <v>1230</v>
      </c>
      <c r="F350" s="203" t="s">
        <v>1231</v>
      </c>
      <c r="G350" s="205">
        <v>4</v>
      </c>
      <c r="H350" s="203" t="s">
        <v>1017</v>
      </c>
      <c r="I350" s="203" t="s">
        <v>1238</v>
      </c>
      <c r="J350" s="203" t="s">
        <v>1239</v>
      </c>
      <c r="K350" s="203" t="s">
        <v>629</v>
      </c>
      <c r="L350" s="211">
        <v>41291.454861111102</v>
      </c>
      <c r="M350" s="203" t="s">
        <v>630</v>
      </c>
      <c r="N350" s="212">
        <v>5</v>
      </c>
      <c r="O350" s="203" t="s">
        <v>725</v>
      </c>
      <c r="P350" s="212">
        <v>0</v>
      </c>
      <c r="Q350" s="205">
        <v>1</v>
      </c>
      <c r="R350" s="203" t="s">
        <v>632</v>
      </c>
      <c r="S350" s="211">
        <v>41291.453298611101</v>
      </c>
      <c r="T350" s="212">
        <v>-5</v>
      </c>
      <c r="U350" s="224">
        <v>0</v>
      </c>
    </row>
    <row r="351" spans="1:21" s="183" customFormat="1" hidden="1">
      <c r="A351" s="203" t="s">
        <v>622</v>
      </c>
      <c r="B351" s="203" t="s">
        <v>623</v>
      </c>
      <c r="C351" s="203" t="s">
        <v>624</v>
      </c>
      <c r="D351" s="203"/>
      <c r="E351" s="203" t="s">
        <v>1240</v>
      </c>
      <c r="F351" s="203" t="s">
        <v>1241</v>
      </c>
      <c r="G351" s="205">
        <v>1</v>
      </c>
      <c r="H351" s="203" t="s">
        <v>537</v>
      </c>
      <c r="I351" s="203" t="s">
        <v>629</v>
      </c>
      <c r="J351" s="203" t="s">
        <v>1242</v>
      </c>
      <c r="K351" s="203" t="s">
        <v>629</v>
      </c>
      <c r="L351" s="211">
        <v>41386.553391203699</v>
      </c>
      <c r="M351" s="203" t="s">
        <v>629</v>
      </c>
      <c r="N351" s="212">
        <v>1</v>
      </c>
      <c r="O351" s="203" t="s">
        <v>693</v>
      </c>
      <c r="P351" s="212">
        <v>0</v>
      </c>
      <c r="Q351" s="205">
        <v>1</v>
      </c>
      <c r="R351" s="203" t="s">
        <v>629</v>
      </c>
      <c r="S351" s="203" t="s">
        <v>629</v>
      </c>
      <c r="T351" s="212" t="s">
        <v>629</v>
      </c>
      <c r="U351" s="224" t="s">
        <v>629</v>
      </c>
    </row>
    <row r="352" spans="1:21" s="183" customFormat="1" hidden="1">
      <c r="A352" s="203" t="s">
        <v>622</v>
      </c>
      <c r="B352" s="203" t="s">
        <v>623</v>
      </c>
      <c r="C352" s="203" t="s">
        <v>624</v>
      </c>
      <c r="D352" s="203"/>
      <c r="E352" s="203" t="s">
        <v>1240</v>
      </c>
      <c r="F352" s="203" t="s">
        <v>1243</v>
      </c>
      <c r="G352" s="205">
        <v>2</v>
      </c>
      <c r="H352" s="203" t="s">
        <v>79</v>
      </c>
      <c r="I352" s="203" t="s">
        <v>774</v>
      </c>
      <c r="J352" s="203" t="s">
        <v>775</v>
      </c>
      <c r="K352" s="203" t="s">
        <v>629</v>
      </c>
      <c r="L352" s="211">
        <v>41358.600636574098</v>
      </c>
      <c r="M352" s="203" t="s">
        <v>630</v>
      </c>
      <c r="N352" s="212">
        <v>10</v>
      </c>
      <c r="O352" s="203" t="s">
        <v>631</v>
      </c>
      <c r="P352" s="212">
        <v>625000</v>
      </c>
      <c r="Q352" s="205">
        <v>1</v>
      </c>
      <c r="R352" s="203" t="s">
        <v>632</v>
      </c>
      <c r="S352" s="211">
        <v>41355.618009259299</v>
      </c>
      <c r="T352" s="212">
        <v>-10</v>
      </c>
      <c r="U352" s="224">
        <v>625000</v>
      </c>
    </row>
    <row r="353" spans="1:23" s="183" customFormat="1" hidden="1">
      <c r="A353" s="203" t="s">
        <v>622</v>
      </c>
      <c r="B353" s="203" t="s">
        <v>623</v>
      </c>
      <c r="C353" s="203" t="s">
        <v>624</v>
      </c>
      <c r="D353" s="203"/>
      <c r="E353" s="203" t="s">
        <v>1240</v>
      </c>
      <c r="F353" s="203" t="s">
        <v>1243</v>
      </c>
      <c r="G353" s="205">
        <v>3</v>
      </c>
      <c r="H353" s="203" t="s">
        <v>79</v>
      </c>
      <c r="I353" s="203" t="s">
        <v>772</v>
      </c>
      <c r="J353" s="203" t="s">
        <v>773</v>
      </c>
      <c r="K353" s="203" t="s">
        <v>629</v>
      </c>
      <c r="L353" s="211">
        <v>41358.600636574098</v>
      </c>
      <c r="M353" s="203" t="s">
        <v>630</v>
      </c>
      <c r="N353" s="212">
        <v>10</v>
      </c>
      <c r="O353" s="203" t="s">
        <v>631</v>
      </c>
      <c r="P353" s="212">
        <v>3687500</v>
      </c>
      <c r="Q353" s="205">
        <v>1</v>
      </c>
      <c r="R353" s="203" t="s">
        <v>632</v>
      </c>
      <c r="S353" s="211">
        <v>41355.6179976852</v>
      </c>
      <c r="T353" s="212">
        <v>-10</v>
      </c>
      <c r="U353" s="224">
        <v>3687500</v>
      </c>
    </row>
    <row r="354" spans="1:23" s="183" customFormat="1" hidden="1">
      <c r="A354" s="203" t="s">
        <v>622</v>
      </c>
      <c r="B354" s="203" t="s">
        <v>623</v>
      </c>
      <c r="C354" s="203" t="s">
        <v>624</v>
      </c>
      <c r="D354" s="203"/>
      <c r="E354" s="203" t="s">
        <v>1240</v>
      </c>
      <c r="F354" s="203" t="s">
        <v>1244</v>
      </c>
      <c r="G354" s="205">
        <v>1</v>
      </c>
      <c r="H354" s="203" t="s">
        <v>79</v>
      </c>
      <c r="I354" s="203" t="s">
        <v>783</v>
      </c>
      <c r="J354" s="203" t="s">
        <v>466</v>
      </c>
      <c r="K354" s="203" t="s">
        <v>629</v>
      </c>
      <c r="L354" s="211">
        <v>41358.615694444401</v>
      </c>
      <c r="M354" s="203" t="s">
        <v>630</v>
      </c>
      <c r="N354" s="212">
        <v>1</v>
      </c>
      <c r="O354" s="203" t="s">
        <v>664</v>
      </c>
      <c r="P354" s="212">
        <v>124093</v>
      </c>
      <c r="Q354" s="205">
        <v>1</v>
      </c>
      <c r="R354" s="203" t="s">
        <v>632</v>
      </c>
      <c r="S354" s="211">
        <v>41355.633229166699</v>
      </c>
      <c r="T354" s="212">
        <v>-1</v>
      </c>
      <c r="U354" s="224">
        <v>124093</v>
      </c>
    </row>
    <row r="355" spans="1:23" s="183" customFormat="1" hidden="1">
      <c r="A355" s="203" t="s">
        <v>622</v>
      </c>
      <c r="B355" s="203" t="s">
        <v>623</v>
      </c>
      <c r="C355" s="203" t="s">
        <v>624</v>
      </c>
      <c r="D355" s="203"/>
      <c r="E355" s="203" t="s">
        <v>1240</v>
      </c>
      <c r="F355" s="203" t="s">
        <v>1244</v>
      </c>
      <c r="G355" s="205">
        <v>2</v>
      </c>
      <c r="H355" s="203" t="s">
        <v>79</v>
      </c>
      <c r="I355" s="203" t="s">
        <v>686</v>
      </c>
      <c r="J355" s="203" t="s">
        <v>467</v>
      </c>
      <c r="K355" s="203" t="s">
        <v>629</v>
      </c>
      <c r="L355" s="211">
        <v>41358.615694444401</v>
      </c>
      <c r="M355" s="203" t="s">
        <v>630</v>
      </c>
      <c r="N355" s="212">
        <v>1</v>
      </c>
      <c r="O355" s="203" t="s">
        <v>664</v>
      </c>
      <c r="P355" s="212">
        <v>457187</v>
      </c>
      <c r="Q355" s="205">
        <v>1</v>
      </c>
      <c r="R355" s="203" t="s">
        <v>632</v>
      </c>
      <c r="S355" s="211">
        <v>41355.633229166699</v>
      </c>
      <c r="T355" s="212">
        <v>-1</v>
      </c>
      <c r="U355" s="224">
        <v>457187</v>
      </c>
    </row>
    <row r="356" spans="1:23" s="183" customFormat="1" hidden="1">
      <c r="A356" s="203" t="s">
        <v>622</v>
      </c>
      <c r="B356" s="203" t="s">
        <v>623</v>
      </c>
      <c r="C356" s="203" t="s">
        <v>624</v>
      </c>
      <c r="D356" s="203"/>
      <c r="E356" s="203" t="s">
        <v>1240</v>
      </c>
      <c r="F356" s="203" t="s">
        <v>1245</v>
      </c>
      <c r="G356" s="205">
        <v>1</v>
      </c>
      <c r="H356" s="203" t="s">
        <v>537</v>
      </c>
      <c r="I356" s="203" t="s">
        <v>629</v>
      </c>
      <c r="J356" s="203" t="s">
        <v>1246</v>
      </c>
      <c r="K356" s="203" t="s">
        <v>629</v>
      </c>
      <c r="L356" s="211">
        <v>41455.612500000003</v>
      </c>
      <c r="M356" s="203" t="s">
        <v>629</v>
      </c>
      <c r="N356" s="212">
        <v>10</v>
      </c>
      <c r="O356" s="203" t="s">
        <v>725</v>
      </c>
      <c r="P356" s="212">
        <v>0</v>
      </c>
      <c r="Q356" s="205">
        <v>1</v>
      </c>
      <c r="R356" s="203" t="s">
        <v>629</v>
      </c>
      <c r="S356" s="203" t="s">
        <v>629</v>
      </c>
      <c r="T356" s="212" t="s">
        <v>629</v>
      </c>
      <c r="U356" s="224" t="s">
        <v>629</v>
      </c>
    </row>
    <row r="357" spans="1:23" s="183" customFormat="1" hidden="1">
      <c r="A357" s="203" t="s">
        <v>622</v>
      </c>
      <c r="B357" s="203" t="s">
        <v>623</v>
      </c>
      <c r="C357" s="203" t="s">
        <v>624</v>
      </c>
      <c r="D357" s="203"/>
      <c r="E357" s="203" t="s">
        <v>1240</v>
      </c>
      <c r="F357" s="203" t="s">
        <v>1247</v>
      </c>
      <c r="G357" s="205">
        <v>1</v>
      </c>
      <c r="H357" s="203" t="s">
        <v>79</v>
      </c>
      <c r="I357" s="203" t="s">
        <v>1248</v>
      </c>
      <c r="J357" s="203" t="s">
        <v>1249</v>
      </c>
      <c r="K357" s="203" t="s">
        <v>634</v>
      </c>
      <c r="L357" s="211">
        <v>41563.476400462998</v>
      </c>
      <c r="M357" s="203" t="s">
        <v>630</v>
      </c>
      <c r="N357" s="212">
        <v>2</v>
      </c>
      <c r="O357" s="203" t="s">
        <v>1190</v>
      </c>
      <c r="P357" s="212">
        <v>42000000</v>
      </c>
      <c r="Q357" s="205">
        <v>1</v>
      </c>
      <c r="R357" s="203" t="s">
        <v>632</v>
      </c>
      <c r="S357" s="211">
        <v>41617.673414351899</v>
      </c>
      <c r="T357" s="212">
        <v>-3</v>
      </c>
      <c r="U357" s="224">
        <v>63000000</v>
      </c>
    </row>
    <row r="358" spans="1:23" s="183" customFormat="1" hidden="1">
      <c r="A358" s="203" t="s">
        <v>622</v>
      </c>
      <c r="B358" s="203" t="s">
        <v>623</v>
      </c>
      <c r="C358" s="203" t="s">
        <v>624</v>
      </c>
      <c r="D358" s="203"/>
      <c r="E358" s="203" t="s">
        <v>1240</v>
      </c>
      <c r="F358" s="203" t="s">
        <v>1247</v>
      </c>
      <c r="G358" s="205">
        <v>1</v>
      </c>
      <c r="H358" s="203" t="s">
        <v>79</v>
      </c>
      <c r="I358" s="203" t="s">
        <v>1248</v>
      </c>
      <c r="J358" s="203" t="s">
        <v>1249</v>
      </c>
      <c r="K358" s="203" t="s">
        <v>634</v>
      </c>
      <c r="L358" s="211">
        <v>41563.476400462998</v>
      </c>
      <c r="M358" s="203" t="s">
        <v>630</v>
      </c>
      <c r="N358" s="212">
        <v>2</v>
      </c>
      <c r="O358" s="203" t="s">
        <v>1190</v>
      </c>
      <c r="P358" s="212">
        <v>42000000</v>
      </c>
      <c r="Q358" s="205">
        <v>2</v>
      </c>
      <c r="R358" s="203" t="s">
        <v>995</v>
      </c>
      <c r="S358" s="211">
        <v>41617.674212963</v>
      </c>
      <c r="T358" s="212">
        <v>3</v>
      </c>
      <c r="U358" s="224">
        <v>-63000000</v>
      </c>
    </row>
    <row r="359" spans="1:23" s="183" customFormat="1" hidden="1">
      <c r="A359" s="203" t="s">
        <v>622</v>
      </c>
      <c r="B359" s="203" t="s">
        <v>623</v>
      </c>
      <c r="C359" s="203" t="s">
        <v>624</v>
      </c>
      <c r="D359" s="203"/>
      <c r="E359" s="203" t="s">
        <v>1240</v>
      </c>
      <c r="F359" s="203" t="s">
        <v>1247</v>
      </c>
      <c r="G359" s="205">
        <v>1</v>
      </c>
      <c r="H359" s="203" t="s">
        <v>79</v>
      </c>
      <c r="I359" s="203" t="s">
        <v>1248</v>
      </c>
      <c r="J359" s="203" t="s">
        <v>1249</v>
      </c>
      <c r="K359" s="203" t="s">
        <v>634</v>
      </c>
      <c r="L359" s="211">
        <v>41563.476400462998</v>
      </c>
      <c r="M359" s="203" t="s">
        <v>630</v>
      </c>
      <c r="N359" s="212">
        <v>2</v>
      </c>
      <c r="O359" s="203" t="s">
        <v>1190</v>
      </c>
      <c r="P359" s="212">
        <v>42000000</v>
      </c>
      <c r="Q359" s="205">
        <v>3</v>
      </c>
      <c r="R359" s="203" t="s">
        <v>632</v>
      </c>
      <c r="S359" s="211">
        <v>41618.470752314803</v>
      </c>
      <c r="T359" s="212">
        <v>-2</v>
      </c>
      <c r="U359" s="224">
        <v>42000000</v>
      </c>
    </row>
    <row r="360" spans="1:23" s="183" customFormat="1" hidden="1">
      <c r="A360" s="203" t="s">
        <v>622</v>
      </c>
      <c r="B360" s="203" t="s">
        <v>623</v>
      </c>
      <c r="C360" s="203" t="s">
        <v>624</v>
      </c>
      <c r="D360" s="203"/>
      <c r="E360" s="203" t="s">
        <v>1240</v>
      </c>
      <c r="F360" s="203" t="s">
        <v>1247</v>
      </c>
      <c r="G360" s="205">
        <v>1</v>
      </c>
      <c r="H360" s="203" t="s">
        <v>79</v>
      </c>
      <c r="I360" s="203" t="s">
        <v>1248</v>
      </c>
      <c r="J360" s="203" t="s">
        <v>1249</v>
      </c>
      <c r="K360" s="203" t="s">
        <v>634</v>
      </c>
      <c r="L360" s="211">
        <v>41563.476400462998</v>
      </c>
      <c r="M360" s="203" t="s">
        <v>630</v>
      </c>
      <c r="N360" s="212">
        <v>2</v>
      </c>
      <c r="O360" s="203" t="s">
        <v>1190</v>
      </c>
      <c r="P360" s="212">
        <v>42000000</v>
      </c>
      <c r="Q360" s="205">
        <v>4</v>
      </c>
      <c r="R360" s="203" t="s">
        <v>995</v>
      </c>
      <c r="S360" s="211">
        <v>41618.471215277801</v>
      </c>
      <c r="T360" s="212">
        <v>2</v>
      </c>
      <c r="U360" s="224">
        <v>-42000000</v>
      </c>
    </row>
    <row r="361" spans="1:23" s="183" customFormat="1" hidden="1">
      <c r="A361" s="203" t="s">
        <v>622</v>
      </c>
      <c r="B361" s="203" t="s">
        <v>623</v>
      </c>
      <c r="C361" s="203" t="s">
        <v>624</v>
      </c>
      <c r="D361" s="228"/>
      <c r="E361" s="203" t="s">
        <v>1240</v>
      </c>
      <c r="F361" s="203" t="s">
        <v>1247</v>
      </c>
      <c r="G361" s="205">
        <v>1</v>
      </c>
      <c r="H361" s="203" t="s">
        <v>79</v>
      </c>
      <c r="I361" s="203" t="s">
        <v>1248</v>
      </c>
      <c r="J361" s="203" t="s">
        <v>1249</v>
      </c>
      <c r="K361" s="203" t="s">
        <v>634</v>
      </c>
      <c r="L361" s="211">
        <v>41563.476400462998</v>
      </c>
      <c r="M361" s="203" t="s">
        <v>630</v>
      </c>
      <c r="N361" s="212">
        <v>2</v>
      </c>
      <c r="O361" s="203" t="s">
        <v>1190</v>
      </c>
      <c r="P361" s="212">
        <v>42000000</v>
      </c>
      <c r="Q361" s="205">
        <v>5</v>
      </c>
      <c r="R361" s="203" t="s">
        <v>632</v>
      </c>
      <c r="S361" s="211">
        <v>41618.599074074104</v>
      </c>
      <c r="T361" s="212">
        <v>-3</v>
      </c>
      <c r="U361" s="224">
        <v>63000000</v>
      </c>
    </row>
    <row r="362" spans="1:23" ht="14.25" customHeight="1">
      <c r="A362" s="203" t="s">
        <v>622</v>
      </c>
      <c r="B362" s="203" t="s">
        <v>623</v>
      </c>
      <c r="C362" s="206" t="s">
        <v>624</v>
      </c>
      <c r="D362" s="207"/>
      <c r="E362" s="188" t="s">
        <v>1240</v>
      </c>
      <c r="F362" s="203" t="s">
        <v>1250</v>
      </c>
      <c r="G362" s="205">
        <v>1</v>
      </c>
      <c r="H362" s="206" t="s">
        <v>79</v>
      </c>
      <c r="I362" s="188" t="s">
        <v>1248</v>
      </c>
      <c r="J362" s="190" t="s">
        <v>1249</v>
      </c>
      <c r="K362" s="188" t="s">
        <v>634</v>
      </c>
      <c r="L362" s="213">
        <v>41625.587314814802</v>
      </c>
      <c r="M362" s="206" t="s">
        <v>630</v>
      </c>
      <c r="N362" s="214">
        <v>3</v>
      </c>
      <c r="O362" s="188" t="s">
        <v>1190</v>
      </c>
      <c r="P362" s="212">
        <v>63000000</v>
      </c>
      <c r="Q362" s="225">
        <v>1</v>
      </c>
      <c r="R362" s="188" t="s">
        <v>632</v>
      </c>
      <c r="S362" s="213">
        <v>41617.673414351899</v>
      </c>
      <c r="T362" s="226">
        <v>-3</v>
      </c>
      <c r="U362" s="224">
        <v>63000000</v>
      </c>
      <c r="V362" s="227">
        <f t="shared" ref="V362:V366" si="0">L362-S362</f>
        <v>7.913900462903257</v>
      </c>
      <c r="W362" s="193" t="s">
        <v>635</v>
      </c>
    </row>
    <row r="363" spans="1:23" s="183" customFormat="1" hidden="1">
      <c r="A363" s="203" t="s">
        <v>622</v>
      </c>
      <c r="B363" s="203" t="s">
        <v>623</v>
      </c>
      <c r="C363" s="203" t="s">
        <v>624</v>
      </c>
      <c r="D363" s="204"/>
      <c r="E363" s="203" t="s">
        <v>1240</v>
      </c>
      <c r="F363" s="203" t="s">
        <v>1250</v>
      </c>
      <c r="G363" s="205">
        <v>1</v>
      </c>
      <c r="H363" s="203" t="s">
        <v>79</v>
      </c>
      <c r="I363" s="203" t="s">
        <v>1248</v>
      </c>
      <c r="J363" s="203" t="s">
        <v>1249</v>
      </c>
      <c r="K363" s="203" t="s">
        <v>634</v>
      </c>
      <c r="L363" s="211">
        <v>41625.587314814802</v>
      </c>
      <c r="M363" s="203" t="s">
        <v>630</v>
      </c>
      <c r="N363" s="212">
        <v>3</v>
      </c>
      <c r="O363" s="203" t="s">
        <v>1190</v>
      </c>
      <c r="P363" s="212">
        <v>63000000</v>
      </c>
      <c r="Q363" s="205">
        <v>2</v>
      </c>
      <c r="R363" s="203" t="s">
        <v>995</v>
      </c>
      <c r="S363" s="211">
        <v>41617.674212963</v>
      </c>
      <c r="T363" s="212">
        <v>3</v>
      </c>
      <c r="U363" s="224">
        <v>-63000000</v>
      </c>
    </row>
    <row r="364" spans="1:23" ht="14.25" customHeight="1">
      <c r="A364" s="203" t="s">
        <v>622</v>
      </c>
      <c r="B364" s="203" t="s">
        <v>623</v>
      </c>
      <c r="C364" s="206" t="s">
        <v>624</v>
      </c>
      <c r="D364" s="207"/>
      <c r="E364" s="188" t="s">
        <v>1240</v>
      </c>
      <c r="F364" s="203" t="s">
        <v>1250</v>
      </c>
      <c r="G364" s="205">
        <v>1</v>
      </c>
      <c r="H364" s="206" t="s">
        <v>79</v>
      </c>
      <c r="I364" s="188" t="s">
        <v>1248</v>
      </c>
      <c r="J364" s="190" t="s">
        <v>1249</v>
      </c>
      <c r="K364" s="188" t="s">
        <v>634</v>
      </c>
      <c r="L364" s="213">
        <v>41625.587314814802</v>
      </c>
      <c r="M364" s="206" t="s">
        <v>630</v>
      </c>
      <c r="N364" s="214">
        <v>3</v>
      </c>
      <c r="O364" s="188" t="s">
        <v>1190</v>
      </c>
      <c r="P364" s="212">
        <v>63000000</v>
      </c>
      <c r="Q364" s="225">
        <v>3</v>
      </c>
      <c r="R364" s="188" t="s">
        <v>632</v>
      </c>
      <c r="S364" s="213">
        <v>41618.470752314803</v>
      </c>
      <c r="T364" s="226">
        <v>-2</v>
      </c>
      <c r="U364" s="224">
        <v>42000000</v>
      </c>
      <c r="V364" s="227">
        <f t="shared" si="0"/>
        <v>7.1165624999994179</v>
      </c>
      <c r="W364" s="193" t="s">
        <v>635</v>
      </c>
    </row>
    <row r="365" spans="1:23" s="183" customFormat="1" hidden="1">
      <c r="A365" s="203" t="s">
        <v>622</v>
      </c>
      <c r="B365" s="203" t="s">
        <v>623</v>
      </c>
      <c r="C365" s="203" t="s">
        <v>624</v>
      </c>
      <c r="D365" s="204"/>
      <c r="E365" s="203" t="s">
        <v>1240</v>
      </c>
      <c r="F365" s="203" t="s">
        <v>1250</v>
      </c>
      <c r="G365" s="205">
        <v>1</v>
      </c>
      <c r="H365" s="203" t="s">
        <v>79</v>
      </c>
      <c r="I365" s="203" t="s">
        <v>1248</v>
      </c>
      <c r="J365" s="203" t="s">
        <v>1249</v>
      </c>
      <c r="K365" s="203" t="s">
        <v>634</v>
      </c>
      <c r="L365" s="211">
        <v>41625.587314814802</v>
      </c>
      <c r="M365" s="203" t="s">
        <v>630</v>
      </c>
      <c r="N365" s="212">
        <v>3</v>
      </c>
      <c r="O365" s="203" t="s">
        <v>1190</v>
      </c>
      <c r="P365" s="212">
        <v>63000000</v>
      </c>
      <c r="Q365" s="205">
        <v>4</v>
      </c>
      <c r="R365" s="203" t="s">
        <v>995</v>
      </c>
      <c r="S365" s="211">
        <v>41618.471215277801</v>
      </c>
      <c r="T365" s="212">
        <v>2</v>
      </c>
      <c r="U365" s="224">
        <v>-42000000</v>
      </c>
    </row>
    <row r="366" spans="1:23" ht="14.25" customHeight="1">
      <c r="A366" s="203" t="s">
        <v>622</v>
      </c>
      <c r="B366" s="203" t="s">
        <v>623</v>
      </c>
      <c r="C366" s="206" t="s">
        <v>624</v>
      </c>
      <c r="D366" s="207"/>
      <c r="E366" s="188" t="s">
        <v>1240</v>
      </c>
      <c r="F366" s="203" t="s">
        <v>1250</v>
      </c>
      <c r="G366" s="205">
        <v>1</v>
      </c>
      <c r="H366" s="206" t="s">
        <v>79</v>
      </c>
      <c r="I366" s="188" t="s">
        <v>1248</v>
      </c>
      <c r="J366" s="190" t="s">
        <v>1249</v>
      </c>
      <c r="K366" s="188" t="s">
        <v>634</v>
      </c>
      <c r="L366" s="213">
        <v>41625.587314814802</v>
      </c>
      <c r="M366" s="206" t="s">
        <v>630</v>
      </c>
      <c r="N366" s="214">
        <v>3</v>
      </c>
      <c r="O366" s="188" t="s">
        <v>1190</v>
      </c>
      <c r="P366" s="212">
        <v>63000000</v>
      </c>
      <c r="Q366" s="225">
        <v>5</v>
      </c>
      <c r="R366" s="188" t="s">
        <v>632</v>
      </c>
      <c r="S366" s="213">
        <v>41618.599074074104</v>
      </c>
      <c r="T366" s="226">
        <v>-3</v>
      </c>
      <c r="U366" s="224">
        <v>63000000</v>
      </c>
      <c r="V366" s="227">
        <f t="shared" si="0"/>
        <v>6.9882407406985294</v>
      </c>
      <c r="W366" s="193" t="s">
        <v>635</v>
      </c>
    </row>
    <row r="367" spans="1:23" s="183" customFormat="1" hidden="1">
      <c r="A367" s="203" t="s">
        <v>622</v>
      </c>
      <c r="B367" s="203" t="s">
        <v>623</v>
      </c>
      <c r="C367" s="203" t="s">
        <v>624</v>
      </c>
      <c r="D367" s="208"/>
      <c r="E367" s="203" t="s">
        <v>1240</v>
      </c>
      <c r="F367" s="203" t="s">
        <v>629</v>
      </c>
      <c r="G367" s="205" t="s">
        <v>629</v>
      </c>
      <c r="H367" s="203" t="s">
        <v>79</v>
      </c>
      <c r="I367" s="203" t="s">
        <v>1248</v>
      </c>
      <c r="J367" s="203" t="s">
        <v>1249</v>
      </c>
      <c r="K367" s="203" t="s">
        <v>634</v>
      </c>
      <c r="L367" s="211">
        <v>41295.317986111098</v>
      </c>
      <c r="M367" s="203" t="s">
        <v>630</v>
      </c>
      <c r="N367" s="212">
        <v>3</v>
      </c>
      <c r="O367" s="203" t="s">
        <v>629</v>
      </c>
      <c r="P367" s="212">
        <v>63000000</v>
      </c>
      <c r="Q367" s="205">
        <v>1</v>
      </c>
      <c r="R367" s="203" t="s">
        <v>632</v>
      </c>
      <c r="S367" s="211">
        <v>41617.673414351899</v>
      </c>
      <c r="T367" s="212">
        <v>-3</v>
      </c>
      <c r="U367" s="224">
        <v>63000000</v>
      </c>
    </row>
    <row r="368" spans="1:23" s="183" customFormat="1" hidden="1">
      <c r="A368" s="203" t="s">
        <v>622</v>
      </c>
      <c r="B368" s="203" t="s">
        <v>623</v>
      </c>
      <c r="C368" s="203" t="s">
        <v>624</v>
      </c>
      <c r="D368" s="203"/>
      <c r="E368" s="203" t="s">
        <v>1240</v>
      </c>
      <c r="F368" s="203" t="s">
        <v>629</v>
      </c>
      <c r="G368" s="205" t="s">
        <v>629</v>
      </c>
      <c r="H368" s="203" t="s">
        <v>79</v>
      </c>
      <c r="I368" s="203" t="s">
        <v>1248</v>
      </c>
      <c r="J368" s="203" t="s">
        <v>1249</v>
      </c>
      <c r="K368" s="203" t="s">
        <v>634</v>
      </c>
      <c r="L368" s="211">
        <v>41295.317986111098</v>
      </c>
      <c r="M368" s="203" t="s">
        <v>630</v>
      </c>
      <c r="N368" s="212">
        <v>3</v>
      </c>
      <c r="O368" s="203" t="s">
        <v>629</v>
      </c>
      <c r="P368" s="212">
        <v>63000000</v>
      </c>
      <c r="Q368" s="205">
        <v>2</v>
      </c>
      <c r="R368" s="203" t="s">
        <v>995</v>
      </c>
      <c r="S368" s="211">
        <v>41617.674212963</v>
      </c>
      <c r="T368" s="212">
        <v>3</v>
      </c>
      <c r="U368" s="224">
        <v>-63000000</v>
      </c>
    </row>
    <row r="369" spans="1:21" s="183" customFormat="1" hidden="1">
      <c r="A369" s="203" t="s">
        <v>622</v>
      </c>
      <c r="B369" s="203" t="s">
        <v>623</v>
      </c>
      <c r="C369" s="203" t="s">
        <v>624</v>
      </c>
      <c r="D369" s="203"/>
      <c r="E369" s="203" t="s">
        <v>1240</v>
      </c>
      <c r="F369" s="203" t="s">
        <v>629</v>
      </c>
      <c r="G369" s="205" t="s">
        <v>629</v>
      </c>
      <c r="H369" s="203" t="s">
        <v>79</v>
      </c>
      <c r="I369" s="203" t="s">
        <v>1248</v>
      </c>
      <c r="J369" s="203" t="s">
        <v>1249</v>
      </c>
      <c r="K369" s="203" t="s">
        <v>634</v>
      </c>
      <c r="L369" s="211">
        <v>41295.317986111098</v>
      </c>
      <c r="M369" s="203" t="s">
        <v>630</v>
      </c>
      <c r="N369" s="212">
        <v>3</v>
      </c>
      <c r="O369" s="203" t="s">
        <v>629</v>
      </c>
      <c r="P369" s="212">
        <v>63000000</v>
      </c>
      <c r="Q369" s="205">
        <v>3</v>
      </c>
      <c r="R369" s="203" t="s">
        <v>632</v>
      </c>
      <c r="S369" s="211">
        <v>41618.470752314803</v>
      </c>
      <c r="T369" s="212">
        <v>-2</v>
      </c>
      <c r="U369" s="224">
        <v>42000000</v>
      </c>
    </row>
    <row r="370" spans="1:21" s="183" customFormat="1" hidden="1">
      <c r="A370" s="203" t="s">
        <v>622</v>
      </c>
      <c r="B370" s="203" t="s">
        <v>623</v>
      </c>
      <c r="C370" s="203" t="s">
        <v>624</v>
      </c>
      <c r="D370" s="203"/>
      <c r="E370" s="203" t="s">
        <v>1240</v>
      </c>
      <c r="F370" s="203" t="s">
        <v>629</v>
      </c>
      <c r="G370" s="205" t="s">
        <v>629</v>
      </c>
      <c r="H370" s="203" t="s">
        <v>79</v>
      </c>
      <c r="I370" s="203" t="s">
        <v>1248</v>
      </c>
      <c r="J370" s="203" t="s">
        <v>1249</v>
      </c>
      <c r="K370" s="203" t="s">
        <v>634</v>
      </c>
      <c r="L370" s="211">
        <v>41295.317986111098</v>
      </c>
      <c r="M370" s="203" t="s">
        <v>630</v>
      </c>
      <c r="N370" s="212">
        <v>3</v>
      </c>
      <c r="O370" s="203" t="s">
        <v>629</v>
      </c>
      <c r="P370" s="212">
        <v>63000000</v>
      </c>
      <c r="Q370" s="205">
        <v>4</v>
      </c>
      <c r="R370" s="203" t="s">
        <v>995</v>
      </c>
      <c r="S370" s="211">
        <v>41618.471215277801</v>
      </c>
      <c r="T370" s="212">
        <v>2</v>
      </c>
      <c r="U370" s="224">
        <v>-42000000</v>
      </c>
    </row>
    <row r="371" spans="1:21" s="183" customFormat="1" hidden="1">
      <c r="A371" s="203" t="s">
        <v>622</v>
      </c>
      <c r="B371" s="203" t="s">
        <v>623</v>
      </c>
      <c r="C371" s="203" t="s">
        <v>624</v>
      </c>
      <c r="D371" s="203"/>
      <c r="E371" s="203" t="s">
        <v>1240</v>
      </c>
      <c r="F371" s="203" t="s">
        <v>629</v>
      </c>
      <c r="G371" s="205" t="s">
        <v>629</v>
      </c>
      <c r="H371" s="203" t="s">
        <v>79</v>
      </c>
      <c r="I371" s="203" t="s">
        <v>1248</v>
      </c>
      <c r="J371" s="203" t="s">
        <v>1249</v>
      </c>
      <c r="K371" s="203" t="s">
        <v>634</v>
      </c>
      <c r="L371" s="211">
        <v>41295.317986111098</v>
      </c>
      <c r="M371" s="203" t="s">
        <v>630</v>
      </c>
      <c r="N371" s="212">
        <v>3</v>
      </c>
      <c r="O371" s="203" t="s">
        <v>629</v>
      </c>
      <c r="P371" s="212">
        <v>63000000</v>
      </c>
      <c r="Q371" s="205">
        <v>5</v>
      </c>
      <c r="R371" s="203" t="s">
        <v>632</v>
      </c>
      <c r="S371" s="211">
        <v>41618.599074074104</v>
      </c>
      <c r="T371" s="212">
        <v>-3</v>
      </c>
      <c r="U371" s="224">
        <v>63000000</v>
      </c>
    </row>
    <row r="372" spans="1:21" s="183" customFormat="1" hidden="1">
      <c r="A372" s="203" t="s">
        <v>622</v>
      </c>
      <c r="B372" s="203" t="s">
        <v>623</v>
      </c>
      <c r="C372" s="203" t="s">
        <v>624</v>
      </c>
      <c r="D372" s="203"/>
      <c r="E372" s="203" t="s">
        <v>1251</v>
      </c>
      <c r="F372" s="203" t="s">
        <v>629</v>
      </c>
      <c r="G372" s="205" t="s">
        <v>629</v>
      </c>
      <c r="H372" s="203" t="s">
        <v>79</v>
      </c>
      <c r="I372" s="203" t="s">
        <v>1193</v>
      </c>
      <c r="J372" s="203" t="s">
        <v>1194</v>
      </c>
      <c r="K372" s="203" t="s">
        <v>629</v>
      </c>
      <c r="L372" s="211">
        <v>41290.352083333302</v>
      </c>
      <c r="M372" s="203" t="s">
        <v>630</v>
      </c>
      <c r="N372" s="212">
        <v>1</v>
      </c>
      <c r="O372" s="203" t="s">
        <v>629</v>
      </c>
      <c r="P372" s="212">
        <v>0</v>
      </c>
      <c r="Q372" s="205">
        <v>1</v>
      </c>
      <c r="R372" s="203" t="s">
        <v>632</v>
      </c>
      <c r="S372" s="211">
        <v>41430.4318055556</v>
      </c>
      <c r="T372" s="212">
        <v>-1</v>
      </c>
      <c r="U372" s="224">
        <v>6930000</v>
      </c>
    </row>
    <row r="373" spans="1:21" s="183" customFormat="1" hidden="1">
      <c r="A373" s="203" t="s">
        <v>622</v>
      </c>
      <c r="B373" s="203" t="s">
        <v>623</v>
      </c>
      <c r="C373" s="203" t="s">
        <v>624</v>
      </c>
      <c r="D373" s="203"/>
      <c r="E373" s="203" t="s">
        <v>1252</v>
      </c>
      <c r="F373" s="203" t="s">
        <v>629</v>
      </c>
      <c r="G373" s="205" t="s">
        <v>629</v>
      </c>
      <c r="H373" s="203" t="s">
        <v>79</v>
      </c>
      <c r="I373" s="203" t="s">
        <v>1253</v>
      </c>
      <c r="J373" s="203" t="s">
        <v>432</v>
      </c>
      <c r="K373" s="203" t="s">
        <v>629</v>
      </c>
      <c r="L373" s="211">
        <v>41291.621527777803</v>
      </c>
      <c r="M373" s="203" t="s">
        <v>630</v>
      </c>
      <c r="N373" s="212">
        <v>4</v>
      </c>
      <c r="O373" s="203" t="s">
        <v>629</v>
      </c>
      <c r="P373" s="212">
        <v>500650.84</v>
      </c>
      <c r="Q373" s="205">
        <v>1</v>
      </c>
      <c r="R373" s="203" t="s">
        <v>632</v>
      </c>
      <c r="S373" s="211">
        <v>41318.534826388903</v>
      </c>
      <c r="T373" s="212">
        <v>-3</v>
      </c>
      <c r="U373" s="224">
        <v>377157</v>
      </c>
    </row>
    <row r="374" spans="1:21" s="183" customFormat="1" hidden="1">
      <c r="A374" s="203" t="s">
        <v>622</v>
      </c>
      <c r="B374" s="203" t="s">
        <v>623</v>
      </c>
      <c r="C374" s="203" t="s">
        <v>624</v>
      </c>
      <c r="D374" s="203"/>
      <c r="E374" s="203" t="s">
        <v>1252</v>
      </c>
      <c r="F374" s="203" t="s">
        <v>629</v>
      </c>
      <c r="G374" s="205" t="s">
        <v>629</v>
      </c>
      <c r="H374" s="203" t="s">
        <v>79</v>
      </c>
      <c r="I374" s="203" t="s">
        <v>1253</v>
      </c>
      <c r="J374" s="203" t="s">
        <v>432</v>
      </c>
      <c r="K374" s="203" t="s">
        <v>629</v>
      </c>
      <c r="L374" s="211">
        <v>41291.621527777803</v>
      </c>
      <c r="M374" s="203" t="s">
        <v>630</v>
      </c>
      <c r="N374" s="212">
        <v>4</v>
      </c>
      <c r="O374" s="203" t="s">
        <v>629</v>
      </c>
      <c r="P374" s="212">
        <v>500650.84</v>
      </c>
      <c r="Q374" s="205">
        <v>2</v>
      </c>
      <c r="R374" s="203" t="s">
        <v>632</v>
      </c>
      <c r="S374" s="211">
        <v>41361.349374999998</v>
      </c>
      <c r="T374" s="212">
        <v>-1</v>
      </c>
      <c r="U374" s="224">
        <v>127028</v>
      </c>
    </row>
    <row r="375" spans="1:21" s="183" customFormat="1" hidden="1">
      <c r="A375" s="203" t="s">
        <v>622</v>
      </c>
      <c r="B375" s="203" t="s">
        <v>623</v>
      </c>
      <c r="C375" s="203" t="s">
        <v>624</v>
      </c>
      <c r="D375" s="203"/>
      <c r="E375" s="203" t="s">
        <v>1252</v>
      </c>
      <c r="F375" s="203" t="s">
        <v>629</v>
      </c>
      <c r="G375" s="205" t="s">
        <v>629</v>
      </c>
      <c r="H375" s="203" t="s">
        <v>79</v>
      </c>
      <c r="I375" s="203" t="s">
        <v>1254</v>
      </c>
      <c r="J375" s="203" t="s">
        <v>1255</v>
      </c>
      <c r="K375" s="203" t="s">
        <v>629</v>
      </c>
      <c r="L375" s="211">
        <v>41291.620833333298</v>
      </c>
      <c r="M375" s="203" t="s">
        <v>630</v>
      </c>
      <c r="N375" s="212">
        <v>1</v>
      </c>
      <c r="O375" s="203" t="s">
        <v>629</v>
      </c>
      <c r="P375" s="212">
        <v>163680</v>
      </c>
      <c r="Q375" s="205">
        <v>1</v>
      </c>
      <c r="R375" s="203" t="s">
        <v>632</v>
      </c>
      <c r="S375" s="211">
        <v>41318.582395833299</v>
      </c>
      <c r="T375" s="212">
        <v>-1</v>
      </c>
      <c r="U375" s="224">
        <v>165618.75</v>
      </c>
    </row>
    <row r="376" spans="1:21" s="183" customFormat="1" hidden="1">
      <c r="A376" s="203" t="s">
        <v>622</v>
      </c>
      <c r="B376" s="203" t="s">
        <v>623</v>
      </c>
      <c r="C376" s="203" t="s">
        <v>624</v>
      </c>
      <c r="D376" s="203"/>
      <c r="E376" s="203" t="s">
        <v>1252</v>
      </c>
      <c r="F376" s="203" t="s">
        <v>629</v>
      </c>
      <c r="G376" s="205" t="s">
        <v>629</v>
      </c>
      <c r="H376" s="203" t="s">
        <v>79</v>
      </c>
      <c r="I376" s="203" t="s">
        <v>1256</v>
      </c>
      <c r="J376" s="203" t="s">
        <v>1257</v>
      </c>
      <c r="K376" s="203" t="s">
        <v>629</v>
      </c>
      <c r="L376" s="211">
        <v>41291.65625</v>
      </c>
      <c r="M376" s="203" t="s">
        <v>630</v>
      </c>
      <c r="N376" s="212">
        <v>1</v>
      </c>
      <c r="O376" s="203" t="s">
        <v>629</v>
      </c>
      <c r="P376" s="212">
        <v>925953.6</v>
      </c>
      <c r="Q376" s="205">
        <v>1</v>
      </c>
      <c r="R376" s="203" t="s">
        <v>632</v>
      </c>
      <c r="S376" s="211">
        <v>41318.534837963001</v>
      </c>
      <c r="T376" s="212">
        <v>-1</v>
      </c>
      <c r="U376" s="224">
        <v>925953.6</v>
      </c>
    </row>
    <row r="377" spans="1:21" s="183" customFormat="1" hidden="1">
      <c r="A377" s="203" t="s">
        <v>622</v>
      </c>
      <c r="B377" s="203" t="s">
        <v>623</v>
      </c>
      <c r="C377" s="203" t="s">
        <v>624</v>
      </c>
      <c r="D377" s="203"/>
      <c r="E377" s="203" t="s">
        <v>1252</v>
      </c>
      <c r="F377" s="203" t="s">
        <v>629</v>
      </c>
      <c r="G377" s="205" t="s">
        <v>629</v>
      </c>
      <c r="H377" s="203" t="s">
        <v>79</v>
      </c>
      <c r="I377" s="203" t="s">
        <v>1258</v>
      </c>
      <c r="J377" s="203" t="s">
        <v>1259</v>
      </c>
      <c r="K377" s="203" t="s">
        <v>629</v>
      </c>
      <c r="L377" s="211">
        <v>41291.656944444403</v>
      </c>
      <c r="M377" s="203" t="s">
        <v>630</v>
      </c>
      <c r="N377" s="212">
        <v>2</v>
      </c>
      <c r="O377" s="203" t="s">
        <v>629</v>
      </c>
      <c r="P377" s="212">
        <v>333115.2</v>
      </c>
      <c r="Q377" s="205">
        <v>1</v>
      </c>
      <c r="R377" s="203" t="s">
        <v>632</v>
      </c>
      <c r="S377" s="211">
        <v>41318.534837963001</v>
      </c>
      <c r="T377" s="212">
        <v>-2</v>
      </c>
      <c r="U377" s="224">
        <v>333115.2</v>
      </c>
    </row>
    <row r="378" spans="1:21" s="183" customFormat="1" hidden="1">
      <c r="A378" s="203" t="s">
        <v>622</v>
      </c>
      <c r="B378" s="203" t="s">
        <v>623</v>
      </c>
      <c r="C378" s="203" t="s">
        <v>624</v>
      </c>
      <c r="D378" s="203"/>
      <c r="E378" s="203" t="s">
        <v>1252</v>
      </c>
      <c r="F378" s="203" t="s">
        <v>629</v>
      </c>
      <c r="G378" s="205" t="s">
        <v>629</v>
      </c>
      <c r="H378" s="203" t="s">
        <v>79</v>
      </c>
      <c r="I378" s="203" t="s">
        <v>1260</v>
      </c>
      <c r="J378" s="203" t="s">
        <v>1261</v>
      </c>
      <c r="K378" s="203" t="s">
        <v>629</v>
      </c>
      <c r="L378" s="211">
        <v>41292.4152777778</v>
      </c>
      <c r="M378" s="203" t="s">
        <v>630</v>
      </c>
      <c r="N378" s="212">
        <v>1</v>
      </c>
      <c r="O378" s="203" t="s">
        <v>629</v>
      </c>
      <c r="P378" s="212">
        <v>920194.79</v>
      </c>
      <c r="Q378" s="205">
        <v>1</v>
      </c>
      <c r="R378" s="203" t="s">
        <v>632</v>
      </c>
      <c r="S378" s="211">
        <v>41318.534837963001</v>
      </c>
      <c r="T378" s="212">
        <v>-1</v>
      </c>
      <c r="U378" s="224">
        <v>920194.79</v>
      </c>
    </row>
    <row r="379" spans="1:21" s="183" customFormat="1" hidden="1">
      <c r="A379" s="203" t="s">
        <v>622</v>
      </c>
      <c r="B379" s="203" t="s">
        <v>623</v>
      </c>
      <c r="C379" s="203" t="s">
        <v>624</v>
      </c>
      <c r="D379" s="203"/>
      <c r="E379" s="203" t="s">
        <v>1252</v>
      </c>
      <c r="F379" s="203" t="s">
        <v>629</v>
      </c>
      <c r="G379" s="205" t="s">
        <v>629</v>
      </c>
      <c r="H379" s="203" t="s">
        <v>79</v>
      </c>
      <c r="I379" s="203" t="s">
        <v>1122</v>
      </c>
      <c r="J379" s="203" t="s">
        <v>421</v>
      </c>
      <c r="K379" s="203" t="s">
        <v>629</v>
      </c>
      <c r="L379" s="211">
        <v>41291.654861111099</v>
      </c>
      <c r="M379" s="203" t="s">
        <v>630</v>
      </c>
      <c r="N379" s="212">
        <v>1</v>
      </c>
      <c r="O379" s="203" t="s">
        <v>629</v>
      </c>
      <c r="P379" s="212">
        <v>255524.89</v>
      </c>
      <c r="Q379" s="205">
        <v>1</v>
      </c>
      <c r="R379" s="203" t="s">
        <v>632</v>
      </c>
      <c r="S379" s="211">
        <v>41361.349374999998</v>
      </c>
      <c r="T379" s="212">
        <v>-1</v>
      </c>
      <c r="U379" s="224">
        <v>285890</v>
      </c>
    </row>
    <row r="380" spans="1:21" s="183" customFormat="1" hidden="1">
      <c r="A380" s="203" t="s">
        <v>622</v>
      </c>
      <c r="B380" s="203" t="s">
        <v>623</v>
      </c>
      <c r="C380" s="203" t="s">
        <v>624</v>
      </c>
      <c r="D380" s="203"/>
      <c r="E380" s="203" t="s">
        <v>1252</v>
      </c>
      <c r="F380" s="203" t="s">
        <v>629</v>
      </c>
      <c r="G380" s="205" t="s">
        <v>629</v>
      </c>
      <c r="H380" s="203" t="s">
        <v>79</v>
      </c>
      <c r="I380" s="203" t="s">
        <v>1262</v>
      </c>
      <c r="J380" s="203" t="s">
        <v>435</v>
      </c>
      <c r="K380" s="203" t="s">
        <v>629</v>
      </c>
      <c r="L380" s="211">
        <v>41291.621527777803</v>
      </c>
      <c r="M380" s="203" t="s">
        <v>630</v>
      </c>
      <c r="N380" s="212">
        <v>3</v>
      </c>
      <c r="O380" s="203" t="s">
        <v>629</v>
      </c>
      <c r="P380" s="212">
        <v>157311</v>
      </c>
      <c r="Q380" s="205">
        <v>1</v>
      </c>
      <c r="R380" s="203" t="s">
        <v>632</v>
      </c>
      <c r="S380" s="211">
        <v>41361.349374999998</v>
      </c>
      <c r="T380" s="212">
        <v>-3</v>
      </c>
      <c r="U380" s="224">
        <v>158834.07</v>
      </c>
    </row>
    <row r="381" spans="1:21" s="183" customFormat="1" hidden="1">
      <c r="A381" s="203" t="s">
        <v>622</v>
      </c>
      <c r="B381" s="203" t="s">
        <v>623</v>
      </c>
      <c r="C381" s="203" t="s">
        <v>624</v>
      </c>
      <c r="D381" s="203"/>
      <c r="E381" s="203" t="s">
        <v>1252</v>
      </c>
      <c r="F381" s="203" t="s">
        <v>629</v>
      </c>
      <c r="G381" s="205" t="s">
        <v>629</v>
      </c>
      <c r="H381" s="203" t="s">
        <v>79</v>
      </c>
      <c r="I381" s="203" t="s">
        <v>985</v>
      </c>
      <c r="J381" s="203" t="s">
        <v>429</v>
      </c>
      <c r="K381" s="203" t="s">
        <v>629</v>
      </c>
      <c r="L381" s="211">
        <v>41291.655555555597</v>
      </c>
      <c r="M381" s="203" t="s">
        <v>674</v>
      </c>
      <c r="N381" s="212">
        <v>4</v>
      </c>
      <c r="O381" s="203" t="s">
        <v>629</v>
      </c>
      <c r="P381" s="212">
        <v>3471204</v>
      </c>
      <c r="Q381" s="205">
        <v>1</v>
      </c>
      <c r="R381" s="203" t="s">
        <v>632</v>
      </c>
      <c r="S381" s="211">
        <v>41361.350902777798</v>
      </c>
      <c r="T381" s="212">
        <v>-4</v>
      </c>
      <c r="U381" s="224">
        <v>3525698.88</v>
      </c>
    </row>
    <row r="382" spans="1:21" s="183" customFormat="1" hidden="1">
      <c r="A382" s="203" t="s">
        <v>622</v>
      </c>
      <c r="B382" s="203" t="s">
        <v>623</v>
      </c>
      <c r="C382" s="203" t="s">
        <v>624</v>
      </c>
      <c r="D382" s="203"/>
      <c r="E382" s="203" t="s">
        <v>1252</v>
      </c>
      <c r="F382" s="203" t="s">
        <v>629</v>
      </c>
      <c r="G382" s="205" t="s">
        <v>629</v>
      </c>
      <c r="H382" s="203" t="s">
        <v>79</v>
      </c>
      <c r="I382" s="203" t="s">
        <v>1123</v>
      </c>
      <c r="J382" s="203" t="s">
        <v>428</v>
      </c>
      <c r="K382" s="203" t="s">
        <v>629</v>
      </c>
      <c r="L382" s="211">
        <v>41291.65625</v>
      </c>
      <c r="M382" s="203" t="s">
        <v>674</v>
      </c>
      <c r="N382" s="212">
        <v>1</v>
      </c>
      <c r="O382" s="203" t="s">
        <v>629</v>
      </c>
      <c r="P382" s="212">
        <v>245557.4</v>
      </c>
      <c r="Q382" s="205">
        <v>1</v>
      </c>
      <c r="R382" s="203" t="s">
        <v>632</v>
      </c>
      <c r="S382" s="211">
        <v>41333.433287036998</v>
      </c>
      <c r="T382" s="212">
        <v>-1</v>
      </c>
      <c r="U382" s="224">
        <v>248876.16</v>
      </c>
    </row>
    <row r="383" spans="1:21" s="183" customFormat="1" hidden="1">
      <c r="A383" s="203" t="s">
        <v>622</v>
      </c>
      <c r="B383" s="203" t="s">
        <v>623</v>
      </c>
      <c r="C383" s="203" t="s">
        <v>624</v>
      </c>
      <c r="D383" s="203"/>
      <c r="E383" s="203" t="s">
        <v>1252</v>
      </c>
      <c r="F383" s="203" t="s">
        <v>629</v>
      </c>
      <c r="G383" s="205" t="s">
        <v>629</v>
      </c>
      <c r="H383" s="203" t="s">
        <v>79</v>
      </c>
      <c r="I383" s="203" t="s">
        <v>672</v>
      </c>
      <c r="J383" s="203" t="s">
        <v>673</v>
      </c>
      <c r="K383" s="203" t="s">
        <v>629</v>
      </c>
      <c r="L383" s="211">
        <v>41292.410416666702</v>
      </c>
      <c r="M383" s="203" t="s">
        <v>674</v>
      </c>
      <c r="N383" s="212">
        <v>1</v>
      </c>
      <c r="O383" s="203" t="s">
        <v>629</v>
      </c>
      <c r="P383" s="212">
        <v>906752</v>
      </c>
      <c r="Q383" s="205">
        <v>1</v>
      </c>
      <c r="R383" s="203" t="s">
        <v>632</v>
      </c>
      <c r="S383" s="211">
        <v>41333.4143287037</v>
      </c>
      <c r="T383" s="212">
        <v>-1</v>
      </c>
      <c r="U383" s="224">
        <v>911042</v>
      </c>
    </row>
    <row r="384" spans="1:21" s="183" customFormat="1" hidden="1">
      <c r="A384" s="203" t="s">
        <v>622</v>
      </c>
      <c r="B384" s="203" t="s">
        <v>623</v>
      </c>
      <c r="C384" s="203" t="s">
        <v>624</v>
      </c>
      <c r="D384" s="203"/>
      <c r="E384" s="203" t="s">
        <v>1252</v>
      </c>
      <c r="F384" s="203" t="s">
        <v>629</v>
      </c>
      <c r="G384" s="205" t="s">
        <v>629</v>
      </c>
      <c r="H384" s="203" t="s">
        <v>79</v>
      </c>
      <c r="I384" s="203" t="s">
        <v>1263</v>
      </c>
      <c r="J384" s="203" t="s">
        <v>422</v>
      </c>
      <c r="K384" s="203" t="s">
        <v>629</v>
      </c>
      <c r="L384" s="211">
        <v>41291.654861111099</v>
      </c>
      <c r="M384" s="203" t="s">
        <v>630</v>
      </c>
      <c r="N384" s="212">
        <v>1</v>
      </c>
      <c r="O384" s="203" t="s">
        <v>629</v>
      </c>
      <c r="P384" s="212">
        <v>34336.5</v>
      </c>
      <c r="Q384" s="205">
        <v>1</v>
      </c>
      <c r="R384" s="203" t="s">
        <v>632</v>
      </c>
      <c r="S384" s="211">
        <v>41318.534826388903</v>
      </c>
      <c r="T384" s="212">
        <v>-1</v>
      </c>
      <c r="U384" s="224">
        <v>34336.5</v>
      </c>
    </row>
    <row r="385" spans="1:21" s="183" customFormat="1" hidden="1">
      <c r="A385" s="203" t="s">
        <v>622</v>
      </c>
      <c r="B385" s="203" t="s">
        <v>623</v>
      </c>
      <c r="C385" s="203" t="s">
        <v>624</v>
      </c>
      <c r="D385" s="203"/>
      <c r="E385" s="203" t="s">
        <v>1252</v>
      </c>
      <c r="F385" s="203" t="s">
        <v>629</v>
      </c>
      <c r="G385" s="205" t="s">
        <v>629</v>
      </c>
      <c r="H385" s="203" t="s">
        <v>79</v>
      </c>
      <c r="I385" s="203" t="s">
        <v>1264</v>
      </c>
      <c r="J385" s="203" t="s">
        <v>1265</v>
      </c>
      <c r="K385" s="203" t="s">
        <v>629</v>
      </c>
      <c r="L385" s="211">
        <v>41291.657638888901</v>
      </c>
      <c r="M385" s="203" t="s">
        <v>630</v>
      </c>
      <c r="N385" s="212">
        <v>2</v>
      </c>
      <c r="O385" s="203" t="s">
        <v>629</v>
      </c>
      <c r="P385" s="212">
        <v>50097.66</v>
      </c>
      <c r="Q385" s="205">
        <v>1</v>
      </c>
      <c r="R385" s="203" t="s">
        <v>632</v>
      </c>
      <c r="S385" s="211">
        <v>41318.534837963001</v>
      </c>
      <c r="T385" s="212">
        <v>-2</v>
      </c>
      <c r="U385" s="224">
        <v>50097.66</v>
      </c>
    </row>
    <row r="386" spans="1:21" s="183" customFormat="1" hidden="1">
      <c r="A386" s="203" t="s">
        <v>622</v>
      </c>
      <c r="B386" s="203" t="s">
        <v>623</v>
      </c>
      <c r="C386" s="203" t="s">
        <v>624</v>
      </c>
      <c r="D386" s="203"/>
      <c r="E386" s="203" t="s">
        <v>1252</v>
      </c>
      <c r="F386" s="203" t="s">
        <v>629</v>
      </c>
      <c r="G386" s="205" t="s">
        <v>629</v>
      </c>
      <c r="H386" s="203" t="s">
        <v>79</v>
      </c>
      <c r="I386" s="203" t="s">
        <v>1266</v>
      </c>
      <c r="J386" s="203" t="s">
        <v>1267</v>
      </c>
      <c r="K386" s="203" t="s">
        <v>629</v>
      </c>
      <c r="L386" s="211">
        <v>41291.656944444403</v>
      </c>
      <c r="M386" s="203" t="s">
        <v>630</v>
      </c>
      <c r="N386" s="212">
        <v>1</v>
      </c>
      <c r="O386" s="203" t="s">
        <v>629</v>
      </c>
      <c r="P386" s="212">
        <v>234391.67</v>
      </c>
      <c r="Q386" s="205">
        <v>1</v>
      </c>
      <c r="R386" s="203" t="s">
        <v>632</v>
      </c>
      <c r="S386" s="211">
        <v>41318.534837963001</v>
      </c>
      <c r="T386" s="212">
        <v>-1</v>
      </c>
      <c r="U386" s="224">
        <v>234391.67</v>
      </c>
    </row>
    <row r="387" spans="1:21" s="183" customFormat="1" hidden="1">
      <c r="A387" s="203" t="s">
        <v>622</v>
      </c>
      <c r="B387" s="203" t="s">
        <v>623</v>
      </c>
      <c r="C387" s="203" t="s">
        <v>624</v>
      </c>
      <c r="D387" s="203"/>
      <c r="E387" s="203" t="s">
        <v>1252</v>
      </c>
      <c r="F387" s="203" t="s">
        <v>629</v>
      </c>
      <c r="G387" s="205" t="s">
        <v>629</v>
      </c>
      <c r="H387" s="203" t="s">
        <v>79</v>
      </c>
      <c r="I387" s="203" t="s">
        <v>1268</v>
      </c>
      <c r="J387" s="203" t="s">
        <v>1269</v>
      </c>
      <c r="K387" s="203" t="s">
        <v>629</v>
      </c>
      <c r="L387" s="211">
        <v>41291.629166666702</v>
      </c>
      <c r="M387" s="203" t="s">
        <v>630</v>
      </c>
      <c r="N387" s="212">
        <v>1</v>
      </c>
      <c r="O387" s="203" t="s">
        <v>629</v>
      </c>
      <c r="P387" s="212">
        <v>5138.57</v>
      </c>
      <c r="Q387" s="205">
        <v>1</v>
      </c>
      <c r="R387" s="203" t="s">
        <v>632</v>
      </c>
      <c r="S387" s="211">
        <v>41361.349374999998</v>
      </c>
      <c r="T387" s="212">
        <v>-1</v>
      </c>
      <c r="U387" s="224">
        <v>6303</v>
      </c>
    </row>
    <row r="388" spans="1:21" s="183" customFormat="1" hidden="1">
      <c r="A388" s="203" t="s">
        <v>622</v>
      </c>
      <c r="B388" s="203" t="s">
        <v>623</v>
      </c>
      <c r="C388" s="203" t="s">
        <v>624</v>
      </c>
      <c r="D388" s="203"/>
      <c r="E388" s="203" t="s">
        <v>1252</v>
      </c>
      <c r="F388" s="203" t="s">
        <v>629</v>
      </c>
      <c r="G388" s="205" t="s">
        <v>629</v>
      </c>
      <c r="H388" s="203" t="s">
        <v>79</v>
      </c>
      <c r="I388" s="203" t="s">
        <v>1270</v>
      </c>
      <c r="J388" s="203" t="s">
        <v>430</v>
      </c>
      <c r="K388" s="203" t="s">
        <v>629</v>
      </c>
      <c r="L388" s="211">
        <v>41291.650694444397</v>
      </c>
      <c r="M388" s="203" t="s">
        <v>630</v>
      </c>
      <c r="N388" s="212">
        <v>1</v>
      </c>
      <c r="O388" s="203" t="s">
        <v>629</v>
      </c>
      <c r="P388" s="212">
        <v>692384</v>
      </c>
      <c r="Q388" s="205">
        <v>1</v>
      </c>
      <c r="R388" s="203" t="s">
        <v>632</v>
      </c>
      <c r="S388" s="211">
        <v>41318.534826388903</v>
      </c>
      <c r="T388" s="212">
        <v>-1</v>
      </c>
      <c r="U388" s="224">
        <v>692384</v>
      </c>
    </row>
    <row r="389" spans="1:21" s="183" customFormat="1" hidden="1">
      <c r="A389" s="203" t="s">
        <v>622</v>
      </c>
      <c r="B389" s="203" t="s">
        <v>623</v>
      </c>
      <c r="C389" s="203" t="s">
        <v>624</v>
      </c>
      <c r="D389" s="203"/>
      <c r="E389" s="203" t="s">
        <v>1252</v>
      </c>
      <c r="F389" s="203" t="s">
        <v>629</v>
      </c>
      <c r="G389" s="205" t="s">
        <v>629</v>
      </c>
      <c r="H389" s="203" t="s">
        <v>79</v>
      </c>
      <c r="I389" s="203" t="s">
        <v>1271</v>
      </c>
      <c r="J389" s="203" t="s">
        <v>1272</v>
      </c>
      <c r="K389" s="203" t="s">
        <v>629</v>
      </c>
      <c r="L389" s="211">
        <v>41291.658333333296</v>
      </c>
      <c r="M389" s="203" t="s">
        <v>630</v>
      </c>
      <c r="N389" s="212">
        <v>1</v>
      </c>
      <c r="O389" s="203" t="s">
        <v>629</v>
      </c>
      <c r="P389" s="212">
        <v>44968</v>
      </c>
      <c r="Q389" s="205">
        <v>1</v>
      </c>
      <c r="R389" s="203" t="s">
        <v>632</v>
      </c>
      <c r="S389" s="211">
        <v>41361.349374999998</v>
      </c>
      <c r="T389" s="212">
        <v>-1</v>
      </c>
      <c r="U389" s="224">
        <v>46233</v>
      </c>
    </row>
    <row r="390" spans="1:21" s="183" customFormat="1" hidden="1">
      <c r="A390" s="203" t="s">
        <v>622</v>
      </c>
      <c r="B390" s="203" t="s">
        <v>623</v>
      </c>
      <c r="C390" s="203" t="s">
        <v>624</v>
      </c>
      <c r="D390" s="203"/>
      <c r="E390" s="203" t="s">
        <v>1252</v>
      </c>
      <c r="F390" s="203" t="s">
        <v>629</v>
      </c>
      <c r="G390" s="205" t="s">
        <v>629</v>
      </c>
      <c r="H390" s="203" t="s">
        <v>79</v>
      </c>
      <c r="I390" s="203" t="s">
        <v>1273</v>
      </c>
      <c r="J390" s="203" t="s">
        <v>430</v>
      </c>
      <c r="K390" s="203" t="s">
        <v>629</v>
      </c>
      <c r="L390" s="211">
        <v>41291.622222222199</v>
      </c>
      <c r="M390" s="203" t="s">
        <v>630</v>
      </c>
      <c r="N390" s="212">
        <v>1</v>
      </c>
      <c r="O390" s="203" t="s">
        <v>629</v>
      </c>
      <c r="P390" s="212">
        <v>498014</v>
      </c>
      <c r="Q390" s="205">
        <v>1</v>
      </c>
      <c r="R390" s="203" t="s">
        <v>632</v>
      </c>
      <c r="S390" s="211">
        <v>41318.534826388903</v>
      </c>
      <c r="T390" s="212">
        <v>-1</v>
      </c>
      <c r="U390" s="224">
        <v>498014</v>
      </c>
    </row>
    <row r="391" spans="1:21" s="183" customFormat="1" hidden="1">
      <c r="A391" s="203" t="s">
        <v>622</v>
      </c>
      <c r="B391" s="203" t="s">
        <v>623</v>
      </c>
      <c r="C391" s="203" t="s">
        <v>624</v>
      </c>
      <c r="D391" s="203"/>
      <c r="E391" s="203" t="s">
        <v>1252</v>
      </c>
      <c r="F391" s="203" t="s">
        <v>629</v>
      </c>
      <c r="G391" s="205" t="s">
        <v>629</v>
      </c>
      <c r="H391" s="203" t="s">
        <v>79</v>
      </c>
      <c r="I391" s="203" t="s">
        <v>1274</v>
      </c>
      <c r="J391" s="203" t="s">
        <v>430</v>
      </c>
      <c r="K391" s="203" t="s">
        <v>629</v>
      </c>
      <c r="L391" s="211">
        <v>41291.659027777801</v>
      </c>
      <c r="M391" s="203" t="s">
        <v>630</v>
      </c>
      <c r="N391" s="212">
        <v>3</v>
      </c>
      <c r="O391" s="203" t="s">
        <v>629</v>
      </c>
      <c r="P391" s="212">
        <v>3240336</v>
      </c>
      <c r="Q391" s="205">
        <v>1</v>
      </c>
      <c r="R391" s="203" t="s">
        <v>632</v>
      </c>
      <c r="S391" s="211">
        <v>41361.349374999998</v>
      </c>
      <c r="T391" s="212">
        <v>-3</v>
      </c>
      <c r="U391" s="224">
        <v>3332785.5</v>
      </c>
    </row>
    <row r="392" spans="1:21" s="183" customFormat="1" hidden="1">
      <c r="A392" s="203" t="s">
        <v>622</v>
      </c>
      <c r="B392" s="203" t="s">
        <v>623</v>
      </c>
      <c r="C392" s="203" t="s">
        <v>624</v>
      </c>
      <c r="D392" s="203"/>
      <c r="E392" s="203" t="s">
        <v>1252</v>
      </c>
      <c r="F392" s="203" t="s">
        <v>629</v>
      </c>
      <c r="G392" s="205" t="s">
        <v>629</v>
      </c>
      <c r="H392" s="203" t="s">
        <v>79</v>
      </c>
      <c r="I392" s="203" t="s">
        <v>987</v>
      </c>
      <c r="J392" s="203" t="s">
        <v>433</v>
      </c>
      <c r="K392" s="203" t="s">
        <v>629</v>
      </c>
      <c r="L392" s="211">
        <v>41292.410416666702</v>
      </c>
      <c r="M392" s="203" t="s">
        <v>630</v>
      </c>
      <c r="N392" s="212">
        <v>1</v>
      </c>
      <c r="O392" s="203" t="s">
        <v>629</v>
      </c>
      <c r="P392" s="212">
        <v>1398056</v>
      </c>
      <c r="Q392" s="205">
        <v>1</v>
      </c>
      <c r="R392" s="203" t="s">
        <v>632</v>
      </c>
      <c r="S392" s="211">
        <v>41318.534837963001</v>
      </c>
      <c r="T392" s="212">
        <v>-1</v>
      </c>
      <c r="U392" s="224">
        <v>1431353</v>
      </c>
    </row>
    <row r="393" spans="1:21" s="183" customFormat="1" hidden="1">
      <c r="A393" s="203" t="s">
        <v>622</v>
      </c>
      <c r="B393" s="203" t="s">
        <v>623</v>
      </c>
      <c r="C393" s="203" t="s">
        <v>624</v>
      </c>
      <c r="D393" s="203"/>
      <c r="E393" s="203" t="s">
        <v>1252</v>
      </c>
      <c r="F393" s="203" t="s">
        <v>629</v>
      </c>
      <c r="G393" s="205" t="s">
        <v>629</v>
      </c>
      <c r="H393" s="203" t="s">
        <v>79</v>
      </c>
      <c r="I393" s="203" t="s">
        <v>1275</v>
      </c>
      <c r="J393" s="203" t="s">
        <v>1276</v>
      </c>
      <c r="K393" s="203" t="s">
        <v>629</v>
      </c>
      <c r="L393" s="211">
        <v>41292.406944444403</v>
      </c>
      <c r="M393" s="203" t="s">
        <v>630</v>
      </c>
      <c r="N393" s="212">
        <v>3</v>
      </c>
      <c r="O393" s="203" t="s">
        <v>629</v>
      </c>
      <c r="P393" s="212">
        <v>193644</v>
      </c>
      <c r="Q393" s="205">
        <v>1</v>
      </c>
      <c r="R393" s="203" t="s">
        <v>632</v>
      </c>
      <c r="S393" s="211">
        <v>41361.349374999998</v>
      </c>
      <c r="T393" s="212">
        <v>-3</v>
      </c>
      <c r="U393" s="224">
        <v>202356</v>
      </c>
    </row>
    <row r="394" spans="1:21" s="183" customFormat="1" hidden="1">
      <c r="A394" s="203" t="s">
        <v>622</v>
      </c>
      <c r="B394" s="203" t="s">
        <v>623</v>
      </c>
      <c r="C394" s="203" t="s">
        <v>624</v>
      </c>
      <c r="D394" s="203"/>
      <c r="E394" s="203" t="s">
        <v>1252</v>
      </c>
      <c r="F394" s="203" t="s">
        <v>629</v>
      </c>
      <c r="G394" s="205" t="s">
        <v>629</v>
      </c>
      <c r="H394" s="203" t="s">
        <v>79</v>
      </c>
      <c r="I394" s="203" t="s">
        <v>1277</v>
      </c>
      <c r="J394" s="203" t="s">
        <v>1278</v>
      </c>
      <c r="K394" s="203" t="s">
        <v>629</v>
      </c>
      <c r="L394" s="211">
        <v>41291.652083333298</v>
      </c>
      <c r="M394" s="203" t="s">
        <v>630</v>
      </c>
      <c r="N394" s="212">
        <v>1</v>
      </c>
      <c r="O394" s="203" t="s">
        <v>629</v>
      </c>
      <c r="P394" s="212">
        <v>209000</v>
      </c>
      <c r="Q394" s="205">
        <v>1</v>
      </c>
      <c r="R394" s="203" t="s">
        <v>632</v>
      </c>
      <c r="S394" s="211">
        <v>41318.534826388903</v>
      </c>
      <c r="T394" s="212">
        <v>-1</v>
      </c>
      <c r="U394" s="224">
        <v>209000</v>
      </c>
    </row>
    <row r="395" spans="1:21" s="183" customFormat="1" hidden="1">
      <c r="A395" s="203" t="s">
        <v>622</v>
      </c>
      <c r="B395" s="203" t="s">
        <v>623</v>
      </c>
      <c r="C395" s="203" t="s">
        <v>624</v>
      </c>
      <c r="D395" s="203"/>
      <c r="E395" s="203" t="s">
        <v>1279</v>
      </c>
      <c r="F395" s="203" t="s">
        <v>629</v>
      </c>
      <c r="G395" s="205" t="s">
        <v>629</v>
      </c>
      <c r="H395" s="203" t="s">
        <v>79</v>
      </c>
      <c r="I395" s="203" t="s">
        <v>1087</v>
      </c>
      <c r="J395" s="203" t="s">
        <v>502</v>
      </c>
      <c r="K395" s="203" t="s">
        <v>629</v>
      </c>
      <c r="L395" s="215">
        <v>41298</v>
      </c>
      <c r="M395" s="203" t="s">
        <v>630</v>
      </c>
      <c r="N395" s="212">
        <v>3</v>
      </c>
      <c r="O395" s="203" t="s">
        <v>629</v>
      </c>
      <c r="P395" s="212">
        <v>79200</v>
      </c>
      <c r="Q395" s="205">
        <v>1</v>
      </c>
      <c r="R395" s="203" t="s">
        <v>632</v>
      </c>
      <c r="S395" s="211">
        <v>41305.410717592596</v>
      </c>
      <c r="T395" s="212">
        <v>-3</v>
      </c>
      <c r="U395" s="224">
        <v>79200</v>
      </c>
    </row>
    <row r="396" spans="1:21" s="183" customFormat="1" hidden="1">
      <c r="A396" s="203" t="s">
        <v>622</v>
      </c>
      <c r="B396" s="203" t="s">
        <v>623</v>
      </c>
      <c r="C396" s="203" t="s">
        <v>624</v>
      </c>
      <c r="D396" s="203"/>
      <c r="E396" s="203" t="s">
        <v>1280</v>
      </c>
      <c r="F396" s="203" t="s">
        <v>1281</v>
      </c>
      <c r="G396" s="205">
        <v>1</v>
      </c>
      <c r="H396" s="203" t="s">
        <v>79</v>
      </c>
      <c r="I396" s="203" t="s">
        <v>1282</v>
      </c>
      <c r="J396" s="203" t="s">
        <v>1283</v>
      </c>
      <c r="K396" s="203" t="s">
        <v>629</v>
      </c>
      <c r="L396" s="211">
        <v>41376.380370370403</v>
      </c>
      <c r="M396" s="203" t="s">
        <v>630</v>
      </c>
      <c r="N396" s="212">
        <v>2</v>
      </c>
      <c r="O396" s="203" t="s">
        <v>1190</v>
      </c>
      <c r="P396" s="212">
        <v>1476062</v>
      </c>
      <c r="Q396" s="205">
        <v>1</v>
      </c>
      <c r="R396" s="203" t="s">
        <v>632</v>
      </c>
      <c r="S396" s="211">
        <v>41375.385162036997</v>
      </c>
      <c r="T396" s="212">
        <v>-2</v>
      </c>
      <c r="U396" s="224">
        <v>1476062</v>
      </c>
    </row>
    <row r="397" spans="1:21" s="183" customFormat="1" hidden="1">
      <c r="A397" s="203" t="s">
        <v>622</v>
      </c>
      <c r="B397" s="203" t="s">
        <v>623</v>
      </c>
      <c r="C397" s="203" t="s">
        <v>624</v>
      </c>
      <c r="D397" s="203"/>
      <c r="E397" s="203" t="s">
        <v>1280</v>
      </c>
      <c r="F397" s="203" t="s">
        <v>1284</v>
      </c>
      <c r="G397" s="205">
        <v>1</v>
      </c>
      <c r="H397" s="203" t="s">
        <v>79</v>
      </c>
      <c r="I397" s="203" t="s">
        <v>1285</v>
      </c>
      <c r="J397" s="203" t="s">
        <v>1286</v>
      </c>
      <c r="K397" s="203" t="s">
        <v>629</v>
      </c>
      <c r="L397" s="211">
        <v>41395.655555555597</v>
      </c>
      <c r="M397" s="203" t="s">
        <v>630</v>
      </c>
      <c r="N397" s="212">
        <v>1</v>
      </c>
      <c r="O397" s="203" t="s">
        <v>631</v>
      </c>
      <c r="P397" s="212">
        <v>164607.85999999999</v>
      </c>
      <c r="Q397" s="205">
        <v>1</v>
      </c>
      <c r="R397" s="203" t="s">
        <v>632</v>
      </c>
      <c r="S397" s="211">
        <v>41395.407847222203</v>
      </c>
      <c r="T397" s="212">
        <v>-1</v>
      </c>
      <c r="U397" s="224">
        <v>164607.85999999999</v>
      </c>
    </row>
    <row r="398" spans="1:21" s="183" customFormat="1" hidden="1">
      <c r="A398" s="203" t="s">
        <v>622</v>
      </c>
      <c r="B398" s="203" t="s">
        <v>623</v>
      </c>
      <c r="C398" s="203" t="s">
        <v>624</v>
      </c>
      <c r="D398" s="203"/>
      <c r="E398" s="203" t="s">
        <v>1280</v>
      </c>
      <c r="F398" s="203" t="s">
        <v>1284</v>
      </c>
      <c r="G398" s="205">
        <v>1</v>
      </c>
      <c r="H398" s="203" t="s">
        <v>79</v>
      </c>
      <c r="I398" s="203" t="s">
        <v>1285</v>
      </c>
      <c r="J398" s="203" t="s">
        <v>1286</v>
      </c>
      <c r="K398" s="203" t="s">
        <v>629</v>
      </c>
      <c r="L398" s="211">
        <v>41395.655555555597</v>
      </c>
      <c r="M398" s="203" t="s">
        <v>630</v>
      </c>
      <c r="N398" s="212">
        <v>1</v>
      </c>
      <c r="O398" s="203" t="s">
        <v>631</v>
      </c>
      <c r="P398" s="212">
        <v>164607.85999999999</v>
      </c>
      <c r="Q398" s="205">
        <v>2</v>
      </c>
      <c r="R398" s="203" t="s">
        <v>632</v>
      </c>
      <c r="S398" s="211">
        <v>41395.408564814803</v>
      </c>
      <c r="T398" s="212">
        <v>-1</v>
      </c>
      <c r="U398" s="224">
        <v>164607.85999999999</v>
      </c>
    </row>
    <row r="399" spans="1:21" s="183" customFormat="1" hidden="1">
      <c r="A399" s="203" t="s">
        <v>622</v>
      </c>
      <c r="B399" s="203" t="s">
        <v>623</v>
      </c>
      <c r="C399" s="203" t="s">
        <v>624</v>
      </c>
      <c r="D399" s="203"/>
      <c r="E399" s="203" t="s">
        <v>1280</v>
      </c>
      <c r="F399" s="203" t="s">
        <v>1284</v>
      </c>
      <c r="G399" s="205">
        <v>2</v>
      </c>
      <c r="H399" s="203" t="s">
        <v>79</v>
      </c>
      <c r="I399" s="203" t="s">
        <v>1287</v>
      </c>
      <c r="J399" s="203" t="s">
        <v>1288</v>
      </c>
      <c r="K399" s="203" t="s">
        <v>629</v>
      </c>
      <c r="L399" s="211">
        <v>41395.655555555597</v>
      </c>
      <c r="M399" s="203" t="s">
        <v>630</v>
      </c>
      <c r="N399" s="212">
        <v>1</v>
      </c>
      <c r="O399" s="203" t="s">
        <v>631</v>
      </c>
      <c r="P399" s="212">
        <v>81136.429999999993</v>
      </c>
      <c r="Q399" s="205">
        <v>1</v>
      </c>
      <c r="R399" s="203" t="s">
        <v>632</v>
      </c>
      <c r="S399" s="211">
        <v>41395.407847222203</v>
      </c>
      <c r="T399" s="212">
        <v>-1</v>
      </c>
      <c r="U399" s="224">
        <v>81136.429999999993</v>
      </c>
    </row>
    <row r="400" spans="1:21" s="183" customFormat="1" hidden="1">
      <c r="A400" s="203" t="s">
        <v>622</v>
      </c>
      <c r="B400" s="203" t="s">
        <v>623</v>
      </c>
      <c r="C400" s="203" t="s">
        <v>624</v>
      </c>
      <c r="D400" s="203"/>
      <c r="E400" s="203" t="s">
        <v>1280</v>
      </c>
      <c r="F400" s="203" t="s">
        <v>1284</v>
      </c>
      <c r="G400" s="205">
        <v>2</v>
      </c>
      <c r="H400" s="203" t="s">
        <v>79</v>
      </c>
      <c r="I400" s="203" t="s">
        <v>1287</v>
      </c>
      <c r="J400" s="203" t="s">
        <v>1288</v>
      </c>
      <c r="K400" s="203" t="s">
        <v>629</v>
      </c>
      <c r="L400" s="211">
        <v>41395.655555555597</v>
      </c>
      <c r="M400" s="203" t="s">
        <v>630</v>
      </c>
      <c r="N400" s="212">
        <v>1</v>
      </c>
      <c r="O400" s="203" t="s">
        <v>631</v>
      </c>
      <c r="P400" s="212">
        <v>81136.429999999993</v>
      </c>
      <c r="Q400" s="205">
        <v>2</v>
      </c>
      <c r="R400" s="203" t="s">
        <v>632</v>
      </c>
      <c r="S400" s="211">
        <v>41395.408564814803</v>
      </c>
      <c r="T400" s="212">
        <v>-1</v>
      </c>
      <c r="U400" s="224">
        <v>81136.429999999993</v>
      </c>
    </row>
    <row r="401" spans="1:21" s="183" customFormat="1" hidden="1">
      <c r="A401" s="203" t="s">
        <v>622</v>
      </c>
      <c r="B401" s="203" t="s">
        <v>623</v>
      </c>
      <c r="C401" s="203" t="s">
        <v>624</v>
      </c>
      <c r="D401" s="203"/>
      <c r="E401" s="203" t="s">
        <v>1280</v>
      </c>
      <c r="F401" s="203" t="s">
        <v>1284</v>
      </c>
      <c r="G401" s="205">
        <v>3</v>
      </c>
      <c r="H401" s="203" t="s">
        <v>79</v>
      </c>
      <c r="I401" s="203" t="s">
        <v>1289</v>
      </c>
      <c r="J401" s="203" t="s">
        <v>1290</v>
      </c>
      <c r="K401" s="203" t="s">
        <v>629</v>
      </c>
      <c r="L401" s="211">
        <v>41395.655555555597</v>
      </c>
      <c r="M401" s="203" t="s">
        <v>630</v>
      </c>
      <c r="N401" s="212">
        <v>1</v>
      </c>
      <c r="O401" s="203" t="s">
        <v>631</v>
      </c>
      <c r="P401" s="212">
        <v>336804.29</v>
      </c>
      <c r="Q401" s="205">
        <v>1</v>
      </c>
      <c r="R401" s="203" t="s">
        <v>632</v>
      </c>
      <c r="S401" s="211">
        <v>41395.407847222203</v>
      </c>
      <c r="T401" s="212">
        <v>-1</v>
      </c>
      <c r="U401" s="224">
        <v>336804.29</v>
      </c>
    </row>
    <row r="402" spans="1:21" s="183" customFormat="1" hidden="1">
      <c r="A402" s="203" t="s">
        <v>622</v>
      </c>
      <c r="B402" s="203" t="s">
        <v>623</v>
      </c>
      <c r="C402" s="203" t="s">
        <v>624</v>
      </c>
      <c r="D402" s="203"/>
      <c r="E402" s="203" t="s">
        <v>1280</v>
      </c>
      <c r="F402" s="203" t="s">
        <v>1284</v>
      </c>
      <c r="G402" s="205">
        <v>3</v>
      </c>
      <c r="H402" s="203" t="s">
        <v>79</v>
      </c>
      <c r="I402" s="203" t="s">
        <v>1289</v>
      </c>
      <c r="J402" s="203" t="s">
        <v>1290</v>
      </c>
      <c r="K402" s="203" t="s">
        <v>629</v>
      </c>
      <c r="L402" s="211">
        <v>41395.655555555597</v>
      </c>
      <c r="M402" s="203" t="s">
        <v>630</v>
      </c>
      <c r="N402" s="212">
        <v>1</v>
      </c>
      <c r="O402" s="203" t="s">
        <v>631</v>
      </c>
      <c r="P402" s="212">
        <v>336804.29</v>
      </c>
      <c r="Q402" s="205">
        <v>2</v>
      </c>
      <c r="R402" s="203" t="s">
        <v>632</v>
      </c>
      <c r="S402" s="211">
        <v>41395.408564814803</v>
      </c>
      <c r="T402" s="212">
        <v>-1</v>
      </c>
      <c r="U402" s="224">
        <v>336804.29</v>
      </c>
    </row>
    <row r="403" spans="1:21" s="183" customFormat="1" hidden="1">
      <c r="A403" s="203" t="s">
        <v>622</v>
      </c>
      <c r="B403" s="203" t="s">
        <v>623</v>
      </c>
      <c r="C403" s="203" t="s">
        <v>624</v>
      </c>
      <c r="D403" s="203"/>
      <c r="E403" s="203" t="s">
        <v>1280</v>
      </c>
      <c r="F403" s="203" t="s">
        <v>1284</v>
      </c>
      <c r="G403" s="205">
        <v>4</v>
      </c>
      <c r="H403" s="203" t="s">
        <v>79</v>
      </c>
      <c r="I403" s="203" t="s">
        <v>1291</v>
      </c>
      <c r="J403" s="203" t="s">
        <v>1292</v>
      </c>
      <c r="K403" s="203" t="s">
        <v>629</v>
      </c>
      <c r="L403" s="211">
        <v>41395.655555555597</v>
      </c>
      <c r="M403" s="203" t="s">
        <v>630</v>
      </c>
      <c r="N403" s="212">
        <v>1</v>
      </c>
      <c r="O403" s="203" t="s">
        <v>631</v>
      </c>
      <c r="P403" s="212">
        <v>571120.71</v>
      </c>
      <c r="Q403" s="205">
        <v>1</v>
      </c>
      <c r="R403" s="203" t="s">
        <v>632</v>
      </c>
      <c r="S403" s="211">
        <v>41395.407847222203</v>
      </c>
      <c r="T403" s="212">
        <v>-1</v>
      </c>
      <c r="U403" s="224">
        <v>571120.71</v>
      </c>
    </row>
    <row r="404" spans="1:21" s="183" customFormat="1" hidden="1">
      <c r="A404" s="203" t="s">
        <v>622</v>
      </c>
      <c r="B404" s="203" t="s">
        <v>623</v>
      </c>
      <c r="C404" s="203" t="s">
        <v>624</v>
      </c>
      <c r="D404" s="203"/>
      <c r="E404" s="203" t="s">
        <v>1280</v>
      </c>
      <c r="F404" s="203" t="s">
        <v>1284</v>
      </c>
      <c r="G404" s="205">
        <v>4</v>
      </c>
      <c r="H404" s="203" t="s">
        <v>79</v>
      </c>
      <c r="I404" s="203" t="s">
        <v>1291</v>
      </c>
      <c r="J404" s="203" t="s">
        <v>1292</v>
      </c>
      <c r="K404" s="203" t="s">
        <v>629</v>
      </c>
      <c r="L404" s="211">
        <v>41395.655555555597</v>
      </c>
      <c r="M404" s="203" t="s">
        <v>630</v>
      </c>
      <c r="N404" s="212">
        <v>1</v>
      </c>
      <c r="O404" s="203" t="s">
        <v>631</v>
      </c>
      <c r="P404" s="212">
        <v>571120.71</v>
      </c>
      <c r="Q404" s="205">
        <v>2</v>
      </c>
      <c r="R404" s="203" t="s">
        <v>632</v>
      </c>
      <c r="S404" s="211">
        <v>41395.408564814803</v>
      </c>
      <c r="T404" s="212">
        <v>-1</v>
      </c>
      <c r="U404" s="224">
        <v>571120.71</v>
      </c>
    </row>
    <row r="405" spans="1:21" s="183" customFormat="1" hidden="1">
      <c r="A405" s="203" t="s">
        <v>622</v>
      </c>
      <c r="B405" s="203" t="s">
        <v>623</v>
      </c>
      <c r="C405" s="203" t="s">
        <v>624</v>
      </c>
      <c r="D405" s="203"/>
      <c r="E405" s="203" t="s">
        <v>1280</v>
      </c>
      <c r="F405" s="203" t="s">
        <v>1284</v>
      </c>
      <c r="G405" s="205">
        <v>5</v>
      </c>
      <c r="H405" s="203" t="s">
        <v>79</v>
      </c>
      <c r="I405" s="203" t="s">
        <v>1293</v>
      </c>
      <c r="J405" s="203" t="s">
        <v>1294</v>
      </c>
      <c r="K405" s="203" t="s">
        <v>629</v>
      </c>
      <c r="L405" s="211">
        <v>41395.655555555597</v>
      </c>
      <c r="M405" s="203" t="s">
        <v>630</v>
      </c>
      <c r="N405" s="212">
        <v>1</v>
      </c>
      <c r="O405" s="203" t="s">
        <v>631</v>
      </c>
      <c r="P405" s="212">
        <v>75760</v>
      </c>
      <c r="Q405" s="205">
        <v>1</v>
      </c>
      <c r="R405" s="203" t="s">
        <v>632</v>
      </c>
      <c r="S405" s="211">
        <v>41395.407847222203</v>
      </c>
      <c r="T405" s="212">
        <v>-1</v>
      </c>
      <c r="U405" s="224">
        <v>75760</v>
      </c>
    </row>
    <row r="406" spans="1:21" s="183" customFormat="1" hidden="1">
      <c r="A406" s="203" t="s">
        <v>622</v>
      </c>
      <c r="B406" s="203" t="s">
        <v>623</v>
      </c>
      <c r="C406" s="203" t="s">
        <v>624</v>
      </c>
      <c r="D406" s="203"/>
      <c r="E406" s="203" t="s">
        <v>1280</v>
      </c>
      <c r="F406" s="203" t="s">
        <v>1284</v>
      </c>
      <c r="G406" s="205">
        <v>5</v>
      </c>
      <c r="H406" s="203" t="s">
        <v>79</v>
      </c>
      <c r="I406" s="203" t="s">
        <v>1293</v>
      </c>
      <c r="J406" s="203" t="s">
        <v>1294</v>
      </c>
      <c r="K406" s="203" t="s">
        <v>629</v>
      </c>
      <c r="L406" s="211">
        <v>41395.655555555597</v>
      </c>
      <c r="M406" s="203" t="s">
        <v>630</v>
      </c>
      <c r="N406" s="212">
        <v>1</v>
      </c>
      <c r="O406" s="203" t="s">
        <v>631</v>
      </c>
      <c r="P406" s="212">
        <v>75760</v>
      </c>
      <c r="Q406" s="205">
        <v>2</v>
      </c>
      <c r="R406" s="203" t="s">
        <v>632</v>
      </c>
      <c r="S406" s="211">
        <v>41395.408564814803</v>
      </c>
      <c r="T406" s="212">
        <v>-1</v>
      </c>
      <c r="U406" s="224">
        <v>75760</v>
      </c>
    </row>
    <row r="407" spans="1:21" s="183" customFormat="1" hidden="1">
      <c r="A407" s="203" t="s">
        <v>622</v>
      </c>
      <c r="B407" s="203" t="s">
        <v>623</v>
      </c>
      <c r="C407" s="203" t="s">
        <v>624</v>
      </c>
      <c r="D407" s="203"/>
      <c r="E407" s="203" t="s">
        <v>1280</v>
      </c>
      <c r="F407" s="203" t="s">
        <v>1284</v>
      </c>
      <c r="G407" s="205">
        <v>6</v>
      </c>
      <c r="H407" s="203" t="s">
        <v>79</v>
      </c>
      <c r="I407" s="203" t="s">
        <v>1295</v>
      </c>
      <c r="J407" s="203" t="s">
        <v>1296</v>
      </c>
      <c r="K407" s="203" t="s">
        <v>629</v>
      </c>
      <c r="L407" s="211">
        <v>41395.655555555597</v>
      </c>
      <c r="M407" s="203" t="s">
        <v>630</v>
      </c>
      <c r="N407" s="212">
        <v>1</v>
      </c>
      <c r="O407" s="203" t="s">
        <v>631</v>
      </c>
      <c r="P407" s="212">
        <v>89032.14</v>
      </c>
      <c r="Q407" s="205">
        <v>1</v>
      </c>
      <c r="R407" s="203" t="s">
        <v>632</v>
      </c>
      <c r="S407" s="211">
        <v>41395.407847222203</v>
      </c>
      <c r="T407" s="212">
        <v>-1</v>
      </c>
      <c r="U407" s="224">
        <v>89032.14</v>
      </c>
    </row>
    <row r="408" spans="1:21" s="183" customFormat="1" hidden="1">
      <c r="A408" s="203" t="s">
        <v>622</v>
      </c>
      <c r="B408" s="203" t="s">
        <v>623</v>
      </c>
      <c r="C408" s="203" t="s">
        <v>624</v>
      </c>
      <c r="D408" s="203"/>
      <c r="E408" s="203" t="s">
        <v>1280</v>
      </c>
      <c r="F408" s="203" t="s">
        <v>1284</v>
      </c>
      <c r="G408" s="205">
        <v>6</v>
      </c>
      <c r="H408" s="203" t="s">
        <v>79</v>
      </c>
      <c r="I408" s="203" t="s">
        <v>1295</v>
      </c>
      <c r="J408" s="203" t="s">
        <v>1296</v>
      </c>
      <c r="K408" s="203" t="s">
        <v>629</v>
      </c>
      <c r="L408" s="211">
        <v>41395.655555555597</v>
      </c>
      <c r="M408" s="203" t="s">
        <v>630</v>
      </c>
      <c r="N408" s="212">
        <v>1</v>
      </c>
      <c r="O408" s="203" t="s">
        <v>631</v>
      </c>
      <c r="P408" s="212">
        <v>89032.14</v>
      </c>
      <c r="Q408" s="205">
        <v>2</v>
      </c>
      <c r="R408" s="203" t="s">
        <v>632</v>
      </c>
      <c r="S408" s="211">
        <v>41395.408564814803</v>
      </c>
      <c r="T408" s="212">
        <v>-1</v>
      </c>
      <c r="U408" s="224">
        <v>89032.14</v>
      </c>
    </row>
    <row r="409" spans="1:21" s="183" customFormat="1" hidden="1">
      <c r="A409" s="203" t="s">
        <v>622</v>
      </c>
      <c r="B409" s="203" t="s">
        <v>623</v>
      </c>
      <c r="C409" s="203" t="s">
        <v>624</v>
      </c>
      <c r="D409" s="203"/>
      <c r="E409" s="203" t="s">
        <v>1280</v>
      </c>
      <c r="F409" s="203" t="s">
        <v>629</v>
      </c>
      <c r="G409" s="205" t="s">
        <v>629</v>
      </c>
      <c r="H409" s="203" t="s">
        <v>79</v>
      </c>
      <c r="I409" s="203" t="s">
        <v>1285</v>
      </c>
      <c r="J409" s="203" t="s">
        <v>1286</v>
      </c>
      <c r="K409" s="203" t="s">
        <v>629</v>
      </c>
      <c r="L409" s="211">
        <v>41298.429861111101</v>
      </c>
      <c r="M409" s="203" t="s">
        <v>630</v>
      </c>
      <c r="N409" s="212">
        <v>1</v>
      </c>
      <c r="O409" s="203" t="s">
        <v>629</v>
      </c>
      <c r="P409" s="212">
        <v>0</v>
      </c>
      <c r="Q409" s="205">
        <v>1</v>
      </c>
      <c r="R409" s="203" t="s">
        <v>632</v>
      </c>
      <c r="S409" s="211">
        <v>41395.407847222203</v>
      </c>
      <c r="T409" s="212">
        <v>-1</v>
      </c>
      <c r="U409" s="224">
        <v>164607.85999999999</v>
      </c>
    </row>
    <row r="410" spans="1:21" s="183" customFormat="1" hidden="1">
      <c r="A410" s="203" t="s">
        <v>622</v>
      </c>
      <c r="B410" s="203" t="s">
        <v>623</v>
      </c>
      <c r="C410" s="203" t="s">
        <v>624</v>
      </c>
      <c r="D410" s="203"/>
      <c r="E410" s="203" t="s">
        <v>1280</v>
      </c>
      <c r="F410" s="203" t="s">
        <v>629</v>
      </c>
      <c r="G410" s="205" t="s">
        <v>629</v>
      </c>
      <c r="H410" s="203" t="s">
        <v>79</v>
      </c>
      <c r="I410" s="203" t="s">
        <v>1285</v>
      </c>
      <c r="J410" s="203" t="s">
        <v>1286</v>
      </c>
      <c r="K410" s="203" t="s">
        <v>629</v>
      </c>
      <c r="L410" s="211">
        <v>41298.429861111101</v>
      </c>
      <c r="M410" s="203" t="s">
        <v>630</v>
      </c>
      <c r="N410" s="212">
        <v>1</v>
      </c>
      <c r="O410" s="203" t="s">
        <v>629</v>
      </c>
      <c r="P410" s="212">
        <v>0</v>
      </c>
      <c r="Q410" s="205">
        <v>2</v>
      </c>
      <c r="R410" s="203" t="s">
        <v>632</v>
      </c>
      <c r="S410" s="211">
        <v>41395.408564814803</v>
      </c>
      <c r="T410" s="212">
        <v>-1</v>
      </c>
      <c r="U410" s="224">
        <v>164607.85999999999</v>
      </c>
    </row>
    <row r="411" spans="1:21" s="183" customFormat="1" hidden="1">
      <c r="A411" s="203" t="s">
        <v>622</v>
      </c>
      <c r="B411" s="203" t="s">
        <v>623</v>
      </c>
      <c r="C411" s="203" t="s">
        <v>624</v>
      </c>
      <c r="D411" s="203"/>
      <c r="E411" s="203" t="s">
        <v>1280</v>
      </c>
      <c r="F411" s="203" t="s">
        <v>629</v>
      </c>
      <c r="G411" s="205" t="s">
        <v>629</v>
      </c>
      <c r="H411" s="203" t="s">
        <v>79</v>
      </c>
      <c r="I411" s="203" t="s">
        <v>1287</v>
      </c>
      <c r="J411" s="203" t="s">
        <v>1288</v>
      </c>
      <c r="K411" s="203" t="s">
        <v>629</v>
      </c>
      <c r="L411" s="211">
        <v>41298.429861111101</v>
      </c>
      <c r="M411" s="203" t="s">
        <v>630</v>
      </c>
      <c r="N411" s="212">
        <v>1</v>
      </c>
      <c r="O411" s="203" t="s">
        <v>629</v>
      </c>
      <c r="P411" s="212">
        <v>0</v>
      </c>
      <c r="Q411" s="205">
        <v>1</v>
      </c>
      <c r="R411" s="203" t="s">
        <v>632</v>
      </c>
      <c r="S411" s="211">
        <v>41395.407847222203</v>
      </c>
      <c r="T411" s="212">
        <v>-1</v>
      </c>
      <c r="U411" s="224">
        <v>81136.429999999993</v>
      </c>
    </row>
    <row r="412" spans="1:21" s="183" customFormat="1" hidden="1">
      <c r="A412" s="203" t="s">
        <v>622</v>
      </c>
      <c r="B412" s="203" t="s">
        <v>623</v>
      </c>
      <c r="C412" s="203" t="s">
        <v>624</v>
      </c>
      <c r="D412" s="203"/>
      <c r="E412" s="203" t="s">
        <v>1280</v>
      </c>
      <c r="F412" s="203" t="s">
        <v>629</v>
      </c>
      <c r="G412" s="205" t="s">
        <v>629</v>
      </c>
      <c r="H412" s="203" t="s">
        <v>79</v>
      </c>
      <c r="I412" s="203" t="s">
        <v>1287</v>
      </c>
      <c r="J412" s="203" t="s">
        <v>1288</v>
      </c>
      <c r="K412" s="203" t="s">
        <v>629</v>
      </c>
      <c r="L412" s="211">
        <v>41298.429861111101</v>
      </c>
      <c r="M412" s="203" t="s">
        <v>630</v>
      </c>
      <c r="N412" s="212">
        <v>1</v>
      </c>
      <c r="O412" s="203" t="s">
        <v>629</v>
      </c>
      <c r="P412" s="212">
        <v>0</v>
      </c>
      <c r="Q412" s="205">
        <v>2</v>
      </c>
      <c r="R412" s="203" t="s">
        <v>632</v>
      </c>
      <c r="S412" s="211">
        <v>41395.408564814803</v>
      </c>
      <c r="T412" s="212">
        <v>-1</v>
      </c>
      <c r="U412" s="224">
        <v>81136.429999999993</v>
      </c>
    </row>
    <row r="413" spans="1:21" s="183" customFormat="1" hidden="1">
      <c r="A413" s="203" t="s">
        <v>622</v>
      </c>
      <c r="B413" s="203" t="s">
        <v>623</v>
      </c>
      <c r="C413" s="203" t="s">
        <v>624</v>
      </c>
      <c r="D413" s="203"/>
      <c r="E413" s="203" t="s">
        <v>1280</v>
      </c>
      <c r="F413" s="203" t="s">
        <v>629</v>
      </c>
      <c r="G413" s="205" t="s">
        <v>629</v>
      </c>
      <c r="H413" s="203" t="s">
        <v>79</v>
      </c>
      <c r="I413" s="203" t="s">
        <v>1293</v>
      </c>
      <c r="J413" s="203" t="s">
        <v>1294</v>
      </c>
      <c r="K413" s="203" t="s">
        <v>629</v>
      </c>
      <c r="L413" s="211">
        <v>41298.429861111101</v>
      </c>
      <c r="M413" s="203" t="s">
        <v>630</v>
      </c>
      <c r="N413" s="212">
        <v>1</v>
      </c>
      <c r="O413" s="203" t="s">
        <v>629</v>
      </c>
      <c r="P413" s="212">
        <v>0</v>
      </c>
      <c r="Q413" s="205">
        <v>1</v>
      </c>
      <c r="R413" s="203" t="s">
        <v>632</v>
      </c>
      <c r="S413" s="211">
        <v>41395.407847222203</v>
      </c>
      <c r="T413" s="212">
        <v>-1</v>
      </c>
      <c r="U413" s="224">
        <v>75760</v>
      </c>
    </row>
    <row r="414" spans="1:21" s="183" customFormat="1" hidden="1">
      <c r="A414" s="203" t="s">
        <v>622</v>
      </c>
      <c r="B414" s="203" t="s">
        <v>623</v>
      </c>
      <c r="C414" s="203" t="s">
        <v>624</v>
      </c>
      <c r="D414" s="203"/>
      <c r="E414" s="203" t="s">
        <v>1280</v>
      </c>
      <c r="F414" s="203" t="s">
        <v>629</v>
      </c>
      <c r="G414" s="205" t="s">
        <v>629</v>
      </c>
      <c r="H414" s="203" t="s">
        <v>79</v>
      </c>
      <c r="I414" s="203" t="s">
        <v>1293</v>
      </c>
      <c r="J414" s="203" t="s">
        <v>1294</v>
      </c>
      <c r="K414" s="203" t="s">
        <v>629</v>
      </c>
      <c r="L414" s="211">
        <v>41298.429861111101</v>
      </c>
      <c r="M414" s="203" t="s">
        <v>630</v>
      </c>
      <c r="N414" s="212">
        <v>1</v>
      </c>
      <c r="O414" s="203" t="s">
        <v>629</v>
      </c>
      <c r="P414" s="212">
        <v>0</v>
      </c>
      <c r="Q414" s="205">
        <v>2</v>
      </c>
      <c r="R414" s="203" t="s">
        <v>632</v>
      </c>
      <c r="S414" s="211">
        <v>41395.408564814803</v>
      </c>
      <c r="T414" s="212">
        <v>-1</v>
      </c>
      <c r="U414" s="224">
        <v>75760</v>
      </c>
    </row>
    <row r="415" spans="1:21" s="183" customFormat="1" hidden="1">
      <c r="A415" s="203" t="s">
        <v>622</v>
      </c>
      <c r="B415" s="203" t="s">
        <v>623</v>
      </c>
      <c r="C415" s="203" t="s">
        <v>624</v>
      </c>
      <c r="D415" s="203"/>
      <c r="E415" s="203" t="s">
        <v>1280</v>
      </c>
      <c r="F415" s="203" t="s">
        <v>629</v>
      </c>
      <c r="G415" s="205" t="s">
        <v>629</v>
      </c>
      <c r="H415" s="203" t="s">
        <v>79</v>
      </c>
      <c r="I415" s="203" t="s">
        <v>1291</v>
      </c>
      <c r="J415" s="203" t="s">
        <v>1292</v>
      </c>
      <c r="K415" s="203" t="s">
        <v>629</v>
      </c>
      <c r="L415" s="211">
        <v>41298.429861111101</v>
      </c>
      <c r="M415" s="203" t="s">
        <v>630</v>
      </c>
      <c r="N415" s="212">
        <v>1</v>
      </c>
      <c r="O415" s="203" t="s">
        <v>629</v>
      </c>
      <c r="P415" s="212">
        <v>0</v>
      </c>
      <c r="Q415" s="205">
        <v>1</v>
      </c>
      <c r="R415" s="203" t="s">
        <v>632</v>
      </c>
      <c r="S415" s="211">
        <v>41395.407847222203</v>
      </c>
      <c r="T415" s="212">
        <v>-1</v>
      </c>
      <c r="U415" s="224">
        <v>571120.71</v>
      </c>
    </row>
    <row r="416" spans="1:21" s="183" customFormat="1" hidden="1">
      <c r="A416" s="203" t="s">
        <v>622</v>
      </c>
      <c r="B416" s="203" t="s">
        <v>623</v>
      </c>
      <c r="C416" s="203" t="s">
        <v>624</v>
      </c>
      <c r="D416" s="203"/>
      <c r="E416" s="203" t="s">
        <v>1280</v>
      </c>
      <c r="F416" s="203" t="s">
        <v>629</v>
      </c>
      <c r="G416" s="205" t="s">
        <v>629</v>
      </c>
      <c r="H416" s="203" t="s">
        <v>79</v>
      </c>
      <c r="I416" s="203" t="s">
        <v>1291</v>
      </c>
      <c r="J416" s="203" t="s">
        <v>1292</v>
      </c>
      <c r="K416" s="203" t="s">
        <v>629</v>
      </c>
      <c r="L416" s="211">
        <v>41298.429861111101</v>
      </c>
      <c r="M416" s="203" t="s">
        <v>630</v>
      </c>
      <c r="N416" s="212">
        <v>1</v>
      </c>
      <c r="O416" s="203" t="s">
        <v>629</v>
      </c>
      <c r="P416" s="212">
        <v>0</v>
      </c>
      <c r="Q416" s="205">
        <v>2</v>
      </c>
      <c r="R416" s="203" t="s">
        <v>632</v>
      </c>
      <c r="S416" s="211">
        <v>41395.408564814803</v>
      </c>
      <c r="T416" s="212">
        <v>-1</v>
      </c>
      <c r="U416" s="224">
        <v>571120.71</v>
      </c>
    </row>
    <row r="417" spans="1:21" s="183" customFormat="1" hidden="1">
      <c r="A417" s="203" t="s">
        <v>622</v>
      </c>
      <c r="B417" s="203" t="s">
        <v>623</v>
      </c>
      <c r="C417" s="203" t="s">
        <v>624</v>
      </c>
      <c r="D417" s="203"/>
      <c r="E417" s="203" t="s">
        <v>1280</v>
      </c>
      <c r="F417" s="203" t="s">
        <v>629</v>
      </c>
      <c r="G417" s="205" t="s">
        <v>629</v>
      </c>
      <c r="H417" s="203" t="s">
        <v>79</v>
      </c>
      <c r="I417" s="203" t="s">
        <v>1289</v>
      </c>
      <c r="J417" s="203" t="s">
        <v>1290</v>
      </c>
      <c r="K417" s="203" t="s">
        <v>629</v>
      </c>
      <c r="L417" s="211">
        <v>41298.429861111101</v>
      </c>
      <c r="M417" s="203" t="s">
        <v>630</v>
      </c>
      <c r="N417" s="212">
        <v>1</v>
      </c>
      <c r="O417" s="203" t="s">
        <v>629</v>
      </c>
      <c r="P417" s="212">
        <v>0</v>
      </c>
      <c r="Q417" s="205">
        <v>1</v>
      </c>
      <c r="R417" s="203" t="s">
        <v>632</v>
      </c>
      <c r="S417" s="211">
        <v>41395.407847222203</v>
      </c>
      <c r="T417" s="212">
        <v>-1</v>
      </c>
      <c r="U417" s="224">
        <v>336804.29</v>
      </c>
    </row>
    <row r="418" spans="1:21" s="183" customFormat="1" hidden="1">
      <c r="A418" s="203" t="s">
        <v>622</v>
      </c>
      <c r="B418" s="203" t="s">
        <v>623</v>
      </c>
      <c r="C418" s="203" t="s">
        <v>624</v>
      </c>
      <c r="D418" s="203"/>
      <c r="E418" s="203" t="s">
        <v>1280</v>
      </c>
      <c r="F418" s="203" t="s">
        <v>629</v>
      </c>
      <c r="G418" s="205" t="s">
        <v>629</v>
      </c>
      <c r="H418" s="203" t="s">
        <v>79</v>
      </c>
      <c r="I418" s="203" t="s">
        <v>1289</v>
      </c>
      <c r="J418" s="203" t="s">
        <v>1290</v>
      </c>
      <c r="K418" s="203" t="s">
        <v>629</v>
      </c>
      <c r="L418" s="211">
        <v>41298.429861111101</v>
      </c>
      <c r="M418" s="203" t="s">
        <v>630</v>
      </c>
      <c r="N418" s="212">
        <v>1</v>
      </c>
      <c r="O418" s="203" t="s">
        <v>629</v>
      </c>
      <c r="P418" s="212">
        <v>0</v>
      </c>
      <c r="Q418" s="205">
        <v>2</v>
      </c>
      <c r="R418" s="203" t="s">
        <v>632</v>
      </c>
      <c r="S418" s="211">
        <v>41395.408564814803</v>
      </c>
      <c r="T418" s="212">
        <v>-1</v>
      </c>
      <c r="U418" s="224">
        <v>336804.29</v>
      </c>
    </row>
    <row r="419" spans="1:21" s="183" customFormat="1" hidden="1">
      <c r="A419" s="203" t="s">
        <v>622</v>
      </c>
      <c r="B419" s="203" t="s">
        <v>623</v>
      </c>
      <c r="C419" s="203" t="s">
        <v>624</v>
      </c>
      <c r="D419" s="203"/>
      <c r="E419" s="203" t="s">
        <v>1280</v>
      </c>
      <c r="F419" s="203" t="s">
        <v>629</v>
      </c>
      <c r="G419" s="205" t="s">
        <v>629</v>
      </c>
      <c r="H419" s="203" t="s">
        <v>79</v>
      </c>
      <c r="I419" s="203" t="s">
        <v>1295</v>
      </c>
      <c r="J419" s="203" t="s">
        <v>1296</v>
      </c>
      <c r="K419" s="203" t="s">
        <v>629</v>
      </c>
      <c r="L419" s="211">
        <v>41298.429861111101</v>
      </c>
      <c r="M419" s="203" t="s">
        <v>630</v>
      </c>
      <c r="N419" s="212">
        <v>1</v>
      </c>
      <c r="O419" s="203" t="s">
        <v>629</v>
      </c>
      <c r="P419" s="212">
        <v>0</v>
      </c>
      <c r="Q419" s="205">
        <v>1</v>
      </c>
      <c r="R419" s="203" t="s">
        <v>632</v>
      </c>
      <c r="S419" s="211">
        <v>41395.407847222203</v>
      </c>
      <c r="T419" s="212">
        <v>-1</v>
      </c>
      <c r="U419" s="224">
        <v>89032.14</v>
      </c>
    </row>
    <row r="420" spans="1:21" s="183" customFormat="1" hidden="1">
      <c r="A420" s="203" t="s">
        <v>622</v>
      </c>
      <c r="B420" s="203" t="s">
        <v>623</v>
      </c>
      <c r="C420" s="203" t="s">
        <v>624</v>
      </c>
      <c r="D420" s="203"/>
      <c r="E420" s="203" t="s">
        <v>1280</v>
      </c>
      <c r="F420" s="203" t="s">
        <v>629</v>
      </c>
      <c r="G420" s="205" t="s">
        <v>629</v>
      </c>
      <c r="H420" s="203" t="s">
        <v>79</v>
      </c>
      <c r="I420" s="203" t="s">
        <v>1295</v>
      </c>
      <c r="J420" s="203" t="s">
        <v>1296</v>
      </c>
      <c r="K420" s="203" t="s">
        <v>629</v>
      </c>
      <c r="L420" s="211">
        <v>41298.429861111101</v>
      </c>
      <c r="M420" s="203" t="s">
        <v>630</v>
      </c>
      <c r="N420" s="212">
        <v>1</v>
      </c>
      <c r="O420" s="203" t="s">
        <v>629</v>
      </c>
      <c r="P420" s="212">
        <v>0</v>
      </c>
      <c r="Q420" s="205">
        <v>2</v>
      </c>
      <c r="R420" s="203" t="s">
        <v>632</v>
      </c>
      <c r="S420" s="211">
        <v>41395.408564814803</v>
      </c>
      <c r="T420" s="212">
        <v>-1</v>
      </c>
      <c r="U420" s="224">
        <v>89032.14</v>
      </c>
    </row>
    <row r="421" spans="1:21" s="183" customFormat="1" hidden="1">
      <c r="A421" s="203" t="s">
        <v>622</v>
      </c>
      <c r="B421" s="203" t="s">
        <v>623</v>
      </c>
      <c r="C421" s="203" t="s">
        <v>624</v>
      </c>
      <c r="D421" s="203"/>
      <c r="E421" s="203" t="s">
        <v>1297</v>
      </c>
      <c r="F421" s="203" t="s">
        <v>629</v>
      </c>
      <c r="G421" s="205" t="s">
        <v>629</v>
      </c>
      <c r="H421" s="203" t="s">
        <v>79</v>
      </c>
      <c r="I421" s="203" t="s">
        <v>680</v>
      </c>
      <c r="J421" s="203" t="s">
        <v>681</v>
      </c>
      <c r="K421" s="203" t="s">
        <v>629</v>
      </c>
      <c r="L421" s="215">
        <v>41304</v>
      </c>
      <c r="M421" s="203" t="s">
        <v>630</v>
      </c>
      <c r="N421" s="212">
        <v>50</v>
      </c>
      <c r="O421" s="203" t="s">
        <v>629</v>
      </c>
      <c r="P421" s="212">
        <v>412500</v>
      </c>
      <c r="Q421" s="205">
        <v>1</v>
      </c>
      <c r="R421" s="203" t="s">
        <v>632</v>
      </c>
      <c r="S421" s="211">
        <v>41302.606087963002</v>
      </c>
      <c r="T421" s="212">
        <v>-50</v>
      </c>
      <c r="U421" s="224">
        <v>412500</v>
      </c>
    </row>
    <row r="422" spans="1:21" s="183" customFormat="1" hidden="1">
      <c r="A422" s="203" t="s">
        <v>622</v>
      </c>
      <c r="B422" s="203" t="s">
        <v>623</v>
      </c>
      <c r="C422" s="203" t="s">
        <v>624</v>
      </c>
      <c r="D422" s="203"/>
      <c r="E422" s="203" t="s">
        <v>1298</v>
      </c>
      <c r="F422" s="203" t="s">
        <v>629</v>
      </c>
      <c r="G422" s="205" t="s">
        <v>629</v>
      </c>
      <c r="H422" s="203" t="s">
        <v>79</v>
      </c>
      <c r="I422" s="203" t="s">
        <v>1299</v>
      </c>
      <c r="J422" s="203" t="s">
        <v>1300</v>
      </c>
      <c r="K422" s="203" t="s">
        <v>629</v>
      </c>
      <c r="L422" s="211">
        <v>41360.583333333299</v>
      </c>
      <c r="M422" s="203" t="s">
        <v>674</v>
      </c>
      <c r="N422" s="212">
        <v>20</v>
      </c>
      <c r="O422" s="203" t="s">
        <v>629</v>
      </c>
      <c r="P422" s="212">
        <v>568100</v>
      </c>
      <c r="Q422" s="205">
        <v>1</v>
      </c>
      <c r="R422" s="203" t="s">
        <v>632</v>
      </c>
      <c r="S422" s="211">
        <v>41361.340405092596</v>
      </c>
      <c r="T422" s="212">
        <v>-20</v>
      </c>
      <c r="U422" s="224">
        <v>568100</v>
      </c>
    </row>
    <row r="423" spans="1:21" s="183" customFormat="1" hidden="1">
      <c r="A423" s="203" t="s">
        <v>622</v>
      </c>
      <c r="B423" s="203" t="s">
        <v>623</v>
      </c>
      <c r="C423" s="203" t="s">
        <v>624</v>
      </c>
      <c r="D423" s="203"/>
      <c r="E423" s="203" t="s">
        <v>1301</v>
      </c>
      <c r="F423" s="203" t="s">
        <v>629</v>
      </c>
      <c r="G423" s="205" t="s">
        <v>629</v>
      </c>
      <c r="H423" s="203" t="s">
        <v>79</v>
      </c>
      <c r="I423" s="203" t="s">
        <v>1299</v>
      </c>
      <c r="J423" s="203" t="s">
        <v>1300</v>
      </c>
      <c r="K423" s="203" t="s">
        <v>629</v>
      </c>
      <c r="L423" s="211">
        <v>41360.583333333299</v>
      </c>
      <c r="M423" s="203" t="s">
        <v>674</v>
      </c>
      <c r="N423" s="212">
        <v>30</v>
      </c>
      <c r="O423" s="203" t="s">
        <v>629</v>
      </c>
      <c r="P423" s="212">
        <v>852150</v>
      </c>
      <c r="Q423" s="205">
        <v>1</v>
      </c>
      <c r="R423" s="203" t="s">
        <v>632</v>
      </c>
      <c r="S423" s="211">
        <v>41361.339849536998</v>
      </c>
      <c r="T423" s="212">
        <v>-30</v>
      </c>
      <c r="U423" s="224">
        <v>852150</v>
      </c>
    </row>
    <row r="424" spans="1:21" s="183" customFormat="1" hidden="1">
      <c r="A424" s="203" t="s">
        <v>622</v>
      </c>
      <c r="B424" s="203" t="s">
        <v>623</v>
      </c>
      <c r="C424" s="203" t="s">
        <v>624</v>
      </c>
      <c r="D424" s="203"/>
      <c r="E424" s="203" t="s">
        <v>1301</v>
      </c>
      <c r="F424" s="203" t="s">
        <v>629</v>
      </c>
      <c r="G424" s="205" t="s">
        <v>629</v>
      </c>
      <c r="H424" s="203" t="s">
        <v>79</v>
      </c>
      <c r="I424" s="203" t="s">
        <v>1302</v>
      </c>
      <c r="J424" s="203" t="s">
        <v>449</v>
      </c>
      <c r="K424" s="203" t="s">
        <v>629</v>
      </c>
      <c r="L424" s="211">
        <v>41361.375</v>
      </c>
      <c r="M424" s="203" t="s">
        <v>630</v>
      </c>
      <c r="N424" s="212">
        <v>2</v>
      </c>
      <c r="O424" s="203" t="s">
        <v>629</v>
      </c>
      <c r="P424" s="212">
        <v>72000</v>
      </c>
      <c r="Q424" s="205">
        <v>1</v>
      </c>
      <c r="R424" s="203" t="s">
        <v>632</v>
      </c>
      <c r="S424" s="211">
        <v>41361.339143518497</v>
      </c>
      <c r="T424" s="212">
        <v>-2</v>
      </c>
      <c r="U424" s="224">
        <v>72000</v>
      </c>
    </row>
    <row r="425" spans="1:21" s="183" customFormat="1" hidden="1">
      <c r="A425" s="203" t="s">
        <v>622</v>
      </c>
      <c r="B425" s="203" t="s">
        <v>623</v>
      </c>
      <c r="C425" s="203" t="s">
        <v>624</v>
      </c>
      <c r="D425" s="203"/>
      <c r="E425" s="203" t="s">
        <v>1303</v>
      </c>
      <c r="F425" s="203" t="s">
        <v>629</v>
      </c>
      <c r="G425" s="205" t="s">
        <v>629</v>
      </c>
      <c r="H425" s="203" t="s">
        <v>79</v>
      </c>
      <c r="I425" s="203" t="s">
        <v>1087</v>
      </c>
      <c r="J425" s="203" t="s">
        <v>502</v>
      </c>
      <c r="K425" s="203" t="s">
        <v>629</v>
      </c>
      <c r="L425" s="211">
        <v>41303.374305555597</v>
      </c>
      <c r="M425" s="203" t="s">
        <v>630</v>
      </c>
      <c r="N425" s="212">
        <v>1</v>
      </c>
      <c r="O425" s="203" t="s">
        <v>629</v>
      </c>
      <c r="P425" s="212">
        <v>26400</v>
      </c>
      <c r="Q425" s="205">
        <v>1</v>
      </c>
      <c r="R425" s="203" t="s">
        <v>632</v>
      </c>
      <c r="S425" s="211">
        <v>41304.365937499999</v>
      </c>
      <c r="T425" s="212">
        <v>-1</v>
      </c>
      <c r="U425" s="224">
        <v>26400</v>
      </c>
    </row>
    <row r="426" spans="1:21" s="183" customFormat="1" hidden="1">
      <c r="A426" s="203" t="s">
        <v>622</v>
      </c>
      <c r="B426" s="203" t="s">
        <v>623</v>
      </c>
      <c r="C426" s="203" t="s">
        <v>624</v>
      </c>
      <c r="D426" s="203"/>
      <c r="E426" s="203" t="s">
        <v>1304</v>
      </c>
      <c r="F426" s="203" t="s">
        <v>629</v>
      </c>
      <c r="G426" s="205" t="s">
        <v>629</v>
      </c>
      <c r="H426" s="203" t="s">
        <v>79</v>
      </c>
      <c r="I426" s="203" t="s">
        <v>1087</v>
      </c>
      <c r="J426" s="203" t="s">
        <v>502</v>
      </c>
      <c r="K426" s="203" t="s">
        <v>629</v>
      </c>
      <c r="L426" s="211">
        <v>41303.334027777797</v>
      </c>
      <c r="M426" s="203" t="s">
        <v>630</v>
      </c>
      <c r="N426" s="212">
        <v>1</v>
      </c>
      <c r="O426" s="203" t="s">
        <v>629</v>
      </c>
      <c r="P426" s="212">
        <v>26400</v>
      </c>
      <c r="Q426" s="205">
        <v>1</v>
      </c>
      <c r="R426" s="203" t="s">
        <v>632</v>
      </c>
      <c r="S426" s="211">
        <v>41304.366770833301</v>
      </c>
      <c r="T426" s="212">
        <v>-1</v>
      </c>
      <c r="U426" s="224">
        <v>26400</v>
      </c>
    </row>
    <row r="427" spans="1:21" s="183" customFormat="1" hidden="1">
      <c r="A427" s="203" t="s">
        <v>622</v>
      </c>
      <c r="B427" s="203" t="s">
        <v>623</v>
      </c>
      <c r="C427" s="203" t="s">
        <v>624</v>
      </c>
      <c r="D427" s="203"/>
      <c r="E427" s="203" t="s">
        <v>1305</v>
      </c>
      <c r="F427" s="203" t="s">
        <v>629</v>
      </c>
      <c r="G427" s="205" t="s">
        <v>629</v>
      </c>
      <c r="H427" s="203" t="s">
        <v>79</v>
      </c>
      <c r="I427" s="203" t="s">
        <v>1087</v>
      </c>
      <c r="J427" s="203" t="s">
        <v>502</v>
      </c>
      <c r="K427" s="203" t="s">
        <v>629</v>
      </c>
      <c r="L427" s="211">
        <v>41304.130555555603</v>
      </c>
      <c r="M427" s="203" t="s">
        <v>630</v>
      </c>
      <c r="N427" s="212">
        <v>1</v>
      </c>
      <c r="O427" s="203" t="s">
        <v>629</v>
      </c>
      <c r="P427" s="212">
        <v>26400</v>
      </c>
      <c r="Q427" s="205">
        <v>1</v>
      </c>
      <c r="R427" s="203" t="s">
        <v>632</v>
      </c>
      <c r="S427" s="211">
        <v>41304.634490740696</v>
      </c>
      <c r="T427" s="212">
        <v>-1</v>
      </c>
      <c r="U427" s="224">
        <v>26400</v>
      </c>
    </row>
    <row r="428" spans="1:21" s="183" customFormat="1" hidden="1">
      <c r="A428" s="203" t="s">
        <v>622</v>
      </c>
      <c r="B428" s="203" t="s">
        <v>623</v>
      </c>
      <c r="C428" s="203" t="s">
        <v>624</v>
      </c>
      <c r="D428" s="203"/>
      <c r="E428" s="203" t="s">
        <v>1306</v>
      </c>
      <c r="F428" s="203" t="s">
        <v>629</v>
      </c>
      <c r="G428" s="205" t="s">
        <v>629</v>
      </c>
      <c r="H428" s="203" t="s">
        <v>79</v>
      </c>
      <c r="I428" s="203" t="s">
        <v>738</v>
      </c>
      <c r="J428" s="203" t="s">
        <v>1307</v>
      </c>
      <c r="K428" s="203" t="s">
        <v>629</v>
      </c>
      <c r="L428" s="211">
        <v>41309.354166666701</v>
      </c>
      <c r="M428" s="203" t="s">
        <v>630</v>
      </c>
      <c r="N428" s="212">
        <v>1</v>
      </c>
      <c r="O428" s="203" t="s">
        <v>629</v>
      </c>
      <c r="P428" s="212">
        <v>1265000</v>
      </c>
      <c r="Q428" s="205">
        <v>1</v>
      </c>
      <c r="R428" s="203" t="s">
        <v>632</v>
      </c>
      <c r="S428" s="211">
        <v>41355.548622685201</v>
      </c>
      <c r="T428" s="212">
        <v>-1</v>
      </c>
      <c r="U428" s="224">
        <v>1724250</v>
      </c>
    </row>
    <row r="429" spans="1:21" s="183" customFormat="1" hidden="1">
      <c r="A429" s="203" t="s">
        <v>622</v>
      </c>
      <c r="B429" s="203" t="s">
        <v>623</v>
      </c>
      <c r="C429" s="203" t="s">
        <v>624</v>
      </c>
      <c r="D429" s="203"/>
      <c r="E429" s="203" t="s">
        <v>1308</v>
      </c>
      <c r="F429" s="203" t="s">
        <v>1309</v>
      </c>
      <c r="G429" s="205">
        <v>1</v>
      </c>
      <c r="H429" s="203" t="s">
        <v>79</v>
      </c>
      <c r="I429" s="203" t="s">
        <v>680</v>
      </c>
      <c r="J429" s="203" t="s">
        <v>681</v>
      </c>
      <c r="K429" s="203" t="s">
        <v>629</v>
      </c>
      <c r="L429" s="211">
        <v>41325.633333333302</v>
      </c>
      <c r="M429" s="203" t="s">
        <v>630</v>
      </c>
      <c r="N429" s="212">
        <v>75</v>
      </c>
      <c r="O429" s="203" t="s">
        <v>656</v>
      </c>
      <c r="P429" s="212">
        <v>618750</v>
      </c>
      <c r="Q429" s="205">
        <v>1</v>
      </c>
      <c r="R429" s="203" t="s">
        <v>632</v>
      </c>
      <c r="S429" s="211">
        <v>41325.638124999998</v>
      </c>
      <c r="T429" s="212">
        <v>-75</v>
      </c>
      <c r="U429" s="224">
        <v>618750</v>
      </c>
    </row>
    <row r="430" spans="1:21" s="183" customFormat="1" hidden="1">
      <c r="A430" s="203" t="s">
        <v>622</v>
      </c>
      <c r="B430" s="203" t="s">
        <v>623</v>
      </c>
      <c r="C430" s="203" t="s">
        <v>624</v>
      </c>
      <c r="D430" s="203"/>
      <c r="E430" s="203" t="s">
        <v>1308</v>
      </c>
      <c r="F430" s="203" t="s">
        <v>1310</v>
      </c>
      <c r="G430" s="205">
        <v>1</v>
      </c>
      <c r="H430" s="203" t="s">
        <v>79</v>
      </c>
      <c r="I430" s="203" t="s">
        <v>1056</v>
      </c>
      <c r="J430" s="203" t="s">
        <v>1057</v>
      </c>
      <c r="K430" s="203" t="s">
        <v>629</v>
      </c>
      <c r="L430" s="211">
        <v>41332.654861111099</v>
      </c>
      <c r="M430" s="203" t="s">
        <v>630</v>
      </c>
      <c r="N430" s="212">
        <v>4</v>
      </c>
      <c r="O430" s="203" t="s">
        <v>631</v>
      </c>
      <c r="P430" s="212">
        <v>46498.84</v>
      </c>
      <c r="Q430" s="205">
        <v>1</v>
      </c>
      <c r="R430" s="203" t="s">
        <v>632</v>
      </c>
      <c r="S430" s="211">
        <v>41333.637627314798</v>
      </c>
      <c r="T430" s="212">
        <v>-4</v>
      </c>
      <c r="U430" s="224">
        <v>46498.84</v>
      </c>
    </row>
    <row r="431" spans="1:21" s="183" customFormat="1" hidden="1">
      <c r="A431" s="203" t="s">
        <v>622</v>
      </c>
      <c r="B431" s="203" t="s">
        <v>623</v>
      </c>
      <c r="C431" s="203" t="s">
        <v>624</v>
      </c>
      <c r="D431" s="203"/>
      <c r="E431" s="203" t="s">
        <v>1308</v>
      </c>
      <c r="F431" s="203" t="s">
        <v>1310</v>
      </c>
      <c r="G431" s="205">
        <v>2</v>
      </c>
      <c r="H431" s="203" t="s">
        <v>79</v>
      </c>
      <c r="I431" s="203" t="s">
        <v>1130</v>
      </c>
      <c r="J431" s="203" t="s">
        <v>448</v>
      </c>
      <c r="K431" s="203" t="s">
        <v>629</v>
      </c>
      <c r="L431" s="211">
        <v>41332.654861111099</v>
      </c>
      <c r="M431" s="203" t="s">
        <v>630</v>
      </c>
      <c r="N431" s="212">
        <v>2</v>
      </c>
      <c r="O431" s="203" t="s">
        <v>631</v>
      </c>
      <c r="P431" s="212">
        <v>37400</v>
      </c>
      <c r="Q431" s="205">
        <v>1</v>
      </c>
      <c r="R431" s="203" t="s">
        <v>632</v>
      </c>
      <c r="S431" s="211">
        <v>41333.637615740699</v>
      </c>
      <c r="T431" s="212">
        <v>-2</v>
      </c>
      <c r="U431" s="224">
        <v>37400</v>
      </c>
    </row>
    <row r="432" spans="1:21" s="183" customFormat="1" hidden="1">
      <c r="A432" s="203" t="s">
        <v>622</v>
      </c>
      <c r="B432" s="203" t="s">
        <v>623</v>
      </c>
      <c r="C432" s="203" t="s">
        <v>624</v>
      </c>
      <c r="D432" s="203"/>
      <c r="E432" s="203" t="s">
        <v>1308</v>
      </c>
      <c r="F432" s="203" t="s">
        <v>629</v>
      </c>
      <c r="G432" s="205" t="s">
        <v>629</v>
      </c>
      <c r="H432" s="203" t="s">
        <v>79</v>
      </c>
      <c r="I432" s="203" t="s">
        <v>1051</v>
      </c>
      <c r="J432" s="203" t="s">
        <v>443</v>
      </c>
      <c r="K432" s="203" t="s">
        <v>629</v>
      </c>
      <c r="L432" s="211">
        <v>41309.581944444399</v>
      </c>
      <c r="M432" s="203" t="s">
        <v>630</v>
      </c>
      <c r="N432" s="212">
        <v>250</v>
      </c>
      <c r="O432" s="203" t="s">
        <v>629</v>
      </c>
      <c r="P432" s="212">
        <v>275000</v>
      </c>
      <c r="Q432" s="205">
        <v>1</v>
      </c>
      <c r="R432" s="203" t="s">
        <v>632</v>
      </c>
      <c r="S432" s="211">
        <v>41313.487847222197</v>
      </c>
      <c r="T432" s="212">
        <v>-250</v>
      </c>
      <c r="U432" s="224">
        <v>275000</v>
      </c>
    </row>
    <row r="433" spans="1:21" s="183" customFormat="1" hidden="1">
      <c r="A433" s="203" t="s">
        <v>622</v>
      </c>
      <c r="B433" s="203" t="s">
        <v>623</v>
      </c>
      <c r="C433" s="203" t="s">
        <v>624</v>
      </c>
      <c r="D433" s="203"/>
      <c r="E433" s="203" t="s">
        <v>1308</v>
      </c>
      <c r="F433" s="203" t="s">
        <v>629</v>
      </c>
      <c r="G433" s="205" t="s">
        <v>629</v>
      </c>
      <c r="H433" s="203" t="s">
        <v>79</v>
      </c>
      <c r="I433" s="203" t="s">
        <v>1051</v>
      </c>
      <c r="J433" s="203" t="s">
        <v>443</v>
      </c>
      <c r="K433" s="203" t="s">
        <v>629</v>
      </c>
      <c r="L433" s="211">
        <v>41309.613194444399</v>
      </c>
      <c r="M433" s="203" t="s">
        <v>630</v>
      </c>
      <c r="N433" s="212">
        <v>250</v>
      </c>
      <c r="O433" s="203" t="s">
        <v>629</v>
      </c>
      <c r="P433" s="212">
        <v>275000</v>
      </c>
      <c r="Q433" s="205">
        <v>2</v>
      </c>
      <c r="R433" s="203" t="s">
        <v>632</v>
      </c>
      <c r="S433" s="211">
        <v>41313.487847222197</v>
      </c>
      <c r="T433" s="212">
        <v>-250</v>
      </c>
      <c r="U433" s="224">
        <v>275000</v>
      </c>
    </row>
    <row r="434" spans="1:21" s="183" customFormat="1" hidden="1">
      <c r="A434" s="203" t="s">
        <v>622</v>
      </c>
      <c r="B434" s="203" t="s">
        <v>623</v>
      </c>
      <c r="C434" s="203" t="s">
        <v>624</v>
      </c>
      <c r="D434" s="203"/>
      <c r="E434" s="203" t="s">
        <v>1308</v>
      </c>
      <c r="F434" s="203" t="s">
        <v>629</v>
      </c>
      <c r="G434" s="205" t="s">
        <v>629</v>
      </c>
      <c r="H434" s="203" t="s">
        <v>79</v>
      </c>
      <c r="I434" s="203" t="s">
        <v>1051</v>
      </c>
      <c r="J434" s="203" t="s">
        <v>443</v>
      </c>
      <c r="K434" s="203" t="s">
        <v>629</v>
      </c>
      <c r="L434" s="211">
        <v>41309.581944444399</v>
      </c>
      <c r="M434" s="203" t="s">
        <v>630</v>
      </c>
      <c r="N434" s="212">
        <v>250</v>
      </c>
      <c r="O434" s="203" t="s">
        <v>629</v>
      </c>
      <c r="P434" s="212">
        <v>275000</v>
      </c>
      <c r="Q434" s="205">
        <v>3</v>
      </c>
      <c r="R434" s="203" t="s">
        <v>632</v>
      </c>
      <c r="S434" s="211">
        <v>41313.489027777803</v>
      </c>
      <c r="T434" s="212">
        <v>-250</v>
      </c>
      <c r="U434" s="224">
        <v>275000</v>
      </c>
    </row>
    <row r="435" spans="1:21" s="183" customFormat="1" hidden="1">
      <c r="A435" s="203" t="s">
        <v>622</v>
      </c>
      <c r="B435" s="203" t="s">
        <v>623</v>
      </c>
      <c r="C435" s="203" t="s">
        <v>624</v>
      </c>
      <c r="D435" s="203"/>
      <c r="E435" s="203" t="s">
        <v>1308</v>
      </c>
      <c r="F435" s="203" t="s">
        <v>629</v>
      </c>
      <c r="G435" s="205" t="s">
        <v>629</v>
      </c>
      <c r="H435" s="203" t="s">
        <v>79</v>
      </c>
      <c r="I435" s="203" t="s">
        <v>1051</v>
      </c>
      <c r="J435" s="203" t="s">
        <v>443</v>
      </c>
      <c r="K435" s="203" t="s">
        <v>629</v>
      </c>
      <c r="L435" s="211">
        <v>41309.613194444399</v>
      </c>
      <c r="M435" s="203" t="s">
        <v>630</v>
      </c>
      <c r="N435" s="212">
        <v>250</v>
      </c>
      <c r="O435" s="203" t="s">
        <v>629</v>
      </c>
      <c r="P435" s="212">
        <v>275000</v>
      </c>
      <c r="Q435" s="205">
        <v>4</v>
      </c>
      <c r="R435" s="203" t="s">
        <v>632</v>
      </c>
      <c r="S435" s="211">
        <v>41313.489027777803</v>
      </c>
      <c r="T435" s="212">
        <v>-250</v>
      </c>
      <c r="U435" s="224">
        <v>275000</v>
      </c>
    </row>
    <row r="436" spans="1:21" s="183" customFormat="1" hidden="1">
      <c r="A436" s="203" t="s">
        <v>622</v>
      </c>
      <c r="B436" s="203" t="s">
        <v>623</v>
      </c>
      <c r="C436" s="203" t="s">
        <v>624</v>
      </c>
      <c r="D436" s="203"/>
      <c r="E436" s="203" t="s">
        <v>1308</v>
      </c>
      <c r="F436" s="203" t="s">
        <v>629</v>
      </c>
      <c r="G436" s="205" t="s">
        <v>629</v>
      </c>
      <c r="H436" s="203" t="s">
        <v>79</v>
      </c>
      <c r="I436" s="203" t="s">
        <v>1093</v>
      </c>
      <c r="J436" s="203" t="s">
        <v>445</v>
      </c>
      <c r="K436" s="203" t="s">
        <v>629</v>
      </c>
      <c r="L436" s="211">
        <v>41309.566666666702</v>
      </c>
      <c r="M436" s="203" t="s">
        <v>630</v>
      </c>
      <c r="N436" s="212">
        <v>30</v>
      </c>
      <c r="O436" s="203" t="s">
        <v>629</v>
      </c>
      <c r="P436" s="212">
        <v>93083.7</v>
      </c>
      <c r="Q436" s="205">
        <v>1</v>
      </c>
      <c r="R436" s="203" t="s">
        <v>632</v>
      </c>
      <c r="S436" s="211">
        <v>41313.487847222197</v>
      </c>
      <c r="T436" s="212">
        <v>-30</v>
      </c>
      <c r="U436" s="224">
        <v>93083.7</v>
      </c>
    </row>
    <row r="437" spans="1:21" s="183" customFormat="1" hidden="1">
      <c r="A437" s="203" t="s">
        <v>622</v>
      </c>
      <c r="B437" s="203" t="s">
        <v>623</v>
      </c>
      <c r="C437" s="203" t="s">
        <v>624</v>
      </c>
      <c r="D437" s="203"/>
      <c r="E437" s="203" t="s">
        <v>1308</v>
      </c>
      <c r="F437" s="203" t="s">
        <v>629</v>
      </c>
      <c r="G437" s="205" t="s">
        <v>629</v>
      </c>
      <c r="H437" s="203" t="s">
        <v>79</v>
      </c>
      <c r="I437" s="203" t="s">
        <v>1311</v>
      </c>
      <c r="J437" s="203" t="s">
        <v>1312</v>
      </c>
      <c r="K437" s="203" t="s">
        <v>629</v>
      </c>
      <c r="L437" s="211">
        <v>41309.568055555603</v>
      </c>
      <c r="M437" s="203" t="s">
        <v>630</v>
      </c>
      <c r="N437" s="212">
        <v>2</v>
      </c>
      <c r="O437" s="203" t="s">
        <v>629</v>
      </c>
      <c r="P437" s="212">
        <v>137500</v>
      </c>
      <c r="Q437" s="205">
        <v>1</v>
      </c>
      <c r="R437" s="203" t="s">
        <v>632</v>
      </c>
      <c r="S437" s="211">
        <v>41313.489027777803</v>
      </c>
      <c r="T437" s="212">
        <v>-2</v>
      </c>
      <c r="U437" s="224">
        <v>137500</v>
      </c>
    </row>
    <row r="438" spans="1:21" s="183" customFormat="1" hidden="1">
      <c r="A438" s="203" t="s">
        <v>622</v>
      </c>
      <c r="B438" s="203" t="s">
        <v>623</v>
      </c>
      <c r="C438" s="203" t="s">
        <v>624</v>
      </c>
      <c r="D438" s="203"/>
      <c r="E438" s="203" t="s">
        <v>1308</v>
      </c>
      <c r="F438" s="203" t="s">
        <v>629</v>
      </c>
      <c r="G438" s="205" t="s">
        <v>629</v>
      </c>
      <c r="H438" s="203" t="s">
        <v>79</v>
      </c>
      <c r="I438" s="203" t="s">
        <v>1313</v>
      </c>
      <c r="J438" s="203" t="s">
        <v>1314</v>
      </c>
      <c r="K438" s="203" t="s">
        <v>629</v>
      </c>
      <c r="L438" s="211">
        <v>41309.566666666702</v>
      </c>
      <c r="M438" s="203" t="s">
        <v>630</v>
      </c>
      <c r="N438" s="212">
        <v>5</v>
      </c>
      <c r="O438" s="203" t="s">
        <v>629</v>
      </c>
      <c r="P438" s="212">
        <v>41340.449999999997</v>
      </c>
      <c r="Q438" s="205">
        <v>1</v>
      </c>
      <c r="R438" s="203" t="s">
        <v>632</v>
      </c>
      <c r="S438" s="211">
        <v>41313.487847222197</v>
      </c>
      <c r="T438" s="212">
        <v>-5</v>
      </c>
      <c r="U438" s="224">
        <v>41340.449999999997</v>
      </c>
    </row>
    <row r="439" spans="1:21" s="183" customFormat="1" hidden="1">
      <c r="A439" s="203" t="s">
        <v>622</v>
      </c>
      <c r="B439" s="203" t="s">
        <v>623</v>
      </c>
      <c r="C439" s="203" t="s">
        <v>624</v>
      </c>
      <c r="D439" s="203"/>
      <c r="E439" s="203" t="s">
        <v>1308</v>
      </c>
      <c r="F439" s="203" t="s">
        <v>629</v>
      </c>
      <c r="G439" s="205" t="s">
        <v>629</v>
      </c>
      <c r="H439" s="203" t="s">
        <v>79</v>
      </c>
      <c r="I439" s="203" t="s">
        <v>1315</v>
      </c>
      <c r="J439" s="203" t="s">
        <v>1316</v>
      </c>
      <c r="K439" s="203" t="s">
        <v>629</v>
      </c>
      <c r="L439" s="211">
        <v>41309.566666666702</v>
      </c>
      <c r="M439" s="203" t="s">
        <v>630</v>
      </c>
      <c r="N439" s="212">
        <v>5</v>
      </c>
      <c r="O439" s="203" t="s">
        <v>629</v>
      </c>
      <c r="P439" s="212">
        <v>50791.45</v>
      </c>
      <c r="Q439" s="205">
        <v>1</v>
      </c>
      <c r="R439" s="203" t="s">
        <v>632</v>
      </c>
      <c r="S439" s="211">
        <v>41313.489027777803</v>
      </c>
      <c r="T439" s="212">
        <v>-5</v>
      </c>
      <c r="U439" s="224">
        <v>50791.45</v>
      </c>
    </row>
    <row r="440" spans="1:21" s="183" customFormat="1" hidden="1">
      <c r="A440" s="203" t="s">
        <v>622</v>
      </c>
      <c r="B440" s="203" t="s">
        <v>623</v>
      </c>
      <c r="C440" s="203" t="s">
        <v>624</v>
      </c>
      <c r="D440" s="203"/>
      <c r="E440" s="203" t="s">
        <v>1308</v>
      </c>
      <c r="F440" s="203" t="s">
        <v>629</v>
      </c>
      <c r="G440" s="205" t="s">
        <v>629</v>
      </c>
      <c r="H440" s="203" t="s">
        <v>79</v>
      </c>
      <c r="I440" s="203" t="s">
        <v>1064</v>
      </c>
      <c r="J440" s="203" t="s">
        <v>1065</v>
      </c>
      <c r="K440" s="203" t="s">
        <v>629</v>
      </c>
      <c r="L440" s="211">
        <v>41309.568749999999</v>
      </c>
      <c r="M440" s="203" t="s">
        <v>630</v>
      </c>
      <c r="N440" s="212">
        <v>3</v>
      </c>
      <c r="O440" s="203" t="s">
        <v>629</v>
      </c>
      <c r="P440" s="212">
        <v>12484.44</v>
      </c>
      <c r="Q440" s="205">
        <v>1</v>
      </c>
      <c r="R440" s="203" t="s">
        <v>632</v>
      </c>
      <c r="S440" s="211">
        <v>41313.489027777803</v>
      </c>
      <c r="T440" s="212">
        <v>-3</v>
      </c>
      <c r="U440" s="224">
        <v>12484.44</v>
      </c>
    </row>
    <row r="441" spans="1:21" s="183" customFormat="1" hidden="1">
      <c r="A441" s="203" t="s">
        <v>622</v>
      </c>
      <c r="B441" s="203" t="s">
        <v>623</v>
      </c>
      <c r="C441" s="203" t="s">
        <v>624</v>
      </c>
      <c r="D441" s="203"/>
      <c r="E441" s="203" t="s">
        <v>1308</v>
      </c>
      <c r="F441" s="203" t="s">
        <v>629</v>
      </c>
      <c r="G441" s="205" t="s">
        <v>629</v>
      </c>
      <c r="H441" s="203" t="s">
        <v>79</v>
      </c>
      <c r="I441" s="203" t="s">
        <v>1066</v>
      </c>
      <c r="J441" s="203" t="s">
        <v>1067</v>
      </c>
      <c r="K441" s="203" t="s">
        <v>629</v>
      </c>
      <c r="L441" s="211">
        <v>41309.568749999999</v>
      </c>
      <c r="M441" s="203" t="s">
        <v>630</v>
      </c>
      <c r="N441" s="212">
        <v>2</v>
      </c>
      <c r="O441" s="203" t="s">
        <v>629</v>
      </c>
      <c r="P441" s="212">
        <v>29000</v>
      </c>
      <c r="Q441" s="205">
        <v>1</v>
      </c>
      <c r="R441" s="203" t="s">
        <v>632</v>
      </c>
      <c r="S441" s="211">
        <v>41313.487847222197</v>
      </c>
      <c r="T441" s="212">
        <v>-2</v>
      </c>
      <c r="U441" s="224">
        <v>29000</v>
      </c>
    </row>
    <row r="442" spans="1:21" s="183" customFormat="1" hidden="1">
      <c r="A442" s="203" t="s">
        <v>622</v>
      </c>
      <c r="B442" s="203" t="s">
        <v>623</v>
      </c>
      <c r="C442" s="203" t="s">
        <v>624</v>
      </c>
      <c r="D442" s="203"/>
      <c r="E442" s="203" t="s">
        <v>1308</v>
      </c>
      <c r="F442" s="203" t="s">
        <v>629</v>
      </c>
      <c r="G442" s="205" t="s">
        <v>629</v>
      </c>
      <c r="H442" s="203" t="s">
        <v>79</v>
      </c>
      <c r="I442" s="203" t="s">
        <v>678</v>
      </c>
      <c r="J442" s="203" t="s">
        <v>679</v>
      </c>
      <c r="K442" s="203" t="s">
        <v>629</v>
      </c>
      <c r="L442" s="211">
        <v>41309.5493055556</v>
      </c>
      <c r="M442" s="203" t="s">
        <v>630</v>
      </c>
      <c r="N442" s="212">
        <v>250</v>
      </c>
      <c r="O442" s="203" t="s">
        <v>629</v>
      </c>
      <c r="P442" s="212">
        <v>525000</v>
      </c>
      <c r="Q442" s="205">
        <v>1</v>
      </c>
      <c r="R442" s="203" t="s">
        <v>632</v>
      </c>
      <c r="S442" s="211">
        <v>41313.487847222197</v>
      </c>
      <c r="T442" s="212">
        <v>-250</v>
      </c>
      <c r="U442" s="224">
        <v>525000</v>
      </c>
    </row>
    <row r="443" spans="1:21" s="183" customFormat="1" hidden="1">
      <c r="A443" s="203" t="s">
        <v>622</v>
      </c>
      <c r="B443" s="203" t="s">
        <v>623</v>
      </c>
      <c r="C443" s="203" t="s">
        <v>624</v>
      </c>
      <c r="D443" s="203"/>
      <c r="E443" s="203" t="s">
        <v>1308</v>
      </c>
      <c r="F443" s="203" t="s">
        <v>629</v>
      </c>
      <c r="G443" s="205" t="s">
        <v>629</v>
      </c>
      <c r="H443" s="203" t="s">
        <v>79</v>
      </c>
      <c r="I443" s="203" t="s">
        <v>1009</v>
      </c>
      <c r="J443" s="203" t="s">
        <v>1010</v>
      </c>
      <c r="K443" s="203" t="s">
        <v>629</v>
      </c>
      <c r="L443" s="211">
        <v>41309.559027777803</v>
      </c>
      <c r="M443" s="203" t="s">
        <v>630</v>
      </c>
      <c r="N443" s="212">
        <v>10</v>
      </c>
      <c r="O443" s="203" t="s">
        <v>629</v>
      </c>
      <c r="P443" s="212">
        <v>528129.69999999995</v>
      </c>
      <c r="Q443" s="205">
        <v>1</v>
      </c>
      <c r="R443" s="203" t="s">
        <v>632</v>
      </c>
      <c r="S443" s="211">
        <v>41313.487847222197</v>
      </c>
      <c r="T443" s="212">
        <v>-10</v>
      </c>
      <c r="U443" s="224">
        <v>528129.69999999995</v>
      </c>
    </row>
    <row r="444" spans="1:21" s="183" customFormat="1" hidden="1">
      <c r="A444" s="203" t="s">
        <v>622</v>
      </c>
      <c r="B444" s="203" t="s">
        <v>623</v>
      </c>
      <c r="C444" s="203" t="s">
        <v>624</v>
      </c>
      <c r="D444" s="203"/>
      <c r="E444" s="203" t="s">
        <v>1308</v>
      </c>
      <c r="F444" s="203" t="s">
        <v>629</v>
      </c>
      <c r="G444" s="205" t="s">
        <v>629</v>
      </c>
      <c r="H444" s="203" t="s">
        <v>79</v>
      </c>
      <c r="I444" s="203" t="s">
        <v>993</v>
      </c>
      <c r="J444" s="203" t="s">
        <v>994</v>
      </c>
      <c r="K444" s="203" t="s">
        <v>629</v>
      </c>
      <c r="L444" s="211">
        <v>41309.569444444402</v>
      </c>
      <c r="M444" s="203" t="s">
        <v>674</v>
      </c>
      <c r="N444" s="212">
        <v>75</v>
      </c>
      <c r="O444" s="203" t="s">
        <v>629</v>
      </c>
      <c r="P444" s="212">
        <v>2405343</v>
      </c>
      <c r="Q444" s="205">
        <v>1</v>
      </c>
      <c r="R444" s="203" t="s">
        <v>632</v>
      </c>
      <c r="S444" s="211">
        <v>41313.481122685203</v>
      </c>
      <c r="T444" s="212">
        <v>-75</v>
      </c>
      <c r="U444" s="224">
        <v>2405343</v>
      </c>
    </row>
    <row r="445" spans="1:21" s="183" customFormat="1" hidden="1">
      <c r="A445" s="203" t="s">
        <v>622</v>
      </c>
      <c r="B445" s="203" t="s">
        <v>623</v>
      </c>
      <c r="C445" s="203" t="s">
        <v>624</v>
      </c>
      <c r="D445" s="203"/>
      <c r="E445" s="203" t="s">
        <v>1308</v>
      </c>
      <c r="F445" s="203" t="s">
        <v>629</v>
      </c>
      <c r="G445" s="205" t="s">
        <v>629</v>
      </c>
      <c r="H445" s="203" t="s">
        <v>79</v>
      </c>
      <c r="I445" s="203" t="s">
        <v>1072</v>
      </c>
      <c r="J445" s="203" t="s">
        <v>1073</v>
      </c>
      <c r="K445" s="203" t="s">
        <v>629</v>
      </c>
      <c r="L445" s="211">
        <v>41309.567361111098</v>
      </c>
      <c r="M445" s="203" t="s">
        <v>630</v>
      </c>
      <c r="N445" s="212">
        <v>8</v>
      </c>
      <c r="O445" s="203" t="s">
        <v>629</v>
      </c>
      <c r="P445" s="212">
        <v>225560.64</v>
      </c>
      <c r="Q445" s="205">
        <v>1</v>
      </c>
      <c r="R445" s="203" t="s">
        <v>632</v>
      </c>
      <c r="S445" s="211">
        <v>41313.487847222197</v>
      </c>
      <c r="T445" s="212">
        <v>-8</v>
      </c>
      <c r="U445" s="224">
        <v>225560.64</v>
      </c>
    </row>
    <row r="446" spans="1:21" s="183" customFormat="1" hidden="1">
      <c r="A446" s="203" t="s">
        <v>622</v>
      </c>
      <c r="B446" s="203" t="s">
        <v>623</v>
      </c>
      <c r="C446" s="203" t="s">
        <v>624</v>
      </c>
      <c r="D446" s="203"/>
      <c r="E446" s="203" t="s">
        <v>1308</v>
      </c>
      <c r="F446" s="203" t="s">
        <v>629</v>
      </c>
      <c r="G446" s="205" t="s">
        <v>629</v>
      </c>
      <c r="H446" s="203" t="s">
        <v>79</v>
      </c>
      <c r="I446" s="203" t="s">
        <v>1154</v>
      </c>
      <c r="J446" s="203" t="s">
        <v>368</v>
      </c>
      <c r="K446" s="203" t="s">
        <v>629</v>
      </c>
      <c r="L446" s="211">
        <v>41309.567361111098</v>
      </c>
      <c r="M446" s="203" t="s">
        <v>630</v>
      </c>
      <c r="N446" s="212">
        <v>8</v>
      </c>
      <c r="O446" s="203" t="s">
        <v>629</v>
      </c>
      <c r="P446" s="212">
        <v>286000</v>
      </c>
      <c r="Q446" s="205">
        <v>1</v>
      </c>
      <c r="R446" s="203" t="s">
        <v>632</v>
      </c>
      <c r="S446" s="211">
        <v>41313.489027777803</v>
      </c>
      <c r="T446" s="212">
        <v>-8</v>
      </c>
      <c r="U446" s="224">
        <v>286000</v>
      </c>
    </row>
    <row r="447" spans="1:21" s="183" customFormat="1" hidden="1">
      <c r="A447" s="203" t="s">
        <v>622</v>
      </c>
      <c r="B447" s="203" t="s">
        <v>623</v>
      </c>
      <c r="C447" s="203" t="s">
        <v>624</v>
      </c>
      <c r="D447" s="203"/>
      <c r="E447" s="203" t="s">
        <v>1317</v>
      </c>
      <c r="F447" s="203" t="s">
        <v>1318</v>
      </c>
      <c r="G447" s="205">
        <v>1</v>
      </c>
      <c r="H447" s="203" t="s">
        <v>79</v>
      </c>
      <c r="I447" s="203" t="s">
        <v>1115</v>
      </c>
      <c r="J447" s="203" t="s">
        <v>1116</v>
      </c>
      <c r="K447" s="203" t="s">
        <v>629</v>
      </c>
      <c r="L447" s="211">
        <v>41313.636111111096</v>
      </c>
      <c r="M447" s="203" t="s">
        <v>630</v>
      </c>
      <c r="N447" s="212">
        <v>4</v>
      </c>
      <c r="O447" s="203" t="s">
        <v>631</v>
      </c>
      <c r="P447" s="212">
        <v>41666.68</v>
      </c>
      <c r="Q447" s="205">
        <v>1</v>
      </c>
      <c r="R447" s="203" t="s">
        <v>632</v>
      </c>
      <c r="S447" s="211">
        <v>41312.685995370397</v>
      </c>
      <c r="T447" s="212">
        <v>-4</v>
      </c>
      <c r="U447" s="224">
        <v>41666.68</v>
      </c>
    </row>
    <row r="448" spans="1:21" s="183" customFormat="1" hidden="1">
      <c r="A448" s="203" t="s">
        <v>622</v>
      </c>
      <c r="B448" s="203" t="s">
        <v>623</v>
      </c>
      <c r="C448" s="203" t="s">
        <v>624</v>
      </c>
      <c r="D448" s="203"/>
      <c r="E448" s="203" t="s">
        <v>1317</v>
      </c>
      <c r="F448" s="203" t="s">
        <v>1318</v>
      </c>
      <c r="G448" s="205">
        <v>2</v>
      </c>
      <c r="H448" s="203" t="s">
        <v>79</v>
      </c>
      <c r="I448" s="203" t="s">
        <v>1117</v>
      </c>
      <c r="J448" s="203" t="s">
        <v>1118</v>
      </c>
      <c r="K448" s="203" t="s">
        <v>629</v>
      </c>
      <c r="L448" s="211">
        <v>41313.636111111096</v>
      </c>
      <c r="M448" s="203" t="s">
        <v>630</v>
      </c>
      <c r="N448" s="212">
        <v>2</v>
      </c>
      <c r="O448" s="203" t="s">
        <v>631</v>
      </c>
      <c r="P448" s="212">
        <v>38355.56</v>
      </c>
      <c r="Q448" s="205">
        <v>1</v>
      </c>
      <c r="R448" s="203" t="s">
        <v>632</v>
      </c>
      <c r="S448" s="211">
        <v>41312.685995370397</v>
      </c>
      <c r="T448" s="212">
        <v>-2</v>
      </c>
      <c r="U448" s="224">
        <v>38355.56</v>
      </c>
    </row>
    <row r="449" spans="1:21" s="183" customFormat="1" hidden="1">
      <c r="A449" s="203" t="s">
        <v>622</v>
      </c>
      <c r="B449" s="203" t="s">
        <v>623</v>
      </c>
      <c r="C449" s="203" t="s">
        <v>624</v>
      </c>
      <c r="D449" s="203"/>
      <c r="E449" s="203" t="s">
        <v>1317</v>
      </c>
      <c r="F449" s="203" t="s">
        <v>629</v>
      </c>
      <c r="G449" s="205" t="s">
        <v>629</v>
      </c>
      <c r="H449" s="203" t="s">
        <v>79</v>
      </c>
      <c r="I449" s="203" t="s">
        <v>732</v>
      </c>
      <c r="J449" s="203" t="s">
        <v>733</v>
      </c>
      <c r="K449" s="203" t="s">
        <v>629</v>
      </c>
      <c r="L449" s="211">
        <v>41309.612500000003</v>
      </c>
      <c r="M449" s="203" t="s">
        <v>630</v>
      </c>
      <c r="N449" s="212">
        <v>5</v>
      </c>
      <c r="O449" s="203" t="s">
        <v>629</v>
      </c>
      <c r="P449" s="212">
        <v>203500</v>
      </c>
      <c r="Q449" s="205">
        <v>1</v>
      </c>
      <c r="R449" s="203" t="s">
        <v>632</v>
      </c>
      <c r="S449" s="211">
        <v>41313.493032407401</v>
      </c>
      <c r="T449" s="212">
        <v>-5</v>
      </c>
      <c r="U449" s="224">
        <v>203500</v>
      </c>
    </row>
    <row r="450" spans="1:21" s="183" customFormat="1" hidden="1">
      <c r="A450" s="203" t="s">
        <v>622</v>
      </c>
      <c r="B450" s="203" t="s">
        <v>623</v>
      </c>
      <c r="C450" s="203" t="s">
        <v>624</v>
      </c>
      <c r="D450" s="203"/>
      <c r="E450" s="203" t="s">
        <v>1317</v>
      </c>
      <c r="F450" s="203" t="s">
        <v>629</v>
      </c>
      <c r="G450" s="205" t="s">
        <v>629</v>
      </c>
      <c r="H450" s="203" t="s">
        <v>79</v>
      </c>
      <c r="I450" s="203" t="s">
        <v>734</v>
      </c>
      <c r="J450" s="203" t="s">
        <v>735</v>
      </c>
      <c r="K450" s="203" t="s">
        <v>629</v>
      </c>
      <c r="L450" s="211">
        <v>41309.613194444399</v>
      </c>
      <c r="M450" s="203" t="s">
        <v>630</v>
      </c>
      <c r="N450" s="212">
        <v>5</v>
      </c>
      <c r="O450" s="203" t="s">
        <v>629</v>
      </c>
      <c r="P450" s="212">
        <v>193325</v>
      </c>
      <c r="Q450" s="205">
        <v>1</v>
      </c>
      <c r="R450" s="203" t="s">
        <v>632</v>
      </c>
      <c r="S450" s="211">
        <v>41313.4916898148</v>
      </c>
      <c r="T450" s="212">
        <v>-5</v>
      </c>
      <c r="U450" s="224">
        <v>193325</v>
      </c>
    </row>
    <row r="451" spans="1:21" s="183" customFormat="1" hidden="1">
      <c r="A451" s="203" t="s">
        <v>622</v>
      </c>
      <c r="B451" s="203" t="s">
        <v>623</v>
      </c>
      <c r="C451" s="203" t="s">
        <v>624</v>
      </c>
      <c r="D451" s="203"/>
      <c r="E451" s="203" t="s">
        <v>1317</v>
      </c>
      <c r="F451" s="203" t="s">
        <v>629</v>
      </c>
      <c r="G451" s="205" t="s">
        <v>629</v>
      </c>
      <c r="H451" s="203" t="s">
        <v>79</v>
      </c>
      <c r="I451" s="203" t="s">
        <v>1051</v>
      </c>
      <c r="J451" s="203" t="s">
        <v>443</v>
      </c>
      <c r="K451" s="203" t="s">
        <v>629</v>
      </c>
      <c r="L451" s="211">
        <v>41309.581250000003</v>
      </c>
      <c r="M451" s="203" t="s">
        <v>630</v>
      </c>
      <c r="N451" s="212">
        <v>225</v>
      </c>
      <c r="O451" s="203" t="s">
        <v>629</v>
      </c>
      <c r="P451" s="212">
        <v>247500</v>
      </c>
      <c r="Q451" s="205">
        <v>1</v>
      </c>
      <c r="R451" s="203" t="s">
        <v>632</v>
      </c>
      <c r="S451" s="211">
        <v>41313.4916898148</v>
      </c>
      <c r="T451" s="212">
        <v>-225</v>
      </c>
      <c r="U451" s="224">
        <v>247500</v>
      </c>
    </row>
    <row r="452" spans="1:21" s="183" customFormat="1" hidden="1">
      <c r="A452" s="203" t="s">
        <v>622</v>
      </c>
      <c r="B452" s="203" t="s">
        <v>623</v>
      </c>
      <c r="C452" s="203" t="s">
        <v>624</v>
      </c>
      <c r="D452" s="203"/>
      <c r="E452" s="203" t="s">
        <v>1317</v>
      </c>
      <c r="F452" s="203" t="s">
        <v>629</v>
      </c>
      <c r="G452" s="205" t="s">
        <v>629</v>
      </c>
      <c r="H452" s="203" t="s">
        <v>79</v>
      </c>
      <c r="I452" s="203" t="s">
        <v>1093</v>
      </c>
      <c r="J452" s="203" t="s">
        <v>445</v>
      </c>
      <c r="K452" s="203" t="s">
        <v>629</v>
      </c>
      <c r="L452" s="211">
        <v>41309.5715277778</v>
      </c>
      <c r="M452" s="203" t="s">
        <v>630</v>
      </c>
      <c r="N452" s="212">
        <v>8</v>
      </c>
      <c r="O452" s="203" t="s">
        <v>629</v>
      </c>
      <c r="P452" s="212">
        <v>24822.32</v>
      </c>
      <c r="Q452" s="205">
        <v>1</v>
      </c>
      <c r="R452" s="203" t="s">
        <v>632</v>
      </c>
      <c r="S452" s="211">
        <v>41313.4916898148</v>
      </c>
      <c r="T452" s="212">
        <v>-8</v>
      </c>
      <c r="U452" s="224">
        <v>24822.32</v>
      </c>
    </row>
    <row r="453" spans="1:21" s="183" customFormat="1" hidden="1">
      <c r="A453" s="203" t="s">
        <v>622</v>
      </c>
      <c r="B453" s="203" t="s">
        <v>623</v>
      </c>
      <c r="C453" s="203" t="s">
        <v>624</v>
      </c>
      <c r="D453" s="203"/>
      <c r="E453" s="203" t="s">
        <v>1317</v>
      </c>
      <c r="F453" s="203" t="s">
        <v>629</v>
      </c>
      <c r="G453" s="205" t="s">
        <v>629</v>
      </c>
      <c r="H453" s="203" t="s">
        <v>79</v>
      </c>
      <c r="I453" s="203" t="s">
        <v>1062</v>
      </c>
      <c r="J453" s="203" t="s">
        <v>1063</v>
      </c>
      <c r="K453" s="203" t="s">
        <v>629</v>
      </c>
      <c r="L453" s="211">
        <v>41309.572222222203</v>
      </c>
      <c r="M453" s="203" t="s">
        <v>630</v>
      </c>
      <c r="N453" s="212">
        <v>2</v>
      </c>
      <c r="O453" s="203" t="s">
        <v>629</v>
      </c>
      <c r="P453" s="212">
        <v>40918</v>
      </c>
      <c r="Q453" s="205">
        <v>1</v>
      </c>
      <c r="R453" s="203" t="s">
        <v>632</v>
      </c>
      <c r="S453" s="211">
        <v>41313.4916898148</v>
      </c>
      <c r="T453" s="212">
        <v>-2</v>
      </c>
      <c r="U453" s="224">
        <v>40918</v>
      </c>
    </row>
    <row r="454" spans="1:21" s="183" customFormat="1" hidden="1">
      <c r="A454" s="203" t="s">
        <v>622</v>
      </c>
      <c r="B454" s="203" t="s">
        <v>623</v>
      </c>
      <c r="C454" s="203" t="s">
        <v>624</v>
      </c>
      <c r="D454" s="203"/>
      <c r="E454" s="203" t="s">
        <v>1317</v>
      </c>
      <c r="F454" s="203" t="s">
        <v>629</v>
      </c>
      <c r="G454" s="205" t="s">
        <v>629</v>
      </c>
      <c r="H454" s="203" t="s">
        <v>79</v>
      </c>
      <c r="I454" s="203" t="s">
        <v>1064</v>
      </c>
      <c r="J454" s="203" t="s">
        <v>1065</v>
      </c>
      <c r="K454" s="203" t="s">
        <v>629</v>
      </c>
      <c r="L454" s="211">
        <v>41309.581250000003</v>
      </c>
      <c r="M454" s="203" t="s">
        <v>630</v>
      </c>
      <c r="N454" s="212">
        <v>3</v>
      </c>
      <c r="O454" s="203" t="s">
        <v>629</v>
      </c>
      <c r="P454" s="212">
        <v>12484.44</v>
      </c>
      <c r="Q454" s="205">
        <v>1</v>
      </c>
      <c r="R454" s="203" t="s">
        <v>632</v>
      </c>
      <c r="S454" s="211">
        <v>41313.493032407401</v>
      </c>
      <c r="T454" s="212">
        <v>-3</v>
      </c>
      <c r="U454" s="224">
        <v>12484.44</v>
      </c>
    </row>
    <row r="455" spans="1:21" s="183" customFormat="1" hidden="1">
      <c r="A455" s="203" t="s">
        <v>622</v>
      </c>
      <c r="B455" s="203" t="s">
        <v>623</v>
      </c>
      <c r="C455" s="203" t="s">
        <v>624</v>
      </c>
      <c r="D455" s="203"/>
      <c r="E455" s="203" t="s">
        <v>1317</v>
      </c>
      <c r="F455" s="203" t="s">
        <v>629</v>
      </c>
      <c r="G455" s="205" t="s">
        <v>629</v>
      </c>
      <c r="H455" s="203" t="s">
        <v>79</v>
      </c>
      <c r="I455" s="203" t="s">
        <v>1066</v>
      </c>
      <c r="J455" s="203" t="s">
        <v>1067</v>
      </c>
      <c r="K455" s="203" t="s">
        <v>629</v>
      </c>
      <c r="L455" s="211">
        <v>41309.6118055556</v>
      </c>
      <c r="M455" s="203" t="s">
        <v>630</v>
      </c>
      <c r="N455" s="212">
        <v>2</v>
      </c>
      <c r="O455" s="203" t="s">
        <v>629</v>
      </c>
      <c r="P455" s="212">
        <v>29000</v>
      </c>
      <c r="Q455" s="205">
        <v>1</v>
      </c>
      <c r="R455" s="203" t="s">
        <v>632</v>
      </c>
      <c r="S455" s="211">
        <v>41313.493032407401</v>
      </c>
      <c r="T455" s="212">
        <v>-2</v>
      </c>
      <c r="U455" s="224">
        <v>29000</v>
      </c>
    </row>
    <row r="456" spans="1:21" s="183" customFormat="1" hidden="1">
      <c r="A456" s="203" t="s">
        <v>622</v>
      </c>
      <c r="B456" s="203" t="s">
        <v>623</v>
      </c>
      <c r="C456" s="203" t="s">
        <v>624</v>
      </c>
      <c r="D456" s="203"/>
      <c r="E456" s="203" t="s">
        <v>1317</v>
      </c>
      <c r="F456" s="203" t="s">
        <v>629</v>
      </c>
      <c r="G456" s="205" t="s">
        <v>629</v>
      </c>
      <c r="H456" s="203" t="s">
        <v>79</v>
      </c>
      <c r="I456" s="203" t="s">
        <v>678</v>
      </c>
      <c r="J456" s="203" t="s">
        <v>679</v>
      </c>
      <c r="K456" s="203" t="s">
        <v>629</v>
      </c>
      <c r="L456" s="211">
        <v>41309.5847222222</v>
      </c>
      <c r="M456" s="203" t="s">
        <v>630</v>
      </c>
      <c r="N456" s="212">
        <v>250</v>
      </c>
      <c r="O456" s="203" t="s">
        <v>629</v>
      </c>
      <c r="P456" s="212">
        <v>525000</v>
      </c>
      <c r="Q456" s="205">
        <v>1</v>
      </c>
      <c r="R456" s="203" t="s">
        <v>632</v>
      </c>
      <c r="S456" s="211">
        <v>41313.4916898148</v>
      </c>
      <c r="T456" s="212">
        <v>-250</v>
      </c>
      <c r="U456" s="224">
        <v>525000</v>
      </c>
    </row>
    <row r="457" spans="1:21" s="183" customFormat="1" hidden="1">
      <c r="A457" s="203" t="s">
        <v>622</v>
      </c>
      <c r="B457" s="203" t="s">
        <v>623</v>
      </c>
      <c r="C457" s="203" t="s">
        <v>624</v>
      </c>
      <c r="D457" s="203"/>
      <c r="E457" s="203" t="s">
        <v>1317</v>
      </c>
      <c r="F457" s="203" t="s">
        <v>629</v>
      </c>
      <c r="G457" s="205" t="s">
        <v>629</v>
      </c>
      <c r="H457" s="203" t="s">
        <v>79</v>
      </c>
      <c r="I457" s="203" t="s">
        <v>1009</v>
      </c>
      <c r="J457" s="203" t="s">
        <v>1010</v>
      </c>
      <c r="K457" s="203" t="s">
        <v>629</v>
      </c>
      <c r="L457" s="211">
        <v>41309.5847222222</v>
      </c>
      <c r="M457" s="203" t="s">
        <v>630</v>
      </c>
      <c r="N457" s="212">
        <v>6</v>
      </c>
      <c r="O457" s="203" t="s">
        <v>629</v>
      </c>
      <c r="P457" s="212">
        <v>316877.82</v>
      </c>
      <c r="Q457" s="205">
        <v>1</v>
      </c>
      <c r="R457" s="203" t="s">
        <v>632</v>
      </c>
      <c r="S457" s="211">
        <v>41313.4916898148</v>
      </c>
      <c r="T457" s="212">
        <v>-6</v>
      </c>
      <c r="U457" s="224">
        <v>316877.82</v>
      </c>
    </row>
    <row r="458" spans="1:21" s="183" customFormat="1" hidden="1">
      <c r="A458" s="203" t="s">
        <v>622</v>
      </c>
      <c r="B458" s="203" t="s">
        <v>623</v>
      </c>
      <c r="C458" s="203" t="s">
        <v>624</v>
      </c>
      <c r="D458" s="203"/>
      <c r="E458" s="203" t="s">
        <v>1317</v>
      </c>
      <c r="F458" s="203" t="s">
        <v>629</v>
      </c>
      <c r="G458" s="205" t="s">
        <v>629</v>
      </c>
      <c r="H458" s="203" t="s">
        <v>79</v>
      </c>
      <c r="I458" s="203" t="s">
        <v>1072</v>
      </c>
      <c r="J458" s="203" t="s">
        <v>1073</v>
      </c>
      <c r="K458" s="203" t="s">
        <v>629</v>
      </c>
      <c r="L458" s="211">
        <v>41309.569444444402</v>
      </c>
      <c r="M458" s="203" t="s">
        <v>630</v>
      </c>
      <c r="N458" s="212">
        <v>5</v>
      </c>
      <c r="O458" s="203" t="s">
        <v>629</v>
      </c>
      <c r="P458" s="212">
        <v>140975.4</v>
      </c>
      <c r="Q458" s="205">
        <v>1</v>
      </c>
      <c r="R458" s="203" t="s">
        <v>632</v>
      </c>
      <c r="S458" s="211">
        <v>41313.4916898148</v>
      </c>
      <c r="T458" s="212">
        <v>-5</v>
      </c>
      <c r="U458" s="224">
        <v>140975.4</v>
      </c>
    </row>
    <row r="459" spans="1:21" s="183" customFormat="1" hidden="1">
      <c r="A459" s="203" t="s">
        <v>622</v>
      </c>
      <c r="B459" s="203" t="s">
        <v>623</v>
      </c>
      <c r="C459" s="203" t="s">
        <v>624</v>
      </c>
      <c r="D459" s="203"/>
      <c r="E459" s="203" t="s">
        <v>1317</v>
      </c>
      <c r="F459" s="203" t="s">
        <v>629</v>
      </c>
      <c r="G459" s="205" t="s">
        <v>629</v>
      </c>
      <c r="H459" s="203" t="s">
        <v>79</v>
      </c>
      <c r="I459" s="203" t="s">
        <v>1154</v>
      </c>
      <c r="J459" s="203" t="s">
        <v>368</v>
      </c>
      <c r="K459" s="203" t="s">
        <v>629</v>
      </c>
      <c r="L459" s="211">
        <v>41309.585416666698</v>
      </c>
      <c r="M459" s="203" t="s">
        <v>630</v>
      </c>
      <c r="N459" s="212">
        <v>4</v>
      </c>
      <c r="O459" s="203" t="s">
        <v>629</v>
      </c>
      <c r="P459" s="212">
        <v>143000</v>
      </c>
      <c r="Q459" s="205">
        <v>1</v>
      </c>
      <c r="R459" s="203" t="s">
        <v>632</v>
      </c>
      <c r="S459" s="211">
        <v>41313.4916898148</v>
      </c>
      <c r="T459" s="212">
        <v>-4</v>
      </c>
      <c r="U459" s="224">
        <v>143000</v>
      </c>
    </row>
    <row r="460" spans="1:21" s="183" customFormat="1" hidden="1">
      <c r="A460" s="203" t="s">
        <v>622</v>
      </c>
      <c r="B460" s="203" t="s">
        <v>623</v>
      </c>
      <c r="C460" s="203" t="s">
        <v>624</v>
      </c>
      <c r="D460" s="203"/>
      <c r="E460" s="203" t="s">
        <v>1317</v>
      </c>
      <c r="F460" s="203" t="s">
        <v>629</v>
      </c>
      <c r="G460" s="205" t="s">
        <v>629</v>
      </c>
      <c r="H460" s="203" t="s">
        <v>79</v>
      </c>
      <c r="I460" s="203" t="s">
        <v>686</v>
      </c>
      <c r="J460" s="203" t="s">
        <v>467</v>
      </c>
      <c r="K460" s="203" t="s">
        <v>629</v>
      </c>
      <c r="L460" s="211">
        <v>41309.612500000003</v>
      </c>
      <c r="M460" s="203" t="s">
        <v>630</v>
      </c>
      <c r="N460" s="212">
        <v>1</v>
      </c>
      <c r="O460" s="203" t="s">
        <v>629</v>
      </c>
      <c r="P460" s="212">
        <v>457187</v>
      </c>
      <c r="Q460" s="205">
        <v>1</v>
      </c>
      <c r="R460" s="203" t="s">
        <v>632</v>
      </c>
      <c r="S460" s="211">
        <v>41313.4916898148</v>
      </c>
      <c r="T460" s="212">
        <v>-1</v>
      </c>
      <c r="U460" s="224">
        <v>457187</v>
      </c>
    </row>
    <row r="461" spans="1:21" s="183" customFormat="1" hidden="1">
      <c r="A461" s="203" t="s">
        <v>622</v>
      </c>
      <c r="B461" s="203" t="s">
        <v>623</v>
      </c>
      <c r="C461" s="203" t="s">
        <v>624</v>
      </c>
      <c r="D461" s="203"/>
      <c r="E461" s="203" t="s">
        <v>1317</v>
      </c>
      <c r="F461" s="203" t="s">
        <v>629</v>
      </c>
      <c r="G461" s="205" t="s">
        <v>629</v>
      </c>
      <c r="H461" s="203" t="s">
        <v>79</v>
      </c>
      <c r="I461" s="203" t="s">
        <v>783</v>
      </c>
      <c r="J461" s="203" t="s">
        <v>466</v>
      </c>
      <c r="K461" s="203" t="s">
        <v>629</v>
      </c>
      <c r="L461" s="211">
        <v>41309.6118055556</v>
      </c>
      <c r="M461" s="203" t="s">
        <v>630</v>
      </c>
      <c r="N461" s="212">
        <v>1</v>
      </c>
      <c r="O461" s="203" t="s">
        <v>629</v>
      </c>
      <c r="P461" s="212">
        <v>124093</v>
      </c>
      <c r="Q461" s="205">
        <v>1</v>
      </c>
      <c r="R461" s="203" t="s">
        <v>632</v>
      </c>
      <c r="S461" s="211">
        <v>41313.4916898148</v>
      </c>
      <c r="T461" s="212">
        <v>-1</v>
      </c>
      <c r="U461" s="224">
        <v>124093</v>
      </c>
    </row>
    <row r="462" spans="1:21" s="183" customFormat="1" hidden="1">
      <c r="A462" s="203" t="s">
        <v>622</v>
      </c>
      <c r="B462" s="203" t="s">
        <v>623</v>
      </c>
      <c r="C462" s="203" t="s">
        <v>624</v>
      </c>
      <c r="D462" s="203"/>
      <c r="E462" s="203" t="s">
        <v>1319</v>
      </c>
      <c r="F462" s="203" t="s">
        <v>1320</v>
      </c>
      <c r="G462" s="205">
        <v>1</v>
      </c>
      <c r="H462" s="203" t="s">
        <v>79</v>
      </c>
      <c r="I462" s="203" t="s">
        <v>904</v>
      </c>
      <c r="J462" s="203" t="s">
        <v>905</v>
      </c>
      <c r="K462" s="203" t="s">
        <v>629</v>
      </c>
      <c r="L462" s="211">
        <v>41310.625104166698</v>
      </c>
      <c r="M462" s="203" t="s">
        <v>630</v>
      </c>
      <c r="N462" s="212">
        <v>2</v>
      </c>
      <c r="O462" s="203" t="s">
        <v>906</v>
      </c>
      <c r="P462" s="212">
        <v>2006400</v>
      </c>
      <c r="Q462" s="205">
        <v>1</v>
      </c>
      <c r="R462" s="203" t="s">
        <v>632</v>
      </c>
      <c r="S462" s="211">
        <v>41319.545381944401</v>
      </c>
      <c r="T462" s="212">
        <v>-2</v>
      </c>
      <c r="U462" s="224">
        <v>2006400</v>
      </c>
    </row>
    <row r="463" spans="1:21" s="183" customFormat="1" hidden="1">
      <c r="A463" s="203" t="s">
        <v>622</v>
      </c>
      <c r="B463" s="203" t="s">
        <v>623</v>
      </c>
      <c r="C463" s="203" t="s">
        <v>624</v>
      </c>
      <c r="D463" s="203"/>
      <c r="E463" s="203" t="s">
        <v>1319</v>
      </c>
      <c r="F463" s="203" t="s">
        <v>1320</v>
      </c>
      <c r="G463" s="205">
        <v>1</v>
      </c>
      <c r="H463" s="203" t="s">
        <v>79</v>
      </c>
      <c r="I463" s="203" t="s">
        <v>904</v>
      </c>
      <c r="J463" s="203" t="s">
        <v>905</v>
      </c>
      <c r="K463" s="203" t="s">
        <v>629</v>
      </c>
      <c r="L463" s="211">
        <v>41310.625104166698</v>
      </c>
      <c r="M463" s="203" t="s">
        <v>630</v>
      </c>
      <c r="N463" s="212">
        <v>2</v>
      </c>
      <c r="O463" s="203" t="s">
        <v>906</v>
      </c>
      <c r="P463" s="212">
        <v>2006400</v>
      </c>
      <c r="Q463" s="205">
        <v>2</v>
      </c>
      <c r="R463" s="203" t="s">
        <v>632</v>
      </c>
      <c r="S463" s="211">
        <v>41323.440277777801</v>
      </c>
      <c r="T463" s="212">
        <v>-2</v>
      </c>
      <c r="U463" s="224">
        <v>2006400</v>
      </c>
    </row>
    <row r="464" spans="1:21" s="183" customFormat="1" hidden="1">
      <c r="A464" s="203" t="s">
        <v>622</v>
      </c>
      <c r="B464" s="203" t="s">
        <v>623</v>
      </c>
      <c r="C464" s="203" t="s">
        <v>624</v>
      </c>
      <c r="D464" s="203"/>
      <c r="E464" s="203" t="s">
        <v>1319</v>
      </c>
      <c r="F464" s="203" t="s">
        <v>1321</v>
      </c>
      <c r="G464" s="205">
        <v>1</v>
      </c>
      <c r="H464" s="203" t="s">
        <v>79</v>
      </c>
      <c r="I464" s="203" t="s">
        <v>904</v>
      </c>
      <c r="J464" s="203" t="s">
        <v>905</v>
      </c>
      <c r="K464" s="203" t="s">
        <v>629</v>
      </c>
      <c r="L464" s="211">
        <v>41320.563101851898</v>
      </c>
      <c r="M464" s="203" t="s">
        <v>630</v>
      </c>
      <c r="N464" s="212">
        <v>2</v>
      </c>
      <c r="O464" s="203" t="s">
        <v>906</v>
      </c>
      <c r="P464" s="212">
        <v>2006400</v>
      </c>
      <c r="Q464" s="205">
        <v>1</v>
      </c>
      <c r="R464" s="203" t="s">
        <v>632</v>
      </c>
      <c r="S464" s="211">
        <v>41319.545381944401</v>
      </c>
      <c r="T464" s="212">
        <v>-2</v>
      </c>
      <c r="U464" s="224">
        <v>2006400</v>
      </c>
    </row>
    <row r="465" spans="1:21" s="183" customFormat="1" hidden="1">
      <c r="A465" s="203" t="s">
        <v>622</v>
      </c>
      <c r="B465" s="203" t="s">
        <v>623</v>
      </c>
      <c r="C465" s="203" t="s">
        <v>624</v>
      </c>
      <c r="D465" s="203"/>
      <c r="E465" s="203" t="s">
        <v>1319</v>
      </c>
      <c r="F465" s="203" t="s">
        <v>1321</v>
      </c>
      <c r="G465" s="205">
        <v>1</v>
      </c>
      <c r="H465" s="203" t="s">
        <v>79</v>
      </c>
      <c r="I465" s="203" t="s">
        <v>904</v>
      </c>
      <c r="J465" s="203" t="s">
        <v>905</v>
      </c>
      <c r="K465" s="203" t="s">
        <v>629</v>
      </c>
      <c r="L465" s="211">
        <v>41320.563101851898</v>
      </c>
      <c r="M465" s="203" t="s">
        <v>630</v>
      </c>
      <c r="N465" s="212">
        <v>2</v>
      </c>
      <c r="O465" s="203" t="s">
        <v>906</v>
      </c>
      <c r="P465" s="212">
        <v>2006400</v>
      </c>
      <c r="Q465" s="205">
        <v>2</v>
      </c>
      <c r="R465" s="203" t="s">
        <v>632</v>
      </c>
      <c r="S465" s="211">
        <v>41323.440277777801</v>
      </c>
      <c r="T465" s="212">
        <v>-2</v>
      </c>
      <c r="U465" s="224">
        <v>2006400</v>
      </c>
    </row>
    <row r="466" spans="1:21" s="183" customFormat="1" hidden="1">
      <c r="A466" s="203" t="s">
        <v>622</v>
      </c>
      <c r="B466" s="203" t="s">
        <v>623</v>
      </c>
      <c r="C466" s="203" t="s">
        <v>624</v>
      </c>
      <c r="D466" s="203"/>
      <c r="E466" s="203" t="s">
        <v>1319</v>
      </c>
      <c r="F466" s="203" t="s">
        <v>1322</v>
      </c>
      <c r="G466" s="205">
        <v>1</v>
      </c>
      <c r="H466" s="203" t="s">
        <v>79</v>
      </c>
      <c r="I466" s="203" t="s">
        <v>1323</v>
      </c>
      <c r="J466" s="203" t="s">
        <v>1324</v>
      </c>
      <c r="K466" s="203" t="s">
        <v>629</v>
      </c>
      <c r="L466" s="211">
        <v>41320.567361111098</v>
      </c>
      <c r="M466" s="203" t="s">
        <v>630</v>
      </c>
      <c r="N466" s="212">
        <v>1</v>
      </c>
      <c r="O466" s="203" t="s">
        <v>906</v>
      </c>
      <c r="P466" s="212">
        <v>1630200</v>
      </c>
      <c r="Q466" s="205">
        <v>1</v>
      </c>
      <c r="R466" s="203" t="s">
        <v>632</v>
      </c>
      <c r="S466" s="211">
        <v>41323.441770833299</v>
      </c>
      <c r="T466" s="212">
        <v>-1</v>
      </c>
      <c r="U466" s="224">
        <v>1630200</v>
      </c>
    </row>
    <row r="467" spans="1:21" s="183" customFormat="1" hidden="1">
      <c r="A467" s="203" t="s">
        <v>622</v>
      </c>
      <c r="B467" s="203" t="s">
        <v>623</v>
      </c>
      <c r="C467" s="203" t="s">
        <v>624</v>
      </c>
      <c r="D467" s="203"/>
      <c r="E467" s="203" t="s">
        <v>1319</v>
      </c>
      <c r="F467" s="203" t="s">
        <v>629</v>
      </c>
      <c r="G467" s="205" t="s">
        <v>629</v>
      </c>
      <c r="H467" s="203" t="s">
        <v>79</v>
      </c>
      <c r="I467" s="203" t="s">
        <v>1325</v>
      </c>
      <c r="J467" s="203" t="s">
        <v>1326</v>
      </c>
      <c r="K467" s="203" t="s">
        <v>629</v>
      </c>
      <c r="L467" s="211">
        <v>41309.622222222199</v>
      </c>
      <c r="M467" s="203" t="s">
        <v>630</v>
      </c>
      <c r="N467" s="212">
        <v>3</v>
      </c>
      <c r="O467" s="203" t="s">
        <v>629</v>
      </c>
      <c r="P467" s="212">
        <v>208125</v>
      </c>
      <c r="Q467" s="205">
        <v>1</v>
      </c>
      <c r="R467" s="203" t="s">
        <v>632</v>
      </c>
      <c r="S467" s="211">
        <v>41313.585972222201</v>
      </c>
      <c r="T467" s="212">
        <v>-3</v>
      </c>
      <c r="U467" s="224">
        <v>208125</v>
      </c>
    </row>
    <row r="468" spans="1:21" s="183" customFormat="1" hidden="1">
      <c r="A468" s="203" t="s">
        <v>622</v>
      </c>
      <c r="B468" s="203" t="s">
        <v>623</v>
      </c>
      <c r="C468" s="203" t="s">
        <v>624</v>
      </c>
      <c r="D468" s="203"/>
      <c r="E468" s="203" t="s">
        <v>1319</v>
      </c>
      <c r="F468" s="203" t="s">
        <v>629</v>
      </c>
      <c r="G468" s="205" t="s">
        <v>629</v>
      </c>
      <c r="H468" s="203" t="s">
        <v>79</v>
      </c>
      <c r="I468" s="203" t="s">
        <v>680</v>
      </c>
      <c r="J468" s="203" t="s">
        <v>681</v>
      </c>
      <c r="K468" s="203" t="s">
        <v>629</v>
      </c>
      <c r="L468" s="211">
        <v>41309.613888888904</v>
      </c>
      <c r="M468" s="203" t="s">
        <v>630</v>
      </c>
      <c r="N468" s="212">
        <v>50</v>
      </c>
      <c r="O468" s="203" t="s">
        <v>629</v>
      </c>
      <c r="P468" s="212">
        <v>412500</v>
      </c>
      <c r="Q468" s="205">
        <v>1</v>
      </c>
      <c r="R468" s="203" t="s">
        <v>632</v>
      </c>
      <c r="S468" s="211">
        <v>41313.585972222201</v>
      </c>
      <c r="T468" s="212">
        <v>-50</v>
      </c>
      <c r="U468" s="224">
        <v>412500</v>
      </c>
    </row>
    <row r="469" spans="1:21" s="183" customFormat="1" hidden="1">
      <c r="A469" s="203" t="s">
        <v>622</v>
      </c>
      <c r="B469" s="203" t="s">
        <v>623</v>
      </c>
      <c r="C469" s="203" t="s">
        <v>624</v>
      </c>
      <c r="D469" s="203"/>
      <c r="E469" s="203" t="s">
        <v>1319</v>
      </c>
      <c r="F469" s="203" t="s">
        <v>629</v>
      </c>
      <c r="G469" s="205" t="s">
        <v>629</v>
      </c>
      <c r="H469" s="203" t="s">
        <v>79</v>
      </c>
      <c r="I469" s="203" t="s">
        <v>1051</v>
      </c>
      <c r="J469" s="203" t="s">
        <v>443</v>
      </c>
      <c r="K469" s="203" t="s">
        <v>629</v>
      </c>
      <c r="L469" s="211">
        <v>41309.615277777797</v>
      </c>
      <c r="M469" s="203" t="s">
        <v>630</v>
      </c>
      <c r="N469" s="212">
        <v>250</v>
      </c>
      <c r="O469" s="203" t="s">
        <v>629</v>
      </c>
      <c r="P469" s="212">
        <v>275000</v>
      </c>
      <c r="Q469" s="205">
        <v>1</v>
      </c>
      <c r="R469" s="203" t="s">
        <v>632</v>
      </c>
      <c r="S469" s="211">
        <v>41313.585972222201</v>
      </c>
      <c r="T469" s="212">
        <v>-250</v>
      </c>
      <c r="U469" s="224">
        <v>275000</v>
      </c>
    </row>
    <row r="470" spans="1:21" s="183" customFormat="1" hidden="1">
      <c r="A470" s="203" t="s">
        <v>622</v>
      </c>
      <c r="B470" s="203" t="s">
        <v>623</v>
      </c>
      <c r="C470" s="203" t="s">
        <v>624</v>
      </c>
      <c r="D470" s="203"/>
      <c r="E470" s="203" t="s">
        <v>1319</v>
      </c>
      <c r="F470" s="203" t="s">
        <v>629</v>
      </c>
      <c r="G470" s="205" t="s">
        <v>629</v>
      </c>
      <c r="H470" s="203" t="s">
        <v>79</v>
      </c>
      <c r="I470" s="203" t="s">
        <v>1327</v>
      </c>
      <c r="J470" s="203" t="s">
        <v>1328</v>
      </c>
      <c r="K470" s="203" t="s">
        <v>629</v>
      </c>
      <c r="L470" s="211">
        <v>41309.618055555598</v>
      </c>
      <c r="M470" s="203" t="s">
        <v>630</v>
      </c>
      <c r="N470" s="212">
        <v>24</v>
      </c>
      <c r="O470" s="203" t="s">
        <v>629</v>
      </c>
      <c r="P470" s="212">
        <v>146712</v>
      </c>
      <c r="Q470" s="205">
        <v>1</v>
      </c>
      <c r="R470" s="203" t="s">
        <v>632</v>
      </c>
      <c r="S470" s="211">
        <v>41313.585972222201</v>
      </c>
      <c r="T470" s="212">
        <v>-24</v>
      </c>
      <c r="U470" s="224">
        <v>146712</v>
      </c>
    </row>
    <row r="471" spans="1:21" s="183" customFormat="1" hidden="1">
      <c r="A471" s="203" t="s">
        <v>622</v>
      </c>
      <c r="B471" s="203" t="s">
        <v>623</v>
      </c>
      <c r="C471" s="203" t="s">
        <v>624</v>
      </c>
      <c r="D471" s="203"/>
      <c r="E471" s="203" t="s">
        <v>1319</v>
      </c>
      <c r="F471" s="203" t="s">
        <v>629</v>
      </c>
      <c r="G471" s="205" t="s">
        <v>629</v>
      </c>
      <c r="H471" s="203" t="s">
        <v>79</v>
      </c>
      <c r="I471" s="203" t="s">
        <v>1095</v>
      </c>
      <c r="J471" s="203" t="s">
        <v>376</v>
      </c>
      <c r="K471" s="203" t="s">
        <v>629</v>
      </c>
      <c r="L471" s="211">
        <v>41309.624305555597</v>
      </c>
      <c r="M471" s="203" t="s">
        <v>630</v>
      </c>
      <c r="N471" s="212">
        <v>2</v>
      </c>
      <c r="O471" s="203" t="s">
        <v>629</v>
      </c>
      <c r="P471" s="212">
        <v>11940</v>
      </c>
      <c r="Q471" s="205">
        <v>1</v>
      </c>
      <c r="R471" s="203" t="s">
        <v>632</v>
      </c>
      <c r="S471" s="211">
        <v>41313.585972222201</v>
      </c>
      <c r="T471" s="212">
        <v>-2</v>
      </c>
      <c r="U471" s="224">
        <v>11940</v>
      </c>
    </row>
    <row r="472" spans="1:21" s="183" customFormat="1" hidden="1">
      <c r="A472" s="203" t="s">
        <v>622</v>
      </c>
      <c r="B472" s="203" t="s">
        <v>623</v>
      </c>
      <c r="C472" s="203" t="s">
        <v>624</v>
      </c>
      <c r="D472" s="203"/>
      <c r="E472" s="203" t="s">
        <v>1319</v>
      </c>
      <c r="F472" s="203" t="s">
        <v>629</v>
      </c>
      <c r="G472" s="205" t="s">
        <v>629</v>
      </c>
      <c r="H472" s="203" t="s">
        <v>79</v>
      </c>
      <c r="I472" s="203" t="s">
        <v>1120</v>
      </c>
      <c r="J472" s="203" t="s">
        <v>1121</v>
      </c>
      <c r="K472" s="203" t="s">
        <v>629</v>
      </c>
      <c r="L472" s="211">
        <v>41309.623611111099</v>
      </c>
      <c r="M472" s="203" t="s">
        <v>630</v>
      </c>
      <c r="N472" s="212">
        <v>2</v>
      </c>
      <c r="O472" s="203" t="s">
        <v>629</v>
      </c>
      <c r="P472" s="212">
        <v>12962.5</v>
      </c>
      <c r="Q472" s="205">
        <v>1</v>
      </c>
      <c r="R472" s="203" t="s">
        <v>632</v>
      </c>
      <c r="S472" s="211">
        <v>41313.585972222201</v>
      </c>
      <c r="T472" s="212">
        <v>-2</v>
      </c>
      <c r="U472" s="224">
        <v>12962.5</v>
      </c>
    </row>
    <row r="473" spans="1:21" s="183" customFormat="1" hidden="1">
      <c r="A473" s="203" t="s">
        <v>622</v>
      </c>
      <c r="B473" s="203" t="s">
        <v>623</v>
      </c>
      <c r="C473" s="203" t="s">
        <v>624</v>
      </c>
      <c r="D473" s="203"/>
      <c r="E473" s="203" t="s">
        <v>1319</v>
      </c>
      <c r="F473" s="203" t="s">
        <v>629</v>
      </c>
      <c r="G473" s="205" t="s">
        <v>629</v>
      </c>
      <c r="H473" s="203" t="s">
        <v>79</v>
      </c>
      <c r="I473" s="203" t="s">
        <v>1062</v>
      </c>
      <c r="J473" s="203" t="s">
        <v>1063</v>
      </c>
      <c r="K473" s="203" t="s">
        <v>629</v>
      </c>
      <c r="L473" s="211">
        <v>41309.625</v>
      </c>
      <c r="M473" s="203" t="s">
        <v>630</v>
      </c>
      <c r="N473" s="212">
        <v>2</v>
      </c>
      <c r="O473" s="203" t="s">
        <v>629</v>
      </c>
      <c r="P473" s="212">
        <v>40918</v>
      </c>
      <c r="Q473" s="205">
        <v>1</v>
      </c>
      <c r="R473" s="203" t="s">
        <v>632</v>
      </c>
      <c r="S473" s="211">
        <v>41313.585972222201</v>
      </c>
      <c r="T473" s="212">
        <v>-2</v>
      </c>
      <c r="U473" s="224">
        <v>40918</v>
      </c>
    </row>
    <row r="474" spans="1:21" s="183" customFormat="1" hidden="1">
      <c r="A474" s="203" t="s">
        <v>622</v>
      </c>
      <c r="B474" s="203" t="s">
        <v>623</v>
      </c>
      <c r="C474" s="203" t="s">
        <v>624</v>
      </c>
      <c r="D474" s="203"/>
      <c r="E474" s="203" t="s">
        <v>1319</v>
      </c>
      <c r="F474" s="203" t="s">
        <v>629</v>
      </c>
      <c r="G474" s="205" t="s">
        <v>629</v>
      </c>
      <c r="H474" s="203" t="s">
        <v>79</v>
      </c>
      <c r="I474" s="203" t="s">
        <v>1064</v>
      </c>
      <c r="J474" s="203" t="s">
        <v>1065</v>
      </c>
      <c r="K474" s="203" t="s">
        <v>629</v>
      </c>
      <c r="L474" s="211">
        <v>41309.625694444403</v>
      </c>
      <c r="M474" s="203" t="s">
        <v>630</v>
      </c>
      <c r="N474" s="212">
        <v>4</v>
      </c>
      <c r="O474" s="203" t="s">
        <v>629</v>
      </c>
      <c r="P474" s="212">
        <v>16645.919999999998</v>
      </c>
      <c r="Q474" s="205">
        <v>1</v>
      </c>
      <c r="R474" s="203" t="s">
        <v>632</v>
      </c>
      <c r="S474" s="211">
        <v>41313.5859837963</v>
      </c>
      <c r="T474" s="212">
        <v>-4</v>
      </c>
      <c r="U474" s="224">
        <v>16645.919999999998</v>
      </c>
    </row>
    <row r="475" spans="1:21" s="183" customFormat="1" hidden="1">
      <c r="A475" s="203" t="s">
        <v>622</v>
      </c>
      <c r="B475" s="203" t="s">
        <v>623</v>
      </c>
      <c r="C475" s="203" t="s">
        <v>624</v>
      </c>
      <c r="D475" s="203"/>
      <c r="E475" s="203" t="s">
        <v>1319</v>
      </c>
      <c r="F475" s="203" t="s">
        <v>629</v>
      </c>
      <c r="G475" s="205" t="s">
        <v>629</v>
      </c>
      <c r="H475" s="203" t="s">
        <v>79</v>
      </c>
      <c r="I475" s="203" t="s">
        <v>1066</v>
      </c>
      <c r="J475" s="203" t="s">
        <v>1067</v>
      </c>
      <c r="K475" s="203" t="s">
        <v>629</v>
      </c>
      <c r="L475" s="211">
        <v>41309.624305555597</v>
      </c>
      <c r="M475" s="203" t="s">
        <v>630</v>
      </c>
      <c r="N475" s="212">
        <v>2</v>
      </c>
      <c r="O475" s="203" t="s">
        <v>629</v>
      </c>
      <c r="P475" s="212">
        <v>29000</v>
      </c>
      <c r="Q475" s="205">
        <v>1</v>
      </c>
      <c r="R475" s="203" t="s">
        <v>632</v>
      </c>
      <c r="S475" s="211">
        <v>41313.585972222201</v>
      </c>
      <c r="T475" s="212">
        <v>-2</v>
      </c>
      <c r="U475" s="224">
        <v>29000</v>
      </c>
    </row>
    <row r="476" spans="1:21" s="183" customFormat="1" hidden="1">
      <c r="A476" s="203" t="s">
        <v>622</v>
      </c>
      <c r="B476" s="203" t="s">
        <v>623</v>
      </c>
      <c r="C476" s="203" t="s">
        <v>624</v>
      </c>
      <c r="D476" s="203"/>
      <c r="E476" s="203" t="s">
        <v>1319</v>
      </c>
      <c r="F476" s="203" t="s">
        <v>629</v>
      </c>
      <c r="G476" s="205" t="s">
        <v>629</v>
      </c>
      <c r="H476" s="203" t="s">
        <v>79</v>
      </c>
      <c r="I476" s="203" t="s">
        <v>1329</v>
      </c>
      <c r="J476" s="203" t="s">
        <v>1330</v>
      </c>
      <c r="K476" s="203" t="s">
        <v>629</v>
      </c>
      <c r="L476" s="211">
        <v>41309.618750000001</v>
      </c>
      <c r="M476" s="203" t="s">
        <v>630</v>
      </c>
      <c r="N476" s="212">
        <v>4</v>
      </c>
      <c r="O476" s="203" t="s">
        <v>629</v>
      </c>
      <c r="P476" s="212">
        <v>736000</v>
      </c>
      <c r="Q476" s="205">
        <v>1</v>
      </c>
      <c r="R476" s="203" t="s">
        <v>632</v>
      </c>
      <c r="S476" s="211">
        <v>41313.585972222201</v>
      </c>
      <c r="T476" s="212">
        <v>-4</v>
      </c>
      <c r="U476" s="224">
        <v>736000</v>
      </c>
    </row>
    <row r="477" spans="1:21" s="183" customFormat="1" hidden="1">
      <c r="A477" s="203" t="s">
        <v>622</v>
      </c>
      <c r="B477" s="203" t="s">
        <v>623</v>
      </c>
      <c r="C477" s="203" t="s">
        <v>624</v>
      </c>
      <c r="D477" s="203"/>
      <c r="E477" s="203" t="s">
        <v>1319</v>
      </c>
      <c r="F477" s="203" t="s">
        <v>629</v>
      </c>
      <c r="G477" s="205" t="s">
        <v>629</v>
      </c>
      <c r="H477" s="203" t="s">
        <v>79</v>
      </c>
      <c r="I477" s="203" t="s">
        <v>1009</v>
      </c>
      <c r="J477" s="203" t="s">
        <v>1010</v>
      </c>
      <c r="K477" s="203" t="s">
        <v>629</v>
      </c>
      <c r="L477" s="211">
        <v>41309.618750000001</v>
      </c>
      <c r="M477" s="203" t="s">
        <v>630</v>
      </c>
      <c r="N477" s="212">
        <v>4</v>
      </c>
      <c r="O477" s="203" t="s">
        <v>629</v>
      </c>
      <c r="P477" s="212">
        <v>211251.88</v>
      </c>
      <c r="Q477" s="205">
        <v>1</v>
      </c>
      <c r="R477" s="203" t="s">
        <v>632</v>
      </c>
      <c r="S477" s="211">
        <v>41313.585972222201</v>
      </c>
      <c r="T477" s="212">
        <v>-4</v>
      </c>
      <c r="U477" s="224">
        <v>211251.88</v>
      </c>
    </row>
    <row r="478" spans="1:21" s="183" customFormat="1" hidden="1">
      <c r="A478" s="203" t="s">
        <v>622</v>
      </c>
      <c r="B478" s="203" t="s">
        <v>623</v>
      </c>
      <c r="C478" s="203" t="s">
        <v>624</v>
      </c>
      <c r="D478" s="203"/>
      <c r="E478" s="203" t="s">
        <v>1319</v>
      </c>
      <c r="F478" s="203" t="s">
        <v>629</v>
      </c>
      <c r="G478" s="205" t="s">
        <v>629</v>
      </c>
      <c r="H478" s="203" t="s">
        <v>79</v>
      </c>
      <c r="I478" s="203" t="s">
        <v>1070</v>
      </c>
      <c r="J478" s="203" t="s">
        <v>1071</v>
      </c>
      <c r="K478" s="203" t="s">
        <v>629</v>
      </c>
      <c r="L478" s="211">
        <v>41309.622916666704</v>
      </c>
      <c r="M478" s="203" t="s">
        <v>630</v>
      </c>
      <c r="N478" s="212">
        <v>4</v>
      </c>
      <c r="O478" s="203" t="s">
        <v>629</v>
      </c>
      <c r="P478" s="212">
        <v>15628.64</v>
      </c>
      <c r="Q478" s="205">
        <v>1</v>
      </c>
      <c r="R478" s="203" t="s">
        <v>632</v>
      </c>
      <c r="S478" s="211">
        <v>41313.585972222201</v>
      </c>
      <c r="T478" s="212">
        <v>-4</v>
      </c>
      <c r="U478" s="224">
        <v>15628.64</v>
      </c>
    </row>
    <row r="479" spans="1:21" s="183" customFormat="1" hidden="1">
      <c r="A479" s="203" t="s">
        <v>622</v>
      </c>
      <c r="B479" s="203" t="s">
        <v>623</v>
      </c>
      <c r="C479" s="203" t="s">
        <v>624</v>
      </c>
      <c r="D479" s="203"/>
      <c r="E479" s="203" t="s">
        <v>1331</v>
      </c>
      <c r="F479" s="203" t="s">
        <v>629</v>
      </c>
      <c r="G479" s="205" t="s">
        <v>629</v>
      </c>
      <c r="H479" s="203" t="s">
        <v>79</v>
      </c>
      <c r="I479" s="203" t="s">
        <v>680</v>
      </c>
      <c r="J479" s="203" t="s">
        <v>681</v>
      </c>
      <c r="K479" s="203" t="s">
        <v>629</v>
      </c>
      <c r="L479" s="211">
        <v>41309.636805555601</v>
      </c>
      <c r="M479" s="203" t="s">
        <v>630</v>
      </c>
      <c r="N479" s="212">
        <v>25</v>
      </c>
      <c r="O479" s="203" t="s">
        <v>629</v>
      </c>
      <c r="P479" s="212">
        <v>206250</v>
      </c>
      <c r="Q479" s="205">
        <v>1</v>
      </c>
      <c r="R479" s="203" t="s">
        <v>632</v>
      </c>
      <c r="S479" s="211">
        <v>41313.5648842593</v>
      </c>
      <c r="T479" s="212">
        <v>-25</v>
      </c>
      <c r="U479" s="224">
        <v>206250</v>
      </c>
    </row>
    <row r="480" spans="1:21" s="183" customFormat="1" hidden="1">
      <c r="A480" s="203" t="s">
        <v>622</v>
      </c>
      <c r="B480" s="203" t="s">
        <v>623</v>
      </c>
      <c r="C480" s="203" t="s">
        <v>624</v>
      </c>
      <c r="D480" s="203"/>
      <c r="E480" s="203" t="s">
        <v>1331</v>
      </c>
      <c r="F480" s="203" t="s">
        <v>629</v>
      </c>
      <c r="G480" s="205" t="s">
        <v>629</v>
      </c>
      <c r="H480" s="203" t="s">
        <v>79</v>
      </c>
      <c r="I480" s="203" t="s">
        <v>1093</v>
      </c>
      <c r="J480" s="203" t="s">
        <v>445</v>
      </c>
      <c r="K480" s="203" t="s">
        <v>629</v>
      </c>
      <c r="L480" s="211">
        <v>41309.632638888899</v>
      </c>
      <c r="M480" s="203" t="s">
        <v>630</v>
      </c>
      <c r="N480" s="212">
        <v>12</v>
      </c>
      <c r="O480" s="203" t="s">
        <v>629</v>
      </c>
      <c r="P480" s="212">
        <v>37233.480000000003</v>
      </c>
      <c r="Q480" s="205">
        <v>1</v>
      </c>
      <c r="R480" s="203" t="s">
        <v>632</v>
      </c>
      <c r="S480" s="211">
        <v>41313.5648842593</v>
      </c>
      <c r="T480" s="212">
        <v>-12</v>
      </c>
      <c r="U480" s="224">
        <v>37233.480000000003</v>
      </c>
    </row>
    <row r="481" spans="1:21" s="183" customFormat="1" hidden="1">
      <c r="A481" s="203" t="s">
        <v>622</v>
      </c>
      <c r="B481" s="203" t="s">
        <v>623</v>
      </c>
      <c r="C481" s="203" t="s">
        <v>624</v>
      </c>
      <c r="D481" s="203"/>
      <c r="E481" s="203" t="s">
        <v>1331</v>
      </c>
      <c r="F481" s="203" t="s">
        <v>629</v>
      </c>
      <c r="G481" s="205" t="s">
        <v>629</v>
      </c>
      <c r="H481" s="203" t="s">
        <v>79</v>
      </c>
      <c r="I481" s="203" t="s">
        <v>1094</v>
      </c>
      <c r="J481" s="203" t="s">
        <v>371</v>
      </c>
      <c r="K481" s="203" t="s">
        <v>629</v>
      </c>
      <c r="L481" s="211">
        <v>41309.632638888899</v>
      </c>
      <c r="M481" s="203" t="s">
        <v>630</v>
      </c>
      <c r="N481" s="212">
        <v>4</v>
      </c>
      <c r="O481" s="203" t="s">
        <v>629</v>
      </c>
      <c r="P481" s="212">
        <v>144941.16</v>
      </c>
      <c r="Q481" s="205">
        <v>1</v>
      </c>
      <c r="R481" s="203" t="s">
        <v>632</v>
      </c>
      <c r="S481" s="211">
        <v>41313.5648842593</v>
      </c>
      <c r="T481" s="212">
        <v>-4</v>
      </c>
      <c r="U481" s="224">
        <v>144941.16</v>
      </c>
    </row>
    <row r="482" spans="1:21" s="183" customFormat="1" hidden="1">
      <c r="A482" s="203" t="s">
        <v>622</v>
      </c>
      <c r="B482" s="203" t="s">
        <v>623</v>
      </c>
      <c r="C482" s="203" t="s">
        <v>624</v>
      </c>
      <c r="D482" s="203"/>
      <c r="E482" s="203" t="s">
        <v>1331</v>
      </c>
      <c r="F482" s="203" t="s">
        <v>629</v>
      </c>
      <c r="G482" s="205" t="s">
        <v>629</v>
      </c>
      <c r="H482" s="203" t="s">
        <v>79</v>
      </c>
      <c r="I482" s="203" t="s">
        <v>1311</v>
      </c>
      <c r="J482" s="203" t="s">
        <v>1312</v>
      </c>
      <c r="K482" s="203" t="s">
        <v>629</v>
      </c>
      <c r="L482" s="211">
        <v>41309.629861111098</v>
      </c>
      <c r="M482" s="203" t="s">
        <v>630</v>
      </c>
      <c r="N482" s="212">
        <v>2</v>
      </c>
      <c r="O482" s="203" t="s">
        <v>629</v>
      </c>
      <c r="P482" s="212">
        <v>137500</v>
      </c>
      <c r="Q482" s="205">
        <v>1</v>
      </c>
      <c r="R482" s="203" t="s">
        <v>632</v>
      </c>
      <c r="S482" s="211">
        <v>41313.5648842593</v>
      </c>
      <c r="T482" s="212">
        <v>-2</v>
      </c>
      <c r="U482" s="224">
        <v>137500</v>
      </c>
    </row>
    <row r="483" spans="1:21" s="183" customFormat="1" hidden="1">
      <c r="A483" s="203" t="s">
        <v>622</v>
      </c>
      <c r="B483" s="203" t="s">
        <v>623</v>
      </c>
      <c r="C483" s="203" t="s">
        <v>624</v>
      </c>
      <c r="D483" s="203"/>
      <c r="E483" s="203" t="s">
        <v>1331</v>
      </c>
      <c r="F483" s="203" t="s">
        <v>629</v>
      </c>
      <c r="G483" s="205" t="s">
        <v>629</v>
      </c>
      <c r="H483" s="203" t="s">
        <v>79</v>
      </c>
      <c r="I483" s="203" t="s">
        <v>1054</v>
      </c>
      <c r="J483" s="203" t="s">
        <v>1055</v>
      </c>
      <c r="K483" s="203" t="s">
        <v>629</v>
      </c>
      <c r="L483" s="211">
        <v>41309.631249999999</v>
      </c>
      <c r="M483" s="203" t="s">
        <v>630</v>
      </c>
      <c r="N483" s="212">
        <v>6</v>
      </c>
      <c r="O483" s="203" t="s">
        <v>629</v>
      </c>
      <c r="P483" s="212">
        <v>31875</v>
      </c>
      <c r="Q483" s="205">
        <v>1</v>
      </c>
      <c r="R483" s="203" t="s">
        <v>632</v>
      </c>
      <c r="S483" s="211">
        <v>41313.5648842593</v>
      </c>
      <c r="T483" s="212">
        <v>-6</v>
      </c>
      <c r="U483" s="224">
        <v>31875</v>
      </c>
    </row>
    <row r="484" spans="1:21" s="183" customFormat="1" hidden="1">
      <c r="A484" s="203" t="s">
        <v>622</v>
      </c>
      <c r="B484" s="203" t="s">
        <v>623</v>
      </c>
      <c r="C484" s="203" t="s">
        <v>624</v>
      </c>
      <c r="D484" s="203"/>
      <c r="E484" s="203" t="s">
        <v>1331</v>
      </c>
      <c r="F484" s="203" t="s">
        <v>629</v>
      </c>
      <c r="G484" s="205" t="s">
        <v>629</v>
      </c>
      <c r="H484" s="203" t="s">
        <v>79</v>
      </c>
      <c r="I484" s="203" t="s">
        <v>1060</v>
      </c>
      <c r="J484" s="203" t="s">
        <v>1061</v>
      </c>
      <c r="K484" s="203" t="s">
        <v>629</v>
      </c>
      <c r="L484" s="211">
        <v>41309.631249999999</v>
      </c>
      <c r="M484" s="203" t="s">
        <v>630</v>
      </c>
      <c r="N484" s="212">
        <v>6</v>
      </c>
      <c r="O484" s="203" t="s">
        <v>629</v>
      </c>
      <c r="P484" s="212">
        <v>49200</v>
      </c>
      <c r="Q484" s="205">
        <v>1</v>
      </c>
      <c r="R484" s="203" t="s">
        <v>632</v>
      </c>
      <c r="S484" s="211">
        <v>41313.5648842593</v>
      </c>
      <c r="T484" s="212">
        <v>-6</v>
      </c>
      <c r="U484" s="224">
        <v>49200</v>
      </c>
    </row>
    <row r="485" spans="1:21" s="183" customFormat="1" hidden="1">
      <c r="A485" s="203" t="s">
        <v>622</v>
      </c>
      <c r="B485" s="203" t="s">
        <v>623</v>
      </c>
      <c r="C485" s="203" t="s">
        <v>624</v>
      </c>
      <c r="D485" s="203"/>
      <c r="E485" s="203" t="s">
        <v>1331</v>
      </c>
      <c r="F485" s="203" t="s">
        <v>629</v>
      </c>
      <c r="G485" s="205" t="s">
        <v>629</v>
      </c>
      <c r="H485" s="203" t="s">
        <v>79</v>
      </c>
      <c r="I485" s="203" t="s">
        <v>1332</v>
      </c>
      <c r="J485" s="203" t="s">
        <v>1333</v>
      </c>
      <c r="K485" s="203" t="s">
        <v>629</v>
      </c>
      <c r="L485" s="211">
        <v>41309.629166666702</v>
      </c>
      <c r="M485" s="203" t="s">
        <v>630</v>
      </c>
      <c r="N485" s="212">
        <v>6</v>
      </c>
      <c r="O485" s="203" t="s">
        <v>629</v>
      </c>
      <c r="P485" s="212">
        <v>1506060</v>
      </c>
      <c r="Q485" s="205">
        <v>1</v>
      </c>
      <c r="R485" s="203" t="s">
        <v>632</v>
      </c>
      <c r="S485" s="211">
        <v>41313.5648842593</v>
      </c>
      <c r="T485" s="212">
        <v>-6</v>
      </c>
      <c r="U485" s="224">
        <v>1506060</v>
      </c>
    </row>
    <row r="486" spans="1:21" s="183" customFormat="1" hidden="1">
      <c r="A486" s="203" t="s">
        <v>622</v>
      </c>
      <c r="B486" s="203" t="s">
        <v>623</v>
      </c>
      <c r="C486" s="203" t="s">
        <v>624</v>
      </c>
      <c r="D486" s="203"/>
      <c r="E486" s="203" t="s">
        <v>1331</v>
      </c>
      <c r="F486" s="203" t="s">
        <v>629</v>
      </c>
      <c r="G486" s="205" t="s">
        <v>629</v>
      </c>
      <c r="H486" s="203" t="s">
        <v>79</v>
      </c>
      <c r="I486" s="203" t="s">
        <v>678</v>
      </c>
      <c r="J486" s="203" t="s">
        <v>679</v>
      </c>
      <c r="K486" s="203" t="s">
        <v>629</v>
      </c>
      <c r="L486" s="211">
        <v>41309.634722222203</v>
      </c>
      <c r="M486" s="203" t="s">
        <v>630</v>
      </c>
      <c r="N486" s="212">
        <v>200</v>
      </c>
      <c r="O486" s="203" t="s">
        <v>629</v>
      </c>
      <c r="P486" s="212">
        <v>420000</v>
      </c>
      <c r="Q486" s="205">
        <v>1</v>
      </c>
      <c r="R486" s="203" t="s">
        <v>632</v>
      </c>
      <c r="S486" s="211">
        <v>41313.5648842593</v>
      </c>
      <c r="T486" s="212">
        <v>-200</v>
      </c>
      <c r="U486" s="224">
        <v>420000</v>
      </c>
    </row>
    <row r="487" spans="1:21" s="183" customFormat="1" hidden="1">
      <c r="A487" s="203" t="s">
        <v>622</v>
      </c>
      <c r="B487" s="203" t="s">
        <v>623</v>
      </c>
      <c r="C487" s="203" t="s">
        <v>624</v>
      </c>
      <c r="D487" s="203"/>
      <c r="E487" s="203" t="s">
        <v>1331</v>
      </c>
      <c r="F487" s="203" t="s">
        <v>629</v>
      </c>
      <c r="G487" s="205" t="s">
        <v>629</v>
      </c>
      <c r="H487" s="203" t="s">
        <v>79</v>
      </c>
      <c r="I487" s="203" t="s">
        <v>1009</v>
      </c>
      <c r="J487" s="203" t="s">
        <v>1010</v>
      </c>
      <c r="K487" s="203" t="s">
        <v>629</v>
      </c>
      <c r="L487" s="211">
        <v>41309.625694444403</v>
      </c>
      <c r="M487" s="203" t="s">
        <v>630</v>
      </c>
      <c r="N487" s="212">
        <v>4</v>
      </c>
      <c r="O487" s="203" t="s">
        <v>629</v>
      </c>
      <c r="P487" s="212">
        <v>211251.88</v>
      </c>
      <c r="Q487" s="205">
        <v>1</v>
      </c>
      <c r="R487" s="203" t="s">
        <v>632</v>
      </c>
      <c r="S487" s="211">
        <v>41313.5648842593</v>
      </c>
      <c r="T487" s="212">
        <v>-4</v>
      </c>
      <c r="U487" s="224">
        <v>211251.88</v>
      </c>
    </row>
    <row r="488" spans="1:21" s="183" customFormat="1" hidden="1">
      <c r="A488" s="203" t="s">
        <v>622</v>
      </c>
      <c r="B488" s="203" t="s">
        <v>623</v>
      </c>
      <c r="C488" s="203" t="s">
        <v>624</v>
      </c>
      <c r="D488" s="203"/>
      <c r="E488" s="203" t="s">
        <v>1331</v>
      </c>
      <c r="F488" s="203" t="s">
        <v>629</v>
      </c>
      <c r="G488" s="205" t="s">
        <v>629</v>
      </c>
      <c r="H488" s="203" t="s">
        <v>79</v>
      </c>
      <c r="I488" s="203" t="s">
        <v>1072</v>
      </c>
      <c r="J488" s="203" t="s">
        <v>1073</v>
      </c>
      <c r="K488" s="203" t="s">
        <v>629</v>
      </c>
      <c r="L488" s="211">
        <v>41309.631944444402</v>
      </c>
      <c r="M488" s="203" t="s">
        <v>630</v>
      </c>
      <c r="N488" s="212">
        <v>4</v>
      </c>
      <c r="O488" s="203" t="s">
        <v>629</v>
      </c>
      <c r="P488" s="212">
        <v>112780.32</v>
      </c>
      <c r="Q488" s="205">
        <v>1</v>
      </c>
      <c r="R488" s="203" t="s">
        <v>632</v>
      </c>
      <c r="S488" s="211">
        <v>41313.5648842593</v>
      </c>
      <c r="T488" s="212">
        <v>-4</v>
      </c>
      <c r="U488" s="224">
        <v>112780.32</v>
      </c>
    </row>
    <row r="489" spans="1:21" s="183" customFormat="1" hidden="1">
      <c r="A489" s="203" t="s">
        <v>622</v>
      </c>
      <c r="B489" s="203" t="s">
        <v>623</v>
      </c>
      <c r="C489" s="203" t="s">
        <v>624</v>
      </c>
      <c r="D489" s="203"/>
      <c r="E489" s="203" t="s">
        <v>1331</v>
      </c>
      <c r="F489" s="203" t="s">
        <v>629</v>
      </c>
      <c r="G489" s="205" t="s">
        <v>629</v>
      </c>
      <c r="H489" s="203" t="s">
        <v>79</v>
      </c>
      <c r="I489" s="203" t="s">
        <v>1074</v>
      </c>
      <c r="J489" s="203" t="s">
        <v>1075</v>
      </c>
      <c r="K489" s="203" t="s">
        <v>629</v>
      </c>
      <c r="L489" s="211">
        <v>41309.631944444402</v>
      </c>
      <c r="M489" s="203" t="s">
        <v>630</v>
      </c>
      <c r="N489" s="212">
        <v>3</v>
      </c>
      <c r="O489" s="203" t="s">
        <v>629</v>
      </c>
      <c r="P489" s="212">
        <v>23882.46</v>
      </c>
      <c r="Q489" s="205">
        <v>1</v>
      </c>
      <c r="R489" s="203" t="s">
        <v>632</v>
      </c>
      <c r="S489" s="211">
        <v>41313.5648842593</v>
      </c>
      <c r="T489" s="212">
        <v>-3</v>
      </c>
      <c r="U489" s="224">
        <v>23882.46</v>
      </c>
    </row>
    <row r="490" spans="1:21" s="183" customFormat="1" hidden="1">
      <c r="A490" s="203" t="s">
        <v>622</v>
      </c>
      <c r="B490" s="203" t="s">
        <v>623</v>
      </c>
      <c r="C490" s="203" t="s">
        <v>624</v>
      </c>
      <c r="D490" s="203"/>
      <c r="E490" s="203" t="s">
        <v>1334</v>
      </c>
      <c r="F490" s="203" t="s">
        <v>1335</v>
      </c>
      <c r="G490" s="205">
        <v>1</v>
      </c>
      <c r="H490" s="203" t="s">
        <v>1017</v>
      </c>
      <c r="I490" s="203" t="s">
        <v>1336</v>
      </c>
      <c r="J490" s="203" t="s">
        <v>1337</v>
      </c>
      <c r="K490" s="203" t="s">
        <v>629</v>
      </c>
      <c r="L490" s="211">
        <v>41320.633125</v>
      </c>
      <c r="M490" s="203" t="s">
        <v>630</v>
      </c>
      <c r="N490" s="212">
        <v>2</v>
      </c>
      <c r="O490" s="203" t="s">
        <v>631</v>
      </c>
      <c r="P490" s="212">
        <v>0</v>
      </c>
      <c r="Q490" s="205">
        <v>1</v>
      </c>
      <c r="R490" s="203" t="s">
        <v>632</v>
      </c>
      <c r="S490" s="211">
        <v>41318.639606481498</v>
      </c>
      <c r="T490" s="212">
        <v>-2</v>
      </c>
      <c r="U490" s="224">
        <v>0</v>
      </c>
    </row>
    <row r="491" spans="1:21" s="183" customFormat="1" hidden="1">
      <c r="A491" s="203" t="s">
        <v>622</v>
      </c>
      <c r="B491" s="203" t="s">
        <v>623</v>
      </c>
      <c r="C491" s="203" t="s">
        <v>624</v>
      </c>
      <c r="D491" s="203"/>
      <c r="E491" s="203" t="s">
        <v>1334</v>
      </c>
      <c r="F491" s="203" t="s">
        <v>1335</v>
      </c>
      <c r="G491" s="205">
        <v>2</v>
      </c>
      <c r="H491" s="203" t="s">
        <v>1017</v>
      </c>
      <c r="I491" s="203" t="s">
        <v>1338</v>
      </c>
      <c r="J491" s="203" t="s">
        <v>1339</v>
      </c>
      <c r="K491" s="203" t="s">
        <v>629</v>
      </c>
      <c r="L491" s="211">
        <v>41320.633125</v>
      </c>
      <c r="M491" s="203" t="s">
        <v>630</v>
      </c>
      <c r="N491" s="212">
        <v>2</v>
      </c>
      <c r="O491" s="203" t="s">
        <v>631</v>
      </c>
      <c r="P491" s="212">
        <v>0</v>
      </c>
      <c r="Q491" s="205">
        <v>1</v>
      </c>
      <c r="R491" s="203" t="s">
        <v>632</v>
      </c>
      <c r="S491" s="211">
        <v>41318.639606481498</v>
      </c>
      <c r="T491" s="212">
        <v>-2</v>
      </c>
      <c r="U491" s="224">
        <v>0</v>
      </c>
    </row>
    <row r="492" spans="1:21" s="183" customFormat="1" hidden="1">
      <c r="A492" s="203" t="s">
        <v>622</v>
      </c>
      <c r="B492" s="203" t="s">
        <v>623</v>
      </c>
      <c r="C492" s="203" t="s">
        <v>624</v>
      </c>
      <c r="D492" s="203"/>
      <c r="E492" s="203" t="s">
        <v>1334</v>
      </c>
      <c r="F492" s="203" t="s">
        <v>1335</v>
      </c>
      <c r="G492" s="205">
        <v>3</v>
      </c>
      <c r="H492" s="203" t="s">
        <v>1017</v>
      </c>
      <c r="I492" s="203" t="s">
        <v>1340</v>
      </c>
      <c r="J492" s="203" t="s">
        <v>1341</v>
      </c>
      <c r="K492" s="203" t="s">
        <v>629</v>
      </c>
      <c r="L492" s="211">
        <v>41320.633125</v>
      </c>
      <c r="M492" s="203" t="s">
        <v>630</v>
      </c>
      <c r="N492" s="212">
        <v>2</v>
      </c>
      <c r="O492" s="203" t="s">
        <v>631</v>
      </c>
      <c r="P492" s="212">
        <v>0</v>
      </c>
      <c r="Q492" s="205">
        <v>1</v>
      </c>
      <c r="R492" s="203" t="s">
        <v>632</v>
      </c>
      <c r="S492" s="211">
        <v>41318.639606481498</v>
      </c>
      <c r="T492" s="212">
        <v>-2</v>
      </c>
      <c r="U492" s="224">
        <v>0</v>
      </c>
    </row>
    <row r="493" spans="1:21" s="183" customFormat="1" hidden="1">
      <c r="A493" s="203" t="s">
        <v>622</v>
      </c>
      <c r="B493" s="203" t="s">
        <v>623</v>
      </c>
      <c r="C493" s="203" t="s">
        <v>624</v>
      </c>
      <c r="D493" s="203"/>
      <c r="E493" s="203" t="s">
        <v>1334</v>
      </c>
      <c r="F493" s="203" t="s">
        <v>1335</v>
      </c>
      <c r="G493" s="205">
        <v>4</v>
      </c>
      <c r="H493" s="203" t="s">
        <v>1017</v>
      </c>
      <c r="I493" s="203" t="s">
        <v>1022</v>
      </c>
      <c r="J493" s="203" t="s">
        <v>1023</v>
      </c>
      <c r="K493" s="203" t="s">
        <v>629</v>
      </c>
      <c r="L493" s="211">
        <v>41320.633125</v>
      </c>
      <c r="M493" s="203" t="s">
        <v>630</v>
      </c>
      <c r="N493" s="212">
        <v>1</v>
      </c>
      <c r="O493" s="203" t="s">
        <v>631</v>
      </c>
      <c r="P493" s="212">
        <v>0</v>
      </c>
      <c r="Q493" s="205">
        <v>1</v>
      </c>
      <c r="R493" s="203" t="s">
        <v>632</v>
      </c>
      <c r="S493" s="211">
        <v>41318.639618055597</v>
      </c>
      <c r="T493" s="212">
        <v>-1</v>
      </c>
      <c r="U493" s="224">
        <v>0</v>
      </c>
    </row>
    <row r="494" spans="1:21" s="183" customFormat="1" hidden="1">
      <c r="A494" s="203" t="s">
        <v>622</v>
      </c>
      <c r="B494" s="203" t="s">
        <v>623</v>
      </c>
      <c r="C494" s="203" t="s">
        <v>624</v>
      </c>
      <c r="D494" s="203"/>
      <c r="E494" s="203" t="s">
        <v>1334</v>
      </c>
      <c r="F494" s="203" t="s">
        <v>1342</v>
      </c>
      <c r="G494" s="205">
        <v>1</v>
      </c>
      <c r="H494" s="203" t="s">
        <v>1017</v>
      </c>
      <c r="I494" s="203" t="s">
        <v>1338</v>
      </c>
      <c r="J494" s="203" t="s">
        <v>1339</v>
      </c>
      <c r="K494" s="203" t="s">
        <v>629</v>
      </c>
      <c r="L494" s="211">
        <v>41320.636805555601</v>
      </c>
      <c r="M494" s="203" t="s">
        <v>630</v>
      </c>
      <c r="N494" s="212">
        <v>2</v>
      </c>
      <c r="O494" s="203" t="s">
        <v>631</v>
      </c>
      <c r="P494" s="212">
        <v>0</v>
      </c>
      <c r="Q494" s="205">
        <v>1</v>
      </c>
      <c r="R494" s="203" t="s">
        <v>632</v>
      </c>
      <c r="S494" s="211">
        <v>41318.639606481498</v>
      </c>
      <c r="T494" s="212">
        <v>-2</v>
      </c>
      <c r="U494" s="224">
        <v>0</v>
      </c>
    </row>
    <row r="495" spans="1:21" s="183" customFormat="1" hidden="1">
      <c r="A495" s="203" t="s">
        <v>622</v>
      </c>
      <c r="B495" s="203" t="s">
        <v>623</v>
      </c>
      <c r="C495" s="203" t="s">
        <v>624</v>
      </c>
      <c r="D495" s="203"/>
      <c r="E495" s="203" t="s">
        <v>1334</v>
      </c>
      <c r="F495" s="203" t="s">
        <v>1342</v>
      </c>
      <c r="G495" s="205">
        <v>2</v>
      </c>
      <c r="H495" s="203" t="s">
        <v>1017</v>
      </c>
      <c r="I495" s="203" t="s">
        <v>1340</v>
      </c>
      <c r="J495" s="203" t="s">
        <v>1341</v>
      </c>
      <c r="K495" s="203" t="s">
        <v>629</v>
      </c>
      <c r="L495" s="211">
        <v>41320.636805555601</v>
      </c>
      <c r="M495" s="203" t="s">
        <v>630</v>
      </c>
      <c r="N495" s="212">
        <v>2</v>
      </c>
      <c r="O495" s="203" t="s">
        <v>631</v>
      </c>
      <c r="P495" s="212">
        <v>0</v>
      </c>
      <c r="Q495" s="205">
        <v>1</v>
      </c>
      <c r="R495" s="203" t="s">
        <v>632</v>
      </c>
      <c r="S495" s="211">
        <v>41318.639606481498</v>
      </c>
      <c r="T495" s="212">
        <v>-2</v>
      </c>
      <c r="U495" s="224">
        <v>0</v>
      </c>
    </row>
    <row r="496" spans="1:21" s="183" customFormat="1" hidden="1">
      <c r="A496" s="203" t="s">
        <v>622</v>
      </c>
      <c r="B496" s="203" t="s">
        <v>623</v>
      </c>
      <c r="C496" s="203" t="s">
        <v>624</v>
      </c>
      <c r="D496" s="203"/>
      <c r="E496" s="203" t="s">
        <v>1334</v>
      </c>
      <c r="F496" s="203" t="s">
        <v>1342</v>
      </c>
      <c r="G496" s="205">
        <v>3</v>
      </c>
      <c r="H496" s="203" t="s">
        <v>1017</v>
      </c>
      <c r="I496" s="203" t="s">
        <v>1336</v>
      </c>
      <c r="J496" s="203" t="s">
        <v>1337</v>
      </c>
      <c r="K496" s="203" t="s">
        <v>629</v>
      </c>
      <c r="L496" s="211">
        <v>41320.636805555601</v>
      </c>
      <c r="M496" s="203" t="s">
        <v>630</v>
      </c>
      <c r="N496" s="212">
        <v>2</v>
      </c>
      <c r="O496" s="203" t="s">
        <v>631</v>
      </c>
      <c r="P496" s="212">
        <v>0</v>
      </c>
      <c r="Q496" s="205">
        <v>1</v>
      </c>
      <c r="R496" s="203" t="s">
        <v>632</v>
      </c>
      <c r="S496" s="211">
        <v>41318.639606481498</v>
      </c>
      <c r="T496" s="212">
        <v>-2</v>
      </c>
      <c r="U496" s="224">
        <v>0</v>
      </c>
    </row>
    <row r="497" spans="1:21" s="183" customFormat="1" hidden="1">
      <c r="A497" s="203" t="s">
        <v>622</v>
      </c>
      <c r="B497" s="203" t="s">
        <v>623</v>
      </c>
      <c r="C497" s="203" t="s">
        <v>624</v>
      </c>
      <c r="D497" s="203"/>
      <c r="E497" s="203" t="s">
        <v>1334</v>
      </c>
      <c r="F497" s="203" t="s">
        <v>1342</v>
      </c>
      <c r="G497" s="205">
        <v>4</v>
      </c>
      <c r="H497" s="203" t="s">
        <v>1017</v>
      </c>
      <c r="I497" s="203" t="s">
        <v>1022</v>
      </c>
      <c r="J497" s="203" t="s">
        <v>1023</v>
      </c>
      <c r="K497" s="203" t="s">
        <v>629</v>
      </c>
      <c r="L497" s="211">
        <v>41320.636805555601</v>
      </c>
      <c r="M497" s="203" t="s">
        <v>630</v>
      </c>
      <c r="N497" s="212">
        <v>1</v>
      </c>
      <c r="O497" s="203" t="s">
        <v>631</v>
      </c>
      <c r="P497" s="212">
        <v>0</v>
      </c>
      <c r="Q497" s="205">
        <v>1</v>
      </c>
      <c r="R497" s="203" t="s">
        <v>632</v>
      </c>
      <c r="S497" s="211">
        <v>41318.639618055597</v>
      </c>
      <c r="T497" s="212">
        <v>-1</v>
      </c>
      <c r="U497" s="224">
        <v>0</v>
      </c>
    </row>
    <row r="498" spans="1:21" s="183" customFormat="1" hidden="1">
      <c r="A498" s="203" t="s">
        <v>622</v>
      </c>
      <c r="B498" s="203" t="s">
        <v>623</v>
      </c>
      <c r="C498" s="203" t="s">
        <v>624</v>
      </c>
      <c r="D498" s="203"/>
      <c r="E498" s="203" t="s">
        <v>1343</v>
      </c>
      <c r="F498" s="203" t="s">
        <v>629</v>
      </c>
      <c r="G498" s="205" t="s">
        <v>629</v>
      </c>
      <c r="H498" s="203" t="s">
        <v>79</v>
      </c>
      <c r="I498" s="203" t="s">
        <v>1344</v>
      </c>
      <c r="J498" s="203" t="s">
        <v>1345</v>
      </c>
      <c r="K498" s="203" t="s">
        <v>629</v>
      </c>
      <c r="L498" s="211">
        <v>41324.559027777803</v>
      </c>
      <c r="M498" s="203" t="s">
        <v>630</v>
      </c>
      <c r="N498" s="212">
        <v>4</v>
      </c>
      <c r="O498" s="203" t="s">
        <v>629</v>
      </c>
      <c r="P498" s="212">
        <v>3795000</v>
      </c>
      <c r="Q498" s="205">
        <v>1</v>
      </c>
      <c r="R498" s="203" t="s">
        <v>632</v>
      </c>
      <c r="S498" s="211">
        <v>41394.638020833299</v>
      </c>
      <c r="T498" s="212">
        <v>-4</v>
      </c>
      <c r="U498" s="224">
        <v>8000000</v>
      </c>
    </row>
    <row r="499" spans="1:21" s="183" customFormat="1" hidden="1">
      <c r="A499" s="203" t="s">
        <v>622</v>
      </c>
      <c r="B499" s="203" t="s">
        <v>623</v>
      </c>
      <c r="C499" s="203" t="s">
        <v>624</v>
      </c>
      <c r="D499" s="203"/>
      <c r="E499" s="203" t="s">
        <v>1343</v>
      </c>
      <c r="F499" s="203" t="s">
        <v>629</v>
      </c>
      <c r="G499" s="205" t="s">
        <v>629</v>
      </c>
      <c r="H499" s="203" t="s">
        <v>79</v>
      </c>
      <c r="I499" s="203" t="s">
        <v>1346</v>
      </c>
      <c r="J499" s="203" t="s">
        <v>1347</v>
      </c>
      <c r="K499" s="203" t="s">
        <v>629</v>
      </c>
      <c r="L499" s="211">
        <v>41324.559027777803</v>
      </c>
      <c r="M499" s="203" t="s">
        <v>630</v>
      </c>
      <c r="N499" s="212">
        <v>12</v>
      </c>
      <c r="O499" s="203" t="s">
        <v>629</v>
      </c>
      <c r="P499" s="212">
        <v>0</v>
      </c>
      <c r="Q499" s="205">
        <v>1</v>
      </c>
      <c r="R499" s="203" t="s">
        <v>632</v>
      </c>
      <c r="S499" s="211">
        <v>41394.638020833299</v>
      </c>
      <c r="T499" s="212">
        <v>-12</v>
      </c>
      <c r="U499" s="224">
        <v>1080000</v>
      </c>
    </row>
    <row r="500" spans="1:21" s="183" customFormat="1" hidden="1">
      <c r="A500" s="203" t="s">
        <v>622</v>
      </c>
      <c r="B500" s="203" t="s">
        <v>623</v>
      </c>
      <c r="C500" s="203" t="s">
        <v>624</v>
      </c>
      <c r="D500" s="203"/>
      <c r="E500" s="203" t="s">
        <v>1348</v>
      </c>
      <c r="F500" s="203" t="s">
        <v>629</v>
      </c>
      <c r="G500" s="205" t="s">
        <v>629</v>
      </c>
      <c r="H500" s="203" t="s">
        <v>79</v>
      </c>
      <c r="I500" s="203" t="s">
        <v>1282</v>
      </c>
      <c r="J500" s="203" t="s">
        <v>1283</v>
      </c>
      <c r="K500" s="203" t="s">
        <v>629</v>
      </c>
      <c r="L500" s="211">
        <v>41316.461111111101</v>
      </c>
      <c r="M500" s="203" t="s">
        <v>630</v>
      </c>
      <c r="N500" s="212">
        <v>2</v>
      </c>
      <c r="O500" s="203" t="s">
        <v>629</v>
      </c>
      <c r="P500" s="212">
        <v>1417400</v>
      </c>
      <c r="Q500" s="205">
        <v>1</v>
      </c>
      <c r="R500" s="203" t="s">
        <v>632</v>
      </c>
      <c r="S500" s="211">
        <v>41372.5542361111</v>
      </c>
      <c r="T500" s="212">
        <v>-2</v>
      </c>
      <c r="U500" s="224">
        <v>1476062</v>
      </c>
    </row>
    <row r="501" spans="1:21" s="183" customFormat="1" hidden="1">
      <c r="A501" s="203" t="s">
        <v>622</v>
      </c>
      <c r="B501" s="203" t="s">
        <v>623</v>
      </c>
      <c r="C501" s="203" t="s">
        <v>624</v>
      </c>
      <c r="D501" s="203"/>
      <c r="E501" s="203" t="s">
        <v>1349</v>
      </c>
      <c r="F501" s="203" t="s">
        <v>629</v>
      </c>
      <c r="G501" s="205" t="s">
        <v>629</v>
      </c>
      <c r="H501" s="203" t="s">
        <v>79</v>
      </c>
      <c r="I501" s="203" t="s">
        <v>1262</v>
      </c>
      <c r="J501" s="203" t="s">
        <v>435</v>
      </c>
      <c r="K501" s="203" t="s">
        <v>629</v>
      </c>
      <c r="L501" s="211">
        <v>41313.370138888902</v>
      </c>
      <c r="M501" s="203" t="s">
        <v>630</v>
      </c>
      <c r="N501" s="212">
        <v>3</v>
      </c>
      <c r="O501" s="203" t="s">
        <v>629</v>
      </c>
      <c r="P501" s="212">
        <v>158411.01</v>
      </c>
      <c r="Q501" s="205">
        <v>1</v>
      </c>
      <c r="R501" s="203" t="s">
        <v>632</v>
      </c>
      <c r="S501" s="211">
        <v>41316.475208333301</v>
      </c>
      <c r="T501" s="212">
        <v>-3</v>
      </c>
      <c r="U501" s="224">
        <v>158411.01</v>
      </c>
    </row>
    <row r="502" spans="1:21" s="183" customFormat="1" hidden="1">
      <c r="A502" s="203" t="s">
        <v>622</v>
      </c>
      <c r="B502" s="203" t="s">
        <v>623</v>
      </c>
      <c r="C502" s="203" t="s">
        <v>624</v>
      </c>
      <c r="D502" s="203"/>
      <c r="E502" s="203" t="s">
        <v>1350</v>
      </c>
      <c r="F502" s="203" t="s">
        <v>629</v>
      </c>
      <c r="G502" s="205" t="s">
        <v>629</v>
      </c>
      <c r="H502" s="203" t="s">
        <v>79</v>
      </c>
      <c r="I502" s="203" t="s">
        <v>1351</v>
      </c>
      <c r="J502" s="203" t="s">
        <v>1352</v>
      </c>
      <c r="K502" s="203" t="s">
        <v>629</v>
      </c>
      <c r="L502" s="215">
        <v>41348</v>
      </c>
      <c r="M502" s="203" t="s">
        <v>630</v>
      </c>
      <c r="N502" s="212">
        <v>5</v>
      </c>
      <c r="O502" s="203" t="s">
        <v>629</v>
      </c>
      <c r="P502" s="212">
        <v>0</v>
      </c>
      <c r="Q502" s="205">
        <v>1</v>
      </c>
      <c r="R502" s="203" t="s">
        <v>632</v>
      </c>
      <c r="S502" s="211">
        <v>41382.370393518497</v>
      </c>
      <c r="T502" s="212">
        <v>-5</v>
      </c>
      <c r="U502" s="224">
        <v>4488750</v>
      </c>
    </row>
    <row r="503" spans="1:21" s="183" customFormat="1" hidden="1">
      <c r="A503" s="203" t="s">
        <v>622</v>
      </c>
      <c r="B503" s="203" t="s">
        <v>623</v>
      </c>
      <c r="C503" s="203" t="s">
        <v>624</v>
      </c>
      <c r="D503" s="203"/>
      <c r="E503" s="203" t="s">
        <v>1353</v>
      </c>
      <c r="F503" s="203" t="s">
        <v>1354</v>
      </c>
      <c r="G503" s="205">
        <v>1</v>
      </c>
      <c r="H503" s="203" t="s">
        <v>79</v>
      </c>
      <c r="I503" s="203" t="s">
        <v>1355</v>
      </c>
      <c r="J503" s="203" t="s">
        <v>1356</v>
      </c>
      <c r="K503" s="203" t="s">
        <v>629</v>
      </c>
      <c r="L503" s="211">
        <v>41332.618055555598</v>
      </c>
      <c r="M503" s="203" t="s">
        <v>630</v>
      </c>
      <c r="N503" s="212">
        <v>5</v>
      </c>
      <c r="O503" s="203" t="s">
        <v>1011</v>
      </c>
      <c r="P503" s="212">
        <v>174166.65</v>
      </c>
      <c r="Q503" s="205">
        <v>1</v>
      </c>
      <c r="R503" s="203" t="s">
        <v>632</v>
      </c>
      <c r="S503" s="211">
        <v>41333.639641203699</v>
      </c>
      <c r="T503" s="212">
        <v>-5</v>
      </c>
      <c r="U503" s="224">
        <v>174166.65</v>
      </c>
    </row>
    <row r="504" spans="1:21" s="183" customFormat="1" hidden="1">
      <c r="A504" s="203" t="s">
        <v>622</v>
      </c>
      <c r="B504" s="203" t="s">
        <v>623</v>
      </c>
      <c r="C504" s="203" t="s">
        <v>624</v>
      </c>
      <c r="D504" s="203"/>
      <c r="E504" s="203" t="s">
        <v>1357</v>
      </c>
      <c r="F504" s="203" t="s">
        <v>629</v>
      </c>
      <c r="G504" s="205" t="s">
        <v>629</v>
      </c>
      <c r="H504" s="203" t="s">
        <v>79</v>
      </c>
      <c r="I504" s="203" t="s">
        <v>1087</v>
      </c>
      <c r="J504" s="203" t="s">
        <v>502</v>
      </c>
      <c r="K504" s="203" t="s">
        <v>629</v>
      </c>
      <c r="L504" s="211">
        <v>41309.282638888901</v>
      </c>
      <c r="M504" s="203" t="s">
        <v>630</v>
      </c>
      <c r="N504" s="212">
        <v>1</v>
      </c>
      <c r="O504" s="203" t="s">
        <v>629</v>
      </c>
      <c r="P504" s="212">
        <v>26400</v>
      </c>
      <c r="Q504" s="205">
        <v>1</v>
      </c>
      <c r="R504" s="203" t="s">
        <v>632</v>
      </c>
      <c r="S504" s="211">
        <v>41313.634537037004</v>
      </c>
      <c r="T504" s="212">
        <v>-1</v>
      </c>
      <c r="U504" s="224">
        <v>26400</v>
      </c>
    </row>
    <row r="505" spans="1:21" s="183" customFormat="1" hidden="1">
      <c r="A505" s="203" t="s">
        <v>622</v>
      </c>
      <c r="B505" s="203" t="s">
        <v>623</v>
      </c>
      <c r="C505" s="203" t="s">
        <v>624</v>
      </c>
      <c r="D505" s="203"/>
      <c r="E505" s="203" t="s">
        <v>1358</v>
      </c>
      <c r="F505" s="203" t="s">
        <v>629</v>
      </c>
      <c r="G505" s="205" t="s">
        <v>629</v>
      </c>
      <c r="H505" s="203" t="s">
        <v>79</v>
      </c>
      <c r="I505" s="203" t="s">
        <v>1064</v>
      </c>
      <c r="J505" s="203" t="s">
        <v>1065</v>
      </c>
      <c r="K505" s="203" t="s">
        <v>629</v>
      </c>
      <c r="L505" s="211">
        <v>41316.470833333296</v>
      </c>
      <c r="M505" s="203" t="s">
        <v>630</v>
      </c>
      <c r="N505" s="212">
        <v>8</v>
      </c>
      <c r="O505" s="203" t="s">
        <v>629</v>
      </c>
      <c r="P505" s="212">
        <v>33291.839999999997</v>
      </c>
      <c r="Q505" s="205">
        <v>1</v>
      </c>
      <c r="R505" s="203" t="s">
        <v>632</v>
      </c>
      <c r="S505" s="211">
        <v>41316.630787037</v>
      </c>
      <c r="T505" s="212">
        <v>-8</v>
      </c>
      <c r="U505" s="224">
        <v>33291.839999999997</v>
      </c>
    </row>
    <row r="506" spans="1:21" s="183" customFormat="1" hidden="1">
      <c r="A506" s="203" t="s">
        <v>622</v>
      </c>
      <c r="B506" s="203" t="s">
        <v>623</v>
      </c>
      <c r="C506" s="203" t="s">
        <v>624</v>
      </c>
      <c r="D506" s="203"/>
      <c r="E506" s="203" t="s">
        <v>1358</v>
      </c>
      <c r="F506" s="203" t="s">
        <v>629</v>
      </c>
      <c r="G506" s="205" t="s">
        <v>629</v>
      </c>
      <c r="H506" s="203" t="s">
        <v>79</v>
      </c>
      <c r="I506" s="203" t="s">
        <v>1066</v>
      </c>
      <c r="J506" s="203" t="s">
        <v>1067</v>
      </c>
      <c r="K506" s="203" t="s">
        <v>629</v>
      </c>
      <c r="L506" s="211">
        <v>41316.470833333296</v>
      </c>
      <c r="M506" s="203" t="s">
        <v>630</v>
      </c>
      <c r="N506" s="212">
        <v>4</v>
      </c>
      <c r="O506" s="203" t="s">
        <v>629</v>
      </c>
      <c r="P506" s="212">
        <v>58000</v>
      </c>
      <c r="Q506" s="205">
        <v>1</v>
      </c>
      <c r="R506" s="203" t="s">
        <v>632</v>
      </c>
      <c r="S506" s="211">
        <v>41316.630787037</v>
      </c>
      <c r="T506" s="212">
        <v>-4</v>
      </c>
      <c r="U506" s="224">
        <v>58000</v>
      </c>
    </row>
    <row r="507" spans="1:21" s="183" customFormat="1" hidden="1">
      <c r="A507" s="203" t="s">
        <v>622</v>
      </c>
      <c r="B507" s="203" t="s">
        <v>623</v>
      </c>
      <c r="C507" s="203" t="s">
        <v>624</v>
      </c>
      <c r="D507" s="203"/>
      <c r="E507" s="203" t="s">
        <v>1358</v>
      </c>
      <c r="F507" s="203" t="s">
        <v>629</v>
      </c>
      <c r="G507" s="205" t="s">
        <v>629</v>
      </c>
      <c r="H507" s="203" t="s">
        <v>79</v>
      </c>
      <c r="I507" s="203" t="s">
        <v>1072</v>
      </c>
      <c r="J507" s="203" t="s">
        <v>1073</v>
      </c>
      <c r="K507" s="203" t="s">
        <v>629</v>
      </c>
      <c r="L507" s="211">
        <v>41316.463888888902</v>
      </c>
      <c r="M507" s="203" t="s">
        <v>630</v>
      </c>
      <c r="N507" s="212">
        <v>4</v>
      </c>
      <c r="O507" s="203" t="s">
        <v>629</v>
      </c>
      <c r="P507" s="212">
        <v>112780.32</v>
      </c>
      <c r="Q507" s="205">
        <v>1</v>
      </c>
      <c r="R507" s="203" t="s">
        <v>632</v>
      </c>
      <c r="S507" s="211">
        <v>41316.630787037</v>
      </c>
      <c r="T507" s="212">
        <v>-4</v>
      </c>
      <c r="U507" s="224">
        <v>112780.32</v>
      </c>
    </row>
    <row r="508" spans="1:21" s="183" customFormat="1" hidden="1">
      <c r="A508" s="203" t="s">
        <v>622</v>
      </c>
      <c r="B508" s="203" t="s">
        <v>623</v>
      </c>
      <c r="C508" s="203" t="s">
        <v>624</v>
      </c>
      <c r="D508" s="203"/>
      <c r="E508" s="203" t="s">
        <v>1358</v>
      </c>
      <c r="F508" s="203" t="s">
        <v>629</v>
      </c>
      <c r="G508" s="205" t="s">
        <v>629</v>
      </c>
      <c r="H508" s="203" t="s">
        <v>79</v>
      </c>
      <c r="I508" s="203" t="s">
        <v>1154</v>
      </c>
      <c r="J508" s="203" t="s">
        <v>368</v>
      </c>
      <c r="K508" s="203" t="s">
        <v>629</v>
      </c>
      <c r="L508" s="211">
        <v>41316.464583333298</v>
      </c>
      <c r="M508" s="203" t="s">
        <v>630</v>
      </c>
      <c r="N508" s="212">
        <v>1</v>
      </c>
      <c r="O508" s="203" t="s">
        <v>629</v>
      </c>
      <c r="P508" s="212">
        <v>35750</v>
      </c>
      <c r="Q508" s="205">
        <v>1</v>
      </c>
      <c r="R508" s="203" t="s">
        <v>632</v>
      </c>
      <c r="S508" s="211">
        <v>41316.630787037</v>
      </c>
      <c r="T508" s="212">
        <v>-1</v>
      </c>
      <c r="U508" s="224">
        <v>35750</v>
      </c>
    </row>
    <row r="509" spans="1:21" s="183" customFormat="1" hidden="1">
      <c r="A509" s="203" t="s">
        <v>622</v>
      </c>
      <c r="B509" s="203" t="s">
        <v>623</v>
      </c>
      <c r="C509" s="203" t="s">
        <v>624</v>
      </c>
      <c r="D509" s="203"/>
      <c r="E509" s="203" t="s">
        <v>1359</v>
      </c>
      <c r="F509" s="203" t="s">
        <v>1360</v>
      </c>
      <c r="G509" s="205">
        <v>1</v>
      </c>
      <c r="H509" s="203" t="s">
        <v>79</v>
      </c>
      <c r="I509" s="203" t="s">
        <v>1361</v>
      </c>
      <c r="J509" s="203" t="s">
        <v>1362</v>
      </c>
      <c r="K509" s="203" t="s">
        <v>629</v>
      </c>
      <c r="L509" s="211">
        <v>41320.394386574102</v>
      </c>
      <c r="M509" s="203" t="s">
        <v>655</v>
      </c>
      <c r="N509" s="212">
        <v>3</v>
      </c>
      <c r="O509" s="203" t="s">
        <v>664</v>
      </c>
      <c r="P509" s="212">
        <v>9796875</v>
      </c>
      <c r="Q509" s="205">
        <v>1</v>
      </c>
      <c r="R509" s="203" t="s">
        <v>632</v>
      </c>
      <c r="S509" s="211">
        <v>41325.625868055598</v>
      </c>
      <c r="T509" s="212">
        <v>-3</v>
      </c>
      <c r="U509" s="224">
        <v>9796875</v>
      </c>
    </row>
    <row r="510" spans="1:21" s="183" customFormat="1" hidden="1">
      <c r="A510" s="203" t="s">
        <v>622</v>
      </c>
      <c r="B510" s="203" t="s">
        <v>623</v>
      </c>
      <c r="C510" s="203" t="s">
        <v>624</v>
      </c>
      <c r="D510" s="203"/>
      <c r="E510" s="203" t="s">
        <v>1359</v>
      </c>
      <c r="F510" s="203" t="s">
        <v>1360</v>
      </c>
      <c r="G510" s="205">
        <v>2</v>
      </c>
      <c r="H510" s="203" t="s">
        <v>79</v>
      </c>
      <c r="I510" s="203" t="s">
        <v>1363</v>
      </c>
      <c r="J510" s="203" t="s">
        <v>1364</v>
      </c>
      <c r="K510" s="203" t="s">
        <v>629</v>
      </c>
      <c r="L510" s="211">
        <v>41320.394386574102</v>
      </c>
      <c r="M510" s="203" t="s">
        <v>630</v>
      </c>
      <c r="N510" s="212">
        <v>3</v>
      </c>
      <c r="O510" s="203" t="s">
        <v>664</v>
      </c>
      <c r="P510" s="212">
        <v>2037750</v>
      </c>
      <c r="Q510" s="205">
        <v>1</v>
      </c>
      <c r="R510" s="203" t="s">
        <v>632</v>
      </c>
      <c r="S510" s="211">
        <v>41325.627175925903</v>
      </c>
      <c r="T510" s="212">
        <v>-3</v>
      </c>
      <c r="U510" s="224">
        <v>2037750</v>
      </c>
    </row>
    <row r="511" spans="1:21" s="183" customFormat="1" hidden="1">
      <c r="A511" s="203" t="s">
        <v>622</v>
      </c>
      <c r="B511" s="203" t="s">
        <v>623</v>
      </c>
      <c r="C511" s="203" t="s">
        <v>624</v>
      </c>
      <c r="D511" s="203"/>
      <c r="E511" s="203" t="s">
        <v>1359</v>
      </c>
      <c r="F511" s="203" t="s">
        <v>1360</v>
      </c>
      <c r="G511" s="205">
        <v>3</v>
      </c>
      <c r="H511" s="203" t="s">
        <v>79</v>
      </c>
      <c r="I511" s="203" t="s">
        <v>1365</v>
      </c>
      <c r="J511" s="203" t="s">
        <v>1366</v>
      </c>
      <c r="K511" s="203" t="s">
        <v>629</v>
      </c>
      <c r="L511" s="211">
        <v>41320.394386574102</v>
      </c>
      <c r="M511" s="203" t="s">
        <v>630</v>
      </c>
      <c r="N511" s="212">
        <v>2</v>
      </c>
      <c r="O511" s="203" t="s">
        <v>664</v>
      </c>
      <c r="P511" s="212">
        <v>1828750</v>
      </c>
      <c r="Q511" s="205">
        <v>1</v>
      </c>
      <c r="R511" s="203" t="s">
        <v>632</v>
      </c>
      <c r="S511" s="211">
        <v>41325.627175925903</v>
      </c>
      <c r="T511" s="212">
        <v>-2</v>
      </c>
      <c r="U511" s="224">
        <v>1828750</v>
      </c>
    </row>
    <row r="512" spans="1:21" s="183" customFormat="1" hidden="1">
      <c r="A512" s="203" t="s">
        <v>622</v>
      </c>
      <c r="B512" s="203" t="s">
        <v>623</v>
      </c>
      <c r="C512" s="203" t="s">
        <v>624</v>
      </c>
      <c r="D512" s="203"/>
      <c r="E512" s="203" t="s">
        <v>1359</v>
      </c>
      <c r="F512" s="203" t="s">
        <v>1360</v>
      </c>
      <c r="G512" s="205">
        <v>4</v>
      </c>
      <c r="H512" s="203" t="s">
        <v>79</v>
      </c>
      <c r="I512" s="203" t="s">
        <v>1367</v>
      </c>
      <c r="J512" s="203" t="s">
        <v>1368</v>
      </c>
      <c r="K512" s="203" t="s">
        <v>629</v>
      </c>
      <c r="L512" s="211">
        <v>41320.394386574102</v>
      </c>
      <c r="M512" s="203" t="s">
        <v>655</v>
      </c>
      <c r="N512" s="212">
        <v>2</v>
      </c>
      <c r="O512" s="203" t="s">
        <v>664</v>
      </c>
      <c r="P512" s="212">
        <v>4702500</v>
      </c>
      <c r="Q512" s="205">
        <v>1</v>
      </c>
      <c r="R512" s="203" t="s">
        <v>632</v>
      </c>
      <c r="S512" s="211">
        <v>41325.625868055598</v>
      </c>
      <c r="T512" s="212">
        <v>-2</v>
      </c>
      <c r="U512" s="224">
        <v>4702500</v>
      </c>
    </row>
    <row r="513" spans="1:21" s="183" customFormat="1" hidden="1">
      <c r="A513" s="203" t="s">
        <v>622</v>
      </c>
      <c r="B513" s="203" t="s">
        <v>623</v>
      </c>
      <c r="C513" s="203" t="s">
        <v>624</v>
      </c>
      <c r="D513" s="203"/>
      <c r="E513" s="203" t="s">
        <v>1359</v>
      </c>
      <c r="F513" s="203" t="s">
        <v>1360</v>
      </c>
      <c r="G513" s="205">
        <v>5</v>
      </c>
      <c r="H513" s="203" t="s">
        <v>79</v>
      </c>
      <c r="I513" s="203" t="s">
        <v>1369</v>
      </c>
      <c r="J513" s="203" t="s">
        <v>1370</v>
      </c>
      <c r="K513" s="203" t="s">
        <v>629</v>
      </c>
      <c r="L513" s="211">
        <v>41320.394386574102</v>
      </c>
      <c r="M513" s="203" t="s">
        <v>630</v>
      </c>
      <c r="N513" s="212">
        <v>2</v>
      </c>
      <c r="O513" s="203" t="s">
        <v>664</v>
      </c>
      <c r="P513" s="212">
        <v>195936</v>
      </c>
      <c r="Q513" s="205">
        <v>1</v>
      </c>
      <c r="R513" s="203" t="s">
        <v>632</v>
      </c>
      <c r="S513" s="211">
        <v>41325.627175925903</v>
      </c>
      <c r="T513" s="212">
        <v>-2</v>
      </c>
      <c r="U513" s="224">
        <v>195936</v>
      </c>
    </row>
    <row r="514" spans="1:21" s="183" customFormat="1" hidden="1">
      <c r="A514" s="203" t="s">
        <v>622</v>
      </c>
      <c r="B514" s="203" t="s">
        <v>623</v>
      </c>
      <c r="C514" s="203" t="s">
        <v>624</v>
      </c>
      <c r="D514" s="203"/>
      <c r="E514" s="203" t="s">
        <v>1359</v>
      </c>
      <c r="F514" s="203" t="s">
        <v>1371</v>
      </c>
      <c r="G514" s="205">
        <v>1</v>
      </c>
      <c r="H514" s="203" t="s">
        <v>79</v>
      </c>
      <c r="I514" s="203" t="s">
        <v>653</v>
      </c>
      <c r="J514" s="203" t="s">
        <v>654</v>
      </c>
      <c r="K514" s="203" t="s">
        <v>629</v>
      </c>
      <c r="L514" s="211">
        <v>41330.380787037</v>
      </c>
      <c r="M514" s="203" t="s">
        <v>655</v>
      </c>
      <c r="N514" s="212">
        <v>1700</v>
      </c>
      <c r="O514" s="203" t="s">
        <v>656</v>
      </c>
      <c r="P514" s="212">
        <v>61710000</v>
      </c>
      <c r="Q514" s="205">
        <v>1</v>
      </c>
      <c r="R514" s="203" t="s">
        <v>632</v>
      </c>
      <c r="S514" s="211">
        <v>41326.400497685201</v>
      </c>
      <c r="T514" s="212">
        <v>-1700</v>
      </c>
      <c r="U514" s="224">
        <v>61710000</v>
      </c>
    </row>
    <row r="515" spans="1:21" s="183" customFormat="1" hidden="1">
      <c r="A515" s="203" t="s">
        <v>622</v>
      </c>
      <c r="B515" s="203" t="s">
        <v>623</v>
      </c>
      <c r="C515" s="203" t="s">
        <v>624</v>
      </c>
      <c r="D515" s="203"/>
      <c r="E515" s="203" t="s">
        <v>1359</v>
      </c>
      <c r="F515" s="203" t="s">
        <v>1371</v>
      </c>
      <c r="G515" s="205">
        <v>2</v>
      </c>
      <c r="H515" s="203" t="s">
        <v>79</v>
      </c>
      <c r="I515" s="203" t="s">
        <v>1372</v>
      </c>
      <c r="J515" s="203" t="s">
        <v>1373</v>
      </c>
      <c r="K515" s="203" t="s">
        <v>629</v>
      </c>
      <c r="L515" s="211">
        <v>41330.380787037</v>
      </c>
      <c r="M515" s="203" t="s">
        <v>655</v>
      </c>
      <c r="N515" s="212">
        <v>6250</v>
      </c>
      <c r="O515" s="203" t="s">
        <v>656</v>
      </c>
      <c r="P515" s="212">
        <v>77687500</v>
      </c>
      <c r="Q515" s="205">
        <v>1</v>
      </c>
      <c r="R515" s="203" t="s">
        <v>632</v>
      </c>
      <c r="S515" s="211">
        <v>41326.400497685201</v>
      </c>
      <c r="T515" s="212">
        <v>-6250</v>
      </c>
      <c r="U515" s="224">
        <v>77687500</v>
      </c>
    </row>
    <row r="516" spans="1:21" s="183" customFormat="1" hidden="1">
      <c r="A516" s="203" t="s">
        <v>622</v>
      </c>
      <c r="B516" s="203" t="s">
        <v>623</v>
      </c>
      <c r="C516" s="203" t="s">
        <v>624</v>
      </c>
      <c r="D516" s="203"/>
      <c r="E516" s="203" t="s">
        <v>1359</v>
      </c>
      <c r="F516" s="203" t="s">
        <v>1374</v>
      </c>
      <c r="G516" s="205">
        <v>1</v>
      </c>
      <c r="H516" s="203" t="s">
        <v>79</v>
      </c>
      <c r="I516" s="203" t="s">
        <v>1375</v>
      </c>
      <c r="J516" s="203" t="s">
        <v>1376</v>
      </c>
      <c r="K516" s="203" t="s">
        <v>629</v>
      </c>
      <c r="L516" s="211">
        <v>41333.617835648103</v>
      </c>
      <c r="M516" s="203" t="s">
        <v>655</v>
      </c>
      <c r="N516" s="212">
        <v>20140</v>
      </c>
      <c r="O516" s="203" t="s">
        <v>656</v>
      </c>
      <c r="P516" s="212">
        <v>35446400</v>
      </c>
      <c r="Q516" s="205">
        <v>1</v>
      </c>
      <c r="R516" s="203" t="s">
        <v>632</v>
      </c>
      <c r="S516" s="211">
        <v>41337.632800925901</v>
      </c>
      <c r="T516" s="212">
        <v>-20140</v>
      </c>
      <c r="U516" s="224">
        <v>35446400</v>
      </c>
    </row>
    <row r="517" spans="1:21" s="183" customFormat="1" hidden="1">
      <c r="A517" s="203" t="s">
        <v>622</v>
      </c>
      <c r="B517" s="203" t="s">
        <v>623</v>
      </c>
      <c r="C517" s="203" t="s">
        <v>624</v>
      </c>
      <c r="D517" s="203"/>
      <c r="E517" s="203" t="s">
        <v>1359</v>
      </c>
      <c r="F517" s="203" t="s">
        <v>1374</v>
      </c>
      <c r="G517" s="205">
        <v>2</v>
      </c>
      <c r="H517" s="203" t="s">
        <v>79</v>
      </c>
      <c r="I517" s="203" t="s">
        <v>1377</v>
      </c>
      <c r="J517" s="203" t="s">
        <v>1378</v>
      </c>
      <c r="K517" s="203" t="s">
        <v>629</v>
      </c>
      <c r="L517" s="211">
        <v>41333.617835648103</v>
      </c>
      <c r="M517" s="203" t="s">
        <v>655</v>
      </c>
      <c r="N517" s="212">
        <v>2</v>
      </c>
      <c r="O517" s="203" t="s">
        <v>725</v>
      </c>
      <c r="P517" s="212">
        <v>2428800</v>
      </c>
      <c r="Q517" s="205">
        <v>1</v>
      </c>
      <c r="R517" s="203" t="s">
        <v>632</v>
      </c>
      <c r="S517" s="211">
        <v>41337.630196759303</v>
      </c>
      <c r="T517" s="212">
        <v>-2</v>
      </c>
      <c r="U517" s="224">
        <v>2428800</v>
      </c>
    </row>
    <row r="518" spans="1:21" s="183" customFormat="1" hidden="1">
      <c r="A518" s="203" t="s">
        <v>622</v>
      </c>
      <c r="B518" s="203" t="s">
        <v>623</v>
      </c>
      <c r="C518" s="203" t="s">
        <v>624</v>
      </c>
      <c r="D518" s="203"/>
      <c r="E518" s="203" t="s">
        <v>1359</v>
      </c>
      <c r="F518" s="203" t="s">
        <v>1374</v>
      </c>
      <c r="G518" s="205">
        <v>2</v>
      </c>
      <c r="H518" s="203" t="s">
        <v>79</v>
      </c>
      <c r="I518" s="203" t="s">
        <v>1377</v>
      </c>
      <c r="J518" s="203" t="s">
        <v>1378</v>
      </c>
      <c r="K518" s="203" t="s">
        <v>629</v>
      </c>
      <c r="L518" s="211">
        <v>41333.617835648103</v>
      </c>
      <c r="M518" s="203" t="s">
        <v>655</v>
      </c>
      <c r="N518" s="212">
        <v>2</v>
      </c>
      <c r="O518" s="203" t="s">
        <v>725</v>
      </c>
      <c r="P518" s="212">
        <v>2428800</v>
      </c>
      <c r="Q518" s="205">
        <v>2</v>
      </c>
      <c r="R518" s="203" t="s">
        <v>632</v>
      </c>
      <c r="S518" s="211">
        <v>41422.4434259259</v>
      </c>
      <c r="T518" s="212">
        <v>-2</v>
      </c>
      <c r="U518" s="224">
        <v>2428800</v>
      </c>
    </row>
    <row r="519" spans="1:21" s="183" customFormat="1" hidden="1">
      <c r="A519" s="203" t="s">
        <v>622</v>
      </c>
      <c r="B519" s="203" t="s">
        <v>623</v>
      </c>
      <c r="C519" s="203" t="s">
        <v>624</v>
      </c>
      <c r="D519" s="203"/>
      <c r="E519" s="203" t="s">
        <v>1359</v>
      </c>
      <c r="F519" s="203" t="s">
        <v>1374</v>
      </c>
      <c r="G519" s="205">
        <v>3</v>
      </c>
      <c r="H519" s="203" t="s">
        <v>79</v>
      </c>
      <c r="I519" s="203" t="s">
        <v>1379</v>
      </c>
      <c r="J519" s="203" t="s">
        <v>1380</v>
      </c>
      <c r="K519" s="203" t="s">
        <v>629</v>
      </c>
      <c r="L519" s="211">
        <v>41333.617835648103</v>
      </c>
      <c r="M519" s="203" t="s">
        <v>655</v>
      </c>
      <c r="N519" s="212">
        <v>2</v>
      </c>
      <c r="O519" s="203" t="s">
        <v>664</v>
      </c>
      <c r="P519" s="212">
        <v>3162500</v>
      </c>
      <c r="Q519" s="205">
        <v>1</v>
      </c>
      <c r="R519" s="203" t="s">
        <v>632</v>
      </c>
      <c r="S519" s="211">
        <v>41337.632280092599</v>
      </c>
      <c r="T519" s="212">
        <v>-2</v>
      </c>
      <c r="U519" s="224">
        <v>3162500</v>
      </c>
    </row>
    <row r="520" spans="1:21" s="183" customFormat="1" hidden="1">
      <c r="A520" s="203" t="s">
        <v>622</v>
      </c>
      <c r="B520" s="203" t="s">
        <v>623</v>
      </c>
      <c r="C520" s="203" t="s">
        <v>624</v>
      </c>
      <c r="D520" s="203"/>
      <c r="E520" s="203" t="s">
        <v>1359</v>
      </c>
      <c r="F520" s="203" t="s">
        <v>1374</v>
      </c>
      <c r="G520" s="205">
        <v>4</v>
      </c>
      <c r="H520" s="203" t="s">
        <v>79</v>
      </c>
      <c r="I520" s="203" t="s">
        <v>1381</v>
      </c>
      <c r="J520" s="203" t="s">
        <v>1382</v>
      </c>
      <c r="K520" s="203" t="s">
        <v>629</v>
      </c>
      <c r="L520" s="211">
        <v>41333.617835648103</v>
      </c>
      <c r="M520" s="203" t="s">
        <v>655</v>
      </c>
      <c r="N520" s="212">
        <v>2</v>
      </c>
      <c r="O520" s="203" t="s">
        <v>664</v>
      </c>
      <c r="P520" s="212">
        <v>1012000</v>
      </c>
      <c r="Q520" s="205">
        <v>1</v>
      </c>
      <c r="R520" s="203" t="s">
        <v>632</v>
      </c>
      <c r="S520" s="211">
        <v>41337.631655092599</v>
      </c>
      <c r="T520" s="212">
        <v>-2</v>
      </c>
      <c r="U520" s="224">
        <v>1012000</v>
      </c>
    </row>
    <row r="521" spans="1:21" s="183" customFormat="1" hidden="1">
      <c r="A521" s="203" t="s">
        <v>622</v>
      </c>
      <c r="B521" s="203" t="s">
        <v>623</v>
      </c>
      <c r="C521" s="203" t="s">
        <v>624</v>
      </c>
      <c r="D521" s="203"/>
      <c r="E521" s="203" t="s">
        <v>1359</v>
      </c>
      <c r="F521" s="203" t="s">
        <v>1374</v>
      </c>
      <c r="G521" s="205">
        <v>5</v>
      </c>
      <c r="H521" s="203" t="s">
        <v>79</v>
      </c>
      <c r="I521" s="203" t="s">
        <v>1377</v>
      </c>
      <c r="J521" s="203" t="s">
        <v>1378</v>
      </c>
      <c r="K521" s="203" t="s">
        <v>629</v>
      </c>
      <c r="L521" s="211">
        <v>41333.617835648103</v>
      </c>
      <c r="M521" s="203" t="s">
        <v>655</v>
      </c>
      <c r="N521" s="212">
        <v>2</v>
      </c>
      <c r="O521" s="203" t="s">
        <v>725</v>
      </c>
      <c r="P521" s="212">
        <v>2428800</v>
      </c>
      <c r="Q521" s="205">
        <v>1</v>
      </c>
      <c r="R521" s="203" t="s">
        <v>632</v>
      </c>
      <c r="S521" s="211">
        <v>41337.630196759303</v>
      </c>
      <c r="T521" s="212">
        <v>-2</v>
      </c>
      <c r="U521" s="224">
        <v>2428800</v>
      </c>
    </row>
    <row r="522" spans="1:21" s="183" customFormat="1" hidden="1">
      <c r="A522" s="203" t="s">
        <v>622</v>
      </c>
      <c r="B522" s="203" t="s">
        <v>623</v>
      </c>
      <c r="C522" s="203" t="s">
        <v>624</v>
      </c>
      <c r="D522" s="203"/>
      <c r="E522" s="203" t="s">
        <v>1359</v>
      </c>
      <c r="F522" s="203" t="s">
        <v>1374</v>
      </c>
      <c r="G522" s="205">
        <v>5</v>
      </c>
      <c r="H522" s="203" t="s">
        <v>79</v>
      </c>
      <c r="I522" s="203" t="s">
        <v>1377</v>
      </c>
      <c r="J522" s="203" t="s">
        <v>1378</v>
      </c>
      <c r="K522" s="203" t="s">
        <v>629</v>
      </c>
      <c r="L522" s="211">
        <v>41333.617835648103</v>
      </c>
      <c r="M522" s="203" t="s">
        <v>655</v>
      </c>
      <c r="N522" s="212">
        <v>2</v>
      </c>
      <c r="O522" s="203" t="s">
        <v>725</v>
      </c>
      <c r="P522" s="212">
        <v>2428800</v>
      </c>
      <c r="Q522" s="205">
        <v>2</v>
      </c>
      <c r="R522" s="203" t="s">
        <v>632</v>
      </c>
      <c r="S522" s="211">
        <v>41422.4434259259</v>
      </c>
      <c r="T522" s="212">
        <v>-2</v>
      </c>
      <c r="U522" s="224">
        <v>2428800</v>
      </c>
    </row>
    <row r="523" spans="1:21" s="183" customFormat="1" hidden="1">
      <c r="A523" s="203" t="s">
        <v>622</v>
      </c>
      <c r="B523" s="203" t="s">
        <v>623</v>
      </c>
      <c r="C523" s="203" t="s">
        <v>624</v>
      </c>
      <c r="D523" s="203"/>
      <c r="E523" s="203" t="s">
        <v>1383</v>
      </c>
      <c r="F523" s="203" t="s">
        <v>1384</v>
      </c>
      <c r="G523" s="205">
        <v>1</v>
      </c>
      <c r="H523" s="203" t="s">
        <v>1017</v>
      </c>
      <c r="I523" s="203" t="s">
        <v>1385</v>
      </c>
      <c r="J523" s="203" t="s">
        <v>1386</v>
      </c>
      <c r="K523" s="203" t="s">
        <v>629</v>
      </c>
      <c r="L523" s="211">
        <v>41318.583321759303</v>
      </c>
      <c r="M523" s="203" t="s">
        <v>630</v>
      </c>
      <c r="N523" s="212">
        <v>1</v>
      </c>
      <c r="O523" s="203" t="s">
        <v>1190</v>
      </c>
      <c r="P523" s="212">
        <v>0</v>
      </c>
      <c r="Q523" s="205">
        <v>1</v>
      </c>
      <c r="R523" s="203" t="s">
        <v>632</v>
      </c>
      <c r="S523" s="211">
        <v>41318.647858796299</v>
      </c>
      <c r="T523" s="212">
        <v>-1</v>
      </c>
      <c r="U523" s="224">
        <v>0</v>
      </c>
    </row>
    <row r="524" spans="1:21" s="183" customFormat="1" hidden="1">
      <c r="A524" s="203" t="s">
        <v>622</v>
      </c>
      <c r="B524" s="203" t="s">
        <v>623</v>
      </c>
      <c r="C524" s="203" t="s">
        <v>624</v>
      </c>
      <c r="D524" s="203"/>
      <c r="E524" s="203" t="s">
        <v>1383</v>
      </c>
      <c r="F524" s="203" t="s">
        <v>629</v>
      </c>
      <c r="G524" s="205" t="s">
        <v>629</v>
      </c>
      <c r="H524" s="203" t="s">
        <v>79</v>
      </c>
      <c r="I524" s="203" t="s">
        <v>680</v>
      </c>
      <c r="J524" s="203" t="s">
        <v>681</v>
      </c>
      <c r="K524" s="203" t="s">
        <v>629</v>
      </c>
      <c r="L524" s="211">
        <v>41316.463888888902</v>
      </c>
      <c r="M524" s="203" t="s">
        <v>630</v>
      </c>
      <c r="N524" s="212">
        <v>50</v>
      </c>
      <c r="O524" s="203" t="s">
        <v>629</v>
      </c>
      <c r="P524" s="212">
        <v>412500</v>
      </c>
      <c r="Q524" s="205">
        <v>1</v>
      </c>
      <c r="R524" s="203" t="s">
        <v>632</v>
      </c>
      <c r="S524" s="211">
        <v>41317.6461921296</v>
      </c>
      <c r="T524" s="212">
        <v>-50</v>
      </c>
      <c r="U524" s="224">
        <v>412500</v>
      </c>
    </row>
    <row r="525" spans="1:21" s="183" customFormat="1" hidden="1">
      <c r="A525" s="203" t="s">
        <v>622</v>
      </c>
      <c r="B525" s="203" t="s">
        <v>623</v>
      </c>
      <c r="C525" s="203" t="s">
        <v>624</v>
      </c>
      <c r="D525" s="203"/>
      <c r="E525" s="203" t="s">
        <v>1383</v>
      </c>
      <c r="F525" s="203" t="s">
        <v>629</v>
      </c>
      <c r="G525" s="205" t="s">
        <v>629</v>
      </c>
      <c r="H525" s="203" t="s">
        <v>79</v>
      </c>
      <c r="I525" s="203" t="s">
        <v>1051</v>
      </c>
      <c r="J525" s="203" t="s">
        <v>443</v>
      </c>
      <c r="K525" s="203" t="s">
        <v>629</v>
      </c>
      <c r="L525" s="211">
        <v>41316.463194444397</v>
      </c>
      <c r="M525" s="203" t="s">
        <v>630</v>
      </c>
      <c r="N525" s="212">
        <v>1500</v>
      </c>
      <c r="O525" s="203" t="s">
        <v>629</v>
      </c>
      <c r="P525" s="212">
        <v>1650000</v>
      </c>
      <c r="Q525" s="205">
        <v>1</v>
      </c>
      <c r="R525" s="203" t="s">
        <v>632</v>
      </c>
      <c r="S525" s="211">
        <v>41317.6461921296</v>
      </c>
      <c r="T525" s="212">
        <v>-1500</v>
      </c>
      <c r="U525" s="224">
        <v>1650000</v>
      </c>
    </row>
    <row r="526" spans="1:21" s="183" customFormat="1" hidden="1">
      <c r="A526" s="203" t="s">
        <v>622</v>
      </c>
      <c r="B526" s="203" t="s">
        <v>623</v>
      </c>
      <c r="C526" s="203" t="s">
        <v>624</v>
      </c>
      <c r="D526" s="203"/>
      <c r="E526" s="203" t="s">
        <v>1383</v>
      </c>
      <c r="F526" s="203" t="s">
        <v>629</v>
      </c>
      <c r="G526" s="205" t="s">
        <v>629</v>
      </c>
      <c r="H526" s="203" t="s">
        <v>79</v>
      </c>
      <c r="I526" s="203" t="s">
        <v>1066</v>
      </c>
      <c r="J526" s="203" t="s">
        <v>1067</v>
      </c>
      <c r="K526" s="203" t="s">
        <v>629</v>
      </c>
      <c r="L526" s="211">
        <v>41316.462500000001</v>
      </c>
      <c r="M526" s="203" t="s">
        <v>630</v>
      </c>
      <c r="N526" s="212">
        <v>2</v>
      </c>
      <c r="O526" s="203" t="s">
        <v>629</v>
      </c>
      <c r="P526" s="212">
        <v>29000</v>
      </c>
      <c r="Q526" s="205">
        <v>1</v>
      </c>
      <c r="R526" s="203" t="s">
        <v>632</v>
      </c>
      <c r="S526" s="211">
        <v>41333.391967592601</v>
      </c>
      <c r="T526" s="212">
        <v>-2</v>
      </c>
      <c r="U526" s="224">
        <v>29000</v>
      </c>
    </row>
    <row r="527" spans="1:21" s="183" customFormat="1" hidden="1">
      <c r="A527" s="203" t="s">
        <v>622</v>
      </c>
      <c r="B527" s="203" t="s">
        <v>623</v>
      </c>
      <c r="C527" s="203" t="s">
        <v>624</v>
      </c>
      <c r="D527" s="203"/>
      <c r="E527" s="203" t="s">
        <v>1383</v>
      </c>
      <c r="F527" s="203" t="s">
        <v>629</v>
      </c>
      <c r="G527" s="205" t="s">
        <v>629</v>
      </c>
      <c r="H527" s="203" t="s">
        <v>79</v>
      </c>
      <c r="I527" s="203" t="s">
        <v>678</v>
      </c>
      <c r="J527" s="203" t="s">
        <v>679</v>
      </c>
      <c r="K527" s="203" t="s">
        <v>629</v>
      </c>
      <c r="L527" s="211">
        <v>41316.463194444397</v>
      </c>
      <c r="M527" s="203" t="s">
        <v>630</v>
      </c>
      <c r="N527" s="212">
        <v>200</v>
      </c>
      <c r="O527" s="203" t="s">
        <v>629</v>
      </c>
      <c r="P527" s="212">
        <v>420000</v>
      </c>
      <c r="Q527" s="205">
        <v>1</v>
      </c>
      <c r="R527" s="203" t="s">
        <v>632</v>
      </c>
      <c r="S527" s="211">
        <v>41317.646180555603</v>
      </c>
      <c r="T527" s="212">
        <v>-200</v>
      </c>
      <c r="U527" s="224">
        <v>420000</v>
      </c>
    </row>
    <row r="528" spans="1:21" s="183" customFormat="1" hidden="1">
      <c r="A528" s="203" t="s">
        <v>622</v>
      </c>
      <c r="B528" s="203" t="s">
        <v>623</v>
      </c>
      <c r="C528" s="203" t="s">
        <v>624</v>
      </c>
      <c r="D528" s="203"/>
      <c r="E528" s="203" t="s">
        <v>1383</v>
      </c>
      <c r="F528" s="203" t="s">
        <v>629</v>
      </c>
      <c r="G528" s="205" t="s">
        <v>629</v>
      </c>
      <c r="H528" s="203" t="s">
        <v>79</v>
      </c>
      <c r="I528" s="203" t="s">
        <v>1387</v>
      </c>
      <c r="J528" s="203" t="s">
        <v>1388</v>
      </c>
      <c r="K528" s="203" t="s">
        <v>629</v>
      </c>
      <c r="L528" s="211">
        <v>41316.461805555598</v>
      </c>
      <c r="M528" s="203" t="s">
        <v>630</v>
      </c>
      <c r="N528" s="212">
        <v>3200</v>
      </c>
      <c r="O528" s="203" t="s">
        <v>629</v>
      </c>
      <c r="P528" s="212">
        <v>7040000</v>
      </c>
      <c r="Q528" s="205">
        <v>1</v>
      </c>
      <c r="R528" s="203" t="s">
        <v>632</v>
      </c>
      <c r="S528" s="211">
        <v>41317.6461921296</v>
      </c>
      <c r="T528" s="212">
        <v>-3200</v>
      </c>
      <c r="U528" s="224">
        <v>7040000</v>
      </c>
    </row>
    <row r="529" spans="1:23" s="183" customFormat="1" hidden="1">
      <c r="A529" s="203" t="s">
        <v>622</v>
      </c>
      <c r="B529" s="203" t="s">
        <v>623</v>
      </c>
      <c r="C529" s="203" t="s">
        <v>624</v>
      </c>
      <c r="D529" s="203"/>
      <c r="E529" s="203" t="s">
        <v>1389</v>
      </c>
      <c r="F529" s="203" t="s">
        <v>1390</v>
      </c>
      <c r="G529" s="205">
        <v>1</v>
      </c>
      <c r="H529" s="203" t="s">
        <v>537</v>
      </c>
      <c r="I529" s="203" t="s">
        <v>629</v>
      </c>
      <c r="J529" s="203" t="s">
        <v>1391</v>
      </c>
      <c r="K529" s="203" t="s">
        <v>629</v>
      </c>
      <c r="L529" s="211">
        <v>41333.645833333299</v>
      </c>
      <c r="M529" s="203" t="s">
        <v>629</v>
      </c>
      <c r="N529" s="212">
        <v>1</v>
      </c>
      <c r="O529" s="203" t="s">
        <v>693</v>
      </c>
      <c r="P529" s="212">
        <v>0</v>
      </c>
      <c r="Q529" s="205">
        <v>1</v>
      </c>
      <c r="R529" s="203" t="s">
        <v>629</v>
      </c>
      <c r="S529" s="203" t="s">
        <v>629</v>
      </c>
      <c r="T529" s="212" t="s">
        <v>629</v>
      </c>
      <c r="U529" s="224" t="s">
        <v>629</v>
      </c>
    </row>
    <row r="530" spans="1:23" s="183" customFormat="1" hidden="1">
      <c r="A530" s="203" t="s">
        <v>622</v>
      </c>
      <c r="B530" s="203" t="s">
        <v>623</v>
      </c>
      <c r="C530" s="203" t="s">
        <v>624</v>
      </c>
      <c r="D530" s="203"/>
      <c r="E530" s="203" t="s">
        <v>1392</v>
      </c>
      <c r="F530" s="203" t="s">
        <v>629</v>
      </c>
      <c r="G530" s="205" t="s">
        <v>629</v>
      </c>
      <c r="H530" s="203" t="s">
        <v>79</v>
      </c>
      <c r="I530" s="203" t="s">
        <v>732</v>
      </c>
      <c r="J530" s="203" t="s">
        <v>1393</v>
      </c>
      <c r="K530" s="203" t="s">
        <v>629</v>
      </c>
      <c r="L530" s="211">
        <v>41358.625</v>
      </c>
      <c r="M530" s="203" t="s">
        <v>630</v>
      </c>
      <c r="N530" s="212">
        <v>5</v>
      </c>
      <c r="O530" s="203" t="s">
        <v>629</v>
      </c>
      <c r="P530" s="212">
        <v>203500</v>
      </c>
      <c r="Q530" s="205">
        <v>1</v>
      </c>
      <c r="R530" s="203" t="s">
        <v>632</v>
      </c>
      <c r="S530" s="211">
        <v>41358.5862962963</v>
      </c>
      <c r="T530" s="212">
        <v>-5</v>
      </c>
      <c r="U530" s="224">
        <v>203500</v>
      </c>
    </row>
    <row r="531" spans="1:23" s="183" customFormat="1" hidden="1">
      <c r="A531" s="203" t="s">
        <v>622</v>
      </c>
      <c r="B531" s="203" t="s">
        <v>623</v>
      </c>
      <c r="C531" s="203" t="s">
        <v>624</v>
      </c>
      <c r="D531" s="203"/>
      <c r="E531" s="203" t="s">
        <v>1394</v>
      </c>
      <c r="F531" s="203" t="s">
        <v>1395</v>
      </c>
      <c r="G531" s="205">
        <v>1</v>
      </c>
      <c r="H531" s="203" t="s">
        <v>79</v>
      </c>
      <c r="I531" s="203" t="s">
        <v>1396</v>
      </c>
      <c r="J531" s="203" t="s">
        <v>1397</v>
      </c>
      <c r="K531" s="203" t="s">
        <v>629</v>
      </c>
      <c r="L531" s="211">
        <v>41452.441504629598</v>
      </c>
      <c r="M531" s="203" t="s">
        <v>629</v>
      </c>
      <c r="N531" s="212">
        <v>2</v>
      </c>
      <c r="O531" s="203" t="s">
        <v>631</v>
      </c>
      <c r="P531" s="212">
        <v>0</v>
      </c>
      <c r="Q531" s="205">
        <v>1</v>
      </c>
      <c r="R531" s="203" t="s">
        <v>632</v>
      </c>
      <c r="S531" s="211">
        <v>41613.647326388898</v>
      </c>
      <c r="T531" s="212">
        <v>-2</v>
      </c>
      <c r="U531" s="224">
        <v>1633500</v>
      </c>
    </row>
    <row r="532" spans="1:23" s="183" customFormat="1" hidden="1">
      <c r="A532" s="203" t="s">
        <v>622</v>
      </c>
      <c r="B532" s="203" t="s">
        <v>623</v>
      </c>
      <c r="C532" s="203" t="s">
        <v>624</v>
      </c>
      <c r="D532" s="203"/>
      <c r="E532" s="203" t="s">
        <v>1394</v>
      </c>
      <c r="F532" s="203" t="s">
        <v>1398</v>
      </c>
      <c r="G532" s="205">
        <v>1</v>
      </c>
      <c r="H532" s="203" t="s">
        <v>79</v>
      </c>
      <c r="I532" s="203" t="s">
        <v>1396</v>
      </c>
      <c r="J532" s="203" t="s">
        <v>1397</v>
      </c>
      <c r="K532" s="203" t="s">
        <v>634</v>
      </c>
      <c r="L532" s="211">
        <v>41463.404965277798</v>
      </c>
      <c r="M532" s="203" t="s">
        <v>630</v>
      </c>
      <c r="N532" s="212">
        <v>2</v>
      </c>
      <c r="O532" s="203" t="s">
        <v>631</v>
      </c>
      <c r="P532" s="212">
        <v>0</v>
      </c>
      <c r="Q532" s="205">
        <v>1</v>
      </c>
      <c r="R532" s="203" t="s">
        <v>632</v>
      </c>
      <c r="S532" s="211">
        <v>41613.647326388898</v>
      </c>
      <c r="T532" s="212">
        <v>-2</v>
      </c>
      <c r="U532" s="224">
        <v>1633500</v>
      </c>
    </row>
    <row r="533" spans="1:23" s="183" customFormat="1" hidden="1">
      <c r="A533" s="203" t="s">
        <v>622</v>
      </c>
      <c r="B533" s="203" t="s">
        <v>623</v>
      </c>
      <c r="C533" s="203" t="s">
        <v>624</v>
      </c>
      <c r="D533" s="228"/>
      <c r="E533" s="203" t="s">
        <v>1394</v>
      </c>
      <c r="F533" s="203" t="s">
        <v>629</v>
      </c>
      <c r="G533" s="205" t="s">
        <v>629</v>
      </c>
      <c r="H533" s="203" t="s">
        <v>79</v>
      </c>
      <c r="I533" s="203" t="s">
        <v>1399</v>
      </c>
      <c r="J533" s="203" t="s">
        <v>1400</v>
      </c>
      <c r="K533" s="203" t="s">
        <v>629</v>
      </c>
      <c r="L533" s="211">
        <v>41317.473611111098</v>
      </c>
      <c r="M533" s="203" t="s">
        <v>630</v>
      </c>
      <c r="N533" s="212">
        <v>1</v>
      </c>
      <c r="O533" s="203" t="s">
        <v>629</v>
      </c>
      <c r="P533" s="212">
        <v>9120</v>
      </c>
      <c r="Q533" s="205">
        <v>1</v>
      </c>
      <c r="R533" s="203" t="s">
        <v>632</v>
      </c>
      <c r="S533" s="211">
        <v>41317.624791666698</v>
      </c>
      <c r="T533" s="212">
        <v>-1</v>
      </c>
      <c r="U533" s="224">
        <v>9120</v>
      </c>
    </row>
    <row r="534" spans="1:23" ht="14.25" customHeight="1">
      <c r="A534" s="203" t="s">
        <v>622</v>
      </c>
      <c r="B534" s="203" t="s">
        <v>623</v>
      </c>
      <c r="C534" s="206" t="s">
        <v>624</v>
      </c>
      <c r="D534" s="207"/>
      <c r="E534" s="188" t="s">
        <v>1401</v>
      </c>
      <c r="F534" s="203" t="s">
        <v>1402</v>
      </c>
      <c r="G534" s="205">
        <v>1</v>
      </c>
      <c r="H534" s="206" t="s">
        <v>79</v>
      </c>
      <c r="I534" s="188" t="s">
        <v>1403</v>
      </c>
      <c r="J534" s="190" t="s">
        <v>1404</v>
      </c>
      <c r="K534" s="188" t="s">
        <v>634</v>
      </c>
      <c r="L534" s="213">
        <v>41621.625</v>
      </c>
      <c r="M534" s="206" t="s">
        <v>630</v>
      </c>
      <c r="N534" s="214">
        <v>49</v>
      </c>
      <c r="O534" s="188" t="s">
        <v>631</v>
      </c>
      <c r="P534" s="212">
        <v>67590600</v>
      </c>
      <c r="Q534" s="225">
        <v>1</v>
      </c>
      <c r="R534" s="188" t="s">
        <v>632</v>
      </c>
      <c r="S534" s="213">
        <v>41617.401631944398</v>
      </c>
      <c r="T534" s="226">
        <v>-49</v>
      </c>
      <c r="U534" s="224">
        <v>67590600</v>
      </c>
      <c r="V534" s="227">
        <f>L534-S534</f>
        <v>4.2233680556018953</v>
      </c>
      <c r="W534" s="193" t="s">
        <v>635</v>
      </c>
    </row>
    <row r="535" spans="1:23" ht="14.25" customHeight="1">
      <c r="A535" s="203" t="s">
        <v>622</v>
      </c>
      <c r="B535" s="203" t="s">
        <v>623</v>
      </c>
      <c r="C535" s="206" t="s">
        <v>624</v>
      </c>
      <c r="D535" s="207"/>
      <c r="E535" s="188" t="s">
        <v>1401</v>
      </c>
      <c r="F535" s="203" t="s">
        <v>1402</v>
      </c>
      <c r="G535" s="205">
        <v>1</v>
      </c>
      <c r="H535" s="206" t="s">
        <v>79</v>
      </c>
      <c r="I535" s="188" t="s">
        <v>1403</v>
      </c>
      <c r="J535" s="190" t="s">
        <v>1404</v>
      </c>
      <c r="K535" s="188" t="s">
        <v>634</v>
      </c>
      <c r="L535" s="213">
        <v>41621.625</v>
      </c>
      <c r="M535" s="206" t="s">
        <v>630</v>
      </c>
      <c r="N535" s="214">
        <v>49</v>
      </c>
      <c r="O535" s="188" t="s">
        <v>631</v>
      </c>
      <c r="P535" s="212">
        <v>67590600</v>
      </c>
      <c r="Q535" s="225">
        <v>2</v>
      </c>
      <c r="R535" s="188" t="s">
        <v>632</v>
      </c>
      <c r="S535" s="213">
        <v>41618.378333333298</v>
      </c>
      <c r="T535" s="226">
        <v>-1</v>
      </c>
      <c r="U535" s="224">
        <v>1379400</v>
      </c>
      <c r="V535" s="227">
        <f>L535-S535</f>
        <v>3.2466666667023674</v>
      </c>
      <c r="W535" s="193" t="s">
        <v>635</v>
      </c>
    </row>
    <row r="536" spans="1:23" s="183" customFormat="1" hidden="1">
      <c r="A536" s="203" t="s">
        <v>622</v>
      </c>
      <c r="B536" s="203" t="s">
        <v>623</v>
      </c>
      <c r="C536" s="203" t="s">
        <v>624</v>
      </c>
      <c r="D536" s="208"/>
      <c r="E536" s="203" t="s">
        <v>1401</v>
      </c>
      <c r="F536" s="203" t="s">
        <v>629</v>
      </c>
      <c r="G536" s="205" t="s">
        <v>629</v>
      </c>
      <c r="H536" s="203" t="s">
        <v>79</v>
      </c>
      <c r="I536" s="203" t="s">
        <v>1405</v>
      </c>
      <c r="J536" s="203" t="s">
        <v>1406</v>
      </c>
      <c r="K536" s="203" t="s">
        <v>634</v>
      </c>
      <c r="L536" s="211">
        <v>41404.543055555601</v>
      </c>
      <c r="M536" s="203" t="s">
        <v>630</v>
      </c>
      <c r="N536" s="212">
        <v>50</v>
      </c>
      <c r="O536" s="203" t="s">
        <v>629</v>
      </c>
      <c r="P536" s="212">
        <v>60348750</v>
      </c>
      <c r="Q536" s="205">
        <v>1</v>
      </c>
      <c r="R536" s="203" t="s">
        <v>632</v>
      </c>
      <c r="S536" s="211">
        <v>41621.422256944403</v>
      </c>
      <c r="T536" s="212">
        <v>-50</v>
      </c>
      <c r="U536" s="224">
        <v>60348750</v>
      </c>
    </row>
    <row r="537" spans="1:23" s="183" customFormat="1" hidden="1">
      <c r="A537" s="203" t="s">
        <v>622</v>
      </c>
      <c r="B537" s="203" t="s">
        <v>623</v>
      </c>
      <c r="C537" s="203" t="s">
        <v>624</v>
      </c>
      <c r="D537" s="203"/>
      <c r="E537" s="203" t="s">
        <v>1401</v>
      </c>
      <c r="F537" s="203" t="s">
        <v>629</v>
      </c>
      <c r="G537" s="205" t="s">
        <v>629</v>
      </c>
      <c r="H537" s="203" t="s">
        <v>79</v>
      </c>
      <c r="I537" s="203" t="s">
        <v>1403</v>
      </c>
      <c r="J537" s="203" t="s">
        <v>1407</v>
      </c>
      <c r="K537" s="203" t="s">
        <v>634</v>
      </c>
      <c r="L537" s="211">
        <v>41404.543055555601</v>
      </c>
      <c r="M537" s="203" t="s">
        <v>630</v>
      </c>
      <c r="N537" s="212">
        <v>1</v>
      </c>
      <c r="O537" s="203" t="s">
        <v>629</v>
      </c>
      <c r="P537" s="212">
        <v>1379400</v>
      </c>
      <c r="Q537" s="205">
        <v>1</v>
      </c>
      <c r="R537" s="203" t="s">
        <v>632</v>
      </c>
      <c r="S537" s="211">
        <v>41617.401631944398</v>
      </c>
      <c r="T537" s="212">
        <v>-49</v>
      </c>
      <c r="U537" s="224">
        <v>67590600</v>
      </c>
    </row>
    <row r="538" spans="1:23" s="183" customFormat="1" hidden="1">
      <c r="A538" s="203" t="s">
        <v>622</v>
      </c>
      <c r="B538" s="203" t="s">
        <v>623</v>
      </c>
      <c r="C538" s="203" t="s">
        <v>624</v>
      </c>
      <c r="D538" s="203"/>
      <c r="E538" s="203" t="s">
        <v>1401</v>
      </c>
      <c r="F538" s="203" t="s">
        <v>629</v>
      </c>
      <c r="G538" s="205" t="s">
        <v>629</v>
      </c>
      <c r="H538" s="203" t="s">
        <v>79</v>
      </c>
      <c r="I538" s="203" t="s">
        <v>1403</v>
      </c>
      <c r="J538" s="203" t="s">
        <v>1407</v>
      </c>
      <c r="K538" s="203" t="s">
        <v>634</v>
      </c>
      <c r="L538" s="211">
        <v>41404.543055555601</v>
      </c>
      <c r="M538" s="203" t="s">
        <v>630</v>
      </c>
      <c r="N538" s="212">
        <v>1</v>
      </c>
      <c r="O538" s="203" t="s">
        <v>629</v>
      </c>
      <c r="P538" s="212">
        <v>1379400</v>
      </c>
      <c r="Q538" s="205">
        <v>2</v>
      </c>
      <c r="R538" s="203" t="s">
        <v>632</v>
      </c>
      <c r="S538" s="211">
        <v>41618.378333333298</v>
      </c>
      <c r="T538" s="212">
        <v>-1</v>
      </c>
      <c r="U538" s="224">
        <v>1379400</v>
      </c>
    </row>
    <row r="539" spans="1:23" s="183" customFormat="1" hidden="1">
      <c r="A539" s="203" t="s">
        <v>622</v>
      </c>
      <c r="B539" s="203" t="s">
        <v>623</v>
      </c>
      <c r="C539" s="203" t="s">
        <v>624</v>
      </c>
      <c r="D539" s="203"/>
      <c r="E539" s="203" t="s">
        <v>1408</v>
      </c>
      <c r="F539" s="203" t="s">
        <v>629</v>
      </c>
      <c r="G539" s="205" t="s">
        <v>629</v>
      </c>
      <c r="H539" s="203" t="s">
        <v>79</v>
      </c>
      <c r="I539" s="203" t="s">
        <v>1117</v>
      </c>
      <c r="J539" s="203" t="s">
        <v>1118</v>
      </c>
      <c r="K539" s="203" t="s">
        <v>629</v>
      </c>
      <c r="L539" s="211">
        <v>41318.939583333296</v>
      </c>
      <c r="M539" s="203" t="s">
        <v>630</v>
      </c>
      <c r="N539" s="212">
        <v>5</v>
      </c>
      <c r="O539" s="203" t="s">
        <v>629</v>
      </c>
      <c r="P539" s="212">
        <v>95888.9</v>
      </c>
      <c r="Q539" s="205">
        <v>1</v>
      </c>
      <c r="R539" s="203" t="s">
        <v>632</v>
      </c>
      <c r="S539" s="211">
        <v>41323.442743055602</v>
      </c>
      <c r="T539" s="212">
        <v>-5</v>
      </c>
      <c r="U539" s="224">
        <v>95888.9</v>
      </c>
    </row>
    <row r="540" spans="1:23" s="183" customFormat="1" hidden="1">
      <c r="A540" s="203" t="s">
        <v>622</v>
      </c>
      <c r="B540" s="203" t="s">
        <v>623</v>
      </c>
      <c r="C540" s="203" t="s">
        <v>624</v>
      </c>
      <c r="D540" s="203"/>
      <c r="E540" s="203" t="s">
        <v>1409</v>
      </c>
      <c r="F540" s="203" t="s">
        <v>629</v>
      </c>
      <c r="G540" s="205" t="s">
        <v>629</v>
      </c>
      <c r="H540" s="203" t="s">
        <v>79</v>
      </c>
      <c r="I540" s="203" t="s">
        <v>1410</v>
      </c>
      <c r="J540" s="203" t="s">
        <v>1411</v>
      </c>
      <c r="K540" s="203" t="s">
        <v>629</v>
      </c>
      <c r="L540" s="211">
        <v>41383.439293981501</v>
      </c>
      <c r="M540" s="203" t="s">
        <v>630</v>
      </c>
      <c r="N540" s="212">
        <v>1</v>
      </c>
      <c r="O540" s="203" t="s">
        <v>629</v>
      </c>
      <c r="P540" s="212">
        <v>555500</v>
      </c>
      <c r="Q540" s="205">
        <v>1</v>
      </c>
      <c r="R540" s="203" t="s">
        <v>632</v>
      </c>
      <c r="S540" s="211">
        <v>41382.614363425899</v>
      </c>
      <c r="T540" s="212">
        <v>-1</v>
      </c>
      <c r="U540" s="224">
        <v>555500</v>
      </c>
    </row>
    <row r="541" spans="1:23" s="183" customFormat="1" hidden="1">
      <c r="A541" s="203" t="s">
        <v>622</v>
      </c>
      <c r="B541" s="203" t="s">
        <v>623</v>
      </c>
      <c r="C541" s="203" t="s">
        <v>624</v>
      </c>
      <c r="D541" s="203"/>
      <c r="E541" s="203" t="s">
        <v>1412</v>
      </c>
      <c r="F541" s="203" t="s">
        <v>629</v>
      </c>
      <c r="G541" s="205" t="s">
        <v>629</v>
      </c>
      <c r="H541" s="203" t="s">
        <v>79</v>
      </c>
      <c r="I541" s="203" t="s">
        <v>1413</v>
      </c>
      <c r="J541" s="203" t="s">
        <v>1414</v>
      </c>
      <c r="K541" s="203" t="s">
        <v>629</v>
      </c>
      <c r="L541" s="211">
        <v>41320.607638888898</v>
      </c>
      <c r="M541" s="203" t="s">
        <v>630</v>
      </c>
      <c r="N541" s="212">
        <v>1</v>
      </c>
      <c r="O541" s="203" t="s">
        <v>629</v>
      </c>
      <c r="P541" s="212">
        <v>13786000</v>
      </c>
      <c r="Q541" s="205">
        <v>1</v>
      </c>
      <c r="R541" s="203" t="s">
        <v>632</v>
      </c>
      <c r="S541" s="211">
        <v>41323.443518518499</v>
      </c>
      <c r="T541" s="212">
        <v>-1</v>
      </c>
      <c r="U541" s="224">
        <v>13786000</v>
      </c>
    </row>
    <row r="542" spans="1:23" s="183" customFormat="1" hidden="1">
      <c r="A542" s="203" t="s">
        <v>622</v>
      </c>
      <c r="B542" s="203" t="s">
        <v>623</v>
      </c>
      <c r="C542" s="203" t="s">
        <v>624</v>
      </c>
      <c r="D542" s="203"/>
      <c r="E542" s="203" t="s">
        <v>1415</v>
      </c>
      <c r="F542" s="203" t="s">
        <v>1416</v>
      </c>
      <c r="G542" s="205">
        <v>2</v>
      </c>
      <c r="H542" s="203" t="s">
        <v>79</v>
      </c>
      <c r="I542" s="203" t="s">
        <v>1417</v>
      </c>
      <c r="J542" s="203" t="s">
        <v>1418</v>
      </c>
      <c r="K542" s="203" t="s">
        <v>629</v>
      </c>
      <c r="L542" s="211">
        <v>41423.633333333302</v>
      </c>
      <c r="M542" s="203" t="s">
        <v>630</v>
      </c>
      <c r="N542" s="212">
        <v>2</v>
      </c>
      <c r="O542" s="203" t="s">
        <v>631</v>
      </c>
      <c r="P542" s="212">
        <v>2100000</v>
      </c>
      <c r="Q542" s="205">
        <v>1</v>
      </c>
      <c r="R542" s="203" t="s">
        <v>632</v>
      </c>
      <c r="S542" s="211">
        <v>41418.413993055598</v>
      </c>
      <c r="T542" s="212">
        <v>-2</v>
      </c>
      <c r="U542" s="224">
        <v>2100000</v>
      </c>
    </row>
    <row r="543" spans="1:23" s="183" customFormat="1" hidden="1">
      <c r="A543" s="203" t="s">
        <v>622</v>
      </c>
      <c r="B543" s="203" t="s">
        <v>623</v>
      </c>
      <c r="C543" s="203" t="s">
        <v>624</v>
      </c>
      <c r="D543" s="203"/>
      <c r="E543" s="203" t="s">
        <v>1415</v>
      </c>
      <c r="F543" s="203" t="s">
        <v>1416</v>
      </c>
      <c r="G543" s="205">
        <v>2</v>
      </c>
      <c r="H543" s="203" t="s">
        <v>79</v>
      </c>
      <c r="I543" s="203" t="s">
        <v>1417</v>
      </c>
      <c r="J543" s="203" t="s">
        <v>1418</v>
      </c>
      <c r="K543" s="203" t="s">
        <v>629</v>
      </c>
      <c r="L543" s="211">
        <v>41423.633333333302</v>
      </c>
      <c r="M543" s="203" t="s">
        <v>630</v>
      </c>
      <c r="N543" s="212">
        <v>2</v>
      </c>
      <c r="O543" s="203" t="s">
        <v>631</v>
      </c>
      <c r="P543" s="212">
        <v>2100000</v>
      </c>
      <c r="Q543" s="205">
        <v>2</v>
      </c>
      <c r="R543" s="203" t="s">
        <v>632</v>
      </c>
      <c r="S543" s="211">
        <v>41423.655613425901</v>
      </c>
      <c r="T543" s="212">
        <v>-2</v>
      </c>
      <c r="U543" s="224">
        <v>2100000</v>
      </c>
    </row>
    <row r="544" spans="1:23" s="183" customFormat="1" hidden="1">
      <c r="A544" s="203" t="s">
        <v>622</v>
      </c>
      <c r="B544" s="203" t="s">
        <v>623</v>
      </c>
      <c r="C544" s="203" t="s">
        <v>624</v>
      </c>
      <c r="D544" s="203"/>
      <c r="E544" s="203" t="s">
        <v>1415</v>
      </c>
      <c r="F544" s="203" t="s">
        <v>629</v>
      </c>
      <c r="G544" s="205" t="s">
        <v>629</v>
      </c>
      <c r="H544" s="203" t="s">
        <v>79</v>
      </c>
      <c r="I544" s="203" t="s">
        <v>1417</v>
      </c>
      <c r="J544" s="203" t="s">
        <v>1418</v>
      </c>
      <c r="K544" s="203" t="s">
        <v>629</v>
      </c>
      <c r="L544" s="211">
        <v>41320.887499999997</v>
      </c>
      <c r="M544" s="203" t="s">
        <v>630</v>
      </c>
      <c r="N544" s="212">
        <v>2</v>
      </c>
      <c r="O544" s="203" t="s">
        <v>629</v>
      </c>
      <c r="P544" s="212">
        <v>0</v>
      </c>
      <c r="Q544" s="205">
        <v>1</v>
      </c>
      <c r="R544" s="203" t="s">
        <v>632</v>
      </c>
      <c r="S544" s="211">
        <v>41418.413993055598</v>
      </c>
      <c r="T544" s="212">
        <v>-2</v>
      </c>
      <c r="U544" s="224">
        <v>2100000</v>
      </c>
    </row>
    <row r="545" spans="1:21" s="183" customFormat="1" hidden="1">
      <c r="A545" s="203" t="s">
        <v>622</v>
      </c>
      <c r="B545" s="203" t="s">
        <v>623</v>
      </c>
      <c r="C545" s="203" t="s">
        <v>624</v>
      </c>
      <c r="D545" s="203"/>
      <c r="E545" s="203" t="s">
        <v>1415</v>
      </c>
      <c r="F545" s="203" t="s">
        <v>629</v>
      </c>
      <c r="G545" s="205" t="s">
        <v>629</v>
      </c>
      <c r="H545" s="203" t="s">
        <v>79</v>
      </c>
      <c r="I545" s="203" t="s">
        <v>1417</v>
      </c>
      <c r="J545" s="203" t="s">
        <v>1418</v>
      </c>
      <c r="K545" s="203" t="s">
        <v>629</v>
      </c>
      <c r="L545" s="211">
        <v>41320.887499999997</v>
      </c>
      <c r="M545" s="203" t="s">
        <v>630</v>
      </c>
      <c r="N545" s="212">
        <v>2</v>
      </c>
      <c r="O545" s="203" t="s">
        <v>629</v>
      </c>
      <c r="P545" s="212">
        <v>0</v>
      </c>
      <c r="Q545" s="205">
        <v>2</v>
      </c>
      <c r="R545" s="203" t="s">
        <v>632</v>
      </c>
      <c r="S545" s="211">
        <v>41423.655613425901</v>
      </c>
      <c r="T545" s="212">
        <v>-2</v>
      </c>
      <c r="U545" s="224">
        <v>2100000</v>
      </c>
    </row>
    <row r="546" spans="1:21" s="183" customFormat="1" hidden="1">
      <c r="A546" s="203" t="s">
        <v>622</v>
      </c>
      <c r="B546" s="203" t="s">
        <v>623</v>
      </c>
      <c r="C546" s="203" t="s">
        <v>624</v>
      </c>
      <c r="D546" s="203"/>
      <c r="E546" s="203" t="s">
        <v>1415</v>
      </c>
      <c r="F546" s="203" t="s">
        <v>629</v>
      </c>
      <c r="G546" s="205" t="s">
        <v>629</v>
      </c>
      <c r="H546" s="203" t="s">
        <v>79</v>
      </c>
      <c r="I546" s="203" t="s">
        <v>1419</v>
      </c>
      <c r="J546" s="203" t="s">
        <v>1420</v>
      </c>
      <c r="K546" s="203" t="s">
        <v>629</v>
      </c>
      <c r="L546" s="211">
        <v>41320.887499999997</v>
      </c>
      <c r="M546" s="203" t="s">
        <v>630</v>
      </c>
      <c r="N546" s="212">
        <v>2</v>
      </c>
      <c r="O546" s="203" t="s">
        <v>629</v>
      </c>
      <c r="P546" s="212">
        <v>0</v>
      </c>
      <c r="Q546" s="205">
        <v>1</v>
      </c>
      <c r="R546" s="203" t="s">
        <v>632</v>
      </c>
      <c r="S546" s="211">
        <v>41418.413993055598</v>
      </c>
      <c r="T546" s="212">
        <v>-2</v>
      </c>
      <c r="U546" s="224">
        <v>2300000</v>
      </c>
    </row>
    <row r="547" spans="1:21" s="183" customFormat="1" hidden="1">
      <c r="A547" s="203" t="s">
        <v>622</v>
      </c>
      <c r="B547" s="203" t="s">
        <v>623</v>
      </c>
      <c r="C547" s="203" t="s">
        <v>624</v>
      </c>
      <c r="D547" s="203"/>
      <c r="E547" s="203" t="s">
        <v>1421</v>
      </c>
      <c r="F547" s="203" t="s">
        <v>629</v>
      </c>
      <c r="G547" s="205" t="s">
        <v>629</v>
      </c>
      <c r="H547" s="203" t="s">
        <v>79</v>
      </c>
      <c r="I547" s="203" t="s">
        <v>734</v>
      </c>
      <c r="J547" s="203" t="s">
        <v>735</v>
      </c>
      <c r="K547" s="203" t="s">
        <v>629</v>
      </c>
      <c r="L547" s="211">
        <v>41326.629166666702</v>
      </c>
      <c r="M547" s="203" t="s">
        <v>630</v>
      </c>
      <c r="N547" s="212">
        <v>5</v>
      </c>
      <c r="O547" s="203" t="s">
        <v>629</v>
      </c>
      <c r="P547" s="212">
        <v>193325</v>
      </c>
      <c r="Q547" s="205">
        <v>1</v>
      </c>
      <c r="R547" s="203" t="s">
        <v>632</v>
      </c>
      <c r="S547" s="211">
        <v>41325.637175925898</v>
      </c>
      <c r="T547" s="212">
        <v>-5</v>
      </c>
      <c r="U547" s="224">
        <v>193325</v>
      </c>
    </row>
    <row r="548" spans="1:21" s="183" customFormat="1" hidden="1">
      <c r="A548" s="203" t="s">
        <v>622</v>
      </c>
      <c r="B548" s="203" t="s">
        <v>623</v>
      </c>
      <c r="C548" s="203" t="s">
        <v>624</v>
      </c>
      <c r="D548" s="203"/>
      <c r="E548" s="203" t="s">
        <v>1421</v>
      </c>
      <c r="F548" s="203" t="s">
        <v>629</v>
      </c>
      <c r="G548" s="205" t="s">
        <v>629</v>
      </c>
      <c r="H548" s="203" t="s">
        <v>79</v>
      </c>
      <c r="I548" s="203" t="s">
        <v>847</v>
      </c>
      <c r="J548" s="203" t="s">
        <v>848</v>
      </c>
      <c r="K548" s="203" t="s">
        <v>629</v>
      </c>
      <c r="L548" s="211">
        <v>41326.629166666702</v>
      </c>
      <c r="M548" s="203" t="s">
        <v>630</v>
      </c>
      <c r="N548" s="212">
        <v>4</v>
      </c>
      <c r="O548" s="203" t="s">
        <v>629</v>
      </c>
      <c r="P548" s="212">
        <v>51153.84</v>
      </c>
      <c r="Q548" s="205">
        <v>1</v>
      </c>
      <c r="R548" s="203" t="s">
        <v>632</v>
      </c>
      <c r="S548" s="211">
        <v>41325.637175925898</v>
      </c>
      <c r="T548" s="212">
        <v>-4</v>
      </c>
      <c r="U548" s="224">
        <v>51153.84</v>
      </c>
    </row>
    <row r="549" spans="1:21" s="183" customFormat="1" hidden="1">
      <c r="A549" s="203" t="s">
        <v>622</v>
      </c>
      <c r="B549" s="203" t="s">
        <v>623</v>
      </c>
      <c r="C549" s="203" t="s">
        <v>624</v>
      </c>
      <c r="D549" s="203"/>
      <c r="E549" s="203" t="s">
        <v>1422</v>
      </c>
      <c r="F549" s="203" t="s">
        <v>629</v>
      </c>
      <c r="G549" s="205" t="s">
        <v>629</v>
      </c>
      <c r="H549" s="203" t="s">
        <v>79</v>
      </c>
      <c r="I549" s="203" t="s">
        <v>1423</v>
      </c>
      <c r="J549" s="203" t="s">
        <v>1424</v>
      </c>
      <c r="K549" s="203" t="s">
        <v>629</v>
      </c>
      <c r="L549" s="211">
        <v>41332.3125</v>
      </c>
      <c r="M549" s="203" t="s">
        <v>630</v>
      </c>
      <c r="N549" s="212">
        <v>2</v>
      </c>
      <c r="O549" s="203" t="s">
        <v>629</v>
      </c>
      <c r="P549" s="212">
        <v>0</v>
      </c>
      <c r="Q549" s="205">
        <v>1</v>
      </c>
      <c r="R549" s="203" t="s">
        <v>632</v>
      </c>
      <c r="S549" s="211">
        <v>41410.340219907397</v>
      </c>
      <c r="T549" s="212">
        <v>-2</v>
      </c>
      <c r="U549" s="224">
        <v>4620000</v>
      </c>
    </row>
    <row r="550" spans="1:21" s="183" customFormat="1" hidden="1">
      <c r="A550" s="203" t="s">
        <v>622</v>
      </c>
      <c r="B550" s="203" t="s">
        <v>623</v>
      </c>
      <c r="C550" s="203" t="s">
        <v>624</v>
      </c>
      <c r="D550" s="203"/>
      <c r="E550" s="203" t="s">
        <v>1425</v>
      </c>
      <c r="F550" s="203" t="s">
        <v>1426</v>
      </c>
      <c r="G550" s="205">
        <v>1</v>
      </c>
      <c r="H550" s="203" t="s">
        <v>79</v>
      </c>
      <c r="I550" s="203" t="s">
        <v>689</v>
      </c>
      <c r="J550" s="203" t="s">
        <v>434</v>
      </c>
      <c r="K550" s="203" t="s">
        <v>629</v>
      </c>
      <c r="L550" s="211">
        <v>41340.6514930556</v>
      </c>
      <c r="M550" s="203" t="s">
        <v>674</v>
      </c>
      <c r="N550" s="212">
        <v>5</v>
      </c>
      <c r="O550" s="203" t="s">
        <v>675</v>
      </c>
      <c r="P550" s="212">
        <v>4673631.0999999996</v>
      </c>
      <c r="Q550" s="205">
        <v>1</v>
      </c>
      <c r="R550" s="203" t="s">
        <v>632</v>
      </c>
      <c r="S550" s="211">
        <v>41340.480127314797</v>
      </c>
      <c r="T550" s="212">
        <v>-5</v>
      </c>
      <c r="U550" s="224">
        <v>4673631.0999999996</v>
      </c>
    </row>
    <row r="551" spans="1:21" s="183" customFormat="1" hidden="1">
      <c r="A551" s="203" t="s">
        <v>622</v>
      </c>
      <c r="B551" s="203" t="s">
        <v>623</v>
      </c>
      <c r="C551" s="203" t="s">
        <v>624</v>
      </c>
      <c r="D551" s="203"/>
      <c r="E551" s="203" t="s">
        <v>1425</v>
      </c>
      <c r="F551" s="203" t="s">
        <v>629</v>
      </c>
      <c r="G551" s="205" t="s">
        <v>629</v>
      </c>
      <c r="H551" s="203" t="s">
        <v>79</v>
      </c>
      <c r="I551" s="203" t="s">
        <v>1427</v>
      </c>
      <c r="J551" s="203" t="s">
        <v>1276</v>
      </c>
      <c r="K551" s="203" t="s">
        <v>629</v>
      </c>
      <c r="L551" s="211">
        <v>41348.890277777798</v>
      </c>
      <c r="M551" s="203" t="s">
        <v>630</v>
      </c>
      <c r="N551" s="212">
        <v>2</v>
      </c>
      <c r="O551" s="203" t="s">
        <v>629</v>
      </c>
      <c r="P551" s="212">
        <v>0</v>
      </c>
      <c r="Q551" s="205">
        <v>1</v>
      </c>
      <c r="R551" s="203" t="s">
        <v>632</v>
      </c>
      <c r="S551" s="211">
        <v>41351.354074074101</v>
      </c>
      <c r="T551" s="212">
        <v>-2</v>
      </c>
      <c r="U551" s="224">
        <v>75790</v>
      </c>
    </row>
    <row r="552" spans="1:21" s="183" customFormat="1" hidden="1">
      <c r="A552" s="203" t="s">
        <v>622</v>
      </c>
      <c r="B552" s="203" t="s">
        <v>623</v>
      </c>
      <c r="C552" s="203" t="s">
        <v>624</v>
      </c>
      <c r="D552" s="203"/>
      <c r="E552" s="203" t="s">
        <v>1425</v>
      </c>
      <c r="F552" s="203" t="s">
        <v>629</v>
      </c>
      <c r="G552" s="205" t="s">
        <v>629</v>
      </c>
      <c r="H552" s="203" t="s">
        <v>79</v>
      </c>
      <c r="I552" s="203" t="s">
        <v>1428</v>
      </c>
      <c r="J552" s="203" t="s">
        <v>1429</v>
      </c>
      <c r="K552" s="203" t="s">
        <v>629</v>
      </c>
      <c r="L552" s="211">
        <v>41348.890277777798</v>
      </c>
      <c r="M552" s="203" t="s">
        <v>630</v>
      </c>
      <c r="N552" s="212">
        <v>1</v>
      </c>
      <c r="O552" s="203" t="s">
        <v>629</v>
      </c>
      <c r="P552" s="212">
        <v>0</v>
      </c>
      <c r="Q552" s="205">
        <v>1</v>
      </c>
      <c r="R552" s="203" t="s">
        <v>632</v>
      </c>
      <c r="S552" s="211">
        <v>41351.354074074101</v>
      </c>
      <c r="T552" s="212">
        <v>-1</v>
      </c>
      <c r="U552" s="224">
        <v>7485654</v>
      </c>
    </row>
    <row r="553" spans="1:21" s="183" customFormat="1" hidden="1">
      <c r="A553" s="203" t="s">
        <v>622</v>
      </c>
      <c r="B553" s="203" t="s">
        <v>623</v>
      </c>
      <c r="C553" s="203" t="s">
        <v>624</v>
      </c>
      <c r="D553" s="203"/>
      <c r="E553" s="203" t="s">
        <v>1425</v>
      </c>
      <c r="F553" s="203" t="s">
        <v>629</v>
      </c>
      <c r="G553" s="205" t="s">
        <v>629</v>
      </c>
      <c r="H553" s="203" t="s">
        <v>79</v>
      </c>
      <c r="I553" s="203" t="s">
        <v>1430</v>
      </c>
      <c r="J553" s="203" t="s">
        <v>1431</v>
      </c>
      <c r="K553" s="203" t="s">
        <v>629</v>
      </c>
      <c r="L553" s="211">
        <v>41348.890277777798</v>
      </c>
      <c r="M553" s="203" t="s">
        <v>630</v>
      </c>
      <c r="N553" s="212">
        <v>1</v>
      </c>
      <c r="O553" s="203" t="s">
        <v>629</v>
      </c>
      <c r="P553" s="212">
        <v>0</v>
      </c>
      <c r="Q553" s="205">
        <v>1</v>
      </c>
      <c r="R553" s="203" t="s">
        <v>632</v>
      </c>
      <c r="S553" s="211">
        <v>41351.354074074101</v>
      </c>
      <c r="T553" s="212">
        <v>-1</v>
      </c>
      <c r="U553" s="224">
        <v>884939</v>
      </c>
    </row>
    <row r="554" spans="1:21" s="183" customFormat="1" hidden="1">
      <c r="A554" s="203" t="s">
        <v>622</v>
      </c>
      <c r="B554" s="203" t="s">
        <v>623</v>
      </c>
      <c r="C554" s="203" t="s">
        <v>624</v>
      </c>
      <c r="D554" s="203"/>
      <c r="E554" s="203" t="s">
        <v>1425</v>
      </c>
      <c r="F554" s="203" t="s">
        <v>629</v>
      </c>
      <c r="G554" s="205" t="s">
        <v>629</v>
      </c>
      <c r="H554" s="203" t="s">
        <v>79</v>
      </c>
      <c r="I554" s="203" t="s">
        <v>1432</v>
      </c>
      <c r="J554" s="203" t="s">
        <v>1433</v>
      </c>
      <c r="K554" s="203" t="s">
        <v>629</v>
      </c>
      <c r="L554" s="211">
        <v>41348.890277777798</v>
      </c>
      <c r="M554" s="203" t="s">
        <v>630</v>
      </c>
      <c r="N554" s="212">
        <v>1</v>
      </c>
      <c r="O554" s="203" t="s">
        <v>629</v>
      </c>
      <c r="P554" s="212">
        <v>0</v>
      </c>
      <c r="Q554" s="205">
        <v>1</v>
      </c>
      <c r="R554" s="203" t="s">
        <v>632</v>
      </c>
      <c r="S554" s="211">
        <v>41351.354074074101</v>
      </c>
      <c r="T554" s="212">
        <v>-1</v>
      </c>
      <c r="U554" s="224">
        <v>238040</v>
      </c>
    </row>
    <row r="555" spans="1:21" s="183" customFormat="1" hidden="1">
      <c r="A555" s="203" t="s">
        <v>622</v>
      </c>
      <c r="B555" s="203" t="s">
        <v>623</v>
      </c>
      <c r="C555" s="203" t="s">
        <v>624</v>
      </c>
      <c r="D555" s="203"/>
      <c r="E555" s="203" t="s">
        <v>1425</v>
      </c>
      <c r="F555" s="203" t="s">
        <v>629</v>
      </c>
      <c r="G555" s="205" t="s">
        <v>629</v>
      </c>
      <c r="H555" s="203" t="s">
        <v>79</v>
      </c>
      <c r="I555" s="203" t="s">
        <v>1434</v>
      </c>
      <c r="J555" s="203" t="s">
        <v>1435</v>
      </c>
      <c r="K555" s="203" t="s">
        <v>629</v>
      </c>
      <c r="L555" s="211">
        <v>41348.890277777798</v>
      </c>
      <c r="M555" s="203" t="s">
        <v>630</v>
      </c>
      <c r="N555" s="212">
        <v>1</v>
      </c>
      <c r="O555" s="203" t="s">
        <v>629</v>
      </c>
      <c r="P555" s="212">
        <v>0</v>
      </c>
      <c r="Q555" s="205">
        <v>1</v>
      </c>
      <c r="R555" s="203" t="s">
        <v>632</v>
      </c>
      <c r="S555" s="211">
        <v>41351.354074074101</v>
      </c>
      <c r="T555" s="212">
        <v>-1</v>
      </c>
      <c r="U555" s="224">
        <v>381227</v>
      </c>
    </row>
    <row r="556" spans="1:21" s="183" customFormat="1" hidden="1">
      <c r="A556" s="203" t="s">
        <v>622</v>
      </c>
      <c r="B556" s="203" t="s">
        <v>623</v>
      </c>
      <c r="C556" s="203" t="s">
        <v>624</v>
      </c>
      <c r="D556" s="203"/>
      <c r="E556" s="203" t="s">
        <v>1436</v>
      </c>
      <c r="F556" s="203" t="s">
        <v>1437</v>
      </c>
      <c r="G556" s="205">
        <v>1</v>
      </c>
      <c r="H556" s="203" t="s">
        <v>537</v>
      </c>
      <c r="I556" s="203" t="s">
        <v>629</v>
      </c>
      <c r="J556" s="203" t="s">
        <v>1438</v>
      </c>
      <c r="K556" s="203" t="s">
        <v>629</v>
      </c>
      <c r="L556" s="211">
        <v>41374.385752314804</v>
      </c>
      <c r="M556" s="203" t="s">
        <v>629</v>
      </c>
      <c r="N556" s="212">
        <v>1</v>
      </c>
      <c r="O556" s="203" t="s">
        <v>693</v>
      </c>
      <c r="P556" s="212">
        <v>0</v>
      </c>
      <c r="Q556" s="205">
        <v>1</v>
      </c>
      <c r="R556" s="203" t="s">
        <v>629</v>
      </c>
      <c r="S556" s="203" t="s">
        <v>629</v>
      </c>
      <c r="T556" s="212" t="s">
        <v>629</v>
      </c>
      <c r="U556" s="224" t="s">
        <v>629</v>
      </c>
    </row>
    <row r="557" spans="1:21" s="183" customFormat="1" hidden="1">
      <c r="A557" s="203" t="s">
        <v>622</v>
      </c>
      <c r="B557" s="203" t="s">
        <v>623</v>
      </c>
      <c r="C557" s="203" t="s">
        <v>624</v>
      </c>
      <c r="D557" s="203"/>
      <c r="E557" s="203" t="s">
        <v>1439</v>
      </c>
      <c r="F557" s="203" t="s">
        <v>1440</v>
      </c>
      <c r="G557" s="205">
        <v>1</v>
      </c>
      <c r="H557" s="203" t="s">
        <v>79</v>
      </c>
      <c r="I557" s="203" t="s">
        <v>1091</v>
      </c>
      <c r="J557" s="203" t="s">
        <v>1092</v>
      </c>
      <c r="K557" s="203" t="s">
        <v>629</v>
      </c>
      <c r="L557" s="211">
        <v>41488.360625000001</v>
      </c>
      <c r="M557" s="203" t="s">
        <v>630</v>
      </c>
      <c r="N557" s="212">
        <v>50</v>
      </c>
      <c r="O557" s="203" t="s">
        <v>656</v>
      </c>
      <c r="P557" s="212">
        <v>1272731</v>
      </c>
      <c r="Q557" s="205">
        <v>1</v>
      </c>
      <c r="R557" s="203" t="s">
        <v>632</v>
      </c>
      <c r="S557" s="211">
        <v>41487.382650462998</v>
      </c>
      <c r="T557" s="212">
        <v>-50</v>
      </c>
      <c r="U557" s="224">
        <v>1272731</v>
      </c>
    </row>
    <row r="558" spans="1:21" s="183" customFormat="1" hidden="1">
      <c r="A558" s="203" t="s">
        <v>622</v>
      </c>
      <c r="B558" s="203" t="s">
        <v>623</v>
      </c>
      <c r="C558" s="203" t="s">
        <v>624</v>
      </c>
      <c r="D558" s="203"/>
      <c r="E558" s="203" t="s">
        <v>1441</v>
      </c>
      <c r="F558" s="203" t="s">
        <v>1442</v>
      </c>
      <c r="G558" s="205">
        <v>1</v>
      </c>
      <c r="H558" s="203" t="s">
        <v>79</v>
      </c>
      <c r="I558" s="203" t="s">
        <v>650</v>
      </c>
      <c r="J558" s="203" t="s">
        <v>430</v>
      </c>
      <c r="K558" s="203" t="s">
        <v>629</v>
      </c>
      <c r="L558" s="211">
        <v>41332.558587963002</v>
      </c>
      <c r="M558" s="203" t="s">
        <v>630</v>
      </c>
      <c r="N558" s="212">
        <v>2</v>
      </c>
      <c r="O558" s="203" t="s">
        <v>631</v>
      </c>
      <c r="P558" s="212">
        <v>459220.66</v>
      </c>
      <c r="Q558" s="205">
        <v>1</v>
      </c>
      <c r="R558" s="203" t="s">
        <v>632</v>
      </c>
      <c r="S558" s="211">
        <v>41332.412106481497</v>
      </c>
      <c r="T558" s="212">
        <v>-2</v>
      </c>
      <c r="U558" s="224">
        <v>459220.66</v>
      </c>
    </row>
    <row r="559" spans="1:21" s="183" customFormat="1" hidden="1">
      <c r="A559" s="203" t="s">
        <v>622</v>
      </c>
      <c r="B559" s="203" t="s">
        <v>623</v>
      </c>
      <c r="C559" s="203" t="s">
        <v>624</v>
      </c>
      <c r="D559" s="203"/>
      <c r="E559" s="203" t="s">
        <v>1441</v>
      </c>
      <c r="F559" s="203" t="s">
        <v>629</v>
      </c>
      <c r="G559" s="205" t="s">
        <v>629</v>
      </c>
      <c r="H559" s="203" t="s">
        <v>79</v>
      </c>
      <c r="I559" s="203" t="s">
        <v>1122</v>
      </c>
      <c r="J559" s="203" t="s">
        <v>421</v>
      </c>
      <c r="K559" s="203" t="s">
        <v>629</v>
      </c>
      <c r="L559" s="211">
        <v>41332.470138888901</v>
      </c>
      <c r="M559" s="203" t="s">
        <v>630</v>
      </c>
      <c r="N559" s="212">
        <v>2</v>
      </c>
      <c r="O559" s="203" t="s">
        <v>629</v>
      </c>
      <c r="P559" s="212">
        <v>571780</v>
      </c>
      <c r="Q559" s="205">
        <v>1</v>
      </c>
      <c r="R559" s="203" t="s">
        <v>632</v>
      </c>
      <c r="S559" s="211">
        <v>41330.556226851899</v>
      </c>
      <c r="T559" s="212">
        <v>-2</v>
      </c>
      <c r="U559" s="224">
        <v>571780</v>
      </c>
    </row>
    <row r="560" spans="1:21" s="183" customFormat="1" hidden="1">
      <c r="A560" s="203" t="s">
        <v>622</v>
      </c>
      <c r="B560" s="203" t="s">
        <v>623</v>
      </c>
      <c r="C560" s="203" t="s">
        <v>624</v>
      </c>
      <c r="D560" s="203"/>
      <c r="E560" s="203" t="s">
        <v>1441</v>
      </c>
      <c r="F560" s="203" t="s">
        <v>629</v>
      </c>
      <c r="G560" s="205" t="s">
        <v>629</v>
      </c>
      <c r="H560" s="203" t="s">
        <v>79</v>
      </c>
      <c r="I560" s="203" t="s">
        <v>1262</v>
      </c>
      <c r="J560" s="203" t="s">
        <v>435</v>
      </c>
      <c r="K560" s="203" t="s">
        <v>629</v>
      </c>
      <c r="L560" s="211">
        <v>41332.470138888901</v>
      </c>
      <c r="M560" s="203" t="s">
        <v>630</v>
      </c>
      <c r="N560" s="212">
        <v>3</v>
      </c>
      <c r="O560" s="203" t="s">
        <v>629</v>
      </c>
      <c r="P560" s="212">
        <v>158834.07</v>
      </c>
      <c r="Q560" s="205">
        <v>1</v>
      </c>
      <c r="R560" s="203" t="s">
        <v>632</v>
      </c>
      <c r="S560" s="211">
        <v>41330.556226851899</v>
      </c>
      <c r="T560" s="212">
        <v>-3</v>
      </c>
      <c r="U560" s="224">
        <v>158834.07</v>
      </c>
    </row>
    <row r="561" spans="1:21" s="183" customFormat="1" hidden="1">
      <c r="A561" s="203" t="s">
        <v>622</v>
      </c>
      <c r="B561" s="203" t="s">
        <v>623</v>
      </c>
      <c r="C561" s="203" t="s">
        <v>624</v>
      </c>
      <c r="D561" s="203"/>
      <c r="E561" s="203" t="s">
        <v>1441</v>
      </c>
      <c r="F561" s="203" t="s">
        <v>629</v>
      </c>
      <c r="G561" s="205" t="s">
        <v>629</v>
      </c>
      <c r="H561" s="203" t="s">
        <v>79</v>
      </c>
      <c r="I561" s="203" t="s">
        <v>985</v>
      </c>
      <c r="J561" s="203" t="s">
        <v>429</v>
      </c>
      <c r="K561" s="203" t="s">
        <v>629</v>
      </c>
      <c r="L561" s="211">
        <v>41332.470138888901</v>
      </c>
      <c r="M561" s="203" t="s">
        <v>674</v>
      </c>
      <c r="N561" s="212">
        <v>2</v>
      </c>
      <c r="O561" s="203" t="s">
        <v>629</v>
      </c>
      <c r="P561" s="212">
        <v>1762849.44</v>
      </c>
      <c r="Q561" s="205">
        <v>1</v>
      </c>
      <c r="R561" s="203" t="s">
        <v>632</v>
      </c>
      <c r="S561" s="211">
        <v>41330.556956018503</v>
      </c>
      <c r="T561" s="212">
        <v>-2</v>
      </c>
      <c r="U561" s="224">
        <v>1762849.44</v>
      </c>
    </row>
    <row r="562" spans="1:21" s="183" customFormat="1" hidden="1">
      <c r="A562" s="203" t="s">
        <v>622</v>
      </c>
      <c r="B562" s="203" t="s">
        <v>623</v>
      </c>
      <c r="C562" s="203" t="s">
        <v>624</v>
      </c>
      <c r="D562" s="203"/>
      <c r="E562" s="203" t="s">
        <v>1441</v>
      </c>
      <c r="F562" s="203" t="s">
        <v>629</v>
      </c>
      <c r="G562" s="205" t="s">
        <v>629</v>
      </c>
      <c r="H562" s="203" t="s">
        <v>79</v>
      </c>
      <c r="I562" s="203" t="s">
        <v>1123</v>
      </c>
      <c r="J562" s="203" t="s">
        <v>428</v>
      </c>
      <c r="K562" s="203" t="s">
        <v>629</v>
      </c>
      <c r="L562" s="211">
        <v>41332.470138888901</v>
      </c>
      <c r="M562" s="203" t="s">
        <v>674</v>
      </c>
      <c r="N562" s="212">
        <v>2</v>
      </c>
      <c r="O562" s="203" t="s">
        <v>629</v>
      </c>
      <c r="P562" s="212">
        <v>497752.32000000001</v>
      </c>
      <c r="Q562" s="205">
        <v>1</v>
      </c>
      <c r="R562" s="203" t="s">
        <v>632</v>
      </c>
      <c r="S562" s="211">
        <v>41330.556956018503</v>
      </c>
      <c r="T562" s="212">
        <v>-2</v>
      </c>
      <c r="U562" s="224">
        <v>497752.32000000001</v>
      </c>
    </row>
    <row r="563" spans="1:21" s="183" customFormat="1" hidden="1">
      <c r="A563" s="203" t="s">
        <v>622</v>
      </c>
      <c r="B563" s="203" t="s">
        <v>623</v>
      </c>
      <c r="C563" s="203" t="s">
        <v>624</v>
      </c>
      <c r="D563" s="203"/>
      <c r="E563" s="203" t="s">
        <v>1441</v>
      </c>
      <c r="F563" s="203" t="s">
        <v>629</v>
      </c>
      <c r="G563" s="205" t="s">
        <v>629</v>
      </c>
      <c r="H563" s="203" t="s">
        <v>79</v>
      </c>
      <c r="I563" s="203" t="s">
        <v>649</v>
      </c>
      <c r="J563" s="203" t="s">
        <v>431</v>
      </c>
      <c r="K563" s="203" t="s">
        <v>629</v>
      </c>
      <c r="L563" s="211">
        <v>41332.470138888901</v>
      </c>
      <c r="M563" s="203" t="s">
        <v>630</v>
      </c>
      <c r="N563" s="212">
        <v>2</v>
      </c>
      <c r="O563" s="203" t="s">
        <v>629</v>
      </c>
      <c r="P563" s="212">
        <v>141621.34</v>
      </c>
      <c r="Q563" s="205">
        <v>1</v>
      </c>
      <c r="R563" s="203" t="s">
        <v>632</v>
      </c>
      <c r="S563" s="211">
        <v>41330.556226851899</v>
      </c>
      <c r="T563" s="212">
        <v>-2</v>
      </c>
      <c r="U563" s="224">
        <v>141621.34</v>
      </c>
    </row>
    <row r="564" spans="1:21" s="183" customFormat="1" hidden="1">
      <c r="A564" s="203" t="s">
        <v>622</v>
      </c>
      <c r="B564" s="203" t="s">
        <v>623</v>
      </c>
      <c r="C564" s="203" t="s">
        <v>624</v>
      </c>
      <c r="D564" s="203"/>
      <c r="E564" s="203" t="s">
        <v>1443</v>
      </c>
      <c r="F564" s="203" t="s">
        <v>1444</v>
      </c>
      <c r="G564" s="205">
        <v>1</v>
      </c>
      <c r="H564" s="203" t="s">
        <v>79</v>
      </c>
      <c r="I564" s="203" t="s">
        <v>1445</v>
      </c>
      <c r="J564" s="203" t="s">
        <v>1446</v>
      </c>
      <c r="K564" s="203" t="s">
        <v>629</v>
      </c>
      <c r="L564" s="211">
        <v>41421.315289351798</v>
      </c>
      <c r="M564" s="203" t="s">
        <v>630</v>
      </c>
      <c r="N564" s="212">
        <v>2</v>
      </c>
      <c r="O564" s="203" t="s">
        <v>631</v>
      </c>
      <c r="P564" s="212">
        <v>6600000</v>
      </c>
      <c r="Q564" s="205">
        <v>1</v>
      </c>
      <c r="R564" s="203" t="s">
        <v>632</v>
      </c>
      <c r="S564" s="211">
        <v>41421.641226851898</v>
      </c>
      <c r="T564" s="212">
        <v>-2</v>
      </c>
      <c r="U564" s="224">
        <v>6600000</v>
      </c>
    </row>
    <row r="565" spans="1:21" s="183" customFormat="1" hidden="1">
      <c r="A565" s="203" t="s">
        <v>622</v>
      </c>
      <c r="B565" s="203" t="s">
        <v>623</v>
      </c>
      <c r="C565" s="203" t="s">
        <v>624</v>
      </c>
      <c r="D565" s="203"/>
      <c r="E565" s="203" t="s">
        <v>1443</v>
      </c>
      <c r="F565" s="203" t="s">
        <v>1444</v>
      </c>
      <c r="G565" s="205">
        <v>1</v>
      </c>
      <c r="H565" s="203" t="s">
        <v>79</v>
      </c>
      <c r="I565" s="203" t="s">
        <v>1445</v>
      </c>
      <c r="J565" s="203" t="s">
        <v>1446</v>
      </c>
      <c r="K565" s="203" t="s">
        <v>629</v>
      </c>
      <c r="L565" s="211">
        <v>41421.315289351798</v>
      </c>
      <c r="M565" s="203" t="s">
        <v>630</v>
      </c>
      <c r="N565" s="212">
        <v>2</v>
      </c>
      <c r="O565" s="203" t="s">
        <v>631</v>
      </c>
      <c r="P565" s="212">
        <v>6600000</v>
      </c>
      <c r="Q565" s="205">
        <v>2</v>
      </c>
      <c r="R565" s="203" t="s">
        <v>632</v>
      </c>
      <c r="S565" s="211">
        <v>41467.624618055597</v>
      </c>
      <c r="T565" s="212">
        <v>-2</v>
      </c>
      <c r="U565" s="224">
        <v>6916800</v>
      </c>
    </row>
    <row r="566" spans="1:21" s="183" customFormat="1" hidden="1">
      <c r="A566" s="203" t="s">
        <v>622</v>
      </c>
      <c r="B566" s="203" t="s">
        <v>623</v>
      </c>
      <c r="C566" s="203" t="s">
        <v>624</v>
      </c>
      <c r="D566" s="203"/>
      <c r="E566" s="203" t="s">
        <v>1443</v>
      </c>
      <c r="F566" s="203" t="s">
        <v>1444</v>
      </c>
      <c r="G566" s="205">
        <v>2</v>
      </c>
      <c r="H566" s="203" t="s">
        <v>79</v>
      </c>
      <c r="I566" s="203" t="s">
        <v>1447</v>
      </c>
      <c r="J566" s="203" t="s">
        <v>1448</v>
      </c>
      <c r="K566" s="203" t="s">
        <v>629</v>
      </c>
      <c r="L566" s="211">
        <v>41421.315844907404</v>
      </c>
      <c r="M566" s="203" t="s">
        <v>630</v>
      </c>
      <c r="N566" s="212">
        <v>4</v>
      </c>
      <c r="O566" s="203" t="s">
        <v>631</v>
      </c>
      <c r="P566" s="212">
        <v>10362000</v>
      </c>
      <c r="Q566" s="205">
        <v>1</v>
      </c>
      <c r="R566" s="203" t="s">
        <v>632</v>
      </c>
      <c r="S566" s="211">
        <v>41421.641226851898</v>
      </c>
      <c r="T566" s="212">
        <v>-4</v>
      </c>
      <c r="U566" s="224">
        <v>10362000</v>
      </c>
    </row>
    <row r="567" spans="1:21" s="183" customFormat="1" hidden="1">
      <c r="A567" s="203" t="s">
        <v>622</v>
      </c>
      <c r="B567" s="203" t="s">
        <v>623</v>
      </c>
      <c r="C567" s="203" t="s">
        <v>624</v>
      </c>
      <c r="D567" s="203"/>
      <c r="E567" s="203" t="s">
        <v>1443</v>
      </c>
      <c r="F567" s="203" t="s">
        <v>1444</v>
      </c>
      <c r="G567" s="205">
        <v>2</v>
      </c>
      <c r="H567" s="203" t="s">
        <v>79</v>
      </c>
      <c r="I567" s="203" t="s">
        <v>1447</v>
      </c>
      <c r="J567" s="203" t="s">
        <v>1448</v>
      </c>
      <c r="K567" s="203" t="s">
        <v>629</v>
      </c>
      <c r="L567" s="211">
        <v>41421.315844907404</v>
      </c>
      <c r="M567" s="203" t="s">
        <v>630</v>
      </c>
      <c r="N567" s="212">
        <v>4</v>
      </c>
      <c r="O567" s="203" t="s">
        <v>631</v>
      </c>
      <c r="P567" s="212">
        <v>10362000</v>
      </c>
      <c r="Q567" s="205">
        <v>2</v>
      </c>
      <c r="R567" s="203" t="s">
        <v>632</v>
      </c>
      <c r="S567" s="211">
        <v>41467.624618055597</v>
      </c>
      <c r="T567" s="212">
        <v>-2</v>
      </c>
      <c r="U567" s="224">
        <v>5423000</v>
      </c>
    </row>
    <row r="568" spans="1:21" s="183" customFormat="1" hidden="1">
      <c r="A568" s="203" t="s">
        <v>622</v>
      </c>
      <c r="B568" s="203" t="s">
        <v>623</v>
      </c>
      <c r="C568" s="203" t="s">
        <v>624</v>
      </c>
      <c r="D568" s="203"/>
      <c r="E568" s="203" t="s">
        <v>1443</v>
      </c>
      <c r="F568" s="203" t="s">
        <v>629</v>
      </c>
      <c r="G568" s="205" t="s">
        <v>629</v>
      </c>
      <c r="H568" s="203" t="s">
        <v>79</v>
      </c>
      <c r="I568" s="203" t="s">
        <v>1449</v>
      </c>
      <c r="J568" s="203" t="s">
        <v>1450</v>
      </c>
      <c r="K568" s="203" t="s">
        <v>629</v>
      </c>
      <c r="L568" s="211">
        <v>41334.466666666704</v>
      </c>
      <c r="M568" s="203" t="s">
        <v>630</v>
      </c>
      <c r="N568" s="212">
        <v>1</v>
      </c>
      <c r="O568" s="203" t="s">
        <v>629</v>
      </c>
      <c r="P568" s="212">
        <v>0</v>
      </c>
      <c r="Q568" s="205">
        <v>1</v>
      </c>
      <c r="R568" s="203" t="s">
        <v>632</v>
      </c>
      <c r="S568" s="211">
        <v>41428.593287037002</v>
      </c>
      <c r="T568" s="212">
        <v>-1</v>
      </c>
      <c r="U568" s="224">
        <v>66599500</v>
      </c>
    </row>
    <row r="569" spans="1:21" s="183" customFormat="1" hidden="1">
      <c r="A569" s="203" t="s">
        <v>622</v>
      </c>
      <c r="B569" s="203" t="s">
        <v>623</v>
      </c>
      <c r="C569" s="203" t="s">
        <v>624</v>
      </c>
      <c r="D569" s="203"/>
      <c r="E569" s="203" t="s">
        <v>1451</v>
      </c>
      <c r="F569" s="203" t="s">
        <v>629</v>
      </c>
      <c r="G569" s="205" t="s">
        <v>629</v>
      </c>
      <c r="H569" s="203" t="s">
        <v>79</v>
      </c>
      <c r="I569" s="203" t="s">
        <v>1452</v>
      </c>
      <c r="J569" s="203" t="s">
        <v>1453</v>
      </c>
      <c r="K569" s="203" t="s">
        <v>629</v>
      </c>
      <c r="L569" s="211">
        <v>41395.327777777798</v>
      </c>
      <c r="M569" s="203" t="s">
        <v>630</v>
      </c>
      <c r="N569" s="212">
        <v>9</v>
      </c>
      <c r="O569" s="203" t="s">
        <v>629</v>
      </c>
      <c r="P569" s="212">
        <v>0</v>
      </c>
      <c r="Q569" s="205">
        <v>1</v>
      </c>
      <c r="R569" s="203" t="s">
        <v>632</v>
      </c>
      <c r="S569" s="211">
        <v>41508.480752314797</v>
      </c>
      <c r="T569" s="212">
        <v>-9</v>
      </c>
      <c r="U569" s="224">
        <v>180950000.03999999</v>
      </c>
    </row>
    <row r="570" spans="1:21" s="183" customFormat="1" hidden="1">
      <c r="A570" s="203" t="s">
        <v>622</v>
      </c>
      <c r="B570" s="203" t="s">
        <v>623</v>
      </c>
      <c r="C570" s="203" t="s">
        <v>624</v>
      </c>
      <c r="D570" s="203"/>
      <c r="E570" s="203" t="s">
        <v>1454</v>
      </c>
      <c r="F570" s="203" t="s">
        <v>1455</v>
      </c>
      <c r="G570" s="205">
        <v>1</v>
      </c>
      <c r="H570" s="203" t="s">
        <v>1456</v>
      </c>
      <c r="I570" s="203" t="s">
        <v>1457</v>
      </c>
      <c r="J570" s="203" t="s">
        <v>1458</v>
      </c>
      <c r="K570" s="203" t="s">
        <v>629</v>
      </c>
      <c r="L570" s="211">
        <v>41368.578958333303</v>
      </c>
      <c r="M570" s="203" t="s">
        <v>629</v>
      </c>
      <c r="N570" s="212">
        <v>1</v>
      </c>
      <c r="O570" s="203" t="s">
        <v>693</v>
      </c>
      <c r="P570" s="212">
        <v>0</v>
      </c>
      <c r="Q570" s="205">
        <v>1</v>
      </c>
      <c r="R570" s="203" t="s">
        <v>629</v>
      </c>
      <c r="S570" s="203" t="s">
        <v>629</v>
      </c>
      <c r="T570" s="212" t="s">
        <v>629</v>
      </c>
      <c r="U570" s="224" t="s">
        <v>629</v>
      </c>
    </row>
    <row r="571" spans="1:21" s="183" customFormat="1" hidden="1">
      <c r="A571" s="203" t="s">
        <v>622</v>
      </c>
      <c r="B571" s="203" t="s">
        <v>623</v>
      </c>
      <c r="C571" s="203" t="s">
        <v>624</v>
      </c>
      <c r="D571" s="203"/>
      <c r="E571" s="203" t="s">
        <v>1454</v>
      </c>
      <c r="F571" s="203" t="s">
        <v>629</v>
      </c>
      <c r="G571" s="205" t="s">
        <v>629</v>
      </c>
      <c r="H571" s="203" t="s">
        <v>79</v>
      </c>
      <c r="I571" s="203" t="s">
        <v>1459</v>
      </c>
      <c r="J571" s="203" t="s">
        <v>1460</v>
      </c>
      <c r="K571" s="203" t="s">
        <v>629</v>
      </c>
      <c r="L571" s="211">
        <v>41372.333333333299</v>
      </c>
      <c r="M571" s="203" t="s">
        <v>630</v>
      </c>
      <c r="N571" s="212">
        <v>2</v>
      </c>
      <c r="O571" s="203" t="s">
        <v>629</v>
      </c>
      <c r="P571" s="212">
        <v>953040</v>
      </c>
      <c r="Q571" s="205">
        <v>1</v>
      </c>
      <c r="R571" s="203" t="s">
        <v>632</v>
      </c>
      <c r="S571" s="211">
        <v>41340.661226851902</v>
      </c>
      <c r="T571" s="212">
        <v>-2</v>
      </c>
      <c r="U571" s="224">
        <v>953040</v>
      </c>
    </row>
    <row r="572" spans="1:21" s="183" customFormat="1" hidden="1">
      <c r="A572" s="203" t="s">
        <v>622</v>
      </c>
      <c r="B572" s="203" t="s">
        <v>623</v>
      </c>
      <c r="C572" s="203" t="s">
        <v>624</v>
      </c>
      <c r="D572" s="203"/>
      <c r="E572" s="203" t="s">
        <v>1454</v>
      </c>
      <c r="F572" s="203" t="s">
        <v>629</v>
      </c>
      <c r="G572" s="205" t="s">
        <v>629</v>
      </c>
      <c r="H572" s="203" t="s">
        <v>79</v>
      </c>
      <c r="I572" s="203" t="s">
        <v>1461</v>
      </c>
      <c r="J572" s="203" t="s">
        <v>1462</v>
      </c>
      <c r="K572" s="203" t="s">
        <v>629</v>
      </c>
      <c r="L572" s="211">
        <v>41372.625</v>
      </c>
      <c r="M572" s="203" t="s">
        <v>630</v>
      </c>
      <c r="N572" s="212">
        <v>1</v>
      </c>
      <c r="O572" s="203" t="s">
        <v>629</v>
      </c>
      <c r="P572" s="212">
        <v>0</v>
      </c>
      <c r="Q572" s="205">
        <v>1</v>
      </c>
      <c r="R572" s="203" t="s">
        <v>632</v>
      </c>
      <c r="S572" s="211">
        <v>41610.584664351903</v>
      </c>
      <c r="T572" s="212">
        <v>-1</v>
      </c>
      <c r="U572" s="224">
        <v>275500</v>
      </c>
    </row>
    <row r="573" spans="1:21" s="183" customFormat="1" hidden="1">
      <c r="A573" s="203" t="s">
        <v>622</v>
      </c>
      <c r="B573" s="203" t="s">
        <v>623</v>
      </c>
      <c r="C573" s="203" t="s">
        <v>624</v>
      </c>
      <c r="D573" s="203"/>
      <c r="E573" s="203" t="s">
        <v>1463</v>
      </c>
      <c r="F573" s="203" t="s">
        <v>1464</v>
      </c>
      <c r="G573" s="205">
        <v>1</v>
      </c>
      <c r="H573" s="203" t="s">
        <v>79</v>
      </c>
      <c r="I573" s="203" t="s">
        <v>627</v>
      </c>
      <c r="J573" s="203" t="s">
        <v>628</v>
      </c>
      <c r="K573" s="203" t="s">
        <v>629</v>
      </c>
      <c r="L573" s="211">
        <v>41607.374351851897</v>
      </c>
      <c r="M573" s="203" t="s">
        <v>630</v>
      </c>
      <c r="N573" s="212">
        <v>3</v>
      </c>
      <c r="O573" s="203" t="s">
        <v>631</v>
      </c>
      <c r="P573" s="212">
        <v>313500</v>
      </c>
      <c r="Q573" s="205">
        <v>1</v>
      </c>
      <c r="R573" s="203" t="s">
        <v>629</v>
      </c>
      <c r="S573" s="203" t="s">
        <v>629</v>
      </c>
      <c r="T573" s="212" t="s">
        <v>629</v>
      </c>
      <c r="U573" s="224" t="s">
        <v>629</v>
      </c>
    </row>
    <row r="574" spans="1:21" s="183" customFormat="1" hidden="1">
      <c r="A574" s="203" t="s">
        <v>622</v>
      </c>
      <c r="B574" s="203" t="s">
        <v>623</v>
      </c>
      <c r="C574" s="203" t="s">
        <v>624</v>
      </c>
      <c r="D574" s="203"/>
      <c r="E574" s="203" t="s">
        <v>1463</v>
      </c>
      <c r="F574" s="203" t="s">
        <v>1464</v>
      </c>
      <c r="G574" s="205">
        <v>2</v>
      </c>
      <c r="H574" s="203" t="s">
        <v>79</v>
      </c>
      <c r="I574" s="203" t="s">
        <v>1465</v>
      </c>
      <c r="J574" s="203" t="s">
        <v>1466</v>
      </c>
      <c r="K574" s="203" t="s">
        <v>629</v>
      </c>
      <c r="L574" s="211">
        <v>41607.374351851897</v>
      </c>
      <c r="M574" s="203" t="s">
        <v>630</v>
      </c>
      <c r="N574" s="212">
        <v>24</v>
      </c>
      <c r="O574" s="203" t="s">
        <v>725</v>
      </c>
      <c r="P574" s="212">
        <v>498960</v>
      </c>
      <c r="Q574" s="205">
        <v>1</v>
      </c>
      <c r="R574" s="203" t="s">
        <v>629</v>
      </c>
      <c r="S574" s="203" t="s">
        <v>629</v>
      </c>
      <c r="T574" s="212" t="s">
        <v>629</v>
      </c>
      <c r="U574" s="224" t="s">
        <v>629</v>
      </c>
    </row>
    <row r="575" spans="1:21" s="183" customFormat="1" hidden="1">
      <c r="A575" s="203" t="s">
        <v>622</v>
      </c>
      <c r="B575" s="203" t="s">
        <v>623</v>
      </c>
      <c r="C575" s="203" t="s">
        <v>624</v>
      </c>
      <c r="D575" s="203"/>
      <c r="E575" s="203" t="s">
        <v>1467</v>
      </c>
      <c r="F575" s="203" t="s">
        <v>629</v>
      </c>
      <c r="G575" s="205" t="s">
        <v>629</v>
      </c>
      <c r="H575" s="203" t="s">
        <v>79</v>
      </c>
      <c r="I575" s="203" t="s">
        <v>1468</v>
      </c>
      <c r="J575" s="203" t="s">
        <v>1469</v>
      </c>
      <c r="K575" s="203" t="s">
        <v>629</v>
      </c>
      <c r="L575" s="211">
        <v>41410.574305555601</v>
      </c>
      <c r="M575" s="203" t="s">
        <v>630</v>
      </c>
      <c r="N575" s="212">
        <v>2</v>
      </c>
      <c r="O575" s="203" t="s">
        <v>629</v>
      </c>
      <c r="P575" s="212">
        <v>0</v>
      </c>
      <c r="Q575" s="205">
        <v>1</v>
      </c>
      <c r="R575" s="203" t="s">
        <v>629</v>
      </c>
      <c r="S575" s="203" t="s">
        <v>629</v>
      </c>
      <c r="T575" s="212" t="s">
        <v>629</v>
      </c>
      <c r="U575" s="224" t="s">
        <v>629</v>
      </c>
    </row>
    <row r="576" spans="1:21" s="183" customFormat="1" hidden="1">
      <c r="A576" s="203" t="s">
        <v>622</v>
      </c>
      <c r="B576" s="203" t="s">
        <v>623</v>
      </c>
      <c r="C576" s="203" t="s">
        <v>624</v>
      </c>
      <c r="D576" s="203"/>
      <c r="E576" s="203" t="s">
        <v>1467</v>
      </c>
      <c r="F576" s="203" t="s">
        <v>629</v>
      </c>
      <c r="G576" s="205" t="s">
        <v>629</v>
      </c>
      <c r="H576" s="203" t="s">
        <v>79</v>
      </c>
      <c r="I576" s="203" t="s">
        <v>1470</v>
      </c>
      <c r="J576" s="203" t="s">
        <v>1471</v>
      </c>
      <c r="K576" s="203" t="s">
        <v>629</v>
      </c>
      <c r="L576" s="211">
        <v>41410.574305555601</v>
      </c>
      <c r="M576" s="203" t="s">
        <v>630</v>
      </c>
      <c r="N576" s="212">
        <v>2</v>
      </c>
      <c r="O576" s="203" t="s">
        <v>629</v>
      </c>
      <c r="P576" s="212">
        <v>0</v>
      </c>
      <c r="Q576" s="205">
        <v>1</v>
      </c>
      <c r="R576" s="203" t="s">
        <v>629</v>
      </c>
      <c r="S576" s="203" t="s">
        <v>629</v>
      </c>
      <c r="T576" s="212" t="s">
        <v>629</v>
      </c>
      <c r="U576" s="224" t="s">
        <v>629</v>
      </c>
    </row>
    <row r="577" spans="1:21" s="183" customFormat="1" hidden="1">
      <c r="A577" s="203" t="s">
        <v>622</v>
      </c>
      <c r="B577" s="203" t="s">
        <v>623</v>
      </c>
      <c r="C577" s="203" t="s">
        <v>624</v>
      </c>
      <c r="D577" s="203"/>
      <c r="E577" s="203" t="s">
        <v>1467</v>
      </c>
      <c r="F577" s="203" t="s">
        <v>629</v>
      </c>
      <c r="G577" s="205" t="s">
        <v>629</v>
      </c>
      <c r="H577" s="203" t="s">
        <v>79</v>
      </c>
      <c r="I577" s="203" t="s">
        <v>1472</v>
      </c>
      <c r="J577" s="203" t="s">
        <v>1473</v>
      </c>
      <c r="K577" s="203" t="s">
        <v>629</v>
      </c>
      <c r="L577" s="211">
        <v>41410.574999999997</v>
      </c>
      <c r="M577" s="203" t="s">
        <v>630</v>
      </c>
      <c r="N577" s="212">
        <v>2</v>
      </c>
      <c r="O577" s="203" t="s">
        <v>629</v>
      </c>
      <c r="P577" s="212">
        <v>0</v>
      </c>
      <c r="Q577" s="205">
        <v>1</v>
      </c>
      <c r="R577" s="203" t="s">
        <v>629</v>
      </c>
      <c r="S577" s="203" t="s">
        <v>629</v>
      </c>
      <c r="T577" s="212" t="s">
        <v>629</v>
      </c>
      <c r="U577" s="224" t="s">
        <v>629</v>
      </c>
    </row>
    <row r="578" spans="1:21" s="183" customFormat="1" hidden="1">
      <c r="A578" s="203" t="s">
        <v>622</v>
      </c>
      <c r="B578" s="203" t="s">
        <v>623</v>
      </c>
      <c r="C578" s="203" t="s">
        <v>624</v>
      </c>
      <c r="D578" s="203"/>
      <c r="E578" s="203" t="s">
        <v>1467</v>
      </c>
      <c r="F578" s="203" t="s">
        <v>629</v>
      </c>
      <c r="G578" s="205" t="s">
        <v>629</v>
      </c>
      <c r="H578" s="203" t="s">
        <v>79</v>
      </c>
      <c r="I578" s="203" t="s">
        <v>1474</v>
      </c>
      <c r="J578" s="203" t="s">
        <v>1475</v>
      </c>
      <c r="K578" s="203" t="s">
        <v>629</v>
      </c>
      <c r="L578" s="211">
        <v>41410.5756944444</v>
      </c>
      <c r="M578" s="203" t="s">
        <v>630</v>
      </c>
      <c r="N578" s="212">
        <v>2</v>
      </c>
      <c r="O578" s="203" t="s">
        <v>629</v>
      </c>
      <c r="P578" s="212">
        <v>0</v>
      </c>
      <c r="Q578" s="205">
        <v>1</v>
      </c>
      <c r="R578" s="203" t="s">
        <v>629</v>
      </c>
      <c r="S578" s="203" t="s">
        <v>629</v>
      </c>
      <c r="T578" s="212" t="s">
        <v>629</v>
      </c>
      <c r="U578" s="224" t="s">
        <v>629</v>
      </c>
    </row>
    <row r="579" spans="1:21" s="183" customFormat="1" hidden="1">
      <c r="A579" s="203" t="s">
        <v>622</v>
      </c>
      <c r="B579" s="203" t="s">
        <v>623</v>
      </c>
      <c r="C579" s="203" t="s">
        <v>624</v>
      </c>
      <c r="D579" s="203"/>
      <c r="E579" s="203" t="s">
        <v>1467</v>
      </c>
      <c r="F579" s="203" t="s">
        <v>629</v>
      </c>
      <c r="G579" s="205" t="s">
        <v>629</v>
      </c>
      <c r="H579" s="203" t="s">
        <v>79</v>
      </c>
      <c r="I579" s="203" t="s">
        <v>1476</v>
      </c>
      <c r="J579" s="203" t="s">
        <v>1477</v>
      </c>
      <c r="K579" s="203" t="s">
        <v>629</v>
      </c>
      <c r="L579" s="211">
        <v>41410.576388888898</v>
      </c>
      <c r="M579" s="203" t="s">
        <v>630</v>
      </c>
      <c r="N579" s="212">
        <v>1</v>
      </c>
      <c r="O579" s="203" t="s">
        <v>629</v>
      </c>
      <c r="P579" s="212">
        <v>0</v>
      </c>
      <c r="Q579" s="205">
        <v>1</v>
      </c>
      <c r="R579" s="203" t="s">
        <v>629</v>
      </c>
      <c r="S579" s="203" t="s">
        <v>629</v>
      </c>
      <c r="T579" s="212" t="s">
        <v>629</v>
      </c>
      <c r="U579" s="224" t="s">
        <v>629</v>
      </c>
    </row>
    <row r="580" spans="1:21" s="183" customFormat="1" hidden="1">
      <c r="A580" s="203" t="s">
        <v>622</v>
      </c>
      <c r="B580" s="203" t="s">
        <v>623</v>
      </c>
      <c r="C580" s="203" t="s">
        <v>624</v>
      </c>
      <c r="D580" s="203"/>
      <c r="E580" s="203" t="s">
        <v>1478</v>
      </c>
      <c r="F580" s="203" t="s">
        <v>629</v>
      </c>
      <c r="G580" s="205" t="s">
        <v>629</v>
      </c>
      <c r="H580" s="203" t="s">
        <v>79</v>
      </c>
      <c r="I580" s="203" t="s">
        <v>1479</v>
      </c>
      <c r="J580" s="203" t="s">
        <v>1480</v>
      </c>
      <c r="K580" s="203" t="s">
        <v>629</v>
      </c>
      <c r="L580" s="211">
        <v>41365.395138888904</v>
      </c>
      <c r="M580" s="203" t="s">
        <v>630</v>
      </c>
      <c r="N580" s="212">
        <v>2</v>
      </c>
      <c r="O580" s="203" t="s">
        <v>629</v>
      </c>
      <c r="P580" s="212">
        <v>0</v>
      </c>
      <c r="Q580" s="205">
        <v>1</v>
      </c>
      <c r="R580" s="203" t="s">
        <v>632</v>
      </c>
      <c r="S580" s="211">
        <v>41456.606597222199</v>
      </c>
      <c r="T580" s="212">
        <v>-2</v>
      </c>
      <c r="U580" s="224">
        <v>12000000</v>
      </c>
    </row>
    <row r="581" spans="1:21" s="183" customFormat="1" hidden="1">
      <c r="A581" s="203" t="s">
        <v>622</v>
      </c>
      <c r="B581" s="203" t="s">
        <v>623</v>
      </c>
      <c r="C581" s="203" t="s">
        <v>624</v>
      </c>
      <c r="D581" s="203"/>
      <c r="E581" s="203" t="s">
        <v>1481</v>
      </c>
      <c r="F581" s="203" t="s">
        <v>629</v>
      </c>
      <c r="G581" s="205" t="s">
        <v>629</v>
      </c>
      <c r="H581" s="203" t="s">
        <v>79</v>
      </c>
      <c r="I581" s="203" t="s">
        <v>1482</v>
      </c>
      <c r="J581" s="203" t="s">
        <v>1483</v>
      </c>
      <c r="K581" s="203" t="s">
        <v>629</v>
      </c>
      <c r="L581" s="211">
        <v>41452.541666666701</v>
      </c>
      <c r="M581" s="203" t="s">
        <v>630</v>
      </c>
      <c r="N581" s="212">
        <v>1</v>
      </c>
      <c r="O581" s="203" t="s">
        <v>629</v>
      </c>
      <c r="P581" s="212">
        <v>0</v>
      </c>
      <c r="Q581" s="205">
        <v>1</v>
      </c>
      <c r="R581" s="203" t="s">
        <v>632</v>
      </c>
      <c r="S581" s="211">
        <v>41530.714699074102</v>
      </c>
      <c r="T581" s="212">
        <v>-1</v>
      </c>
      <c r="U581" s="224">
        <v>445500</v>
      </c>
    </row>
    <row r="582" spans="1:21" s="183" customFormat="1" hidden="1">
      <c r="A582" s="203" t="s">
        <v>622</v>
      </c>
      <c r="B582" s="203" t="s">
        <v>623</v>
      </c>
      <c r="C582" s="203" t="s">
        <v>624</v>
      </c>
      <c r="D582" s="203"/>
      <c r="E582" s="203" t="s">
        <v>1484</v>
      </c>
      <c r="F582" s="203" t="s">
        <v>629</v>
      </c>
      <c r="G582" s="205" t="s">
        <v>629</v>
      </c>
      <c r="H582" s="203" t="s">
        <v>79</v>
      </c>
      <c r="I582" s="203" t="s">
        <v>1485</v>
      </c>
      <c r="J582" s="203" t="s">
        <v>1486</v>
      </c>
      <c r="K582" s="203" t="s">
        <v>629</v>
      </c>
      <c r="L582" s="211">
        <v>41347.333333333299</v>
      </c>
      <c r="M582" s="203" t="s">
        <v>630</v>
      </c>
      <c r="N582" s="212">
        <v>20</v>
      </c>
      <c r="O582" s="203" t="s">
        <v>629</v>
      </c>
      <c r="P582" s="212">
        <v>2220620</v>
      </c>
      <c r="Q582" s="205">
        <v>1</v>
      </c>
      <c r="R582" s="203" t="s">
        <v>632</v>
      </c>
      <c r="S582" s="211">
        <v>41347.392835648097</v>
      </c>
      <c r="T582" s="212">
        <v>-20</v>
      </c>
      <c r="U582" s="224">
        <v>2220620</v>
      </c>
    </row>
    <row r="583" spans="1:21" s="183" customFormat="1" hidden="1">
      <c r="A583" s="203" t="s">
        <v>622</v>
      </c>
      <c r="B583" s="203" t="s">
        <v>623</v>
      </c>
      <c r="C583" s="203" t="s">
        <v>624</v>
      </c>
      <c r="D583" s="203"/>
      <c r="E583" s="203" t="s">
        <v>1487</v>
      </c>
      <c r="F583" s="203" t="s">
        <v>629</v>
      </c>
      <c r="G583" s="205" t="s">
        <v>629</v>
      </c>
      <c r="H583" s="203" t="s">
        <v>79</v>
      </c>
      <c r="I583" s="203" t="s">
        <v>1087</v>
      </c>
      <c r="J583" s="203" t="s">
        <v>502</v>
      </c>
      <c r="K583" s="203" t="s">
        <v>629</v>
      </c>
      <c r="L583" s="211">
        <v>41344.542361111096</v>
      </c>
      <c r="M583" s="203" t="s">
        <v>630</v>
      </c>
      <c r="N583" s="212">
        <v>2</v>
      </c>
      <c r="O583" s="203" t="s">
        <v>629</v>
      </c>
      <c r="P583" s="212">
        <v>21422.86</v>
      </c>
      <c r="Q583" s="205">
        <v>1</v>
      </c>
      <c r="R583" s="203" t="s">
        <v>632</v>
      </c>
      <c r="S583" s="211">
        <v>41346.675601851799</v>
      </c>
      <c r="T583" s="212">
        <v>-2</v>
      </c>
      <c r="U583" s="224">
        <v>21422.86</v>
      </c>
    </row>
    <row r="584" spans="1:21" s="183" customFormat="1" hidden="1">
      <c r="A584" s="203" t="s">
        <v>622</v>
      </c>
      <c r="B584" s="203" t="s">
        <v>623</v>
      </c>
      <c r="C584" s="203" t="s">
        <v>624</v>
      </c>
      <c r="D584" s="203"/>
      <c r="E584" s="203" t="s">
        <v>1488</v>
      </c>
      <c r="F584" s="203" t="s">
        <v>629</v>
      </c>
      <c r="G584" s="205" t="s">
        <v>629</v>
      </c>
      <c r="H584" s="203" t="s">
        <v>79</v>
      </c>
      <c r="I584" s="203" t="s">
        <v>1087</v>
      </c>
      <c r="J584" s="203" t="s">
        <v>502</v>
      </c>
      <c r="K584" s="203" t="s">
        <v>629</v>
      </c>
      <c r="L584" s="211">
        <v>41344.541666666701</v>
      </c>
      <c r="M584" s="203" t="s">
        <v>630</v>
      </c>
      <c r="N584" s="212">
        <v>1</v>
      </c>
      <c r="O584" s="203" t="s">
        <v>629</v>
      </c>
      <c r="P584" s="212">
        <v>10711.43</v>
      </c>
      <c r="Q584" s="205">
        <v>1</v>
      </c>
      <c r="R584" s="203" t="s">
        <v>629</v>
      </c>
      <c r="S584" s="203" t="s">
        <v>629</v>
      </c>
      <c r="T584" s="212" t="s">
        <v>629</v>
      </c>
      <c r="U584" s="224" t="s">
        <v>629</v>
      </c>
    </row>
    <row r="585" spans="1:21" s="183" customFormat="1" hidden="1">
      <c r="A585" s="203" t="s">
        <v>622</v>
      </c>
      <c r="B585" s="203" t="s">
        <v>623</v>
      </c>
      <c r="C585" s="203" t="s">
        <v>624</v>
      </c>
      <c r="D585" s="203"/>
      <c r="E585" s="203" t="s">
        <v>1489</v>
      </c>
      <c r="F585" s="203" t="s">
        <v>1490</v>
      </c>
      <c r="G585" s="205">
        <v>1</v>
      </c>
      <c r="H585" s="203" t="s">
        <v>79</v>
      </c>
      <c r="I585" s="203" t="s">
        <v>1302</v>
      </c>
      <c r="J585" s="203" t="s">
        <v>449</v>
      </c>
      <c r="K585" s="203" t="s">
        <v>629</v>
      </c>
      <c r="L585" s="211">
        <v>41359.379502314798</v>
      </c>
      <c r="M585" s="203" t="s">
        <v>630</v>
      </c>
      <c r="N585" s="212">
        <v>3</v>
      </c>
      <c r="O585" s="203" t="s">
        <v>631</v>
      </c>
      <c r="P585" s="212">
        <v>108000</v>
      </c>
      <c r="Q585" s="205">
        <v>1</v>
      </c>
      <c r="R585" s="203" t="s">
        <v>632</v>
      </c>
      <c r="S585" s="211">
        <v>41358.443923611099</v>
      </c>
      <c r="T585" s="212">
        <v>-3</v>
      </c>
      <c r="U585" s="224">
        <v>108000</v>
      </c>
    </row>
    <row r="586" spans="1:21" s="183" customFormat="1" hidden="1">
      <c r="A586" s="203" t="s">
        <v>622</v>
      </c>
      <c r="B586" s="203" t="s">
        <v>623</v>
      </c>
      <c r="C586" s="203" t="s">
        <v>624</v>
      </c>
      <c r="D586" s="203"/>
      <c r="E586" s="203" t="s">
        <v>1489</v>
      </c>
      <c r="F586" s="203" t="s">
        <v>1490</v>
      </c>
      <c r="G586" s="205">
        <v>2</v>
      </c>
      <c r="H586" s="203" t="s">
        <v>79</v>
      </c>
      <c r="I586" s="203" t="s">
        <v>1491</v>
      </c>
      <c r="J586" s="203" t="s">
        <v>1492</v>
      </c>
      <c r="K586" s="203" t="s">
        <v>629</v>
      </c>
      <c r="L586" s="211">
        <v>41359.379502314798</v>
      </c>
      <c r="M586" s="203" t="s">
        <v>630</v>
      </c>
      <c r="N586" s="212">
        <v>3</v>
      </c>
      <c r="O586" s="203" t="s">
        <v>631</v>
      </c>
      <c r="P586" s="212">
        <v>24300</v>
      </c>
      <c r="Q586" s="205">
        <v>1</v>
      </c>
      <c r="R586" s="203" t="s">
        <v>632</v>
      </c>
      <c r="S586" s="211">
        <v>41358.443923611099</v>
      </c>
      <c r="T586" s="212">
        <v>-3</v>
      </c>
      <c r="U586" s="224">
        <v>24300</v>
      </c>
    </row>
    <row r="587" spans="1:21" s="183" customFormat="1" hidden="1">
      <c r="A587" s="203" t="s">
        <v>622</v>
      </c>
      <c r="B587" s="203" t="s">
        <v>623</v>
      </c>
      <c r="C587" s="203" t="s">
        <v>624</v>
      </c>
      <c r="D587" s="203"/>
      <c r="E587" s="203" t="s">
        <v>1489</v>
      </c>
      <c r="F587" s="203" t="s">
        <v>1490</v>
      </c>
      <c r="G587" s="205">
        <v>3</v>
      </c>
      <c r="H587" s="203" t="s">
        <v>79</v>
      </c>
      <c r="I587" s="203" t="s">
        <v>990</v>
      </c>
      <c r="J587" s="203" t="s">
        <v>991</v>
      </c>
      <c r="K587" s="203" t="s">
        <v>629</v>
      </c>
      <c r="L587" s="211">
        <v>41359.379502314798</v>
      </c>
      <c r="M587" s="203" t="s">
        <v>674</v>
      </c>
      <c r="N587" s="212">
        <v>25</v>
      </c>
      <c r="O587" s="203" t="s">
        <v>748</v>
      </c>
      <c r="P587" s="212">
        <v>968000</v>
      </c>
      <c r="Q587" s="205">
        <v>1</v>
      </c>
      <c r="R587" s="203" t="s">
        <v>632</v>
      </c>
      <c r="S587" s="211">
        <v>41358.444629629601</v>
      </c>
      <c r="T587" s="212">
        <v>-25</v>
      </c>
      <c r="U587" s="224">
        <v>968000</v>
      </c>
    </row>
    <row r="588" spans="1:21" s="183" customFormat="1" hidden="1">
      <c r="A588" s="203" t="s">
        <v>622</v>
      </c>
      <c r="B588" s="203" t="s">
        <v>623</v>
      </c>
      <c r="C588" s="203" t="s">
        <v>624</v>
      </c>
      <c r="D588" s="203"/>
      <c r="E588" s="203" t="s">
        <v>1489</v>
      </c>
      <c r="F588" s="203" t="s">
        <v>1493</v>
      </c>
      <c r="G588" s="205">
        <v>1</v>
      </c>
      <c r="H588" s="203" t="s">
        <v>79</v>
      </c>
      <c r="I588" s="203" t="s">
        <v>1009</v>
      </c>
      <c r="J588" s="203" t="s">
        <v>1010</v>
      </c>
      <c r="K588" s="203" t="s">
        <v>629</v>
      </c>
      <c r="L588" s="211">
        <v>41359.488194444399</v>
      </c>
      <c r="M588" s="203" t="s">
        <v>630</v>
      </c>
      <c r="N588" s="212">
        <v>3</v>
      </c>
      <c r="O588" s="203" t="s">
        <v>1011</v>
      </c>
      <c r="P588" s="212">
        <v>158438.91</v>
      </c>
      <c r="Q588" s="205">
        <v>1</v>
      </c>
      <c r="R588" s="203" t="s">
        <v>632</v>
      </c>
      <c r="S588" s="211">
        <v>41351.349328703698</v>
      </c>
      <c r="T588" s="212">
        <v>-10</v>
      </c>
      <c r="U588" s="224">
        <v>528129.69999999995</v>
      </c>
    </row>
    <row r="589" spans="1:21" s="183" customFormat="1" hidden="1">
      <c r="A589" s="203" t="s">
        <v>622</v>
      </c>
      <c r="B589" s="203" t="s">
        <v>623</v>
      </c>
      <c r="C589" s="203" t="s">
        <v>624</v>
      </c>
      <c r="D589" s="203"/>
      <c r="E589" s="203" t="s">
        <v>1489</v>
      </c>
      <c r="F589" s="203" t="s">
        <v>1493</v>
      </c>
      <c r="G589" s="205">
        <v>1</v>
      </c>
      <c r="H589" s="203" t="s">
        <v>79</v>
      </c>
      <c r="I589" s="203" t="s">
        <v>1009</v>
      </c>
      <c r="J589" s="203" t="s">
        <v>1010</v>
      </c>
      <c r="K589" s="203" t="s">
        <v>629</v>
      </c>
      <c r="L589" s="211">
        <v>41359.488194444399</v>
      </c>
      <c r="M589" s="203" t="s">
        <v>630</v>
      </c>
      <c r="N589" s="212">
        <v>3</v>
      </c>
      <c r="O589" s="203" t="s">
        <v>1011</v>
      </c>
      <c r="P589" s="212">
        <v>158438.91</v>
      </c>
      <c r="Q589" s="205">
        <v>2</v>
      </c>
      <c r="R589" s="203" t="s">
        <v>632</v>
      </c>
      <c r="S589" s="211">
        <v>41359.640798611101</v>
      </c>
      <c r="T589" s="212">
        <v>-3</v>
      </c>
      <c r="U589" s="224">
        <v>158438.91</v>
      </c>
    </row>
    <row r="590" spans="1:21" s="183" customFormat="1" hidden="1">
      <c r="A590" s="203" t="s">
        <v>622</v>
      </c>
      <c r="B590" s="203" t="s">
        <v>623</v>
      </c>
      <c r="C590" s="203" t="s">
        <v>624</v>
      </c>
      <c r="D590" s="203"/>
      <c r="E590" s="203" t="s">
        <v>1489</v>
      </c>
      <c r="F590" s="203" t="s">
        <v>1494</v>
      </c>
      <c r="G590" s="205">
        <v>1</v>
      </c>
      <c r="H590" s="203" t="s">
        <v>79</v>
      </c>
      <c r="I590" s="203" t="s">
        <v>1115</v>
      </c>
      <c r="J590" s="203" t="s">
        <v>1116</v>
      </c>
      <c r="K590" s="203" t="s">
        <v>629</v>
      </c>
      <c r="L590" s="211">
        <v>41365.661111111098</v>
      </c>
      <c r="M590" s="203" t="s">
        <v>630</v>
      </c>
      <c r="N590" s="212">
        <v>12</v>
      </c>
      <c r="O590" s="203" t="s">
        <v>631</v>
      </c>
      <c r="P590" s="212">
        <v>125000.04</v>
      </c>
      <c r="Q590" s="205">
        <v>1</v>
      </c>
      <c r="R590" s="203" t="s">
        <v>629</v>
      </c>
      <c r="S590" s="203" t="s">
        <v>629</v>
      </c>
      <c r="T590" s="212" t="s">
        <v>629</v>
      </c>
      <c r="U590" s="224" t="s">
        <v>629</v>
      </c>
    </row>
    <row r="591" spans="1:21" s="183" customFormat="1" hidden="1">
      <c r="A591" s="203" t="s">
        <v>622</v>
      </c>
      <c r="B591" s="203" t="s">
        <v>623</v>
      </c>
      <c r="C591" s="203" t="s">
        <v>624</v>
      </c>
      <c r="D591" s="203"/>
      <c r="E591" s="203" t="s">
        <v>1489</v>
      </c>
      <c r="F591" s="203" t="s">
        <v>1494</v>
      </c>
      <c r="G591" s="205">
        <v>2</v>
      </c>
      <c r="H591" s="203" t="s">
        <v>1017</v>
      </c>
      <c r="I591" s="203" t="s">
        <v>1495</v>
      </c>
      <c r="J591" s="203" t="s">
        <v>1496</v>
      </c>
      <c r="K591" s="203" t="s">
        <v>629</v>
      </c>
      <c r="L591" s="211">
        <v>41365.661111111098</v>
      </c>
      <c r="M591" s="203" t="s">
        <v>630</v>
      </c>
      <c r="N591" s="212">
        <v>3</v>
      </c>
      <c r="O591" s="203" t="s">
        <v>631</v>
      </c>
      <c r="P591" s="212">
        <v>0</v>
      </c>
      <c r="Q591" s="205">
        <v>1</v>
      </c>
      <c r="R591" s="203" t="s">
        <v>629</v>
      </c>
      <c r="S591" s="203" t="s">
        <v>629</v>
      </c>
      <c r="T591" s="212" t="s">
        <v>629</v>
      </c>
      <c r="U591" s="224" t="s">
        <v>629</v>
      </c>
    </row>
    <row r="592" spans="1:21" s="183" customFormat="1" hidden="1">
      <c r="A592" s="203" t="s">
        <v>622</v>
      </c>
      <c r="B592" s="203" t="s">
        <v>623</v>
      </c>
      <c r="C592" s="203" t="s">
        <v>624</v>
      </c>
      <c r="D592" s="203"/>
      <c r="E592" s="203" t="s">
        <v>1489</v>
      </c>
      <c r="F592" s="203" t="s">
        <v>629</v>
      </c>
      <c r="G592" s="205" t="s">
        <v>629</v>
      </c>
      <c r="H592" s="203" t="s">
        <v>79</v>
      </c>
      <c r="I592" s="203" t="s">
        <v>680</v>
      </c>
      <c r="J592" s="203" t="s">
        <v>681</v>
      </c>
      <c r="K592" s="203" t="s">
        <v>629</v>
      </c>
      <c r="L592" s="211">
        <v>41344.449999999997</v>
      </c>
      <c r="M592" s="203" t="s">
        <v>630</v>
      </c>
      <c r="N592" s="212">
        <v>50</v>
      </c>
      <c r="O592" s="203" t="s">
        <v>629</v>
      </c>
      <c r="P592" s="212">
        <v>440898</v>
      </c>
      <c r="Q592" s="205">
        <v>1</v>
      </c>
      <c r="R592" s="203" t="s">
        <v>632</v>
      </c>
      <c r="S592" s="211">
        <v>41351.349328703698</v>
      </c>
      <c r="T592" s="212">
        <v>-50</v>
      </c>
      <c r="U592" s="224">
        <v>440898</v>
      </c>
    </row>
    <row r="593" spans="1:21" s="183" customFormat="1" hidden="1">
      <c r="A593" s="203" t="s">
        <v>622</v>
      </c>
      <c r="B593" s="203" t="s">
        <v>623</v>
      </c>
      <c r="C593" s="203" t="s">
        <v>624</v>
      </c>
      <c r="D593" s="203"/>
      <c r="E593" s="203" t="s">
        <v>1489</v>
      </c>
      <c r="F593" s="203" t="s">
        <v>629</v>
      </c>
      <c r="G593" s="205" t="s">
        <v>629</v>
      </c>
      <c r="H593" s="203" t="s">
        <v>79</v>
      </c>
      <c r="I593" s="203" t="s">
        <v>1093</v>
      </c>
      <c r="J593" s="203" t="s">
        <v>445</v>
      </c>
      <c r="K593" s="203" t="s">
        <v>629</v>
      </c>
      <c r="L593" s="211">
        <v>41344.442361111098</v>
      </c>
      <c r="M593" s="203" t="s">
        <v>630</v>
      </c>
      <c r="N593" s="212">
        <v>20</v>
      </c>
      <c r="O593" s="203" t="s">
        <v>629</v>
      </c>
      <c r="P593" s="212">
        <v>62055.8</v>
      </c>
      <c r="Q593" s="205">
        <v>1</v>
      </c>
      <c r="R593" s="203" t="s">
        <v>632</v>
      </c>
      <c r="S593" s="211">
        <v>41351.349328703698</v>
      </c>
      <c r="T593" s="212">
        <v>-20</v>
      </c>
      <c r="U593" s="224">
        <v>62055.8</v>
      </c>
    </row>
    <row r="594" spans="1:21" s="183" customFormat="1" hidden="1">
      <c r="A594" s="203" t="s">
        <v>622</v>
      </c>
      <c r="B594" s="203" t="s">
        <v>623</v>
      </c>
      <c r="C594" s="203" t="s">
        <v>624</v>
      </c>
      <c r="D594" s="203"/>
      <c r="E594" s="203" t="s">
        <v>1489</v>
      </c>
      <c r="F594" s="203" t="s">
        <v>629</v>
      </c>
      <c r="G594" s="205" t="s">
        <v>629</v>
      </c>
      <c r="H594" s="203" t="s">
        <v>79</v>
      </c>
      <c r="I594" s="203" t="s">
        <v>1056</v>
      </c>
      <c r="J594" s="203" t="s">
        <v>1057</v>
      </c>
      <c r="K594" s="203" t="s">
        <v>629</v>
      </c>
      <c r="L594" s="211">
        <v>41344.443749999999</v>
      </c>
      <c r="M594" s="203" t="s">
        <v>630</v>
      </c>
      <c r="N594" s="212">
        <v>3</v>
      </c>
      <c r="O594" s="203" t="s">
        <v>629</v>
      </c>
      <c r="P594" s="212">
        <v>34874.129999999997</v>
      </c>
      <c r="Q594" s="205">
        <v>1</v>
      </c>
      <c r="R594" s="203" t="s">
        <v>632</v>
      </c>
      <c r="S594" s="211">
        <v>41351.349328703698</v>
      </c>
      <c r="T594" s="212">
        <v>-3</v>
      </c>
      <c r="U594" s="224">
        <v>34874.129999999997</v>
      </c>
    </row>
    <row r="595" spans="1:21" s="183" customFormat="1" hidden="1">
      <c r="A595" s="203" t="s">
        <v>622</v>
      </c>
      <c r="B595" s="203" t="s">
        <v>623</v>
      </c>
      <c r="C595" s="203" t="s">
        <v>624</v>
      </c>
      <c r="D595" s="203"/>
      <c r="E595" s="203" t="s">
        <v>1489</v>
      </c>
      <c r="F595" s="203" t="s">
        <v>629</v>
      </c>
      <c r="G595" s="205" t="s">
        <v>629</v>
      </c>
      <c r="H595" s="203" t="s">
        <v>79</v>
      </c>
      <c r="I595" s="203" t="s">
        <v>1060</v>
      </c>
      <c r="J595" s="203" t="s">
        <v>1061</v>
      </c>
      <c r="K595" s="203" t="s">
        <v>629</v>
      </c>
      <c r="L595" s="211">
        <v>41344.4465277778</v>
      </c>
      <c r="M595" s="203" t="s">
        <v>630</v>
      </c>
      <c r="N595" s="212">
        <v>4</v>
      </c>
      <c r="O595" s="203" t="s">
        <v>629</v>
      </c>
      <c r="P595" s="212">
        <v>32800</v>
      </c>
      <c r="Q595" s="205">
        <v>1</v>
      </c>
      <c r="R595" s="203" t="s">
        <v>632</v>
      </c>
      <c r="S595" s="211">
        <v>41351.349328703698</v>
      </c>
      <c r="T595" s="212">
        <v>-4</v>
      </c>
      <c r="U595" s="224">
        <v>32800</v>
      </c>
    </row>
    <row r="596" spans="1:21" s="183" customFormat="1" hidden="1">
      <c r="A596" s="203" t="s">
        <v>622</v>
      </c>
      <c r="B596" s="203" t="s">
        <v>623</v>
      </c>
      <c r="C596" s="203" t="s">
        <v>624</v>
      </c>
      <c r="D596" s="203"/>
      <c r="E596" s="203" t="s">
        <v>1489</v>
      </c>
      <c r="F596" s="203" t="s">
        <v>629</v>
      </c>
      <c r="G596" s="205" t="s">
        <v>629</v>
      </c>
      <c r="H596" s="203" t="s">
        <v>79</v>
      </c>
      <c r="I596" s="203" t="s">
        <v>1062</v>
      </c>
      <c r="J596" s="203" t="s">
        <v>1063</v>
      </c>
      <c r="K596" s="203" t="s">
        <v>629</v>
      </c>
      <c r="L596" s="211">
        <v>41344.444444444402</v>
      </c>
      <c r="M596" s="203" t="s">
        <v>630</v>
      </c>
      <c r="N596" s="212">
        <v>3</v>
      </c>
      <c r="O596" s="203" t="s">
        <v>629</v>
      </c>
      <c r="P596" s="212">
        <v>61377</v>
      </c>
      <c r="Q596" s="205">
        <v>1</v>
      </c>
      <c r="R596" s="203" t="s">
        <v>632</v>
      </c>
      <c r="S596" s="211">
        <v>41351.349328703698</v>
      </c>
      <c r="T596" s="212">
        <v>-3</v>
      </c>
      <c r="U596" s="224">
        <v>61377</v>
      </c>
    </row>
    <row r="597" spans="1:21" s="183" customFormat="1" hidden="1">
      <c r="A597" s="203" t="s">
        <v>622</v>
      </c>
      <c r="B597" s="203" t="s">
        <v>623</v>
      </c>
      <c r="C597" s="203" t="s">
        <v>624</v>
      </c>
      <c r="D597" s="203"/>
      <c r="E597" s="203" t="s">
        <v>1489</v>
      </c>
      <c r="F597" s="203" t="s">
        <v>629</v>
      </c>
      <c r="G597" s="205" t="s">
        <v>629</v>
      </c>
      <c r="H597" s="203" t="s">
        <v>79</v>
      </c>
      <c r="I597" s="203" t="s">
        <v>1064</v>
      </c>
      <c r="J597" s="203" t="s">
        <v>1065</v>
      </c>
      <c r="K597" s="203" t="s">
        <v>629</v>
      </c>
      <c r="L597" s="211">
        <v>41344.445138888899</v>
      </c>
      <c r="M597" s="203" t="s">
        <v>630</v>
      </c>
      <c r="N597" s="212">
        <v>3</v>
      </c>
      <c r="O597" s="203" t="s">
        <v>629</v>
      </c>
      <c r="P597" s="212">
        <v>12484.44</v>
      </c>
      <c r="Q597" s="205">
        <v>1</v>
      </c>
      <c r="R597" s="203" t="s">
        <v>632</v>
      </c>
      <c r="S597" s="211">
        <v>41351.349328703698</v>
      </c>
      <c r="T597" s="212">
        <v>-3</v>
      </c>
      <c r="U597" s="224">
        <v>12484.44</v>
      </c>
    </row>
    <row r="598" spans="1:21" s="183" customFormat="1" hidden="1">
      <c r="A598" s="203" t="s">
        <v>622</v>
      </c>
      <c r="B598" s="203" t="s">
        <v>623</v>
      </c>
      <c r="C598" s="203" t="s">
        <v>624</v>
      </c>
      <c r="D598" s="203"/>
      <c r="E598" s="203" t="s">
        <v>1489</v>
      </c>
      <c r="F598" s="203" t="s">
        <v>629</v>
      </c>
      <c r="G598" s="205" t="s">
        <v>629</v>
      </c>
      <c r="H598" s="203" t="s">
        <v>79</v>
      </c>
      <c r="I598" s="203" t="s">
        <v>1009</v>
      </c>
      <c r="J598" s="203" t="s">
        <v>1010</v>
      </c>
      <c r="K598" s="203" t="s">
        <v>629</v>
      </c>
      <c r="L598" s="211">
        <v>41344.443055555603</v>
      </c>
      <c r="M598" s="203" t="s">
        <v>630</v>
      </c>
      <c r="N598" s="212">
        <v>10</v>
      </c>
      <c r="O598" s="203" t="s">
        <v>629</v>
      </c>
      <c r="P598" s="212">
        <v>528129.69999999995</v>
      </c>
      <c r="Q598" s="205">
        <v>1</v>
      </c>
      <c r="R598" s="203" t="s">
        <v>632</v>
      </c>
      <c r="S598" s="211">
        <v>41351.349328703698</v>
      </c>
      <c r="T598" s="212">
        <v>-10</v>
      </c>
      <c r="U598" s="224">
        <v>528129.69999999995</v>
      </c>
    </row>
    <row r="599" spans="1:21" s="183" customFormat="1" hidden="1">
      <c r="A599" s="203" t="s">
        <v>622</v>
      </c>
      <c r="B599" s="203" t="s">
        <v>623</v>
      </c>
      <c r="C599" s="203" t="s">
        <v>624</v>
      </c>
      <c r="D599" s="203"/>
      <c r="E599" s="203" t="s">
        <v>1489</v>
      </c>
      <c r="F599" s="203" t="s">
        <v>629</v>
      </c>
      <c r="G599" s="205" t="s">
        <v>629</v>
      </c>
      <c r="H599" s="203" t="s">
        <v>79</v>
      </c>
      <c r="I599" s="203" t="s">
        <v>1009</v>
      </c>
      <c r="J599" s="203" t="s">
        <v>1010</v>
      </c>
      <c r="K599" s="203" t="s">
        <v>629</v>
      </c>
      <c r="L599" s="211">
        <v>41344.443055555603</v>
      </c>
      <c r="M599" s="203" t="s">
        <v>630</v>
      </c>
      <c r="N599" s="212">
        <v>10</v>
      </c>
      <c r="O599" s="203" t="s">
        <v>629</v>
      </c>
      <c r="P599" s="212">
        <v>528129.69999999995</v>
      </c>
      <c r="Q599" s="205">
        <v>2</v>
      </c>
      <c r="R599" s="203" t="s">
        <v>632</v>
      </c>
      <c r="S599" s="211">
        <v>41359.640798611101</v>
      </c>
      <c r="T599" s="212">
        <v>-3</v>
      </c>
      <c r="U599" s="224">
        <v>158438.91</v>
      </c>
    </row>
    <row r="600" spans="1:21" s="183" customFormat="1" hidden="1">
      <c r="A600" s="203" t="s">
        <v>622</v>
      </c>
      <c r="B600" s="203" t="s">
        <v>623</v>
      </c>
      <c r="C600" s="203" t="s">
        <v>624</v>
      </c>
      <c r="D600" s="203"/>
      <c r="E600" s="203" t="s">
        <v>1489</v>
      </c>
      <c r="F600" s="203" t="s">
        <v>629</v>
      </c>
      <c r="G600" s="205" t="s">
        <v>629</v>
      </c>
      <c r="H600" s="203" t="s">
        <v>79</v>
      </c>
      <c r="I600" s="203" t="s">
        <v>1497</v>
      </c>
      <c r="J600" s="203" t="s">
        <v>1498</v>
      </c>
      <c r="K600" s="203" t="s">
        <v>629</v>
      </c>
      <c r="L600" s="211">
        <v>41344.4465277778</v>
      </c>
      <c r="M600" s="203" t="s">
        <v>630</v>
      </c>
      <c r="N600" s="212">
        <v>1</v>
      </c>
      <c r="O600" s="203" t="s">
        <v>629</v>
      </c>
      <c r="P600" s="212">
        <v>315600</v>
      </c>
      <c r="Q600" s="205">
        <v>1</v>
      </c>
      <c r="R600" s="203" t="s">
        <v>632</v>
      </c>
      <c r="S600" s="211">
        <v>41351.349328703698</v>
      </c>
      <c r="T600" s="212">
        <v>-1</v>
      </c>
      <c r="U600" s="224">
        <v>315600</v>
      </c>
    </row>
    <row r="601" spans="1:21" s="183" customFormat="1" hidden="1">
      <c r="A601" s="203" t="s">
        <v>622</v>
      </c>
      <c r="B601" s="203" t="s">
        <v>623</v>
      </c>
      <c r="C601" s="203" t="s">
        <v>624</v>
      </c>
      <c r="D601" s="203"/>
      <c r="E601" s="203" t="s">
        <v>1489</v>
      </c>
      <c r="F601" s="203" t="s">
        <v>629</v>
      </c>
      <c r="G601" s="205" t="s">
        <v>629</v>
      </c>
      <c r="H601" s="203" t="s">
        <v>79</v>
      </c>
      <c r="I601" s="203" t="s">
        <v>1070</v>
      </c>
      <c r="J601" s="203" t="s">
        <v>1071</v>
      </c>
      <c r="K601" s="203" t="s">
        <v>629</v>
      </c>
      <c r="L601" s="211">
        <v>41344.445833333302</v>
      </c>
      <c r="M601" s="203" t="s">
        <v>630</v>
      </c>
      <c r="N601" s="212">
        <v>10</v>
      </c>
      <c r="O601" s="203" t="s">
        <v>629</v>
      </c>
      <c r="P601" s="212">
        <v>39071.599999999999</v>
      </c>
      <c r="Q601" s="205">
        <v>1</v>
      </c>
      <c r="R601" s="203" t="s">
        <v>632</v>
      </c>
      <c r="S601" s="211">
        <v>41351.349328703698</v>
      </c>
      <c r="T601" s="212">
        <v>-10</v>
      </c>
      <c r="U601" s="224">
        <v>39071.599999999999</v>
      </c>
    </row>
    <row r="602" spans="1:21" s="183" customFormat="1" hidden="1">
      <c r="A602" s="203" t="s">
        <v>622</v>
      </c>
      <c r="B602" s="203" t="s">
        <v>623</v>
      </c>
      <c r="C602" s="203" t="s">
        <v>624</v>
      </c>
      <c r="D602" s="203"/>
      <c r="E602" s="203" t="s">
        <v>1489</v>
      </c>
      <c r="F602" s="203" t="s">
        <v>629</v>
      </c>
      <c r="G602" s="205" t="s">
        <v>629</v>
      </c>
      <c r="H602" s="203" t="s">
        <v>79</v>
      </c>
      <c r="I602" s="203" t="s">
        <v>847</v>
      </c>
      <c r="J602" s="203" t="s">
        <v>848</v>
      </c>
      <c r="K602" s="203" t="s">
        <v>629</v>
      </c>
      <c r="L602" s="211">
        <v>41344.447222222203</v>
      </c>
      <c r="M602" s="203" t="s">
        <v>630</v>
      </c>
      <c r="N602" s="212">
        <v>12</v>
      </c>
      <c r="O602" s="203" t="s">
        <v>629</v>
      </c>
      <c r="P602" s="212">
        <v>153461.51999999999</v>
      </c>
      <c r="Q602" s="205">
        <v>1</v>
      </c>
      <c r="R602" s="203" t="s">
        <v>632</v>
      </c>
      <c r="S602" s="211">
        <v>41351.349328703698</v>
      </c>
      <c r="T602" s="212">
        <v>-12</v>
      </c>
      <c r="U602" s="224">
        <v>153461.51999999999</v>
      </c>
    </row>
    <row r="603" spans="1:21" s="183" customFormat="1" hidden="1">
      <c r="A603" s="203" t="s">
        <v>622</v>
      </c>
      <c r="B603" s="203" t="s">
        <v>623</v>
      </c>
      <c r="C603" s="203" t="s">
        <v>624</v>
      </c>
      <c r="D603" s="203"/>
      <c r="E603" s="203" t="s">
        <v>1499</v>
      </c>
      <c r="F603" s="203" t="s">
        <v>1500</v>
      </c>
      <c r="G603" s="205">
        <v>1</v>
      </c>
      <c r="H603" s="203" t="s">
        <v>79</v>
      </c>
      <c r="I603" s="203" t="s">
        <v>1273</v>
      </c>
      <c r="J603" s="203" t="s">
        <v>430</v>
      </c>
      <c r="K603" s="203" t="s">
        <v>629</v>
      </c>
      <c r="L603" s="211">
        <v>41346.652777777803</v>
      </c>
      <c r="M603" s="203" t="s">
        <v>630</v>
      </c>
      <c r="N603" s="212">
        <v>1</v>
      </c>
      <c r="O603" s="203" t="s">
        <v>631</v>
      </c>
      <c r="P603" s="212">
        <v>498014</v>
      </c>
      <c r="Q603" s="205">
        <v>1</v>
      </c>
      <c r="R603" s="203" t="s">
        <v>632</v>
      </c>
      <c r="S603" s="211">
        <v>41346.677268518499</v>
      </c>
      <c r="T603" s="212">
        <v>-1</v>
      </c>
      <c r="U603" s="224">
        <v>498014</v>
      </c>
    </row>
    <row r="604" spans="1:21" s="183" customFormat="1" hidden="1">
      <c r="A604" s="203" t="s">
        <v>622</v>
      </c>
      <c r="B604" s="203" t="s">
        <v>623</v>
      </c>
      <c r="C604" s="203" t="s">
        <v>624</v>
      </c>
      <c r="D604" s="203"/>
      <c r="E604" s="203" t="s">
        <v>1499</v>
      </c>
      <c r="F604" s="203" t="s">
        <v>1500</v>
      </c>
      <c r="G604" s="205">
        <v>2</v>
      </c>
      <c r="H604" s="203" t="s">
        <v>79</v>
      </c>
      <c r="I604" s="203" t="s">
        <v>649</v>
      </c>
      <c r="J604" s="203" t="s">
        <v>431</v>
      </c>
      <c r="K604" s="203" t="s">
        <v>629</v>
      </c>
      <c r="L604" s="211">
        <v>41346.652777777803</v>
      </c>
      <c r="M604" s="203" t="s">
        <v>630</v>
      </c>
      <c r="N604" s="212">
        <v>1</v>
      </c>
      <c r="O604" s="203" t="s">
        <v>631</v>
      </c>
      <c r="P604" s="212">
        <v>70810.67</v>
      </c>
      <c r="Q604" s="205">
        <v>1</v>
      </c>
      <c r="R604" s="203" t="s">
        <v>632</v>
      </c>
      <c r="S604" s="211">
        <v>41346.677268518499</v>
      </c>
      <c r="T604" s="212">
        <v>-1</v>
      </c>
      <c r="U604" s="224">
        <v>70810.67</v>
      </c>
    </row>
    <row r="605" spans="1:21" s="183" customFormat="1" hidden="1">
      <c r="A605" s="203" t="s">
        <v>622</v>
      </c>
      <c r="B605" s="203" t="s">
        <v>623</v>
      </c>
      <c r="C605" s="203" t="s">
        <v>624</v>
      </c>
      <c r="D605" s="203"/>
      <c r="E605" s="203" t="s">
        <v>1499</v>
      </c>
      <c r="F605" s="203" t="s">
        <v>1501</v>
      </c>
      <c r="G605" s="205">
        <v>1</v>
      </c>
      <c r="H605" s="203" t="s">
        <v>79</v>
      </c>
      <c r="I605" s="203" t="s">
        <v>1117</v>
      </c>
      <c r="J605" s="203" t="s">
        <v>1118</v>
      </c>
      <c r="K605" s="203" t="s">
        <v>629</v>
      </c>
      <c r="L605" s="211">
        <v>41352.660416666702</v>
      </c>
      <c r="M605" s="203" t="s">
        <v>630</v>
      </c>
      <c r="N605" s="212">
        <v>4</v>
      </c>
      <c r="O605" s="203" t="s">
        <v>631</v>
      </c>
      <c r="P605" s="212">
        <v>60000</v>
      </c>
      <c r="Q605" s="205">
        <v>1</v>
      </c>
      <c r="R605" s="203" t="s">
        <v>632</v>
      </c>
      <c r="S605" s="211">
        <v>41355.544664351903</v>
      </c>
      <c r="T605" s="212">
        <v>-4</v>
      </c>
      <c r="U605" s="224">
        <v>60000</v>
      </c>
    </row>
    <row r="606" spans="1:21" s="183" customFormat="1" hidden="1">
      <c r="A606" s="203" t="s">
        <v>622</v>
      </c>
      <c r="B606" s="203" t="s">
        <v>623</v>
      </c>
      <c r="C606" s="203" t="s">
        <v>624</v>
      </c>
      <c r="D606" s="203"/>
      <c r="E606" s="203" t="s">
        <v>1499</v>
      </c>
      <c r="F606" s="203" t="s">
        <v>1501</v>
      </c>
      <c r="G606" s="205">
        <v>2</v>
      </c>
      <c r="H606" s="203" t="s">
        <v>79</v>
      </c>
      <c r="I606" s="203" t="s">
        <v>678</v>
      </c>
      <c r="J606" s="203" t="s">
        <v>679</v>
      </c>
      <c r="K606" s="203" t="s">
        <v>629</v>
      </c>
      <c r="L606" s="211">
        <v>41352.660416666702</v>
      </c>
      <c r="M606" s="203" t="s">
        <v>630</v>
      </c>
      <c r="N606" s="212">
        <v>150</v>
      </c>
      <c r="O606" s="203" t="s">
        <v>669</v>
      </c>
      <c r="P606" s="212">
        <v>337500</v>
      </c>
      <c r="Q606" s="205">
        <v>1</v>
      </c>
      <c r="R606" s="203" t="s">
        <v>632</v>
      </c>
      <c r="S606" s="211">
        <v>41355.544664351903</v>
      </c>
      <c r="T606" s="212">
        <v>-150</v>
      </c>
      <c r="U606" s="224">
        <v>337500</v>
      </c>
    </row>
    <row r="607" spans="1:21" s="183" customFormat="1" hidden="1">
      <c r="A607" s="203" t="s">
        <v>622</v>
      </c>
      <c r="B607" s="203" t="s">
        <v>623</v>
      </c>
      <c r="C607" s="203" t="s">
        <v>624</v>
      </c>
      <c r="D607" s="203"/>
      <c r="E607" s="203" t="s">
        <v>1499</v>
      </c>
      <c r="F607" s="203" t="s">
        <v>1502</v>
      </c>
      <c r="G607" s="205">
        <v>1</v>
      </c>
      <c r="H607" s="203" t="s">
        <v>79</v>
      </c>
      <c r="I607" s="203" t="s">
        <v>783</v>
      </c>
      <c r="J607" s="203" t="s">
        <v>466</v>
      </c>
      <c r="K607" s="203" t="s">
        <v>629</v>
      </c>
      <c r="L607" s="211">
        <v>41355.339513888903</v>
      </c>
      <c r="M607" s="203" t="s">
        <v>630</v>
      </c>
      <c r="N607" s="212">
        <v>1</v>
      </c>
      <c r="O607" s="203" t="s">
        <v>664</v>
      </c>
      <c r="P607" s="212">
        <v>124093</v>
      </c>
      <c r="Q607" s="205">
        <v>1</v>
      </c>
      <c r="R607" s="203" t="s">
        <v>632</v>
      </c>
      <c r="S607" s="211">
        <v>41354.402395833298</v>
      </c>
      <c r="T607" s="212">
        <v>-1</v>
      </c>
      <c r="U607" s="224">
        <v>124093</v>
      </c>
    </row>
    <row r="608" spans="1:21" s="183" customFormat="1" hidden="1">
      <c r="A608" s="203" t="s">
        <v>622</v>
      </c>
      <c r="B608" s="203" t="s">
        <v>623</v>
      </c>
      <c r="C608" s="203" t="s">
        <v>624</v>
      </c>
      <c r="D608" s="203"/>
      <c r="E608" s="203" t="s">
        <v>1499</v>
      </c>
      <c r="F608" s="203" t="s">
        <v>1502</v>
      </c>
      <c r="G608" s="205">
        <v>2</v>
      </c>
      <c r="H608" s="203" t="s">
        <v>79</v>
      </c>
      <c r="I608" s="203" t="s">
        <v>1002</v>
      </c>
      <c r="J608" s="203" t="s">
        <v>1003</v>
      </c>
      <c r="K608" s="203" t="s">
        <v>629</v>
      </c>
      <c r="L608" s="211">
        <v>41355.339513888903</v>
      </c>
      <c r="M608" s="203" t="s">
        <v>674</v>
      </c>
      <c r="N608" s="212">
        <v>18</v>
      </c>
      <c r="O608" s="203" t="s">
        <v>656</v>
      </c>
      <c r="P608" s="212">
        <v>1800000</v>
      </c>
      <c r="Q608" s="205">
        <v>1</v>
      </c>
      <c r="R608" s="203" t="s">
        <v>632</v>
      </c>
      <c r="S608" s="211">
        <v>41354.404780092598</v>
      </c>
      <c r="T608" s="212">
        <v>-18</v>
      </c>
      <c r="U608" s="224">
        <v>1800000</v>
      </c>
    </row>
    <row r="609" spans="1:21" s="183" customFormat="1" hidden="1">
      <c r="A609" s="203" t="s">
        <v>622</v>
      </c>
      <c r="B609" s="203" t="s">
        <v>623</v>
      </c>
      <c r="C609" s="203" t="s">
        <v>624</v>
      </c>
      <c r="D609" s="203"/>
      <c r="E609" s="203" t="s">
        <v>1499</v>
      </c>
      <c r="F609" s="203" t="s">
        <v>1503</v>
      </c>
      <c r="G609" s="205">
        <v>1</v>
      </c>
      <c r="H609" s="203" t="s">
        <v>79</v>
      </c>
      <c r="I609" s="203" t="s">
        <v>1112</v>
      </c>
      <c r="J609" s="203" t="s">
        <v>1113</v>
      </c>
      <c r="K609" s="203" t="s">
        <v>629</v>
      </c>
      <c r="L609" s="211">
        <v>41358.650694444397</v>
      </c>
      <c r="M609" s="203" t="s">
        <v>674</v>
      </c>
      <c r="N609" s="212">
        <v>2</v>
      </c>
      <c r="O609" s="203" t="s">
        <v>675</v>
      </c>
      <c r="P609" s="212">
        <v>5971900</v>
      </c>
      <c r="Q609" s="205">
        <v>1</v>
      </c>
      <c r="R609" s="203" t="s">
        <v>632</v>
      </c>
      <c r="S609" s="211">
        <v>41344.636203703703</v>
      </c>
      <c r="T609" s="212">
        <v>-1</v>
      </c>
      <c r="U609" s="224">
        <v>2985950</v>
      </c>
    </row>
    <row r="610" spans="1:21" s="183" customFormat="1" hidden="1">
      <c r="A610" s="203" t="s">
        <v>622</v>
      </c>
      <c r="B610" s="203" t="s">
        <v>623</v>
      </c>
      <c r="C610" s="203" t="s">
        <v>624</v>
      </c>
      <c r="D610" s="203"/>
      <c r="E610" s="203" t="s">
        <v>1499</v>
      </c>
      <c r="F610" s="203" t="s">
        <v>1503</v>
      </c>
      <c r="G610" s="205">
        <v>1</v>
      </c>
      <c r="H610" s="203" t="s">
        <v>79</v>
      </c>
      <c r="I610" s="203" t="s">
        <v>1112</v>
      </c>
      <c r="J610" s="203" t="s">
        <v>1113</v>
      </c>
      <c r="K610" s="203" t="s">
        <v>629</v>
      </c>
      <c r="L610" s="211">
        <v>41358.650694444397</v>
      </c>
      <c r="M610" s="203" t="s">
        <v>674</v>
      </c>
      <c r="N610" s="212">
        <v>2</v>
      </c>
      <c r="O610" s="203" t="s">
        <v>675</v>
      </c>
      <c r="P610" s="212">
        <v>5971900</v>
      </c>
      <c r="Q610" s="205">
        <v>2</v>
      </c>
      <c r="R610" s="203" t="s">
        <v>632</v>
      </c>
      <c r="S610" s="211">
        <v>41359.434479166703</v>
      </c>
      <c r="T610" s="212">
        <v>-2</v>
      </c>
      <c r="U610" s="224">
        <v>5971900</v>
      </c>
    </row>
    <row r="611" spans="1:21" s="183" customFormat="1" hidden="1">
      <c r="A611" s="203" t="s">
        <v>622</v>
      </c>
      <c r="B611" s="203" t="s">
        <v>623</v>
      </c>
      <c r="C611" s="203" t="s">
        <v>624</v>
      </c>
      <c r="D611" s="203"/>
      <c r="E611" s="203" t="s">
        <v>1499</v>
      </c>
      <c r="F611" s="203" t="s">
        <v>1503</v>
      </c>
      <c r="G611" s="205">
        <v>2</v>
      </c>
      <c r="H611" s="203" t="s">
        <v>79</v>
      </c>
      <c r="I611" s="203" t="s">
        <v>1504</v>
      </c>
      <c r="J611" s="203" t="s">
        <v>1505</v>
      </c>
      <c r="K611" s="203" t="s">
        <v>629</v>
      </c>
      <c r="L611" s="211">
        <v>41358.650694444397</v>
      </c>
      <c r="M611" s="203" t="s">
        <v>674</v>
      </c>
      <c r="N611" s="212">
        <v>2</v>
      </c>
      <c r="O611" s="203" t="s">
        <v>675</v>
      </c>
      <c r="P611" s="212">
        <v>6270000</v>
      </c>
      <c r="Q611" s="205">
        <v>1</v>
      </c>
      <c r="R611" s="203" t="s">
        <v>632</v>
      </c>
      <c r="S611" s="211">
        <v>41359.434479166703</v>
      </c>
      <c r="T611" s="212">
        <v>-2</v>
      </c>
      <c r="U611" s="224">
        <v>6270000</v>
      </c>
    </row>
    <row r="612" spans="1:21" s="183" customFormat="1" hidden="1">
      <c r="A612" s="203" t="s">
        <v>622</v>
      </c>
      <c r="B612" s="203" t="s">
        <v>623</v>
      </c>
      <c r="C612" s="203" t="s">
        <v>624</v>
      </c>
      <c r="D612" s="203"/>
      <c r="E612" s="203" t="s">
        <v>1499</v>
      </c>
      <c r="F612" s="203" t="s">
        <v>629</v>
      </c>
      <c r="G612" s="205" t="s">
        <v>629</v>
      </c>
      <c r="H612" s="203" t="s">
        <v>79</v>
      </c>
      <c r="I612" s="203" t="s">
        <v>1112</v>
      </c>
      <c r="J612" s="203" t="s">
        <v>1113</v>
      </c>
      <c r="K612" s="203" t="s">
        <v>629</v>
      </c>
      <c r="L612" s="211">
        <v>41344.4284722222</v>
      </c>
      <c r="M612" s="203" t="s">
        <v>674</v>
      </c>
      <c r="N612" s="212">
        <v>1</v>
      </c>
      <c r="O612" s="203" t="s">
        <v>629</v>
      </c>
      <c r="P612" s="212">
        <v>2985950</v>
      </c>
      <c r="Q612" s="205">
        <v>1</v>
      </c>
      <c r="R612" s="203" t="s">
        <v>632</v>
      </c>
      <c r="S612" s="211">
        <v>41344.636203703703</v>
      </c>
      <c r="T612" s="212">
        <v>-1</v>
      </c>
      <c r="U612" s="224">
        <v>2985950</v>
      </c>
    </row>
    <row r="613" spans="1:21" s="183" customFormat="1" hidden="1">
      <c r="A613" s="203" t="s">
        <v>622</v>
      </c>
      <c r="B613" s="203" t="s">
        <v>623</v>
      </c>
      <c r="C613" s="203" t="s">
        <v>624</v>
      </c>
      <c r="D613" s="203"/>
      <c r="E613" s="203" t="s">
        <v>1499</v>
      </c>
      <c r="F613" s="203" t="s">
        <v>629</v>
      </c>
      <c r="G613" s="205" t="s">
        <v>629</v>
      </c>
      <c r="H613" s="203" t="s">
        <v>79</v>
      </c>
      <c r="I613" s="203" t="s">
        <v>1112</v>
      </c>
      <c r="J613" s="203" t="s">
        <v>1113</v>
      </c>
      <c r="K613" s="203" t="s">
        <v>629</v>
      </c>
      <c r="L613" s="211">
        <v>41344.4284722222</v>
      </c>
      <c r="M613" s="203" t="s">
        <v>674</v>
      </c>
      <c r="N613" s="212">
        <v>1</v>
      </c>
      <c r="O613" s="203" t="s">
        <v>629</v>
      </c>
      <c r="P613" s="212">
        <v>2985950</v>
      </c>
      <c r="Q613" s="205">
        <v>2</v>
      </c>
      <c r="R613" s="203" t="s">
        <v>632</v>
      </c>
      <c r="S613" s="211">
        <v>41359.434479166703</v>
      </c>
      <c r="T613" s="212">
        <v>-2</v>
      </c>
      <c r="U613" s="224">
        <v>5971900</v>
      </c>
    </row>
    <row r="614" spans="1:21" s="183" customFormat="1" hidden="1">
      <c r="A614" s="203" t="s">
        <v>622</v>
      </c>
      <c r="B614" s="203" t="s">
        <v>623</v>
      </c>
      <c r="C614" s="203" t="s">
        <v>624</v>
      </c>
      <c r="D614" s="203"/>
      <c r="E614" s="203" t="s">
        <v>1499</v>
      </c>
      <c r="F614" s="203" t="s">
        <v>629</v>
      </c>
      <c r="G614" s="205" t="s">
        <v>629</v>
      </c>
      <c r="H614" s="203" t="s">
        <v>79</v>
      </c>
      <c r="I614" s="203" t="s">
        <v>1051</v>
      </c>
      <c r="J614" s="203" t="s">
        <v>443</v>
      </c>
      <c r="K614" s="203" t="s">
        <v>629</v>
      </c>
      <c r="L614" s="211">
        <v>41344.425000000003</v>
      </c>
      <c r="M614" s="203" t="s">
        <v>630</v>
      </c>
      <c r="N614" s="212">
        <v>225</v>
      </c>
      <c r="O614" s="203" t="s">
        <v>629</v>
      </c>
      <c r="P614" s="212">
        <v>247500</v>
      </c>
      <c r="Q614" s="205">
        <v>1</v>
      </c>
      <c r="R614" s="203" t="s">
        <v>632</v>
      </c>
      <c r="S614" s="211">
        <v>41344.634224537003</v>
      </c>
      <c r="T614" s="212">
        <v>-225</v>
      </c>
      <c r="U614" s="224">
        <v>247500</v>
      </c>
    </row>
    <row r="615" spans="1:21" s="183" customFormat="1" hidden="1">
      <c r="A615" s="203" t="s">
        <v>622</v>
      </c>
      <c r="B615" s="203" t="s">
        <v>623</v>
      </c>
      <c r="C615" s="203" t="s">
        <v>624</v>
      </c>
      <c r="D615" s="203"/>
      <c r="E615" s="203" t="s">
        <v>1499</v>
      </c>
      <c r="F615" s="203" t="s">
        <v>629</v>
      </c>
      <c r="G615" s="205" t="s">
        <v>629</v>
      </c>
      <c r="H615" s="203" t="s">
        <v>79</v>
      </c>
      <c r="I615" s="203" t="s">
        <v>1062</v>
      </c>
      <c r="J615" s="203" t="s">
        <v>1063</v>
      </c>
      <c r="K615" s="203" t="s">
        <v>629</v>
      </c>
      <c r="L615" s="211">
        <v>41344.430555555598</v>
      </c>
      <c r="M615" s="203" t="s">
        <v>630</v>
      </c>
      <c r="N615" s="212">
        <v>3</v>
      </c>
      <c r="O615" s="203" t="s">
        <v>629</v>
      </c>
      <c r="P615" s="212">
        <v>61377</v>
      </c>
      <c r="Q615" s="205">
        <v>1</v>
      </c>
      <c r="R615" s="203" t="s">
        <v>632</v>
      </c>
      <c r="S615" s="211">
        <v>41344.634224537003</v>
      </c>
      <c r="T615" s="212">
        <v>-3</v>
      </c>
      <c r="U615" s="224">
        <v>61377</v>
      </c>
    </row>
    <row r="616" spans="1:21" s="183" customFormat="1" hidden="1">
      <c r="A616" s="203" t="s">
        <v>622</v>
      </c>
      <c r="B616" s="203" t="s">
        <v>623</v>
      </c>
      <c r="C616" s="203" t="s">
        <v>624</v>
      </c>
      <c r="D616" s="203"/>
      <c r="E616" s="203" t="s">
        <v>1499</v>
      </c>
      <c r="F616" s="203" t="s">
        <v>629</v>
      </c>
      <c r="G616" s="205" t="s">
        <v>629</v>
      </c>
      <c r="H616" s="203" t="s">
        <v>79</v>
      </c>
      <c r="I616" s="203" t="s">
        <v>1064</v>
      </c>
      <c r="J616" s="203" t="s">
        <v>1065</v>
      </c>
      <c r="K616" s="203" t="s">
        <v>629</v>
      </c>
      <c r="L616" s="211">
        <v>41344.431944444397</v>
      </c>
      <c r="M616" s="203" t="s">
        <v>630</v>
      </c>
      <c r="N616" s="212">
        <v>3</v>
      </c>
      <c r="O616" s="203" t="s">
        <v>629</v>
      </c>
      <c r="P616" s="212">
        <v>12484.44</v>
      </c>
      <c r="Q616" s="205">
        <v>1</v>
      </c>
      <c r="R616" s="203" t="s">
        <v>632</v>
      </c>
      <c r="S616" s="211">
        <v>41344.634224537003</v>
      </c>
      <c r="T616" s="212">
        <v>-3</v>
      </c>
      <c r="U616" s="224">
        <v>12484.44</v>
      </c>
    </row>
    <row r="617" spans="1:21" s="183" customFormat="1" hidden="1">
      <c r="A617" s="203" t="s">
        <v>622</v>
      </c>
      <c r="B617" s="203" t="s">
        <v>623</v>
      </c>
      <c r="C617" s="203" t="s">
        <v>624</v>
      </c>
      <c r="D617" s="203"/>
      <c r="E617" s="203" t="s">
        <v>1499</v>
      </c>
      <c r="F617" s="203" t="s">
        <v>629</v>
      </c>
      <c r="G617" s="205" t="s">
        <v>629</v>
      </c>
      <c r="H617" s="203" t="s">
        <v>79</v>
      </c>
      <c r="I617" s="203" t="s">
        <v>1066</v>
      </c>
      <c r="J617" s="203" t="s">
        <v>1067</v>
      </c>
      <c r="K617" s="203" t="s">
        <v>629</v>
      </c>
      <c r="L617" s="211">
        <v>41344.432638888902</v>
      </c>
      <c r="M617" s="203" t="s">
        <v>630</v>
      </c>
      <c r="N617" s="212">
        <v>1</v>
      </c>
      <c r="O617" s="203" t="s">
        <v>629</v>
      </c>
      <c r="P617" s="212">
        <v>14500</v>
      </c>
      <c r="Q617" s="205">
        <v>1</v>
      </c>
      <c r="R617" s="203" t="s">
        <v>632</v>
      </c>
      <c r="S617" s="211">
        <v>41344.634224537003</v>
      </c>
      <c r="T617" s="212">
        <v>-1</v>
      </c>
      <c r="U617" s="224">
        <v>14500</v>
      </c>
    </row>
    <row r="618" spans="1:21" s="183" customFormat="1" hidden="1">
      <c r="A618" s="203" t="s">
        <v>622</v>
      </c>
      <c r="B618" s="203" t="s">
        <v>623</v>
      </c>
      <c r="C618" s="203" t="s">
        <v>624</v>
      </c>
      <c r="D618" s="203"/>
      <c r="E618" s="203" t="s">
        <v>1499</v>
      </c>
      <c r="F618" s="203" t="s">
        <v>629</v>
      </c>
      <c r="G618" s="205" t="s">
        <v>629</v>
      </c>
      <c r="H618" s="203" t="s">
        <v>79</v>
      </c>
      <c r="I618" s="203" t="s">
        <v>1009</v>
      </c>
      <c r="J618" s="203" t="s">
        <v>1010</v>
      </c>
      <c r="K618" s="203" t="s">
        <v>629</v>
      </c>
      <c r="L618" s="211">
        <v>41344.425694444399</v>
      </c>
      <c r="M618" s="203" t="s">
        <v>630</v>
      </c>
      <c r="N618" s="212">
        <v>5</v>
      </c>
      <c r="O618" s="203" t="s">
        <v>629</v>
      </c>
      <c r="P618" s="212">
        <v>264064.84999999998</v>
      </c>
      <c r="Q618" s="205">
        <v>1</v>
      </c>
      <c r="R618" s="203" t="s">
        <v>632</v>
      </c>
      <c r="S618" s="211">
        <v>41344.634224537003</v>
      </c>
      <c r="T618" s="212">
        <v>-5</v>
      </c>
      <c r="U618" s="224">
        <v>264064.84999999998</v>
      </c>
    </row>
    <row r="619" spans="1:21" s="183" customFormat="1" hidden="1">
      <c r="A619" s="203" t="s">
        <v>622</v>
      </c>
      <c r="B619" s="203" t="s">
        <v>623</v>
      </c>
      <c r="C619" s="203" t="s">
        <v>624</v>
      </c>
      <c r="D619" s="203"/>
      <c r="E619" s="203" t="s">
        <v>1499</v>
      </c>
      <c r="F619" s="203" t="s">
        <v>629</v>
      </c>
      <c r="G619" s="205" t="s">
        <v>629</v>
      </c>
      <c r="H619" s="203" t="s">
        <v>79</v>
      </c>
      <c r="I619" s="203" t="s">
        <v>1078</v>
      </c>
      <c r="J619" s="203" t="s">
        <v>1079</v>
      </c>
      <c r="K619" s="203" t="s">
        <v>629</v>
      </c>
      <c r="L619" s="211">
        <v>41344.435416666704</v>
      </c>
      <c r="M619" s="203" t="s">
        <v>630</v>
      </c>
      <c r="N619" s="212">
        <v>2</v>
      </c>
      <c r="O619" s="203" t="s">
        <v>629</v>
      </c>
      <c r="P619" s="212">
        <v>15676</v>
      </c>
      <c r="Q619" s="205">
        <v>1</v>
      </c>
      <c r="R619" s="203" t="s">
        <v>632</v>
      </c>
      <c r="S619" s="211">
        <v>41344.634224537003</v>
      </c>
      <c r="T619" s="212">
        <v>-2</v>
      </c>
      <c r="U619" s="224">
        <v>15676</v>
      </c>
    </row>
    <row r="620" spans="1:21" s="183" customFormat="1" hidden="1">
      <c r="A620" s="203" t="s">
        <v>622</v>
      </c>
      <c r="B620" s="203" t="s">
        <v>623</v>
      </c>
      <c r="C620" s="203" t="s">
        <v>624</v>
      </c>
      <c r="D620" s="203"/>
      <c r="E620" s="203" t="s">
        <v>1506</v>
      </c>
      <c r="F620" s="203" t="s">
        <v>629</v>
      </c>
      <c r="G620" s="205" t="s">
        <v>629</v>
      </c>
      <c r="H620" s="203" t="s">
        <v>79</v>
      </c>
      <c r="I620" s="203" t="s">
        <v>1325</v>
      </c>
      <c r="J620" s="203" t="s">
        <v>1326</v>
      </c>
      <c r="K620" s="203" t="s">
        <v>629</v>
      </c>
      <c r="L620" s="211">
        <v>41344.5493055556</v>
      </c>
      <c r="M620" s="203" t="s">
        <v>630</v>
      </c>
      <c r="N620" s="212">
        <v>1</v>
      </c>
      <c r="O620" s="203" t="s">
        <v>629</v>
      </c>
      <c r="P620" s="212">
        <v>69375</v>
      </c>
      <c r="Q620" s="205">
        <v>1</v>
      </c>
      <c r="R620" s="203" t="s">
        <v>632</v>
      </c>
      <c r="S620" s="211">
        <v>41352.641990740703</v>
      </c>
      <c r="T620" s="212">
        <v>-1</v>
      </c>
      <c r="U620" s="224">
        <v>69375</v>
      </c>
    </row>
    <row r="621" spans="1:21" s="183" customFormat="1" hidden="1">
      <c r="A621" s="203" t="s">
        <v>622</v>
      </c>
      <c r="B621" s="203" t="s">
        <v>623</v>
      </c>
      <c r="C621" s="203" t="s">
        <v>624</v>
      </c>
      <c r="D621" s="203"/>
      <c r="E621" s="203" t="s">
        <v>1506</v>
      </c>
      <c r="F621" s="203" t="s">
        <v>629</v>
      </c>
      <c r="G621" s="205" t="s">
        <v>629</v>
      </c>
      <c r="H621" s="203" t="s">
        <v>79</v>
      </c>
      <c r="I621" s="203" t="s">
        <v>680</v>
      </c>
      <c r="J621" s="203" t="s">
        <v>681</v>
      </c>
      <c r="K621" s="203" t="s">
        <v>629</v>
      </c>
      <c r="L621" s="211">
        <v>41344.452083333301</v>
      </c>
      <c r="M621" s="203" t="s">
        <v>630</v>
      </c>
      <c r="N621" s="212">
        <v>100</v>
      </c>
      <c r="O621" s="203" t="s">
        <v>629</v>
      </c>
      <c r="P621" s="212">
        <v>881796</v>
      </c>
      <c r="Q621" s="205">
        <v>1</v>
      </c>
      <c r="R621" s="203" t="s">
        <v>632</v>
      </c>
      <c r="S621" s="211">
        <v>41352.638726851903</v>
      </c>
      <c r="T621" s="212">
        <v>-100</v>
      </c>
      <c r="U621" s="224">
        <v>881796</v>
      </c>
    </row>
    <row r="622" spans="1:21" s="183" customFormat="1" hidden="1">
      <c r="A622" s="203" t="s">
        <v>622</v>
      </c>
      <c r="B622" s="203" t="s">
        <v>623</v>
      </c>
      <c r="C622" s="203" t="s">
        <v>624</v>
      </c>
      <c r="D622" s="203"/>
      <c r="E622" s="203" t="s">
        <v>1506</v>
      </c>
      <c r="F622" s="203" t="s">
        <v>629</v>
      </c>
      <c r="G622" s="205" t="s">
        <v>629</v>
      </c>
      <c r="H622" s="203" t="s">
        <v>79</v>
      </c>
      <c r="I622" s="203" t="s">
        <v>1051</v>
      </c>
      <c r="J622" s="203" t="s">
        <v>443</v>
      </c>
      <c r="K622" s="203" t="s">
        <v>629</v>
      </c>
      <c r="L622" s="211">
        <v>41344.452777777798</v>
      </c>
      <c r="M622" s="203" t="s">
        <v>630</v>
      </c>
      <c r="N622" s="212">
        <v>250</v>
      </c>
      <c r="O622" s="203" t="s">
        <v>629</v>
      </c>
      <c r="P622" s="212">
        <v>275000</v>
      </c>
      <c r="Q622" s="205">
        <v>1</v>
      </c>
      <c r="R622" s="203" t="s">
        <v>632</v>
      </c>
      <c r="S622" s="211">
        <v>41352.639432870397</v>
      </c>
      <c r="T622" s="212">
        <v>-250</v>
      </c>
      <c r="U622" s="224">
        <v>275000</v>
      </c>
    </row>
    <row r="623" spans="1:21" s="183" customFormat="1" hidden="1">
      <c r="A623" s="203" t="s">
        <v>622</v>
      </c>
      <c r="B623" s="203" t="s">
        <v>623</v>
      </c>
      <c r="C623" s="203" t="s">
        <v>624</v>
      </c>
      <c r="D623" s="203"/>
      <c r="E623" s="203" t="s">
        <v>1506</v>
      </c>
      <c r="F623" s="203" t="s">
        <v>629</v>
      </c>
      <c r="G623" s="205" t="s">
        <v>629</v>
      </c>
      <c r="H623" s="203" t="s">
        <v>79</v>
      </c>
      <c r="I623" s="203" t="s">
        <v>1094</v>
      </c>
      <c r="J623" s="203" t="s">
        <v>371</v>
      </c>
      <c r="K623" s="203" t="s">
        <v>629</v>
      </c>
      <c r="L623" s="211">
        <v>41344.565277777801</v>
      </c>
      <c r="M623" s="203" t="s">
        <v>630</v>
      </c>
      <c r="N623" s="212">
        <v>5</v>
      </c>
      <c r="O623" s="203" t="s">
        <v>629</v>
      </c>
      <c r="P623" s="212">
        <v>181176.45</v>
      </c>
      <c r="Q623" s="205">
        <v>1</v>
      </c>
      <c r="R623" s="203" t="s">
        <v>632</v>
      </c>
      <c r="S623" s="211">
        <v>41352.6430555556</v>
      </c>
      <c r="T623" s="212">
        <v>-5</v>
      </c>
      <c r="U623" s="224">
        <v>181176.45</v>
      </c>
    </row>
    <row r="624" spans="1:21" s="183" customFormat="1" hidden="1">
      <c r="A624" s="203" t="s">
        <v>622</v>
      </c>
      <c r="B624" s="203" t="s">
        <v>623</v>
      </c>
      <c r="C624" s="203" t="s">
        <v>624</v>
      </c>
      <c r="D624" s="203"/>
      <c r="E624" s="203" t="s">
        <v>1506</v>
      </c>
      <c r="F624" s="203" t="s">
        <v>629</v>
      </c>
      <c r="G624" s="205" t="s">
        <v>629</v>
      </c>
      <c r="H624" s="203" t="s">
        <v>79</v>
      </c>
      <c r="I624" s="203" t="s">
        <v>1327</v>
      </c>
      <c r="J624" s="203" t="s">
        <v>1328</v>
      </c>
      <c r="K624" s="203" t="s">
        <v>629</v>
      </c>
      <c r="L624" s="211">
        <v>41344.463888888902</v>
      </c>
      <c r="M624" s="203" t="s">
        <v>630</v>
      </c>
      <c r="N624" s="212">
        <v>24</v>
      </c>
      <c r="O624" s="203" t="s">
        <v>629</v>
      </c>
      <c r="P624" s="212">
        <v>146712</v>
      </c>
      <c r="Q624" s="205">
        <v>1</v>
      </c>
      <c r="R624" s="203" t="s">
        <v>632</v>
      </c>
      <c r="S624" s="211">
        <v>41352.640034722201</v>
      </c>
      <c r="T624" s="212">
        <v>-24</v>
      </c>
      <c r="U624" s="224">
        <v>146712</v>
      </c>
    </row>
    <row r="625" spans="1:21" s="183" customFormat="1" hidden="1">
      <c r="A625" s="203" t="s">
        <v>622</v>
      </c>
      <c r="B625" s="203" t="s">
        <v>623</v>
      </c>
      <c r="C625" s="203" t="s">
        <v>624</v>
      </c>
      <c r="D625" s="203"/>
      <c r="E625" s="203" t="s">
        <v>1506</v>
      </c>
      <c r="F625" s="203" t="s">
        <v>629</v>
      </c>
      <c r="G625" s="205" t="s">
        <v>629</v>
      </c>
      <c r="H625" s="203" t="s">
        <v>79</v>
      </c>
      <c r="I625" s="203" t="s">
        <v>1332</v>
      </c>
      <c r="J625" s="203" t="s">
        <v>1333</v>
      </c>
      <c r="K625" s="203" t="s">
        <v>629</v>
      </c>
      <c r="L625" s="211">
        <v>41344.548611111102</v>
      </c>
      <c r="M625" s="203" t="s">
        <v>630</v>
      </c>
      <c r="N625" s="212">
        <v>6</v>
      </c>
      <c r="O625" s="203" t="s">
        <v>629</v>
      </c>
      <c r="P625" s="212">
        <v>1506060</v>
      </c>
      <c r="Q625" s="205">
        <v>1</v>
      </c>
      <c r="R625" s="203" t="s">
        <v>632</v>
      </c>
      <c r="S625" s="211">
        <v>41352.641354166699</v>
      </c>
      <c r="T625" s="212">
        <v>-6</v>
      </c>
      <c r="U625" s="224">
        <v>1506060</v>
      </c>
    </row>
    <row r="626" spans="1:21" s="183" customFormat="1" hidden="1">
      <c r="A626" s="203" t="s">
        <v>622</v>
      </c>
      <c r="B626" s="203" t="s">
        <v>623</v>
      </c>
      <c r="C626" s="203" t="s">
        <v>624</v>
      </c>
      <c r="D626" s="203"/>
      <c r="E626" s="203" t="s">
        <v>1506</v>
      </c>
      <c r="F626" s="203" t="s">
        <v>629</v>
      </c>
      <c r="G626" s="205" t="s">
        <v>629</v>
      </c>
      <c r="H626" s="203" t="s">
        <v>79</v>
      </c>
      <c r="I626" s="203" t="s">
        <v>1062</v>
      </c>
      <c r="J626" s="203" t="s">
        <v>1063</v>
      </c>
      <c r="K626" s="203" t="s">
        <v>629</v>
      </c>
      <c r="L626" s="211">
        <v>41344.570138888899</v>
      </c>
      <c r="M626" s="203" t="s">
        <v>630</v>
      </c>
      <c r="N626" s="212">
        <v>3</v>
      </c>
      <c r="O626" s="203" t="s">
        <v>629</v>
      </c>
      <c r="P626" s="212">
        <v>61377</v>
      </c>
      <c r="Q626" s="205">
        <v>1</v>
      </c>
      <c r="R626" s="203" t="s">
        <v>632</v>
      </c>
      <c r="S626" s="211">
        <v>41352.646840277797</v>
      </c>
      <c r="T626" s="212">
        <v>-3</v>
      </c>
      <c r="U626" s="224">
        <v>61377</v>
      </c>
    </row>
    <row r="627" spans="1:21" s="183" customFormat="1" hidden="1">
      <c r="A627" s="203" t="s">
        <v>622</v>
      </c>
      <c r="B627" s="203" t="s">
        <v>623</v>
      </c>
      <c r="C627" s="203" t="s">
        <v>624</v>
      </c>
      <c r="D627" s="203"/>
      <c r="E627" s="203" t="s">
        <v>1506</v>
      </c>
      <c r="F627" s="203" t="s">
        <v>629</v>
      </c>
      <c r="G627" s="205" t="s">
        <v>629</v>
      </c>
      <c r="H627" s="203" t="s">
        <v>79</v>
      </c>
      <c r="I627" s="203" t="s">
        <v>1064</v>
      </c>
      <c r="J627" s="203" t="s">
        <v>1065</v>
      </c>
      <c r="K627" s="203" t="s">
        <v>629</v>
      </c>
      <c r="L627" s="211">
        <v>41344.568055555603</v>
      </c>
      <c r="M627" s="203" t="s">
        <v>630</v>
      </c>
      <c r="N627" s="212">
        <v>4</v>
      </c>
      <c r="O627" s="203" t="s">
        <v>629</v>
      </c>
      <c r="P627" s="212">
        <v>16645.919999999998</v>
      </c>
      <c r="Q627" s="205">
        <v>1</v>
      </c>
      <c r="R627" s="203" t="s">
        <v>632</v>
      </c>
      <c r="S627" s="211">
        <v>41352.646400463003</v>
      </c>
      <c r="T627" s="212">
        <v>-4</v>
      </c>
      <c r="U627" s="224">
        <v>16645.919999999998</v>
      </c>
    </row>
    <row r="628" spans="1:21" s="183" customFormat="1" hidden="1">
      <c r="A628" s="203" t="s">
        <v>622</v>
      </c>
      <c r="B628" s="203" t="s">
        <v>623</v>
      </c>
      <c r="C628" s="203" t="s">
        <v>624</v>
      </c>
      <c r="D628" s="203"/>
      <c r="E628" s="203" t="s">
        <v>1506</v>
      </c>
      <c r="F628" s="203" t="s">
        <v>629</v>
      </c>
      <c r="G628" s="205" t="s">
        <v>629</v>
      </c>
      <c r="H628" s="203" t="s">
        <v>79</v>
      </c>
      <c r="I628" s="203" t="s">
        <v>1009</v>
      </c>
      <c r="J628" s="203" t="s">
        <v>1010</v>
      </c>
      <c r="K628" s="203" t="s">
        <v>629</v>
      </c>
      <c r="L628" s="211">
        <v>41344.467361111099</v>
      </c>
      <c r="M628" s="203" t="s">
        <v>630</v>
      </c>
      <c r="N628" s="212">
        <v>6</v>
      </c>
      <c r="O628" s="203" t="s">
        <v>629</v>
      </c>
      <c r="P628" s="212">
        <v>316877.82</v>
      </c>
      <c r="Q628" s="205">
        <v>1</v>
      </c>
      <c r="R628" s="203" t="s">
        <v>632</v>
      </c>
      <c r="S628" s="211">
        <v>41352.640752314801</v>
      </c>
      <c r="T628" s="212">
        <v>-6</v>
      </c>
      <c r="U628" s="224">
        <v>316877.82</v>
      </c>
    </row>
    <row r="629" spans="1:21" s="183" customFormat="1" hidden="1">
      <c r="A629" s="203" t="s">
        <v>622</v>
      </c>
      <c r="B629" s="203" t="s">
        <v>623</v>
      </c>
      <c r="C629" s="203" t="s">
        <v>624</v>
      </c>
      <c r="D629" s="203"/>
      <c r="E629" s="203" t="s">
        <v>1506</v>
      </c>
      <c r="F629" s="203" t="s">
        <v>629</v>
      </c>
      <c r="G629" s="205" t="s">
        <v>629</v>
      </c>
      <c r="H629" s="203" t="s">
        <v>79</v>
      </c>
      <c r="I629" s="203" t="s">
        <v>1070</v>
      </c>
      <c r="J629" s="203" t="s">
        <v>1071</v>
      </c>
      <c r="K629" s="203" t="s">
        <v>629</v>
      </c>
      <c r="L629" s="211">
        <v>41344.550694444399</v>
      </c>
      <c r="M629" s="203" t="s">
        <v>630</v>
      </c>
      <c r="N629" s="212">
        <v>4</v>
      </c>
      <c r="O629" s="203" t="s">
        <v>629</v>
      </c>
      <c r="P629" s="212">
        <v>15628.64</v>
      </c>
      <c r="Q629" s="205">
        <v>1</v>
      </c>
      <c r="R629" s="203" t="s">
        <v>632</v>
      </c>
      <c r="S629" s="211">
        <v>41352.642627314803</v>
      </c>
      <c r="T629" s="212">
        <v>-4</v>
      </c>
      <c r="U629" s="224">
        <v>15628.64</v>
      </c>
    </row>
    <row r="630" spans="1:21" s="183" customFormat="1" hidden="1">
      <c r="A630" s="203" t="s">
        <v>622</v>
      </c>
      <c r="B630" s="203" t="s">
        <v>623</v>
      </c>
      <c r="C630" s="203" t="s">
        <v>624</v>
      </c>
      <c r="D630" s="203"/>
      <c r="E630" s="203" t="s">
        <v>1506</v>
      </c>
      <c r="F630" s="203" t="s">
        <v>629</v>
      </c>
      <c r="G630" s="205" t="s">
        <v>629</v>
      </c>
      <c r="H630" s="203" t="s">
        <v>79</v>
      </c>
      <c r="I630" s="203" t="s">
        <v>1507</v>
      </c>
      <c r="J630" s="203" t="s">
        <v>1508</v>
      </c>
      <c r="K630" s="203" t="s">
        <v>629</v>
      </c>
      <c r="L630" s="211">
        <v>41344.567361111098</v>
      </c>
      <c r="M630" s="203" t="s">
        <v>630</v>
      </c>
      <c r="N630" s="212">
        <v>8</v>
      </c>
      <c r="O630" s="203" t="s">
        <v>629</v>
      </c>
      <c r="P630" s="212">
        <v>663529.43999999994</v>
      </c>
      <c r="Q630" s="205">
        <v>1</v>
      </c>
      <c r="R630" s="203" t="s">
        <v>632</v>
      </c>
      <c r="S630" s="211">
        <v>41352.644259259301</v>
      </c>
      <c r="T630" s="212">
        <v>-8</v>
      </c>
      <c r="U630" s="224">
        <v>663529.43999999994</v>
      </c>
    </row>
    <row r="631" spans="1:21" s="183" customFormat="1" hidden="1">
      <c r="A631" s="203" t="s">
        <v>622</v>
      </c>
      <c r="B631" s="203" t="s">
        <v>623</v>
      </c>
      <c r="C631" s="203" t="s">
        <v>624</v>
      </c>
      <c r="D631" s="203"/>
      <c r="E631" s="203" t="s">
        <v>1506</v>
      </c>
      <c r="F631" s="203" t="s">
        <v>629</v>
      </c>
      <c r="G631" s="205" t="s">
        <v>629</v>
      </c>
      <c r="H631" s="203" t="s">
        <v>79</v>
      </c>
      <c r="I631" s="203" t="s">
        <v>1076</v>
      </c>
      <c r="J631" s="203" t="s">
        <v>1077</v>
      </c>
      <c r="K631" s="203" t="s">
        <v>629</v>
      </c>
      <c r="L631" s="211">
        <v>41344.567361111098</v>
      </c>
      <c r="M631" s="203" t="s">
        <v>630</v>
      </c>
      <c r="N631" s="212">
        <v>8</v>
      </c>
      <c r="O631" s="203" t="s">
        <v>629</v>
      </c>
      <c r="P631" s="212">
        <v>66880</v>
      </c>
      <c r="Q631" s="205">
        <v>1</v>
      </c>
      <c r="R631" s="203" t="s">
        <v>632</v>
      </c>
      <c r="S631" s="211">
        <v>41352.645937499998</v>
      </c>
      <c r="T631" s="212">
        <v>-8</v>
      </c>
      <c r="U631" s="224">
        <v>66880</v>
      </c>
    </row>
    <row r="632" spans="1:21" s="183" customFormat="1" hidden="1">
      <c r="A632" s="203" t="s">
        <v>622</v>
      </c>
      <c r="B632" s="203" t="s">
        <v>623</v>
      </c>
      <c r="C632" s="203" t="s">
        <v>624</v>
      </c>
      <c r="D632" s="203"/>
      <c r="E632" s="203" t="s">
        <v>1506</v>
      </c>
      <c r="F632" s="203" t="s">
        <v>629</v>
      </c>
      <c r="G632" s="205" t="s">
        <v>629</v>
      </c>
      <c r="H632" s="203" t="s">
        <v>79</v>
      </c>
      <c r="I632" s="203" t="s">
        <v>847</v>
      </c>
      <c r="J632" s="203" t="s">
        <v>848</v>
      </c>
      <c r="K632" s="203" t="s">
        <v>629</v>
      </c>
      <c r="L632" s="211">
        <v>41344.570833333302</v>
      </c>
      <c r="M632" s="203" t="s">
        <v>630</v>
      </c>
      <c r="N632" s="212">
        <v>4</v>
      </c>
      <c r="O632" s="203" t="s">
        <v>629</v>
      </c>
      <c r="P632" s="212">
        <v>51153.84</v>
      </c>
      <c r="Q632" s="205">
        <v>1</v>
      </c>
      <c r="R632" s="203" t="s">
        <v>632</v>
      </c>
      <c r="S632" s="211">
        <v>41352.647233796299</v>
      </c>
      <c r="T632" s="212">
        <v>-4</v>
      </c>
      <c r="U632" s="224">
        <v>51153.84</v>
      </c>
    </row>
    <row r="633" spans="1:21" s="183" customFormat="1" hidden="1">
      <c r="A633" s="203" t="s">
        <v>622</v>
      </c>
      <c r="B633" s="203" t="s">
        <v>623</v>
      </c>
      <c r="C633" s="203" t="s">
        <v>624</v>
      </c>
      <c r="D633" s="203"/>
      <c r="E633" s="203" t="s">
        <v>1509</v>
      </c>
      <c r="F633" s="203" t="s">
        <v>1510</v>
      </c>
      <c r="G633" s="205">
        <v>1</v>
      </c>
      <c r="H633" s="203" t="s">
        <v>79</v>
      </c>
      <c r="I633" s="203" t="s">
        <v>1485</v>
      </c>
      <c r="J633" s="203" t="s">
        <v>1486</v>
      </c>
      <c r="K633" s="203" t="s">
        <v>629</v>
      </c>
      <c r="L633" s="211">
        <v>41353.647916666698</v>
      </c>
      <c r="M633" s="203" t="s">
        <v>630</v>
      </c>
      <c r="N633" s="212">
        <v>10</v>
      </c>
      <c r="O633" s="203" t="s">
        <v>631</v>
      </c>
      <c r="P633" s="212">
        <v>1110310</v>
      </c>
      <c r="Q633" s="205">
        <v>1</v>
      </c>
      <c r="R633" s="203" t="s">
        <v>632</v>
      </c>
      <c r="S633" s="211">
        <v>41354.586678240703</v>
      </c>
      <c r="T633" s="212">
        <v>-10</v>
      </c>
      <c r="U633" s="224">
        <v>1110310</v>
      </c>
    </row>
    <row r="634" spans="1:21" s="183" customFormat="1" hidden="1">
      <c r="A634" s="203" t="s">
        <v>622</v>
      </c>
      <c r="B634" s="203" t="s">
        <v>623</v>
      </c>
      <c r="C634" s="203" t="s">
        <v>624</v>
      </c>
      <c r="D634" s="203"/>
      <c r="E634" s="203" t="s">
        <v>1509</v>
      </c>
      <c r="F634" s="203" t="s">
        <v>629</v>
      </c>
      <c r="G634" s="205" t="s">
        <v>629</v>
      </c>
      <c r="H634" s="203" t="s">
        <v>79</v>
      </c>
      <c r="I634" s="203" t="s">
        <v>1051</v>
      </c>
      <c r="J634" s="203" t="s">
        <v>443</v>
      </c>
      <c r="K634" s="203" t="s">
        <v>629</v>
      </c>
      <c r="L634" s="211">
        <v>41344.581944444399</v>
      </c>
      <c r="M634" s="203" t="s">
        <v>630</v>
      </c>
      <c r="N634" s="212">
        <v>225</v>
      </c>
      <c r="O634" s="203" t="s">
        <v>629</v>
      </c>
      <c r="P634" s="212">
        <v>247500</v>
      </c>
      <c r="Q634" s="205">
        <v>1</v>
      </c>
      <c r="R634" s="203" t="s">
        <v>632</v>
      </c>
      <c r="S634" s="211">
        <v>41351.344722222202</v>
      </c>
      <c r="T634" s="212">
        <v>-225</v>
      </c>
      <c r="U634" s="224">
        <v>247500</v>
      </c>
    </row>
    <row r="635" spans="1:21" s="183" customFormat="1" hidden="1">
      <c r="A635" s="203" t="s">
        <v>622</v>
      </c>
      <c r="B635" s="203" t="s">
        <v>623</v>
      </c>
      <c r="C635" s="203" t="s">
        <v>624</v>
      </c>
      <c r="D635" s="203"/>
      <c r="E635" s="203" t="s">
        <v>1509</v>
      </c>
      <c r="F635" s="203" t="s">
        <v>629</v>
      </c>
      <c r="G635" s="205" t="s">
        <v>629</v>
      </c>
      <c r="H635" s="203" t="s">
        <v>79</v>
      </c>
      <c r="I635" s="203" t="s">
        <v>1093</v>
      </c>
      <c r="J635" s="203" t="s">
        <v>445</v>
      </c>
      <c r="K635" s="203" t="s">
        <v>629</v>
      </c>
      <c r="L635" s="211">
        <v>41344.578472222202</v>
      </c>
      <c r="M635" s="203" t="s">
        <v>630</v>
      </c>
      <c r="N635" s="212">
        <v>2</v>
      </c>
      <c r="O635" s="203" t="s">
        <v>629</v>
      </c>
      <c r="P635" s="212">
        <v>6205.58</v>
      </c>
      <c r="Q635" s="205">
        <v>1</v>
      </c>
      <c r="R635" s="203" t="s">
        <v>632</v>
      </c>
      <c r="S635" s="211">
        <v>41351.344710648104</v>
      </c>
      <c r="T635" s="212">
        <v>-2</v>
      </c>
      <c r="U635" s="224">
        <v>6205.58</v>
      </c>
    </row>
    <row r="636" spans="1:21" s="183" customFormat="1" hidden="1">
      <c r="A636" s="203" t="s">
        <v>622</v>
      </c>
      <c r="B636" s="203" t="s">
        <v>623</v>
      </c>
      <c r="C636" s="203" t="s">
        <v>624</v>
      </c>
      <c r="D636" s="203"/>
      <c r="E636" s="203" t="s">
        <v>1509</v>
      </c>
      <c r="F636" s="203" t="s">
        <v>629</v>
      </c>
      <c r="G636" s="205" t="s">
        <v>629</v>
      </c>
      <c r="H636" s="203" t="s">
        <v>79</v>
      </c>
      <c r="I636" s="203" t="s">
        <v>1054</v>
      </c>
      <c r="J636" s="203" t="s">
        <v>1055</v>
      </c>
      <c r="K636" s="203" t="s">
        <v>629</v>
      </c>
      <c r="L636" s="211">
        <v>41344.581250000003</v>
      </c>
      <c r="M636" s="203" t="s">
        <v>630</v>
      </c>
      <c r="N636" s="212">
        <v>8</v>
      </c>
      <c r="O636" s="203" t="s">
        <v>629</v>
      </c>
      <c r="P636" s="212">
        <v>42500</v>
      </c>
      <c r="Q636" s="205">
        <v>1</v>
      </c>
      <c r="R636" s="203" t="s">
        <v>632</v>
      </c>
      <c r="S636" s="211">
        <v>41351.344722222202</v>
      </c>
      <c r="T636" s="212">
        <v>-8</v>
      </c>
      <c r="U636" s="224">
        <v>42500</v>
      </c>
    </row>
    <row r="637" spans="1:21" s="183" customFormat="1" hidden="1">
      <c r="A637" s="203" t="s">
        <v>622</v>
      </c>
      <c r="B637" s="203" t="s">
        <v>623</v>
      </c>
      <c r="C637" s="203" t="s">
        <v>624</v>
      </c>
      <c r="D637" s="203"/>
      <c r="E637" s="203" t="s">
        <v>1509</v>
      </c>
      <c r="F637" s="203" t="s">
        <v>629</v>
      </c>
      <c r="G637" s="205" t="s">
        <v>629</v>
      </c>
      <c r="H637" s="203" t="s">
        <v>79</v>
      </c>
      <c r="I637" s="203" t="s">
        <v>1060</v>
      </c>
      <c r="J637" s="203" t="s">
        <v>1061</v>
      </c>
      <c r="K637" s="203" t="s">
        <v>629</v>
      </c>
      <c r="L637" s="211">
        <v>41344.581944444399</v>
      </c>
      <c r="M637" s="203" t="s">
        <v>630</v>
      </c>
      <c r="N637" s="212">
        <v>8</v>
      </c>
      <c r="O637" s="203" t="s">
        <v>629</v>
      </c>
      <c r="P637" s="212">
        <v>65600</v>
      </c>
      <c r="Q637" s="205">
        <v>1</v>
      </c>
      <c r="R637" s="203" t="s">
        <v>632</v>
      </c>
      <c r="S637" s="211">
        <v>41351.344722222202</v>
      </c>
      <c r="T637" s="212">
        <v>-8</v>
      </c>
      <c r="U637" s="224">
        <v>65600</v>
      </c>
    </row>
    <row r="638" spans="1:21" s="183" customFormat="1" hidden="1">
      <c r="A638" s="203" t="s">
        <v>622</v>
      </c>
      <c r="B638" s="203" t="s">
        <v>623</v>
      </c>
      <c r="C638" s="203" t="s">
        <v>624</v>
      </c>
      <c r="D638" s="203"/>
      <c r="E638" s="203" t="s">
        <v>1509</v>
      </c>
      <c r="F638" s="203" t="s">
        <v>629</v>
      </c>
      <c r="G638" s="205" t="s">
        <v>629</v>
      </c>
      <c r="H638" s="203" t="s">
        <v>79</v>
      </c>
      <c r="I638" s="203" t="s">
        <v>1009</v>
      </c>
      <c r="J638" s="203" t="s">
        <v>1010</v>
      </c>
      <c r="K638" s="203" t="s">
        <v>629</v>
      </c>
      <c r="L638" s="211">
        <v>41344.577777777798</v>
      </c>
      <c r="M638" s="203" t="s">
        <v>630</v>
      </c>
      <c r="N638" s="212">
        <v>6</v>
      </c>
      <c r="O638" s="203" t="s">
        <v>629</v>
      </c>
      <c r="P638" s="212">
        <v>316877.82</v>
      </c>
      <c r="Q638" s="205">
        <v>1</v>
      </c>
      <c r="R638" s="203" t="s">
        <v>632</v>
      </c>
      <c r="S638" s="211">
        <v>41351.344710648104</v>
      </c>
      <c r="T638" s="212">
        <v>-6</v>
      </c>
      <c r="U638" s="224">
        <v>316877.82</v>
      </c>
    </row>
    <row r="639" spans="1:21" s="183" customFormat="1" hidden="1">
      <c r="A639" s="203" t="s">
        <v>622</v>
      </c>
      <c r="B639" s="203" t="s">
        <v>623</v>
      </c>
      <c r="C639" s="203" t="s">
        <v>624</v>
      </c>
      <c r="D639" s="203"/>
      <c r="E639" s="203" t="s">
        <v>1509</v>
      </c>
      <c r="F639" s="203" t="s">
        <v>629</v>
      </c>
      <c r="G639" s="205" t="s">
        <v>629</v>
      </c>
      <c r="H639" s="203" t="s">
        <v>79</v>
      </c>
      <c r="I639" s="203" t="s">
        <v>1507</v>
      </c>
      <c r="J639" s="203" t="s">
        <v>1508</v>
      </c>
      <c r="K639" s="203" t="s">
        <v>629</v>
      </c>
      <c r="L639" s="211">
        <v>41344.5805555556</v>
      </c>
      <c r="M639" s="203" t="s">
        <v>630</v>
      </c>
      <c r="N639" s="212">
        <v>4</v>
      </c>
      <c r="O639" s="203" t="s">
        <v>629</v>
      </c>
      <c r="P639" s="212">
        <v>331764.71999999997</v>
      </c>
      <c r="Q639" s="205">
        <v>1</v>
      </c>
      <c r="R639" s="203" t="s">
        <v>632</v>
      </c>
      <c r="S639" s="211">
        <v>41351.344722222202</v>
      </c>
      <c r="T639" s="212">
        <v>-4</v>
      </c>
      <c r="U639" s="224">
        <v>331764.71999999997</v>
      </c>
    </row>
    <row r="640" spans="1:21" s="183" customFormat="1" hidden="1">
      <c r="A640" s="203" t="s">
        <v>622</v>
      </c>
      <c r="B640" s="203" t="s">
        <v>623</v>
      </c>
      <c r="C640" s="203" t="s">
        <v>624</v>
      </c>
      <c r="D640" s="203"/>
      <c r="E640" s="203" t="s">
        <v>1509</v>
      </c>
      <c r="F640" s="203" t="s">
        <v>629</v>
      </c>
      <c r="G640" s="205" t="s">
        <v>629</v>
      </c>
      <c r="H640" s="203" t="s">
        <v>79</v>
      </c>
      <c r="I640" s="203" t="s">
        <v>1511</v>
      </c>
      <c r="J640" s="203" t="s">
        <v>1512</v>
      </c>
      <c r="K640" s="203" t="s">
        <v>629</v>
      </c>
      <c r="L640" s="211">
        <v>41344.582638888904</v>
      </c>
      <c r="M640" s="203" t="s">
        <v>630</v>
      </c>
      <c r="N640" s="212">
        <v>1</v>
      </c>
      <c r="O640" s="203" t="s">
        <v>629</v>
      </c>
      <c r="P640" s="212">
        <v>457187</v>
      </c>
      <c r="Q640" s="205">
        <v>1</v>
      </c>
      <c r="R640" s="203" t="s">
        <v>632</v>
      </c>
      <c r="S640" s="211">
        <v>41351.344722222202</v>
      </c>
      <c r="T640" s="212">
        <v>-1</v>
      </c>
      <c r="U640" s="224">
        <v>457187</v>
      </c>
    </row>
    <row r="641" spans="1:21" s="183" customFormat="1" hidden="1">
      <c r="A641" s="203" t="s">
        <v>622</v>
      </c>
      <c r="B641" s="203" t="s">
        <v>623</v>
      </c>
      <c r="C641" s="203" t="s">
        <v>624</v>
      </c>
      <c r="D641" s="203"/>
      <c r="E641" s="203" t="s">
        <v>1513</v>
      </c>
      <c r="F641" s="203" t="s">
        <v>1514</v>
      </c>
      <c r="G641" s="205">
        <v>1</v>
      </c>
      <c r="H641" s="203" t="s">
        <v>79</v>
      </c>
      <c r="I641" s="203" t="s">
        <v>678</v>
      </c>
      <c r="J641" s="203" t="s">
        <v>679</v>
      </c>
      <c r="K641" s="203" t="s">
        <v>629</v>
      </c>
      <c r="L641" s="211">
        <v>41347.625</v>
      </c>
      <c r="M641" s="203" t="s">
        <v>630</v>
      </c>
      <c r="N641" s="212">
        <v>12</v>
      </c>
      <c r="O641" s="203" t="s">
        <v>669</v>
      </c>
      <c r="P641" s="212">
        <v>27000</v>
      </c>
      <c r="Q641" s="205">
        <v>1</v>
      </c>
      <c r="R641" s="203" t="s">
        <v>632</v>
      </c>
      <c r="S641" s="211">
        <v>41351.357430555603</v>
      </c>
      <c r="T641" s="212">
        <v>-12</v>
      </c>
      <c r="U641" s="224">
        <v>27000</v>
      </c>
    </row>
    <row r="642" spans="1:21" s="183" customFormat="1" hidden="1">
      <c r="A642" s="203" t="s">
        <v>622</v>
      </c>
      <c r="B642" s="203" t="s">
        <v>623</v>
      </c>
      <c r="C642" s="203" t="s">
        <v>624</v>
      </c>
      <c r="D642" s="203"/>
      <c r="E642" s="203" t="s">
        <v>1513</v>
      </c>
      <c r="F642" s="203" t="s">
        <v>1515</v>
      </c>
      <c r="G642" s="205">
        <v>1</v>
      </c>
      <c r="H642" s="203" t="s">
        <v>1017</v>
      </c>
      <c r="I642" s="203" t="s">
        <v>1516</v>
      </c>
      <c r="J642" s="203" t="s">
        <v>1517</v>
      </c>
      <c r="K642" s="203" t="s">
        <v>629</v>
      </c>
      <c r="L642" s="211">
        <v>41359.627777777801</v>
      </c>
      <c r="M642" s="203" t="s">
        <v>630</v>
      </c>
      <c r="N642" s="212">
        <v>1</v>
      </c>
      <c r="O642" s="203" t="s">
        <v>1190</v>
      </c>
      <c r="P642" s="212">
        <v>0</v>
      </c>
      <c r="Q642" s="205">
        <v>1</v>
      </c>
      <c r="R642" s="203" t="s">
        <v>629</v>
      </c>
      <c r="S642" s="203" t="s">
        <v>629</v>
      </c>
      <c r="T642" s="212" t="s">
        <v>629</v>
      </c>
      <c r="U642" s="224" t="s">
        <v>629</v>
      </c>
    </row>
    <row r="643" spans="1:21" s="183" customFormat="1" hidden="1">
      <c r="A643" s="203" t="s">
        <v>622</v>
      </c>
      <c r="B643" s="203" t="s">
        <v>623</v>
      </c>
      <c r="C643" s="203" t="s">
        <v>624</v>
      </c>
      <c r="D643" s="203"/>
      <c r="E643" s="203" t="s">
        <v>1513</v>
      </c>
      <c r="F643" s="203" t="s">
        <v>1515</v>
      </c>
      <c r="G643" s="205">
        <v>2</v>
      </c>
      <c r="H643" s="203" t="s">
        <v>1017</v>
      </c>
      <c r="I643" s="203" t="s">
        <v>1518</v>
      </c>
      <c r="J643" s="203" t="s">
        <v>1519</v>
      </c>
      <c r="K643" s="203" t="s">
        <v>629</v>
      </c>
      <c r="L643" s="211">
        <v>41359.627777777801</v>
      </c>
      <c r="M643" s="203" t="s">
        <v>630</v>
      </c>
      <c r="N643" s="212">
        <v>1</v>
      </c>
      <c r="O643" s="203" t="s">
        <v>631</v>
      </c>
      <c r="P643" s="212">
        <v>0</v>
      </c>
      <c r="Q643" s="205">
        <v>1</v>
      </c>
      <c r="R643" s="203" t="s">
        <v>629</v>
      </c>
      <c r="S643" s="203" t="s">
        <v>629</v>
      </c>
      <c r="T643" s="212" t="s">
        <v>629</v>
      </c>
      <c r="U643" s="224" t="s">
        <v>629</v>
      </c>
    </row>
    <row r="644" spans="1:21" s="183" customFormat="1" hidden="1">
      <c r="A644" s="203" t="s">
        <v>622</v>
      </c>
      <c r="B644" s="203" t="s">
        <v>623</v>
      </c>
      <c r="C644" s="203" t="s">
        <v>624</v>
      </c>
      <c r="D644" s="203"/>
      <c r="E644" s="203" t="s">
        <v>1513</v>
      </c>
      <c r="F644" s="203" t="s">
        <v>1515</v>
      </c>
      <c r="G644" s="205">
        <v>3</v>
      </c>
      <c r="H644" s="203" t="s">
        <v>1017</v>
      </c>
      <c r="I644" s="203" t="s">
        <v>1520</v>
      </c>
      <c r="J644" s="203" t="s">
        <v>1521</v>
      </c>
      <c r="K644" s="203" t="s">
        <v>629</v>
      </c>
      <c r="L644" s="211">
        <v>41359.627777777801</v>
      </c>
      <c r="M644" s="203" t="s">
        <v>630</v>
      </c>
      <c r="N644" s="212">
        <v>2</v>
      </c>
      <c r="O644" s="203" t="s">
        <v>631</v>
      </c>
      <c r="P644" s="212">
        <v>0</v>
      </c>
      <c r="Q644" s="205">
        <v>1</v>
      </c>
      <c r="R644" s="203" t="s">
        <v>629</v>
      </c>
      <c r="S644" s="203" t="s">
        <v>629</v>
      </c>
      <c r="T644" s="212" t="s">
        <v>629</v>
      </c>
      <c r="U644" s="224" t="s">
        <v>629</v>
      </c>
    </row>
    <row r="645" spans="1:21" s="183" customFormat="1" hidden="1">
      <c r="A645" s="203" t="s">
        <v>622</v>
      </c>
      <c r="B645" s="203" t="s">
        <v>623</v>
      </c>
      <c r="C645" s="203" t="s">
        <v>624</v>
      </c>
      <c r="D645" s="203"/>
      <c r="E645" s="203" t="s">
        <v>1513</v>
      </c>
      <c r="F645" s="203" t="s">
        <v>1515</v>
      </c>
      <c r="G645" s="205">
        <v>4</v>
      </c>
      <c r="H645" s="203" t="s">
        <v>1017</v>
      </c>
      <c r="I645" s="203" t="s">
        <v>1522</v>
      </c>
      <c r="J645" s="203" t="s">
        <v>1523</v>
      </c>
      <c r="K645" s="203" t="s">
        <v>629</v>
      </c>
      <c r="L645" s="211">
        <v>41359.627777777801</v>
      </c>
      <c r="M645" s="203" t="s">
        <v>630</v>
      </c>
      <c r="N645" s="212">
        <v>1</v>
      </c>
      <c r="O645" s="203" t="s">
        <v>631</v>
      </c>
      <c r="P645" s="212">
        <v>0</v>
      </c>
      <c r="Q645" s="205">
        <v>1</v>
      </c>
      <c r="R645" s="203" t="s">
        <v>629</v>
      </c>
      <c r="S645" s="203" t="s">
        <v>629</v>
      </c>
      <c r="T645" s="212" t="s">
        <v>629</v>
      </c>
      <c r="U645" s="224" t="s">
        <v>629</v>
      </c>
    </row>
    <row r="646" spans="1:21" s="183" customFormat="1" hidden="1">
      <c r="A646" s="203" t="s">
        <v>622</v>
      </c>
      <c r="B646" s="203" t="s">
        <v>623</v>
      </c>
      <c r="C646" s="203" t="s">
        <v>624</v>
      </c>
      <c r="D646" s="203"/>
      <c r="E646" s="203" t="s">
        <v>1513</v>
      </c>
      <c r="F646" s="203" t="s">
        <v>1515</v>
      </c>
      <c r="G646" s="205">
        <v>5</v>
      </c>
      <c r="H646" s="203" t="s">
        <v>1017</v>
      </c>
      <c r="I646" s="203" t="s">
        <v>1524</v>
      </c>
      <c r="J646" s="203" t="s">
        <v>1525</v>
      </c>
      <c r="K646" s="203" t="s">
        <v>629</v>
      </c>
      <c r="L646" s="211">
        <v>41359.627777777801</v>
      </c>
      <c r="M646" s="203" t="s">
        <v>630</v>
      </c>
      <c r="N646" s="212">
        <v>1</v>
      </c>
      <c r="O646" s="203" t="s">
        <v>725</v>
      </c>
      <c r="P646" s="212">
        <v>0</v>
      </c>
      <c r="Q646" s="205">
        <v>1</v>
      </c>
      <c r="R646" s="203" t="s">
        <v>629</v>
      </c>
      <c r="S646" s="203" t="s">
        <v>629</v>
      </c>
      <c r="T646" s="212" t="s">
        <v>629</v>
      </c>
      <c r="U646" s="224" t="s">
        <v>629</v>
      </c>
    </row>
    <row r="647" spans="1:21" s="183" customFormat="1" hidden="1">
      <c r="A647" s="203" t="s">
        <v>622</v>
      </c>
      <c r="B647" s="203" t="s">
        <v>623</v>
      </c>
      <c r="C647" s="203" t="s">
        <v>624</v>
      </c>
      <c r="D647" s="203"/>
      <c r="E647" s="203" t="s">
        <v>1513</v>
      </c>
      <c r="F647" s="203" t="s">
        <v>1515</v>
      </c>
      <c r="G647" s="205">
        <v>6</v>
      </c>
      <c r="H647" s="203" t="s">
        <v>1017</v>
      </c>
      <c r="I647" s="203" t="s">
        <v>1526</v>
      </c>
      <c r="J647" s="203" t="s">
        <v>1527</v>
      </c>
      <c r="K647" s="203" t="s">
        <v>629</v>
      </c>
      <c r="L647" s="211">
        <v>41359.627777777801</v>
      </c>
      <c r="M647" s="203" t="s">
        <v>630</v>
      </c>
      <c r="N647" s="212">
        <v>1</v>
      </c>
      <c r="O647" s="203" t="s">
        <v>725</v>
      </c>
      <c r="P647" s="212">
        <v>0</v>
      </c>
      <c r="Q647" s="205">
        <v>1</v>
      </c>
      <c r="R647" s="203" t="s">
        <v>629</v>
      </c>
      <c r="S647" s="203" t="s">
        <v>629</v>
      </c>
      <c r="T647" s="212" t="s">
        <v>629</v>
      </c>
      <c r="U647" s="224" t="s">
        <v>629</v>
      </c>
    </row>
    <row r="648" spans="1:21" s="183" customFormat="1" hidden="1">
      <c r="A648" s="203" t="s">
        <v>622</v>
      </c>
      <c r="B648" s="203" t="s">
        <v>623</v>
      </c>
      <c r="C648" s="203" t="s">
        <v>624</v>
      </c>
      <c r="D648" s="203"/>
      <c r="E648" s="203" t="s">
        <v>1513</v>
      </c>
      <c r="F648" s="203" t="s">
        <v>1515</v>
      </c>
      <c r="G648" s="205">
        <v>7</v>
      </c>
      <c r="H648" s="203" t="s">
        <v>1017</v>
      </c>
      <c r="I648" s="203" t="s">
        <v>1528</v>
      </c>
      <c r="J648" s="203" t="s">
        <v>1529</v>
      </c>
      <c r="K648" s="203" t="s">
        <v>629</v>
      </c>
      <c r="L648" s="211">
        <v>41359.627777777801</v>
      </c>
      <c r="M648" s="203" t="s">
        <v>630</v>
      </c>
      <c r="N648" s="212">
        <v>1</v>
      </c>
      <c r="O648" s="203" t="s">
        <v>631</v>
      </c>
      <c r="P648" s="212">
        <v>0</v>
      </c>
      <c r="Q648" s="205">
        <v>1</v>
      </c>
      <c r="R648" s="203" t="s">
        <v>629</v>
      </c>
      <c r="S648" s="203" t="s">
        <v>629</v>
      </c>
      <c r="T648" s="212" t="s">
        <v>629</v>
      </c>
      <c r="U648" s="224" t="s">
        <v>629</v>
      </c>
    </row>
    <row r="649" spans="1:21" s="183" customFormat="1" hidden="1">
      <c r="A649" s="203" t="s">
        <v>622</v>
      </c>
      <c r="B649" s="203" t="s">
        <v>623</v>
      </c>
      <c r="C649" s="203" t="s">
        <v>624</v>
      </c>
      <c r="D649" s="203"/>
      <c r="E649" s="203" t="s">
        <v>1513</v>
      </c>
      <c r="F649" s="203" t="s">
        <v>1515</v>
      </c>
      <c r="G649" s="205">
        <v>8</v>
      </c>
      <c r="H649" s="203" t="s">
        <v>1017</v>
      </c>
      <c r="I649" s="203" t="s">
        <v>1530</v>
      </c>
      <c r="J649" s="203" t="s">
        <v>1531</v>
      </c>
      <c r="K649" s="203" t="s">
        <v>629</v>
      </c>
      <c r="L649" s="211">
        <v>41359.627777777801</v>
      </c>
      <c r="M649" s="203" t="s">
        <v>630</v>
      </c>
      <c r="N649" s="212">
        <v>2</v>
      </c>
      <c r="O649" s="203" t="s">
        <v>631</v>
      </c>
      <c r="P649" s="212">
        <v>0</v>
      </c>
      <c r="Q649" s="205">
        <v>1</v>
      </c>
      <c r="R649" s="203" t="s">
        <v>629</v>
      </c>
      <c r="S649" s="203" t="s">
        <v>629</v>
      </c>
      <c r="T649" s="212" t="s">
        <v>629</v>
      </c>
      <c r="U649" s="224" t="s">
        <v>629</v>
      </c>
    </row>
    <row r="650" spans="1:21" s="183" customFormat="1" hidden="1">
      <c r="A650" s="203" t="s">
        <v>622</v>
      </c>
      <c r="B650" s="203" t="s">
        <v>623</v>
      </c>
      <c r="C650" s="203" t="s">
        <v>624</v>
      </c>
      <c r="D650" s="203"/>
      <c r="E650" s="203" t="s">
        <v>1513</v>
      </c>
      <c r="F650" s="203" t="s">
        <v>1515</v>
      </c>
      <c r="G650" s="205">
        <v>9</v>
      </c>
      <c r="H650" s="203" t="s">
        <v>1017</v>
      </c>
      <c r="I650" s="203" t="s">
        <v>1532</v>
      </c>
      <c r="J650" s="203" t="s">
        <v>1533</v>
      </c>
      <c r="K650" s="203" t="s">
        <v>629</v>
      </c>
      <c r="L650" s="211">
        <v>41359.627777777801</v>
      </c>
      <c r="M650" s="203" t="s">
        <v>630</v>
      </c>
      <c r="N650" s="212">
        <v>2</v>
      </c>
      <c r="O650" s="203" t="s">
        <v>631</v>
      </c>
      <c r="P650" s="212">
        <v>0</v>
      </c>
      <c r="Q650" s="205">
        <v>1</v>
      </c>
      <c r="R650" s="203" t="s">
        <v>629</v>
      </c>
      <c r="S650" s="203" t="s">
        <v>629</v>
      </c>
      <c r="T650" s="212" t="s">
        <v>629</v>
      </c>
      <c r="U650" s="224" t="s">
        <v>629</v>
      </c>
    </row>
    <row r="651" spans="1:21" s="183" customFormat="1" hidden="1">
      <c r="A651" s="203" t="s">
        <v>622</v>
      </c>
      <c r="B651" s="203" t="s">
        <v>623</v>
      </c>
      <c r="C651" s="203" t="s">
        <v>624</v>
      </c>
      <c r="D651" s="203"/>
      <c r="E651" s="203" t="s">
        <v>1513</v>
      </c>
      <c r="F651" s="203" t="s">
        <v>1515</v>
      </c>
      <c r="G651" s="205">
        <v>10</v>
      </c>
      <c r="H651" s="203" t="s">
        <v>1017</v>
      </c>
      <c r="I651" s="203" t="s">
        <v>1534</v>
      </c>
      <c r="J651" s="203" t="s">
        <v>1535</v>
      </c>
      <c r="K651" s="203" t="s">
        <v>629</v>
      </c>
      <c r="L651" s="211">
        <v>41359.627777777801</v>
      </c>
      <c r="M651" s="203" t="s">
        <v>630</v>
      </c>
      <c r="N651" s="212">
        <v>2</v>
      </c>
      <c r="O651" s="203" t="s">
        <v>631</v>
      </c>
      <c r="P651" s="212">
        <v>0</v>
      </c>
      <c r="Q651" s="205">
        <v>1</v>
      </c>
      <c r="R651" s="203" t="s">
        <v>629</v>
      </c>
      <c r="S651" s="203" t="s">
        <v>629</v>
      </c>
      <c r="T651" s="212" t="s">
        <v>629</v>
      </c>
      <c r="U651" s="224" t="s">
        <v>629</v>
      </c>
    </row>
    <row r="652" spans="1:21" s="183" customFormat="1" hidden="1">
      <c r="A652" s="203" t="s">
        <v>622</v>
      </c>
      <c r="B652" s="203" t="s">
        <v>623</v>
      </c>
      <c r="C652" s="203" t="s">
        <v>624</v>
      </c>
      <c r="D652" s="203"/>
      <c r="E652" s="203" t="s">
        <v>1513</v>
      </c>
      <c r="F652" s="203" t="s">
        <v>1515</v>
      </c>
      <c r="G652" s="205">
        <v>11</v>
      </c>
      <c r="H652" s="203" t="s">
        <v>1017</v>
      </c>
      <c r="I652" s="203" t="s">
        <v>1536</v>
      </c>
      <c r="J652" s="203" t="s">
        <v>1537</v>
      </c>
      <c r="K652" s="203" t="s">
        <v>629</v>
      </c>
      <c r="L652" s="211">
        <v>41359.627777777801</v>
      </c>
      <c r="M652" s="203" t="s">
        <v>630</v>
      </c>
      <c r="N652" s="212">
        <v>2</v>
      </c>
      <c r="O652" s="203" t="s">
        <v>631</v>
      </c>
      <c r="P652" s="212">
        <v>0</v>
      </c>
      <c r="Q652" s="205">
        <v>1</v>
      </c>
      <c r="R652" s="203" t="s">
        <v>629</v>
      </c>
      <c r="S652" s="203" t="s">
        <v>629</v>
      </c>
      <c r="T652" s="212" t="s">
        <v>629</v>
      </c>
      <c r="U652" s="224" t="s">
        <v>629</v>
      </c>
    </row>
    <row r="653" spans="1:21" s="183" customFormat="1" hidden="1">
      <c r="A653" s="203" t="s">
        <v>622</v>
      </c>
      <c r="B653" s="203" t="s">
        <v>623</v>
      </c>
      <c r="C653" s="203" t="s">
        <v>624</v>
      </c>
      <c r="D653" s="203"/>
      <c r="E653" s="203" t="s">
        <v>1513</v>
      </c>
      <c r="F653" s="203" t="s">
        <v>1515</v>
      </c>
      <c r="G653" s="205">
        <v>12</v>
      </c>
      <c r="H653" s="203" t="s">
        <v>1017</v>
      </c>
      <c r="I653" s="203" t="s">
        <v>1538</v>
      </c>
      <c r="J653" s="203" t="s">
        <v>1539</v>
      </c>
      <c r="K653" s="203" t="s">
        <v>629</v>
      </c>
      <c r="L653" s="211">
        <v>41359.627777777801</v>
      </c>
      <c r="M653" s="203" t="s">
        <v>630</v>
      </c>
      <c r="N653" s="212">
        <v>2</v>
      </c>
      <c r="O653" s="203" t="s">
        <v>631</v>
      </c>
      <c r="P653" s="212">
        <v>0</v>
      </c>
      <c r="Q653" s="205">
        <v>1</v>
      </c>
      <c r="R653" s="203" t="s">
        <v>629</v>
      </c>
      <c r="S653" s="203" t="s">
        <v>629</v>
      </c>
      <c r="T653" s="212" t="s">
        <v>629</v>
      </c>
      <c r="U653" s="224" t="s">
        <v>629</v>
      </c>
    </row>
    <row r="654" spans="1:21" s="183" customFormat="1" hidden="1">
      <c r="A654" s="203" t="s">
        <v>622</v>
      </c>
      <c r="B654" s="203" t="s">
        <v>623</v>
      </c>
      <c r="C654" s="203" t="s">
        <v>624</v>
      </c>
      <c r="D654" s="203"/>
      <c r="E654" s="203" t="s">
        <v>1513</v>
      </c>
      <c r="F654" s="203" t="s">
        <v>1515</v>
      </c>
      <c r="G654" s="205">
        <v>13</v>
      </c>
      <c r="H654" s="203" t="s">
        <v>1017</v>
      </c>
      <c r="I654" s="203" t="s">
        <v>1540</v>
      </c>
      <c r="J654" s="203" t="s">
        <v>1541</v>
      </c>
      <c r="K654" s="203" t="s">
        <v>629</v>
      </c>
      <c r="L654" s="211">
        <v>41359.627777777801</v>
      </c>
      <c r="M654" s="203" t="s">
        <v>630</v>
      </c>
      <c r="N654" s="212">
        <v>3</v>
      </c>
      <c r="O654" s="203" t="s">
        <v>631</v>
      </c>
      <c r="P654" s="212">
        <v>0</v>
      </c>
      <c r="Q654" s="205">
        <v>1</v>
      </c>
      <c r="R654" s="203" t="s">
        <v>629</v>
      </c>
      <c r="S654" s="203" t="s">
        <v>629</v>
      </c>
      <c r="T654" s="212" t="s">
        <v>629</v>
      </c>
      <c r="U654" s="224" t="s">
        <v>629</v>
      </c>
    </row>
    <row r="655" spans="1:21" s="183" customFormat="1" hidden="1">
      <c r="A655" s="203" t="s">
        <v>622</v>
      </c>
      <c r="B655" s="203" t="s">
        <v>623</v>
      </c>
      <c r="C655" s="203" t="s">
        <v>624</v>
      </c>
      <c r="D655" s="203"/>
      <c r="E655" s="203" t="s">
        <v>1513</v>
      </c>
      <c r="F655" s="203" t="s">
        <v>1515</v>
      </c>
      <c r="G655" s="205">
        <v>14</v>
      </c>
      <c r="H655" s="203" t="s">
        <v>1017</v>
      </c>
      <c r="I655" s="203" t="s">
        <v>1542</v>
      </c>
      <c r="J655" s="203" t="s">
        <v>1543</v>
      </c>
      <c r="K655" s="203" t="s">
        <v>629</v>
      </c>
      <c r="L655" s="211">
        <v>41359.627777777801</v>
      </c>
      <c r="M655" s="203" t="s">
        <v>630</v>
      </c>
      <c r="N655" s="212">
        <v>3</v>
      </c>
      <c r="O655" s="203" t="s">
        <v>631</v>
      </c>
      <c r="P655" s="212">
        <v>0</v>
      </c>
      <c r="Q655" s="205">
        <v>1</v>
      </c>
      <c r="R655" s="203" t="s">
        <v>629</v>
      </c>
      <c r="S655" s="203" t="s">
        <v>629</v>
      </c>
      <c r="T655" s="212" t="s">
        <v>629</v>
      </c>
      <c r="U655" s="224" t="s">
        <v>629</v>
      </c>
    </row>
    <row r="656" spans="1:21" s="183" customFormat="1" hidden="1">
      <c r="A656" s="203" t="s">
        <v>622</v>
      </c>
      <c r="B656" s="203" t="s">
        <v>623</v>
      </c>
      <c r="C656" s="203" t="s">
        <v>624</v>
      </c>
      <c r="D656" s="203"/>
      <c r="E656" s="203" t="s">
        <v>1544</v>
      </c>
      <c r="F656" s="203" t="s">
        <v>1545</v>
      </c>
      <c r="G656" s="205">
        <v>1</v>
      </c>
      <c r="H656" s="203" t="s">
        <v>79</v>
      </c>
      <c r="I656" s="203" t="s">
        <v>649</v>
      </c>
      <c r="J656" s="203" t="s">
        <v>431</v>
      </c>
      <c r="K656" s="203" t="s">
        <v>629</v>
      </c>
      <c r="L656" s="211">
        <v>41386.385300925896</v>
      </c>
      <c r="M656" s="203" t="s">
        <v>630</v>
      </c>
      <c r="N656" s="212">
        <v>2</v>
      </c>
      <c r="O656" s="203" t="s">
        <v>631</v>
      </c>
      <c r="P656" s="212">
        <v>141621.34</v>
      </c>
      <c r="Q656" s="205">
        <v>1</v>
      </c>
      <c r="R656" s="203" t="s">
        <v>632</v>
      </c>
      <c r="S656" s="211">
        <v>41382.389189814799</v>
      </c>
      <c r="T656" s="212">
        <v>-2</v>
      </c>
      <c r="U656" s="224">
        <v>141621.34</v>
      </c>
    </row>
    <row r="657" spans="1:21" s="183" customFormat="1" hidden="1">
      <c r="A657" s="203" t="s">
        <v>622</v>
      </c>
      <c r="B657" s="203" t="s">
        <v>623</v>
      </c>
      <c r="C657" s="203" t="s">
        <v>624</v>
      </c>
      <c r="D657" s="203"/>
      <c r="E657" s="203" t="s">
        <v>1546</v>
      </c>
      <c r="F657" s="203" t="s">
        <v>1547</v>
      </c>
      <c r="G657" s="205">
        <v>1</v>
      </c>
      <c r="H657" s="203" t="s">
        <v>79</v>
      </c>
      <c r="I657" s="203" t="s">
        <v>1548</v>
      </c>
      <c r="J657" s="203" t="s">
        <v>1549</v>
      </c>
      <c r="K657" s="203" t="s">
        <v>629</v>
      </c>
      <c r="L657" s="211">
        <v>41523.489918981497</v>
      </c>
      <c r="M657" s="203" t="s">
        <v>630</v>
      </c>
      <c r="N657" s="212">
        <v>6</v>
      </c>
      <c r="O657" s="203" t="s">
        <v>631</v>
      </c>
      <c r="P657" s="212">
        <v>1567500</v>
      </c>
      <c r="Q657" s="205">
        <v>1</v>
      </c>
      <c r="R657" s="203" t="s">
        <v>632</v>
      </c>
      <c r="S657" s="211">
        <v>41530.551793981504</v>
      </c>
      <c r="T657" s="212">
        <v>-6</v>
      </c>
      <c r="U657" s="224">
        <v>1567500</v>
      </c>
    </row>
    <row r="658" spans="1:21" s="183" customFormat="1" hidden="1">
      <c r="A658" s="203" t="s">
        <v>622</v>
      </c>
      <c r="B658" s="203" t="s">
        <v>623</v>
      </c>
      <c r="C658" s="203" t="s">
        <v>624</v>
      </c>
      <c r="D658" s="203"/>
      <c r="E658" s="203" t="s">
        <v>1546</v>
      </c>
      <c r="F658" s="203" t="s">
        <v>1547</v>
      </c>
      <c r="G658" s="205">
        <v>1</v>
      </c>
      <c r="H658" s="203" t="s">
        <v>79</v>
      </c>
      <c r="I658" s="203" t="s">
        <v>1548</v>
      </c>
      <c r="J658" s="203" t="s">
        <v>1549</v>
      </c>
      <c r="K658" s="203" t="s">
        <v>629</v>
      </c>
      <c r="L658" s="211">
        <v>41523.489918981497</v>
      </c>
      <c r="M658" s="203" t="s">
        <v>630</v>
      </c>
      <c r="N658" s="212">
        <v>6</v>
      </c>
      <c r="O658" s="203" t="s">
        <v>631</v>
      </c>
      <c r="P658" s="212">
        <v>1567500</v>
      </c>
      <c r="Q658" s="205">
        <v>2</v>
      </c>
      <c r="R658" s="203" t="s">
        <v>995</v>
      </c>
      <c r="S658" s="211">
        <v>41534.722650463002</v>
      </c>
      <c r="T658" s="212">
        <v>3</v>
      </c>
      <c r="U658" s="224">
        <v>-783750</v>
      </c>
    </row>
    <row r="659" spans="1:21" s="183" customFormat="1" hidden="1">
      <c r="A659" s="203" t="s">
        <v>622</v>
      </c>
      <c r="B659" s="203" t="s">
        <v>623</v>
      </c>
      <c r="C659" s="203" t="s">
        <v>624</v>
      </c>
      <c r="D659" s="203"/>
      <c r="E659" s="203" t="s">
        <v>1546</v>
      </c>
      <c r="F659" s="203" t="s">
        <v>1547</v>
      </c>
      <c r="G659" s="205">
        <v>2</v>
      </c>
      <c r="H659" s="203" t="s">
        <v>79</v>
      </c>
      <c r="I659" s="203" t="s">
        <v>1550</v>
      </c>
      <c r="J659" s="203" t="s">
        <v>1551</v>
      </c>
      <c r="K659" s="203" t="s">
        <v>629</v>
      </c>
      <c r="L659" s="211">
        <v>41523.489918981497</v>
      </c>
      <c r="M659" s="203" t="s">
        <v>630</v>
      </c>
      <c r="N659" s="212">
        <v>8</v>
      </c>
      <c r="O659" s="203" t="s">
        <v>631</v>
      </c>
      <c r="P659" s="212">
        <v>5852000</v>
      </c>
      <c r="Q659" s="205">
        <v>1</v>
      </c>
      <c r="R659" s="203" t="s">
        <v>632</v>
      </c>
      <c r="S659" s="211">
        <v>41530.551793981504</v>
      </c>
      <c r="T659" s="212">
        <v>-8</v>
      </c>
      <c r="U659" s="224">
        <v>5852000</v>
      </c>
    </row>
    <row r="660" spans="1:21" s="183" customFormat="1" hidden="1">
      <c r="A660" s="203" t="s">
        <v>622</v>
      </c>
      <c r="B660" s="203" t="s">
        <v>623</v>
      </c>
      <c r="C660" s="203" t="s">
        <v>624</v>
      </c>
      <c r="D660" s="203"/>
      <c r="E660" s="203" t="s">
        <v>1546</v>
      </c>
      <c r="F660" s="203" t="s">
        <v>1547</v>
      </c>
      <c r="G660" s="205">
        <v>2</v>
      </c>
      <c r="H660" s="203" t="s">
        <v>79</v>
      </c>
      <c r="I660" s="203" t="s">
        <v>1550</v>
      </c>
      <c r="J660" s="203" t="s">
        <v>1551</v>
      </c>
      <c r="K660" s="203" t="s">
        <v>629</v>
      </c>
      <c r="L660" s="211">
        <v>41523.489918981497</v>
      </c>
      <c r="M660" s="203" t="s">
        <v>630</v>
      </c>
      <c r="N660" s="212">
        <v>8</v>
      </c>
      <c r="O660" s="203" t="s">
        <v>631</v>
      </c>
      <c r="P660" s="212">
        <v>5852000</v>
      </c>
      <c r="Q660" s="205">
        <v>2</v>
      </c>
      <c r="R660" s="203" t="s">
        <v>995</v>
      </c>
      <c r="S660" s="211">
        <v>41534.723888888897</v>
      </c>
      <c r="T660" s="212">
        <v>4</v>
      </c>
      <c r="U660" s="224">
        <v>-2926000</v>
      </c>
    </row>
    <row r="661" spans="1:21" s="183" customFormat="1" hidden="1">
      <c r="A661" s="203" t="s">
        <v>622</v>
      </c>
      <c r="B661" s="203" t="s">
        <v>623</v>
      </c>
      <c r="C661" s="203" t="s">
        <v>624</v>
      </c>
      <c r="D661" s="203"/>
      <c r="E661" s="203" t="s">
        <v>1546</v>
      </c>
      <c r="F661" s="203" t="s">
        <v>629</v>
      </c>
      <c r="G661" s="205" t="s">
        <v>629</v>
      </c>
      <c r="H661" s="203" t="s">
        <v>79</v>
      </c>
      <c r="I661" s="203" t="s">
        <v>1552</v>
      </c>
      <c r="J661" s="203" t="s">
        <v>1553</v>
      </c>
      <c r="K661" s="203" t="s">
        <v>629</v>
      </c>
      <c r="L661" s="211">
        <v>41369.657638888901</v>
      </c>
      <c r="M661" s="203" t="s">
        <v>630</v>
      </c>
      <c r="N661" s="212">
        <v>8</v>
      </c>
      <c r="O661" s="203" t="s">
        <v>629</v>
      </c>
      <c r="P661" s="212">
        <v>4560000</v>
      </c>
      <c r="Q661" s="205">
        <v>1</v>
      </c>
      <c r="R661" s="203" t="s">
        <v>632</v>
      </c>
      <c r="S661" s="211">
        <v>41423.654884259297</v>
      </c>
      <c r="T661" s="212">
        <v>-4</v>
      </c>
      <c r="U661" s="224">
        <v>2280000</v>
      </c>
    </row>
    <row r="662" spans="1:21" s="183" customFormat="1" hidden="1">
      <c r="A662" s="203" t="s">
        <v>622</v>
      </c>
      <c r="B662" s="203" t="s">
        <v>623</v>
      </c>
      <c r="C662" s="203" t="s">
        <v>624</v>
      </c>
      <c r="D662" s="203"/>
      <c r="E662" s="203" t="s">
        <v>1546</v>
      </c>
      <c r="F662" s="203" t="s">
        <v>629</v>
      </c>
      <c r="G662" s="205" t="s">
        <v>629</v>
      </c>
      <c r="H662" s="203" t="s">
        <v>79</v>
      </c>
      <c r="I662" s="203" t="s">
        <v>1554</v>
      </c>
      <c r="J662" s="203" t="s">
        <v>1555</v>
      </c>
      <c r="K662" s="203" t="s">
        <v>629</v>
      </c>
      <c r="L662" s="211">
        <v>41369.660416666702</v>
      </c>
      <c r="M662" s="203" t="s">
        <v>630</v>
      </c>
      <c r="N662" s="212">
        <v>6</v>
      </c>
      <c r="O662" s="203" t="s">
        <v>629</v>
      </c>
      <c r="P662" s="212">
        <v>399000</v>
      </c>
      <c r="Q662" s="205">
        <v>1</v>
      </c>
      <c r="R662" s="203" t="s">
        <v>632</v>
      </c>
      <c r="S662" s="211">
        <v>41423.654884259297</v>
      </c>
      <c r="T662" s="212">
        <v>-3</v>
      </c>
      <c r="U662" s="224">
        <v>199500</v>
      </c>
    </row>
    <row r="663" spans="1:21" s="183" customFormat="1" hidden="1">
      <c r="A663" s="203" t="s">
        <v>622</v>
      </c>
      <c r="B663" s="203" t="s">
        <v>623</v>
      </c>
      <c r="C663" s="203" t="s">
        <v>624</v>
      </c>
      <c r="D663" s="203"/>
      <c r="E663" s="203" t="s">
        <v>1546</v>
      </c>
      <c r="F663" s="203" t="s">
        <v>629</v>
      </c>
      <c r="G663" s="205" t="s">
        <v>629</v>
      </c>
      <c r="H663" s="203" t="s">
        <v>79</v>
      </c>
      <c r="I663" s="203" t="s">
        <v>1556</v>
      </c>
      <c r="J663" s="203" t="s">
        <v>1557</v>
      </c>
      <c r="K663" s="203" t="s">
        <v>629</v>
      </c>
      <c r="L663" s="211">
        <v>41446.434722222199</v>
      </c>
      <c r="M663" s="203" t="s">
        <v>630</v>
      </c>
      <c r="N663" s="212">
        <v>1</v>
      </c>
      <c r="O663" s="203" t="s">
        <v>629</v>
      </c>
      <c r="P663" s="212">
        <v>0</v>
      </c>
      <c r="Q663" s="205">
        <v>1</v>
      </c>
      <c r="R663" s="203" t="s">
        <v>632</v>
      </c>
      <c r="S663" s="211">
        <v>41530.555243055598</v>
      </c>
      <c r="T663" s="212">
        <v>-1</v>
      </c>
      <c r="U663" s="224">
        <v>5029063</v>
      </c>
    </row>
    <row r="664" spans="1:21" s="183" customFormat="1" hidden="1">
      <c r="A664" s="203" t="s">
        <v>622</v>
      </c>
      <c r="B664" s="203" t="s">
        <v>623</v>
      </c>
      <c r="C664" s="203" t="s">
        <v>624</v>
      </c>
      <c r="D664" s="203"/>
      <c r="E664" s="203" t="s">
        <v>1558</v>
      </c>
      <c r="F664" s="203" t="s">
        <v>629</v>
      </c>
      <c r="G664" s="205" t="s">
        <v>629</v>
      </c>
      <c r="H664" s="203" t="s">
        <v>79</v>
      </c>
      <c r="I664" s="203" t="s">
        <v>911</v>
      </c>
      <c r="J664" s="203" t="s">
        <v>912</v>
      </c>
      <c r="K664" s="203" t="s">
        <v>629</v>
      </c>
      <c r="L664" s="211">
        <v>41347.713888888902</v>
      </c>
      <c r="M664" s="203" t="s">
        <v>630</v>
      </c>
      <c r="N664" s="212">
        <v>1</v>
      </c>
      <c r="O664" s="203" t="s">
        <v>629</v>
      </c>
      <c r="P664" s="212">
        <v>15444000</v>
      </c>
      <c r="Q664" s="205">
        <v>1</v>
      </c>
      <c r="R664" s="203" t="s">
        <v>632</v>
      </c>
      <c r="S664" s="211">
        <v>41550.345763888901</v>
      </c>
      <c r="T664" s="212">
        <v>-1</v>
      </c>
      <c r="U664" s="224">
        <v>15444000</v>
      </c>
    </row>
    <row r="665" spans="1:21" s="183" customFormat="1" hidden="1">
      <c r="A665" s="203" t="s">
        <v>622</v>
      </c>
      <c r="B665" s="203" t="s">
        <v>623</v>
      </c>
      <c r="C665" s="203" t="s">
        <v>624</v>
      </c>
      <c r="D665" s="203"/>
      <c r="E665" s="203" t="s">
        <v>1558</v>
      </c>
      <c r="F665" s="203" t="s">
        <v>629</v>
      </c>
      <c r="G665" s="205" t="s">
        <v>629</v>
      </c>
      <c r="H665" s="203" t="s">
        <v>79</v>
      </c>
      <c r="I665" s="203" t="s">
        <v>1559</v>
      </c>
      <c r="J665" s="203" t="s">
        <v>1560</v>
      </c>
      <c r="K665" s="203" t="s">
        <v>629</v>
      </c>
      <c r="L665" s="211">
        <v>41354.713194444397</v>
      </c>
      <c r="M665" s="203" t="s">
        <v>630</v>
      </c>
      <c r="N665" s="212">
        <v>2</v>
      </c>
      <c r="O665" s="203" t="s">
        <v>629</v>
      </c>
      <c r="P665" s="212">
        <v>0</v>
      </c>
      <c r="Q665" s="205">
        <v>1</v>
      </c>
      <c r="R665" s="203" t="s">
        <v>632</v>
      </c>
      <c r="S665" s="211">
        <v>41550.345752314803</v>
      </c>
      <c r="T665" s="212">
        <v>-2</v>
      </c>
      <c r="U665" s="224">
        <v>1840410</v>
      </c>
    </row>
    <row r="666" spans="1:21" s="183" customFormat="1" hidden="1">
      <c r="A666" s="203" t="s">
        <v>622</v>
      </c>
      <c r="B666" s="203" t="s">
        <v>623</v>
      </c>
      <c r="C666" s="203" t="s">
        <v>624</v>
      </c>
      <c r="D666" s="203"/>
      <c r="E666" s="203" t="s">
        <v>1561</v>
      </c>
      <c r="F666" s="203" t="s">
        <v>1562</v>
      </c>
      <c r="G666" s="205">
        <v>1</v>
      </c>
      <c r="H666" s="203" t="s">
        <v>79</v>
      </c>
      <c r="I666" s="203" t="s">
        <v>904</v>
      </c>
      <c r="J666" s="203" t="s">
        <v>905</v>
      </c>
      <c r="K666" s="203" t="s">
        <v>629</v>
      </c>
      <c r="L666" s="211">
        <v>41446.3139814815</v>
      </c>
      <c r="M666" s="203" t="s">
        <v>630</v>
      </c>
      <c r="N666" s="212">
        <v>4</v>
      </c>
      <c r="O666" s="203" t="s">
        <v>906</v>
      </c>
      <c r="P666" s="212">
        <v>3963428.56</v>
      </c>
      <c r="Q666" s="205">
        <v>1</v>
      </c>
      <c r="R666" s="203" t="s">
        <v>632</v>
      </c>
      <c r="S666" s="211">
        <v>41445.398877314801</v>
      </c>
      <c r="T666" s="212">
        <v>-4</v>
      </c>
      <c r="U666" s="224">
        <v>3963428.56</v>
      </c>
    </row>
    <row r="667" spans="1:21" s="183" customFormat="1" hidden="1">
      <c r="A667" s="203" t="s">
        <v>622</v>
      </c>
      <c r="B667" s="203" t="s">
        <v>623</v>
      </c>
      <c r="C667" s="203" t="s">
        <v>624</v>
      </c>
      <c r="D667" s="203"/>
      <c r="E667" s="203" t="s">
        <v>1561</v>
      </c>
      <c r="F667" s="203" t="s">
        <v>1562</v>
      </c>
      <c r="G667" s="205">
        <v>2</v>
      </c>
      <c r="H667" s="203" t="s">
        <v>79</v>
      </c>
      <c r="I667" s="203" t="s">
        <v>1563</v>
      </c>
      <c r="J667" s="203" t="s">
        <v>1564</v>
      </c>
      <c r="K667" s="203" t="s">
        <v>629</v>
      </c>
      <c r="L667" s="211">
        <v>41446.3139814815</v>
      </c>
      <c r="M667" s="203" t="s">
        <v>630</v>
      </c>
      <c r="N667" s="212">
        <v>3</v>
      </c>
      <c r="O667" s="203" t="s">
        <v>631</v>
      </c>
      <c r="P667" s="212">
        <v>1154586</v>
      </c>
      <c r="Q667" s="205">
        <v>1</v>
      </c>
      <c r="R667" s="203" t="s">
        <v>632</v>
      </c>
      <c r="S667" s="211">
        <v>41445.398865740703</v>
      </c>
      <c r="T667" s="212">
        <v>-3</v>
      </c>
      <c r="U667" s="224">
        <v>1154586</v>
      </c>
    </row>
    <row r="668" spans="1:21" s="183" customFormat="1" hidden="1">
      <c r="A668" s="203" t="s">
        <v>622</v>
      </c>
      <c r="B668" s="203" t="s">
        <v>623</v>
      </c>
      <c r="C668" s="203" t="s">
        <v>624</v>
      </c>
      <c r="D668" s="203"/>
      <c r="E668" s="203" t="s">
        <v>1561</v>
      </c>
      <c r="F668" s="203" t="s">
        <v>1562</v>
      </c>
      <c r="G668" s="205">
        <v>3</v>
      </c>
      <c r="H668" s="203" t="s">
        <v>79</v>
      </c>
      <c r="I668" s="203" t="s">
        <v>1565</v>
      </c>
      <c r="J668" s="203" t="s">
        <v>468</v>
      </c>
      <c r="K668" s="203" t="s">
        <v>629</v>
      </c>
      <c r="L668" s="211">
        <v>41446.3139814815</v>
      </c>
      <c r="M668" s="203" t="s">
        <v>655</v>
      </c>
      <c r="N668" s="212">
        <v>1</v>
      </c>
      <c r="O668" s="203" t="s">
        <v>664</v>
      </c>
      <c r="P668" s="212">
        <v>287458.33</v>
      </c>
      <c r="Q668" s="205">
        <v>1</v>
      </c>
      <c r="R668" s="203" t="s">
        <v>632</v>
      </c>
      <c r="S668" s="211">
        <v>41444.397685185198</v>
      </c>
      <c r="T668" s="212">
        <v>-1</v>
      </c>
      <c r="U668" s="224">
        <v>287458.33</v>
      </c>
    </row>
    <row r="669" spans="1:21" s="183" customFormat="1" hidden="1">
      <c r="A669" s="203" t="s">
        <v>622</v>
      </c>
      <c r="B669" s="203" t="s">
        <v>623</v>
      </c>
      <c r="C669" s="203" t="s">
        <v>624</v>
      </c>
      <c r="D669" s="203"/>
      <c r="E669" s="203" t="s">
        <v>1561</v>
      </c>
      <c r="F669" s="203" t="s">
        <v>1566</v>
      </c>
      <c r="G669" s="205">
        <v>1</v>
      </c>
      <c r="H669" s="203" t="s">
        <v>79</v>
      </c>
      <c r="I669" s="203" t="s">
        <v>1567</v>
      </c>
      <c r="J669" s="203" t="s">
        <v>1568</v>
      </c>
      <c r="K669" s="203" t="s">
        <v>634</v>
      </c>
      <c r="L669" s="211">
        <v>41530.485439814802</v>
      </c>
      <c r="M669" s="203" t="s">
        <v>630</v>
      </c>
      <c r="N669" s="212">
        <v>1</v>
      </c>
      <c r="O669" s="203" t="s">
        <v>1190</v>
      </c>
      <c r="P669" s="212">
        <v>0</v>
      </c>
      <c r="Q669" s="205">
        <v>1</v>
      </c>
      <c r="R669" s="203" t="s">
        <v>632</v>
      </c>
      <c r="S669" s="211">
        <v>41550.347696759301</v>
      </c>
      <c r="T669" s="212">
        <v>-1</v>
      </c>
      <c r="U669" s="224">
        <v>6792500</v>
      </c>
    </row>
    <row r="670" spans="1:21" s="183" customFormat="1" hidden="1">
      <c r="A670" s="203" t="s">
        <v>622</v>
      </c>
      <c r="B670" s="203" t="s">
        <v>623</v>
      </c>
      <c r="C670" s="203" t="s">
        <v>624</v>
      </c>
      <c r="D670" s="203"/>
      <c r="E670" s="203" t="s">
        <v>1561</v>
      </c>
      <c r="F670" s="203" t="s">
        <v>1566</v>
      </c>
      <c r="G670" s="205">
        <v>2</v>
      </c>
      <c r="H670" s="203" t="s">
        <v>79</v>
      </c>
      <c r="I670" s="203" t="s">
        <v>1569</v>
      </c>
      <c r="J670" s="203" t="s">
        <v>1570</v>
      </c>
      <c r="K670" s="203" t="s">
        <v>634</v>
      </c>
      <c r="L670" s="211">
        <v>41534.485439814802</v>
      </c>
      <c r="M670" s="203" t="s">
        <v>630</v>
      </c>
      <c r="N670" s="212">
        <v>1</v>
      </c>
      <c r="O670" s="203" t="s">
        <v>1190</v>
      </c>
      <c r="P670" s="212">
        <v>0</v>
      </c>
      <c r="Q670" s="205">
        <v>1</v>
      </c>
      <c r="R670" s="203" t="s">
        <v>632</v>
      </c>
      <c r="S670" s="211">
        <v>41550.347696759301</v>
      </c>
      <c r="T670" s="212">
        <v>-1</v>
      </c>
      <c r="U670" s="224">
        <v>18679375</v>
      </c>
    </row>
    <row r="671" spans="1:21" s="183" customFormat="1" hidden="1">
      <c r="A671" s="203" t="s">
        <v>622</v>
      </c>
      <c r="B671" s="203" t="s">
        <v>623</v>
      </c>
      <c r="C671" s="203" t="s">
        <v>624</v>
      </c>
      <c r="D671" s="203"/>
      <c r="E671" s="203" t="s">
        <v>1561</v>
      </c>
      <c r="F671" s="203" t="s">
        <v>1566</v>
      </c>
      <c r="G671" s="205">
        <v>3</v>
      </c>
      <c r="H671" s="203" t="s">
        <v>79</v>
      </c>
      <c r="I671" s="203" t="s">
        <v>1571</v>
      </c>
      <c r="J671" s="203" t="s">
        <v>1572</v>
      </c>
      <c r="K671" s="203" t="s">
        <v>634</v>
      </c>
      <c r="L671" s="211">
        <v>41534.485439814802</v>
      </c>
      <c r="M671" s="203" t="s">
        <v>630</v>
      </c>
      <c r="N671" s="212">
        <v>4</v>
      </c>
      <c r="O671" s="203" t="s">
        <v>631</v>
      </c>
      <c r="P671" s="212">
        <v>0</v>
      </c>
      <c r="Q671" s="205">
        <v>1</v>
      </c>
      <c r="R671" s="203" t="s">
        <v>632</v>
      </c>
      <c r="S671" s="211">
        <v>41550.347696759301</v>
      </c>
      <c r="T671" s="212">
        <v>-4</v>
      </c>
      <c r="U671" s="224">
        <v>129164</v>
      </c>
    </row>
    <row r="672" spans="1:21" s="183" customFormat="1" hidden="1">
      <c r="A672" s="203" t="s">
        <v>622</v>
      </c>
      <c r="B672" s="203" t="s">
        <v>623</v>
      </c>
      <c r="C672" s="203" t="s">
        <v>624</v>
      </c>
      <c r="D672" s="203"/>
      <c r="E672" s="203" t="s">
        <v>1561</v>
      </c>
      <c r="F672" s="203" t="s">
        <v>1566</v>
      </c>
      <c r="G672" s="205">
        <v>4</v>
      </c>
      <c r="H672" s="203" t="s">
        <v>79</v>
      </c>
      <c r="I672" s="203" t="s">
        <v>1573</v>
      </c>
      <c r="J672" s="203" t="s">
        <v>1574</v>
      </c>
      <c r="K672" s="203" t="s">
        <v>634</v>
      </c>
      <c r="L672" s="211">
        <v>41534.485439814802</v>
      </c>
      <c r="M672" s="203" t="s">
        <v>630</v>
      </c>
      <c r="N672" s="212">
        <v>4</v>
      </c>
      <c r="O672" s="203" t="s">
        <v>631</v>
      </c>
      <c r="P672" s="212">
        <v>0</v>
      </c>
      <c r="Q672" s="205">
        <v>1</v>
      </c>
      <c r="R672" s="203" t="s">
        <v>632</v>
      </c>
      <c r="S672" s="211">
        <v>41550.347696759301</v>
      </c>
      <c r="T672" s="212">
        <v>-4</v>
      </c>
      <c r="U672" s="224">
        <v>229900</v>
      </c>
    </row>
    <row r="673" spans="1:21" s="183" customFormat="1" hidden="1">
      <c r="A673" s="203" t="s">
        <v>622</v>
      </c>
      <c r="B673" s="203" t="s">
        <v>623</v>
      </c>
      <c r="C673" s="203" t="s">
        <v>624</v>
      </c>
      <c r="D673" s="203"/>
      <c r="E673" s="203" t="s">
        <v>1561</v>
      </c>
      <c r="F673" s="203" t="s">
        <v>1566</v>
      </c>
      <c r="G673" s="205">
        <v>5</v>
      </c>
      <c r="H673" s="203" t="s">
        <v>79</v>
      </c>
      <c r="I673" s="203" t="s">
        <v>1575</v>
      </c>
      <c r="J673" s="203" t="s">
        <v>1576</v>
      </c>
      <c r="K673" s="203" t="s">
        <v>634</v>
      </c>
      <c r="L673" s="211">
        <v>41534.485439814802</v>
      </c>
      <c r="M673" s="203" t="s">
        <v>630</v>
      </c>
      <c r="N673" s="212">
        <v>4</v>
      </c>
      <c r="O673" s="203" t="s">
        <v>631</v>
      </c>
      <c r="P673" s="212">
        <v>0</v>
      </c>
      <c r="Q673" s="205">
        <v>1</v>
      </c>
      <c r="R673" s="203" t="s">
        <v>632</v>
      </c>
      <c r="S673" s="211">
        <v>41550.347696759301</v>
      </c>
      <c r="T673" s="212">
        <v>-4</v>
      </c>
      <c r="U673" s="224">
        <v>250800</v>
      </c>
    </row>
    <row r="674" spans="1:21" s="183" customFormat="1" hidden="1">
      <c r="A674" s="203" t="s">
        <v>622</v>
      </c>
      <c r="B674" s="203" t="s">
        <v>623</v>
      </c>
      <c r="C674" s="203" t="s">
        <v>624</v>
      </c>
      <c r="D674" s="203"/>
      <c r="E674" s="203" t="s">
        <v>1561</v>
      </c>
      <c r="F674" s="203" t="s">
        <v>1566</v>
      </c>
      <c r="G674" s="205">
        <v>6</v>
      </c>
      <c r="H674" s="203" t="s">
        <v>79</v>
      </c>
      <c r="I674" s="203" t="s">
        <v>1577</v>
      </c>
      <c r="J674" s="203" t="s">
        <v>1578</v>
      </c>
      <c r="K674" s="203" t="s">
        <v>634</v>
      </c>
      <c r="L674" s="211">
        <v>41534.485439814802</v>
      </c>
      <c r="M674" s="203" t="s">
        <v>630</v>
      </c>
      <c r="N674" s="212">
        <v>4</v>
      </c>
      <c r="O674" s="203" t="s">
        <v>631</v>
      </c>
      <c r="P674" s="212">
        <v>77000</v>
      </c>
      <c r="Q674" s="205">
        <v>1</v>
      </c>
      <c r="R674" s="203" t="s">
        <v>632</v>
      </c>
      <c r="S674" s="211">
        <v>41550.347696759301</v>
      </c>
      <c r="T674" s="212">
        <v>-4</v>
      </c>
      <c r="U674" s="224">
        <v>98274</v>
      </c>
    </row>
    <row r="675" spans="1:21" s="183" customFormat="1" hidden="1">
      <c r="A675" s="203" t="s">
        <v>622</v>
      </c>
      <c r="B675" s="203" t="s">
        <v>623</v>
      </c>
      <c r="C675" s="203" t="s">
        <v>624</v>
      </c>
      <c r="D675" s="203"/>
      <c r="E675" s="203" t="s">
        <v>1561</v>
      </c>
      <c r="F675" s="203" t="s">
        <v>1566</v>
      </c>
      <c r="G675" s="205">
        <v>7</v>
      </c>
      <c r="H675" s="203" t="s">
        <v>79</v>
      </c>
      <c r="I675" s="203" t="s">
        <v>1579</v>
      </c>
      <c r="J675" s="203" t="s">
        <v>1580</v>
      </c>
      <c r="K675" s="203" t="s">
        <v>634</v>
      </c>
      <c r="L675" s="211">
        <v>41534.485439814802</v>
      </c>
      <c r="M675" s="203" t="s">
        <v>630</v>
      </c>
      <c r="N675" s="212">
        <v>2</v>
      </c>
      <c r="O675" s="203" t="s">
        <v>1190</v>
      </c>
      <c r="P675" s="212">
        <v>0</v>
      </c>
      <c r="Q675" s="205">
        <v>1</v>
      </c>
      <c r="R675" s="203" t="s">
        <v>632</v>
      </c>
      <c r="S675" s="211">
        <v>41621.604652777802</v>
      </c>
      <c r="T675" s="212">
        <v>-2</v>
      </c>
      <c r="U675" s="224">
        <v>15200000</v>
      </c>
    </row>
    <row r="676" spans="1:21" s="183" customFormat="1" hidden="1">
      <c r="A676" s="203" t="s">
        <v>622</v>
      </c>
      <c r="B676" s="203" t="s">
        <v>623</v>
      </c>
      <c r="C676" s="203" t="s">
        <v>624</v>
      </c>
      <c r="D676" s="203"/>
      <c r="E676" s="203" t="s">
        <v>1561</v>
      </c>
      <c r="F676" s="203" t="s">
        <v>629</v>
      </c>
      <c r="G676" s="205" t="s">
        <v>629</v>
      </c>
      <c r="H676" s="203" t="s">
        <v>79</v>
      </c>
      <c r="I676" s="203" t="s">
        <v>1581</v>
      </c>
      <c r="J676" s="203" t="s">
        <v>1582</v>
      </c>
      <c r="K676" s="203" t="s">
        <v>629</v>
      </c>
      <c r="L676" s="211">
        <v>41354.71875</v>
      </c>
      <c r="M676" s="203" t="s">
        <v>630</v>
      </c>
      <c r="N676" s="212">
        <v>2</v>
      </c>
      <c r="O676" s="203" t="s">
        <v>629</v>
      </c>
      <c r="P676" s="212">
        <v>0</v>
      </c>
      <c r="Q676" s="205">
        <v>1</v>
      </c>
      <c r="R676" s="203" t="s">
        <v>632</v>
      </c>
      <c r="S676" s="211">
        <v>41597.641678240703</v>
      </c>
      <c r="T676" s="212">
        <v>-2</v>
      </c>
      <c r="U676" s="224">
        <v>10476000</v>
      </c>
    </row>
    <row r="677" spans="1:21" s="183" customFormat="1" hidden="1">
      <c r="A677" s="203" t="s">
        <v>622</v>
      </c>
      <c r="B677" s="203" t="s">
        <v>623</v>
      </c>
      <c r="C677" s="203" t="s">
        <v>624</v>
      </c>
      <c r="D677" s="203"/>
      <c r="E677" s="203" t="s">
        <v>1561</v>
      </c>
      <c r="F677" s="203" t="s">
        <v>629</v>
      </c>
      <c r="G677" s="205" t="s">
        <v>629</v>
      </c>
      <c r="H677" s="203" t="s">
        <v>79</v>
      </c>
      <c r="I677" s="203" t="s">
        <v>1583</v>
      </c>
      <c r="J677" s="203" t="s">
        <v>1584</v>
      </c>
      <c r="K677" s="203" t="s">
        <v>629</v>
      </c>
      <c r="L677" s="211">
        <v>41354.718055555597</v>
      </c>
      <c r="M677" s="203" t="s">
        <v>630</v>
      </c>
      <c r="N677" s="212">
        <v>3</v>
      </c>
      <c r="O677" s="203" t="s">
        <v>629</v>
      </c>
      <c r="P677" s="212">
        <v>0</v>
      </c>
      <c r="Q677" s="205">
        <v>1</v>
      </c>
      <c r="R677" s="203" t="s">
        <v>632</v>
      </c>
      <c r="S677" s="211">
        <v>41452.595185185201</v>
      </c>
      <c r="T677" s="212">
        <v>-3</v>
      </c>
      <c r="U677" s="224">
        <v>1732500</v>
      </c>
    </row>
    <row r="678" spans="1:21" s="183" customFormat="1" hidden="1">
      <c r="A678" s="203" t="s">
        <v>622</v>
      </c>
      <c r="B678" s="203" t="s">
        <v>623</v>
      </c>
      <c r="C678" s="203" t="s">
        <v>624</v>
      </c>
      <c r="D678" s="203"/>
      <c r="E678" s="203" t="s">
        <v>1561</v>
      </c>
      <c r="F678" s="203" t="s">
        <v>629</v>
      </c>
      <c r="G678" s="205" t="s">
        <v>629</v>
      </c>
      <c r="H678" s="203" t="s">
        <v>79</v>
      </c>
      <c r="I678" s="203" t="s">
        <v>1585</v>
      </c>
      <c r="J678" s="203" t="s">
        <v>1586</v>
      </c>
      <c r="K678" s="203" t="s">
        <v>629</v>
      </c>
      <c r="L678" s="211">
        <v>41354.717361111099</v>
      </c>
      <c r="M678" s="203" t="s">
        <v>630</v>
      </c>
      <c r="N678" s="212">
        <v>1</v>
      </c>
      <c r="O678" s="203" t="s">
        <v>629</v>
      </c>
      <c r="P678" s="212">
        <v>0</v>
      </c>
      <c r="Q678" s="205">
        <v>1</v>
      </c>
      <c r="R678" s="203" t="s">
        <v>632</v>
      </c>
      <c r="S678" s="211">
        <v>41628.462280092601</v>
      </c>
      <c r="T678" s="212">
        <v>-1</v>
      </c>
      <c r="U678" s="224">
        <v>7566000</v>
      </c>
    </row>
    <row r="679" spans="1:21" s="183" customFormat="1" hidden="1">
      <c r="A679" s="203" t="s">
        <v>622</v>
      </c>
      <c r="B679" s="203" t="s">
        <v>623</v>
      </c>
      <c r="C679" s="203" t="s">
        <v>624</v>
      </c>
      <c r="D679" s="203"/>
      <c r="E679" s="203" t="s">
        <v>1561</v>
      </c>
      <c r="F679" s="203" t="s">
        <v>629</v>
      </c>
      <c r="G679" s="205" t="s">
        <v>629</v>
      </c>
      <c r="H679" s="203" t="s">
        <v>79</v>
      </c>
      <c r="I679" s="203" t="s">
        <v>1587</v>
      </c>
      <c r="J679" s="203" t="s">
        <v>1588</v>
      </c>
      <c r="K679" s="203" t="s">
        <v>629</v>
      </c>
      <c r="L679" s="211">
        <v>41354.71875</v>
      </c>
      <c r="M679" s="203" t="s">
        <v>630</v>
      </c>
      <c r="N679" s="212">
        <v>3</v>
      </c>
      <c r="O679" s="203" t="s">
        <v>629</v>
      </c>
      <c r="P679" s="212">
        <v>0</v>
      </c>
      <c r="Q679" s="205">
        <v>1</v>
      </c>
      <c r="R679" s="203" t="s">
        <v>632</v>
      </c>
      <c r="S679" s="211">
        <v>41452.595185185201</v>
      </c>
      <c r="T679" s="212">
        <v>-3</v>
      </c>
      <c r="U679" s="224">
        <v>1633500</v>
      </c>
    </row>
    <row r="680" spans="1:21" s="183" customFormat="1" hidden="1">
      <c r="A680" s="203" t="s">
        <v>622</v>
      </c>
      <c r="B680" s="203" t="s">
        <v>623</v>
      </c>
      <c r="C680" s="203" t="s">
        <v>624</v>
      </c>
      <c r="D680" s="203"/>
      <c r="E680" s="203" t="s">
        <v>1589</v>
      </c>
      <c r="F680" s="203" t="s">
        <v>629</v>
      </c>
      <c r="G680" s="205" t="s">
        <v>629</v>
      </c>
      <c r="H680" s="203" t="s">
        <v>79</v>
      </c>
      <c r="I680" s="203" t="s">
        <v>1590</v>
      </c>
      <c r="J680" s="203" t="s">
        <v>1591</v>
      </c>
      <c r="K680" s="203" t="s">
        <v>629</v>
      </c>
      <c r="L680" s="211">
        <v>41359.625</v>
      </c>
      <c r="M680" s="203" t="s">
        <v>630</v>
      </c>
      <c r="N680" s="212">
        <v>10</v>
      </c>
      <c r="O680" s="203" t="s">
        <v>629</v>
      </c>
      <c r="P680" s="212">
        <v>76500</v>
      </c>
      <c r="Q680" s="205">
        <v>1</v>
      </c>
      <c r="R680" s="203" t="s">
        <v>632</v>
      </c>
      <c r="S680" s="211">
        <v>41360.381469907399</v>
      </c>
      <c r="T680" s="212">
        <v>-10</v>
      </c>
      <c r="U680" s="224">
        <v>76500</v>
      </c>
    </row>
    <row r="681" spans="1:21" s="183" customFormat="1" hidden="1">
      <c r="A681" s="203" t="s">
        <v>622</v>
      </c>
      <c r="B681" s="203" t="s">
        <v>623</v>
      </c>
      <c r="C681" s="203" t="s">
        <v>624</v>
      </c>
      <c r="D681" s="203"/>
      <c r="E681" s="203" t="s">
        <v>1592</v>
      </c>
      <c r="F681" s="203" t="s">
        <v>629</v>
      </c>
      <c r="G681" s="205" t="s">
        <v>629</v>
      </c>
      <c r="H681" s="203" t="s">
        <v>79</v>
      </c>
      <c r="I681" s="203" t="s">
        <v>1593</v>
      </c>
      <c r="J681" s="203" t="s">
        <v>1594</v>
      </c>
      <c r="K681" s="203" t="s">
        <v>629</v>
      </c>
      <c r="L681" s="211">
        <v>41340.499305555597</v>
      </c>
      <c r="M681" s="203" t="s">
        <v>630</v>
      </c>
      <c r="N681" s="212">
        <v>1</v>
      </c>
      <c r="O681" s="203" t="s">
        <v>629</v>
      </c>
      <c r="P681" s="212">
        <v>0</v>
      </c>
      <c r="Q681" s="205">
        <v>1</v>
      </c>
      <c r="R681" s="203" t="s">
        <v>629</v>
      </c>
      <c r="S681" s="203" t="s">
        <v>629</v>
      </c>
      <c r="T681" s="212" t="s">
        <v>629</v>
      </c>
      <c r="U681" s="224" t="s">
        <v>629</v>
      </c>
    </row>
    <row r="682" spans="1:21" s="183" customFormat="1" hidden="1">
      <c r="A682" s="203" t="s">
        <v>622</v>
      </c>
      <c r="B682" s="203" t="s">
        <v>623</v>
      </c>
      <c r="C682" s="203" t="s">
        <v>624</v>
      </c>
      <c r="D682" s="203"/>
      <c r="E682" s="203" t="s">
        <v>1592</v>
      </c>
      <c r="F682" s="203" t="s">
        <v>629</v>
      </c>
      <c r="G682" s="205" t="s">
        <v>629</v>
      </c>
      <c r="H682" s="203" t="s">
        <v>79</v>
      </c>
      <c r="I682" s="203" t="s">
        <v>1595</v>
      </c>
      <c r="J682" s="203" t="s">
        <v>1596</v>
      </c>
      <c r="K682" s="203" t="s">
        <v>629</v>
      </c>
      <c r="L682" s="211">
        <v>41340.499305555597</v>
      </c>
      <c r="M682" s="203" t="s">
        <v>630</v>
      </c>
      <c r="N682" s="212">
        <v>1</v>
      </c>
      <c r="O682" s="203" t="s">
        <v>629</v>
      </c>
      <c r="P682" s="212">
        <v>0</v>
      </c>
      <c r="Q682" s="205">
        <v>1</v>
      </c>
      <c r="R682" s="203" t="s">
        <v>629</v>
      </c>
      <c r="S682" s="203" t="s">
        <v>629</v>
      </c>
      <c r="T682" s="212" t="s">
        <v>629</v>
      </c>
      <c r="U682" s="224" t="s">
        <v>629</v>
      </c>
    </row>
    <row r="683" spans="1:21" s="183" customFormat="1" hidden="1">
      <c r="A683" s="203" t="s">
        <v>622</v>
      </c>
      <c r="B683" s="203" t="s">
        <v>623</v>
      </c>
      <c r="C683" s="203" t="s">
        <v>624</v>
      </c>
      <c r="D683" s="203"/>
      <c r="E683" s="203" t="s">
        <v>1592</v>
      </c>
      <c r="F683" s="203" t="s">
        <v>629</v>
      </c>
      <c r="G683" s="205" t="s">
        <v>629</v>
      </c>
      <c r="H683" s="203" t="s">
        <v>79</v>
      </c>
      <c r="I683" s="203" t="s">
        <v>1597</v>
      </c>
      <c r="J683" s="203" t="s">
        <v>1598</v>
      </c>
      <c r="K683" s="203" t="s">
        <v>629</v>
      </c>
      <c r="L683" s="211">
        <v>41340.499305555597</v>
      </c>
      <c r="M683" s="203" t="s">
        <v>630</v>
      </c>
      <c r="N683" s="212">
        <v>1</v>
      </c>
      <c r="O683" s="203" t="s">
        <v>629</v>
      </c>
      <c r="P683" s="212">
        <v>0</v>
      </c>
      <c r="Q683" s="205">
        <v>1</v>
      </c>
      <c r="R683" s="203" t="s">
        <v>629</v>
      </c>
      <c r="S683" s="203" t="s">
        <v>629</v>
      </c>
      <c r="T683" s="212" t="s">
        <v>629</v>
      </c>
      <c r="U683" s="224" t="s">
        <v>629</v>
      </c>
    </row>
    <row r="684" spans="1:21" s="183" customFormat="1" hidden="1">
      <c r="A684" s="203" t="s">
        <v>622</v>
      </c>
      <c r="B684" s="203" t="s">
        <v>623</v>
      </c>
      <c r="C684" s="203" t="s">
        <v>624</v>
      </c>
      <c r="D684" s="203"/>
      <c r="E684" s="203" t="s">
        <v>1599</v>
      </c>
      <c r="F684" s="203" t="s">
        <v>629</v>
      </c>
      <c r="G684" s="205" t="s">
        <v>629</v>
      </c>
      <c r="H684" s="203" t="s">
        <v>79</v>
      </c>
      <c r="I684" s="203" t="s">
        <v>911</v>
      </c>
      <c r="J684" s="203" t="s">
        <v>912</v>
      </c>
      <c r="K684" s="203" t="s">
        <v>629</v>
      </c>
      <c r="L684" s="211">
        <v>41354.594444444403</v>
      </c>
      <c r="M684" s="203" t="s">
        <v>630</v>
      </c>
      <c r="N684" s="212">
        <v>1</v>
      </c>
      <c r="O684" s="203" t="s">
        <v>629</v>
      </c>
      <c r="P684" s="212">
        <v>15444000</v>
      </c>
      <c r="Q684" s="205">
        <v>1</v>
      </c>
      <c r="R684" s="203" t="s">
        <v>632</v>
      </c>
      <c r="S684" s="211">
        <v>41597.640868055598</v>
      </c>
      <c r="T684" s="212">
        <v>-1</v>
      </c>
      <c r="U684" s="224">
        <v>15444000</v>
      </c>
    </row>
    <row r="685" spans="1:21" s="183" customFormat="1" hidden="1">
      <c r="A685" s="203" t="s">
        <v>622</v>
      </c>
      <c r="B685" s="203" t="s">
        <v>623</v>
      </c>
      <c r="C685" s="203" t="s">
        <v>624</v>
      </c>
      <c r="D685" s="203"/>
      <c r="E685" s="203" t="s">
        <v>1599</v>
      </c>
      <c r="F685" s="203" t="s">
        <v>629</v>
      </c>
      <c r="G685" s="205" t="s">
        <v>629</v>
      </c>
      <c r="H685" s="203" t="s">
        <v>79</v>
      </c>
      <c r="I685" s="203" t="s">
        <v>1581</v>
      </c>
      <c r="J685" s="203" t="s">
        <v>1582</v>
      </c>
      <c r="K685" s="203" t="s">
        <v>629</v>
      </c>
      <c r="L685" s="211">
        <v>41354.594444444403</v>
      </c>
      <c r="M685" s="203" t="s">
        <v>630</v>
      </c>
      <c r="N685" s="212">
        <v>2</v>
      </c>
      <c r="O685" s="203" t="s">
        <v>629</v>
      </c>
      <c r="P685" s="212">
        <v>0</v>
      </c>
      <c r="Q685" s="205">
        <v>1</v>
      </c>
      <c r="R685" s="203" t="s">
        <v>632</v>
      </c>
      <c r="S685" s="211">
        <v>41597.640868055598</v>
      </c>
      <c r="T685" s="212">
        <v>-2</v>
      </c>
      <c r="U685" s="224">
        <v>10476000</v>
      </c>
    </row>
    <row r="686" spans="1:21" s="183" customFormat="1" hidden="1">
      <c r="A686" s="203" t="s">
        <v>622</v>
      </c>
      <c r="B686" s="203" t="s">
        <v>623</v>
      </c>
      <c r="C686" s="203" t="s">
        <v>624</v>
      </c>
      <c r="D686" s="203"/>
      <c r="E686" s="203" t="s">
        <v>1600</v>
      </c>
      <c r="F686" s="203" t="s">
        <v>629</v>
      </c>
      <c r="G686" s="205" t="s">
        <v>629</v>
      </c>
      <c r="H686" s="203" t="s">
        <v>79</v>
      </c>
      <c r="I686" s="203" t="s">
        <v>1601</v>
      </c>
      <c r="J686" s="203" t="s">
        <v>1602</v>
      </c>
      <c r="K686" s="203" t="s">
        <v>629</v>
      </c>
      <c r="L686" s="211">
        <v>41351.340277777803</v>
      </c>
      <c r="M686" s="203" t="s">
        <v>630</v>
      </c>
      <c r="N686" s="212">
        <v>2</v>
      </c>
      <c r="O686" s="203" t="s">
        <v>629</v>
      </c>
      <c r="P686" s="212">
        <v>14960</v>
      </c>
      <c r="Q686" s="205">
        <v>1</v>
      </c>
      <c r="R686" s="203" t="s">
        <v>632</v>
      </c>
      <c r="S686" s="211">
        <v>41348.6427430556</v>
      </c>
      <c r="T686" s="212">
        <v>-2</v>
      </c>
      <c r="U686" s="224">
        <v>14960</v>
      </c>
    </row>
    <row r="687" spans="1:21" s="183" customFormat="1" hidden="1">
      <c r="A687" s="203" t="s">
        <v>622</v>
      </c>
      <c r="B687" s="203" t="s">
        <v>623</v>
      </c>
      <c r="C687" s="203" t="s">
        <v>624</v>
      </c>
      <c r="D687" s="203"/>
      <c r="E687" s="203" t="s">
        <v>1600</v>
      </c>
      <c r="F687" s="203" t="s">
        <v>629</v>
      </c>
      <c r="G687" s="205" t="s">
        <v>629</v>
      </c>
      <c r="H687" s="203" t="s">
        <v>79</v>
      </c>
      <c r="I687" s="203" t="s">
        <v>1603</v>
      </c>
      <c r="J687" s="203" t="s">
        <v>1604</v>
      </c>
      <c r="K687" s="203" t="s">
        <v>629</v>
      </c>
      <c r="L687" s="211">
        <v>41351.340277777803</v>
      </c>
      <c r="M687" s="203" t="s">
        <v>630</v>
      </c>
      <c r="N687" s="212">
        <v>1</v>
      </c>
      <c r="O687" s="203" t="s">
        <v>629</v>
      </c>
      <c r="P687" s="212">
        <v>1632290</v>
      </c>
      <c r="Q687" s="205">
        <v>1</v>
      </c>
      <c r="R687" s="203" t="s">
        <v>632</v>
      </c>
      <c r="S687" s="211">
        <v>41348.6427430556</v>
      </c>
      <c r="T687" s="212">
        <v>-1</v>
      </c>
      <c r="U687" s="224">
        <v>1632290</v>
      </c>
    </row>
    <row r="688" spans="1:21" s="183" customFormat="1" hidden="1">
      <c r="A688" s="203" t="s">
        <v>622</v>
      </c>
      <c r="B688" s="203" t="s">
        <v>623</v>
      </c>
      <c r="C688" s="203" t="s">
        <v>624</v>
      </c>
      <c r="D688" s="203"/>
      <c r="E688" s="203" t="s">
        <v>1605</v>
      </c>
      <c r="F688" s="203" t="s">
        <v>629</v>
      </c>
      <c r="G688" s="205" t="s">
        <v>629</v>
      </c>
      <c r="H688" s="203" t="s">
        <v>79</v>
      </c>
      <c r="I688" s="203" t="s">
        <v>1606</v>
      </c>
      <c r="J688" s="203" t="s">
        <v>1607</v>
      </c>
      <c r="K688" s="203" t="s">
        <v>629</v>
      </c>
      <c r="L688" s="211">
        <v>41355.652083333298</v>
      </c>
      <c r="M688" s="203" t="s">
        <v>630</v>
      </c>
      <c r="N688" s="212">
        <v>1</v>
      </c>
      <c r="O688" s="203" t="s">
        <v>629</v>
      </c>
      <c r="P688" s="212">
        <v>0</v>
      </c>
      <c r="Q688" s="205">
        <v>1</v>
      </c>
      <c r="R688" s="203" t="s">
        <v>632</v>
      </c>
      <c r="S688" s="211">
        <v>41382.3356712963</v>
      </c>
      <c r="T688" s="212">
        <v>-1</v>
      </c>
      <c r="U688" s="224">
        <v>3179000</v>
      </c>
    </row>
    <row r="689" spans="1:21" s="183" customFormat="1" hidden="1">
      <c r="A689" s="203" t="s">
        <v>622</v>
      </c>
      <c r="B689" s="203" t="s">
        <v>623</v>
      </c>
      <c r="C689" s="203" t="s">
        <v>624</v>
      </c>
      <c r="D689" s="203"/>
      <c r="E689" s="203" t="s">
        <v>1608</v>
      </c>
      <c r="F689" s="203" t="s">
        <v>629</v>
      </c>
      <c r="G689" s="205" t="s">
        <v>629</v>
      </c>
      <c r="H689" s="203" t="s">
        <v>79</v>
      </c>
      <c r="I689" s="203" t="s">
        <v>1087</v>
      </c>
      <c r="J689" s="203" t="s">
        <v>502</v>
      </c>
      <c r="K689" s="203" t="s">
        <v>629</v>
      </c>
      <c r="L689" s="211">
        <v>41351.541666666701</v>
      </c>
      <c r="M689" s="203" t="s">
        <v>630</v>
      </c>
      <c r="N689" s="212">
        <v>10</v>
      </c>
      <c r="O689" s="203" t="s">
        <v>629</v>
      </c>
      <c r="P689" s="212">
        <v>107114.3</v>
      </c>
      <c r="Q689" s="205">
        <v>1</v>
      </c>
      <c r="R689" s="203" t="s">
        <v>632</v>
      </c>
      <c r="S689" s="211">
        <v>41351.656192129602</v>
      </c>
      <c r="T689" s="212">
        <v>-10</v>
      </c>
      <c r="U689" s="224">
        <v>107114.3</v>
      </c>
    </row>
    <row r="690" spans="1:21" s="183" customFormat="1" hidden="1">
      <c r="A690" s="203" t="s">
        <v>622</v>
      </c>
      <c r="B690" s="203" t="s">
        <v>623</v>
      </c>
      <c r="C690" s="203" t="s">
        <v>624</v>
      </c>
      <c r="D690" s="203"/>
      <c r="E690" s="203" t="s">
        <v>1609</v>
      </c>
      <c r="F690" s="203" t="s">
        <v>629</v>
      </c>
      <c r="G690" s="205" t="s">
        <v>629</v>
      </c>
      <c r="H690" s="203" t="s">
        <v>79</v>
      </c>
      <c r="I690" s="203" t="s">
        <v>1610</v>
      </c>
      <c r="J690" s="203" t="s">
        <v>1611</v>
      </c>
      <c r="K690" s="203" t="s">
        <v>634</v>
      </c>
      <c r="L690" s="211">
        <v>41596.575416666703</v>
      </c>
      <c r="M690" s="203" t="s">
        <v>630</v>
      </c>
      <c r="N690" s="212">
        <v>1</v>
      </c>
      <c r="O690" s="203" t="s">
        <v>629</v>
      </c>
      <c r="P690" s="212">
        <v>21400000</v>
      </c>
      <c r="Q690" s="205">
        <v>1</v>
      </c>
      <c r="R690" s="203" t="s">
        <v>629</v>
      </c>
      <c r="S690" s="203" t="s">
        <v>629</v>
      </c>
      <c r="T690" s="212" t="s">
        <v>629</v>
      </c>
      <c r="U690" s="224" t="s">
        <v>629</v>
      </c>
    </row>
    <row r="691" spans="1:21" s="183" customFormat="1" hidden="1">
      <c r="A691" s="203" t="s">
        <v>622</v>
      </c>
      <c r="B691" s="203" t="s">
        <v>623</v>
      </c>
      <c r="C691" s="203" t="s">
        <v>624</v>
      </c>
      <c r="D691" s="203"/>
      <c r="E691" s="203" t="s">
        <v>1612</v>
      </c>
      <c r="F691" s="203" t="s">
        <v>1613</v>
      </c>
      <c r="G691" s="205">
        <v>1</v>
      </c>
      <c r="H691" s="203" t="s">
        <v>79</v>
      </c>
      <c r="I691" s="203" t="s">
        <v>1614</v>
      </c>
      <c r="J691" s="203" t="s">
        <v>1615</v>
      </c>
      <c r="K691" s="203" t="s">
        <v>629</v>
      </c>
      <c r="L691" s="211">
        <v>41397.4589583333</v>
      </c>
      <c r="M691" s="203" t="s">
        <v>630</v>
      </c>
      <c r="N691" s="212">
        <v>6</v>
      </c>
      <c r="O691" s="203" t="s">
        <v>631</v>
      </c>
      <c r="P691" s="212">
        <v>156750</v>
      </c>
      <c r="Q691" s="205">
        <v>1</v>
      </c>
      <c r="R691" s="203" t="s">
        <v>632</v>
      </c>
      <c r="S691" s="211">
        <v>41395.567685185197</v>
      </c>
      <c r="T691" s="212">
        <v>-3</v>
      </c>
      <c r="U691" s="224">
        <v>78375</v>
      </c>
    </row>
    <row r="692" spans="1:21" s="183" customFormat="1" hidden="1">
      <c r="A692" s="203" t="s">
        <v>622</v>
      </c>
      <c r="B692" s="203" t="s">
        <v>623</v>
      </c>
      <c r="C692" s="203" t="s">
        <v>624</v>
      </c>
      <c r="D692" s="203"/>
      <c r="E692" s="203" t="s">
        <v>1612</v>
      </c>
      <c r="F692" s="203" t="s">
        <v>1613</v>
      </c>
      <c r="G692" s="205">
        <v>1</v>
      </c>
      <c r="H692" s="203" t="s">
        <v>79</v>
      </c>
      <c r="I692" s="203" t="s">
        <v>1614</v>
      </c>
      <c r="J692" s="203" t="s">
        <v>1615</v>
      </c>
      <c r="K692" s="203" t="s">
        <v>629</v>
      </c>
      <c r="L692" s="211">
        <v>41397.4589583333</v>
      </c>
      <c r="M692" s="203" t="s">
        <v>630</v>
      </c>
      <c r="N692" s="212">
        <v>6</v>
      </c>
      <c r="O692" s="203" t="s">
        <v>631</v>
      </c>
      <c r="P692" s="212">
        <v>156750</v>
      </c>
      <c r="Q692" s="205">
        <v>2</v>
      </c>
      <c r="R692" s="203" t="s">
        <v>632</v>
      </c>
      <c r="S692" s="211">
        <v>41397.561226851903</v>
      </c>
      <c r="T692" s="212">
        <v>-6</v>
      </c>
      <c r="U692" s="224">
        <v>156750</v>
      </c>
    </row>
    <row r="693" spans="1:21" s="183" customFormat="1" hidden="1">
      <c r="A693" s="203" t="s">
        <v>622</v>
      </c>
      <c r="B693" s="203" t="s">
        <v>623</v>
      </c>
      <c r="C693" s="203" t="s">
        <v>624</v>
      </c>
      <c r="D693" s="203"/>
      <c r="E693" s="203" t="s">
        <v>1612</v>
      </c>
      <c r="F693" s="203" t="s">
        <v>1613</v>
      </c>
      <c r="G693" s="205">
        <v>2</v>
      </c>
      <c r="H693" s="203" t="s">
        <v>79</v>
      </c>
      <c r="I693" s="203" t="s">
        <v>1616</v>
      </c>
      <c r="J693" s="203" t="s">
        <v>1617</v>
      </c>
      <c r="K693" s="203" t="s">
        <v>629</v>
      </c>
      <c r="L693" s="211">
        <v>41397.4589583333</v>
      </c>
      <c r="M693" s="203" t="s">
        <v>630</v>
      </c>
      <c r="N693" s="212">
        <v>4</v>
      </c>
      <c r="O693" s="203" t="s">
        <v>631</v>
      </c>
      <c r="P693" s="212">
        <v>731500</v>
      </c>
      <c r="Q693" s="205">
        <v>1</v>
      </c>
      <c r="R693" s="203" t="s">
        <v>632</v>
      </c>
      <c r="S693" s="211">
        <v>41395.567685185197</v>
      </c>
      <c r="T693" s="212">
        <v>-2</v>
      </c>
      <c r="U693" s="224">
        <v>365750</v>
      </c>
    </row>
    <row r="694" spans="1:21" s="183" customFormat="1" hidden="1">
      <c r="A694" s="203" t="s">
        <v>622</v>
      </c>
      <c r="B694" s="203" t="s">
        <v>623</v>
      </c>
      <c r="C694" s="203" t="s">
        <v>624</v>
      </c>
      <c r="D694" s="203"/>
      <c r="E694" s="203" t="s">
        <v>1612</v>
      </c>
      <c r="F694" s="203" t="s">
        <v>1613</v>
      </c>
      <c r="G694" s="205">
        <v>2</v>
      </c>
      <c r="H694" s="203" t="s">
        <v>79</v>
      </c>
      <c r="I694" s="203" t="s">
        <v>1616</v>
      </c>
      <c r="J694" s="203" t="s">
        <v>1617</v>
      </c>
      <c r="K694" s="203" t="s">
        <v>629</v>
      </c>
      <c r="L694" s="211">
        <v>41397.4589583333</v>
      </c>
      <c r="M694" s="203" t="s">
        <v>630</v>
      </c>
      <c r="N694" s="212">
        <v>4</v>
      </c>
      <c r="O694" s="203" t="s">
        <v>631</v>
      </c>
      <c r="P694" s="212">
        <v>731500</v>
      </c>
      <c r="Q694" s="205">
        <v>2</v>
      </c>
      <c r="R694" s="203" t="s">
        <v>632</v>
      </c>
      <c r="S694" s="211">
        <v>41397.561226851903</v>
      </c>
      <c r="T694" s="212">
        <v>-4</v>
      </c>
      <c r="U694" s="224">
        <v>731500</v>
      </c>
    </row>
    <row r="695" spans="1:21" s="183" customFormat="1" hidden="1">
      <c r="A695" s="203" t="s">
        <v>622</v>
      </c>
      <c r="B695" s="203" t="s">
        <v>623</v>
      </c>
      <c r="C695" s="203" t="s">
        <v>624</v>
      </c>
      <c r="D695" s="203"/>
      <c r="E695" s="203" t="s">
        <v>1612</v>
      </c>
      <c r="F695" s="203" t="s">
        <v>1613</v>
      </c>
      <c r="G695" s="205">
        <v>3</v>
      </c>
      <c r="H695" s="203" t="s">
        <v>79</v>
      </c>
      <c r="I695" s="203" t="s">
        <v>1618</v>
      </c>
      <c r="J695" s="203" t="s">
        <v>1619</v>
      </c>
      <c r="K695" s="203" t="s">
        <v>629</v>
      </c>
      <c r="L695" s="211">
        <v>41397.4589583333</v>
      </c>
      <c r="M695" s="203" t="s">
        <v>630</v>
      </c>
      <c r="N695" s="212">
        <v>4</v>
      </c>
      <c r="O695" s="203" t="s">
        <v>631</v>
      </c>
      <c r="P695" s="212">
        <v>359372</v>
      </c>
      <c r="Q695" s="205">
        <v>1</v>
      </c>
      <c r="R695" s="203" t="s">
        <v>632</v>
      </c>
      <c r="S695" s="211">
        <v>41395.567685185197</v>
      </c>
      <c r="T695" s="212">
        <v>-2</v>
      </c>
      <c r="U695" s="224">
        <v>179686</v>
      </c>
    </row>
    <row r="696" spans="1:21" s="183" customFormat="1" hidden="1">
      <c r="A696" s="203" t="s">
        <v>622</v>
      </c>
      <c r="B696" s="203" t="s">
        <v>623</v>
      </c>
      <c r="C696" s="203" t="s">
        <v>624</v>
      </c>
      <c r="D696" s="203"/>
      <c r="E696" s="203" t="s">
        <v>1612</v>
      </c>
      <c r="F696" s="203" t="s">
        <v>1613</v>
      </c>
      <c r="G696" s="205">
        <v>3</v>
      </c>
      <c r="H696" s="203" t="s">
        <v>79</v>
      </c>
      <c r="I696" s="203" t="s">
        <v>1618</v>
      </c>
      <c r="J696" s="203" t="s">
        <v>1619</v>
      </c>
      <c r="K696" s="203" t="s">
        <v>629</v>
      </c>
      <c r="L696" s="211">
        <v>41397.4589583333</v>
      </c>
      <c r="M696" s="203" t="s">
        <v>630</v>
      </c>
      <c r="N696" s="212">
        <v>4</v>
      </c>
      <c r="O696" s="203" t="s">
        <v>631</v>
      </c>
      <c r="P696" s="212">
        <v>359372</v>
      </c>
      <c r="Q696" s="205">
        <v>2</v>
      </c>
      <c r="R696" s="203" t="s">
        <v>632</v>
      </c>
      <c r="S696" s="211">
        <v>41397.561226851903</v>
      </c>
      <c r="T696" s="212">
        <v>-4</v>
      </c>
      <c r="U696" s="224">
        <v>359372</v>
      </c>
    </row>
    <row r="697" spans="1:21" s="183" customFormat="1" hidden="1">
      <c r="A697" s="203" t="s">
        <v>622</v>
      </c>
      <c r="B697" s="203" t="s">
        <v>623</v>
      </c>
      <c r="C697" s="203" t="s">
        <v>624</v>
      </c>
      <c r="D697" s="203"/>
      <c r="E697" s="203" t="s">
        <v>1612</v>
      </c>
      <c r="F697" s="203" t="s">
        <v>1613</v>
      </c>
      <c r="G697" s="205">
        <v>4</v>
      </c>
      <c r="H697" s="203" t="s">
        <v>79</v>
      </c>
      <c r="I697" s="203" t="s">
        <v>1620</v>
      </c>
      <c r="J697" s="203" t="s">
        <v>1621</v>
      </c>
      <c r="K697" s="203" t="s">
        <v>629</v>
      </c>
      <c r="L697" s="211">
        <v>41397.4589583333</v>
      </c>
      <c r="M697" s="203" t="s">
        <v>630</v>
      </c>
      <c r="N697" s="212">
        <v>2</v>
      </c>
      <c r="O697" s="203" t="s">
        <v>631</v>
      </c>
      <c r="P697" s="212">
        <v>179686</v>
      </c>
      <c r="Q697" s="205">
        <v>1</v>
      </c>
      <c r="R697" s="203" t="s">
        <v>632</v>
      </c>
      <c r="S697" s="211">
        <v>41395.567685185197</v>
      </c>
      <c r="T697" s="212">
        <v>-1</v>
      </c>
      <c r="U697" s="224">
        <v>89843</v>
      </c>
    </row>
    <row r="698" spans="1:21" s="183" customFormat="1" hidden="1">
      <c r="A698" s="203" t="s">
        <v>622</v>
      </c>
      <c r="B698" s="203" t="s">
        <v>623</v>
      </c>
      <c r="C698" s="203" t="s">
        <v>624</v>
      </c>
      <c r="D698" s="203"/>
      <c r="E698" s="203" t="s">
        <v>1612</v>
      </c>
      <c r="F698" s="203" t="s">
        <v>1613</v>
      </c>
      <c r="G698" s="205">
        <v>4</v>
      </c>
      <c r="H698" s="203" t="s">
        <v>79</v>
      </c>
      <c r="I698" s="203" t="s">
        <v>1620</v>
      </c>
      <c r="J698" s="203" t="s">
        <v>1621</v>
      </c>
      <c r="K698" s="203" t="s">
        <v>629</v>
      </c>
      <c r="L698" s="211">
        <v>41397.4589583333</v>
      </c>
      <c r="M698" s="203" t="s">
        <v>630</v>
      </c>
      <c r="N698" s="212">
        <v>2</v>
      </c>
      <c r="O698" s="203" t="s">
        <v>631</v>
      </c>
      <c r="P698" s="212">
        <v>179686</v>
      </c>
      <c r="Q698" s="205">
        <v>2</v>
      </c>
      <c r="R698" s="203" t="s">
        <v>632</v>
      </c>
      <c r="S698" s="211">
        <v>41397.561226851903</v>
      </c>
      <c r="T698" s="212">
        <v>-2</v>
      </c>
      <c r="U698" s="224">
        <v>179686</v>
      </c>
    </row>
    <row r="699" spans="1:21" s="183" customFormat="1" hidden="1">
      <c r="A699" s="203" t="s">
        <v>622</v>
      </c>
      <c r="B699" s="203" t="s">
        <v>623</v>
      </c>
      <c r="C699" s="203" t="s">
        <v>624</v>
      </c>
      <c r="D699" s="203"/>
      <c r="E699" s="203" t="s">
        <v>1612</v>
      </c>
      <c r="F699" s="203" t="s">
        <v>1622</v>
      </c>
      <c r="G699" s="205">
        <v>1</v>
      </c>
      <c r="H699" s="203" t="s">
        <v>79</v>
      </c>
      <c r="I699" s="203" t="s">
        <v>1623</v>
      </c>
      <c r="J699" s="203" t="s">
        <v>1624</v>
      </c>
      <c r="K699" s="203" t="s">
        <v>629</v>
      </c>
      <c r="L699" s="211">
        <v>41421.426898148202</v>
      </c>
      <c r="M699" s="203" t="s">
        <v>630</v>
      </c>
      <c r="N699" s="212">
        <v>24</v>
      </c>
      <c r="O699" s="203" t="s">
        <v>631</v>
      </c>
      <c r="P699" s="212">
        <v>0</v>
      </c>
      <c r="Q699" s="205">
        <v>1</v>
      </c>
      <c r="R699" s="203" t="s">
        <v>632</v>
      </c>
      <c r="S699" s="211">
        <v>41473.3380555556</v>
      </c>
      <c r="T699" s="212">
        <v>-24</v>
      </c>
      <c r="U699" s="224">
        <v>42180000</v>
      </c>
    </row>
    <row r="700" spans="1:21" s="183" customFormat="1" hidden="1">
      <c r="A700" s="203" t="s">
        <v>622</v>
      </c>
      <c r="B700" s="203" t="s">
        <v>623</v>
      </c>
      <c r="C700" s="203" t="s">
        <v>624</v>
      </c>
      <c r="D700" s="203"/>
      <c r="E700" s="203" t="s">
        <v>1612</v>
      </c>
      <c r="F700" s="203" t="s">
        <v>629</v>
      </c>
      <c r="G700" s="205" t="s">
        <v>629</v>
      </c>
      <c r="H700" s="203" t="s">
        <v>79</v>
      </c>
      <c r="I700" s="203" t="s">
        <v>1620</v>
      </c>
      <c r="J700" s="203" t="s">
        <v>1621</v>
      </c>
      <c r="K700" s="203" t="s">
        <v>629</v>
      </c>
      <c r="L700" s="211">
        <v>41365.931250000001</v>
      </c>
      <c r="M700" s="203" t="s">
        <v>630</v>
      </c>
      <c r="N700" s="212">
        <v>1</v>
      </c>
      <c r="O700" s="203" t="s">
        <v>629</v>
      </c>
      <c r="P700" s="212">
        <v>0</v>
      </c>
      <c r="Q700" s="205">
        <v>1</v>
      </c>
      <c r="R700" s="203" t="s">
        <v>632</v>
      </c>
      <c r="S700" s="211">
        <v>41395.567685185197</v>
      </c>
      <c r="T700" s="212">
        <v>-1</v>
      </c>
      <c r="U700" s="224">
        <v>89843</v>
      </c>
    </row>
    <row r="701" spans="1:21" s="183" customFormat="1" hidden="1">
      <c r="A701" s="203" t="s">
        <v>622</v>
      </c>
      <c r="B701" s="203" t="s">
        <v>623</v>
      </c>
      <c r="C701" s="203" t="s">
        <v>624</v>
      </c>
      <c r="D701" s="203"/>
      <c r="E701" s="203" t="s">
        <v>1612</v>
      </c>
      <c r="F701" s="203" t="s">
        <v>629</v>
      </c>
      <c r="G701" s="205" t="s">
        <v>629</v>
      </c>
      <c r="H701" s="203" t="s">
        <v>79</v>
      </c>
      <c r="I701" s="203" t="s">
        <v>1620</v>
      </c>
      <c r="J701" s="203" t="s">
        <v>1621</v>
      </c>
      <c r="K701" s="203" t="s">
        <v>629</v>
      </c>
      <c r="L701" s="211">
        <v>41365.931250000001</v>
      </c>
      <c r="M701" s="203" t="s">
        <v>630</v>
      </c>
      <c r="N701" s="212">
        <v>1</v>
      </c>
      <c r="O701" s="203" t="s">
        <v>629</v>
      </c>
      <c r="P701" s="212">
        <v>0</v>
      </c>
      <c r="Q701" s="205">
        <v>2</v>
      </c>
      <c r="R701" s="203" t="s">
        <v>632</v>
      </c>
      <c r="S701" s="211">
        <v>41397.561226851903</v>
      </c>
      <c r="T701" s="212">
        <v>-2</v>
      </c>
      <c r="U701" s="224">
        <v>179686</v>
      </c>
    </row>
    <row r="702" spans="1:21" s="183" customFormat="1" hidden="1">
      <c r="A702" s="203" t="s">
        <v>622</v>
      </c>
      <c r="B702" s="203" t="s">
        <v>623</v>
      </c>
      <c r="C702" s="203" t="s">
        <v>624</v>
      </c>
      <c r="D702" s="203"/>
      <c r="E702" s="203" t="s">
        <v>1612</v>
      </c>
      <c r="F702" s="203" t="s">
        <v>629</v>
      </c>
      <c r="G702" s="205" t="s">
        <v>629</v>
      </c>
      <c r="H702" s="203" t="s">
        <v>79</v>
      </c>
      <c r="I702" s="203" t="s">
        <v>1618</v>
      </c>
      <c r="J702" s="203" t="s">
        <v>1619</v>
      </c>
      <c r="K702" s="203" t="s">
        <v>629</v>
      </c>
      <c r="L702" s="211">
        <v>41365.931250000001</v>
      </c>
      <c r="M702" s="203" t="s">
        <v>630</v>
      </c>
      <c r="N702" s="212">
        <v>2</v>
      </c>
      <c r="O702" s="203" t="s">
        <v>629</v>
      </c>
      <c r="P702" s="212">
        <v>0</v>
      </c>
      <c r="Q702" s="205">
        <v>1</v>
      </c>
      <c r="R702" s="203" t="s">
        <v>632</v>
      </c>
      <c r="S702" s="211">
        <v>41395.567685185197</v>
      </c>
      <c r="T702" s="212">
        <v>-2</v>
      </c>
      <c r="U702" s="224">
        <v>179686</v>
      </c>
    </row>
    <row r="703" spans="1:21" s="183" customFormat="1" hidden="1">
      <c r="A703" s="203" t="s">
        <v>622</v>
      </c>
      <c r="B703" s="203" t="s">
        <v>623</v>
      </c>
      <c r="C703" s="203" t="s">
        <v>624</v>
      </c>
      <c r="D703" s="203"/>
      <c r="E703" s="203" t="s">
        <v>1612</v>
      </c>
      <c r="F703" s="203" t="s">
        <v>629</v>
      </c>
      <c r="G703" s="205" t="s">
        <v>629</v>
      </c>
      <c r="H703" s="203" t="s">
        <v>79</v>
      </c>
      <c r="I703" s="203" t="s">
        <v>1618</v>
      </c>
      <c r="J703" s="203" t="s">
        <v>1619</v>
      </c>
      <c r="K703" s="203" t="s">
        <v>629</v>
      </c>
      <c r="L703" s="211">
        <v>41365.931250000001</v>
      </c>
      <c r="M703" s="203" t="s">
        <v>630</v>
      </c>
      <c r="N703" s="212">
        <v>2</v>
      </c>
      <c r="O703" s="203" t="s">
        <v>629</v>
      </c>
      <c r="P703" s="212">
        <v>0</v>
      </c>
      <c r="Q703" s="205">
        <v>2</v>
      </c>
      <c r="R703" s="203" t="s">
        <v>632</v>
      </c>
      <c r="S703" s="211">
        <v>41397.561226851903</v>
      </c>
      <c r="T703" s="212">
        <v>-4</v>
      </c>
      <c r="U703" s="224">
        <v>359372</v>
      </c>
    </row>
    <row r="704" spans="1:21" s="183" customFormat="1" hidden="1">
      <c r="A704" s="203" t="s">
        <v>622</v>
      </c>
      <c r="B704" s="203" t="s">
        <v>623</v>
      </c>
      <c r="C704" s="203" t="s">
        <v>624</v>
      </c>
      <c r="D704" s="203"/>
      <c r="E704" s="203" t="s">
        <v>1612</v>
      </c>
      <c r="F704" s="203" t="s">
        <v>629</v>
      </c>
      <c r="G704" s="205" t="s">
        <v>629</v>
      </c>
      <c r="H704" s="203" t="s">
        <v>79</v>
      </c>
      <c r="I704" s="203" t="s">
        <v>1616</v>
      </c>
      <c r="J704" s="203" t="s">
        <v>1617</v>
      </c>
      <c r="K704" s="203" t="s">
        <v>629</v>
      </c>
      <c r="L704" s="211">
        <v>41365.931250000001</v>
      </c>
      <c r="M704" s="203" t="s">
        <v>630</v>
      </c>
      <c r="N704" s="212">
        <v>2</v>
      </c>
      <c r="O704" s="203" t="s">
        <v>629</v>
      </c>
      <c r="P704" s="212">
        <v>0</v>
      </c>
      <c r="Q704" s="205">
        <v>1</v>
      </c>
      <c r="R704" s="203" t="s">
        <v>632</v>
      </c>
      <c r="S704" s="211">
        <v>41395.567685185197</v>
      </c>
      <c r="T704" s="212">
        <v>-2</v>
      </c>
      <c r="U704" s="224">
        <v>365750</v>
      </c>
    </row>
    <row r="705" spans="1:21" s="183" customFormat="1" hidden="1">
      <c r="A705" s="203" t="s">
        <v>622</v>
      </c>
      <c r="B705" s="203" t="s">
        <v>623</v>
      </c>
      <c r="C705" s="203" t="s">
        <v>624</v>
      </c>
      <c r="D705" s="203"/>
      <c r="E705" s="203" t="s">
        <v>1612</v>
      </c>
      <c r="F705" s="203" t="s">
        <v>629</v>
      </c>
      <c r="G705" s="205" t="s">
        <v>629</v>
      </c>
      <c r="H705" s="203" t="s">
        <v>79</v>
      </c>
      <c r="I705" s="203" t="s">
        <v>1616</v>
      </c>
      <c r="J705" s="203" t="s">
        <v>1617</v>
      </c>
      <c r="K705" s="203" t="s">
        <v>629</v>
      </c>
      <c r="L705" s="211">
        <v>41365.931250000001</v>
      </c>
      <c r="M705" s="203" t="s">
        <v>630</v>
      </c>
      <c r="N705" s="212">
        <v>2</v>
      </c>
      <c r="O705" s="203" t="s">
        <v>629</v>
      </c>
      <c r="P705" s="212">
        <v>0</v>
      </c>
      <c r="Q705" s="205">
        <v>2</v>
      </c>
      <c r="R705" s="203" t="s">
        <v>632</v>
      </c>
      <c r="S705" s="211">
        <v>41397.561226851903</v>
      </c>
      <c r="T705" s="212">
        <v>-4</v>
      </c>
      <c r="U705" s="224">
        <v>731500</v>
      </c>
    </row>
    <row r="706" spans="1:21" s="183" customFormat="1" hidden="1">
      <c r="A706" s="203" t="s">
        <v>622</v>
      </c>
      <c r="B706" s="203" t="s">
        <v>623</v>
      </c>
      <c r="C706" s="203" t="s">
        <v>624</v>
      </c>
      <c r="D706" s="203"/>
      <c r="E706" s="203" t="s">
        <v>1612</v>
      </c>
      <c r="F706" s="203" t="s">
        <v>629</v>
      </c>
      <c r="G706" s="205" t="s">
        <v>629</v>
      </c>
      <c r="H706" s="203" t="s">
        <v>79</v>
      </c>
      <c r="I706" s="203" t="s">
        <v>1614</v>
      </c>
      <c r="J706" s="203" t="s">
        <v>1615</v>
      </c>
      <c r="K706" s="203" t="s">
        <v>629</v>
      </c>
      <c r="L706" s="211">
        <v>41365.931250000001</v>
      </c>
      <c r="M706" s="203" t="s">
        <v>630</v>
      </c>
      <c r="N706" s="212">
        <v>3</v>
      </c>
      <c r="O706" s="203" t="s">
        <v>629</v>
      </c>
      <c r="P706" s="212">
        <v>0</v>
      </c>
      <c r="Q706" s="205">
        <v>1</v>
      </c>
      <c r="R706" s="203" t="s">
        <v>632</v>
      </c>
      <c r="S706" s="211">
        <v>41395.567685185197</v>
      </c>
      <c r="T706" s="212">
        <v>-3</v>
      </c>
      <c r="U706" s="224">
        <v>78375</v>
      </c>
    </row>
    <row r="707" spans="1:21" s="183" customFormat="1" hidden="1">
      <c r="A707" s="203" t="s">
        <v>622</v>
      </c>
      <c r="B707" s="203" t="s">
        <v>623</v>
      </c>
      <c r="C707" s="203" t="s">
        <v>624</v>
      </c>
      <c r="D707" s="203"/>
      <c r="E707" s="203" t="s">
        <v>1612</v>
      </c>
      <c r="F707" s="203" t="s">
        <v>629</v>
      </c>
      <c r="G707" s="205" t="s">
        <v>629</v>
      </c>
      <c r="H707" s="203" t="s">
        <v>79</v>
      </c>
      <c r="I707" s="203" t="s">
        <v>1614</v>
      </c>
      <c r="J707" s="203" t="s">
        <v>1615</v>
      </c>
      <c r="K707" s="203" t="s">
        <v>629</v>
      </c>
      <c r="L707" s="211">
        <v>41365.931250000001</v>
      </c>
      <c r="M707" s="203" t="s">
        <v>630</v>
      </c>
      <c r="N707" s="212">
        <v>3</v>
      </c>
      <c r="O707" s="203" t="s">
        <v>629</v>
      </c>
      <c r="P707" s="212">
        <v>0</v>
      </c>
      <c r="Q707" s="205">
        <v>2</v>
      </c>
      <c r="R707" s="203" t="s">
        <v>632</v>
      </c>
      <c r="S707" s="211">
        <v>41397.561226851903</v>
      </c>
      <c r="T707" s="212">
        <v>-6</v>
      </c>
      <c r="U707" s="224">
        <v>156750</v>
      </c>
    </row>
    <row r="708" spans="1:21" s="183" customFormat="1" hidden="1">
      <c r="A708" s="203" t="s">
        <v>622</v>
      </c>
      <c r="B708" s="203" t="s">
        <v>623</v>
      </c>
      <c r="C708" s="203" t="s">
        <v>624</v>
      </c>
      <c r="D708" s="203"/>
      <c r="E708" s="203" t="s">
        <v>1625</v>
      </c>
      <c r="F708" s="203" t="s">
        <v>629</v>
      </c>
      <c r="G708" s="205" t="s">
        <v>629</v>
      </c>
      <c r="H708" s="203" t="s">
        <v>79</v>
      </c>
      <c r="I708" s="203" t="s">
        <v>981</v>
      </c>
      <c r="J708" s="203" t="s">
        <v>982</v>
      </c>
      <c r="K708" s="203" t="s">
        <v>629</v>
      </c>
      <c r="L708" s="211">
        <v>41353.565439814804</v>
      </c>
      <c r="M708" s="203" t="s">
        <v>630</v>
      </c>
      <c r="N708" s="212">
        <v>4</v>
      </c>
      <c r="O708" s="203" t="s">
        <v>629</v>
      </c>
      <c r="P708" s="212">
        <v>1003200</v>
      </c>
      <c r="Q708" s="205">
        <v>1</v>
      </c>
      <c r="R708" s="203" t="s">
        <v>632</v>
      </c>
      <c r="S708" s="211">
        <v>41537.551527777803</v>
      </c>
      <c r="T708" s="212">
        <v>-4</v>
      </c>
      <c r="U708" s="224">
        <v>1003200</v>
      </c>
    </row>
    <row r="709" spans="1:21" s="183" customFormat="1" hidden="1">
      <c r="A709" s="203" t="s">
        <v>622</v>
      </c>
      <c r="B709" s="203" t="s">
        <v>623</v>
      </c>
      <c r="C709" s="203" t="s">
        <v>624</v>
      </c>
      <c r="D709" s="203"/>
      <c r="E709" s="203" t="s">
        <v>1626</v>
      </c>
      <c r="F709" s="203" t="s">
        <v>1627</v>
      </c>
      <c r="G709" s="205">
        <v>1</v>
      </c>
      <c r="H709" s="203" t="s">
        <v>79</v>
      </c>
      <c r="I709" s="203" t="s">
        <v>1628</v>
      </c>
      <c r="J709" s="203" t="s">
        <v>1629</v>
      </c>
      <c r="K709" s="203" t="s">
        <v>629</v>
      </c>
      <c r="L709" s="211">
        <v>41359.659722222197</v>
      </c>
      <c r="M709" s="203" t="s">
        <v>630</v>
      </c>
      <c r="N709" s="212">
        <v>3</v>
      </c>
      <c r="O709" s="203" t="s">
        <v>1011</v>
      </c>
      <c r="P709" s="212">
        <v>87450</v>
      </c>
      <c r="Q709" s="205">
        <v>1</v>
      </c>
      <c r="R709" s="203" t="s">
        <v>632</v>
      </c>
      <c r="S709" s="211">
        <v>41375.5733680556</v>
      </c>
      <c r="T709" s="212">
        <v>-3</v>
      </c>
      <c r="U709" s="224">
        <v>87450</v>
      </c>
    </row>
    <row r="710" spans="1:21" s="183" customFormat="1" hidden="1">
      <c r="A710" s="203" t="s">
        <v>622</v>
      </c>
      <c r="B710" s="203" t="s">
        <v>623</v>
      </c>
      <c r="C710" s="203" t="s">
        <v>624</v>
      </c>
      <c r="D710" s="203"/>
      <c r="E710" s="203" t="s">
        <v>1626</v>
      </c>
      <c r="F710" s="203" t="s">
        <v>1627</v>
      </c>
      <c r="G710" s="205">
        <v>2</v>
      </c>
      <c r="H710" s="203" t="s">
        <v>79</v>
      </c>
      <c r="I710" s="203" t="s">
        <v>1630</v>
      </c>
      <c r="J710" s="203" t="s">
        <v>1631</v>
      </c>
      <c r="K710" s="203" t="s">
        <v>629</v>
      </c>
      <c r="L710" s="211">
        <v>41359.659722222197</v>
      </c>
      <c r="M710" s="203" t="s">
        <v>630</v>
      </c>
      <c r="N710" s="212">
        <v>2</v>
      </c>
      <c r="O710" s="203" t="s">
        <v>1011</v>
      </c>
      <c r="P710" s="212">
        <v>63000</v>
      </c>
      <c r="Q710" s="205">
        <v>1</v>
      </c>
      <c r="R710" s="203" t="s">
        <v>632</v>
      </c>
      <c r="S710" s="211">
        <v>41375.5733680556</v>
      </c>
      <c r="T710" s="212">
        <v>-2</v>
      </c>
      <c r="U710" s="224">
        <v>63000</v>
      </c>
    </row>
    <row r="711" spans="1:21" s="183" customFormat="1" hidden="1">
      <c r="A711" s="203" t="s">
        <v>622</v>
      </c>
      <c r="B711" s="203" t="s">
        <v>623</v>
      </c>
      <c r="C711" s="203" t="s">
        <v>624</v>
      </c>
      <c r="D711" s="203"/>
      <c r="E711" s="203" t="s">
        <v>1632</v>
      </c>
      <c r="F711" s="203" t="s">
        <v>629</v>
      </c>
      <c r="G711" s="205" t="s">
        <v>629</v>
      </c>
      <c r="H711" s="203" t="s">
        <v>79</v>
      </c>
      <c r="I711" s="203" t="s">
        <v>1633</v>
      </c>
      <c r="J711" s="203" t="s">
        <v>1634</v>
      </c>
      <c r="K711" s="203" t="s">
        <v>629</v>
      </c>
      <c r="L711" s="211">
        <v>41369.6159722222</v>
      </c>
      <c r="M711" s="203" t="s">
        <v>630</v>
      </c>
      <c r="N711" s="212">
        <v>1</v>
      </c>
      <c r="O711" s="203" t="s">
        <v>629</v>
      </c>
      <c r="P711" s="212">
        <v>948750</v>
      </c>
      <c r="Q711" s="205">
        <v>1</v>
      </c>
      <c r="R711" s="203" t="s">
        <v>629</v>
      </c>
      <c r="S711" s="203" t="s">
        <v>629</v>
      </c>
      <c r="T711" s="212" t="s">
        <v>629</v>
      </c>
      <c r="U711" s="224" t="s">
        <v>629</v>
      </c>
    </row>
    <row r="712" spans="1:21" s="183" customFormat="1" hidden="1">
      <c r="A712" s="203" t="s">
        <v>622</v>
      </c>
      <c r="B712" s="203" t="s">
        <v>623</v>
      </c>
      <c r="C712" s="203" t="s">
        <v>624</v>
      </c>
      <c r="D712" s="203"/>
      <c r="E712" s="203" t="s">
        <v>1635</v>
      </c>
      <c r="F712" s="203" t="s">
        <v>629</v>
      </c>
      <c r="G712" s="205" t="s">
        <v>629</v>
      </c>
      <c r="H712" s="203" t="s">
        <v>79</v>
      </c>
      <c r="I712" s="203" t="s">
        <v>1064</v>
      </c>
      <c r="J712" s="203" t="s">
        <v>1065</v>
      </c>
      <c r="K712" s="203" t="s">
        <v>629</v>
      </c>
      <c r="L712" s="211">
        <v>41316.470833333296</v>
      </c>
      <c r="M712" s="203" t="s">
        <v>630</v>
      </c>
      <c r="N712" s="212">
        <v>7</v>
      </c>
      <c r="O712" s="203" t="s">
        <v>629</v>
      </c>
      <c r="P712" s="212">
        <v>29130.36</v>
      </c>
      <c r="Q712" s="205">
        <v>1</v>
      </c>
      <c r="R712" s="203" t="s">
        <v>632</v>
      </c>
      <c r="S712" s="211">
        <v>41355.5472800926</v>
      </c>
      <c r="T712" s="212">
        <v>-7</v>
      </c>
      <c r="U712" s="224">
        <v>29130.36</v>
      </c>
    </row>
    <row r="713" spans="1:21" s="183" customFormat="1" hidden="1">
      <c r="A713" s="203" t="s">
        <v>622</v>
      </c>
      <c r="B713" s="203" t="s">
        <v>623</v>
      </c>
      <c r="C713" s="203" t="s">
        <v>624</v>
      </c>
      <c r="D713" s="203"/>
      <c r="E713" s="203" t="s">
        <v>1635</v>
      </c>
      <c r="F713" s="203" t="s">
        <v>629</v>
      </c>
      <c r="G713" s="205" t="s">
        <v>629</v>
      </c>
      <c r="H713" s="203" t="s">
        <v>79</v>
      </c>
      <c r="I713" s="203" t="s">
        <v>1009</v>
      </c>
      <c r="J713" s="203" t="s">
        <v>1010</v>
      </c>
      <c r="K713" s="203" t="s">
        <v>629</v>
      </c>
      <c r="L713" s="211">
        <v>41353.402083333298</v>
      </c>
      <c r="M713" s="203" t="s">
        <v>630</v>
      </c>
      <c r="N713" s="212">
        <v>12</v>
      </c>
      <c r="O713" s="203" t="s">
        <v>629</v>
      </c>
      <c r="P713" s="212">
        <v>633755.64</v>
      </c>
      <c r="Q713" s="205">
        <v>1</v>
      </c>
      <c r="R713" s="203" t="s">
        <v>632</v>
      </c>
      <c r="S713" s="211">
        <v>41355.5472800926</v>
      </c>
      <c r="T713" s="212">
        <v>-12</v>
      </c>
      <c r="U713" s="224">
        <v>633755.64</v>
      </c>
    </row>
    <row r="714" spans="1:21" s="183" customFormat="1" hidden="1">
      <c r="A714" s="203" t="s">
        <v>622</v>
      </c>
      <c r="B714" s="203" t="s">
        <v>623</v>
      </c>
      <c r="C714" s="203" t="s">
        <v>624</v>
      </c>
      <c r="D714" s="203"/>
      <c r="E714" s="203" t="s">
        <v>1636</v>
      </c>
      <c r="F714" s="203" t="s">
        <v>629</v>
      </c>
      <c r="G714" s="205" t="s">
        <v>629</v>
      </c>
      <c r="H714" s="203" t="s">
        <v>79</v>
      </c>
      <c r="I714" s="203" t="s">
        <v>678</v>
      </c>
      <c r="J714" s="203" t="s">
        <v>679</v>
      </c>
      <c r="K714" s="203" t="s">
        <v>629</v>
      </c>
      <c r="L714" s="211">
        <v>41316.463194444397</v>
      </c>
      <c r="M714" s="203" t="s">
        <v>630</v>
      </c>
      <c r="N714" s="212">
        <v>600</v>
      </c>
      <c r="O714" s="203" t="s">
        <v>629</v>
      </c>
      <c r="P714" s="212">
        <v>1350000</v>
      </c>
      <c r="Q714" s="205">
        <v>1</v>
      </c>
      <c r="R714" s="203" t="s">
        <v>632</v>
      </c>
      <c r="S714" s="211">
        <v>41353.590439814798</v>
      </c>
      <c r="T714" s="212">
        <v>-600</v>
      </c>
      <c r="U714" s="224">
        <v>1350000</v>
      </c>
    </row>
    <row r="715" spans="1:21" s="183" customFormat="1" hidden="1">
      <c r="A715" s="203" t="s">
        <v>622</v>
      </c>
      <c r="B715" s="203" t="s">
        <v>623</v>
      </c>
      <c r="C715" s="203" t="s">
        <v>624</v>
      </c>
      <c r="D715" s="203"/>
      <c r="E715" s="203" t="s">
        <v>1636</v>
      </c>
      <c r="F715" s="203" t="s">
        <v>629</v>
      </c>
      <c r="G715" s="205" t="s">
        <v>629</v>
      </c>
      <c r="H715" s="203" t="s">
        <v>79</v>
      </c>
      <c r="I715" s="203" t="s">
        <v>1637</v>
      </c>
      <c r="J715" s="203" t="s">
        <v>1638</v>
      </c>
      <c r="K715" s="203" t="s">
        <v>629</v>
      </c>
      <c r="L715" s="211">
        <v>41353.3659722222</v>
      </c>
      <c r="M715" s="203" t="s">
        <v>630</v>
      </c>
      <c r="N715" s="212">
        <v>240</v>
      </c>
      <c r="O715" s="203" t="s">
        <v>629</v>
      </c>
      <c r="P715" s="212">
        <v>5676000</v>
      </c>
      <c r="Q715" s="205">
        <v>1</v>
      </c>
      <c r="R715" s="203" t="s">
        <v>632</v>
      </c>
      <c r="S715" s="211">
        <v>41353.590439814798</v>
      </c>
      <c r="T715" s="212">
        <v>-240</v>
      </c>
      <c r="U715" s="224">
        <v>5676000</v>
      </c>
    </row>
    <row r="716" spans="1:21" s="183" customFormat="1" hidden="1">
      <c r="A716" s="203" t="s">
        <v>622</v>
      </c>
      <c r="B716" s="203" t="s">
        <v>623</v>
      </c>
      <c r="C716" s="203" t="s">
        <v>624</v>
      </c>
      <c r="D716" s="203"/>
      <c r="E716" s="203" t="s">
        <v>1639</v>
      </c>
      <c r="F716" s="203" t="s">
        <v>1640</v>
      </c>
      <c r="G716" s="205">
        <v>1</v>
      </c>
      <c r="H716" s="203" t="s">
        <v>79</v>
      </c>
      <c r="I716" s="203" t="s">
        <v>1299</v>
      </c>
      <c r="J716" s="203" t="s">
        <v>1300</v>
      </c>
      <c r="K716" s="203" t="s">
        <v>629</v>
      </c>
      <c r="L716" s="211">
        <v>41425.613888888904</v>
      </c>
      <c r="M716" s="203" t="s">
        <v>674</v>
      </c>
      <c r="N716" s="212">
        <v>25</v>
      </c>
      <c r="O716" s="203" t="s">
        <v>748</v>
      </c>
      <c r="P716" s="212">
        <v>710125</v>
      </c>
      <c r="Q716" s="205">
        <v>1</v>
      </c>
      <c r="R716" s="203" t="s">
        <v>632</v>
      </c>
      <c r="S716" s="211">
        <v>41415.598715277803</v>
      </c>
      <c r="T716" s="212">
        <v>-25</v>
      </c>
      <c r="U716" s="224">
        <v>710125</v>
      </c>
    </row>
    <row r="717" spans="1:21" s="183" customFormat="1" hidden="1">
      <c r="A717" s="203" t="s">
        <v>622</v>
      </c>
      <c r="B717" s="203" t="s">
        <v>623</v>
      </c>
      <c r="C717" s="203" t="s">
        <v>624</v>
      </c>
      <c r="D717" s="203"/>
      <c r="E717" s="203" t="s">
        <v>1639</v>
      </c>
      <c r="F717" s="203" t="s">
        <v>1641</v>
      </c>
      <c r="G717" s="205">
        <v>1</v>
      </c>
      <c r="H717" s="203" t="s">
        <v>79</v>
      </c>
      <c r="I717" s="203" t="s">
        <v>1051</v>
      </c>
      <c r="J717" s="203" t="s">
        <v>443</v>
      </c>
      <c r="K717" s="203" t="s">
        <v>629</v>
      </c>
      <c r="L717" s="211">
        <v>41422.581354166701</v>
      </c>
      <c r="M717" s="203" t="s">
        <v>630</v>
      </c>
      <c r="N717" s="212">
        <v>100</v>
      </c>
      <c r="O717" s="203" t="s">
        <v>631</v>
      </c>
      <c r="P717" s="212">
        <v>110000</v>
      </c>
      <c r="Q717" s="205">
        <v>1</v>
      </c>
      <c r="R717" s="203" t="s">
        <v>629</v>
      </c>
      <c r="S717" s="203" t="s">
        <v>629</v>
      </c>
      <c r="T717" s="212" t="s">
        <v>629</v>
      </c>
      <c r="U717" s="224" t="s">
        <v>629</v>
      </c>
    </row>
    <row r="718" spans="1:21" s="183" customFormat="1" hidden="1">
      <c r="A718" s="203" t="s">
        <v>622</v>
      </c>
      <c r="B718" s="203" t="s">
        <v>623</v>
      </c>
      <c r="C718" s="203" t="s">
        <v>624</v>
      </c>
      <c r="D718" s="203"/>
      <c r="E718" s="203" t="s">
        <v>1639</v>
      </c>
      <c r="F718" s="203" t="s">
        <v>1641</v>
      </c>
      <c r="G718" s="205">
        <v>2</v>
      </c>
      <c r="H718" s="203" t="s">
        <v>79</v>
      </c>
      <c r="I718" s="203" t="s">
        <v>1299</v>
      </c>
      <c r="J718" s="203" t="s">
        <v>1300</v>
      </c>
      <c r="K718" s="203" t="s">
        <v>629</v>
      </c>
      <c r="L718" s="211">
        <v>41422.581354166701</v>
      </c>
      <c r="M718" s="203" t="s">
        <v>674</v>
      </c>
      <c r="N718" s="212">
        <v>25</v>
      </c>
      <c r="O718" s="203" t="s">
        <v>748</v>
      </c>
      <c r="P718" s="212">
        <v>710125</v>
      </c>
      <c r="Q718" s="205">
        <v>1</v>
      </c>
      <c r="R718" s="203" t="s">
        <v>632</v>
      </c>
      <c r="S718" s="211">
        <v>41415.598715277803</v>
      </c>
      <c r="T718" s="212">
        <v>-25</v>
      </c>
      <c r="U718" s="224">
        <v>710125</v>
      </c>
    </row>
    <row r="719" spans="1:21" s="183" customFormat="1" hidden="1">
      <c r="A719" s="203" t="s">
        <v>622</v>
      </c>
      <c r="B719" s="203" t="s">
        <v>623</v>
      </c>
      <c r="C719" s="203" t="s">
        <v>624</v>
      </c>
      <c r="D719" s="203"/>
      <c r="E719" s="203" t="s">
        <v>1639</v>
      </c>
      <c r="F719" s="203" t="s">
        <v>629</v>
      </c>
      <c r="G719" s="205" t="s">
        <v>629</v>
      </c>
      <c r="H719" s="203" t="s">
        <v>79</v>
      </c>
      <c r="I719" s="203" t="s">
        <v>1642</v>
      </c>
      <c r="J719" s="203" t="s">
        <v>1643</v>
      </c>
      <c r="K719" s="203" t="s">
        <v>629</v>
      </c>
      <c r="L719" s="211">
        <v>41407.323611111096</v>
      </c>
      <c r="M719" s="203" t="s">
        <v>630</v>
      </c>
      <c r="N719" s="212">
        <v>16</v>
      </c>
      <c r="O719" s="203" t="s">
        <v>629</v>
      </c>
      <c r="P719" s="212">
        <v>0</v>
      </c>
      <c r="Q719" s="205">
        <v>1</v>
      </c>
      <c r="R719" s="203" t="s">
        <v>632</v>
      </c>
      <c r="S719" s="211">
        <v>41408.618564814802</v>
      </c>
      <c r="T719" s="212">
        <v>-16</v>
      </c>
      <c r="U719" s="224">
        <v>205920</v>
      </c>
    </row>
    <row r="720" spans="1:21" s="183" customFormat="1" hidden="1">
      <c r="A720" s="203" t="s">
        <v>622</v>
      </c>
      <c r="B720" s="203" t="s">
        <v>623</v>
      </c>
      <c r="C720" s="203" t="s">
        <v>624</v>
      </c>
      <c r="D720" s="203"/>
      <c r="E720" s="203" t="s">
        <v>1639</v>
      </c>
      <c r="F720" s="203" t="s">
        <v>629</v>
      </c>
      <c r="G720" s="205" t="s">
        <v>629</v>
      </c>
      <c r="H720" s="203" t="s">
        <v>79</v>
      </c>
      <c r="I720" s="203" t="s">
        <v>1644</v>
      </c>
      <c r="J720" s="203" t="s">
        <v>1645</v>
      </c>
      <c r="K720" s="203" t="s">
        <v>629</v>
      </c>
      <c r="L720" s="211">
        <v>41407.323611111096</v>
      </c>
      <c r="M720" s="203" t="s">
        <v>630</v>
      </c>
      <c r="N720" s="212">
        <v>64</v>
      </c>
      <c r="O720" s="203" t="s">
        <v>629</v>
      </c>
      <c r="P720" s="212">
        <v>0</v>
      </c>
      <c r="Q720" s="205">
        <v>1</v>
      </c>
      <c r="R720" s="203" t="s">
        <v>632</v>
      </c>
      <c r="S720" s="211">
        <v>41408.618564814802</v>
      </c>
      <c r="T720" s="212">
        <v>-64</v>
      </c>
      <c r="U720" s="224">
        <v>380160</v>
      </c>
    </row>
    <row r="721" spans="1:21" s="183" customFormat="1" hidden="1">
      <c r="A721" s="203" t="s">
        <v>622</v>
      </c>
      <c r="B721" s="203" t="s">
        <v>623</v>
      </c>
      <c r="C721" s="203" t="s">
        <v>624</v>
      </c>
      <c r="D721" s="203"/>
      <c r="E721" s="203" t="s">
        <v>1639</v>
      </c>
      <c r="F721" s="203" t="s">
        <v>629</v>
      </c>
      <c r="G721" s="205" t="s">
        <v>629</v>
      </c>
      <c r="H721" s="203" t="s">
        <v>79</v>
      </c>
      <c r="I721" s="203" t="s">
        <v>1646</v>
      </c>
      <c r="J721" s="203" t="s">
        <v>1647</v>
      </c>
      <c r="K721" s="203" t="s">
        <v>629</v>
      </c>
      <c r="L721" s="211">
        <v>41407.323611111096</v>
      </c>
      <c r="M721" s="203" t="s">
        <v>630</v>
      </c>
      <c r="N721" s="212">
        <v>16</v>
      </c>
      <c r="O721" s="203" t="s">
        <v>629</v>
      </c>
      <c r="P721" s="212">
        <v>0</v>
      </c>
      <c r="Q721" s="205">
        <v>1</v>
      </c>
      <c r="R721" s="203" t="s">
        <v>632</v>
      </c>
      <c r="S721" s="211">
        <v>41408.618564814802</v>
      </c>
      <c r="T721" s="212">
        <v>-16</v>
      </c>
      <c r="U721" s="224">
        <v>1698832</v>
      </c>
    </row>
    <row r="722" spans="1:21" s="183" customFormat="1" hidden="1">
      <c r="A722" s="203" t="s">
        <v>622</v>
      </c>
      <c r="B722" s="203" t="s">
        <v>623</v>
      </c>
      <c r="C722" s="203" t="s">
        <v>624</v>
      </c>
      <c r="D722" s="203"/>
      <c r="E722" s="203" t="s">
        <v>1639</v>
      </c>
      <c r="F722" s="203" t="s">
        <v>629</v>
      </c>
      <c r="G722" s="205" t="s">
        <v>629</v>
      </c>
      <c r="H722" s="203" t="s">
        <v>79</v>
      </c>
      <c r="I722" s="203" t="s">
        <v>1648</v>
      </c>
      <c r="J722" s="203" t="s">
        <v>1649</v>
      </c>
      <c r="K722" s="203" t="s">
        <v>629</v>
      </c>
      <c r="L722" s="211">
        <v>41407.323611111096</v>
      </c>
      <c r="M722" s="203" t="s">
        <v>630</v>
      </c>
      <c r="N722" s="212">
        <v>32</v>
      </c>
      <c r="O722" s="203" t="s">
        <v>629</v>
      </c>
      <c r="P722" s="212">
        <v>0</v>
      </c>
      <c r="Q722" s="205">
        <v>1</v>
      </c>
      <c r="R722" s="203" t="s">
        <v>632</v>
      </c>
      <c r="S722" s="211">
        <v>41408.618564814802</v>
      </c>
      <c r="T722" s="212">
        <v>-32</v>
      </c>
      <c r="U722" s="224">
        <v>6011296</v>
      </c>
    </row>
    <row r="723" spans="1:21" s="183" customFormat="1" hidden="1">
      <c r="A723" s="203" t="s">
        <v>622</v>
      </c>
      <c r="B723" s="203" t="s">
        <v>623</v>
      </c>
      <c r="C723" s="203" t="s">
        <v>624</v>
      </c>
      <c r="D723" s="203"/>
      <c r="E723" s="203" t="s">
        <v>1639</v>
      </c>
      <c r="F723" s="203" t="s">
        <v>629</v>
      </c>
      <c r="G723" s="205" t="s">
        <v>629</v>
      </c>
      <c r="H723" s="203" t="s">
        <v>79</v>
      </c>
      <c r="I723" s="203" t="s">
        <v>1650</v>
      </c>
      <c r="J723" s="203" t="s">
        <v>1651</v>
      </c>
      <c r="K723" s="203" t="s">
        <v>629</v>
      </c>
      <c r="L723" s="211">
        <v>41407.323611111096</v>
      </c>
      <c r="M723" s="203" t="s">
        <v>630</v>
      </c>
      <c r="N723" s="212">
        <v>16</v>
      </c>
      <c r="O723" s="203" t="s">
        <v>629</v>
      </c>
      <c r="P723" s="212">
        <v>0</v>
      </c>
      <c r="Q723" s="205">
        <v>1</v>
      </c>
      <c r="R723" s="203" t="s">
        <v>632</v>
      </c>
      <c r="S723" s="211">
        <v>41408.618564814802</v>
      </c>
      <c r="T723" s="212">
        <v>-16</v>
      </c>
      <c r="U723" s="224">
        <v>7187408</v>
      </c>
    </row>
    <row r="724" spans="1:21" s="183" customFormat="1" hidden="1">
      <c r="A724" s="203" t="s">
        <v>622</v>
      </c>
      <c r="B724" s="203" t="s">
        <v>623</v>
      </c>
      <c r="C724" s="203" t="s">
        <v>624</v>
      </c>
      <c r="D724" s="203"/>
      <c r="E724" s="203" t="s">
        <v>1639</v>
      </c>
      <c r="F724" s="203" t="s">
        <v>629</v>
      </c>
      <c r="G724" s="205" t="s">
        <v>629</v>
      </c>
      <c r="H724" s="203" t="s">
        <v>79</v>
      </c>
      <c r="I724" s="203" t="s">
        <v>1652</v>
      </c>
      <c r="J724" s="203" t="s">
        <v>1653</v>
      </c>
      <c r="K724" s="203" t="s">
        <v>629</v>
      </c>
      <c r="L724" s="211">
        <v>41407.323611111096</v>
      </c>
      <c r="M724" s="203" t="s">
        <v>630</v>
      </c>
      <c r="N724" s="212">
        <v>16</v>
      </c>
      <c r="O724" s="203" t="s">
        <v>629</v>
      </c>
      <c r="P724" s="212">
        <v>0</v>
      </c>
      <c r="Q724" s="205">
        <v>1</v>
      </c>
      <c r="R724" s="203" t="s">
        <v>632</v>
      </c>
      <c r="S724" s="211">
        <v>41408.618564814802</v>
      </c>
      <c r="T724" s="212">
        <v>-16</v>
      </c>
      <c r="U724" s="224">
        <v>1437488</v>
      </c>
    </row>
    <row r="725" spans="1:21" s="183" customFormat="1" hidden="1">
      <c r="A725" s="203" t="s">
        <v>622</v>
      </c>
      <c r="B725" s="203" t="s">
        <v>623</v>
      </c>
      <c r="C725" s="203" t="s">
        <v>624</v>
      </c>
      <c r="D725" s="203"/>
      <c r="E725" s="203" t="s">
        <v>1654</v>
      </c>
      <c r="F725" s="203" t="s">
        <v>629</v>
      </c>
      <c r="G725" s="205" t="s">
        <v>629</v>
      </c>
      <c r="H725" s="203" t="s">
        <v>79</v>
      </c>
      <c r="I725" s="203" t="s">
        <v>1655</v>
      </c>
      <c r="J725" s="203" t="s">
        <v>1656</v>
      </c>
      <c r="K725" s="203" t="s">
        <v>629</v>
      </c>
      <c r="L725" s="211">
        <v>41383.729861111096</v>
      </c>
      <c r="M725" s="203" t="s">
        <v>630</v>
      </c>
      <c r="N725" s="212">
        <v>2</v>
      </c>
      <c r="O725" s="203" t="s">
        <v>629</v>
      </c>
      <c r="P725" s="212">
        <v>0</v>
      </c>
      <c r="Q725" s="205">
        <v>1</v>
      </c>
      <c r="R725" s="203" t="s">
        <v>632</v>
      </c>
      <c r="S725" s="211">
        <v>41579.840347222198</v>
      </c>
      <c r="T725" s="212">
        <v>-2</v>
      </c>
      <c r="U725" s="224">
        <v>3400000</v>
      </c>
    </row>
    <row r="726" spans="1:21" s="183" customFormat="1" hidden="1">
      <c r="A726" s="203" t="s">
        <v>622</v>
      </c>
      <c r="B726" s="203" t="s">
        <v>623</v>
      </c>
      <c r="C726" s="203" t="s">
        <v>624</v>
      </c>
      <c r="D726" s="203"/>
      <c r="E726" s="203" t="s">
        <v>1657</v>
      </c>
      <c r="F726" s="203" t="s">
        <v>629</v>
      </c>
      <c r="G726" s="205" t="s">
        <v>629</v>
      </c>
      <c r="H726" s="203" t="s">
        <v>79</v>
      </c>
      <c r="I726" s="203" t="s">
        <v>649</v>
      </c>
      <c r="J726" s="203" t="s">
        <v>431</v>
      </c>
      <c r="K726" s="203" t="s">
        <v>629</v>
      </c>
      <c r="L726" s="215">
        <v>41395</v>
      </c>
      <c r="M726" s="203" t="s">
        <v>630</v>
      </c>
      <c r="N726" s="212">
        <v>2</v>
      </c>
      <c r="O726" s="203" t="s">
        <v>629</v>
      </c>
      <c r="P726" s="212">
        <v>141621.34</v>
      </c>
      <c r="Q726" s="205">
        <v>1</v>
      </c>
      <c r="R726" s="203" t="s">
        <v>632</v>
      </c>
      <c r="S726" s="211">
        <v>41393.3515625</v>
      </c>
      <c r="T726" s="212">
        <v>-2</v>
      </c>
      <c r="U726" s="224">
        <v>141621.34</v>
      </c>
    </row>
    <row r="727" spans="1:21" s="183" customFormat="1" hidden="1">
      <c r="A727" s="203" t="s">
        <v>622</v>
      </c>
      <c r="B727" s="203" t="s">
        <v>623</v>
      </c>
      <c r="C727" s="203" t="s">
        <v>624</v>
      </c>
      <c r="D727" s="203"/>
      <c r="E727" s="203" t="s">
        <v>1658</v>
      </c>
      <c r="F727" s="203" t="s">
        <v>629</v>
      </c>
      <c r="G727" s="205" t="s">
        <v>629</v>
      </c>
      <c r="H727" s="203" t="s">
        <v>79</v>
      </c>
      <c r="I727" s="203" t="s">
        <v>1117</v>
      </c>
      <c r="J727" s="203" t="s">
        <v>1118</v>
      </c>
      <c r="K727" s="203" t="s">
        <v>629</v>
      </c>
      <c r="L727" s="215">
        <v>41460</v>
      </c>
      <c r="M727" s="203" t="s">
        <v>630</v>
      </c>
      <c r="N727" s="212">
        <v>5</v>
      </c>
      <c r="O727" s="203" t="s">
        <v>629</v>
      </c>
      <c r="P727" s="212">
        <v>85158.35</v>
      </c>
      <c r="Q727" s="205">
        <v>1</v>
      </c>
      <c r="R727" s="203" t="s">
        <v>632</v>
      </c>
      <c r="S727" s="211">
        <v>41458.629861111098</v>
      </c>
      <c r="T727" s="212">
        <v>-5</v>
      </c>
      <c r="U727" s="224">
        <v>85158.35</v>
      </c>
    </row>
    <row r="728" spans="1:21" s="183" customFormat="1" hidden="1">
      <c r="A728" s="203" t="s">
        <v>622</v>
      </c>
      <c r="B728" s="203" t="s">
        <v>623</v>
      </c>
      <c r="C728" s="203" t="s">
        <v>624</v>
      </c>
      <c r="D728" s="203"/>
      <c r="E728" s="203" t="s">
        <v>1658</v>
      </c>
      <c r="F728" s="203" t="s">
        <v>629</v>
      </c>
      <c r="G728" s="205" t="s">
        <v>629</v>
      </c>
      <c r="H728" s="203" t="s">
        <v>79</v>
      </c>
      <c r="I728" s="203" t="s">
        <v>845</v>
      </c>
      <c r="J728" s="203" t="s">
        <v>846</v>
      </c>
      <c r="K728" s="203" t="s">
        <v>629</v>
      </c>
      <c r="L728" s="215">
        <v>41460</v>
      </c>
      <c r="M728" s="203" t="s">
        <v>630</v>
      </c>
      <c r="N728" s="212">
        <v>5</v>
      </c>
      <c r="O728" s="203" t="s">
        <v>629</v>
      </c>
      <c r="P728" s="212">
        <v>57500</v>
      </c>
      <c r="Q728" s="205">
        <v>1</v>
      </c>
      <c r="R728" s="203" t="s">
        <v>632</v>
      </c>
      <c r="S728" s="211">
        <v>41458.629861111098</v>
      </c>
      <c r="T728" s="212">
        <v>-5</v>
      </c>
      <c r="U728" s="224">
        <v>57500</v>
      </c>
    </row>
    <row r="729" spans="1:21" s="183" customFormat="1" hidden="1">
      <c r="A729" s="203" t="s">
        <v>622</v>
      </c>
      <c r="B729" s="203" t="s">
        <v>623</v>
      </c>
      <c r="C729" s="203" t="s">
        <v>624</v>
      </c>
      <c r="D729" s="203"/>
      <c r="E729" s="203" t="s">
        <v>1659</v>
      </c>
      <c r="F729" s="203" t="s">
        <v>629</v>
      </c>
      <c r="G729" s="205" t="s">
        <v>629</v>
      </c>
      <c r="H729" s="203" t="s">
        <v>79</v>
      </c>
      <c r="I729" s="203" t="s">
        <v>1660</v>
      </c>
      <c r="J729" s="203" t="s">
        <v>1661</v>
      </c>
      <c r="K729" s="203" t="s">
        <v>629</v>
      </c>
      <c r="L729" s="211">
        <v>41360.645833333299</v>
      </c>
      <c r="M729" s="203" t="s">
        <v>630</v>
      </c>
      <c r="N729" s="212">
        <v>1</v>
      </c>
      <c r="O729" s="203" t="s">
        <v>629</v>
      </c>
      <c r="P729" s="212">
        <v>755000</v>
      </c>
      <c r="Q729" s="205">
        <v>1</v>
      </c>
      <c r="R729" s="203" t="s">
        <v>632</v>
      </c>
      <c r="S729" s="211">
        <v>41360.435729166697</v>
      </c>
      <c r="T729" s="212">
        <v>-1</v>
      </c>
      <c r="U729" s="224">
        <v>755000</v>
      </c>
    </row>
    <row r="730" spans="1:21" s="183" customFormat="1" hidden="1">
      <c r="A730" s="203" t="s">
        <v>622</v>
      </c>
      <c r="B730" s="203" t="s">
        <v>623</v>
      </c>
      <c r="C730" s="203" t="s">
        <v>624</v>
      </c>
      <c r="D730" s="203"/>
      <c r="E730" s="203" t="s">
        <v>1662</v>
      </c>
      <c r="F730" s="203" t="s">
        <v>629</v>
      </c>
      <c r="G730" s="205" t="s">
        <v>629</v>
      </c>
      <c r="H730" s="203" t="s">
        <v>79</v>
      </c>
      <c r="I730" s="203" t="s">
        <v>1663</v>
      </c>
      <c r="J730" s="203" t="s">
        <v>1664</v>
      </c>
      <c r="K730" s="203" t="s">
        <v>629</v>
      </c>
      <c r="L730" s="215">
        <v>41360</v>
      </c>
      <c r="M730" s="203" t="s">
        <v>630</v>
      </c>
      <c r="N730" s="212">
        <v>1</v>
      </c>
      <c r="O730" s="203" t="s">
        <v>629</v>
      </c>
      <c r="P730" s="212">
        <v>0</v>
      </c>
      <c r="Q730" s="205">
        <v>1</v>
      </c>
      <c r="R730" s="203" t="s">
        <v>629</v>
      </c>
      <c r="S730" s="203" t="s">
        <v>629</v>
      </c>
      <c r="T730" s="212" t="s">
        <v>629</v>
      </c>
      <c r="U730" s="224" t="s">
        <v>629</v>
      </c>
    </row>
    <row r="731" spans="1:21" s="183" customFormat="1" hidden="1">
      <c r="A731" s="203" t="s">
        <v>622</v>
      </c>
      <c r="B731" s="203" t="s">
        <v>623</v>
      </c>
      <c r="C731" s="203" t="s">
        <v>624</v>
      </c>
      <c r="D731" s="203"/>
      <c r="E731" s="203" t="s">
        <v>1662</v>
      </c>
      <c r="F731" s="203" t="s">
        <v>629</v>
      </c>
      <c r="G731" s="205" t="s">
        <v>629</v>
      </c>
      <c r="H731" s="203" t="s">
        <v>79</v>
      </c>
      <c r="I731" s="203" t="s">
        <v>1665</v>
      </c>
      <c r="J731" s="203" t="s">
        <v>1666</v>
      </c>
      <c r="K731" s="203" t="s">
        <v>629</v>
      </c>
      <c r="L731" s="215">
        <v>41360</v>
      </c>
      <c r="M731" s="203" t="s">
        <v>630</v>
      </c>
      <c r="N731" s="212">
        <v>1</v>
      </c>
      <c r="O731" s="203" t="s">
        <v>629</v>
      </c>
      <c r="P731" s="212">
        <v>0</v>
      </c>
      <c r="Q731" s="205">
        <v>1</v>
      </c>
      <c r="R731" s="203" t="s">
        <v>629</v>
      </c>
      <c r="S731" s="203" t="s">
        <v>629</v>
      </c>
      <c r="T731" s="212" t="s">
        <v>629</v>
      </c>
      <c r="U731" s="224" t="s">
        <v>629</v>
      </c>
    </row>
    <row r="732" spans="1:21" s="183" customFormat="1" hidden="1">
      <c r="A732" s="203" t="s">
        <v>622</v>
      </c>
      <c r="B732" s="203" t="s">
        <v>623</v>
      </c>
      <c r="C732" s="203" t="s">
        <v>624</v>
      </c>
      <c r="D732" s="203"/>
      <c r="E732" s="203" t="s">
        <v>1662</v>
      </c>
      <c r="F732" s="203" t="s">
        <v>629</v>
      </c>
      <c r="G732" s="205" t="s">
        <v>629</v>
      </c>
      <c r="H732" s="203" t="s">
        <v>79</v>
      </c>
      <c r="I732" s="203" t="s">
        <v>1667</v>
      </c>
      <c r="J732" s="203" t="s">
        <v>1668</v>
      </c>
      <c r="K732" s="203" t="s">
        <v>629</v>
      </c>
      <c r="L732" s="215">
        <v>41360</v>
      </c>
      <c r="M732" s="203" t="s">
        <v>630</v>
      </c>
      <c r="N732" s="212">
        <v>1</v>
      </c>
      <c r="O732" s="203" t="s">
        <v>629</v>
      </c>
      <c r="P732" s="212">
        <v>0</v>
      </c>
      <c r="Q732" s="205">
        <v>1</v>
      </c>
      <c r="R732" s="203" t="s">
        <v>629</v>
      </c>
      <c r="S732" s="203" t="s">
        <v>629</v>
      </c>
      <c r="T732" s="212" t="s">
        <v>629</v>
      </c>
      <c r="U732" s="224" t="s">
        <v>629</v>
      </c>
    </row>
    <row r="733" spans="1:21" s="183" customFormat="1" hidden="1">
      <c r="A733" s="203" t="s">
        <v>622</v>
      </c>
      <c r="B733" s="203" t="s">
        <v>623</v>
      </c>
      <c r="C733" s="203" t="s">
        <v>624</v>
      </c>
      <c r="D733" s="203"/>
      <c r="E733" s="203" t="s">
        <v>1669</v>
      </c>
      <c r="F733" s="203" t="s">
        <v>629</v>
      </c>
      <c r="G733" s="205" t="s">
        <v>629</v>
      </c>
      <c r="H733" s="203" t="s">
        <v>79</v>
      </c>
      <c r="I733" s="203" t="s">
        <v>1670</v>
      </c>
      <c r="J733" s="203" t="s">
        <v>1671</v>
      </c>
      <c r="K733" s="203" t="s">
        <v>629</v>
      </c>
      <c r="L733" s="211">
        <v>41368.532638888901</v>
      </c>
      <c r="M733" s="203" t="s">
        <v>630</v>
      </c>
      <c r="N733" s="212">
        <v>5</v>
      </c>
      <c r="O733" s="203" t="s">
        <v>629</v>
      </c>
      <c r="P733" s="212">
        <v>0</v>
      </c>
      <c r="Q733" s="205">
        <v>1</v>
      </c>
      <c r="R733" s="203" t="s">
        <v>632</v>
      </c>
      <c r="S733" s="211">
        <v>41395.568888888898</v>
      </c>
      <c r="T733" s="212">
        <v>-5</v>
      </c>
      <c r="U733" s="224">
        <v>5625000</v>
      </c>
    </row>
    <row r="734" spans="1:21" s="183" customFormat="1" hidden="1">
      <c r="A734" s="203" t="s">
        <v>622</v>
      </c>
      <c r="B734" s="203" t="s">
        <v>623</v>
      </c>
      <c r="C734" s="203" t="s">
        <v>624</v>
      </c>
      <c r="D734" s="203"/>
      <c r="E734" s="203" t="s">
        <v>1672</v>
      </c>
      <c r="F734" s="203" t="s">
        <v>1673</v>
      </c>
      <c r="G734" s="205">
        <v>1</v>
      </c>
      <c r="H734" s="203" t="s">
        <v>79</v>
      </c>
      <c r="I734" s="203" t="s">
        <v>1674</v>
      </c>
      <c r="J734" s="203" t="s">
        <v>1675</v>
      </c>
      <c r="K734" s="203" t="s">
        <v>629</v>
      </c>
      <c r="L734" s="211">
        <v>41387.405682870398</v>
      </c>
      <c r="M734" s="203" t="s">
        <v>630</v>
      </c>
      <c r="N734" s="212">
        <v>1</v>
      </c>
      <c r="O734" s="203" t="s">
        <v>631</v>
      </c>
      <c r="P734" s="212">
        <v>0</v>
      </c>
      <c r="Q734" s="205">
        <v>1</v>
      </c>
      <c r="R734" s="203" t="s">
        <v>629</v>
      </c>
      <c r="S734" s="203" t="s">
        <v>629</v>
      </c>
      <c r="T734" s="212" t="s">
        <v>629</v>
      </c>
      <c r="U734" s="224" t="s">
        <v>629</v>
      </c>
    </row>
    <row r="735" spans="1:21" s="183" customFormat="1" hidden="1">
      <c r="A735" s="203" t="s">
        <v>622</v>
      </c>
      <c r="B735" s="203" t="s">
        <v>623</v>
      </c>
      <c r="C735" s="203" t="s">
        <v>624</v>
      </c>
      <c r="D735" s="203"/>
      <c r="E735" s="203" t="s">
        <v>1672</v>
      </c>
      <c r="F735" s="203" t="s">
        <v>1673</v>
      </c>
      <c r="G735" s="205">
        <v>2</v>
      </c>
      <c r="H735" s="203" t="s">
        <v>79</v>
      </c>
      <c r="I735" s="203" t="s">
        <v>1676</v>
      </c>
      <c r="J735" s="203" t="s">
        <v>1677</v>
      </c>
      <c r="K735" s="203" t="s">
        <v>629</v>
      </c>
      <c r="L735" s="211">
        <v>41387.405682870398</v>
      </c>
      <c r="M735" s="203" t="s">
        <v>630</v>
      </c>
      <c r="N735" s="212">
        <v>1</v>
      </c>
      <c r="O735" s="203" t="s">
        <v>631</v>
      </c>
      <c r="P735" s="212">
        <v>0</v>
      </c>
      <c r="Q735" s="205">
        <v>1</v>
      </c>
      <c r="R735" s="203" t="s">
        <v>629</v>
      </c>
      <c r="S735" s="203" t="s">
        <v>629</v>
      </c>
      <c r="T735" s="212" t="s">
        <v>629</v>
      </c>
      <c r="U735" s="224" t="s">
        <v>629</v>
      </c>
    </row>
    <row r="736" spans="1:21" s="183" customFormat="1" hidden="1">
      <c r="A736" s="203" t="s">
        <v>622</v>
      </c>
      <c r="B736" s="203" t="s">
        <v>623</v>
      </c>
      <c r="C736" s="203" t="s">
        <v>624</v>
      </c>
      <c r="D736" s="203"/>
      <c r="E736" s="203" t="s">
        <v>1672</v>
      </c>
      <c r="F736" s="203" t="s">
        <v>629</v>
      </c>
      <c r="G736" s="205" t="s">
        <v>629</v>
      </c>
      <c r="H736" s="203" t="s">
        <v>79</v>
      </c>
      <c r="I736" s="203" t="s">
        <v>1678</v>
      </c>
      <c r="J736" s="203" t="s">
        <v>1679</v>
      </c>
      <c r="K736" s="203" t="s">
        <v>629</v>
      </c>
      <c r="L736" s="211">
        <v>41372.396527777797</v>
      </c>
      <c r="M736" s="203" t="s">
        <v>630</v>
      </c>
      <c r="N736" s="212">
        <v>4</v>
      </c>
      <c r="O736" s="203" t="s">
        <v>629</v>
      </c>
      <c r="P736" s="212">
        <v>0</v>
      </c>
      <c r="Q736" s="205">
        <v>1</v>
      </c>
      <c r="R736" s="203" t="s">
        <v>632</v>
      </c>
      <c r="S736" s="211">
        <v>41421.6418402778</v>
      </c>
      <c r="T736" s="212">
        <v>-4</v>
      </c>
      <c r="U736" s="224">
        <v>700000</v>
      </c>
    </row>
    <row r="737" spans="1:21" s="183" customFormat="1" hidden="1">
      <c r="A737" s="203" t="s">
        <v>622</v>
      </c>
      <c r="B737" s="203" t="s">
        <v>623</v>
      </c>
      <c r="C737" s="203" t="s">
        <v>624</v>
      </c>
      <c r="D737" s="203"/>
      <c r="E737" s="203" t="s">
        <v>1680</v>
      </c>
      <c r="F737" s="203" t="s">
        <v>629</v>
      </c>
      <c r="G737" s="205" t="s">
        <v>629</v>
      </c>
      <c r="H737" s="203" t="s">
        <v>79</v>
      </c>
      <c r="I737" s="203" t="s">
        <v>1681</v>
      </c>
      <c r="J737" s="203" t="s">
        <v>1682</v>
      </c>
      <c r="K737" s="203" t="s">
        <v>629</v>
      </c>
      <c r="L737" s="211">
        <v>41400.541666666701</v>
      </c>
      <c r="M737" s="203" t="s">
        <v>630</v>
      </c>
      <c r="N737" s="212">
        <v>4</v>
      </c>
      <c r="O737" s="203" t="s">
        <v>629</v>
      </c>
      <c r="P737" s="212">
        <v>0</v>
      </c>
      <c r="Q737" s="205">
        <v>1</v>
      </c>
      <c r="R737" s="203" t="s">
        <v>632</v>
      </c>
      <c r="S737" s="211">
        <v>41586.668113425898</v>
      </c>
      <c r="T737" s="212">
        <v>-4</v>
      </c>
      <c r="U737" s="224">
        <v>2398000</v>
      </c>
    </row>
    <row r="738" spans="1:21" s="183" customFormat="1" hidden="1">
      <c r="A738" s="203" t="s">
        <v>622</v>
      </c>
      <c r="B738" s="203" t="s">
        <v>623</v>
      </c>
      <c r="C738" s="203" t="s">
        <v>624</v>
      </c>
      <c r="D738" s="203"/>
      <c r="E738" s="203" t="s">
        <v>1683</v>
      </c>
      <c r="F738" s="203" t="s">
        <v>629</v>
      </c>
      <c r="G738" s="205" t="s">
        <v>629</v>
      </c>
      <c r="H738" s="203" t="s">
        <v>79</v>
      </c>
      <c r="I738" s="203" t="s">
        <v>1684</v>
      </c>
      <c r="J738" s="203" t="s">
        <v>1685</v>
      </c>
      <c r="K738" s="203" t="s">
        <v>629</v>
      </c>
      <c r="L738" s="211">
        <v>41375.447222222203</v>
      </c>
      <c r="M738" s="203" t="s">
        <v>630</v>
      </c>
      <c r="N738" s="212">
        <v>10</v>
      </c>
      <c r="O738" s="203" t="s">
        <v>629</v>
      </c>
      <c r="P738" s="212">
        <v>0</v>
      </c>
      <c r="Q738" s="205">
        <v>1</v>
      </c>
      <c r="R738" s="203" t="s">
        <v>629</v>
      </c>
      <c r="S738" s="203" t="s">
        <v>629</v>
      </c>
      <c r="T738" s="212" t="s">
        <v>629</v>
      </c>
      <c r="U738" s="224" t="s">
        <v>629</v>
      </c>
    </row>
    <row r="739" spans="1:21" s="183" customFormat="1" hidden="1">
      <c r="A739" s="203" t="s">
        <v>622</v>
      </c>
      <c r="B739" s="203" t="s">
        <v>623</v>
      </c>
      <c r="C739" s="203" t="s">
        <v>624</v>
      </c>
      <c r="D739" s="203"/>
      <c r="E739" s="203" t="s">
        <v>1686</v>
      </c>
      <c r="F739" s="203" t="s">
        <v>629</v>
      </c>
      <c r="G739" s="205" t="s">
        <v>629</v>
      </c>
      <c r="H739" s="203" t="s">
        <v>79</v>
      </c>
      <c r="I739" s="203" t="s">
        <v>1445</v>
      </c>
      <c r="J739" s="203" t="s">
        <v>1446</v>
      </c>
      <c r="K739" s="203" t="s">
        <v>629</v>
      </c>
      <c r="L739" s="211">
        <v>41389.304861111101</v>
      </c>
      <c r="M739" s="203" t="s">
        <v>630</v>
      </c>
      <c r="N739" s="212">
        <v>2</v>
      </c>
      <c r="O739" s="203" t="s">
        <v>629</v>
      </c>
      <c r="P739" s="212">
        <v>0</v>
      </c>
      <c r="Q739" s="205">
        <v>1</v>
      </c>
      <c r="R739" s="203" t="s">
        <v>629</v>
      </c>
      <c r="S739" s="203" t="s">
        <v>629</v>
      </c>
      <c r="T739" s="212" t="s">
        <v>629</v>
      </c>
      <c r="U739" s="224" t="s">
        <v>629</v>
      </c>
    </row>
    <row r="740" spans="1:21" s="183" customFormat="1" hidden="1">
      <c r="A740" s="203" t="s">
        <v>622</v>
      </c>
      <c r="B740" s="203" t="s">
        <v>623</v>
      </c>
      <c r="C740" s="203" t="s">
        <v>624</v>
      </c>
      <c r="D740" s="203"/>
      <c r="E740" s="203" t="s">
        <v>1686</v>
      </c>
      <c r="F740" s="203" t="s">
        <v>629</v>
      </c>
      <c r="G740" s="205" t="s">
        <v>629</v>
      </c>
      <c r="H740" s="203" t="s">
        <v>79</v>
      </c>
      <c r="I740" s="203" t="s">
        <v>1447</v>
      </c>
      <c r="J740" s="203" t="s">
        <v>1448</v>
      </c>
      <c r="K740" s="203" t="s">
        <v>629</v>
      </c>
      <c r="L740" s="211">
        <v>41389.304861111101</v>
      </c>
      <c r="M740" s="203" t="s">
        <v>630</v>
      </c>
      <c r="N740" s="212">
        <v>4</v>
      </c>
      <c r="O740" s="203" t="s">
        <v>629</v>
      </c>
      <c r="P740" s="212">
        <v>0</v>
      </c>
      <c r="Q740" s="205">
        <v>1</v>
      </c>
      <c r="R740" s="203" t="s">
        <v>629</v>
      </c>
      <c r="S740" s="203" t="s">
        <v>629</v>
      </c>
      <c r="T740" s="212" t="s">
        <v>629</v>
      </c>
      <c r="U740" s="224" t="s">
        <v>629</v>
      </c>
    </row>
    <row r="741" spans="1:21" s="183" customFormat="1" hidden="1">
      <c r="A741" s="203" t="s">
        <v>622</v>
      </c>
      <c r="B741" s="203" t="s">
        <v>623</v>
      </c>
      <c r="C741" s="203" t="s">
        <v>624</v>
      </c>
      <c r="D741" s="203"/>
      <c r="E741" s="203" t="s">
        <v>1687</v>
      </c>
      <c r="F741" s="203" t="s">
        <v>629</v>
      </c>
      <c r="G741" s="205" t="s">
        <v>629</v>
      </c>
      <c r="H741" s="203" t="s">
        <v>79</v>
      </c>
      <c r="I741" s="203" t="s">
        <v>1688</v>
      </c>
      <c r="J741" s="203" t="s">
        <v>1689</v>
      </c>
      <c r="K741" s="203" t="s">
        <v>629</v>
      </c>
      <c r="L741" s="211">
        <v>41404.541666666701</v>
      </c>
      <c r="M741" s="203" t="s">
        <v>630</v>
      </c>
      <c r="N741" s="212">
        <v>2</v>
      </c>
      <c r="O741" s="203" t="s">
        <v>629</v>
      </c>
      <c r="P741" s="212">
        <v>0</v>
      </c>
      <c r="Q741" s="205">
        <v>1</v>
      </c>
      <c r="R741" s="203" t="s">
        <v>632</v>
      </c>
      <c r="S741" s="211">
        <v>41436.450636574104</v>
      </c>
      <c r="T741" s="212">
        <v>-2</v>
      </c>
      <c r="U741" s="224">
        <v>20255400</v>
      </c>
    </row>
    <row r="742" spans="1:21" s="183" customFormat="1" hidden="1">
      <c r="A742" s="203" t="s">
        <v>622</v>
      </c>
      <c r="B742" s="203" t="s">
        <v>623</v>
      </c>
      <c r="C742" s="203" t="s">
        <v>624</v>
      </c>
      <c r="D742" s="203"/>
      <c r="E742" s="203" t="s">
        <v>1690</v>
      </c>
      <c r="F742" s="203" t="s">
        <v>629</v>
      </c>
      <c r="G742" s="205" t="s">
        <v>629</v>
      </c>
      <c r="H742" s="203" t="s">
        <v>79</v>
      </c>
      <c r="I742" s="203" t="s">
        <v>1691</v>
      </c>
      <c r="J742" s="203" t="s">
        <v>1692</v>
      </c>
      <c r="K742" s="203" t="s">
        <v>629</v>
      </c>
      <c r="L742" s="211">
        <v>41423.411111111098</v>
      </c>
      <c r="M742" s="203" t="s">
        <v>630</v>
      </c>
      <c r="N742" s="212">
        <v>3</v>
      </c>
      <c r="O742" s="203" t="s">
        <v>629</v>
      </c>
      <c r="P742" s="212">
        <v>615000</v>
      </c>
      <c r="Q742" s="205">
        <v>1</v>
      </c>
      <c r="R742" s="203" t="s">
        <v>629</v>
      </c>
      <c r="S742" s="203" t="s">
        <v>629</v>
      </c>
      <c r="T742" s="212" t="s">
        <v>629</v>
      </c>
      <c r="U742" s="224" t="s">
        <v>629</v>
      </c>
    </row>
    <row r="743" spans="1:21" s="183" customFormat="1" hidden="1">
      <c r="A743" s="203" t="s">
        <v>622</v>
      </c>
      <c r="B743" s="203" t="s">
        <v>623</v>
      </c>
      <c r="C743" s="203" t="s">
        <v>624</v>
      </c>
      <c r="D743" s="203"/>
      <c r="E743" s="203" t="s">
        <v>1693</v>
      </c>
      <c r="F743" s="203" t="s">
        <v>629</v>
      </c>
      <c r="G743" s="205" t="s">
        <v>629</v>
      </c>
      <c r="H743" s="203" t="s">
        <v>79</v>
      </c>
      <c r="I743" s="203" t="s">
        <v>763</v>
      </c>
      <c r="J743" s="203" t="s">
        <v>764</v>
      </c>
      <c r="K743" s="203" t="s">
        <v>629</v>
      </c>
      <c r="L743" s="211">
        <v>41361.470138888901</v>
      </c>
      <c r="M743" s="203" t="s">
        <v>630</v>
      </c>
      <c r="N743" s="212">
        <v>1</v>
      </c>
      <c r="O743" s="203" t="s">
        <v>629</v>
      </c>
      <c r="P743" s="212">
        <v>406250</v>
      </c>
      <c r="Q743" s="205">
        <v>1</v>
      </c>
      <c r="R743" s="203" t="s">
        <v>632</v>
      </c>
      <c r="S743" s="211">
        <v>41361.360115740703</v>
      </c>
      <c r="T743" s="212">
        <v>-1</v>
      </c>
      <c r="U743" s="224">
        <v>406250</v>
      </c>
    </row>
    <row r="744" spans="1:21" s="183" customFormat="1" hidden="1">
      <c r="A744" s="203" t="s">
        <v>622</v>
      </c>
      <c r="B744" s="203" t="s">
        <v>623</v>
      </c>
      <c r="C744" s="203" t="s">
        <v>624</v>
      </c>
      <c r="D744" s="203"/>
      <c r="E744" s="203" t="s">
        <v>1694</v>
      </c>
      <c r="F744" s="203" t="s">
        <v>629</v>
      </c>
      <c r="G744" s="205" t="s">
        <v>629</v>
      </c>
      <c r="H744" s="203" t="s">
        <v>79</v>
      </c>
      <c r="I744" s="203" t="s">
        <v>1695</v>
      </c>
      <c r="J744" s="203" t="s">
        <v>1696</v>
      </c>
      <c r="K744" s="203" t="s">
        <v>629</v>
      </c>
      <c r="L744" s="211">
        <v>41368.625</v>
      </c>
      <c r="M744" s="203" t="s">
        <v>630</v>
      </c>
      <c r="N744" s="212">
        <v>3</v>
      </c>
      <c r="O744" s="203" t="s">
        <v>629</v>
      </c>
      <c r="P744" s="212">
        <v>135000</v>
      </c>
      <c r="Q744" s="205">
        <v>1</v>
      </c>
      <c r="R744" s="203" t="s">
        <v>632</v>
      </c>
      <c r="S744" s="211">
        <v>41365.625740740703</v>
      </c>
      <c r="T744" s="212">
        <v>-3</v>
      </c>
      <c r="U744" s="224">
        <v>135000</v>
      </c>
    </row>
    <row r="745" spans="1:21" s="183" customFormat="1" hidden="1">
      <c r="A745" s="203" t="s">
        <v>622</v>
      </c>
      <c r="B745" s="203" t="s">
        <v>623</v>
      </c>
      <c r="C745" s="203" t="s">
        <v>624</v>
      </c>
      <c r="D745" s="203"/>
      <c r="E745" s="203" t="s">
        <v>1697</v>
      </c>
      <c r="F745" s="203" t="s">
        <v>629</v>
      </c>
      <c r="G745" s="205" t="s">
        <v>629</v>
      </c>
      <c r="H745" s="203" t="s">
        <v>79</v>
      </c>
      <c r="I745" s="203" t="s">
        <v>1115</v>
      </c>
      <c r="J745" s="203" t="s">
        <v>1116</v>
      </c>
      <c r="K745" s="203" t="s">
        <v>629</v>
      </c>
      <c r="L745" s="215">
        <v>41367</v>
      </c>
      <c r="M745" s="203" t="s">
        <v>630</v>
      </c>
      <c r="N745" s="212">
        <v>12</v>
      </c>
      <c r="O745" s="203" t="s">
        <v>629</v>
      </c>
      <c r="P745" s="212">
        <v>125000.04</v>
      </c>
      <c r="Q745" s="205">
        <v>1</v>
      </c>
      <c r="R745" s="203" t="s">
        <v>632</v>
      </c>
      <c r="S745" s="211">
        <v>41365.629999999997</v>
      </c>
      <c r="T745" s="212">
        <v>-12</v>
      </c>
      <c r="U745" s="224">
        <v>125000.04</v>
      </c>
    </row>
    <row r="746" spans="1:21" s="183" customFormat="1" hidden="1">
      <c r="A746" s="203" t="s">
        <v>622</v>
      </c>
      <c r="B746" s="203" t="s">
        <v>623</v>
      </c>
      <c r="C746" s="203" t="s">
        <v>624</v>
      </c>
      <c r="D746" s="203"/>
      <c r="E746" s="203" t="s">
        <v>1698</v>
      </c>
      <c r="F746" s="203" t="s">
        <v>629</v>
      </c>
      <c r="G746" s="205" t="s">
        <v>629</v>
      </c>
      <c r="H746" s="203" t="s">
        <v>79</v>
      </c>
      <c r="I746" s="203" t="s">
        <v>1054</v>
      </c>
      <c r="J746" s="203" t="s">
        <v>1055</v>
      </c>
      <c r="K746" s="203" t="s">
        <v>629</v>
      </c>
      <c r="L746" s="215">
        <v>41365</v>
      </c>
      <c r="M746" s="203" t="s">
        <v>630</v>
      </c>
      <c r="N746" s="212">
        <v>1</v>
      </c>
      <c r="O746" s="203" t="s">
        <v>629</v>
      </c>
      <c r="P746" s="212">
        <v>5312.5</v>
      </c>
      <c r="Q746" s="205">
        <v>1</v>
      </c>
      <c r="R746" s="203" t="s">
        <v>632</v>
      </c>
      <c r="S746" s="211">
        <v>41365.6241898148</v>
      </c>
      <c r="T746" s="212">
        <v>-1</v>
      </c>
      <c r="U746" s="224">
        <v>5312.5</v>
      </c>
    </row>
    <row r="747" spans="1:21" s="183" customFormat="1" hidden="1">
      <c r="A747" s="203" t="s">
        <v>622</v>
      </c>
      <c r="B747" s="203" t="s">
        <v>623</v>
      </c>
      <c r="C747" s="203" t="s">
        <v>624</v>
      </c>
      <c r="D747" s="203"/>
      <c r="E747" s="203" t="s">
        <v>1698</v>
      </c>
      <c r="F747" s="203" t="s">
        <v>629</v>
      </c>
      <c r="G747" s="205" t="s">
        <v>629</v>
      </c>
      <c r="H747" s="203" t="s">
        <v>79</v>
      </c>
      <c r="I747" s="203" t="s">
        <v>1699</v>
      </c>
      <c r="J747" s="203" t="s">
        <v>1700</v>
      </c>
      <c r="K747" s="203" t="s">
        <v>629</v>
      </c>
      <c r="L747" s="215">
        <v>41365</v>
      </c>
      <c r="M747" s="203" t="s">
        <v>630</v>
      </c>
      <c r="N747" s="212">
        <v>1</v>
      </c>
      <c r="O747" s="203" t="s">
        <v>629</v>
      </c>
      <c r="P747" s="212">
        <v>950000</v>
      </c>
      <c r="Q747" s="205">
        <v>1</v>
      </c>
      <c r="R747" s="203" t="s">
        <v>632</v>
      </c>
      <c r="S747" s="211">
        <v>41365.6241898148</v>
      </c>
      <c r="T747" s="212">
        <v>-1</v>
      </c>
      <c r="U747" s="224">
        <v>950000</v>
      </c>
    </row>
    <row r="748" spans="1:21" s="183" customFormat="1" hidden="1">
      <c r="A748" s="203" t="s">
        <v>622</v>
      </c>
      <c r="B748" s="203" t="s">
        <v>623</v>
      </c>
      <c r="C748" s="203" t="s">
        <v>624</v>
      </c>
      <c r="D748" s="203"/>
      <c r="E748" s="203" t="s">
        <v>1701</v>
      </c>
      <c r="F748" s="203" t="s">
        <v>629</v>
      </c>
      <c r="G748" s="205" t="s">
        <v>629</v>
      </c>
      <c r="H748" s="203" t="s">
        <v>79</v>
      </c>
      <c r="I748" s="203" t="s">
        <v>1702</v>
      </c>
      <c r="J748" s="203" t="s">
        <v>1703</v>
      </c>
      <c r="K748" s="203" t="s">
        <v>629</v>
      </c>
      <c r="L748" s="211">
        <v>41368.409722222197</v>
      </c>
      <c r="M748" s="203" t="s">
        <v>630</v>
      </c>
      <c r="N748" s="212">
        <v>1</v>
      </c>
      <c r="O748" s="203" t="s">
        <v>629</v>
      </c>
      <c r="P748" s="212">
        <v>0</v>
      </c>
      <c r="Q748" s="205">
        <v>1</v>
      </c>
      <c r="R748" s="203" t="s">
        <v>632</v>
      </c>
      <c r="S748" s="211">
        <v>41479.333738425899</v>
      </c>
      <c r="T748" s="212">
        <v>-1</v>
      </c>
      <c r="U748" s="224">
        <v>3872000</v>
      </c>
    </row>
    <row r="749" spans="1:21" s="183" customFormat="1" hidden="1">
      <c r="A749" s="203" t="s">
        <v>622</v>
      </c>
      <c r="B749" s="203" t="s">
        <v>623</v>
      </c>
      <c r="C749" s="203" t="s">
        <v>624</v>
      </c>
      <c r="D749" s="203"/>
      <c r="E749" s="203" t="s">
        <v>1701</v>
      </c>
      <c r="F749" s="203" t="s">
        <v>629</v>
      </c>
      <c r="G749" s="205" t="s">
        <v>629</v>
      </c>
      <c r="H749" s="203" t="s">
        <v>79</v>
      </c>
      <c r="I749" s="203" t="s">
        <v>1704</v>
      </c>
      <c r="J749" s="203" t="s">
        <v>1705</v>
      </c>
      <c r="K749" s="203" t="s">
        <v>629</v>
      </c>
      <c r="L749" s="211">
        <v>41368.409722222197</v>
      </c>
      <c r="M749" s="203" t="s">
        <v>630</v>
      </c>
      <c r="N749" s="212">
        <v>1</v>
      </c>
      <c r="O749" s="203" t="s">
        <v>629</v>
      </c>
      <c r="P749" s="212">
        <v>0</v>
      </c>
      <c r="Q749" s="205">
        <v>1</v>
      </c>
      <c r="R749" s="203" t="s">
        <v>632</v>
      </c>
      <c r="S749" s="211">
        <v>41479.333726851903</v>
      </c>
      <c r="T749" s="212">
        <v>-1</v>
      </c>
      <c r="U749" s="224">
        <v>8096000</v>
      </c>
    </row>
    <row r="750" spans="1:21" s="183" customFormat="1" hidden="1">
      <c r="A750" s="203" t="s">
        <v>622</v>
      </c>
      <c r="B750" s="203" t="s">
        <v>623</v>
      </c>
      <c r="C750" s="203" t="s">
        <v>624</v>
      </c>
      <c r="D750" s="203"/>
      <c r="E750" s="203" t="s">
        <v>1706</v>
      </c>
      <c r="F750" s="203" t="s">
        <v>1707</v>
      </c>
      <c r="G750" s="205">
        <v>1</v>
      </c>
      <c r="H750" s="203" t="s">
        <v>79</v>
      </c>
      <c r="I750" s="203" t="s">
        <v>763</v>
      </c>
      <c r="J750" s="203" t="s">
        <v>764</v>
      </c>
      <c r="K750" s="203" t="s">
        <v>629</v>
      </c>
      <c r="L750" s="211">
        <v>41394.567372685196</v>
      </c>
      <c r="M750" s="203" t="s">
        <v>630</v>
      </c>
      <c r="N750" s="212">
        <v>3</v>
      </c>
      <c r="O750" s="203" t="s">
        <v>631</v>
      </c>
      <c r="P750" s="212">
        <v>1218750</v>
      </c>
      <c r="Q750" s="205">
        <v>1</v>
      </c>
      <c r="R750" s="203" t="s">
        <v>632</v>
      </c>
      <c r="S750" s="211">
        <v>41375.573865740698</v>
      </c>
      <c r="T750" s="212">
        <v>-3</v>
      </c>
      <c r="U750" s="224">
        <v>1218750</v>
      </c>
    </row>
    <row r="751" spans="1:21" s="183" customFormat="1" hidden="1">
      <c r="A751" s="203" t="s">
        <v>622</v>
      </c>
      <c r="B751" s="203" t="s">
        <v>623</v>
      </c>
      <c r="C751" s="203" t="s">
        <v>624</v>
      </c>
      <c r="D751" s="203"/>
      <c r="E751" s="203" t="s">
        <v>1706</v>
      </c>
      <c r="F751" s="203" t="s">
        <v>1708</v>
      </c>
      <c r="G751" s="205">
        <v>1</v>
      </c>
      <c r="H751" s="203" t="s">
        <v>537</v>
      </c>
      <c r="I751" s="203" t="s">
        <v>629</v>
      </c>
      <c r="J751" s="203" t="s">
        <v>1709</v>
      </c>
      <c r="K751" s="203" t="s">
        <v>629</v>
      </c>
      <c r="L751" s="211">
        <v>41519.3127662037</v>
      </c>
      <c r="M751" s="203" t="s">
        <v>629</v>
      </c>
      <c r="N751" s="212">
        <v>1</v>
      </c>
      <c r="O751" s="203" t="s">
        <v>693</v>
      </c>
      <c r="P751" s="212">
        <v>0</v>
      </c>
      <c r="Q751" s="205">
        <v>1</v>
      </c>
      <c r="R751" s="203" t="s">
        <v>629</v>
      </c>
      <c r="S751" s="203" t="s">
        <v>629</v>
      </c>
      <c r="T751" s="212" t="s">
        <v>629</v>
      </c>
      <c r="U751" s="224" t="s">
        <v>629</v>
      </c>
    </row>
    <row r="752" spans="1:21" s="183" customFormat="1" hidden="1">
      <c r="A752" s="203" t="s">
        <v>622</v>
      </c>
      <c r="B752" s="203" t="s">
        <v>623</v>
      </c>
      <c r="C752" s="203" t="s">
        <v>624</v>
      </c>
      <c r="D752" s="203"/>
      <c r="E752" s="203" t="s">
        <v>1706</v>
      </c>
      <c r="F752" s="203" t="s">
        <v>629</v>
      </c>
      <c r="G752" s="205" t="s">
        <v>629</v>
      </c>
      <c r="H752" s="203" t="s">
        <v>79</v>
      </c>
      <c r="I752" s="203" t="s">
        <v>791</v>
      </c>
      <c r="J752" s="203" t="s">
        <v>503</v>
      </c>
      <c r="K752" s="203" t="s">
        <v>629</v>
      </c>
      <c r="L752" s="211">
        <v>41393.427083333299</v>
      </c>
      <c r="M752" s="203" t="s">
        <v>630</v>
      </c>
      <c r="N752" s="212">
        <v>50</v>
      </c>
      <c r="O752" s="203" t="s">
        <v>629</v>
      </c>
      <c r="P752" s="212">
        <v>3125000</v>
      </c>
      <c r="Q752" s="205">
        <v>1</v>
      </c>
      <c r="R752" s="203" t="s">
        <v>632</v>
      </c>
      <c r="S752" s="211">
        <v>41477.570706018501</v>
      </c>
      <c r="T752" s="212">
        <v>-50</v>
      </c>
      <c r="U752" s="224">
        <v>2526875</v>
      </c>
    </row>
    <row r="753" spans="1:21" s="183" customFormat="1" hidden="1">
      <c r="A753" s="203" t="s">
        <v>622</v>
      </c>
      <c r="B753" s="203" t="s">
        <v>623</v>
      </c>
      <c r="C753" s="203" t="s">
        <v>624</v>
      </c>
      <c r="D753" s="203"/>
      <c r="E753" s="203" t="s">
        <v>1706</v>
      </c>
      <c r="F753" s="203" t="s">
        <v>629</v>
      </c>
      <c r="G753" s="205" t="s">
        <v>629</v>
      </c>
      <c r="H753" s="203" t="s">
        <v>79</v>
      </c>
      <c r="I753" s="203" t="s">
        <v>1710</v>
      </c>
      <c r="J753" s="203" t="s">
        <v>1711</v>
      </c>
      <c r="K753" s="203" t="s">
        <v>629</v>
      </c>
      <c r="L753" s="211">
        <v>41393.427083333299</v>
      </c>
      <c r="M753" s="203" t="s">
        <v>630</v>
      </c>
      <c r="N753" s="212">
        <v>50</v>
      </c>
      <c r="O753" s="203" t="s">
        <v>629</v>
      </c>
      <c r="P753" s="212">
        <v>0</v>
      </c>
      <c r="Q753" s="205">
        <v>1</v>
      </c>
      <c r="R753" s="203" t="s">
        <v>632</v>
      </c>
      <c r="S753" s="211">
        <v>41477.570706018501</v>
      </c>
      <c r="T753" s="212">
        <v>-50</v>
      </c>
      <c r="U753" s="224">
        <v>12925000</v>
      </c>
    </row>
    <row r="754" spans="1:21" s="183" customFormat="1" hidden="1">
      <c r="A754" s="203" t="s">
        <v>622</v>
      </c>
      <c r="B754" s="203" t="s">
        <v>623</v>
      </c>
      <c r="C754" s="203" t="s">
        <v>624</v>
      </c>
      <c r="D754" s="203"/>
      <c r="E754" s="203" t="s">
        <v>1706</v>
      </c>
      <c r="F754" s="203" t="s">
        <v>629</v>
      </c>
      <c r="G754" s="205" t="s">
        <v>629</v>
      </c>
      <c r="H754" s="203" t="s">
        <v>79</v>
      </c>
      <c r="I754" s="203" t="s">
        <v>1712</v>
      </c>
      <c r="J754" s="203" t="s">
        <v>1713</v>
      </c>
      <c r="K754" s="203" t="s">
        <v>629</v>
      </c>
      <c r="L754" s="211">
        <v>41393.427083333299</v>
      </c>
      <c r="M754" s="203" t="s">
        <v>630</v>
      </c>
      <c r="N754" s="212">
        <v>50</v>
      </c>
      <c r="O754" s="203" t="s">
        <v>629</v>
      </c>
      <c r="P754" s="212">
        <v>0</v>
      </c>
      <c r="Q754" s="205">
        <v>1</v>
      </c>
      <c r="R754" s="203" t="s">
        <v>632</v>
      </c>
      <c r="S754" s="211">
        <v>41477.570706018501</v>
      </c>
      <c r="T754" s="212">
        <v>-50</v>
      </c>
      <c r="U754" s="224">
        <v>26675000</v>
      </c>
    </row>
    <row r="755" spans="1:21" s="183" customFormat="1" hidden="1">
      <c r="A755" s="203" t="s">
        <v>622</v>
      </c>
      <c r="B755" s="203" t="s">
        <v>623</v>
      </c>
      <c r="C755" s="203" t="s">
        <v>624</v>
      </c>
      <c r="D755" s="203"/>
      <c r="E755" s="203" t="s">
        <v>1714</v>
      </c>
      <c r="F755" s="203" t="s">
        <v>629</v>
      </c>
      <c r="G755" s="205" t="s">
        <v>629</v>
      </c>
      <c r="H755" s="203" t="s">
        <v>79</v>
      </c>
      <c r="I755" s="203" t="s">
        <v>1715</v>
      </c>
      <c r="J755" s="203" t="s">
        <v>1716</v>
      </c>
      <c r="K755" s="203" t="s">
        <v>629</v>
      </c>
      <c r="L755" s="211">
        <v>41396.476388888899</v>
      </c>
      <c r="M755" s="203" t="s">
        <v>630</v>
      </c>
      <c r="N755" s="212">
        <v>1</v>
      </c>
      <c r="O755" s="203" t="s">
        <v>629</v>
      </c>
      <c r="P755" s="212">
        <v>0</v>
      </c>
      <c r="Q755" s="205">
        <v>1</v>
      </c>
      <c r="R755" s="203" t="s">
        <v>632</v>
      </c>
      <c r="S755" s="211">
        <v>41564.551168981503</v>
      </c>
      <c r="T755" s="212">
        <v>-1</v>
      </c>
      <c r="U755" s="224">
        <v>3795000</v>
      </c>
    </row>
    <row r="756" spans="1:21" s="183" customFormat="1" hidden="1">
      <c r="A756" s="203" t="s">
        <v>622</v>
      </c>
      <c r="B756" s="203" t="s">
        <v>623</v>
      </c>
      <c r="C756" s="203" t="s">
        <v>624</v>
      </c>
      <c r="D756" s="203"/>
      <c r="E756" s="203" t="s">
        <v>1717</v>
      </c>
      <c r="F756" s="203" t="s">
        <v>1718</v>
      </c>
      <c r="G756" s="205">
        <v>1</v>
      </c>
      <c r="H756" s="203" t="s">
        <v>79</v>
      </c>
      <c r="I756" s="203" t="s">
        <v>1719</v>
      </c>
      <c r="J756" s="203" t="s">
        <v>1720</v>
      </c>
      <c r="K756" s="203" t="s">
        <v>629</v>
      </c>
      <c r="L756" s="211">
        <v>41374.428368055596</v>
      </c>
      <c r="M756" s="203" t="s">
        <v>630</v>
      </c>
      <c r="N756" s="212">
        <v>6</v>
      </c>
      <c r="O756" s="203" t="s">
        <v>725</v>
      </c>
      <c r="P756" s="212">
        <v>1188000</v>
      </c>
      <c r="Q756" s="205">
        <v>1</v>
      </c>
      <c r="R756" s="203" t="s">
        <v>632</v>
      </c>
      <c r="S756" s="211">
        <v>41373.436226851903</v>
      </c>
      <c r="T756" s="212">
        <v>-6</v>
      </c>
      <c r="U756" s="224">
        <v>1188000</v>
      </c>
    </row>
    <row r="757" spans="1:21" s="183" customFormat="1" hidden="1">
      <c r="A757" s="203" t="s">
        <v>622</v>
      </c>
      <c r="B757" s="203" t="s">
        <v>623</v>
      </c>
      <c r="C757" s="203" t="s">
        <v>624</v>
      </c>
      <c r="D757" s="203"/>
      <c r="E757" s="203" t="s">
        <v>1717</v>
      </c>
      <c r="F757" s="203" t="s">
        <v>1721</v>
      </c>
      <c r="G757" s="205">
        <v>1</v>
      </c>
      <c r="H757" s="203" t="s">
        <v>79</v>
      </c>
      <c r="I757" s="203" t="s">
        <v>1722</v>
      </c>
      <c r="J757" s="203" t="s">
        <v>1723</v>
      </c>
      <c r="K757" s="203" t="s">
        <v>629</v>
      </c>
      <c r="L757" s="211">
        <v>41379.3847916667</v>
      </c>
      <c r="M757" s="203" t="s">
        <v>630</v>
      </c>
      <c r="N757" s="212">
        <v>5</v>
      </c>
      <c r="O757" s="203" t="s">
        <v>656</v>
      </c>
      <c r="P757" s="212">
        <v>594000</v>
      </c>
      <c r="Q757" s="205">
        <v>1</v>
      </c>
      <c r="R757" s="203" t="s">
        <v>632</v>
      </c>
      <c r="S757" s="211">
        <v>41375.559884259303</v>
      </c>
      <c r="T757" s="212">
        <v>-5</v>
      </c>
      <c r="U757" s="224">
        <v>594000</v>
      </c>
    </row>
    <row r="758" spans="1:21" s="183" customFormat="1" hidden="1">
      <c r="A758" s="203" t="s">
        <v>622</v>
      </c>
      <c r="B758" s="203" t="s">
        <v>623</v>
      </c>
      <c r="C758" s="203" t="s">
        <v>624</v>
      </c>
      <c r="D758" s="203"/>
      <c r="E758" s="203" t="s">
        <v>1717</v>
      </c>
      <c r="F758" s="203" t="s">
        <v>1721</v>
      </c>
      <c r="G758" s="205">
        <v>2</v>
      </c>
      <c r="H758" s="203" t="s">
        <v>79</v>
      </c>
      <c r="I758" s="203" t="s">
        <v>1724</v>
      </c>
      <c r="J758" s="203" t="s">
        <v>1725</v>
      </c>
      <c r="K758" s="203" t="s">
        <v>629</v>
      </c>
      <c r="L758" s="211">
        <v>41379.3847916667</v>
      </c>
      <c r="M758" s="203" t="s">
        <v>630</v>
      </c>
      <c r="N758" s="212">
        <v>5</v>
      </c>
      <c r="O758" s="203" t="s">
        <v>675</v>
      </c>
      <c r="P758" s="212">
        <v>594000</v>
      </c>
      <c r="Q758" s="205">
        <v>1</v>
      </c>
      <c r="R758" s="203" t="s">
        <v>632</v>
      </c>
      <c r="S758" s="211">
        <v>41375.559884259303</v>
      </c>
      <c r="T758" s="212">
        <v>-5</v>
      </c>
      <c r="U758" s="224">
        <v>594000</v>
      </c>
    </row>
    <row r="759" spans="1:21" s="183" customFormat="1" hidden="1">
      <c r="A759" s="203" t="s">
        <v>622</v>
      </c>
      <c r="B759" s="203" t="s">
        <v>623</v>
      </c>
      <c r="C759" s="203" t="s">
        <v>624</v>
      </c>
      <c r="D759" s="203"/>
      <c r="E759" s="203" t="s">
        <v>1717</v>
      </c>
      <c r="F759" s="203" t="s">
        <v>1721</v>
      </c>
      <c r="G759" s="205">
        <v>3</v>
      </c>
      <c r="H759" s="203" t="s">
        <v>79</v>
      </c>
      <c r="I759" s="203" t="s">
        <v>1355</v>
      </c>
      <c r="J759" s="203" t="s">
        <v>1356</v>
      </c>
      <c r="K759" s="203" t="s">
        <v>629</v>
      </c>
      <c r="L759" s="211">
        <v>41379.3847916667</v>
      </c>
      <c r="M759" s="203" t="s">
        <v>630</v>
      </c>
      <c r="N759" s="212">
        <v>10</v>
      </c>
      <c r="O759" s="203" t="s">
        <v>1011</v>
      </c>
      <c r="P759" s="212">
        <v>367400</v>
      </c>
      <c r="Q759" s="205">
        <v>1</v>
      </c>
      <c r="R759" s="203" t="s">
        <v>632</v>
      </c>
      <c r="S759" s="211">
        <v>41375.559884259303</v>
      </c>
      <c r="T759" s="212">
        <v>-10</v>
      </c>
      <c r="U759" s="224">
        <v>367400</v>
      </c>
    </row>
    <row r="760" spans="1:21" s="183" customFormat="1" hidden="1">
      <c r="A760" s="203" t="s">
        <v>622</v>
      </c>
      <c r="B760" s="203" t="s">
        <v>623</v>
      </c>
      <c r="C760" s="203" t="s">
        <v>624</v>
      </c>
      <c r="D760" s="203"/>
      <c r="E760" s="203" t="s">
        <v>1717</v>
      </c>
      <c r="F760" s="203" t="s">
        <v>1721</v>
      </c>
      <c r="G760" s="205">
        <v>4</v>
      </c>
      <c r="H760" s="203" t="s">
        <v>79</v>
      </c>
      <c r="I760" s="203" t="s">
        <v>1726</v>
      </c>
      <c r="J760" s="203" t="s">
        <v>1727</v>
      </c>
      <c r="K760" s="203" t="s">
        <v>629</v>
      </c>
      <c r="L760" s="211">
        <v>41379.3847916667</v>
      </c>
      <c r="M760" s="203" t="s">
        <v>630</v>
      </c>
      <c r="N760" s="212">
        <v>8</v>
      </c>
      <c r="O760" s="203" t="s">
        <v>656</v>
      </c>
      <c r="P760" s="212">
        <v>961400</v>
      </c>
      <c r="Q760" s="205">
        <v>1</v>
      </c>
      <c r="R760" s="203" t="s">
        <v>632</v>
      </c>
      <c r="S760" s="211">
        <v>41375.559884259303</v>
      </c>
      <c r="T760" s="212">
        <v>-8</v>
      </c>
      <c r="U760" s="224">
        <v>961400</v>
      </c>
    </row>
    <row r="761" spans="1:21" s="183" customFormat="1" hidden="1">
      <c r="A761" s="203" t="s">
        <v>622</v>
      </c>
      <c r="B761" s="203" t="s">
        <v>623</v>
      </c>
      <c r="C761" s="203" t="s">
        <v>624</v>
      </c>
      <c r="D761" s="203"/>
      <c r="E761" s="203" t="s">
        <v>1717</v>
      </c>
      <c r="F761" s="203" t="s">
        <v>1721</v>
      </c>
      <c r="G761" s="205">
        <v>5</v>
      </c>
      <c r="H761" s="203" t="s">
        <v>79</v>
      </c>
      <c r="I761" s="203" t="s">
        <v>1728</v>
      </c>
      <c r="J761" s="203" t="s">
        <v>1729</v>
      </c>
      <c r="K761" s="203" t="s">
        <v>629</v>
      </c>
      <c r="L761" s="211">
        <v>41379.3847916667</v>
      </c>
      <c r="M761" s="203" t="s">
        <v>630</v>
      </c>
      <c r="N761" s="212">
        <v>1</v>
      </c>
      <c r="O761" s="203" t="s">
        <v>631</v>
      </c>
      <c r="P761" s="212">
        <v>45000</v>
      </c>
      <c r="Q761" s="205">
        <v>1</v>
      </c>
      <c r="R761" s="203" t="s">
        <v>632</v>
      </c>
      <c r="S761" s="211">
        <v>41375.559884259303</v>
      </c>
      <c r="T761" s="212">
        <v>-1</v>
      </c>
      <c r="U761" s="224">
        <v>45000</v>
      </c>
    </row>
    <row r="762" spans="1:21" s="183" customFormat="1" hidden="1">
      <c r="A762" s="203" t="s">
        <v>622</v>
      </c>
      <c r="B762" s="203" t="s">
        <v>623</v>
      </c>
      <c r="C762" s="203" t="s">
        <v>624</v>
      </c>
      <c r="D762" s="203"/>
      <c r="E762" s="203" t="s">
        <v>1717</v>
      </c>
      <c r="F762" s="203" t="s">
        <v>1721</v>
      </c>
      <c r="G762" s="205">
        <v>6</v>
      </c>
      <c r="H762" s="203" t="s">
        <v>79</v>
      </c>
      <c r="I762" s="203" t="s">
        <v>1730</v>
      </c>
      <c r="J762" s="203" t="s">
        <v>1731</v>
      </c>
      <c r="K762" s="203" t="s">
        <v>629</v>
      </c>
      <c r="L762" s="211">
        <v>41379.3847916667</v>
      </c>
      <c r="M762" s="203" t="s">
        <v>630</v>
      </c>
      <c r="N762" s="212">
        <v>8</v>
      </c>
      <c r="O762" s="203" t="s">
        <v>631</v>
      </c>
      <c r="P762" s="212">
        <v>2090000</v>
      </c>
      <c r="Q762" s="205">
        <v>1</v>
      </c>
      <c r="R762" s="203" t="s">
        <v>632</v>
      </c>
      <c r="S762" s="211">
        <v>41375.559884259303</v>
      </c>
      <c r="T762" s="212">
        <v>-8</v>
      </c>
      <c r="U762" s="224">
        <v>2090000</v>
      </c>
    </row>
    <row r="763" spans="1:21" s="183" customFormat="1" hidden="1">
      <c r="A763" s="203" t="s">
        <v>622</v>
      </c>
      <c r="B763" s="203" t="s">
        <v>623</v>
      </c>
      <c r="C763" s="203" t="s">
        <v>624</v>
      </c>
      <c r="D763" s="203"/>
      <c r="E763" s="203" t="s">
        <v>1717</v>
      </c>
      <c r="F763" s="203" t="s">
        <v>1732</v>
      </c>
      <c r="G763" s="205">
        <v>1</v>
      </c>
      <c r="H763" s="203" t="s">
        <v>79</v>
      </c>
      <c r="I763" s="203" t="s">
        <v>1565</v>
      </c>
      <c r="J763" s="203" t="s">
        <v>468</v>
      </c>
      <c r="K763" s="203" t="s">
        <v>629</v>
      </c>
      <c r="L763" s="211">
        <v>41572.562696759298</v>
      </c>
      <c r="M763" s="203" t="s">
        <v>655</v>
      </c>
      <c r="N763" s="212">
        <v>2</v>
      </c>
      <c r="O763" s="203" t="s">
        <v>664</v>
      </c>
      <c r="P763" s="212">
        <v>574958.34</v>
      </c>
      <c r="Q763" s="205">
        <v>1</v>
      </c>
      <c r="R763" s="203" t="s">
        <v>629</v>
      </c>
      <c r="S763" s="203" t="s">
        <v>629</v>
      </c>
      <c r="T763" s="212" t="s">
        <v>629</v>
      </c>
      <c r="U763" s="224" t="s">
        <v>629</v>
      </c>
    </row>
    <row r="764" spans="1:21" s="183" customFormat="1" hidden="1">
      <c r="A764" s="203" t="s">
        <v>622</v>
      </c>
      <c r="B764" s="203" t="s">
        <v>623</v>
      </c>
      <c r="C764" s="203" t="s">
        <v>624</v>
      </c>
      <c r="D764" s="203"/>
      <c r="E764" s="203" t="s">
        <v>1717</v>
      </c>
      <c r="F764" s="203" t="s">
        <v>629</v>
      </c>
      <c r="G764" s="205" t="s">
        <v>629</v>
      </c>
      <c r="H764" s="203" t="s">
        <v>79</v>
      </c>
      <c r="I764" s="203" t="s">
        <v>680</v>
      </c>
      <c r="J764" s="203" t="s">
        <v>681</v>
      </c>
      <c r="K764" s="203" t="s">
        <v>629</v>
      </c>
      <c r="L764" s="211">
        <v>41366.586805555598</v>
      </c>
      <c r="M764" s="203" t="s">
        <v>630</v>
      </c>
      <c r="N764" s="212">
        <v>25</v>
      </c>
      <c r="O764" s="203" t="s">
        <v>629</v>
      </c>
      <c r="P764" s="212">
        <v>224305.75</v>
      </c>
      <c r="Q764" s="205">
        <v>1</v>
      </c>
      <c r="R764" s="203" t="s">
        <v>632</v>
      </c>
      <c r="S764" s="211">
        <v>41372.419965277797</v>
      </c>
      <c r="T764" s="212">
        <v>-25</v>
      </c>
      <c r="U764" s="224">
        <v>220449</v>
      </c>
    </row>
    <row r="765" spans="1:21" s="183" customFormat="1" hidden="1">
      <c r="A765" s="203" t="s">
        <v>622</v>
      </c>
      <c r="B765" s="203" t="s">
        <v>623</v>
      </c>
      <c r="C765" s="203" t="s">
        <v>624</v>
      </c>
      <c r="D765" s="203"/>
      <c r="E765" s="203" t="s">
        <v>1717</v>
      </c>
      <c r="F765" s="203" t="s">
        <v>629</v>
      </c>
      <c r="G765" s="205" t="s">
        <v>629</v>
      </c>
      <c r="H765" s="203" t="s">
        <v>79</v>
      </c>
      <c r="I765" s="203" t="s">
        <v>1051</v>
      </c>
      <c r="J765" s="203" t="s">
        <v>443</v>
      </c>
      <c r="K765" s="203" t="s">
        <v>629</v>
      </c>
      <c r="L765" s="211">
        <v>41366.59375</v>
      </c>
      <c r="M765" s="203" t="s">
        <v>630</v>
      </c>
      <c r="N765" s="212">
        <v>150</v>
      </c>
      <c r="O765" s="203" t="s">
        <v>629</v>
      </c>
      <c r="P765" s="212">
        <v>165000</v>
      </c>
      <c r="Q765" s="205">
        <v>1</v>
      </c>
      <c r="R765" s="203" t="s">
        <v>632</v>
      </c>
      <c r="S765" s="211">
        <v>41372.419965277797</v>
      </c>
      <c r="T765" s="212">
        <v>-150</v>
      </c>
      <c r="U765" s="224">
        <v>165000</v>
      </c>
    </row>
    <row r="766" spans="1:21" s="183" customFormat="1" hidden="1">
      <c r="A766" s="203" t="s">
        <v>622</v>
      </c>
      <c r="B766" s="203" t="s">
        <v>623</v>
      </c>
      <c r="C766" s="203" t="s">
        <v>624</v>
      </c>
      <c r="D766" s="203"/>
      <c r="E766" s="203" t="s">
        <v>1717</v>
      </c>
      <c r="F766" s="203" t="s">
        <v>629</v>
      </c>
      <c r="G766" s="205" t="s">
        <v>629</v>
      </c>
      <c r="H766" s="203" t="s">
        <v>79</v>
      </c>
      <c r="I766" s="203" t="s">
        <v>968</v>
      </c>
      <c r="J766" s="203" t="s">
        <v>969</v>
      </c>
      <c r="K766" s="203" t="s">
        <v>629</v>
      </c>
      <c r="L766" s="211">
        <v>41366.595138888901</v>
      </c>
      <c r="M766" s="203" t="s">
        <v>630</v>
      </c>
      <c r="N766" s="212">
        <v>1</v>
      </c>
      <c r="O766" s="203" t="s">
        <v>629</v>
      </c>
      <c r="P766" s="212">
        <v>1100000</v>
      </c>
      <c r="Q766" s="205">
        <v>1</v>
      </c>
      <c r="R766" s="203" t="s">
        <v>632</v>
      </c>
      <c r="S766" s="211">
        <v>41372.419965277797</v>
      </c>
      <c r="T766" s="212">
        <v>-1</v>
      </c>
      <c r="U766" s="224">
        <v>1100000</v>
      </c>
    </row>
    <row r="767" spans="1:21" s="183" customFormat="1" hidden="1">
      <c r="A767" s="203" t="s">
        <v>622</v>
      </c>
      <c r="B767" s="203" t="s">
        <v>623</v>
      </c>
      <c r="C767" s="203" t="s">
        <v>624</v>
      </c>
      <c r="D767" s="203"/>
      <c r="E767" s="203" t="s">
        <v>1717</v>
      </c>
      <c r="F767" s="203" t="s">
        <v>629</v>
      </c>
      <c r="G767" s="205" t="s">
        <v>629</v>
      </c>
      <c r="H767" s="203" t="s">
        <v>79</v>
      </c>
      <c r="I767" s="203" t="s">
        <v>678</v>
      </c>
      <c r="J767" s="203" t="s">
        <v>679</v>
      </c>
      <c r="K767" s="203" t="s">
        <v>629</v>
      </c>
      <c r="L767" s="211">
        <v>41366.588888888902</v>
      </c>
      <c r="M767" s="203" t="s">
        <v>630</v>
      </c>
      <c r="N767" s="212">
        <v>240</v>
      </c>
      <c r="O767" s="203" t="s">
        <v>629</v>
      </c>
      <c r="P767" s="212">
        <v>540000</v>
      </c>
      <c r="Q767" s="205">
        <v>1</v>
      </c>
      <c r="R767" s="203" t="s">
        <v>632</v>
      </c>
      <c r="S767" s="211">
        <v>41372.419965277797</v>
      </c>
      <c r="T767" s="212">
        <v>-240</v>
      </c>
      <c r="U767" s="224">
        <v>540000</v>
      </c>
    </row>
    <row r="768" spans="1:21" s="183" customFormat="1" hidden="1">
      <c r="A768" s="203" t="s">
        <v>622</v>
      </c>
      <c r="B768" s="203" t="s">
        <v>623</v>
      </c>
      <c r="C768" s="203" t="s">
        <v>624</v>
      </c>
      <c r="D768" s="203"/>
      <c r="E768" s="203" t="s">
        <v>1717</v>
      </c>
      <c r="F768" s="203" t="s">
        <v>629</v>
      </c>
      <c r="G768" s="205" t="s">
        <v>629</v>
      </c>
      <c r="H768" s="203" t="s">
        <v>79</v>
      </c>
      <c r="I768" s="203" t="s">
        <v>1009</v>
      </c>
      <c r="J768" s="203" t="s">
        <v>1010</v>
      </c>
      <c r="K768" s="203" t="s">
        <v>629</v>
      </c>
      <c r="L768" s="211">
        <v>41366.588194444397</v>
      </c>
      <c r="M768" s="203" t="s">
        <v>630</v>
      </c>
      <c r="N768" s="212">
        <v>2</v>
      </c>
      <c r="O768" s="203" t="s">
        <v>629</v>
      </c>
      <c r="P768" s="212">
        <v>108680</v>
      </c>
      <c r="Q768" s="205">
        <v>1</v>
      </c>
      <c r="R768" s="203" t="s">
        <v>632</v>
      </c>
      <c r="S768" s="211">
        <v>41396.610532407401</v>
      </c>
      <c r="T768" s="212">
        <v>-2</v>
      </c>
      <c r="U768" s="224">
        <v>108680</v>
      </c>
    </row>
    <row r="769" spans="1:21" s="183" customFormat="1" hidden="1">
      <c r="A769" s="203" t="s">
        <v>622</v>
      </c>
      <c r="B769" s="203" t="s">
        <v>623</v>
      </c>
      <c r="C769" s="203" t="s">
        <v>624</v>
      </c>
      <c r="D769" s="203"/>
      <c r="E769" s="203" t="s">
        <v>1717</v>
      </c>
      <c r="F769" s="203" t="s">
        <v>629</v>
      </c>
      <c r="G769" s="205" t="s">
        <v>629</v>
      </c>
      <c r="H769" s="203" t="s">
        <v>79</v>
      </c>
      <c r="I769" s="203" t="s">
        <v>1117</v>
      </c>
      <c r="J769" s="203" t="s">
        <v>1118</v>
      </c>
      <c r="K769" s="203" t="s">
        <v>629</v>
      </c>
      <c r="L769" s="211">
        <v>41366.590277777803</v>
      </c>
      <c r="M769" s="203" t="s">
        <v>630</v>
      </c>
      <c r="N769" s="212">
        <v>12</v>
      </c>
      <c r="O769" s="203" t="s">
        <v>629</v>
      </c>
      <c r="P769" s="212">
        <v>180000</v>
      </c>
      <c r="Q769" s="205">
        <v>1</v>
      </c>
      <c r="R769" s="203" t="s">
        <v>632</v>
      </c>
      <c r="S769" s="211">
        <v>41372.419965277797</v>
      </c>
      <c r="T769" s="212">
        <v>-12</v>
      </c>
      <c r="U769" s="224">
        <v>180000</v>
      </c>
    </row>
    <row r="770" spans="1:21" s="183" customFormat="1" hidden="1">
      <c r="A770" s="203" t="s">
        <v>622</v>
      </c>
      <c r="B770" s="203" t="s">
        <v>623</v>
      </c>
      <c r="C770" s="203" t="s">
        <v>624</v>
      </c>
      <c r="D770" s="203"/>
      <c r="E770" s="203" t="s">
        <v>1717</v>
      </c>
      <c r="F770" s="203" t="s">
        <v>629</v>
      </c>
      <c r="G770" s="205" t="s">
        <v>629</v>
      </c>
      <c r="H770" s="203" t="s">
        <v>79</v>
      </c>
      <c r="I770" s="203" t="s">
        <v>1115</v>
      </c>
      <c r="J770" s="203" t="s">
        <v>1116</v>
      </c>
      <c r="K770" s="203" t="s">
        <v>629</v>
      </c>
      <c r="L770" s="211">
        <v>41366.591666666704</v>
      </c>
      <c r="M770" s="203" t="s">
        <v>630</v>
      </c>
      <c r="N770" s="212">
        <v>24</v>
      </c>
      <c r="O770" s="203" t="s">
        <v>629</v>
      </c>
      <c r="P770" s="212">
        <v>250000.08</v>
      </c>
      <c r="Q770" s="205">
        <v>1</v>
      </c>
      <c r="R770" s="203" t="s">
        <v>632</v>
      </c>
      <c r="S770" s="211">
        <v>41372.419965277797</v>
      </c>
      <c r="T770" s="212">
        <v>-24</v>
      </c>
      <c r="U770" s="224">
        <v>250000.08</v>
      </c>
    </row>
    <row r="771" spans="1:21" s="183" customFormat="1" hidden="1">
      <c r="A771" s="203" t="s">
        <v>622</v>
      </c>
      <c r="B771" s="203" t="s">
        <v>623</v>
      </c>
      <c r="C771" s="203" t="s">
        <v>624</v>
      </c>
      <c r="D771" s="203"/>
      <c r="E771" s="203" t="s">
        <v>1733</v>
      </c>
      <c r="F771" s="203" t="s">
        <v>1734</v>
      </c>
      <c r="G771" s="205">
        <v>1</v>
      </c>
      <c r="H771" s="203" t="s">
        <v>79</v>
      </c>
      <c r="I771" s="203" t="s">
        <v>1735</v>
      </c>
      <c r="J771" s="203" t="s">
        <v>1736</v>
      </c>
      <c r="K771" s="203" t="s">
        <v>629</v>
      </c>
      <c r="L771" s="211">
        <v>41381.370358796303</v>
      </c>
      <c r="M771" s="203" t="s">
        <v>630</v>
      </c>
      <c r="N771" s="212">
        <v>2</v>
      </c>
      <c r="O771" s="203" t="s">
        <v>675</v>
      </c>
      <c r="P771" s="212">
        <v>5148000</v>
      </c>
      <c r="Q771" s="205">
        <v>1</v>
      </c>
      <c r="R771" s="203" t="s">
        <v>632</v>
      </c>
      <c r="S771" s="211">
        <v>41372.425983796304</v>
      </c>
      <c r="T771" s="212">
        <v>-2</v>
      </c>
      <c r="U771" s="224">
        <v>5148000</v>
      </c>
    </row>
    <row r="772" spans="1:21" s="183" customFormat="1" hidden="1">
      <c r="A772" s="203" t="s">
        <v>622</v>
      </c>
      <c r="B772" s="203" t="s">
        <v>623</v>
      </c>
      <c r="C772" s="203" t="s">
        <v>624</v>
      </c>
      <c r="D772" s="203"/>
      <c r="E772" s="203" t="s">
        <v>1733</v>
      </c>
      <c r="F772" s="203" t="s">
        <v>1734</v>
      </c>
      <c r="G772" s="205">
        <v>1</v>
      </c>
      <c r="H772" s="203" t="s">
        <v>79</v>
      </c>
      <c r="I772" s="203" t="s">
        <v>1735</v>
      </c>
      <c r="J772" s="203" t="s">
        <v>1736</v>
      </c>
      <c r="K772" s="203" t="s">
        <v>629</v>
      </c>
      <c r="L772" s="211">
        <v>41381.370358796303</v>
      </c>
      <c r="M772" s="203" t="s">
        <v>630</v>
      </c>
      <c r="N772" s="212">
        <v>2</v>
      </c>
      <c r="O772" s="203" t="s">
        <v>675</v>
      </c>
      <c r="P772" s="212">
        <v>5148000</v>
      </c>
      <c r="Q772" s="205">
        <v>2</v>
      </c>
      <c r="R772" s="203" t="s">
        <v>632</v>
      </c>
      <c r="S772" s="211">
        <v>41380.3750925926</v>
      </c>
      <c r="T772" s="212">
        <v>-2</v>
      </c>
      <c r="U772" s="224">
        <v>5148000</v>
      </c>
    </row>
    <row r="773" spans="1:21" s="183" customFormat="1" hidden="1">
      <c r="A773" s="203" t="s">
        <v>622</v>
      </c>
      <c r="B773" s="203" t="s">
        <v>623</v>
      </c>
      <c r="C773" s="203" t="s">
        <v>624</v>
      </c>
      <c r="D773" s="203"/>
      <c r="E773" s="203" t="s">
        <v>1733</v>
      </c>
      <c r="F773" s="203" t="s">
        <v>629</v>
      </c>
      <c r="G773" s="205" t="s">
        <v>629</v>
      </c>
      <c r="H773" s="203" t="s">
        <v>79</v>
      </c>
      <c r="I773" s="203" t="s">
        <v>680</v>
      </c>
      <c r="J773" s="203" t="s">
        <v>681</v>
      </c>
      <c r="K773" s="203" t="s">
        <v>629</v>
      </c>
      <c r="L773" s="211">
        <v>41366.6430555556</v>
      </c>
      <c r="M773" s="203" t="s">
        <v>630</v>
      </c>
      <c r="N773" s="212">
        <v>50</v>
      </c>
      <c r="O773" s="203" t="s">
        <v>629</v>
      </c>
      <c r="P773" s="212">
        <v>448611.5</v>
      </c>
      <c r="Q773" s="205">
        <v>1</v>
      </c>
      <c r="R773" s="203" t="s">
        <v>632</v>
      </c>
      <c r="S773" s="211">
        <v>41372.425983796304</v>
      </c>
      <c r="T773" s="212">
        <v>-50</v>
      </c>
      <c r="U773" s="224">
        <v>440898</v>
      </c>
    </row>
    <row r="774" spans="1:21" s="183" customFormat="1" hidden="1">
      <c r="A774" s="203" t="s">
        <v>622</v>
      </c>
      <c r="B774" s="203" t="s">
        <v>623</v>
      </c>
      <c r="C774" s="203" t="s">
        <v>624</v>
      </c>
      <c r="D774" s="203"/>
      <c r="E774" s="203" t="s">
        <v>1733</v>
      </c>
      <c r="F774" s="203" t="s">
        <v>629</v>
      </c>
      <c r="G774" s="205" t="s">
        <v>629</v>
      </c>
      <c r="H774" s="203" t="s">
        <v>79</v>
      </c>
      <c r="I774" s="203" t="s">
        <v>1051</v>
      </c>
      <c r="J774" s="203" t="s">
        <v>443</v>
      </c>
      <c r="K774" s="203" t="s">
        <v>629</v>
      </c>
      <c r="L774" s="211">
        <v>41366.6430555556</v>
      </c>
      <c r="M774" s="203" t="s">
        <v>630</v>
      </c>
      <c r="N774" s="212">
        <v>200</v>
      </c>
      <c r="O774" s="203" t="s">
        <v>629</v>
      </c>
      <c r="P774" s="212">
        <v>220000</v>
      </c>
      <c r="Q774" s="205">
        <v>1</v>
      </c>
      <c r="R774" s="203" t="s">
        <v>632</v>
      </c>
      <c r="S774" s="211">
        <v>41372.425983796304</v>
      </c>
      <c r="T774" s="212">
        <v>-200</v>
      </c>
      <c r="U774" s="224">
        <v>220000</v>
      </c>
    </row>
    <row r="775" spans="1:21" s="183" customFormat="1" hidden="1">
      <c r="A775" s="203" t="s">
        <v>622</v>
      </c>
      <c r="B775" s="203" t="s">
        <v>623</v>
      </c>
      <c r="C775" s="203" t="s">
        <v>624</v>
      </c>
      <c r="D775" s="203"/>
      <c r="E775" s="203" t="s">
        <v>1733</v>
      </c>
      <c r="F775" s="203" t="s">
        <v>629</v>
      </c>
      <c r="G775" s="205" t="s">
        <v>629</v>
      </c>
      <c r="H775" s="203" t="s">
        <v>79</v>
      </c>
      <c r="I775" s="203" t="s">
        <v>1327</v>
      </c>
      <c r="J775" s="203" t="s">
        <v>1328</v>
      </c>
      <c r="K775" s="203" t="s">
        <v>629</v>
      </c>
      <c r="L775" s="211">
        <v>41366.646527777797</v>
      </c>
      <c r="M775" s="203" t="s">
        <v>630</v>
      </c>
      <c r="N775" s="212">
        <v>4</v>
      </c>
      <c r="O775" s="203" t="s">
        <v>629</v>
      </c>
      <c r="P775" s="212">
        <v>24452</v>
      </c>
      <c r="Q775" s="205">
        <v>1</v>
      </c>
      <c r="R775" s="203" t="s">
        <v>632</v>
      </c>
      <c r="S775" s="211">
        <v>41372.425983796304</v>
      </c>
      <c r="T775" s="212">
        <v>-4</v>
      </c>
      <c r="U775" s="224">
        <v>24452</v>
      </c>
    </row>
    <row r="776" spans="1:21" s="183" customFormat="1" hidden="1">
      <c r="A776" s="203" t="s">
        <v>622</v>
      </c>
      <c r="B776" s="203" t="s">
        <v>623</v>
      </c>
      <c r="C776" s="203" t="s">
        <v>624</v>
      </c>
      <c r="D776" s="203"/>
      <c r="E776" s="203" t="s">
        <v>1733</v>
      </c>
      <c r="F776" s="203" t="s">
        <v>629</v>
      </c>
      <c r="G776" s="205" t="s">
        <v>629</v>
      </c>
      <c r="H776" s="203" t="s">
        <v>79</v>
      </c>
      <c r="I776" s="203" t="s">
        <v>1332</v>
      </c>
      <c r="J776" s="203" t="s">
        <v>1333</v>
      </c>
      <c r="K776" s="203" t="s">
        <v>629</v>
      </c>
      <c r="L776" s="211">
        <v>41366.643750000003</v>
      </c>
      <c r="M776" s="203" t="s">
        <v>630</v>
      </c>
      <c r="N776" s="212">
        <v>6</v>
      </c>
      <c r="O776" s="203" t="s">
        <v>629</v>
      </c>
      <c r="P776" s="212">
        <v>1506060</v>
      </c>
      <c r="Q776" s="205">
        <v>1</v>
      </c>
      <c r="R776" s="203" t="s">
        <v>632</v>
      </c>
      <c r="S776" s="211">
        <v>41372.425983796304</v>
      </c>
      <c r="T776" s="212">
        <v>-6</v>
      </c>
      <c r="U776" s="224">
        <v>1506060</v>
      </c>
    </row>
    <row r="777" spans="1:21" s="183" customFormat="1" hidden="1">
      <c r="A777" s="203" t="s">
        <v>622</v>
      </c>
      <c r="B777" s="203" t="s">
        <v>623</v>
      </c>
      <c r="C777" s="203" t="s">
        <v>624</v>
      </c>
      <c r="D777" s="203"/>
      <c r="E777" s="203" t="s">
        <v>1733</v>
      </c>
      <c r="F777" s="203" t="s">
        <v>629</v>
      </c>
      <c r="G777" s="205" t="s">
        <v>629</v>
      </c>
      <c r="H777" s="203" t="s">
        <v>79</v>
      </c>
      <c r="I777" s="203" t="s">
        <v>678</v>
      </c>
      <c r="J777" s="203" t="s">
        <v>679</v>
      </c>
      <c r="K777" s="203" t="s">
        <v>629</v>
      </c>
      <c r="L777" s="211">
        <v>41366.644444444399</v>
      </c>
      <c r="M777" s="203" t="s">
        <v>630</v>
      </c>
      <c r="N777" s="212">
        <v>150</v>
      </c>
      <c r="O777" s="203" t="s">
        <v>629</v>
      </c>
      <c r="P777" s="212">
        <v>337500</v>
      </c>
      <c r="Q777" s="205">
        <v>1</v>
      </c>
      <c r="R777" s="203" t="s">
        <v>632</v>
      </c>
      <c r="S777" s="211">
        <v>41372.425983796304</v>
      </c>
      <c r="T777" s="212">
        <v>-150</v>
      </c>
      <c r="U777" s="224">
        <v>337500</v>
      </c>
    </row>
    <row r="778" spans="1:21" s="183" customFormat="1" hidden="1">
      <c r="A778" s="203" t="s">
        <v>622</v>
      </c>
      <c r="B778" s="203" t="s">
        <v>623</v>
      </c>
      <c r="C778" s="203" t="s">
        <v>624</v>
      </c>
      <c r="D778" s="203"/>
      <c r="E778" s="203" t="s">
        <v>1733</v>
      </c>
      <c r="F778" s="203" t="s">
        <v>629</v>
      </c>
      <c r="G778" s="205" t="s">
        <v>629</v>
      </c>
      <c r="H778" s="203" t="s">
        <v>79</v>
      </c>
      <c r="I778" s="203" t="s">
        <v>1735</v>
      </c>
      <c r="J778" s="203" t="s">
        <v>1736</v>
      </c>
      <c r="K778" s="203" t="s">
        <v>629</v>
      </c>
      <c r="L778" s="211">
        <v>41366.65</v>
      </c>
      <c r="M778" s="203" t="s">
        <v>630</v>
      </c>
      <c r="N778" s="212">
        <v>2</v>
      </c>
      <c r="O778" s="203" t="s">
        <v>629</v>
      </c>
      <c r="P778" s="212">
        <v>5148000</v>
      </c>
      <c r="Q778" s="205">
        <v>1</v>
      </c>
      <c r="R778" s="203" t="s">
        <v>632</v>
      </c>
      <c r="S778" s="211">
        <v>41372.425983796304</v>
      </c>
      <c r="T778" s="212">
        <v>-2</v>
      </c>
      <c r="U778" s="224">
        <v>5148000</v>
      </c>
    </row>
    <row r="779" spans="1:21" s="183" customFormat="1" hidden="1">
      <c r="A779" s="203" t="s">
        <v>622</v>
      </c>
      <c r="B779" s="203" t="s">
        <v>623</v>
      </c>
      <c r="C779" s="203" t="s">
        <v>624</v>
      </c>
      <c r="D779" s="203"/>
      <c r="E779" s="203" t="s">
        <v>1733</v>
      </c>
      <c r="F779" s="203" t="s">
        <v>629</v>
      </c>
      <c r="G779" s="205" t="s">
        <v>629</v>
      </c>
      <c r="H779" s="203" t="s">
        <v>79</v>
      </c>
      <c r="I779" s="203" t="s">
        <v>1735</v>
      </c>
      <c r="J779" s="203" t="s">
        <v>1736</v>
      </c>
      <c r="K779" s="203" t="s">
        <v>629</v>
      </c>
      <c r="L779" s="211">
        <v>41366.65</v>
      </c>
      <c r="M779" s="203" t="s">
        <v>630</v>
      </c>
      <c r="N779" s="212">
        <v>2</v>
      </c>
      <c r="O779" s="203" t="s">
        <v>629</v>
      </c>
      <c r="P779" s="212">
        <v>5148000</v>
      </c>
      <c r="Q779" s="205">
        <v>2</v>
      </c>
      <c r="R779" s="203" t="s">
        <v>632</v>
      </c>
      <c r="S779" s="211">
        <v>41380.3750925926</v>
      </c>
      <c r="T779" s="212">
        <v>-2</v>
      </c>
      <c r="U779" s="224">
        <v>5148000</v>
      </c>
    </row>
    <row r="780" spans="1:21" s="183" customFormat="1" hidden="1">
      <c r="A780" s="203" t="s">
        <v>622</v>
      </c>
      <c r="B780" s="203" t="s">
        <v>623</v>
      </c>
      <c r="C780" s="203" t="s">
        <v>624</v>
      </c>
      <c r="D780" s="203"/>
      <c r="E780" s="203" t="s">
        <v>1733</v>
      </c>
      <c r="F780" s="203" t="s">
        <v>629</v>
      </c>
      <c r="G780" s="205" t="s">
        <v>629</v>
      </c>
      <c r="H780" s="203" t="s">
        <v>79</v>
      </c>
      <c r="I780" s="203" t="s">
        <v>1009</v>
      </c>
      <c r="J780" s="203" t="s">
        <v>1010</v>
      </c>
      <c r="K780" s="203" t="s">
        <v>629</v>
      </c>
      <c r="L780" s="211">
        <v>41366.643750000003</v>
      </c>
      <c r="M780" s="203" t="s">
        <v>630</v>
      </c>
      <c r="N780" s="212">
        <v>1</v>
      </c>
      <c r="O780" s="203" t="s">
        <v>629</v>
      </c>
      <c r="P780" s="212">
        <v>54340</v>
      </c>
      <c r="Q780" s="205">
        <v>1</v>
      </c>
      <c r="R780" s="203" t="s">
        <v>632</v>
      </c>
      <c r="S780" s="211">
        <v>41578.850277777798</v>
      </c>
      <c r="T780" s="212">
        <v>-1</v>
      </c>
      <c r="U780" s="224">
        <v>60732.94</v>
      </c>
    </row>
    <row r="781" spans="1:21" s="183" customFormat="1" hidden="1">
      <c r="A781" s="203" t="s">
        <v>622</v>
      </c>
      <c r="B781" s="203" t="s">
        <v>623</v>
      </c>
      <c r="C781" s="203" t="s">
        <v>624</v>
      </c>
      <c r="D781" s="203"/>
      <c r="E781" s="203" t="s">
        <v>1737</v>
      </c>
      <c r="F781" s="203" t="s">
        <v>1738</v>
      </c>
      <c r="G781" s="205">
        <v>1</v>
      </c>
      <c r="H781" s="203" t="s">
        <v>1017</v>
      </c>
      <c r="I781" s="203" t="s">
        <v>1739</v>
      </c>
      <c r="J781" s="203" t="s">
        <v>1740</v>
      </c>
      <c r="K781" s="203" t="s">
        <v>629</v>
      </c>
      <c r="L781" s="211">
        <v>41372.638888888898</v>
      </c>
      <c r="M781" s="203" t="s">
        <v>630</v>
      </c>
      <c r="N781" s="212">
        <v>2</v>
      </c>
      <c r="O781" s="203" t="s">
        <v>725</v>
      </c>
      <c r="P781" s="212">
        <v>0</v>
      </c>
      <c r="Q781" s="205">
        <v>1</v>
      </c>
      <c r="R781" s="203" t="s">
        <v>629</v>
      </c>
      <c r="S781" s="203" t="s">
        <v>629</v>
      </c>
      <c r="T781" s="212" t="s">
        <v>629</v>
      </c>
      <c r="U781" s="224" t="s">
        <v>629</v>
      </c>
    </row>
    <row r="782" spans="1:21" s="183" customFormat="1" hidden="1">
      <c r="A782" s="203" t="s">
        <v>622</v>
      </c>
      <c r="B782" s="203" t="s">
        <v>623</v>
      </c>
      <c r="C782" s="203" t="s">
        <v>624</v>
      </c>
      <c r="D782" s="203"/>
      <c r="E782" s="203" t="s">
        <v>1737</v>
      </c>
      <c r="F782" s="203" t="s">
        <v>1738</v>
      </c>
      <c r="G782" s="205">
        <v>2</v>
      </c>
      <c r="H782" s="203" t="s">
        <v>1017</v>
      </c>
      <c r="I782" s="203" t="s">
        <v>1741</v>
      </c>
      <c r="J782" s="203" t="s">
        <v>1742</v>
      </c>
      <c r="K782" s="203" t="s">
        <v>629</v>
      </c>
      <c r="L782" s="211">
        <v>41372.638888888898</v>
      </c>
      <c r="M782" s="203" t="s">
        <v>630</v>
      </c>
      <c r="N782" s="212">
        <v>2</v>
      </c>
      <c r="O782" s="203" t="s">
        <v>631</v>
      </c>
      <c r="P782" s="212">
        <v>0</v>
      </c>
      <c r="Q782" s="205">
        <v>1</v>
      </c>
      <c r="R782" s="203" t="s">
        <v>629</v>
      </c>
      <c r="S782" s="203" t="s">
        <v>629</v>
      </c>
      <c r="T782" s="212" t="s">
        <v>629</v>
      </c>
      <c r="U782" s="224" t="s">
        <v>629</v>
      </c>
    </row>
    <row r="783" spans="1:21" s="183" customFormat="1" hidden="1">
      <c r="A783" s="203" t="s">
        <v>622</v>
      </c>
      <c r="B783" s="203" t="s">
        <v>623</v>
      </c>
      <c r="C783" s="203" t="s">
        <v>624</v>
      </c>
      <c r="D783" s="203"/>
      <c r="E783" s="203" t="s">
        <v>1737</v>
      </c>
      <c r="F783" s="203" t="s">
        <v>1738</v>
      </c>
      <c r="G783" s="205">
        <v>3</v>
      </c>
      <c r="H783" s="203" t="s">
        <v>1017</v>
      </c>
      <c r="I783" s="203" t="s">
        <v>1743</v>
      </c>
      <c r="J783" s="203" t="s">
        <v>1744</v>
      </c>
      <c r="K783" s="203" t="s">
        <v>629</v>
      </c>
      <c r="L783" s="211">
        <v>41372.638888888898</v>
      </c>
      <c r="M783" s="203" t="s">
        <v>630</v>
      </c>
      <c r="N783" s="212">
        <v>2</v>
      </c>
      <c r="O783" s="203" t="s">
        <v>725</v>
      </c>
      <c r="P783" s="212">
        <v>0</v>
      </c>
      <c r="Q783" s="205">
        <v>1</v>
      </c>
      <c r="R783" s="203" t="s">
        <v>629</v>
      </c>
      <c r="S783" s="203" t="s">
        <v>629</v>
      </c>
      <c r="T783" s="212" t="s">
        <v>629</v>
      </c>
      <c r="U783" s="224" t="s">
        <v>629</v>
      </c>
    </row>
    <row r="784" spans="1:21" s="183" customFormat="1" hidden="1">
      <c r="A784" s="203" t="s">
        <v>622</v>
      </c>
      <c r="B784" s="203" t="s">
        <v>623</v>
      </c>
      <c r="C784" s="203" t="s">
        <v>624</v>
      </c>
      <c r="D784" s="203"/>
      <c r="E784" s="203" t="s">
        <v>1737</v>
      </c>
      <c r="F784" s="203" t="s">
        <v>1738</v>
      </c>
      <c r="G784" s="205">
        <v>4</v>
      </c>
      <c r="H784" s="203" t="s">
        <v>1017</v>
      </c>
      <c r="I784" s="203" t="s">
        <v>1745</v>
      </c>
      <c r="J784" s="203" t="s">
        <v>1746</v>
      </c>
      <c r="K784" s="203" t="s">
        <v>629</v>
      </c>
      <c r="L784" s="211">
        <v>41372.638888888898</v>
      </c>
      <c r="M784" s="203" t="s">
        <v>630</v>
      </c>
      <c r="N784" s="212">
        <v>1</v>
      </c>
      <c r="O784" s="203" t="s">
        <v>725</v>
      </c>
      <c r="P784" s="212">
        <v>0</v>
      </c>
      <c r="Q784" s="205">
        <v>1</v>
      </c>
      <c r="R784" s="203" t="s">
        <v>629</v>
      </c>
      <c r="S784" s="203" t="s">
        <v>629</v>
      </c>
      <c r="T784" s="212" t="s">
        <v>629</v>
      </c>
      <c r="U784" s="224" t="s">
        <v>629</v>
      </c>
    </row>
    <row r="785" spans="1:21" s="183" customFormat="1" hidden="1">
      <c r="A785" s="203" t="s">
        <v>622</v>
      </c>
      <c r="B785" s="203" t="s">
        <v>623</v>
      </c>
      <c r="C785" s="203" t="s">
        <v>624</v>
      </c>
      <c r="D785" s="203"/>
      <c r="E785" s="203" t="s">
        <v>1737</v>
      </c>
      <c r="F785" s="203" t="s">
        <v>1738</v>
      </c>
      <c r="G785" s="205">
        <v>5</v>
      </c>
      <c r="H785" s="203" t="s">
        <v>1017</v>
      </c>
      <c r="I785" s="203" t="s">
        <v>1747</v>
      </c>
      <c r="J785" s="203" t="s">
        <v>1748</v>
      </c>
      <c r="K785" s="203" t="s">
        <v>629</v>
      </c>
      <c r="L785" s="211">
        <v>41372.638888888898</v>
      </c>
      <c r="M785" s="203" t="s">
        <v>630</v>
      </c>
      <c r="N785" s="212">
        <v>1</v>
      </c>
      <c r="O785" s="203" t="s">
        <v>1190</v>
      </c>
      <c r="P785" s="212">
        <v>0</v>
      </c>
      <c r="Q785" s="205">
        <v>1</v>
      </c>
      <c r="R785" s="203" t="s">
        <v>629</v>
      </c>
      <c r="S785" s="203" t="s">
        <v>629</v>
      </c>
      <c r="T785" s="212" t="s">
        <v>629</v>
      </c>
      <c r="U785" s="224" t="s">
        <v>629</v>
      </c>
    </row>
    <row r="786" spans="1:21" s="183" customFormat="1" hidden="1">
      <c r="A786" s="203" t="s">
        <v>622</v>
      </c>
      <c r="B786" s="203" t="s">
        <v>623</v>
      </c>
      <c r="C786" s="203" t="s">
        <v>624</v>
      </c>
      <c r="D786" s="203"/>
      <c r="E786" s="203" t="s">
        <v>1737</v>
      </c>
      <c r="F786" s="203" t="s">
        <v>1738</v>
      </c>
      <c r="G786" s="205">
        <v>6</v>
      </c>
      <c r="H786" s="203" t="s">
        <v>1017</v>
      </c>
      <c r="I786" s="203" t="s">
        <v>1749</v>
      </c>
      <c r="J786" s="203" t="s">
        <v>1750</v>
      </c>
      <c r="K786" s="203" t="s">
        <v>629</v>
      </c>
      <c r="L786" s="211">
        <v>41372.638888888898</v>
      </c>
      <c r="M786" s="203" t="s">
        <v>630</v>
      </c>
      <c r="N786" s="212">
        <v>2</v>
      </c>
      <c r="O786" s="203" t="s">
        <v>1190</v>
      </c>
      <c r="P786" s="212">
        <v>0</v>
      </c>
      <c r="Q786" s="205">
        <v>1</v>
      </c>
      <c r="R786" s="203" t="s">
        <v>629</v>
      </c>
      <c r="S786" s="203" t="s">
        <v>629</v>
      </c>
      <c r="T786" s="212" t="s">
        <v>629</v>
      </c>
      <c r="U786" s="224" t="s">
        <v>629</v>
      </c>
    </row>
    <row r="787" spans="1:21" s="183" customFormat="1" hidden="1">
      <c r="A787" s="203" t="s">
        <v>622</v>
      </c>
      <c r="B787" s="203" t="s">
        <v>623</v>
      </c>
      <c r="C787" s="203" t="s">
        <v>624</v>
      </c>
      <c r="D787" s="203"/>
      <c r="E787" s="203" t="s">
        <v>1737</v>
      </c>
      <c r="F787" s="203" t="s">
        <v>1738</v>
      </c>
      <c r="G787" s="205">
        <v>7</v>
      </c>
      <c r="H787" s="203" t="s">
        <v>1017</v>
      </c>
      <c r="I787" s="203" t="s">
        <v>1751</v>
      </c>
      <c r="J787" s="203" t="s">
        <v>1752</v>
      </c>
      <c r="K787" s="203" t="s">
        <v>629</v>
      </c>
      <c r="L787" s="211">
        <v>41372.638888888898</v>
      </c>
      <c r="M787" s="203" t="s">
        <v>630</v>
      </c>
      <c r="N787" s="212">
        <v>1</v>
      </c>
      <c r="O787" s="203" t="s">
        <v>1190</v>
      </c>
      <c r="P787" s="212">
        <v>0</v>
      </c>
      <c r="Q787" s="205">
        <v>1</v>
      </c>
      <c r="R787" s="203" t="s">
        <v>629</v>
      </c>
      <c r="S787" s="203" t="s">
        <v>629</v>
      </c>
      <c r="T787" s="212" t="s">
        <v>629</v>
      </c>
      <c r="U787" s="224" t="s">
        <v>629</v>
      </c>
    </row>
    <row r="788" spans="1:21" s="183" customFormat="1" hidden="1">
      <c r="A788" s="203" t="s">
        <v>622</v>
      </c>
      <c r="B788" s="203" t="s">
        <v>623</v>
      </c>
      <c r="C788" s="203" t="s">
        <v>624</v>
      </c>
      <c r="D788" s="203"/>
      <c r="E788" s="203" t="s">
        <v>1737</v>
      </c>
      <c r="F788" s="203" t="s">
        <v>1738</v>
      </c>
      <c r="G788" s="205">
        <v>8</v>
      </c>
      <c r="H788" s="203" t="s">
        <v>1017</v>
      </c>
      <c r="I788" s="203" t="s">
        <v>1753</v>
      </c>
      <c r="J788" s="203" t="s">
        <v>1754</v>
      </c>
      <c r="K788" s="203" t="s">
        <v>629</v>
      </c>
      <c r="L788" s="211">
        <v>41372.638888888898</v>
      </c>
      <c r="M788" s="203" t="s">
        <v>630</v>
      </c>
      <c r="N788" s="212">
        <v>1</v>
      </c>
      <c r="O788" s="203" t="s">
        <v>631</v>
      </c>
      <c r="P788" s="212">
        <v>0</v>
      </c>
      <c r="Q788" s="205">
        <v>1</v>
      </c>
      <c r="R788" s="203" t="s">
        <v>629</v>
      </c>
      <c r="S788" s="203" t="s">
        <v>629</v>
      </c>
      <c r="T788" s="212" t="s">
        <v>629</v>
      </c>
      <c r="U788" s="224" t="s">
        <v>629</v>
      </c>
    </row>
    <row r="789" spans="1:21" s="183" customFormat="1" hidden="1">
      <c r="A789" s="203" t="s">
        <v>622</v>
      </c>
      <c r="B789" s="203" t="s">
        <v>623</v>
      </c>
      <c r="C789" s="203" t="s">
        <v>624</v>
      </c>
      <c r="D789" s="203"/>
      <c r="E789" s="203" t="s">
        <v>1737</v>
      </c>
      <c r="F789" s="203" t="s">
        <v>1738</v>
      </c>
      <c r="G789" s="205">
        <v>9</v>
      </c>
      <c r="H789" s="203" t="s">
        <v>1017</v>
      </c>
      <c r="I789" s="203" t="s">
        <v>1755</v>
      </c>
      <c r="J789" s="203" t="s">
        <v>1756</v>
      </c>
      <c r="K789" s="203" t="s">
        <v>629</v>
      </c>
      <c r="L789" s="211">
        <v>41372.638888888898</v>
      </c>
      <c r="M789" s="203" t="s">
        <v>630</v>
      </c>
      <c r="N789" s="212">
        <v>1</v>
      </c>
      <c r="O789" s="203" t="s">
        <v>1190</v>
      </c>
      <c r="P789" s="212">
        <v>0</v>
      </c>
      <c r="Q789" s="205">
        <v>1</v>
      </c>
      <c r="R789" s="203" t="s">
        <v>629</v>
      </c>
      <c r="S789" s="203" t="s">
        <v>629</v>
      </c>
      <c r="T789" s="212" t="s">
        <v>629</v>
      </c>
      <c r="U789" s="224" t="s">
        <v>629</v>
      </c>
    </row>
    <row r="790" spans="1:21" s="183" customFormat="1" hidden="1">
      <c r="A790" s="203" t="s">
        <v>622</v>
      </c>
      <c r="B790" s="203" t="s">
        <v>623</v>
      </c>
      <c r="C790" s="203" t="s">
        <v>624</v>
      </c>
      <c r="D790" s="203"/>
      <c r="E790" s="203" t="s">
        <v>1737</v>
      </c>
      <c r="F790" s="203" t="s">
        <v>1738</v>
      </c>
      <c r="G790" s="205">
        <v>10</v>
      </c>
      <c r="H790" s="203" t="s">
        <v>1017</v>
      </c>
      <c r="I790" s="203" t="s">
        <v>1757</v>
      </c>
      <c r="J790" s="203" t="s">
        <v>1758</v>
      </c>
      <c r="K790" s="203" t="s">
        <v>629</v>
      </c>
      <c r="L790" s="211">
        <v>41372.638888888898</v>
      </c>
      <c r="M790" s="203" t="s">
        <v>630</v>
      </c>
      <c r="N790" s="212">
        <v>2</v>
      </c>
      <c r="O790" s="203" t="s">
        <v>725</v>
      </c>
      <c r="P790" s="212">
        <v>0</v>
      </c>
      <c r="Q790" s="205">
        <v>1</v>
      </c>
      <c r="R790" s="203" t="s">
        <v>629</v>
      </c>
      <c r="S790" s="203" t="s">
        <v>629</v>
      </c>
      <c r="T790" s="212" t="s">
        <v>629</v>
      </c>
      <c r="U790" s="224" t="s">
        <v>629</v>
      </c>
    </row>
    <row r="791" spans="1:21" s="183" customFormat="1" hidden="1">
      <c r="A791" s="203" t="s">
        <v>622</v>
      </c>
      <c r="B791" s="203" t="s">
        <v>623</v>
      </c>
      <c r="C791" s="203" t="s">
        <v>624</v>
      </c>
      <c r="D791" s="203"/>
      <c r="E791" s="203" t="s">
        <v>1737</v>
      </c>
      <c r="F791" s="203" t="s">
        <v>1738</v>
      </c>
      <c r="G791" s="205">
        <v>11</v>
      </c>
      <c r="H791" s="203" t="s">
        <v>1017</v>
      </c>
      <c r="I791" s="203" t="s">
        <v>1759</v>
      </c>
      <c r="J791" s="203" t="s">
        <v>1760</v>
      </c>
      <c r="K791" s="203" t="s">
        <v>629</v>
      </c>
      <c r="L791" s="211">
        <v>41372.638888888898</v>
      </c>
      <c r="M791" s="203" t="s">
        <v>630</v>
      </c>
      <c r="N791" s="212">
        <v>1</v>
      </c>
      <c r="O791" s="203" t="s">
        <v>725</v>
      </c>
      <c r="P791" s="212">
        <v>0</v>
      </c>
      <c r="Q791" s="205">
        <v>1</v>
      </c>
      <c r="R791" s="203" t="s">
        <v>629</v>
      </c>
      <c r="S791" s="203" t="s">
        <v>629</v>
      </c>
      <c r="T791" s="212" t="s">
        <v>629</v>
      </c>
      <c r="U791" s="224" t="s">
        <v>629</v>
      </c>
    </row>
    <row r="792" spans="1:21" s="183" customFormat="1" hidden="1">
      <c r="A792" s="203" t="s">
        <v>622</v>
      </c>
      <c r="B792" s="203" t="s">
        <v>623</v>
      </c>
      <c r="C792" s="203" t="s">
        <v>624</v>
      </c>
      <c r="D792" s="203"/>
      <c r="E792" s="203" t="s">
        <v>1737</v>
      </c>
      <c r="F792" s="203" t="s">
        <v>1761</v>
      </c>
      <c r="G792" s="205">
        <v>1</v>
      </c>
      <c r="H792" s="203" t="s">
        <v>1017</v>
      </c>
      <c r="I792" s="203" t="s">
        <v>1762</v>
      </c>
      <c r="J792" s="203" t="s">
        <v>1763</v>
      </c>
      <c r="K792" s="203" t="s">
        <v>629</v>
      </c>
      <c r="L792" s="211">
        <v>41394.639583333301</v>
      </c>
      <c r="M792" s="203" t="s">
        <v>630</v>
      </c>
      <c r="N792" s="212">
        <v>2</v>
      </c>
      <c r="O792" s="203" t="s">
        <v>725</v>
      </c>
      <c r="P792" s="212">
        <v>0</v>
      </c>
      <c r="Q792" s="205">
        <v>1</v>
      </c>
      <c r="R792" s="203" t="s">
        <v>629</v>
      </c>
      <c r="S792" s="203" t="s">
        <v>629</v>
      </c>
      <c r="T792" s="212" t="s">
        <v>629</v>
      </c>
      <c r="U792" s="224" t="s">
        <v>629</v>
      </c>
    </row>
    <row r="793" spans="1:21" s="183" customFormat="1" hidden="1">
      <c r="A793" s="203" t="s">
        <v>622</v>
      </c>
      <c r="B793" s="203" t="s">
        <v>623</v>
      </c>
      <c r="C793" s="203" t="s">
        <v>624</v>
      </c>
      <c r="D793" s="203"/>
      <c r="E793" s="203" t="s">
        <v>1737</v>
      </c>
      <c r="F793" s="203" t="s">
        <v>1761</v>
      </c>
      <c r="G793" s="205">
        <v>2</v>
      </c>
      <c r="H793" s="203" t="s">
        <v>1017</v>
      </c>
      <c r="I793" s="203" t="s">
        <v>1528</v>
      </c>
      <c r="J793" s="203" t="s">
        <v>1529</v>
      </c>
      <c r="K793" s="203" t="s">
        <v>629</v>
      </c>
      <c r="L793" s="211">
        <v>41394.639583333301</v>
      </c>
      <c r="M793" s="203" t="s">
        <v>630</v>
      </c>
      <c r="N793" s="212">
        <v>2</v>
      </c>
      <c r="O793" s="203" t="s">
        <v>631</v>
      </c>
      <c r="P793" s="212">
        <v>0</v>
      </c>
      <c r="Q793" s="205">
        <v>1</v>
      </c>
      <c r="R793" s="203" t="s">
        <v>629</v>
      </c>
      <c r="S793" s="203" t="s">
        <v>629</v>
      </c>
      <c r="T793" s="212" t="s">
        <v>629</v>
      </c>
      <c r="U793" s="224" t="s">
        <v>629</v>
      </c>
    </row>
    <row r="794" spans="1:21" s="183" customFormat="1" hidden="1">
      <c r="A794" s="203" t="s">
        <v>622</v>
      </c>
      <c r="B794" s="203" t="s">
        <v>623</v>
      </c>
      <c r="C794" s="203" t="s">
        <v>624</v>
      </c>
      <c r="D794" s="203"/>
      <c r="E794" s="203" t="s">
        <v>1737</v>
      </c>
      <c r="F794" s="203" t="s">
        <v>1761</v>
      </c>
      <c r="G794" s="205">
        <v>3</v>
      </c>
      <c r="H794" s="203" t="s">
        <v>1017</v>
      </c>
      <c r="I794" s="203" t="s">
        <v>1764</v>
      </c>
      <c r="J794" s="203" t="s">
        <v>1765</v>
      </c>
      <c r="K794" s="203" t="s">
        <v>629</v>
      </c>
      <c r="L794" s="211">
        <v>41394.639583333301</v>
      </c>
      <c r="M794" s="203" t="s">
        <v>630</v>
      </c>
      <c r="N794" s="212">
        <v>2</v>
      </c>
      <c r="O794" s="203" t="s">
        <v>725</v>
      </c>
      <c r="P794" s="212">
        <v>0</v>
      </c>
      <c r="Q794" s="205">
        <v>1</v>
      </c>
      <c r="R794" s="203" t="s">
        <v>629</v>
      </c>
      <c r="S794" s="203" t="s">
        <v>629</v>
      </c>
      <c r="T794" s="212" t="s">
        <v>629</v>
      </c>
      <c r="U794" s="224" t="s">
        <v>629</v>
      </c>
    </row>
    <row r="795" spans="1:21" s="183" customFormat="1" hidden="1">
      <c r="A795" s="203" t="s">
        <v>622</v>
      </c>
      <c r="B795" s="203" t="s">
        <v>623</v>
      </c>
      <c r="C795" s="203" t="s">
        <v>624</v>
      </c>
      <c r="D795" s="203"/>
      <c r="E795" s="203" t="s">
        <v>1737</v>
      </c>
      <c r="F795" s="203" t="s">
        <v>1761</v>
      </c>
      <c r="G795" s="205">
        <v>4</v>
      </c>
      <c r="H795" s="203" t="s">
        <v>1017</v>
      </c>
      <c r="I795" s="203" t="s">
        <v>1766</v>
      </c>
      <c r="J795" s="203" t="s">
        <v>1767</v>
      </c>
      <c r="K795" s="203" t="s">
        <v>629</v>
      </c>
      <c r="L795" s="211">
        <v>41394.639583333301</v>
      </c>
      <c r="M795" s="203" t="s">
        <v>630</v>
      </c>
      <c r="N795" s="212">
        <v>2</v>
      </c>
      <c r="O795" s="203" t="s">
        <v>725</v>
      </c>
      <c r="P795" s="212">
        <v>0</v>
      </c>
      <c r="Q795" s="205">
        <v>1</v>
      </c>
      <c r="R795" s="203" t="s">
        <v>629</v>
      </c>
      <c r="S795" s="203" t="s">
        <v>629</v>
      </c>
      <c r="T795" s="212" t="s">
        <v>629</v>
      </c>
      <c r="U795" s="224" t="s">
        <v>629</v>
      </c>
    </row>
    <row r="796" spans="1:21" s="183" customFormat="1" hidden="1">
      <c r="A796" s="203" t="s">
        <v>622</v>
      </c>
      <c r="B796" s="203" t="s">
        <v>623</v>
      </c>
      <c r="C796" s="203" t="s">
        <v>624</v>
      </c>
      <c r="D796" s="203"/>
      <c r="E796" s="203" t="s">
        <v>1737</v>
      </c>
      <c r="F796" s="203" t="s">
        <v>1761</v>
      </c>
      <c r="G796" s="205">
        <v>5</v>
      </c>
      <c r="H796" s="203" t="s">
        <v>1017</v>
      </c>
      <c r="I796" s="203" t="s">
        <v>1768</v>
      </c>
      <c r="J796" s="203" t="s">
        <v>1769</v>
      </c>
      <c r="K796" s="203" t="s">
        <v>629</v>
      </c>
      <c r="L796" s="211">
        <v>41394.639583333301</v>
      </c>
      <c r="M796" s="203" t="s">
        <v>630</v>
      </c>
      <c r="N796" s="212">
        <v>2</v>
      </c>
      <c r="O796" s="203" t="s">
        <v>631</v>
      </c>
      <c r="P796" s="212">
        <v>0</v>
      </c>
      <c r="Q796" s="205">
        <v>1</v>
      </c>
      <c r="R796" s="203" t="s">
        <v>629</v>
      </c>
      <c r="S796" s="203" t="s">
        <v>629</v>
      </c>
      <c r="T796" s="212" t="s">
        <v>629</v>
      </c>
      <c r="U796" s="224" t="s">
        <v>629</v>
      </c>
    </row>
    <row r="797" spans="1:21" s="183" customFormat="1" hidden="1">
      <c r="A797" s="203" t="s">
        <v>622</v>
      </c>
      <c r="B797" s="203" t="s">
        <v>623</v>
      </c>
      <c r="C797" s="203" t="s">
        <v>624</v>
      </c>
      <c r="D797" s="203"/>
      <c r="E797" s="203" t="s">
        <v>1737</v>
      </c>
      <c r="F797" s="203" t="s">
        <v>1761</v>
      </c>
      <c r="G797" s="205">
        <v>6</v>
      </c>
      <c r="H797" s="203" t="s">
        <v>1017</v>
      </c>
      <c r="I797" s="203" t="s">
        <v>1770</v>
      </c>
      <c r="J797" s="203" t="s">
        <v>1771</v>
      </c>
      <c r="K797" s="203" t="s">
        <v>629</v>
      </c>
      <c r="L797" s="211">
        <v>41394.639583333301</v>
      </c>
      <c r="M797" s="203" t="s">
        <v>630</v>
      </c>
      <c r="N797" s="212">
        <v>2</v>
      </c>
      <c r="O797" s="203" t="s">
        <v>631</v>
      </c>
      <c r="P797" s="212">
        <v>0</v>
      </c>
      <c r="Q797" s="205">
        <v>1</v>
      </c>
      <c r="R797" s="203" t="s">
        <v>629</v>
      </c>
      <c r="S797" s="203" t="s">
        <v>629</v>
      </c>
      <c r="T797" s="212" t="s">
        <v>629</v>
      </c>
      <c r="U797" s="224" t="s">
        <v>629</v>
      </c>
    </row>
    <row r="798" spans="1:21" s="183" customFormat="1" hidden="1">
      <c r="A798" s="203" t="s">
        <v>622</v>
      </c>
      <c r="B798" s="203" t="s">
        <v>623</v>
      </c>
      <c r="C798" s="203" t="s">
        <v>624</v>
      </c>
      <c r="D798" s="203"/>
      <c r="E798" s="203" t="s">
        <v>1737</v>
      </c>
      <c r="F798" s="203" t="s">
        <v>1761</v>
      </c>
      <c r="G798" s="205">
        <v>7</v>
      </c>
      <c r="H798" s="203" t="s">
        <v>1017</v>
      </c>
      <c r="I798" s="203" t="s">
        <v>1772</v>
      </c>
      <c r="J798" s="203" t="s">
        <v>1773</v>
      </c>
      <c r="K798" s="203" t="s">
        <v>629</v>
      </c>
      <c r="L798" s="211">
        <v>41394.639583333301</v>
      </c>
      <c r="M798" s="203" t="s">
        <v>630</v>
      </c>
      <c r="N798" s="212">
        <v>2</v>
      </c>
      <c r="O798" s="203" t="s">
        <v>631</v>
      </c>
      <c r="P798" s="212">
        <v>0</v>
      </c>
      <c r="Q798" s="205">
        <v>1</v>
      </c>
      <c r="R798" s="203" t="s">
        <v>629</v>
      </c>
      <c r="S798" s="203" t="s">
        <v>629</v>
      </c>
      <c r="T798" s="212" t="s">
        <v>629</v>
      </c>
      <c r="U798" s="224" t="s">
        <v>629</v>
      </c>
    </row>
    <row r="799" spans="1:21" s="183" customFormat="1" hidden="1">
      <c r="A799" s="203" t="s">
        <v>622</v>
      </c>
      <c r="B799" s="203" t="s">
        <v>623</v>
      </c>
      <c r="C799" s="203" t="s">
        <v>624</v>
      </c>
      <c r="D799" s="203"/>
      <c r="E799" s="203" t="s">
        <v>1737</v>
      </c>
      <c r="F799" s="203" t="s">
        <v>1761</v>
      </c>
      <c r="G799" s="205">
        <v>8</v>
      </c>
      <c r="H799" s="203" t="s">
        <v>1017</v>
      </c>
      <c r="I799" s="203" t="s">
        <v>1774</v>
      </c>
      <c r="J799" s="203" t="s">
        <v>1775</v>
      </c>
      <c r="K799" s="203" t="s">
        <v>629</v>
      </c>
      <c r="L799" s="211">
        <v>41394.639583333301</v>
      </c>
      <c r="M799" s="203" t="s">
        <v>630</v>
      </c>
      <c r="N799" s="212">
        <v>1</v>
      </c>
      <c r="O799" s="203" t="s">
        <v>631</v>
      </c>
      <c r="P799" s="212">
        <v>0</v>
      </c>
      <c r="Q799" s="205">
        <v>1</v>
      </c>
      <c r="R799" s="203" t="s">
        <v>629</v>
      </c>
      <c r="S799" s="203" t="s">
        <v>629</v>
      </c>
      <c r="T799" s="212" t="s">
        <v>629</v>
      </c>
      <c r="U799" s="224" t="s">
        <v>629</v>
      </c>
    </row>
    <row r="800" spans="1:21" s="183" customFormat="1" hidden="1">
      <c r="A800" s="203" t="s">
        <v>622</v>
      </c>
      <c r="B800" s="203" t="s">
        <v>623</v>
      </c>
      <c r="C800" s="203" t="s">
        <v>624</v>
      </c>
      <c r="D800" s="203"/>
      <c r="E800" s="203" t="s">
        <v>1737</v>
      </c>
      <c r="F800" s="203" t="s">
        <v>1761</v>
      </c>
      <c r="G800" s="205">
        <v>9</v>
      </c>
      <c r="H800" s="203" t="s">
        <v>1017</v>
      </c>
      <c r="I800" s="203" t="s">
        <v>1776</v>
      </c>
      <c r="J800" s="203" t="s">
        <v>1777</v>
      </c>
      <c r="K800" s="203" t="s">
        <v>629</v>
      </c>
      <c r="L800" s="211">
        <v>41394.639583333301</v>
      </c>
      <c r="M800" s="203" t="s">
        <v>630</v>
      </c>
      <c r="N800" s="212">
        <v>2</v>
      </c>
      <c r="O800" s="203" t="s">
        <v>631</v>
      </c>
      <c r="P800" s="212">
        <v>0</v>
      </c>
      <c r="Q800" s="205">
        <v>1</v>
      </c>
      <c r="R800" s="203" t="s">
        <v>629</v>
      </c>
      <c r="S800" s="203" t="s">
        <v>629</v>
      </c>
      <c r="T800" s="212" t="s">
        <v>629</v>
      </c>
      <c r="U800" s="224" t="s">
        <v>629</v>
      </c>
    </row>
    <row r="801" spans="1:21" s="183" customFormat="1" hidden="1">
      <c r="A801" s="203" t="s">
        <v>622</v>
      </c>
      <c r="B801" s="203" t="s">
        <v>623</v>
      </c>
      <c r="C801" s="203" t="s">
        <v>624</v>
      </c>
      <c r="D801" s="203"/>
      <c r="E801" s="203" t="s">
        <v>1737</v>
      </c>
      <c r="F801" s="203" t="s">
        <v>1761</v>
      </c>
      <c r="G801" s="205">
        <v>10</v>
      </c>
      <c r="H801" s="203" t="s">
        <v>1017</v>
      </c>
      <c r="I801" s="203" t="s">
        <v>1778</v>
      </c>
      <c r="J801" s="203" t="s">
        <v>1779</v>
      </c>
      <c r="K801" s="203" t="s">
        <v>629</v>
      </c>
      <c r="L801" s="211">
        <v>41394.639583333301</v>
      </c>
      <c r="M801" s="203" t="s">
        <v>630</v>
      </c>
      <c r="N801" s="212">
        <v>4</v>
      </c>
      <c r="O801" s="203" t="s">
        <v>631</v>
      </c>
      <c r="P801" s="212">
        <v>0</v>
      </c>
      <c r="Q801" s="205">
        <v>1</v>
      </c>
      <c r="R801" s="203" t="s">
        <v>629</v>
      </c>
      <c r="S801" s="203" t="s">
        <v>629</v>
      </c>
      <c r="T801" s="212" t="s">
        <v>629</v>
      </c>
      <c r="U801" s="224" t="s">
        <v>629</v>
      </c>
    </row>
    <row r="802" spans="1:21" s="183" customFormat="1" hidden="1">
      <c r="A802" s="203" t="s">
        <v>622</v>
      </c>
      <c r="B802" s="203" t="s">
        <v>623</v>
      </c>
      <c r="C802" s="203" t="s">
        <v>624</v>
      </c>
      <c r="D802" s="203"/>
      <c r="E802" s="203" t="s">
        <v>1737</v>
      </c>
      <c r="F802" s="203" t="s">
        <v>1761</v>
      </c>
      <c r="G802" s="205">
        <v>11</v>
      </c>
      <c r="H802" s="203" t="s">
        <v>1017</v>
      </c>
      <c r="I802" s="203" t="s">
        <v>1759</v>
      </c>
      <c r="J802" s="203" t="s">
        <v>1760</v>
      </c>
      <c r="K802" s="203" t="s">
        <v>629</v>
      </c>
      <c r="L802" s="211">
        <v>41394.639583333301</v>
      </c>
      <c r="M802" s="203" t="s">
        <v>630</v>
      </c>
      <c r="N802" s="212">
        <v>1</v>
      </c>
      <c r="O802" s="203" t="s">
        <v>725</v>
      </c>
      <c r="P802" s="212">
        <v>0</v>
      </c>
      <c r="Q802" s="205">
        <v>1</v>
      </c>
      <c r="R802" s="203" t="s">
        <v>629</v>
      </c>
      <c r="S802" s="203" t="s">
        <v>629</v>
      </c>
      <c r="T802" s="212" t="s">
        <v>629</v>
      </c>
      <c r="U802" s="224" t="s">
        <v>629</v>
      </c>
    </row>
    <row r="803" spans="1:21" s="183" customFormat="1" hidden="1">
      <c r="A803" s="203" t="s">
        <v>622</v>
      </c>
      <c r="B803" s="203" t="s">
        <v>623</v>
      </c>
      <c r="C803" s="203" t="s">
        <v>624</v>
      </c>
      <c r="D803" s="203"/>
      <c r="E803" s="203" t="s">
        <v>1737</v>
      </c>
      <c r="F803" s="203" t="s">
        <v>1761</v>
      </c>
      <c r="G803" s="205">
        <v>12</v>
      </c>
      <c r="H803" s="203" t="s">
        <v>1017</v>
      </c>
      <c r="I803" s="203" t="s">
        <v>1780</v>
      </c>
      <c r="J803" s="203" t="s">
        <v>1781</v>
      </c>
      <c r="K803" s="203" t="s">
        <v>629</v>
      </c>
      <c r="L803" s="211">
        <v>41394.639583333301</v>
      </c>
      <c r="M803" s="203" t="s">
        <v>630</v>
      </c>
      <c r="N803" s="212">
        <v>1</v>
      </c>
      <c r="O803" s="203" t="s">
        <v>725</v>
      </c>
      <c r="P803" s="212">
        <v>0</v>
      </c>
      <c r="Q803" s="205">
        <v>1</v>
      </c>
      <c r="R803" s="203" t="s">
        <v>629</v>
      </c>
      <c r="S803" s="203" t="s">
        <v>629</v>
      </c>
      <c r="T803" s="212" t="s">
        <v>629</v>
      </c>
      <c r="U803" s="224" t="s">
        <v>629</v>
      </c>
    </row>
    <row r="804" spans="1:21" s="183" customFormat="1" hidden="1">
      <c r="A804" s="203" t="s">
        <v>622</v>
      </c>
      <c r="B804" s="203" t="s">
        <v>623</v>
      </c>
      <c r="C804" s="203" t="s">
        <v>624</v>
      </c>
      <c r="D804" s="203"/>
      <c r="E804" s="203" t="s">
        <v>1737</v>
      </c>
      <c r="F804" s="203" t="s">
        <v>1761</v>
      </c>
      <c r="G804" s="205">
        <v>13</v>
      </c>
      <c r="H804" s="203" t="s">
        <v>1017</v>
      </c>
      <c r="I804" s="203" t="s">
        <v>1782</v>
      </c>
      <c r="J804" s="203" t="s">
        <v>1783</v>
      </c>
      <c r="K804" s="203" t="s">
        <v>629</v>
      </c>
      <c r="L804" s="211">
        <v>41394.639583333301</v>
      </c>
      <c r="M804" s="203" t="s">
        <v>630</v>
      </c>
      <c r="N804" s="212">
        <v>1</v>
      </c>
      <c r="O804" s="203" t="s">
        <v>725</v>
      </c>
      <c r="P804" s="212">
        <v>0</v>
      </c>
      <c r="Q804" s="205">
        <v>1</v>
      </c>
      <c r="R804" s="203" t="s">
        <v>629</v>
      </c>
      <c r="S804" s="203" t="s">
        <v>629</v>
      </c>
      <c r="T804" s="212" t="s">
        <v>629</v>
      </c>
      <c r="U804" s="224" t="s">
        <v>629</v>
      </c>
    </row>
    <row r="805" spans="1:21" s="183" customFormat="1" hidden="1">
      <c r="A805" s="203" t="s">
        <v>622</v>
      </c>
      <c r="B805" s="203" t="s">
        <v>623</v>
      </c>
      <c r="C805" s="203" t="s">
        <v>624</v>
      </c>
      <c r="D805" s="203"/>
      <c r="E805" s="203" t="s">
        <v>1737</v>
      </c>
      <c r="F805" s="203" t="s">
        <v>1761</v>
      </c>
      <c r="G805" s="205">
        <v>14</v>
      </c>
      <c r="H805" s="203" t="s">
        <v>1017</v>
      </c>
      <c r="I805" s="203" t="s">
        <v>1784</v>
      </c>
      <c r="J805" s="203" t="s">
        <v>1785</v>
      </c>
      <c r="K805" s="203" t="s">
        <v>629</v>
      </c>
      <c r="L805" s="211">
        <v>41394.639583333301</v>
      </c>
      <c r="M805" s="203" t="s">
        <v>630</v>
      </c>
      <c r="N805" s="212">
        <v>1</v>
      </c>
      <c r="O805" s="203" t="s">
        <v>631</v>
      </c>
      <c r="P805" s="212">
        <v>0</v>
      </c>
      <c r="Q805" s="205">
        <v>1</v>
      </c>
      <c r="R805" s="203" t="s">
        <v>629</v>
      </c>
      <c r="S805" s="203" t="s">
        <v>629</v>
      </c>
      <c r="T805" s="212" t="s">
        <v>629</v>
      </c>
      <c r="U805" s="224" t="s">
        <v>629</v>
      </c>
    </row>
    <row r="806" spans="1:21" s="183" customFormat="1" hidden="1">
      <c r="A806" s="203" t="s">
        <v>622</v>
      </c>
      <c r="B806" s="203" t="s">
        <v>623</v>
      </c>
      <c r="C806" s="203" t="s">
        <v>624</v>
      </c>
      <c r="D806" s="203"/>
      <c r="E806" s="203" t="s">
        <v>1786</v>
      </c>
      <c r="F806" s="203" t="s">
        <v>1787</v>
      </c>
      <c r="G806" s="205">
        <v>1</v>
      </c>
      <c r="H806" s="203" t="s">
        <v>79</v>
      </c>
      <c r="I806" s="203" t="s">
        <v>1117</v>
      </c>
      <c r="J806" s="203" t="s">
        <v>1118</v>
      </c>
      <c r="K806" s="203" t="s">
        <v>629</v>
      </c>
      <c r="L806" s="211">
        <v>41369.660219907397</v>
      </c>
      <c r="M806" s="203" t="s">
        <v>630</v>
      </c>
      <c r="N806" s="212">
        <v>5</v>
      </c>
      <c r="O806" s="203" t="s">
        <v>631</v>
      </c>
      <c r="P806" s="212">
        <v>75000</v>
      </c>
      <c r="Q806" s="205">
        <v>1</v>
      </c>
      <c r="R806" s="203" t="s">
        <v>632</v>
      </c>
      <c r="S806" s="211">
        <v>41370.521099537</v>
      </c>
      <c r="T806" s="212">
        <v>-5</v>
      </c>
      <c r="U806" s="224">
        <v>75000</v>
      </c>
    </row>
    <row r="807" spans="1:21" s="183" customFormat="1" hidden="1">
      <c r="A807" s="203" t="s">
        <v>622</v>
      </c>
      <c r="B807" s="203" t="s">
        <v>623</v>
      </c>
      <c r="C807" s="203" t="s">
        <v>624</v>
      </c>
      <c r="D807" s="203"/>
      <c r="E807" s="203" t="s">
        <v>1786</v>
      </c>
      <c r="F807" s="203" t="s">
        <v>1787</v>
      </c>
      <c r="G807" s="205">
        <v>2</v>
      </c>
      <c r="H807" s="203" t="s">
        <v>79</v>
      </c>
      <c r="I807" s="203" t="s">
        <v>1112</v>
      </c>
      <c r="J807" s="203" t="s">
        <v>1113</v>
      </c>
      <c r="K807" s="203" t="s">
        <v>629</v>
      </c>
      <c r="L807" s="211">
        <v>41369.660219907397</v>
      </c>
      <c r="M807" s="203" t="s">
        <v>674</v>
      </c>
      <c r="N807" s="212">
        <v>1</v>
      </c>
      <c r="O807" s="203" t="s">
        <v>675</v>
      </c>
      <c r="P807" s="212">
        <v>2985950</v>
      </c>
      <c r="Q807" s="205">
        <v>1</v>
      </c>
      <c r="R807" s="203" t="s">
        <v>632</v>
      </c>
      <c r="S807" s="211">
        <v>41370.522141203699</v>
      </c>
      <c r="T807" s="212">
        <v>-1</v>
      </c>
      <c r="U807" s="224">
        <v>2985950</v>
      </c>
    </row>
    <row r="808" spans="1:21" s="183" customFormat="1" hidden="1">
      <c r="A808" s="203" t="s">
        <v>622</v>
      </c>
      <c r="B808" s="203" t="s">
        <v>623</v>
      </c>
      <c r="C808" s="203" t="s">
        <v>624</v>
      </c>
      <c r="D808" s="203"/>
      <c r="E808" s="203" t="s">
        <v>1786</v>
      </c>
      <c r="F808" s="203" t="s">
        <v>1787</v>
      </c>
      <c r="G808" s="205">
        <v>3</v>
      </c>
      <c r="H808" s="203" t="s">
        <v>79</v>
      </c>
      <c r="I808" s="203" t="s">
        <v>1009</v>
      </c>
      <c r="J808" s="203" t="s">
        <v>1010</v>
      </c>
      <c r="K808" s="203" t="s">
        <v>629</v>
      </c>
      <c r="L808" s="211">
        <v>41369.660219907397</v>
      </c>
      <c r="M808" s="203" t="s">
        <v>630</v>
      </c>
      <c r="N808" s="212">
        <v>4</v>
      </c>
      <c r="O808" s="203" t="s">
        <v>1011</v>
      </c>
      <c r="P808" s="212">
        <v>211251.88</v>
      </c>
      <c r="Q808" s="205">
        <v>1</v>
      </c>
      <c r="R808" s="203" t="s">
        <v>632</v>
      </c>
      <c r="S808" s="211">
        <v>41370.519016203703</v>
      </c>
      <c r="T808" s="212">
        <v>-1</v>
      </c>
      <c r="U808" s="224">
        <v>52812.97</v>
      </c>
    </row>
    <row r="809" spans="1:21" s="183" customFormat="1" hidden="1">
      <c r="A809" s="203" t="s">
        <v>622</v>
      </c>
      <c r="B809" s="203" t="s">
        <v>623</v>
      </c>
      <c r="C809" s="203" t="s">
        <v>624</v>
      </c>
      <c r="D809" s="203"/>
      <c r="E809" s="203" t="s">
        <v>1786</v>
      </c>
      <c r="F809" s="203" t="s">
        <v>1787</v>
      </c>
      <c r="G809" s="205">
        <v>3</v>
      </c>
      <c r="H809" s="203" t="s">
        <v>79</v>
      </c>
      <c r="I809" s="203" t="s">
        <v>1009</v>
      </c>
      <c r="J809" s="203" t="s">
        <v>1010</v>
      </c>
      <c r="K809" s="203" t="s">
        <v>629</v>
      </c>
      <c r="L809" s="211">
        <v>41369.660219907397</v>
      </c>
      <c r="M809" s="203" t="s">
        <v>630</v>
      </c>
      <c r="N809" s="212">
        <v>4</v>
      </c>
      <c r="O809" s="203" t="s">
        <v>1011</v>
      </c>
      <c r="P809" s="212">
        <v>211251.88</v>
      </c>
      <c r="Q809" s="205">
        <v>2</v>
      </c>
      <c r="R809" s="203" t="s">
        <v>632</v>
      </c>
      <c r="S809" s="211">
        <v>41370.521099537</v>
      </c>
      <c r="T809" s="212">
        <v>-4</v>
      </c>
      <c r="U809" s="224">
        <v>211251.88</v>
      </c>
    </row>
    <row r="810" spans="1:21" s="183" customFormat="1" hidden="1">
      <c r="A810" s="203" t="s">
        <v>622</v>
      </c>
      <c r="B810" s="203" t="s">
        <v>623</v>
      </c>
      <c r="C810" s="203" t="s">
        <v>624</v>
      </c>
      <c r="D810" s="203"/>
      <c r="E810" s="203" t="s">
        <v>1786</v>
      </c>
      <c r="F810" s="203" t="s">
        <v>1788</v>
      </c>
      <c r="G810" s="205">
        <v>1</v>
      </c>
      <c r="H810" s="203" t="s">
        <v>79</v>
      </c>
      <c r="I810" s="203" t="s">
        <v>1355</v>
      </c>
      <c r="J810" s="203" t="s">
        <v>1356</v>
      </c>
      <c r="K810" s="203" t="s">
        <v>629</v>
      </c>
      <c r="L810" s="211">
        <v>41381.344502314802</v>
      </c>
      <c r="M810" s="203" t="s">
        <v>630</v>
      </c>
      <c r="N810" s="212">
        <v>1</v>
      </c>
      <c r="O810" s="203" t="s">
        <v>1011</v>
      </c>
      <c r="P810" s="212">
        <v>36740</v>
      </c>
      <c r="Q810" s="205">
        <v>1</v>
      </c>
      <c r="R810" s="203" t="s">
        <v>632</v>
      </c>
      <c r="S810" s="211">
        <v>41380.356597222199</v>
      </c>
      <c r="T810" s="212">
        <v>-1</v>
      </c>
      <c r="U810" s="224">
        <v>36740</v>
      </c>
    </row>
    <row r="811" spans="1:21" s="183" customFormat="1" hidden="1">
      <c r="A811" s="203" t="s">
        <v>622</v>
      </c>
      <c r="B811" s="203" t="s">
        <v>623</v>
      </c>
      <c r="C811" s="203" t="s">
        <v>624</v>
      </c>
      <c r="D811" s="203"/>
      <c r="E811" s="203" t="s">
        <v>1786</v>
      </c>
      <c r="F811" s="203" t="s">
        <v>1788</v>
      </c>
      <c r="G811" s="205">
        <v>2</v>
      </c>
      <c r="H811" s="203" t="s">
        <v>79</v>
      </c>
      <c r="I811" s="203" t="s">
        <v>1078</v>
      </c>
      <c r="J811" s="203" t="s">
        <v>1079</v>
      </c>
      <c r="K811" s="203" t="s">
        <v>629</v>
      </c>
      <c r="L811" s="211">
        <v>41381.344502314802</v>
      </c>
      <c r="M811" s="203" t="s">
        <v>630</v>
      </c>
      <c r="N811" s="212">
        <v>1</v>
      </c>
      <c r="O811" s="203" t="s">
        <v>710</v>
      </c>
      <c r="P811" s="212">
        <v>7838</v>
      </c>
      <c r="Q811" s="205">
        <v>1</v>
      </c>
      <c r="R811" s="203" t="s">
        <v>632</v>
      </c>
      <c r="S811" s="211">
        <v>41380.356597222199</v>
      </c>
      <c r="T811" s="212">
        <v>-1</v>
      </c>
      <c r="U811" s="224">
        <v>7838</v>
      </c>
    </row>
    <row r="812" spans="1:21" s="183" customFormat="1" hidden="1">
      <c r="A812" s="203" t="s">
        <v>622</v>
      </c>
      <c r="B812" s="203" t="s">
        <v>623</v>
      </c>
      <c r="C812" s="203" t="s">
        <v>624</v>
      </c>
      <c r="D812" s="203"/>
      <c r="E812" s="203" t="s">
        <v>1786</v>
      </c>
      <c r="F812" s="203" t="s">
        <v>1788</v>
      </c>
      <c r="G812" s="205">
        <v>3</v>
      </c>
      <c r="H812" s="203" t="s">
        <v>1017</v>
      </c>
      <c r="I812" s="203" t="s">
        <v>1762</v>
      </c>
      <c r="J812" s="203" t="s">
        <v>1763</v>
      </c>
      <c r="K812" s="203" t="s">
        <v>629</v>
      </c>
      <c r="L812" s="211">
        <v>41381.344502314802</v>
      </c>
      <c r="M812" s="203" t="s">
        <v>630</v>
      </c>
      <c r="N812" s="212">
        <v>2</v>
      </c>
      <c r="O812" s="203" t="s">
        <v>725</v>
      </c>
      <c r="P812" s="212">
        <v>0</v>
      </c>
      <c r="Q812" s="205">
        <v>1</v>
      </c>
      <c r="R812" s="203" t="s">
        <v>632</v>
      </c>
      <c r="S812" s="211">
        <v>41380.3605439815</v>
      </c>
      <c r="T812" s="212">
        <v>-2</v>
      </c>
      <c r="U812" s="224">
        <v>0</v>
      </c>
    </row>
    <row r="813" spans="1:21" s="183" customFormat="1" hidden="1">
      <c r="A813" s="203" t="s">
        <v>622</v>
      </c>
      <c r="B813" s="203" t="s">
        <v>623</v>
      </c>
      <c r="C813" s="203" t="s">
        <v>624</v>
      </c>
      <c r="D813" s="203"/>
      <c r="E813" s="203" t="s">
        <v>1786</v>
      </c>
      <c r="F813" s="203" t="s">
        <v>1788</v>
      </c>
      <c r="G813" s="205">
        <v>4</v>
      </c>
      <c r="H813" s="203" t="s">
        <v>1017</v>
      </c>
      <c r="I813" s="203" t="s">
        <v>1766</v>
      </c>
      <c r="J813" s="203" t="s">
        <v>1767</v>
      </c>
      <c r="K813" s="203" t="s">
        <v>629</v>
      </c>
      <c r="L813" s="211">
        <v>41381.344502314802</v>
      </c>
      <c r="M813" s="203" t="s">
        <v>630</v>
      </c>
      <c r="N813" s="212">
        <v>2</v>
      </c>
      <c r="O813" s="203" t="s">
        <v>725</v>
      </c>
      <c r="P813" s="212">
        <v>0</v>
      </c>
      <c r="Q813" s="205">
        <v>1</v>
      </c>
      <c r="R813" s="203" t="s">
        <v>632</v>
      </c>
      <c r="S813" s="211">
        <v>41380.3605439815</v>
      </c>
      <c r="T813" s="212">
        <v>-2</v>
      </c>
      <c r="U813" s="224">
        <v>0</v>
      </c>
    </row>
    <row r="814" spans="1:21" s="183" customFormat="1" hidden="1">
      <c r="A814" s="203" t="s">
        <v>622</v>
      </c>
      <c r="B814" s="203" t="s">
        <v>623</v>
      </c>
      <c r="C814" s="203" t="s">
        <v>624</v>
      </c>
      <c r="D814" s="203"/>
      <c r="E814" s="203" t="s">
        <v>1786</v>
      </c>
      <c r="F814" s="203" t="s">
        <v>1788</v>
      </c>
      <c r="G814" s="205">
        <v>5</v>
      </c>
      <c r="H814" s="203" t="s">
        <v>1017</v>
      </c>
      <c r="I814" s="203" t="s">
        <v>1764</v>
      </c>
      <c r="J814" s="203" t="s">
        <v>1765</v>
      </c>
      <c r="K814" s="203" t="s">
        <v>629</v>
      </c>
      <c r="L814" s="211">
        <v>41381.344502314802</v>
      </c>
      <c r="M814" s="203" t="s">
        <v>630</v>
      </c>
      <c r="N814" s="212">
        <v>2</v>
      </c>
      <c r="O814" s="203" t="s">
        <v>725</v>
      </c>
      <c r="P814" s="212">
        <v>0</v>
      </c>
      <c r="Q814" s="205">
        <v>1</v>
      </c>
      <c r="R814" s="203" t="s">
        <v>632</v>
      </c>
      <c r="S814" s="211">
        <v>41380.3605439815</v>
      </c>
      <c r="T814" s="212">
        <v>-2</v>
      </c>
      <c r="U814" s="224">
        <v>0</v>
      </c>
    </row>
    <row r="815" spans="1:21" s="183" customFormat="1" hidden="1">
      <c r="A815" s="203" t="s">
        <v>622</v>
      </c>
      <c r="B815" s="203" t="s">
        <v>623</v>
      </c>
      <c r="C815" s="203" t="s">
        <v>624</v>
      </c>
      <c r="D815" s="203"/>
      <c r="E815" s="203" t="s">
        <v>1786</v>
      </c>
      <c r="F815" s="203" t="s">
        <v>1788</v>
      </c>
      <c r="G815" s="205">
        <v>6</v>
      </c>
      <c r="H815" s="203" t="s">
        <v>1017</v>
      </c>
      <c r="I815" s="203" t="s">
        <v>1789</v>
      </c>
      <c r="J815" s="203" t="s">
        <v>1790</v>
      </c>
      <c r="K815" s="203" t="s">
        <v>629</v>
      </c>
      <c r="L815" s="211">
        <v>41381.344502314802</v>
      </c>
      <c r="M815" s="203" t="s">
        <v>630</v>
      </c>
      <c r="N815" s="212">
        <v>2</v>
      </c>
      <c r="O815" s="203" t="s">
        <v>725</v>
      </c>
      <c r="P815" s="212">
        <v>0</v>
      </c>
      <c r="Q815" s="205">
        <v>1</v>
      </c>
      <c r="R815" s="203" t="s">
        <v>632</v>
      </c>
      <c r="S815" s="211">
        <v>41380.360532407401</v>
      </c>
      <c r="T815" s="212">
        <v>-2</v>
      </c>
      <c r="U815" s="224">
        <v>0</v>
      </c>
    </row>
    <row r="816" spans="1:21" s="183" customFormat="1" hidden="1">
      <c r="A816" s="203" t="s">
        <v>622</v>
      </c>
      <c r="B816" s="203" t="s">
        <v>623</v>
      </c>
      <c r="C816" s="203" t="s">
        <v>624</v>
      </c>
      <c r="D816" s="203"/>
      <c r="E816" s="203" t="s">
        <v>1786</v>
      </c>
      <c r="F816" s="203" t="s">
        <v>1788</v>
      </c>
      <c r="G816" s="205">
        <v>7</v>
      </c>
      <c r="H816" s="203" t="s">
        <v>1017</v>
      </c>
      <c r="I816" s="203" t="s">
        <v>1791</v>
      </c>
      <c r="J816" s="203" t="s">
        <v>1792</v>
      </c>
      <c r="K816" s="203" t="s">
        <v>629</v>
      </c>
      <c r="L816" s="211">
        <v>41381.344502314802</v>
      </c>
      <c r="M816" s="203" t="s">
        <v>630</v>
      </c>
      <c r="N816" s="212">
        <v>2</v>
      </c>
      <c r="O816" s="203" t="s">
        <v>725</v>
      </c>
      <c r="P816" s="212">
        <v>0</v>
      </c>
      <c r="Q816" s="205">
        <v>1</v>
      </c>
      <c r="R816" s="203" t="s">
        <v>632</v>
      </c>
      <c r="S816" s="211">
        <v>41380.360532407401</v>
      </c>
      <c r="T816" s="212">
        <v>-2</v>
      </c>
      <c r="U816" s="224">
        <v>0</v>
      </c>
    </row>
    <row r="817" spans="1:21" s="183" customFormat="1" hidden="1">
      <c r="A817" s="203" t="s">
        <v>622</v>
      </c>
      <c r="B817" s="203" t="s">
        <v>623</v>
      </c>
      <c r="C817" s="203" t="s">
        <v>624</v>
      </c>
      <c r="D817" s="203"/>
      <c r="E817" s="203" t="s">
        <v>1786</v>
      </c>
      <c r="F817" s="203" t="s">
        <v>1788</v>
      </c>
      <c r="G817" s="205">
        <v>8</v>
      </c>
      <c r="H817" s="203" t="s">
        <v>1017</v>
      </c>
      <c r="I817" s="203" t="s">
        <v>1793</v>
      </c>
      <c r="J817" s="203" t="s">
        <v>1794</v>
      </c>
      <c r="K817" s="203" t="s">
        <v>629</v>
      </c>
      <c r="L817" s="211">
        <v>41381.344502314802</v>
      </c>
      <c r="M817" s="203" t="s">
        <v>630</v>
      </c>
      <c r="N817" s="212">
        <v>2</v>
      </c>
      <c r="O817" s="203" t="s">
        <v>725</v>
      </c>
      <c r="P817" s="212">
        <v>0</v>
      </c>
      <c r="Q817" s="205">
        <v>1</v>
      </c>
      <c r="R817" s="203" t="s">
        <v>632</v>
      </c>
      <c r="S817" s="211">
        <v>41380.360532407401</v>
      </c>
      <c r="T817" s="212">
        <v>-2</v>
      </c>
      <c r="U817" s="224">
        <v>0</v>
      </c>
    </row>
    <row r="818" spans="1:21" s="183" customFormat="1" hidden="1">
      <c r="A818" s="203" t="s">
        <v>622</v>
      </c>
      <c r="B818" s="203" t="s">
        <v>623</v>
      </c>
      <c r="C818" s="203" t="s">
        <v>624</v>
      </c>
      <c r="D818" s="203"/>
      <c r="E818" s="203" t="s">
        <v>1786</v>
      </c>
      <c r="F818" s="203" t="s">
        <v>1795</v>
      </c>
      <c r="G818" s="205">
        <v>2</v>
      </c>
      <c r="H818" s="203" t="s">
        <v>79</v>
      </c>
      <c r="I818" s="203" t="s">
        <v>1213</v>
      </c>
      <c r="J818" s="203" t="s">
        <v>1214</v>
      </c>
      <c r="K818" s="203" t="s">
        <v>629</v>
      </c>
      <c r="L818" s="211">
        <v>41393.660416666702</v>
      </c>
      <c r="M818" s="203" t="s">
        <v>630</v>
      </c>
      <c r="N818" s="212">
        <v>1</v>
      </c>
      <c r="O818" s="203" t="s">
        <v>675</v>
      </c>
      <c r="P818" s="212">
        <v>6741900</v>
      </c>
      <c r="Q818" s="205">
        <v>1</v>
      </c>
      <c r="R818" s="203" t="s">
        <v>629</v>
      </c>
      <c r="S818" s="203" t="s">
        <v>629</v>
      </c>
      <c r="T818" s="212" t="s">
        <v>629</v>
      </c>
      <c r="U818" s="224" t="s">
        <v>629</v>
      </c>
    </row>
    <row r="819" spans="1:21" s="183" customFormat="1" hidden="1">
      <c r="A819" s="203" t="s">
        <v>622</v>
      </c>
      <c r="B819" s="203" t="s">
        <v>623</v>
      </c>
      <c r="C819" s="203" t="s">
        <v>624</v>
      </c>
      <c r="D819" s="203"/>
      <c r="E819" s="203" t="s">
        <v>1786</v>
      </c>
      <c r="F819" s="203" t="s">
        <v>629</v>
      </c>
      <c r="G819" s="205" t="s">
        <v>629</v>
      </c>
      <c r="H819" s="203" t="s">
        <v>79</v>
      </c>
      <c r="I819" s="203" t="s">
        <v>680</v>
      </c>
      <c r="J819" s="203" t="s">
        <v>681</v>
      </c>
      <c r="K819" s="203" t="s">
        <v>629</v>
      </c>
      <c r="L819" s="211">
        <v>41366.635416666701</v>
      </c>
      <c r="M819" s="203" t="s">
        <v>630</v>
      </c>
      <c r="N819" s="212">
        <v>50</v>
      </c>
      <c r="O819" s="203" t="s">
        <v>629</v>
      </c>
      <c r="P819" s="212">
        <v>448611.5</v>
      </c>
      <c r="Q819" s="205">
        <v>1</v>
      </c>
      <c r="R819" s="203" t="s">
        <v>632</v>
      </c>
      <c r="S819" s="211">
        <v>41370.513530092598</v>
      </c>
      <c r="T819" s="212">
        <v>-50</v>
      </c>
      <c r="U819" s="224">
        <v>440898</v>
      </c>
    </row>
    <row r="820" spans="1:21" s="183" customFormat="1" hidden="1">
      <c r="A820" s="203" t="s">
        <v>622</v>
      </c>
      <c r="B820" s="203" t="s">
        <v>623</v>
      </c>
      <c r="C820" s="203" t="s">
        <v>624</v>
      </c>
      <c r="D820" s="203"/>
      <c r="E820" s="203" t="s">
        <v>1786</v>
      </c>
      <c r="F820" s="203" t="s">
        <v>629</v>
      </c>
      <c r="G820" s="205" t="s">
        <v>629</v>
      </c>
      <c r="H820" s="203" t="s">
        <v>79</v>
      </c>
      <c r="I820" s="203" t="s">
        <v>1051</v>
      </c>
      <c r="J820" s="203" t="s">
        <v>443</v>
      </c>
      <c r="K820" s="203" t="s">
        <v>629</v>
      </c>
      <c r="L820" s="211">
        <v>41366.635416666701</v>
      </c>
      <c r="M820" s="203" t="s">
        <v>630</v>
      </c>
      <c r="N820" s="212">
        <v>200</v>
      </c>
      <c r="O820" s="203" t="s">
        <v>629</v>
      </c>
      <c r="P820" s="212">
        <v>220000</v>
      </c>
      <c r="Q820" s="205">
        <v>1</v>
      </c>
      <c r="R820" s="203" t="s">
        <v>632</v>
      </c>
      <c r="S820" s="211">
        <v>41370.517951388902</v>
      </c>
      <c r="T820" s="212">
        <v>-200</v>
      </c>
      <c r="U820" s="224">
        <v>220000</v>
      </c>
    </row>
    <row r="821" spans="1:21" s="183" customFormat="1" hidden="1">
      <c r="A821" s="203" t="s">
        <v>622</v>
      </c>
      <c r="B821" s="203" t="s">
        <v>623</v>
      </c>
      <c r="C821" s="203" t="s">
        <v>624</v>
      </c>
      <c r="D821" s="203"/>
      <c r="E821" s="203" t="s">
        <v>1786</v>
      </c>
      <c r="F821" s="203" t="s">
        <v>629</v>
      </c>
      <c r="G821" s="205" t="s">
        <v>629</v>
      </c>
      <c r="H821" s="203" t="s">
        <v>79</v>
      </c>
      <c r="I821" s="203" t="s">
        <v>678</v>
      </c>
      <c r="J821" s="203" t="s">
        <v>679</v>
      </c>
      <c r="K821" s="203" t="s">
        <v>629</v>
      </c>
      <c r="L821" s="211">
        <v>41366.6340277778</v>
      </c>
      <c r="M821" s="203" t="s">
        <v>630</v>
      </c>
      <c r="N821" s="212">
        <v>150</v>
      </c>
      <c r="O821" s="203" t="s">
        <v>629</v>
      </c>
      <c r="P821" s="212">
        <v>337500</v>
      </c>
      <c r="Q821" s="205">
        <v>1</v>
      </c>
      <c r="R821" s="203" t="s">
        <v>632</v>
      </c>
      <c r="S821" s="211">
        <v>41370.516597222202</v>
      </c>
      <c r="T821" s="212">
        <v>-150</v>
      </c>
      <c r="U821" s="224">
        <v>337500</v>
      </c>
    </row>
    <row r="822" spans="1:21" s="183" customFormat="1" hidden="1">
      <c r="A822" s="203" t="s">
        <v>622</v>
      </c>
      <c r="B822" s="203" t="s">
        <v>623</v>
      </c>
      <c r="C822" s="203" t="s">
        <v>624</v>
      </c>
      <c r="D822" s="203"/>
      <c r="E822" s="203" t="s">
        <v>1786</v>
      </c>
      <c r="F822" s="203" t="s">
        <v>629</v>
      </c>
      <c r="G822" s="205" t="s">
        <v>629</v>
      </c>
      <c r="H822" s="203" t="s">
        <v>79</v>
      </c>
      <c r="I822" s="203" t="s">
        <v>1796</v>
      </c>
      <c r="J822" s="203" t="s">
        <v>370</v>
      </c>
      <c r="K822" s="203" t="s">
        <v>629</v>
      </c>
      <c r="L822" s="211">
        <v>41366.636111111096</v>
      </c>
      <c r="M822" s="203" t="s">
        <v>630</v>
      </c>
      <c r="N822" s="212">
        <v>5</v>
      </c>
      <c r="O822" s="203" t="s">
        <v>629</v>
      </c>
      <c r="P822" s="212">
        <v>82500</v>
      </c>
      <c r="Q822" s="205">
        <v>1</v>
      </c>
      <c r="R822" s="203" t="s">
        <v>632</v>
      </c>
      <c r="S822" s="211">
        <v>41370.519629629598</v>
      </c>
      <c r="T822" s="212">
        <v>-5</v>
      </c>
      <c r="U822" s="224">
        <v>82500</v>
      </c>
    </row>
    <row r="823" spans="1:21" s="183" customFormat="1" hidden="1">
      <c r="A823" s="203" t="s">
        <v>622</v>
      </c>
      <c r="B823" s="203" t="s">
        <v>623</v>
      </c>
      <c r="C823" s="203" t="s">
        <v>624</v>
      </c>
      <c r="D823" s="203"/>
      <c r="E823" s="203" t="s">
        <v>1786</v>
      </c>
      <c r="F823" s="203" t="s">
        <v>629</v>
      </c>
      <c r="G823" s="205" t="s">
        <v>629</v>
      </c>
      <c r="H823" s="203" t="s">
        <v>79</v>
      </c>
      <c r="I823" s="203" t="s">
        <v>1009</v>
      </c>
      <c r="J823" s="203" t="s">
        <v>1010</v>
      </c>
      <c r="K823" s="203" t="s">
        <v>629</v>
      </c>
      <c r="L823" s="211">
        <v>41366.636111111096</v>
      </c>
      <c r="M823" s="203" t="s">
        <v>630</v>
      </c>
      <c r="N823" s="212">
        <v>1</v>
      </c>
      <c r="O823" s="203" t="s">
        <v>629</v>
      </c>
      <c r="P823" s="212">
        <v>54340</v>
      </c>
      <c r="Q823" s="205">
        <v>1</v>
      </c>
      <c r="R823" s="203" t="s">
        <v>632</v>
      </c>
      <c r="S823" s="211">
        <v>41370.519016203703</v>
      </c>
      <c r="T823" s="212">
        <v>-1</v>
      </c>
      <c r="U823" s="224">
        <v>52812.97</v>
      </c>
    </row>
    <row r="824" spans="1:21" s="183" customFormat="1" hidden="1">
      <c r="A824" s="203" t="s">
        <v>622</v>
      </c>
      <c r="B824" s="203" t="s">
        <v>623</v>
      </c>
      <c r="C824" s="203" t="s">
        <v>624</v>
      </c>
      <c r="D824" s="203"/>
      <c r="E824" s="203" t="s">
        <v>1786</v>
      </c>
      <c r="F824" s="203" t="s">
        <v>629</v>
      </c>
      <c r="G824" s="205" t="s">
        <v>629</v>
      </c>
      <c r="H824" s="203" t="s">
        <v>79</v>
      </c>
      <c r="I824" s="203" t="s">
        <v>1009</v>
      </c>
      <c r="J824" s="203" t="s">
        <v>1010</v>
      </c>
      <c r="K824" s="203" t="s">
        <v>629</v>
      </c>
      <c r="L824" s="211">
        <v>41366.636111111096</v>
      </c>
      <c r="M824" s="203" t="s">
        <v>630</v>
      </c>
      <c r="N824" s="212">
        <v>1</v>
      </c>
      <c r="O824" s="203" t="s">
        <v>629</v>
      </c>
      <c r="P824" s="212">
        <v>54340</v>
      </c>
      <c r="Q824" s="205">
        <v>2</v>
      </c>
      <c r="R824" s="203" t="s">
        <v>632</v>
      </c>
      <c r="S824" s="211">
        <v>41370.521099537</v>
      </c>
      <c r="T824" s="212">
        <v>-4</v>
      </c>
      <c r="U824" s="224">
        <v>211251.88</v>
      </c>
    </row>
    <row r="825" spans="1:21" s="183" customFormat="1" hidden="1">
      <c r="A825" s="203" t="s">
        <v>622</v>
      </c>
      <c r="B825" s="203" t="s">
        <v>623</v>
      </c>
      <c r="C825" s="203" t="s">
        <v>624</v>
      </c>
      <c r="D825" s="203"/>
      <c r="E825" s="203" t="s">
        <v>1797</v>
      </c>
      <c r="F825" s="203" t="s">
        <v>629</v>
      </c>
      <c r="G825" s="205" t="s">
        <v>629</v>
      </c>
      <c r="H825" s="203" t="s">
        <v>79</v>
      </c>
      <c r="I825" s="203" t="s">
        <v>680</v>
      </c>
      <c r="J825" s="203" t="s">
        <v>681</v>
      </c>
      <c r="K825" s="203" t="s">
        <v>629</v>
      </c>
      <c r="L825" s="211">
        <v>41366.641666666699</v>
      </c>
      <c r="M825" s="203" t="s">
        <v>630</v>
      </c>
      <c r="N825" s="212">
        <v>50</v>
      </c>
      <c r="O825" s="203" t="s">
        <v>629</v>
      </c>
      <c r="P825" s="212">
        <v>448611.5</v>
      </c>
      <c r="Q825" s="205">
        <v>1</v>
      </c>
      <c r="R825" s="203" t="s">
        <v>632</v>
      </c>
      <c r="S825" s="211">
        <v>41372.427418981497</v>
      </c>
      <c r="T825" s="212">
        <v>-50</v>
      </c>
      <c r="U825" s="224">
        <v>440898</v>
      </c>
    </row>
    <row r="826" spans="1:21" s="183" customFormat="1" hidden="1">
      <c r="A826" s="203" t="s">
        <v>622</v>
      </c>
      <c r="B826" s="203" t="s">
        <v>623</v>
      </c>
      <c r="C826" s="203" t="s">
        <v>624</v>
      </c>
      <c r="D826" s="203"/>
      <c r="E826" s="203" t="s">
        <v>1797</v>
      </c>
      <c r="F826" s="203" t="s">
        <v>629</v>
      </c>
      <c r="G826" s="205" t="s">
        <v>629</v>
      </c>
      <c r="H826" s="203" t="s">
        <v>79</v>
      </c>
      <c r="I826" s="203" t="s">
        <v>1051</v>
      </c>
      <c r="J826" s="203" t="s">
        <v>443</v>
      </c>
      <c r="K826" s="203" t="s">
        <v>629</v>
      </c>
      <c r="L826" s="211">
        <v>41366.639583333301</v>
      </c>
      <c r="M826" s="203" t="s">
        <v>630</v>
      </c>
      <c r="N826" s="212">
        <v>200</v>
      </c>
      <c r="O826" s="203" t="s">
        <v>629</v>
      </c>
      <c r="P826" s="212">
        <v>220000</v>
      </c>
      <c r="Q826" s="205">
        <v>1</v>
      </c>
      <c r="R826" s="203" t="s">
        <v>632</v>
      </c>
      <c r="S826" s="211">
        <v>41372.427418981497</v>
      </c>
      <c r="T826" s="212">
        <v>-200</v>
      </c>
      <c r="U826" s="224">
        <v>220000</v>
      </c>
    </row>
    <row r="827" spans="1:21" s="183" customFormat="1" hidden="1">
      <c r="A827" s="203" t="s">
        <v>622</v>
      </c>
      <c r="B827" s="203" t="s">
        <v>623</v>
      </c>
      <c r="C827" s="203" t="s">
        <v>624</v>
      </c>
      <c r="D827" s="203"/>
      <c r="E827" s="203" t="s">
        <v>1797</v>
      </c>
      <c r="F827" s="203" t="s">
        <v>629</v>
      </c>
      <c r="G827" s="205" t="s">
        <v>629</v>
      </c>
      <c r="H827" s="203" t="s">
        <v>79</v>
      </c>
      <c r="I827" s="203" t="s">
        <v>1093</v>
      </c>
      <c r="J827" s="203" t="s">
        <v>445</v>
      </c>
      <c r="K827" s="203" t="s">
        <v>629</v>
      </c>
      <c r="L827" s="211">
        <v>41366.6381944444</v>
      </c>
      <c r="M827" s="203" t="s">
        <v>630</v>
      </c>
      <c r="N827" s="212">
        <v>12</v>
      </c>
      <c r="O827" s="203" t="s">
        <v>629</v>
      </c>
      <c r="P827" s="212">
        <v>37233.480000000003</v>
      </c>
      <c r="Q827" s="205">
        <v>1</v>
      </c>
      <c r="R827" s="203" t="s">
        <v>632</v>
      </c>
      <c r="S827" s="211">
        <v>41372.427418981497</v>
      </c>
      <c r="T827" s="212">
        <v>-12</v>
      </c>
      <c r="U827" s="224">
        <v>37233.480000000003</v>
      </c>
    </row>
    <row r="828" spans="1:21" s="183" customFormat="1" hidden="1">
      <c r="A828" s="203" t="s">
        <v>622</v>
      </c>
      <c r="B828" s="203" t="s">
        <v>623</v>
      </c>
      <c r="C828" s="203" t="s">
        <v>624</v>
      </c>
      <c r="D828" s="203"/>
      <c r="E828" s="203" t="s">
        <v>1797</v>
      </c>
      <c r="F828" s="203" t="s">
        <v>629</v>
      </c>
      <c r="G828" s="205" t="s">
        <v>629</v>
      </c>
      <c r="H828" s="203" t="s">
        <v>79</v>
      </c>
      <c r="I828" s="203" t="s">
        <v>1009</v>
      </c>
      <c r="J828" s="203" t="s">
        <v>1010</v>
      </c>
      <c r="K828" s="203" t="s">
        <v>629</v>
      </c>
      <c r="L828" s="211">
        <v>41366.637499999997</v>
      </c>
      <c r="M828" s="203" t="s">
        <v>630</v>
      </c>
      <c r="N828" s="212">
        <v>1</v>
      </c>
      <c r="O828" s="203" t="s">
        <v>629</v>
      </c>
      <c r="P828" s="212">
        <v>54340</v>
      </c>
      <c r="Q828" s="205">
        <v>1</v>
      </c>
      <c r="R828" s="203" t="s">
        <v>629</v>
      </c>
      <c r="S828" s="203" t="s">
        <v>629</v>
      </c>
      <c r="T828" s="212" t="s">
        <v>629</v>
      </c>
      <c r="U828" s="224" t="s">
        <v>629</v>
      </c>
    </row>
    <row r="829" spans="1:21" s="183" customFormat="1" hidden="1">
      <c r="A829" s="203" t="s">
        <v>622</v>
      </c>
      <c r="B829" s="203" t="s">
        <v>623</v>
      </c>
      <c r="C829" s="203" t="s">
        <v>624</v>
      </c>
      <c r="D829" s="203"/>
      <c r="E829" s="203" t="s">
        <v>1798</v>
      </c>
      <c r="F829" s="203" t="s">
        <v>1799</v>
      </c>
      <c r="G829" s="205">
        <v>11</v>
      </c>
      <c r="H829" s="203" t="s">
        <v>79</v>
      </c>
      <c r="I829" s="203" t="s">
        <v>1800</v>
      </c>
      <c r="J829" s="203" t="s">
        <v>1801</v>
      </c>
      <c r="K829" s="203" t="s">
        <v>629</v>
      </c>
      <c r="L829" s="211">
        <v>41423.403923611098</v>
      </c>
      <c r="M829" s="203" t="s">
        <v>630</v>
      </c>
      <c r="N829" s="212">
        <v>40</v>
      </c>
      <c r="O829" s="203" t="s">
        <v>1011</v>
      </c>
      <c r="P829" s="212">
        <v>6217200</v>
      </c>
      <c r="Q829" s="205">
        <v>1</v>
      </c>
      <c r="R829" s="203" t="s">
        <v>632</v>
      </c>
      <c r="S829" s="211">
        <v>41421.634780092601</v>
      </c>
      <c r="T829" s="212">
        <v>-40</v>
      </c>
      <c r="U829" s="224">
        <v>6217200</v>
      </c>
    </row>
    <row r="830" spans="1:21" s="183" customFormat="1" hidden="1">
      <c r="A830" s="203" t="s">
        <v>622</v>
      </c>
      <c r="B830" s="203" t="s">
        <v>623</v>
      </c>
      <c r="C830" s="203" t="s">
        <v>624</v>
      </c>
      <c r="D830" s="203"/>
      <c r="E830" s="203" t="s">
        <v>1798</v>
      </c>
      <c r="F830" s="203" t="s">
        <v>1799</v>
      </c>
      <c r="G830" s="205">
        <v>12</v>
      </c>
      <c r="H830" s="203" t="s">
        <v>79</v>
      </c>
      <c r="I830" s="203" t="s">
        <v>1802</v>
      </c>
      <c r="J830" s="203" t="s">
        <v>1803</v>
      </c>
      <c r="K830" s="203" t="s">
        <v>629</v>
      </c>
      <c r="L830" s="211">
        <v>41423.403923611098</v>
      </c>
      <c r="M830" s="203" t="s">
        <v>630</v>
      </c>
      <c r="N830" s="212">
        <v>40</v>
      </c>
      <c r="O830" s="203" t="s">
        <v>1011</v>
      </c>
      <c r="P830" s="212">
        <v>6217200</v>
      </c>
      <c r="Q830" s="205">
        <v>1</v>
      </c>
      <c r="R830" s="203" t="s">
        <v>632</v>
      </c>
      <c r="S830" s="211">
        <v>41421.634780092601</v>
      </c>
      <c r="T830" s="212">
        <v>-40</v>
      </c>
      <c r="U830" s="224">
        <v>6217200</v>
      </c>
    </row>
    <row r="831" spans="1:21" s="183" customFormat="1" hidden="1">
      <c r="A831" s="203" t="s">
        <v>622</v>
      </c>
      <c r="B831" s="203" t="s">
        <v>623</v>
      </c>
      <c r="C831" s="203" t="s">
        <v>624</v>
      </c>
      <c r="D831" s="203"/>
      <c r="E831" s="203" t="s">
        <v>1798</v>
      </c>
      <c r="F831" s="203" t="s">
        <v>1799</v>
      </c>
      <c r="G831" s="205">
        <v>13</v>
      </c>
      <c r="H831" s="203" t="s">
        <v>79</v>
      </c>
      <c r="I831" s="203" t="s">
        <v>1804</v>
      </c>
      <c r="J831" s="203" t="s">
        <v>1805</v>
      </c>
      <c r="K831" s="203" t="s">
        <v>629</v>
      </c>
      <c r="L831" s="211">
        <v>41423.403923611098</v>
      </c>
      <c r="M831" s="203" t="s">
        <v>630</v>
      </c>
      <c r="N831" s="212">
        <v>40</v>
      </c>
      <c r="O831" s="203" t="s">
        <v>1011</v>
      </c>
      <c r="P831" s="212">
        <v>6217200</v>
      </c>
      <c r="Q831" s="205">
        <v>1</v>
      </c>
      <c r="R831" s="203" t="s">
        <v>632</v>
      </c>
      <c r="S831" s="211">
        <v>41421.634780092601</v>
      </c>
      <c r="T831" s="212">
        <v>-40</v>
      </c>
      <c r="U831" s="224">
        <v>6217200</v>
      </c>
    </row>
    <row r="832" spans="1:21" s="183" customFormat="1" hidden="1">
      <c r="A832" s="203" t="s">
        <v>622</v>
      </c>
      <c r="B832" s="203" t="s">
        <v>623</v>
      </c>
      <c r="C832" s="203" t="s">
        <v>624</v>
      </c>
      <c r="D832" s="203"/>
      <c r="E832" s="203" t="s">
        <v>1806</v>
      </c>
      <c r="F832" s="203" t="s">
        <v>1807</v>
      </c>
      <c r="G832" s="205">
        <v>1</v>
      </c>
      <c r="H832" s="203" t="s">
        <v>537</v>
      </c>
      <c r="I832" s="203" t="s">
        <v>629</v>
      </c>
      <c r="J832" s="203" t="s">
        <v>1808</v>
      </c>
      <c r="K832" s="203" t="s">
        <v>629</v>
      </c>
      <c r="L832" s="211">
        <v>41379.606504629599</v>
      </c>
      <c r="M832" s="203" t="s">
        <v>629</v>
      </c>
      <c r="N832" s="212">
        <v>1</v>
      </c>
      <c r="O832" s="203" t="s">
        <v>693</v>
      </c>
      <c r="P832" s="212">
        <v>0</v>
      </c>
      <c r="Q832" s="205">
        <v>1</v>
      </c>
      <c r="R832" s="203" t="s">
        <v>629</v>
      </c>
      <c r="S832" s="203" t="s">
        <v>629</v>
      </c>
      <c r="T832" s="212" t="s">
        <v>629</v>
      </c>
      <c r="U832" s="224" t="s">
        <v>629</v>
      </c>
    </row>
    <row r="833" spans="1:21" s="183" customFormat="1" hidden="1">
      <c r="A833" s="203" t="s">
        <v>622</v>
      </c>
      <c r="B833" s="203" t="s">
        <v>623</v>
      </c>
      <c r="C833" s="203" t="s">
        <v>624</v>
      </c>
      <c r="D833" s="203"/>
      <c r="E833" s="203" t="s">
        <v>1809</v>
      </c>
      <c r="F833" s="203" t="s">
        <v>629</v>
      </c>
      <c r="G833" s="205" t="s">
        <v>629</v>
      </c>
      <c r="H833" s="203" t="s">
        <v>79</v>
      </c>
      <c r="I833" s="203" t="s">
        <v>1810</v>
      </c>
      <c r="J833" s="203" t="s">
        <v>1811</v>
      </c>
      <c r="K833" s="203" t="s">
        <v>629</v>
      </c>
      <c r="L833" s="211">
        <v>41404.5493055556</v>
      </c>
      <c r="M833" s="203" t="s">
        <v>630</v>
      </c>
      <c r="N833" s="212">
        <v>2</v>
      </c>
      <c r="O833" s="203" t="s">
        <v>629</v>
      </c>
      <c r="P833" s="212">
        <v>0</v>
      </c>
      <c r="Q833" s="205">
        <v>1</v>
      </c>
      <c r="R833" s="203" t="s">
        <v>632</v>
      </c>
      <c r="S833" s="211">
        <v>41435.306956018503</v>
      </c>
      <c r="T833" s="212">
        <v>-2</v>
      </c>
      <c r="U833" s="224">
        <v>5880600</v>
      </c>
    </row>
    <row r="834" spans="1:21" s="183" customFormat="1" hidden="1">
      <c r="A834" s="203" t="s">
        <v>622</v>
      </c>
      <c r="B834" s="203" t="s">
        <v>623</v>
      </c>
      <c r="C834" s="203" t="s">
        <v>624</v>
      </c>
      <c r="D834" s="203"/>
      <c r="E834" s="203" t="s">
        <v>1812</v>
      </c>
      <c r="F834" s="203" t="s">
        <v>629</v>
      </c>
      <c r="G834" s="205" t="s">
        <v>629</v>
      </c>
      <c r="H834" s="203" t="s">
        <v>79</v>
      </c>
      <c r="I834" s="203" t="s">
        <v>1663</v>
      </c>
      <c r="J834" s="203" t="s">
        <v>1664</v>
      </c>
      <c r="K834" s="203" t="s">
        <v>629</v>
      </c>
      <c r="L834" s="211">
        <v>41397.416666666701</v>
      </c>
      <c r="M834" s="203" t="s">
        <v>630</v>
      </c>
      <c r="N834" s="212">
        <v>10</v>
      </c>
      <c r="O834" s="203" t="s">
        <v>629</v>
      </c>
      <c r="P834" s="212">
        <v>0</v>
      </c>
      <c r="Q834" s="205">
        <v>1</v>
      </c>
      <c r="R834" s="203" t="s">
        <v>632</v>
      </c>
      <c r="S834" s="211">
        <v>41409.561805555597</v>
      </c>
      <c r="T834" s="212">
        <v>-10</v>
      </c>
      <c r="U834" s="224">
        <v>1100000</v>
      </c>
    </row>
    <row r="835" spans="1:21" s="183" customFormat="1" hidden="1">
      <c r="A835" s="203" t="s">
        <v>622</v>
      </c>
      <c r="B835" s="203" t="s">
        <v>623</v>
      </c>
      <c r="C835" s="203" t="s">
        <v>624</v>
      </c>
      <c r="D835" s="203"/>
      <c r="E835" s="203" t="s">
        <v>1812</v>
      </c>
      <c r="F835" s="203" t="s">
        <v>629</v>
      </c>
      <c r="G835" s="205" t="s">
        <v>629</v>
      </c>
      <c r="H835" s="203" t="s">
        <v>79</v>
      </c>
      <c r="I835" s="203" t="s">
        <v>1665</v>
      </c>
      <c r="J835" s="203" t="s">
        <v>1666</v>
      </c>
      <c r="K835" s="203" t="s">
        <v>629</v>
      </c>
      <c r="L835" s="211">
        <v>41397.416666666701</v>
      </c>
      <c r="M835" s="203" t="s">
        <v>630</v>
      </c>
      <c r="N835" s="212">
        <v>10</v>
      </c>
      <c r="O835" s="203" t="s">
        <v>629</v>
      </c>
      <c r="P835" s="212">
        <v>0</v>
      </c>
      <c r="Q835" s="205">
        <v>1</v>
      </c>
      <c r="R835" s="203" t="s">
        <v>632</v>
      </c>
      <c r="S835" s="211">
        <v>41409.561805555597</v>
      </c>
      <c r="T835" s="212">
        <v>-10</v>
      </c>
      <c r="U835" s="224">
        <v>825000</v>
      </c>
    </row>
    <row r="836" spans="1:21" s="183" customFormat="1" hidden="1">
      <c r="A836" s="203" t="s">
        <v>622</v>
      </c>
      <c r="B836" s="203" t="s">
        <v>623</v>
      </c>
      <c r="C836" s="203" t="s">
        <v>624</v>
      </c>
      <c r="D836" s="203"/>
      <c r="E836" s="203" t="s">
        <v>1812</v>
      </c>
      <c r="F836" s="203" t="s">
        <v>629</v>
      </c>
      <c r="G836" s="205" t="s">
        <v>629</v>
      </c>
      <c r="H836" s="203" t="s">
        <v>79</v>
      </c>
      <c r="I836" s="203" t="s">
        <v>1667</v>
      </c>
      <c r="J836" s="203" t="s">
        <v>1668</v>
      </c>
      <c r="K836" s="203" t="s">
        <v>629</v>
      </c>
      <c r="L836" s="211">
        <v>41397.416666666701</v>
      </c>
      <c r="M836" s="203" t="s">
        <v>630</v>
      </c>
      <c r="N836" s="212">
        <v>10</v>
      </c>
      <c r="O836" s="203" t="s">
        <v>629</v>
      </c>
      <c r="P836" s="212">
        <v>0</v>
      </c>
      <c r="Q836" s="205">
        <v>1</v>
      </c>
      <c r="R836" s="203" t="s">
        <v>632</v>
      </c>
      <c r="S836" s="211">
        <v>41409.561805555597</v>
      </c>
      <c r="T836" s="212">
        <v>-10</v>
      </c>
      <c r="U836" s="224">
        <v>825000</v>
      </c>
    </row>
    <row r="837" spans="1:21" s="183" customFormat="1" hidden="1">
      <c r="A837" s="203" t="s">
        <v>622</v>
      </c>
      <c r="B837" s="203" t="s">
        <v>623</v>
      </c>
      <c r="C837" s="203" t="s">
        <v>624</v>
      </c>
      <c r="D837" s="203"/>
      <c r="E837" s="203" t="s">
        <v>1813</v>
      </c>
      <c r="F837" s="203" t="s">
        <v>1814</v>
      </c>
      <c r="G837" s="205">
        <v>1</v>
      </c>
      <c r="H837" s="203" t="s">
        <v>79</v>
      </c>
      <c r="I837" s="203" t="s">
        <v>1084</v>
      </c>
      <c r="J837" s="203" t="s">
        <v>499</v>
      </c>
      <c r="K837" s="203" t="s">
        <v>629</v>
      </c>
      <c r="L837" s="211">
        <v>41394.548553240696</v>
      </c>
      <c r="M837" s="203" t="s">
        <v>630</v>
      </c>
      <c r="N837" s="212">
        <v>1</v>
      </c>
      <c r="O837" s="203" t="s">
        <v>1815</v>
      </c>
      <c r="P837" s="212">
        <v>7733</v>
      </c>
      <c r="Q837" s="205">
        <v>1</v>
      </c>
      <c r="R837" s="203" t="s">
        <v>632</v>
      </c>
      <c r="S837" s="211">
        <v>41387.5628125</v>
      </c>
      <c r="T837" s="212">
        <v>-1</v>
      </c>
      <c r="U837" s="224">
        <v>7733</v>
      </c>
    </row>
    <row r="838" spans="1:21" s="183" customFormat="1" hidden="1">
      <c r="A838" s="203" t="s">
        <v>622</v>
      </c>
      <c r="B838" s="203" t="s">
        <v>623</v>
      </c>
      <c r="C838" s="203" t="s">
        <v>624</v>
      </c>
      <c r="D838" s="203"/>
      <c r="E838" s="203" t="s">
        <v>1813</v>
      </c>
      <c r="F838" s="203" t="s">
        <v>629</v>
      </c>
      <c r="G838" s="205" t="s">
        <v>629</v>
      </c>
      <c r="H838" s="203" t="s">
        <v>79</v>
      </c>
      <c r="I838" s="203" t="s">
        <v>1082</v>
      </c>
      <c r="J838" s="203" t="s">
        <v>1083</v>
      </c>
      <c r="K838" s="203" t="s">
        <v>629</v>
      </c>
      <c r="L838" s="215">
        <v>41387</v>
      </c>
      <c r="M838" s="203" t="s">
        <v>630</v>
      </c>
      <c r="N838" s="212">
        <v>1</v>
      </c>
      <c r="O838" s="203" t="s">
        <v>629</v>
      </c>
      <c r="P838" s="212">
        <v>3059</v>
      </c>
      <c r="Q838" s="205">
        <v>1</v>
      </c>
      <c r="R838" s="203" t="s">
        <v>632</v>
      </c>
      <c r="S838" s="211">
        <v>41387.456087963001</v>
      </c>
      <c r="T838" s="212">
        <v>-1</v>
      </c>
      <c r="U838" s="224">
        <v>3059</v>
      </c>
    </row>
    <row r="839" spans="1:21" s="183" customFormat="1" hidden="1">
      <c r="A839" s="203" t="s">
        <v>622</v>
      </c>
      <c r="B839" s="203" t="s">
        <v>623</v>
      </c>
      <c r="C839" s="203" t="s">
        <v>624</v>
      </c>
      <c r="D839" s="203"/>
      <c r="E839" s="203" t="s">
        <v>1813</v>
      </c>
      <c r="F839" s="203" t="s">
        <v>629</v>
      </c>
      <c r="G839" s="205" t="s">
        <v>629</v>
      </c>
      <c r="H839" s="203" t="s">
        <v>79</v>
      </c>
      <c r="I839" s="203" t="s">
        <v>1816</v>
      </c>
      <c r="J839" s="203" t="s">
        <v>1817</v>
      </c>
      <c r="K839" s="203" t="s">
        <v>629</v>
      </c>
      <c r="L839" s="215">
        <v>41387</v>
      </c>
      <c r="M839" s="203" t="s">
        <v>630</v>
      </c>
      <c r="N839" s="212">
        <v>1</v>
      </c>
      <c r="O839" s="203" t="s">
        <v>629</v>
      </c>
      <c r="P839" s="212">
        <v>176605</v>
      </c>
      <c r="Q839" s="205">
        <v>1</v>
      </c>
      <c r="R839" s="203" t="s">
        <v>632</v>
      </c>
      <c r="S839" s="211">
        <v>41387.456087963001</v>
      </c>
      <c r="T839" s="212">
        <v>-1</v>
      </c>
      <c r="U839" s="224">
        <v>176605</v>
      </c>
    </row>
    <row r="840" spans="1:21" s="183" customFormat="1" hidden="1">
      <c r="A840" s="203" t="s">
        <v>622</v>
      </c>
      <c r="B840" s="203" t="s">
        <v>623</v>
      </c>
      <c r="C840" s="203" t="s">
        <v>624</v>
      </c>
      <c r="D840" s="203"/>
      <c r="E840" s="203" t="s">
        <v>1813</v>
      </c>
      <c r="F840" s="203" t="s">
        <v>629</v>
      </c>
      <c r="G840" s="205" t="s">
        <v>629</v>
      </c>
      <c r="H840" s="203" t="s">
        <v>79</v>
      </c>
      <c r="I840" s="203" t="s">
        <v>1816</v>
      </c>
      <c r="J840" s="203" t="s">
        <v>1817</v>
      </c>
      <c r="K840" s="203" t="s">
        <v>629</v>
      </c>
      <c r="L840" s="215">
        <v>41387</v>
      </c>
      <c r="M840" s="203" t="s">
        <v>630</v>
      </c>
      <c r="N840" s="212">
        <v>1</v>
      </c>
      <c r="O840" s="203" t="s">
        <v>629</v>
      </c>
      <c r="P840" s="212">
        <v>176605</v>
      </c>
      <c r="Q840" s="205">
        <v>2</v>
      </c>
      <c r="R840" s="203" t="s">
        <v>995</v>
      </c>
      <c r="S840" s="211">
        <v>41387.466331018499</v>
      </c>
      <c r="T840" s="212">
        <v>1</v>
      </c>
      <c r="U840" s="224">
        <v>-176605</v>
      </c>
    </row>
    <row r="841" spans="1:21" s="183" customFormat="1" hidden="1">
      <c r="A841" s="203" t="s">
        <v>622</v>
      </c>
      <c r="B841" s="203" t="s">
        <v>623</v>
      </c>
      <c r="C841" s="203" t="s">
        <v>624</v>
      </c>
      <c r="D841" s="203"/>
      <c r="E841" s="203" t="s">
        <v>1813</v>
      </c>
      <c r="F841" s="203" t="s">
        <v>629</v>
      </c>
      <c r="G841" s="205" t="s">
        <v>629</v>
      </c>
      <c r="H841" s="203" t="s">
        <v>79</v>
      </c>
      <c r="I841" s="203" t="s">
        <v>1818</v>
      </c>
      <c r="J841" s="203" t="s">
        <v>1819</v>
      </c>
      <c r="K841" s="203" t="s">
        <v>629</v>
      </c>
      <c r="L841" s="215">
        <v>41387</v>
      </c>
      <c r="M841" s="203" t="s">
        <v>630</v>
      </c>
      <c r="N841" s="212">
        <v>4</v>
      </c>
      <c r="O841" s="203" t="s">
        <v>629</v>
      </c>
      <c r="P841" s="212">
        <v>20900</v>
      </c>
      <c r="Q841" s="205">
        <v>1</v>
      </c>
      <c r="R841" s="203" t="s">
        <v>632</v>
      </c>
      <c r="S841" s="211">
        <v>41387.456087963001</v>
      </c>
      <c r="T841" s="212">
        <v>-4</v>
      </c>
      <c r="U841" s="224">
        <v>20900</v>
      </c>
    </row>
    <row r="842" spans="1:21" s="183" customFormat="1" hidden="1">
      <c r="A842" s="203" t="s">
        <v>622</v>
      </c>
      <c r="B842" s="203" t="s">
        <v>623</v>
      </c>
      <c r="C842" s="203" t="s">
        <v>624</v>
      </c>
      <c r="D842" s="203"/>
      <c r="E842" s="203" t="s">
        <v>1820</v>
      </c>
      <c r="F842" s="203" t="s">
        <v>1821</v>
      </c>
      <c r="G842" s="205">
        <v>1</v>
      </c>
      <c r="H842" s="203" t="s">
        <v>537</v>
      </c>
      <c r="I842" s="203" t="s">
        <v>629</v>
      </c>
      <c r="J842" s="203" t="s">
        <v>1822</v>
      </c>
      <c r="K842" s="203" t="s">
        <v>629</v>
      </c>
      <c r="L842" s="211">
        <v>41404.591620370396</v>
      </c>
      <c r="M842" s="203" t="s">
        <v>629</v>
      </c>
      <c r="N842" s="212">
        <v>1</v>
      </c>
      <c r="O842" s="203" t="s">
        <v>693</v>
      </c>
      <c r="P842" s="212">
        <v>0</v>
      </c>
      <c r="Q842" s="205">
        <v>1</v>
      </c>
      <c r="R842" s="203" t="s">
        <v>629</v>
      </c>
      <c r="S842" s="203" t="s">
        <v>629</v>
      </c>
      <c r="T842" s="212" t="s">
        <v>629</v>
      </c>
      <c r="U842" s="224" t="s">
        <v>629</v>
      </c>
    </row>
    <row r="843" spans="1:21" s="183" customFormat="1" hidden="1">
      <c r="A843" s="203" t="s">
        <v>622</v>
      </c>
      <c r="B843" s="203" t="s">
        <v>623</v>
      </c>
      <c r="C843" s="203" t="s">
        <v>624</v>
      </c>
      <c r="D843" s="203"/>
      <c r="E843" s="203" t="s">
        <v>1823</v>
      </c>
      <c r="F843" s="203" t="s">
        <v>629</v>
      </c>
      <c r="G843" s="205" t="s">
        <v>629</v>
      </c>
      <c r="H843" s="203" t="s">
        <v>79</v>
      </c>
      <c r="I843" s="203" t="s">
        <v>1824</v>
      </c>
      <c r="J843" s="203" t="s">
        <v>1825</v>
      </c>
      <c r="K843" s="203" t="s">
        <v>629</v>
      </c>
      <c r="L843" s="211">
        <v>41404.370833333298</v>
      </c>
      <c r="M843" s="203" t="s">
        <v>630</v>
      </c>
      <c r="N843" s="212">
        <v>2</v>
      </c>
      <c r="O843" s="203" t="s">
        <v>629</v>
      </c>
      <c r="P843" s="212">
        <v>0</v>
      </c>
      <c r="Q843" s="205">
        <v>1</v>
      </c>
      <c r="R843" s="203" t="s">
        <v>632</v>
      </c>
      <c r="S843" s="211">
        <v>41429.5682407407</v>
      </c>
      <c r="T843" s="212">
        <v>-2</v>
      </c>
      <c r="U843" s="224">
        <v>693000</v>
      </c>
    </row>
    <row r="844" spans="1:21" s="183" customFormat="1" hidden="1">
      <c r="A844" s="203" t="s">
        <v>622</v>
      </c>
      <c r="B844" s="203" t="s">
        <v>623</v>
      </c>
      <c r="C844" s="203" t="s">
        <v>624</v>
      </c>
      <c r="D844" s="203"/>
      <c r="E844" s="203" t="s">
        <v>1823</v>
      </c>
      <c r="F844" s="203" t="s">
        <v>629</v>
      </c>
      <c r="G844" s="205" t="s">
        <v>629</v>
      </c>
      <c r="H844" s="203" t="s">
        <v>79</v>
      </c>
      <c r="I844" s="203" t="s">
        <v>1826</v>
      </c>
      <c r="J844" s="203" t="s">
        <v>1827</v>
      </c>
      <c r="K844" s="203" t="s">
        <v>629</v>
      </c>
      <c r="L844" s="211">
        <v>41404.370833333298</v>
      </c>
      <c r="M844" s="203" t="s">
        <v>630</v>
      </c>
      <c r="N844" s="212">
        <v>1</v>
      </c>
      <c r="O844" s="203" t="s">
        <v>629</v>
      </c>
      <c r="P844" s="212">
        <v>0</v>
      </c>
      <c r="Q844" s="205">
        <v>1</v>
      </c>
      <c r="R844" s="203" t="s">
        <v>632</v>
      </c>
      <c r="S844" s="211">
        <v>41429.5682407407</v>
      </c>
      <c r="T844" s="212">
        <v>-1</v>
      </c>
      <c r="U844" s="224">
        <v>214830</v>
      </c>
    </row>
    <row r="845" spans="1:21" s="183" customFormat="1" hidden="1">
      <c r="A845" s="203" t="s">
        <v>622</v>
      </c>
      <c r="B845" s="203" t="s">
        <v>623</v>
      </c>
      <c r="C845" s="203" t="s">
        <v>624</v>
      </c>
      <c r="D845" s="203"/>
      <c r="E845" s="203" t="s">
        <v>1823</v>
      </c>
      <c r="F845" s="203" t="s">
        <v>629</v>
      </c>
      <c r="G845" s="205" t="s">
        <v>629</v>
      </c>
      <c r="H845" s="203" t="s">
        <v>79</v>
      </c>
      <c r="I845" s="203" t="s">
        <v>1828</v>
      </c>
      <c r="J845" s="203" t="s">
        <v>1829</v>
      </c>
      <c r="K845" s="203" t="s">
        <v>629</v>
      </c>
      <c r="L845" s="211">
        <v>41404.370833333298</v>
      </c>
      <c r="M845" s="203" t="s">
        <v>630</v>
      </c>
      <c r="N845" s="212">
        <v>1</v>
      </c>
      <c r="O845" s="203" t="s">
        <v>629</v>
      </c>
      <c r="P845" s="212">
        <v>0</v>
      </c>
      <c r="Q845" s="205">
        <v>1</v>
      </c>
      <c r="R845" s="203" t="s">
        <v>632</v>
      </c>
      <c r="S845" s="211">
        <v>41429.5682407407</v>
      </c>
      <c r="T845" s="212">
        <v>-1</v>
      </c>
      <c r="U845" s="224">
        <v>106425</v>
      </c>
    </row>
    <row r="846" spans="1:21" s="183" customFormat="1" hidden="1">
      <c r="A846" s="203" t="s">
        <v>622</v>
      </c>
      <c r="B846" s="203" t="s">
        <v>623</v>
      </c>
      <c r="C846" s="203" t="s">
        <v>624</v>
      </c>
      <c r="D846" s="203"/>
      <c r="E846" s="203" t="s">
        <v>1823</v>
      </c>
      <c r="F846" s="203" t="s">
        <v>629</v>
      </c>
      <c r="G846" s="205" t="s">
        <v>629</v>
      </c>
      <c r="H846" s="203" t="s">
        <v>79</v>
      </c>
      <c r="I846" s="203" t="s">
        <v>1830</v>
      </c>
      <c r="J846" s="203" t="s">
        <v>1831</v>
      </c>
      <c r="K846" s="203" t="s">
        <v>629</v>
      </c>
      <c r="L846" s="211">
        <v>41372.370833333298</v>
      </c>
      <c r="M846" s="203" t="s">
        <v>630</v>
      </c>
      <c r="N846" s="212">
        <v>2</v>
      </c>
      <c r="O846" s="203" t="s">
        <v>629</v>
      </c>
      <c r="P846" s="212">
        <v>0</v>
      </c>
      <c r="Q846" s="205">
        <v>1</v>
      </c>
      <c r="R846" s="203" t="s">
        <v>632</v>
      </c>
      <c r="S846" s="211">
        <v>41429.5682407407</v>
      </c>
      <c r="T846" s="212">
        <v>-2</v>
      </c>
      <c r="U846" s="224">
        <v>163350</v>
      </c>
    </row>
    <row r="847" spans="1:21" s="183" customFormat="1" hidden="1">
      <c r="A847" s="203" t="s">
        <v>622</v>
      </c>
      <c r="B847" s="203" t="s">
        <v>623</v>
      </c>
      <c r="C847" s="203" t="s">
        <v>624</v>
      </c>
      <c r="D847" s="203"/>
      <c r="E847" s="203" t="s">
        <v>1823</v>
      </c>
      <c r="F847" s="203" t="s">
        <v>629</v>
      </c>
      <c r="G847" s="205" t="s">
        <v>629</v>
      </c>
      <c r="H847" s="203" t="s">
        <v>79</v>
      </c>
      <c r="I847" s="203" t="s">
        <v>1832</v>
      </c>
      <c r="J847" s="203" t="s">
        <v>1833</v>
      </c>
      <c r="K847" s="203" t="s">
        <v>629</v>
      </c>
      <c r="L847" s="211">
        <v>41404.370833333298</v>
      </c>
      <c r="M847" s="203" t="s">
        <v>630</v>
      </c>
      <c r="N847" s="212">
        <v>1</v>
      </c>
      <c r="O847" s="203" t="s">
        <v>629</v>
      </c>
      <c r="P847" s="212">
        <v>0</v>
      </c>
      <c r="Q847" s="205">
        <v>1</v>
      </c>
      <c r="R847" s="203" t="s">
        <v>632</v>
      </c>
      <c r="S847" s="211">
        <v>41429.5682407407</v>
      </c>
      <c r="T847" s="212">
        <v>-1</v>
      </c>
      <c r="U847" s="224">
        <v>65340</v>
      </c>
    </row>
    <row r="848" spans="1:21" s="183" customFormat="1" hidden="1">
      <c r="A848" s="203" t="s">
        <v>622</v>
      </c>
      <c r="B848" s="203" t="s">
        <v>623</v>
      </c>
      <c r="C848" s="203" t="s">
        <v>624</v>
      </c>
      <c r="D848" s="203"/>
      <c r="E848" s="203" t="s">
        <v>1823</v>
      </c>
      <c r="F848" s="203" t="s">
        <v>629</v>
      </c>
      <c r="G848" s="205" t="s">
        <v>629</v>
      </c>
      <c r="H848" s="203" t="s">
        <v>79</v>
      </c>
      <c r="I848" s="203" t="s">
        <v>1834</v>
      </c>
      <c r="J848" s="203" t="s">
        <v>1835</v>
      </c>
      <c r="K848" s="203" t="s">
        <v>629</v>
      </c>
      <c r="L848" s="211">
        <v>41404.370833333298</v>
      </c>
      <c r="M848" s="203" t="s">
        <v>630</v>
      </c>
      <c r="N848" s="212">
        <v>2</v>
      </c>
      <c r="O848" s="203" t="s">
        <v>629</v>
      </c>
      <c r="P848" s="212">
        <v>0</v>
      </c>
      <c r="Q848" s="205">
        <v>1</v>
      </c>
      <c r="R848" s="203" t="s">
        <v>632</v>
      </c>
      <c r="S848" s="211">
        <v>41429.5682407407</v>
      </c>
      <c r="T848" s="212">
        <v>-2</v>
      </c>
      <c r="U848" s="224">
        <v>65340</v>
      </c>
    </row>
    <row r="849" spans="1:21" s="183" customFormat="1" hidden="1">
      <c r="A849" s="203" t="s">
        <v>622</v>
      </c>
      <c r="B849" s="203" t="s">
        <v>623</v>
      </c>
      <c r="C849" s="203" t="s">
        <v>624</v>
      </c>
      <c r="D849" s="203"/>
      <c r="E849" s="203" t="s">
        <v>1836</v>
      </c>
      <c r="F849" s="203" t="s">
        <v>1837</v>
      </c>
      <c r="G849" s="205">
        <v>1</v>
      </c>
      <c r="H849" s="203" t="s">
        <v>79</v>
      </c>
      <c r="I849" s="203" t="s">
        <v>1838</v>
      </c>
      <c r="J849" s="203" t="s">
        <v>1839</v>
      </c>
      <c r="K849" s="203" t="s">
        <v>629</v>
      </c>
      <c r="L849" s="211">
        <v>41404.564942129597</v>
      </c>
      <c r="M849" s="203" t="s">
        <v>630</v>
      </c>
      <c r="N849" s="212">
        <v>10</v>
      </c>
      <c r="O849" s="203" t="s">
        <v>631</v>
      </c>
      <c r="P849" s="212">
        <v>0</v>
      </c>
      <c r="Q849" s="205">
        <v>1</v>
      </c>
      <c r="R849" s="203" t="s">
        <v>629</v>
      </c>
      <c r="S849" s="203" t="s">
        <v>629</v>
      </c>
      <c r="T849" s="212" t="s">
        <v>629</v>
      </c>
      <c r="U849" s="224" t="s">
        <v>629</v>
      </c>
    </row>
    <row r="850" spans="1:21" s="183" customFormat="1" hidden="1">
      <c r="A850" s="203" t="s">
        <v>622</v>
      </c>
      <c r="B850" s="203" t="s">
        <v>623</v>
      </c>
      <c r="C850" s="203" t="s">
        <v>624</v>
      </c>
      <c r="D850" s="203"/>
      <c r="E850" s="203" t="s">
        <v>1836</v>
      </c>
      <c r="F850" s="203" t="s">
        <v>1837</v>
      </c>
      <c r="G850" s="205">
        <v>2</v>
      </c>
      <c r="H850" s="203" t="s">
        <v>79</v>
      </c>
      <c r="I850" s="203" t="s">
        <v>1840</v>
      </c>
      <c r="J850" s="203" t="s">
        <v>1841</v>
      </c>
      <c r="K850" s="203" t="s">
        <v>629</v>
      </c>
      <c r="L850" s="211">
        <v>41404.564942129597</v>
      </c>
      <c r="M850" s="203" t="s">
        <v>674</v>
      </c>
      <c r="N850" s="212">
        <v>2</v>
      </c>
      <c r="O850" s="203" t="s">
        <v>664</v>
      </c>
      <c r="P850" s="212">
        <v>0</v>
      </c>
      <c r="Q850" s="205">
        <v>1</v>
      </c>
      <c r="R850" s="203" t="s">
        <v>629</v>
      </c>
      <c r="S850" s="203" t="s">
        <v>629</v>
      </c>
      <c r="T850" s="212" t="s">
        <v>629</v>
      </c>
      <c r="U850" s="224" t="s">
        <v>629</v>
      </c>
    </row>
    <row r="851" spans="1:21" s="183" customFormat="1" hidden="1">
      <c r="A851" s="203" t="s">
        <v>622</v>
      </c>
      <c r="B851" s="203" t="s">
        <v>623</v>
      </c>
      <c r="C851" s="203" t="s">
        <v>624</v>
      </c>
      <c r="D851" s="203"/>
      <c r="E851" s="203" t="s">
        <v>1836</v>
      </c>
      <c r="F851" s="203" t="s">
        <v>1842</v>
      </c>
      <c r="G851" s="205">
        <v>1</v>
      </c>
      <c r="H851" s="203" t="s">
        <v>79</v>
      </c>
      <c r="I851" s="203" t="s">
        <v>1843</v>
      </c>
      <c r="J851" s="203" t="s">
        <v>1844</v>
      </c>
      <c r="K851" s="203" t="s">
        <v>629</v>
      </c>
      <c r="L851" s="211">
        <v>41404.599027777796</v>
      </c>
      <c r="M851" s="203" t="s">
        <v>630</v>
      </c>
      <c r="N851" s="212">
        <v>6</v>
      </c>
      <c r="O851" s="203" t="s">
        <v>631</v>
      </c>
      <c r="P851" s="212">
        <v>0</v>
      </c>
      <c r="Q851" s="205">
        <v>1</v>
      </c>
      <c r="R851" s="203" t="s">
        <v>632</v>
      </c>
      <c r="S851" s="211">
        <v>41465.611365740697</v>
      </c>
      <c r="T851" s="212">
        <v>-6</v>
      </c>
      <c r="U851" s="224">
        <v>496584</v>
      </c>
    </row>
    <row r="852" spans="1:21" s="183" customFormat="1" hidden="1">
      <c r="A852" s="203" t="s">
        <v>622</v>
      </c>
      <c r="B852" s="203" t="s">
        <v>623</v>
      </c>
      <c r="C852" s="203" t="s">
        <v>624</v>
      </c>
      <c r="D852" s="203"/>
      <c r="E852" s="203" t="s">
        <v>1836</v>
      </c>
      <c r="F852" s="203" t="s">
        <v>1842</v>
      </c>
      <c r="G852" s="205">
        <v>2</v>
      </c>
      <c r="H852" s="203" t="s">
        <v>79</v>
      </c>
      <c r="I852" s="203" t="s">
        <v>1845</v>
      </c>
      <c r="J852" s="203" t="s">
        <v>1846</v>
      </c>
      <c r="K852" s="203" t="s">
        <v>629</v>
      </c>
      <c r="L852" s="211">
        <v>41404.599027777796</v>
      </c>
      <c r="M852" s="203" t="s">
        <v>630</v>
      </c>
      <c r="N852" s="212">
        <v>6</v>
      </c>
      <c r="O852" s="203" t="s">
        <v>631</v>
      </c>
      <c r="P852" s="212">
        <v>0</v>
      </c>
      <c r="Q852" s="205">
        <v>1</v>
      </c>
      <c r="R852" s="203" t="s">
        <v>632</v>
      </c>
      <c r="S852" s="211">
        <v>41465.611365740697</v>
      </c>
      <c r="T852" s="212">
        <v>-6</v>
      </c>
      <c r="U852" s="224">
        <v>588060</v>
      </c>
    </row>
    <row r="853" spans="1:21" s="183" customFormat="1" hidden="1">
      <c r="A853" s="203" t="s">
        <v>622</v>
      </c>
      <c r="B853" s="203" t="s">
        <v>623</v>
      </c>
      <c r="C853" s="203" t="s">
        <v>624</v>
      </c>
      <c r="D853" s="203"/>
      <c r="E853" s="203" t="s">
        <v>1836</v>
      </c>
      <c r="F853" s="203" t="s">
        <v>1842</v>
      </c>
      <c r="G853" s="205">
        <v>3</v>
      </c>
      <c r="H853" s="203" t="s">
        <v>79</v>
      </c>
      <c r="I853" s="203" t="s">
        <v>1847</v>
      </c>
      <c r="J853" s="203" t="s">
        <v>1848</v>
      </c>
      <c r="K853" s="203" t="s">
        <v>629</v>
      </c>
      <c r="L853" s="211">
        <v>41404.599027777796</v>
      </c>
      <c r="M853" s="203" t="s">
        <v>630</v>
      </c>
      <c r="N853" s="212">
        <v>6</v>
      </c>
      <c r="O853" s="203" t="s">
        <v>631</v>
      </c>
      <c r="P853" s="212">
        <v>0</v>
      </c>
      <c r="Q853" s="205">
        <v>1</v>
      </c>
      <c r="R853" s="203" t="s">
        <v>632</v>
      </c>
      <c r="S853" s="211">
        <v>41465.611365740697</v>
      </c>
      <c r="T853" s="212">
        <v>-6</v>
      </c>
      <c r="U853" s="224">
        <v>653400</v>
      </c>
    </row>
    <row r="854" spans="1:21" s="183" customFormat="1" hidden="1">
      <c r="A854" s="203" t="s">
        <v>622</v>
      </c>
      <c r="B854" s="203" t="s">
        <v>623</v>
      </c>
      <c r="C854" s="203" t="s">
        <v>624</v>
      </c>
      <c r="D854" s="203"/>
      <c r="E854" s="203" t="s">
        <v>1836</v>
      </c>
      <c r="F854" s="203" t="s">
        <v>1842</v>
      </c>
      <c r="G854" s="205">
        <v>4</v>
      </c>
      <c r="H854" s="203" t="s">
        <v>79</v>
      </c>
      <c r="I854" s="203" t="s">
        <v>1849</v>
      </c>
      <c r="J854" s="203" t="s">
        <v>1850</v>
      </c>
      <c r="K854" s="203" t="s">
        <v>629</v>
      </c>
      <c r="L854" s="211">
        <v>41404.599027777796</v>
      </c>
      <c r="M854" s="203" t="s">
        <v>630</v>
      </c>
      <c r="N854" s="212">
        <v>6</v>
      </c>
      <c r="O854" s="203" t="s">
        <v>631</v>
      </c>
      <c r="P854" s="212">
        <v>0</v>
      </c>
      <c r="Q854" s="205">
        <v>1</v>
      </c>
      <c r="R854" s="203" t="s">
        <v>632</v>
      </c>
      <c r="S854" s="211">
        <v>41465.611365740697</v>
      </c>
      <c r="T854" s="212">
        <v>-6</v>
      </c>
      <c r="U854" s="224">
        <v>718740</v>
      </c>
    </row>
    <row r="855" spans="1:21" s="183" customFormat="1" hidden="1">
      <c r="A855" s="203" t="s">
        <v>622</v>
      </c>
      <c r="B855" s="203" t="s">
        <v>623</v>
      </c>
      <c r="C855" s="203" t="s">
        <v>624</v>
      </c>
      <c r="D855" s="203"/>
      <c r="E855" s="203" t="s">
        <v>1836</v>
      </c>
      <c r="F855" s="203" t="s">
        <v>1842</v>
      </c>
      <c r="G855" s="205">
        <v>5</v>
      </c>
      <c r="H855" s="203" t="s">
        <v>79</v>
      </c>
      <c r="I855" s="203" t="s">
        <v>1851</v>
      </c>
      <c r="J855" s="203" t="s">
        <v>1852</v>
      </c>
      <c r="K855" s="203" t="s">
        <v>629</v>
      </c>
      <c r="L855" s="211">
        <v>41404.599027777796</v>
      </c>
      <c r="M855" s="203" t="s">
        <v>630</v>
      </c>
      <c r="N855" s="212">
        <v>6</v>
      </c>
      <c r="O855" s="203" t="s">
        <v>631</v>
      </c>
      <c r="P855" s="212">
        <v>0</v>
      </c>
      <c r="Q855" s="205">
        <v>1</v>
      </c>
      <c r="R855" s="203" t="s">
        <v>632</v>
      </c>
      <c r="S855" s="211">
        <v>41465.611365740697</v>
      </c>
      <c r="T855" s="212">
        <v>-6</v>
      </c>
      <c r="U855" s="224">
        <v>980100</v>
      </c>
    </row>
    <row r="856" spans="1:21" s="183" customFormat="1" hidden="1">
      <c r="A856" s="203" t="s">
        <v>622</v>
      </c>
      <c r="B856" s="203" t="s">
        <v>623</v>
      </c>
      <c r="C856" s="203" t="s">
        <v>624</v>
      </c>
      <c r="D856" s="203"/>
      <c r="E856" s="203" t="s">
        <v>1836</v>
      </c>
      <c r="F856" s="203" t="s">
        <v>1842</v>
      </c>
      <c r="G856" s="205">
        <v>6</v>
      </c>
      <c r="H856" s="203" t="s">
        <v>79</v>
      </c>
      <c r="I856" s="203" t="s">
        <v>1853</v>
      </c>
      <c r="J856" s="203" t="s">
        <v>1854</v>
      </c>
      <c r="K856" s="203" t="s">
        <v>629</v>
      </c>
      <c r="L856" s="211">
        <v>41404.599027777796</v>
      </c>
      <c r="M856" s="203" t="s">
        <v>630</v>
      </c>
      <c r="N856" s="212">
        <v>6</v>
      </c>
      <c r="O856" s="203" t="s">
        <v>631</v>
      </c>
      <c r="P856" s="212">
        <v>0</v>
      </c>
      <c r="Q856" s="205">
        <v>1</v>
      </c>
      <c r="R856" s="203" t="s">
        <v>632</v>
      </c>
      <c r="S856" s="211">
        <v>41465.611365740697</v>
      </c>
      <c r="T856" s="212">
        <v>-6</v>
      </c>
      <c r="U856" s="224">
        <v>1019304</v>
      </c>
    </row>
    <row r="857" spans="1:21" s="183" customFormat="1" hidden="1">
      <c r="A857" s="203" t="s">
        <v>622</v>
      </c>
      <c r="B857" s="203" t="s">
        <v>623</v>
      </c>
      <c r="C857" s="203" t="s">
        <v>624</v>
      </c>
      <c r="D857" s="203"/>
      <c r="E857" s="203" t="s">
        <v>1836</v>
      </c>
      <c r="F857" s="203" t="s">
        <v>1842</v>
      </c>
      <c r="G857" s="205">
        <v>7</v>
      </c>
      <c r="H857" s="203" t="s">
        <v>79</v>
      </c>
      <c r="I857" s="203" t="s">
        <v>1855</v>
      </c>
      <c r="J857" s="203" t="s">
        <v>1856</v>
      </c>
      <c r="K857" s="203" t="s">
        <v>629</v>
      </c>
      <c r="L857" s="211">
        <v>41404.599027777796</v>
      </c>
      <c r="M857" s="203" t="s">
        <v>630</v>
      </c>
      <c r="N857" s="212">
        <v>6</v>
      </c>
      <c r="O857" s="203" t="s">
        <v>631</v>
      </c>
      <c r="P857" s="212">
        <v>0</v>
      </c>
      <c r="Q857" s="205">
        <v>1</v>
      </c>
      <c r="R857" s="203" t="s">
        <v>632</v>
      </c>
      <c r="S857" s="211">
        <v>41465.611365740697</v>
      </c>
      <c r="T857" s="212">
        <v>-6</v>
      </c>
      <c r="U857" s="224">
        <v>1149984</v>
      </c>
    </row>
    <row r="858" spans="1:21" s="183" customFormat="1" hidden="1">
      <c r="A858" s="203" t="s">
        <v>622</v>
      </c>
      <c r="B858" s="203" t="s">
        <v>623</v>
      </c>
      <c r="C858" s="203" t="s">
        <v>624</v>
      </c>
      <c r="D858" s="203"/>
      <c r="E858" s="203" t="s">
        <v>1836</v>
      </c>
      <c r="F858" s="203" t="s">
        <v>1842</v>
      </c>
      <c r="G858" s="205">
        <v>8</v>
      </c>
      <c r="H858" s="203" t="s">
        <v>79</v>
      </c>
      <c r="I858" s="203" t="s">
        <v>1857</v>
      </c>
      <c r="J858" s="203" t="s">
        <v>1858</v>
      </c>
      <c r="K858" s="203" t="s">
        <v>629</v>
      </c>
      <c r="L858" s="211">
        <v>41404.599027777796</v>
      </c>
      <c r="M858" s="203" t="s">
        <v>630</v>
      </c>
      <c r="N858" s="212">
        <v>6</v>
      </c>
      <c r="O858" s="203" t="s">
        <v>631</v>
      </c>
      <c r="P858" s="212">
        <v>0</v>
      </c>
      <c r="Q858" s="205">
        <v>1</v>
      </c>
      <c r="R858" s="203" t="s">
        <v>632</v>
      </c>
      <c r="S858" s="211">
        <v>41465.611365740697</v>
      </c>
      <c r="T858" s="212">
        <v>-6</v>
      </c>
      <c r="U858" s="224">
        <v>1239084</v>
      </c>
    </row>
    <row r="859" spans="1:21" s="183" customFormat="1" hidden="1">
      <c r="A859" s="203" t="s">
        <v>622</v>
      </c>
      <c r="B859" s="203" t="s">
        <v>623</v>
      </c>
      <c r="C859" s="203" t="s">
        <v>624</v>
      </c>
      <c r="D859" s="203"/>
      <c r="E859" s="203" t="s">
        <v>1836</v>
      </c>
      <c r="F859" s="203" t="s">
        <v>1842</v>
      </c>
      <c r="G859" s="205">
        <v>9</v>
      </c>
      <c r="H859" s="203" t="s">
        <v>79</v>
      </c>
      <c r="I859" s="203" t="s">
        <v>1859</v>
      </c>
      <c r="J859" s="203" t="s">
        <v>1860</v>
      </c>
      <c r="K859" s="203" t="s">
        <v>629</v>
      </c>
      <c r="L859" s="211">
        <v>41404.599027777796</v>
      </c>
      <c r="M859" s="203" t="s">
        <v>630</v>
      </c>
      <c r="N859" s="212">
        <v>100</v>
      </c>
      <c r="O859" s="203" t="s">
        <v>1861</v>
      </c>
      <c r="P859" s="212">
        <v>4560000</v>
      </c>
      <c r="Q859" s="205">
        <v>1</v>
      </c>
      <c r="R859" s="203" t="s">
        <v>632</v>
      </c>
      <c r="S859" s="211">
        <v>41465.611365740697</v>
      </c>
      <c r="T859" s="212">
        <v>-100</v>
      </c>
      <c r="U859" s="224">
        <v>13365000</v>
      </c>
    </row>
    <row r="860" spans="1:21" s="183" customFormat="1" hidden="1">
      <c r="A860" s="203" t="s">
        <v>622</v>
      </c>
      <c r="B860" s="203" t="s">
        <v>623</v>
      </c>
      <c r="C860" s="203" t="s">
        <v>624</v>
      </c>
      <c r="D860" s="203"/>
      <c r="E860" s="203" t="s">
        <v>1836</v>
      </c>
      <c r="F860" s="203" t="s">
        <v>1862</v>
      </c>
      <c r="G860" s="205">
        <v>1</v>
      </c>
      <c r="H860" s="203" t="s">
        <v>79</v>
      </c>
      <c r="I860" s="203" t="s">
        <v>1863</v>
      </c>
      <c r="J860" s="203" t="s">
        <v>465</v>
      </c>
      <c r="K860" s="203" t="s">
        <v>629</v>
      </c>
      <c r="L860" s="211">
        <v>41381.414490740703</v>
      </c>
      <c r="M860" s="203" t="s">
        <v>630</v>
      </c>
      <c r="N860" s="212">
        <v>2</v>
      </c>
      <c r="O860" s="203" t="s">
        <v>664</v>
      </c>
      <c r="P860" s="212">
        <v>1243550</v>
      </c>
      <c r="Q860" s="205">
        <v>1</v>
      </c>
      <c r="R860" s="203" t="s">
        <v>632</v>
      </c>
      <c r="S860" s="211">
        <v>41408.614710648202</v>
      </c>
      <c r="T860" s="212">
        <v>-3</v>
      </c>
      <c r="U860" s="224">
        <v>3272625</v>
      </c>
    </row>
    <row r="861" spans="1:21" s="183" customFormat="1" hidden="1">
      <c r="A861" s="203" t="s">
        <v>622</v>
      </c>
      <c r="B861" s="203" t="s">
        <v>623</v>
      </c>
      <c r="C861" s="203" t="s">
        <v>624</v>
      </c>
      <c r="D861" s="203"/>
      <c r="E861" s="203" t="s">
        <v>1836</v>
      </c>
      <c r="F861" s="203" t="s">
        <v>1862</v>
      </c>
      <c r="G861" s="205">
        <v>1</v>
      </c>
      <c r="H861" s="203" t="s">
        <v>79</v>
      </c>
      <c r="I861" s="203" t="s">
        <v>1863</v>
      </c>
      <c r="J861" s="203" t="s">
        <v>465</v>
      </c>
      <c r="K861" s="203" t="s">
        <v>629</v>
      </c>
      <c r="L861" s="211">
        <v>41381.414490740703</v>
      </c>
      <c r="M861" s="203" t="s">
        <v>630</v>
      </c>
      <c r="N861" s="212">
        <v>2</v>
      </c>
      <c r="O861" s="203" t="s">
        <v>664</v>
      </c>
      <c r="P861" s="212">
        <v>1243550</v>
      </c>
      <c r="Q861" s="205">
        <v>2</v>
      </c>
      <c r="R861" s="203" t="s">
        <v>632</v>
      </c>
      <c r="S861" s="211">
        <v>41408.6155208333</v>
      </c>
      <c r="T861" s="212">
        <v>-1</v>
      </c>
      <c r="U861" s="224">
        <v>1090875</v>
      </c>
    </row>
    <row r="862" spans="1:21" s="183" customFormat="1" hidden="1">
      <c r="A862" s="203" t="s">
        <v>622</v>
      </c>
      <c r="B862" s="203" t="s">
        <v>623</v>
      </c>
      <c r="C862" s="203" t="s">
        <v>624</v>
      </c>
      <c r="D862" s="203"/>
      <c r="E862" s="203" t="s">
        <v>1836</v>
      </c>
      <c r="F862" s="203" t="s">
        <v>629</v>
      </c>
      <c r="G862" s="205" t="s">
        <v>629</v>
      </c>
      <c r="H862" s="203" t="s">
        <v>79</v>
      </c>
      <c r="I862" s="203" t="s">
        <v>1863</v>
      </c>
      <c r="J862" s="203" t="s">
        <v>465</v>
      </c>
      <c r="K862" s="203" t="s">
        <v>629</v>
      </c>
      <c r="L862" s="211">
        <v>41379.333333333299</v>
      </c>
      <c r="M862" s="203" t="s">
        <v>630</v>
      </c>
      <c r="N862" s="212">
        <v>3</v>
      </c>
      <c r="O862" s="203" t="s">
        <v>629</v>
      </c>
      <c r="P862" s="212">
        <v>1865325</v>
      </c>
      <c r="Q862" s="205">
        <v>1</v>
      </c>
      <c r="R862" s="203" t="s">
        <v>632</v>
      </c>
      <c r="S862" s="211">
        <v>41408.614710648202</v>
      </c>
      <c r="T862" s="212">
        <v>-3</v>
      </c>
      <c r="U862" s="224">
        <v>3272625</v>
      </c>
    </row>
    <row r="863" spans="1:21" s="183" customFormat="1" hidden="1">
      <c r="A863" s="203" t="s">
        <v>622</v>
      </c>
      <c r="B863" s="203" t="s">
        <v>623</v>
      </c>
      <c r="C863" s="203" t="s">
        <v>624</v>
      </c>
      <c r="D863" s="203"/>
      <c r="E863" s="203" t="s">
        <v>1836</v>
      </c>
      <c r="F863" s="203" t="s">
        <v>629</v>
      </c>
      <c r="G863" s="205" t="s">
        <v>629</v>
      </c>
      <c r="H863" s="203" t="s">
        <v>79</v>
      </c>
      <c r="I863" s="203" t="s">
        <v>1863</v>
      </c>
      <c r="J863" s="203" t="s">
        <v>465</v>
      </c>
      <c r="K863" s="203" t="s">
        <v>629</v>
      </c>
      <c r="L863" s="211">
        <v>41379.333333333299</v>
      </c>
      <c r="M863" s="203" t="s">
        <v>630</v>
      </c>
      <c r="N863" s="212">
        <v>3</v>
      </c>
      <c r="O863" s="203" t="s">
        <v>629</v>
      </c>
      <c r="P863" s="212">
        <v>1865325</v>
      </c>
      <c r="Q863" s="205">
        <v>2</v>
      </c>
      <c r="R863" s="203" t="s">
        <v>632</v>
      </c>
      <c r="S863" s="211">
        <v>41408.6155208333</v>
      </c>
      <c r="T863" s="212">
        <v>-1</v>
      </c>
      <c r="U863" s="224">
        <v>1090875</v>
      </c>
    </row>
    <row r="864" spans="1:21" s="183" customFormat="1" hidden="1">
      <c r="A864" s="203" t="s">
        <v>622</v>
      </c>
      <c r="B864" s="203" t="s">
        <v>623</v>
      </c>
      <c r="C864" s="203" t="s">
        <v>624</v>
      </c>
      <c r="D864" s="203"/>
      <c r="E864" s="203" t="s">
        <v>1836</v>
      </c>
      <c r="F864" s="203" t="s">
        <v>629</v>
      </c>
      <c r="G864" s="205" t="s">
        <v>629</v>
      </c>
      <c r="H864" s="203" t="s">
        <v>79</v>
      </c>
      <c r="I864" s="203" t="s">
        <v>1864</v>
      </c>
      <c r="J864" s="203" t="s">
        <v>1865</v>
      </c>
      <c r="K864" s="203" t="s">
        <v>629</v>
      </c>
      <c r="L864" s="211">
        <v>41379.333333333299</v>
      </c>
      <c r="M864" s="203" t="s">
        <v>630</v>
      </c>
      <c r="N864" s="212">
        <v>2</v>
      </c>
      <c r="O864" s="203" t="s">
        <v>629</v>
      </c>
      <c r="P864" s="212">
        <v>0</v>
      </c>
      <c r="Q864" s="205">
        <v>1</v>
      </c>
      <c r="R864" s="203" t="s">
        <v>632</v>
      </c>
      <c r="S864" s="211">
        <v>41408.614710648202</v>
      </c>
      <c r="T864" s="212">
        <v>-2</v>
      </c>
      <c r="U864" s="224">
        <v>187054</v>
      </c>
    </row>
    <row r="865" spans="1:21" s="183" customFormat="1" hidden="1">
      <c r="A865" s="203" t="s">
        <v>622</v>
      </c>
      <c r="B865" s="203" t="s">
        <v>623</v>
      </c>
      <c r="C865" s="203" t="s">
        <v>624</v>
      </c>
      <c r="D865" s="203"/>
      <c r="E865" s="203" t="s">
        <v>1866</v>
      </c>
      <c r="F865" s="203" t="s">
        <v>1867</v>
      </c>
      <c r="G865" s="205">
        <v>1</v>
      </c>
      <c r="H865" s="203" t="s">
        <v>79</v>
      </c>
      <c r="I865" s="203" t="s">
        <v>1095</v>
      </c>
      <c r="J865" s="203" t="s">
        <v>376</v>
      </c>
      <c r="K865" s="203" t="s">
        <v>629</v>
      </c>
      <c r="L865" s="211">
        <v>41390.666666666701</v>
      </c>
      <c r="M865" s="203" t="s">
        <v>630</v>
      </c>
      <c r="N865" s="212">
        <v>4</v>
      </c>
      <c r="O865" s="203" t="s">
        <v>631</v>
      </c>
      <c r="P865" s="212">
        <v>24000</v>
      </c>
      <c r="Q865" s="205">
        <v>1</v>
      </c>
      <c r="R865" s="203" t="s">
        <v>632</v>
      </c>
      <c r="S865" s="211">
        <v>41400.603611111103</v>
      </c>
      <c r="T865" s="212">
        <v>-2</v>
      </c>
      <c r="U865" s="224">
        <v>12000</v>
      </c>
    </row>
    <row r="866" spans="1:21" s="183" customFormat="1" hidden="1">
      <c r="A866" s="203" t="s">
        <v>622</v>
      </c>
      <c r="B866" s="203" t="s">
        <v>623</v>
      </c>
      <c r="C866" s="203" t="s">
        <v>624</v>
      </c>
      <c r="D866" s="203"/>
      <c r="E866" s="203" t="s">
        <v>1866</v>
      </c>
      <c r="F866" s="203" t="s">
        <v>1867</v>
      </c>
      <c r="G866" s="205">
        <v>2</v>
      </c>
      <c r="H866" s="203" t="s">
        <v>79</v>
      </c>
      <c r="I866" s="203" t="s">
        <v>1062</v>
      </c>
      <c r="J866" s="203" t="s">
        <v>1063</v>
      </c>
      <c r="K866" s="203" t="s">
        <v>629</v>
      </c>
      <c r="L866" s="211">
        <v>41390.666666666701</v>
      </c>
      <c r="M866" s="203" t="s">
        <v>630</v>
      </c>
      <c r="N866" s="212">
        <v>1</v>
      </c>
      <c r="O866" s="203" t="s">
        <v>631</v>
      </c>
      <c r="P866" s="212">
        <v>20500</v>
      </c>
      <c r="Q866" s="205">
        <v>1</v>
      </c>
      <c r="R866" s="203" t="s">
        <v>632</v>
      </c>
      <c r="S866" s="211">
        <v>41397.397384259297</v>
      </c>
      <c r="T866" s="212">
        <v>-1</v>
      </c>
      <c r="U866" s="224">
        <v>20500</v>
      </c>
    </row>
    <row r="867" spans="1:21" s="183" customFormat="1" hidden="1">
      <c r="A867" s="203" t="s">
        <v>622</v>
      </c>
      <c r="B867" s="203" t="s">
        <v>623</v>
      </c>
      <c r="C867" s="203" t="s">
        <v>624</v>
      </c>
      <c r="D867" s="203"/>
      <c r="E867" s="203" t="s">
        <v>1866</v>
      </c>
      <c r="F867" s="203" t="s">
        <v>629</v>
      </c>
      <c r="G867" s="205" t="s">
        <v>629</v>
      </c>
      <c r="H867" s="203" t="s">
        <v>79</v>
      </c>
      <c r="I867" s="203" t="s">
        <v>640</v>
      </c>
      <c r="J867" s="203" t="s">
        <v>641</v>
      </c>
      <c r="K867" s="203" t="s">
        <v>629</v>
      </c>
      <c r="L867" s="211">
        <v>41372.603472222203</v>
      </c>
      <c r="M867" s="203" t="s">
        <v>630</v>
      </c>
      <c r="N867" s="212">
        <v>100</v>
      </c>
      <c r="O867" s="203" t="s">
        <v>629</v>
      </c>
      <c r="P867" s="212">
        <v>2775000</v>
      </c>
      <c r="Q867" s="205">
        <v>1</v>
      </c>
      <c r="R867" s="203" t="s">
        <v>632</v>
      </c>
      <c r="S867" s="211">
        <v>41375.602141203701</v>
      </c>
      <c r="T867" s="212">
        <v>-100</v>
      </c>
      <c r="U867" s="224">
        <v>2775000</v>
      </c>
    </row>
    <row r="868" spans="1:21" s="183" customFormat="1" hidden="1">
      <c r="A868" s="203" t="s">
        <v>622</v>
      </c>
      <c r="B868" s="203" t="s">
        <v>623</v>
      </c>
      <c r="C868" s="203" t="s">
        <v>624</v>
      </c>
      <c r="D868" s="203"/>
      <c r="E868" s="203" t="s">
        <v>1866</v>
      </c>
      <c r="F868" s="203" t="s">
        <v>629</v>
      </c>
      <c r="G868" s="205" t="s">
        <v>629</v>
      </c>
      <c r="H868" s="203" t="s">
        <v>79</v>
      </c>
      <c r="I868" s="203" t="s">
        <v>1052</v>
      </c>
      <c r="J868" s="203" t="s">
        <v>1053</v>
      </c>
      <c r="K868" s="203" t="s">
        <v>629</v>
      </c>
      <c r="L868" s="211">
        <v>41372.603472222203</v>
      </c>
      <c r="M868" s="203" t="s">
        <v>630</v>
      </c>
      <c r="N868" s="212">
        <v>4</v>
      </c>
      <c r="O868" s="203" t="s">
        <v>629</v>
      </c>
      <c r="P868" s="212">
        <v>52000</v>
      </c>
      <c r="Q868" s="205">
        <v>1</v>
      </c>
      <c r="R868" s="203" t="s">
        <v>632</v>
      </c>
      <c r="S868" s="211">
        <v>41375.602141203701</v>
      </c>
      <c r="T868" s="212">
        <v>-4</v>
      </c>
      <c r="U868" s="224">
        <v>52000</v>
      </c>
    </row>
    <row r="869" spans="1:21" s="183" customFormat="1" hidden="1">
      <c r="A869" s="203" t="s">
        <v>622</v>
      </c>
      <c r="B869" s="203" t="s">
        <v>623</v>
      </c>
      <c r="C869" s="203" t="s">
        <v>624</v>
      </c>
      <c r="D869" s="203"/>
      <c r="E869" s="203" t="s">
        <v>1866</v>
      </c>
      <c r="F869" s="203" t="s">
        <v>629</v>
      </c>
      <c r="G869" s="205" t="s">
        <v>629</v>
      </c>
      <c r="H869" s="203" t="s">
        <v>79</v>
      </c>
      <c r="I869" s="203" t="s">
        <v>684</v>
      </c>
      <c r="J869" s="203" t="s">
        <v>1868</v>
      </c>
      <c r="K869" s="203" t="s">
        <v>629</v>
      </c>
      <c r="L869" s="211">
        <v>41372.604166666701</v>
      </c>
      <c r="M869" s="203" t="s">
        <v>630</v>
      </c>
      <c r="N869" s="212">
        <v>1</v>
      </c>
      <c r="O869" s="203" t="s">
        <v>629</v>
      </c>
      <c r="P869" s="212">
        <v>60000</v>
      </c>
      <c r="Q869" s="205">
        <v>1</v>
      </c>
      <c r="R869" s="203" t="s">
        <v>632</v>
      </c>
      <c r="S869" s="211">
        <v>41375.602141203701</v>
      </c>
      <c r="T869" s="212">
        <v>-1</v>
      </c>
      <c r="U869" s="224">
        <v>60000</v>
      </c>
    </row>
    <row r="870" spans="1:21" s="183" customFormat="1" hidden="1">
      <c r="A870" s="203" t="s">
        <v>622</v>
      </c>
      <c r="B870" s="203" t="s">
        <v>623</v>
      </c>
      <c r="C870" s="203" t="s">
        <v>624</v>
      </c>
      <c r="D870" s="203"/>
      <c r="E870" s="203" t="s">
        <v>1866</v>
      </c>
      <c r="F870" s="203" t="s">
        <v>629</v>
      </c>
      <c r="G870" s="205" t="s">
        <v>629</v>
      </c>
      <c r="H870" s="203" t="s">
        <v>79</v>
      </c>
      <c r="I870" s="203" t="s">
        <v>1869</v>
      </c>
      <c r="J870" s="203" t="s">
        <v>1870</v>
      </c>
      <c r="K870" s="203" t="s">
        <v>629</v>
      </c>
      <c r="L870" s="211">
        <v>41372.604861111096</v>
      </c>
      <c r="M870" s="203" t="s">
        <v>655</v>
      </c>
      <c r="N870" s="212">
        <v>2</v>
      </c>
      <c r="O870" s="203" t="s">
        <v>629</v>
      </c>
      <c r="P870" s="212">
        <v>1031360</v>
      </c>
      <c r="Q870" s="205">
        <v>1</v>
      </c>
      <c r="R870" s="203" t="s">
        <v>632</v>
      </c>
      <c r="S870" s="211">
        <v>41375.5929398148</v>
      </c>
      <c r="T870" s="212">
        <v>-2</v>
      </c>
      <c r="U870" s="224">
        <v>1031360</v>
      </c>
    </row>
    <row r="871" spans="1:21" s="183" customFormat="1" hidden="1">
      <c r="A871" s="203" t="s">
        <v>622</v>
      </c>
      <c r="B871" s="203" t="s">
        <v>623</v>
      </c>
      <c r="C871" s="203" t="s">
        <v>624</v>
      </c>
      <c r="D871" s="203"/>
      <c r="E871" s="203" t="s">
        <v>1866</v>
      </c>
      <c r="F871" s="203" t="s">
        <v>629</v>
      </c>
      <c r="G871" s="205" t="s">
        <v>629</v>
      </c>
      <c r="H871" s="203" t="s">
        <v>79</v>
      </c>
      <c r="I871" s="203" t="s">
        <v>1871</v>
      </c>
      <c r="J871" s="203" t="s">
        <v>1872</v>
      </c>
      <c r="K871" s="203" t="s">
        <v>629</v>
      </c>
      <c r="L871" s="211">
        <v>41375.4152777778</v>
      </c>
      <c r="M871" s="203" t="s">
        <v>655</v>
      </c>
      <c r="N871" s="212">
        <v>1</v>
      </c>
      <c r="O871" s="203" t="s">
        <v>629</v>
      </c>
      <c r="P871" s="212">
        <v>1079100</v>
      </c>
      <c r="Q871" s="205">
        <v>1</v>
      </c>
      <c r="R871" s="203" t="s">
        <v>632</v>
      </c>
      <c r="S871" s="211">
        <v>41375.5929398148</v>
      </c>
      <c r="T871" s="212">
        <v>-1</v>
      </c>
      <c r="U871" s="224">
        <v>1079100</v>
      </c>
    </row>
    <row r="872" spans="1:21" s="183" customFormat="1" hidden="1">
      <c r="A872" s="203" t="s">
        <v>622</v>
      </c>
      <c r="B872" s="203" t="s">
        <v>623</v>
      </c>
      <c r="C872" s="203" t="s">
        <v>624</v>
      </c>
      <c r="D872" s="203"/>
      <c r="E872" s="203" t="s">
        <v>1866</v>
      </c>
      <c r="F872" s="203" t="s">
        <v>629</v>
      </c>
      <c r="G872" s="205" t="s">
        <v>629</v>
      </c>
      <c r="H872" s="203" t="s">
        <v>79</v>
      </c>
      <c r="I872" s="203" t="s">
        <v>1873</v>
      </c>
      <c r="J872" s="203" t="s">
        <v>1874</v>
      </c>
      <c r="K872" s="203" t="s">
        <v>629</v>
      </c>
      <c r="L872" s="211">
        <v>41372.604861111096</v>
      </c>
      <c r="M872" s="203" t="s">
        <v>655</v>
      </c>
      <c r="N872" s="212">
        <v>7</v>
      </c>
      <c r="O872" s="203" t="s">
        <v>629</v>
      </c>
      <c r="P872" s="212">
        <v>2697310</v>
      </c>
      <c r="Q872" s="205">
        <v>1</v>
      </c>
      <c r="R872" s="203" t="s">
        <v>632</v>
      </c>
      <c r="S872" s="211">
        <v>41375.5929398148</v>
      </c>
      <c r="T872" s="212">
        <v>-7</v>
      </c>
      <c r="U872" s="224">
        <v>2697310</v>
      </c>
    </row>
    <row r="873" spans="1:21" s="183" customFormat="1" hidden="1">
      <c r="A873" s="203" t="s">
        <v>622</v>
      </c>
      <c r="B873" s="203" t="s">
        <v>623</v>
      </c>
      <c r="C873" s="203" t="s">
        <v>624</v>
      </c>
      <c r="D873" s="203"/>
      <c r="E873" s="203" t="s">
        <v>1866</v>
      </c>
      <c r="F873" s="203" t="s">
        <v>629</v>
      </c>
      <c r="G873" s="205" t="s">
        <v>629</v>
      </c>
      <c r="H873" s="203" t="s">
        <v>79</v>
      </c>
      <c r="I873" s="203" t="s">
        <v>1875</v>
      </c>
      <c r="J873" s="203" t="s">
        <v>1876</v>
      </c>
      <c r="K873" s="203" t="s">
        <v>629</v>
      </c>
      <c r="L873" s="211">
        <v>41372.604861111096</v>
      </c>
      <c r="M873" s="203" t="s">
        <v>655</v>
      </c>
      <c r="N873" s="212">
        <v>7</v>
      </c>
      <c r="O873" s="203" t="s">
        <v>629</v>
      </c>
      <c r="P873" s="212">
        <v>2998380</v>
      </c>
      <c r="Q873" s="205">
        <v>1</v>
      </c>
      <c r="R873" s="203" t="s">
        <v>632</v>
      </c>
      <c r="S873" s="211">
        <v>41375.5929398148</v>
      </c>
      <c r="T873" s="212">
        <v>-7</v>
      </c>
      <c r="U873" s="224">
        <v>2998380</v>
      </c>
    </row>
    <row r="874" spans="1:21" s="183" customFormat="1" hidden="1">
      <c r="A874" s="203" t="s">
        <v>622</v>
      </c>
      <c r="B874" s="203" t="s">
        <v>623</v>
      </c>
      <c r="C874" s="203" t="s">
        <v>624</v>
      </c>
      <c r="D874" s="203"/>
      <c r="E874" s="203" t="s">
        <v>1866</v>
      </c>
      <c r="F874" s="203" t="s">
        <v>629</v>
      </c>
      <c r="G874" s="205" t="s">
        <v>629</v>
      </c>
      <c r="H874" s="203" t="s">
        <v>79</v>
      </c>
      <c r="I874" s="203" t="s">
        <v>1877</v>
      </c>
      <c r="J874" s="203" t="s">
        <v>1878</v>
      </c>
      <c r="K874" s="203" t="s">
        <v>629</v>
      </c>
      <c r="L874" s="211">
        <v>41375.415972222203</v>
      </c>
      <c r="M874" s="203" t="s">
        <v>655</v>
      </c>
      <c r="N874" s="212">
        <v>2</v>
      </c>
      <c r="O874" s="203" t="s">
        <v>629</v>
      </c>
      <c r="P874" s="212">
        <v>906400</v>
      </c>
      <c r="Q874" s="205">
        <v>1</v>
      </c>
      <c r="R874" s="203" t="s">
        <v>632</v>
      </c>
      <c r="S874" s="211">
        <v>41375.5929398148</v>
      </c>
      <c r="T874" s="212">
        <v>-2</v>
      </c>
      <c r="U874" s="224">
        <v>906400</v>
      </c>
    </row>
    <row r="875" spans="1:21" s="183" customFormat="1" hidden="1">
      <c r="A875" s="203" t="s">
        <v>622</v>
      </c>
      <c r="B875" s="203" t="s">
        <v>623</v>
      </c>
      <c r="C875" s="203" t="s">
        <v>624</v>
      </c>
      <c r="D875" s="203"/>
      <c r="E875" s="203" t="s">
        <v>1866</v>
      </c>
      <c r="F875" s="203" t="s">
        <v>629</v>
      </c>
      <c r="G875" s="205" t="s">
        <v>629</v>
      </c>
      <c r="H875" s="203" t="s">
        <v>79</v>
      </c>
      <c r="I875" s="203" t="s">
        <v>1879</v>
      </c>
      <c r="J875" s="203" t="s">
        <v>1880</v>
      </c>
      <c r="K875" s="203" t="s">
        <v>629</v>
      </c>
      <c r="L875" s="211">
        <v>41375.415972222203</v>
      </c>
      <c r="M875" s="203" t="s">
        <v>655</v>
      </c>
      <c r="N875" s="212">
        <v>3</v>
      </c>
      <c r="O875" s="203" t="s">
        <v>629</v>
      </c>
      <c r="P875" s="212">
        <v>7608150</v>
      </c>
      <c r="Q875" s="205">
        <v>1</v>
      </c>
      <c r="R875" s="203" t="s">
        <v>632</v>
      </c>
      <c r="S875" s="211">
        <v>41375.5929398148</v>
      </c>
      <c r="T875" s="212">
        <v>-3</v>
      </c>
      <c r="U875" s="224">
        <v>7608150</v>
      </c>
    </row>
    <row r="876" spans="1:21" s="183" customFormat="1" hidden="1">
      <c r="A876" s="203" t="s">
        <v>622</v>
      </c>
      <c r="B876" s="203" t="s">
        <v>623</v>
      </c>
      <c r="C876" s="203" t="s">
        <v>624</v>
      </c>
      <c r="D876" s="203"/>
      <c r="E876" s="203" t="s">
        <v>1866</v>
      </c>
      <c r="F876" s="203" t="s">
        <v>629</v>
      </c>
      <c r="G876" s="205" t="s">
        <v>629</v>
      </c>
      <c r="H876" s="203" t="s">
        <v>79</v>
      </c>
      <c r="I876" s="203" t="s">
        <v>1881</v>
      </c>
      <c r="J876" s="203" t="s">
        <v>1882</v>
      </c>
      <c r="K876" s="203" t="s">
        <v>629</v>
      </c>
      <c r="L876" s="211">
        <v>41375.416666666701</v>
      </c>
      <c r="M876" s="203" t="s">
        <v>655</v>
      </c>
      <c r="N876" s="212">
        <v>1</v>
      </c>
      <c r="O876" s="203" t="s">
        <v>629</v>
      </c>
      <c r="P876" s="212">
        <v>283800</v>
      </c>
      <c r="Q876" s="205">
        <v>1</v>
      </c>
      <c r="R876" s="203" t="s">
        <v>632</v>
      </c>
      <c r="S876" s="211">
        <v>41375.5929398148</v>
      </c>
      <c r="T876" s="212">
        <v>-1</v>
      </c>
      <c r="U876" s="224">
        <v>283800</v>
      </c>
    </row>
    <row r="877" spans="1:21" s="183" customFormat="1" hidden="1">
      <c r="A877" s="203" t="s">
        <v>622</v>
      </c>
      <c r="B877" s="203" t="s">
        <v>623</v>
      </c>
      <c r="C877" s="203" t="s">
        <v>624</v>
      </c>
      <c r="D877" s="203"/>
      <c r="E877" s="203" t="s">
        <v>1866</v>
      </c>
      <c r="F877" s="203" t="s">
        <v>629</v>
      </c>
      <c r="G877" s="205" t="s">
        <v>629</v>
      </c>
      <c r="H877" s="203" t="s">
        <v>79</v>
      </c>
      <c r="I877" s="203" t="s">
        <v>1883</v>
      </c>
      <c r="J877" s="203" t="s">
        <v>1884</v>
      </c>
      <c r="K877" s="203" t="s">
        <v>629</v>
      </c>
      <c r="L877" s="211">
        <v>41375.416666666701</v>
      </c>
      <c r="M877" s="203" t="s">
        <v>655</v>
      </c>
      <c r="N877" s="212">
        <v>2</v>
      </c>
      <c r="O877" s="203" t="s">
        <v>629</v>
      </c>
      <c r="P877" s="212">
        <v>1532520</v>
      </c>
      <c r="Q877" s="205">
        <v>1</v>
      </c>
      <c r="R877" s="203" t="s">
        <v>632</v>
      </c>
      <c r="S877" s="211">
        <v>41375.5929398148</v>
      </c>
      <c r="T877" s="212">
        <v>-2</v>
      </c>
      <c r="U877" s="224">
        <v>1532520</v>
      </c>
    </row>
    <row r="878" spans="1:21" s="183" customFormat="1" hidden="1">
      <c r="A878" s="203" t="s">
        <v>622</v>
      </c>
      <c r="B878" s="203" t="s">
        <v>623</v>
      </c>
      <c r="C878" s="203" t="s">
        <v>624</v>
      </c>
      <c r="D878" s="203"/>
      <c r="E878" s="203" t="s">
        <v>1866</v>
      </c>
      <c r="F878" s="203" t="s">
        <v>629</v>
      </c>
      <c r="G878" s="205" t="s">
        <v>629</v>
      </c>
      <c r="H878" s="203" t="s">
        <v>79</v>
      </c>
      <c r="I878" s="203" t="s">
        <v>1885</v>
      </c>
      <c r="J878" s="203" t="s">
        <v>1886</v>
      </c>
      <c r="K878" s="203" t="s">
        <v>629</v>
      </c>
      <c r="L878" s="211">
        <v>41375.417361111096</v>
      </c>
      <c r="M878" s="203" t="s">
        <v>655</v>
      </c>
      <c r="N878" s="212">
        <v>7</v>
      </c>
      <c r="O878" s="203" t="s">
        <v>629</v>
      </c>
      <c r="P878" s="212">
        <v>7907900</v>
      </c>
      <c r="Q878" s="205">
        <v>1</v>
      </c>
      <c r="R878" s="203" t="s">
        <v>632</v>
      </c>
      <c r="S878" s="211">
        <v>41375.5929398148</v>
      </c>
      <c r="T878" s="212">
        <v>-7</v>
      </c>
      <c r="U878" s="224">
        <v>7907900</v>
      </c>
    </row>
    <row r="879" spans="1:21" s="183" customFormat="1" hidden="1">
      <c r="A879" s="203" t="s">
        <v>622</v>
      </c>
      <c r="B879" s="203" t="s">
        <v>623</v>
      </c>
      <c r="C879" s="203" t="s">
        <v>624</v>
      </c>
      <c r="D879" s="203"/>
      <c r="E879" s="203" t="s">
        <v>1866</v>
      </c>
      <c r="F879" s="203" t="s">
        <v>629</v>
      </c>
      <c r="G879" s="205" t="s">
        <v>629</v>
      </c>
      <c r="H879" s="203" t="s">
        <v>79</v>
      </c>
      <c r="I879" s="203" t="s">
        <v>1887</v>
      </c>
      <c r="J879" s="203" t="s">
        <v>1888</v>
      </c>
      <c r="K879" s="203" t="s">
        <v>629</v>
      </c>
      <c r="L879" s="211">
        <v>41375.417361111096</v>
      </c>
      <c r="M879" s="203" t="s">
        <v>655</v>
      </c>
      <c r="N879" s="212">
        <v>2</v>
      </c>
      <c r="O879" s="203" t="s">
        <v>629</v>
      </c>
      <c r="P879" s="212">
        <v>1498200</v>
      </c>
      <c r="Q879" s="205">
        <v>1</v>
      </c>
      <c r="R879" s="203" t="s">
        <v>632</v>
      </c>
      <c r="S879" s="211">
        <v>41375.5929398148</v>
      </c>
      <c r="T879" s="212">
        <v>-2</v>
      </c>
      <c r="U879" s="224">
        <v>1498200</v>
      </c>
    </row>
    <row r="880" spans="1:21" s="183" customFormat="1" hidden="1">
      <c r="A880" s="203" t="s">
        <v>622</v>
      </c>
      <c r="B880" s="203" t="s">
        <v>623</v>
      </c>
      <c r="C880" s="203" t="s">
        <v>624</v>
      </c>
      <c r="D880" s="203"/>
      <c r="E880" s="203" t="s">
        <v>1866</v>
      </c>
      <c r="F880" s="203" t="s">
        <v>629</v>
      </c>
      <c r="G880" s="205" t="s">
        <v>629</v>
      </c>
      <c r="H880" s="203" t="s">
        <v>79</v>
      </c>
      <c r="I880" s="203" t="s">
        <v>1889</v>
      </c>
      <c r="J880" s="203" t="s">
        <v>1890</v>
      </c>
      <c r="K880" s="203" t="s">
        <v>629</v>
      </c>
      <c r="L880" s="211">
        <v>41375.417361111096</v>
      </c>
      <c r="M880" s="203" t="s">
        <v>655</v>
      </c>
      <c r="N880" s="212">
        <v>2</v>
      </c>
      <c r="O880" s="203" t="s">
        <v>629</v>
      </c>
      <c r="P880" s="212">
        <v>704000</v>
      </c>
      <c r="Q880" s="205">
        <v>1</v>
      </c>
      <c r="R880" s="203" t="s">
        <v>632</v>
      </c>
      <c r="S880" s="211">
        <v>41375.5929398148</v>
      </c>
      <c r="T880" s="212">
        <v>-2</v>
      </c>
      <c r="U880" s="224">
        <v>704000</v>
      </c>
    </row>
    <row r="881" spans="1:21" s="183" customFormat="1" hidden="1">
      <c r="A881" s="203" t="s">
        <v>622</v>
      </c>
      <c r="B881" s="203" t="s">
        <v>623</v>
      </c>
      <c r="C881" s="203" t="s">
        <v>624</v>
      </c>
      <c r="D881" s="203"/>
      <c r="E881" s="203" t="s">
        <v>1866</v>
      </c>
      <c r="F881" s="203" t="s">
        <v>629</v>
      </c>
      <c r="G881" s="205" t="s">
        <v>629</v>
      </c>
      <c r="H881" s="203" t="s">
        <v>79</v>
      </c>
      <c r="I881" s="203" t="s">
        <v>1891</v>
      </c>
      <c r="J881" s="203" t="s">
        <v>1892</v>
      </c>
      <c r="K881" s="203" t="s">
        <v>629</v>
      </c>
      <c r="L881" s="211">
        <v>41375.418055555601</v>
      </c>
      <c r="M881" s="203" t="s">
        <v>655</v>
      </c>
      <c r="N881" s="212">
        <v>2</v>
      </c>
      <c r="O881" s="203" t="s">
        <v>629</v>
      </c>
      <c r="P881" s="212">
        <v>1140480</v>
      </c>
      <c r="Q881" s="205">
        <v>1</v>
      </c>
      <c r="R881" s="203" t="s">
        <v>632</v>
      </c>
      <c r="S881" s="211">
        <v>41375.5929398148</v>
      </c>
      <c r="T881" s="212">
        <v>-2</v>
      </c>
      <c r="U881" s="224">
        <v>1140480</v>
      </c>
    </row>
    <row r="882" spans="1:21" s="183" customFormat="1" hidden="1">
      <c r="A882" s="203" t="s">
        <v>622</v>
      </c>
      <c r="B882" s="203" t="s">
        <v>623</v>
      </c>
      <c r="C882" s="203" t="s">
        <v>624</v>
      </c>
      <c r="D882" s="203"/>
      <c r="E882" s="203" t="s">
        <v>1866</v>
      </c>
      <c r="F882" s="203" t="s">
        <v>629</v>
      </c>
      <c r="G882" s="205" t="s">
        <v>629</v>
      </c>
      <c r="H882" s="203" t="s">
        <v>79</v>
      </c>
      <c r="I882" s="203" t="s">
        <v>1893</v>
      </c>
      <c r="J882" s="203" t="s">
        <v>1894</v>
      </c>
      <c r="K882" s="203" t="s">
        <v>629</v>
      </c>
      <c r="L882" s="211">
        <v>41375.418055555601</v>
      </c>
      <c r="M882" s="203" t="s">
        <v>655</v>
      </c>
      <c r="N882" s="212">
        <v>2</v>
      </c>
      <c r="O882" s="203" t="s">
        <v>629</v>
      </c>
      <c r="P882" s="212">
        <v>1342880</v>
      </c>
      <c r="Q882" s="205">
        <v>1</v>
      </c>
      <c r="R882" s="203" t="s">
        <v>632</v>
      </c>
      <c r="S882" s="211">
        <v>41375.5929398148</v>
      </c>
      <c r="T882" s="212">
        <v>-2</v>
      </c>
      <c r="U882" s="224">
        <v>1342880</v>
      </c>
    </row>
    <row r="883" spans="1:21" s="183" customFormat="1" hidden="1">
      <c r="A883" s="203" t="s">
        <v>622</v>
      </c>
      <c r="B883" s="203" t="s">
        <v>623</v>
      </c>
      <c r="C883" s="203" t="s">
        <v>624</v>
      </c>
      <c r="D883" s="203"/>
      <c r="E883" s="203" t="s">
        <v>1866</v>
      </c>
      <c r="F883" s="203" t="s">
        <v>629</v>
      </c>
      <c r="G883" s="205" t="s">
        <v>629</v>
      </c>
      <c r="H883" s="203" t="s">
        <v>79</v>
      </c>
      <c r="I883" s="203" t="s">
        <v>1895</v>
      </c>
      <c r="J883" s="203" t="s">
        <v>1896</v>
      </c>
      <c r="K883" s="203" t="s">
        <v>629</v>
      </c>
      <c r="L883" s="211">
        <v>41375.4194444444</v>
      </c>
      <c r="M883" s="203" t="s">
        <v>655</v>
      </c>
      <c r="N883" s="212">
        <v>4</v>
      </c>
      <c r="O883" s="203" t="s">
        <v>629</v>
      </c>
      <c r="P883" s="212">
        <v>2534400</v>
      </c>
      <c r="Q883" s="205">
        <v>1</v>
      </c>
      <c r="R883" s="203" t="s">
        <v>632</v>
      </c>
      <c r="S883" s="211">
        <v>41375.5958217593</v>
      </c>
      <c r="T883" s="212">
        <v>-4</v>
      </c>
      <c r="U883" s="224">
        <v>2534400</v>
      </c>
    </row>
    <row r="884" spans="1:21" s="183" customFormat="1" hidden="1">
      <c r="A884" s="203" t="s">
        <v>622</v>
      </c>
      <c r="B884" s="203" t="s">
        <v>623</v>
      </c>
      <c r="C884" s="203" t="s">
        <v>624</v>
      </c>
      <c r="D884" s="203"/>
      <c r="E884" s="203" t="s">
        <v>1866</v>
      </c>
      <c r="F884" s="203" t="s">
        <v>629</v>
      </c>
      <c r="G884" s="205" t="s">
        <v>629</v>
      </c>
      <c r="H884" s="203" t="s">
        <v>79</v>
      </c>
      <c r="I884" s="203" t="s">
        <v>1897</v>
      </c>
      <c r="J884" s="203" t="s">
        <v>1898</v>
      </c>
      <c r="K884" s="203" t="s">
        <v>629</v>
      </c>
      <c r="L884" s="211">
        <v>41375.420138888898</v>
      </c>
      <c r="M884" s="203" t="s">
        <v>655</v>
      </c>
      <c r="N884" s="212">
        <v>2</v>
      </c>
      <c r="O884" s="203" t="s">
        <v>629</v>
      </c>
      <c r="P884" s="212">
        <v>1557600</v>
      </c>
      <c r="Q884" s="205">
        <v>1</v>
      </c>
      <c r="R884" s="203" t="s">
        <v>632</v>
      </c>
      <c r="S884" s="211">
        <v>41375.5958217593</v>
      </c>
      <c r="T884" s="212">
        <v>-2</v>
      </c>
      <c r="U884" s="224">
        <v>1557600</v>
      </c>
    </row>
    <row r="885" spans="1:21" s="183" customFormat="1" hidden="1">
      <c r="A885" s="203" t="s">
        <v>622</v>
      </c>
      <c r="B885" s="203" t="s">
        <v>623</v>
      </c>
      <c r="C885" s="203" t="s">
        <v>624</v>
      </c>
      <c r="D885" s="203"/>
      <c r="E885" s="203" t="s">
        <v>1866</v>
      </c>
      <c r="F885" s="203" t="s">
        <v>629</v>
      </c>
      <c r="G885" s="205" t="s">
        <v>629</v>
      </c>
      <c r="H885" s="203" t="s">
        <v>79</v>
      </c>
      <c r="I885" s="203" t="s">
        <v>1899</v>
      </c>
      <c r="J885" s="203" t="s">
        <v>1900</v>
      </c>
      <c r="K885" s="203" t="s">
        <v>629</v>
      </c>
      <c r="L885" s="211">
        <v>41375.420833333301</v>
      </c>
      <c r="M885" s="203" t="s">
        <v>655</v>
      </c>
      <c r="N885" s="212">
        <v>10</v>
      </c>
      <c r="O885" s="203" t="s">
        <v>629</v>
      </c>
      <c r="P885" s="212">
        <v>15529800</v>
      </c>
      <c r="Q885" s="205">
        <v>1</v>
      </c>
      <c r="R885" s="203" t="s">
        <v>632</v>
      </c>
      <c r="S885" s="211">
        <v>41375.5958217593</v>
      </c>
      <c r="T885" s="212">
        <v>-10</v>
      </c>
      <c r="U885" s="224">
        <v>15529800</v>
      </c>
    </row>
    <row r="886" spans="1:21" s="183" customFormat="1" hidden="1">
      <c r="A886" s="203" t="s">
        <v>622</v>
      </c>
      <c r="B886" s="203" t="s">
        <v>623</v>
      </c>
      <c r="C886" s="203" t="s">
        <v>624</v>
      </c>
      <c r="D886" s="203"/>
      <c r="E886" s="203" t="s">
        <v>1866</v>
      </c>
      <c r="F886" s="203" t="s">
        <v>629</v>
      </c>
      <c r="G886" s="205" t="s">
        <v>629</v>
      </c>
      <c r="H886" s="203" t="s">
        <v>79</v>
      </c>
      <c r="I886" s="203" t="s">
        <v>1901</v>
      </c>
      <c r="J886" s="203" t="s">
        <v>1902</v>
      </c>
      <c r="K886" s="203" t="s">
        <v>629</v>
      </c>
      <c r="L886" s="211">
        <v>41375.421527777798</v>
      </c>
      <c r="M886" s="203" t="s">
        <v>655</v>
      </c>
      <c r="N886" s="212">
        <v>2</v>
      </c>
      <c r="O886" s="203" t="s">
        <v>629</v>
      </c>
      <c r="P886" s="212">
        <v>1851740</v>
      </c>
      <c r="Q886" s="205">
        <v>1</v>
      </c>
      <c r="R886" s="203" t="s">
        <v>632</v>
      </c>
      <c r="S886" s="211">
        <v>41375.5958217593</v>
      </c>
      <c r="T886" s="212">
        <v>-2</v>
      </c>
      <c r="U886" s="224">
        <v>1851740</v>
      </c>
    </row>
    <row r="887" spans="1:21" s="183" customFormat="1" hidden="1">
      <c r="A887" s="203" t="s">
        <v>622</v>
      </c>
      <c r="B887" s="203" t="s">
        <v>623</v>
      </c>
      <c r="C887" s="203" t="s">
        <v>624</v>
      </c>
      <c r="D887" s="203"/>
      <c r="E887" s="203" t="s">
        <v>1866</v>
      </c>
      <c r="F887" s="203" t="s">
        <v>629</v>
      </c>
      <c r="G887" s="205" t="s">
        <v>629</v>
      </c>
      <c r="H887" s="203" t="s">
        <v>79</v>
      </c>
      <c r="I887" s="203" t="s">
        <v>1903</v>
      </c>
      <c r="J887" s="203" t="s">
        <v>1904</v>
      </c>
      <c r="K887" s="203" t="s">
        <v>629</v>
      </c>
      <c r="L887" s="211">
        <v>41375.421527777798</v>
      </c>
      <c r="M887" s="203" t="s">
        <v>655</v>
      </c>
      <c r="N887" s="212">
        <v>1</v>
      </c>
      <c r="O887" s="203" t="s">
        <v>629</v>
      </c>
      <c r="P887" s="212">
        <v>1844370</v>
      </c>
      <c r="Q887" s="205">
        <v>1</v>
      </c>
      <c r="R887" s="203" t="s">
        <v>632</v>
      </c>
      <c r="S887" s="211">
        <v>41375.5958217593</v>
      </c>
      <c r="T887" s="212">
        <v>-1</v>
      </c>
      <c r="U887" s="224">
        <v>1844370</v>
      </c>
    </row>
    <row r="888" spans="1:21" s="183" customFormat="1" hidden="1">
      <c r="A888" s="203" t="s">
        <v>622</v>
      </c>
      <c r="B888" s="203" t="s">
        <v>623</v>
      </c>
      <c r="C888" s="203" t="s">
        <v>624</v>
      </c>
      <c r="D888" s="203"/>
      <c r="E888" s="203" t="s">
        <v>1866</v>
      </c>
      <c r="F888" s="203" t="s">
        <v>629</v>
      </c>
      <c r="G888" s="205" t="s">
        <v>629</v>
      </c>
      <c r="H888" s="203" t="s">
        <v>79</v>
      </c>
      <c r="I888" s="203" t="s">
        <v>1905</v>
      </c>
      <c r="J888" s="203" t="s">
        <v>1906</v>
      </c>
      <c r="K888" s="203" t="s">
        <v>629</v>
      </c>
      <c r="L888" s="211">
        <v>41375.422222222202</v>
      </c>
      <c r="M888" s="203" t="s">
        <v>655</v>
      </c>
      <c r="N888" s="212">
        <v>2</v>
      </c>
      <c r="O888" s="203" t="s">
        <v>629</v>
      </c>
      <c r="P888" s="212">
        <v>1723260</v>
      </c>
      <c r="Q888" s="205">
        <v>1</v>
      </c>
      <c r="R888" s="203" t="s">
        <v>632</v>
      </c>
      <c r="S888" s="211">
        <v>41375.5929398148</v>
      </c>
      <c r="T888" s="212">
        <v>-2</v>
      </c>
      <c r="U888" s="224">
        <v>1723260</v>
      </c>
    </row>
    <row r="889" spans="1:21" s="183" customFormat="1" hidden="1">
      <c r="A889" s="203" t="s">
        <v>622</v>
      </c>
      <c r="B889" s="203" t="s">
        <v>623</v>
      </c>
      <c r="C889" s="203" t="s">
        <v>624</v>
      </c>
      <c r="D889" s="203"/>
      <c r="E889" s="203" t="s">
        <v>1866</v>
      </c>
      <c r="F889" s="203" t="s">
        <v>629</v>
      </c>
      <c r="G889" s="205" t="s">
        <v>629</v>
      </c>
      <c r="H889" s="203" t="s">
        <v>79</v>
      </c>
      <c r="I889" s="203" t="s">
        <v>1907</v>
      </c>
      <c r="J889" s="203" t="s">
        <v>1908</v>
      </c>
      <c r="K889" s="203" t="s">
        <v>629</v>
      </c>
      <c r="L889" s="211">
        <v>41375.422222222202</v>
      </c>
      <c r="M889" s="203" t="s">
        <v>655</v>
      </c>
      <c r="N889" s="212">
        <v>2</v>
      </c>
      <c r="O889" s="203" t="s">
        <v>629</v>
      </c>
      <c r="P889" s="212">
        <v>1951180</v>
      </c>
      <c r="Q889" s="205">
        <v>1</v>
      </c>
      <c r="R889" s="203" t="s">
        <v>632</v>
      </c>
      <c r="S889" s="211">
        <v>41375.5929398148</v>
      </c>
      <c r="T889" s="212">
        <v>-2</v>
      </c>
      <c r="U889" s="224">
        <v>1951180</v>
      </c>
    </row>
    <row r="890" spans="1:21" s="183" customFormat="1" hidden="1">
      <c r="A890" s="203" t="s">
        <v>622</v>
      </c>
      <c r="B890" s="203" t="s">
        <v>623</v>
      </c>
      <c r="C890" s="203" t="s">
        <v>624</v>
      </c>
      <c r="D890" s="203"/>
      <c r="E890" s="203" t="s">
        <v>1909</v>
      </c>
      <c r="F890" s="203" t="s">
        <v>1910</v>
      </c>
      <c r="G890" s="205">
        <v>1</v>
      </c>
      <c r="H890" s="203" t="s">
        <v>79</v>
      </c>
      <c r="I890" s="203" t="s">
        <v>1355</v>
      </c>
      <c r="J890" s="203" t="s">
        <v>1356</v>
      </c>
      <c r="K890" s="203" t="s">
        <v>629</v>
      </c>
      <c r="L890" s="211">
        <v>41383.697916666701</v>
      </c>
      <c r="M890" s="203" t="s">
        <v>630</v>
      </c>
      <c r="N890" s="212">
        <v>5</v>
      </c>
      <c r="O890" s="203" t="s">
        <v>1011</v>
      </c>
      <c r="P890" s="212">
        <v>183700</v>
      </c>
      <c r="Q890" s="205">
        <v>1</v>
      </c>
      <c r="R890" s="203" t="s">
        <v>632</v>
      </c>
      <c r="S890" s="211">
        <v>41383.579305555599</v>
      </c>
      <c r="T890" s="212">
        <v>-5</v>
      </c>
      <c r="U890" s="224">
        <v>183700</v>
      </c>
    </row>
    <row r="891" spans="1:21" s="183" customFormat="1" hidden="1">
      <c r="A891" s="203" t="s">
        <v>622</v>
      </c>
      <c r="B891" s="203" t="s">
        <v>623</v>
      </c>
      <c r="C891" s="203" t="s">
        <v>624</v>
      </c>
      <c r="D891" s="203"/>
      <c r="E891" s="203" t="s">
        <v>1909</v>
      </c>
      <c r="F891" s="203" t="s">
        <v>1910</v>
      </c>
      <c r="G891" s="205">
        <v>2</v>
      </c>
      <c r="H891" s="203" t="s">
        <v>79</v>
      </c>
      <c r="I891" s="203" t="s">
        <v>1056</v>
      </c>
      <c r="J891" s="203" t="s">
        <v>1057</v>
      </c>
      <c r="K891" s="203" t="s">
        <v>629</v>
      </c>
      <c r="L891" s="211">
        <v>41383.697916666701</v>
      </c>
      <c r="M891" s="203" t="s">
        <v>630</v>
      </c>
      <c r="N891" s="212">
        <v>2</v>
      </c>
      <c r="O891" s="203" t="s">
        <v>631</v>
      </c>
      <c r="P891" s="212">
        <v>23249.42</v>
      </c>
      <c r="Q891" s="205">
        <v>1</v>
      </c>
      <c r="R891" s="203" t="s">
        <v>632</v>
      </c>
      <c r="S891" s="211">
        <v>41383.579305555599</v>
      </c>
      <c r="T891" s="212">
        <v>-2</v>
      </c>
      <c r="U891" s="224">
        <v>23249.42</v>
      </c>
    </row>
    <row r="892" spans="1:21" s="183" customFormat="1" hidden="1">
      <c r="A892" s="203" t="s">
        <v>622</v>
      </c>
      <c r="B892" s="203" t="s">
        <v>623</v>
      </c>
      <c r="C892" s="203" t="s">
        <v>624</v>
      </c>
      <c r="D892" s="203"/>
      <c r="E892" s="203" t="s">
        <v>1909</v>
      </c>
      <c r="F892" s="203" t="s">
        <v>1910</v>
      </c>
      <c r="G892" s="205">
        <v>3</v>
      </c>
      <c r="H892" s="203" t="s">
        <v>79</v>
      </c>
      <c r="I892" s="203" t="s">
        <v>1058</v>
      </c>
      <c r="J892" s="203" t="s">
        <v>1059</v>
      </c>
      <c r="K892" s="203" t="s">
        <v>629</v>
      </c>
      <c r="L892" s="211">
        <v>41383.697916666701</v>
      </c>
      <c r="M892" s="203" t="s">
        <v>630</v>
      </c>
      <c r="N892" s="212">
        <v>2</v>
      </c>
      <c r="O892" s="203" t="s">
        <v>631</v>
      </c>
      <c r="P892" s="212">
        <v>11400</v>
      </c>
      <c r="Q892" s="205">
        <v>1</v>
      </c>
      <c r="R892" s="203" t="s">
        <v>632</v>
      </c>
      <c r="S892" s="211">
        <v>41383.579305555599</v>
      </c>
      <c r="T892" s="212">
        <v>-2</v>
      </c>
      <c r="U892" s="224">
        <v>11400</v>
      </c>
    </row>
    <row r="893" spans="1:21" s="183" customFormat="1" hidden="1">
      <c r="A893" s="203" t="s">
        <v>622</v>
      </c>
      <c r="B893" s="203" t="s">
        <v>623</v>
      </c>
      <c r="C893" s="203" t="s">
        <v>624</v>
      </c>
      <c r="D893" s="203"/>
      <c r="E893" s="203" t="s">
        <v>1909</v>
      </c>
      <c r="F893" s="203" t="s">
        <v>1910</v>
      </c>
      <c r="G893" s="205">
        <v>4</v>
      </c>
      <c r="H893" s="203" t="s">
        <v>79</v>
      </c>
      <c r="I893" s="203" t="s">
        <v>1076</v>
      </c>
      <c r="J893" s="203" t="s">
        <v>1077</v>
      </c>
      <c r="K893" s="203" t="s">
        <v>629</v>
      </c>
      <c r="L893" s="211">
        <v>41383.697916666701</v>
      </c>
      <c r="M893" s="203" t="s">
        <v>630</v>
      </c>
      <c r="N893" s="212">
        <v>1</v>
      </c>
      <c r="O893" s="203" t="s">
        <v>778</v>
      </c>
      <c r="P893" s="212">
        <v>8360</v>
      </c>
      <c r="Q893" s="205">
        <v>1</v>
      </c>
      <c r="R893" s="203" t="s">
        <v>632</v>
      </c>
      <c r="S893" s="211">
        <v>41383.579305555599</v>
      </c>
      <c r="T893" s="212">
        <v>-1</v>
      </c>
      <c r="U893" s="224">
        <v>8360</v>
      </c>
    </row>
    <row r="894" spans="1:21" s="183" customFormat="1" hidden="1">
      <c r="A894" s="203" t="s">
        <v>622</v>
      </c>
      <c r="B894" s="203" t="s">
        <v>623</v>
      </c>
      <c r="C894" s="203" t="s">
        <v>624</v>
      </c>
      <c r="D894" s="203"/>
      <c r="E894" s="203" t="s">
        <v>1909</v>
      </c>
      <c r="F894" s="203" t="s">
        <v>1911</v>
      </c>
      <c r="G894" s="205">
        <v>1</v>
      </c>
      <c r="H894" s="203" t="s">
        <v>79</v>
      </c>
      <c r="I894" s="203" t="s">
        <v>1491</v>
      </c>
      <c r="J894" s="203" t="s">
        <v>1492</v>
      </c>
      <c r="K894" s="203" t="s">
        <v>629</v>
      </c>
      <c r="L894" s="211">
        <v>41390.625</v>
      </c>
      <c r="M894" s="203" t="s">
        <v>630</v>
      </c>
      <c r="N894" s="212">
        <v>2</v>
      </c>
      <c r="O894" s="203" t="s">
        <v>631</v>
      </c>
      <c r="P894" s="212">
        <v>16200</v>
      </c>
      <c r="Q894" s="205">
        <v>1</v>
      </c>
      <c r="R894" s="203" t="s">
        <v>632</v>
      </c>
      <c r="S894" s="211">
        <v>41390.609120370398</v>
      </c>
      <c r="T894" s="212">
        <v>-2</v>
      </c>
      <c r="U894" s="224">
        <v>16200</v>
      </c>
    </row>
    <row r="895" spans="1:21" s="183" customFormat="1" hidden="1">
      <c r="A895" s="203" t="s">
        <v>622</v>
      </c>
      <c r="B895" s="203" t="s">
        <v>623</v>
      </c>
      <c r="C895" s="203" t="s">
        <v>624</v>
      </c>
      <c r="D895" s="203"/>
      <c r="E895" s="203" t="s">
        <v>1909</v>
      </c>
      <c r="F895" s="203" t="s">
        <v>1912</v>
      </c>
      <c r="G895" s="205">
        <v>1</v>
      </c>
      <c r="H895" s="203" t="s">
        <v>79</v>
      </c>
      <c r="I895" s="203" t="s">
        <v>1051</v>
      </c>
      <c r="J895" s="203" t="s">
        <v>443</v>
      </c>
      <c r="K895" s="203" t="s">
        <v>629</v>
      </c>
      <c r="L895" s="211">
        <v>41393.644444444399</v>
      </c>
      <c r="M895" s="203" t="s">
        <v>630</v>
      </c>
      <c r="N895" s="212">
        <v>39</v>
      </c>
      <c r="O895" s="203" t="s">
        <v>631</v>
      </c>
      <c r="P895" s="212">
        <v>42900</v>
      </c>
      <c r="Q895" s="205">
        <v>1</v>
      </c>
      <c r="R895" s="203" t="s">
        <v>632</v>
      </c>
      <c r="S895" s="211">
        <v>41377.4211574074</v>
      </c>
      <c r="T895" s="212">
        <v>-1000</v>
      </c>
      <c r="U895" s="224">
        <v>1100000</v>
      </c>
    </row>
    <row r="896" spans="1:21" s="183" customFormat="1" hidden="1">
      <c r="A896" s="203" t="s">
        <v>622</v>
      </c>
      <c r="B896" s="203" t="s">
        <v>623</v>
      </c>
      <c r="C896" s="203" t="s">
        <v>624</v>
      </c>
      <c r="D896" s="203"/>
      <c r="E896" s="203" t="s">
        <v>1909</v>
      </c>
      <c r="F896" s="203" t="s">
        <v>1912</v>
      </c>
      <c r="G896" s="205">
        <v>1</v>
      </c>
      <c r="H896" s="203" t="s">
        <v>79</v>
      </c>
      <c r="I896" s="203" t="s">
        <v>1051</v>
      </c>
      <c r="J896" s="203" t="s">
        <v>443</v>
      </c>
      <c r="K896" s="203" t="s">
        <v>629</v>
      </c>
      <c r="L896" s="211">
        <v>41393.644444444399</v>
      </c>
      <c r="M896" s="203" t="s">
        <v>630</v>
      </c>
      <c r="N896" s="212">
        <v>39</v>
      </c>
      <c r="O896" s="203" t="s">
        <v>631</v>
      </c>
      <c r="P896" s="212">
        <v>42900</v>
      </c>
      <c r="Q896" s="205">
        <v>2</v>
      </c>
      <c r="R896" s="203" t="s">
        <v>632</v>
      </c>
      <c r="S896" s="211">
        <v>41393.615578703699</v>
      </c>
      <c r="T896" s="212">
        <v>-39</v>
      </c>
      <c r="U896" s="224">
        <v>42900</v>
      </c>
    </row>
    <row r="897" spans="1:23" s="183" customFormat="1" hidden="1">
      <c r="A897" s="203" t="s">
        <v>622</v>
      </c>
      <c r="B897" s="203" t="s">
        <v>623</v>
      </c>
      <c r="C897" s="203" t="s">
        <v>624</v>
      </c>
      <c r="D897" s="203"/>
      <c r="E897" s="203" t="s">
        <v>1909</v>
      </c>
      <c r="F897" s="203" t="s">
        <v>1912</v>
      </c>
      <c r="G897" s="205">
        <v>2</v>
      </c>
      <c r="H897" s="203" t="s">
        <v>79</v>
      </c>
      <c r="I897" s="203" t="s">
        <v>1913</v>
      </c>
      <c r="J897" s="203" t="s">
        <v>1914</v>
      </c>
      <c r="K897" s="203" t="s">
        <v>629</v>
      </c>
      <c r="L897" s="211">
        <v>41393.644444444399</v>
      </c>
      <c r="M897" s="203" t="s">
        <v>655</v>
      </c>
      <c r="N897" s="212">
        <v>24</v>
      </c>
      <c r="O897" s="203" t="s">
        <v>906</v>
      </c>
      <c r="P897" s="212">
        <v>25080000</v>
      </c>
      <c r="Q897" s="205">
        <v>1</v>
      </c>
      <c r="R897" s="203" t="s">
        <v>632</v>
      </c>
      <c r="S897" s="211">
        <v>41393.616145833301</v>
      </c>
      <c r="T897" s="212">
        <v>-24</v>
      </c>
      <c r="U897" s="224">
        <v>25080000</v>
      </c>
    </row>
    <row r="898" spans="1:23" s="183" customFormat="1" hidden="1">
      <c r="A898" s="203" t="s">
        <v>622</v>
      </c>
      <c r="B898" s="203" t="s">
        <v>623</v>
      </c>
      <c r="C898" s="203" t="s">
        <v>624</v>
      </c>
      <c r="D898" s="203"/>
      <c r="E898" s="203" t="s">
        <v>1909</v>
      </c>
      <c r="F898" s="203" t="s">
        <v>1912</v>
      </c>
      <c r="G898" s="205">
        <v>3</v>
      </c>
      <c r="H898" s="203" t="s">
        <v>79</v>
      </c>
      <c r="I898" s="203" t="s">
        <v>1915</v>
      </c>
      <c r="J898" s="203" t="s">
        <v>1916</v>
      </c>
      <c r="K898" s="203" t="s">
        <v>629</v>
      </c>
      <c r="L898" s="211">
        <v>41393.644444444399</v>
      </c>
      <c r="M898" s="203" t="s">
        <v>655</v>
      </c>
      <c r="N898" s="212">
        <v>5</v>
      </c>
      <c r="O898" s="203" t="s">
        <v>906</v>
      </c>
      <c r="P898" s="212">
        <v>726000</v>
      </c>
      <c r="Q898" s="205">
        <v>1</v>
      </c>
      <c r="R898" s="203" t="s">
        <v>632</v>
      </c>
      <c r="S898" s="211">
        <v>41393.616145833301</v>
      </c>
      <c r="T898" s="212">
        <v>-5</v>
      </c>
      <c r="U898" s="224">
        <v>726000</v>
      </c>
    </row>
    <row r="899" spans="1:23" s="183" customFormat="1" hidden="1">
      <c r="A899" s="203" t="s">
        <v>622</v>
      </c>
      <c r="B899" s="203" t="s">
        <v>623</v>
      </c>
      <c r="C899" s="203" t="s">
        <v>624</v>
      </c>
      <c r="D899" s="203"/>
      <c r="E899" s="203" t="s">
        <v>1909</v>
      </c>
      <c r="F899" s="203" t="s">
        <v>629</v>
      </c>
      <c r="G899" s="205" t="s">
        <v>629</v>
      </c>
      <c r="H899" s="203" t="s">
        <v>79</v>
      </c>
      <c r="I899" s="203" t="s">
        <v>1051</v>
      </c>
      <c r="J899" s="203" t="s">
        <v>443</v>
      </c>
      <c r="K899" s="203" t="s">
        <v>629</v>
      </c>
      <c r="L899" s="211">
        <v>41372.5805555556</v>
      </c>
      <c r="M899" s="203" t="s">
        <v>630</v>
      </c>
      <c r="N899" s="212">
        <v>1000</v>
      </c>
      <c r="O899" s="203" t="s">
        <v>629</v>
      </c>
      <c r="P899" s="212">
        <v>1100000</v>
      </c>
      <c r="Q899" s="205">
        <v>1</v>
      </c>
      <c r="R899" s="203" t="s">
        <v>632</v>
      </c>
      <c r="S899" s="211">
        <v>41377.4211574074</v>
      </c>
      <c r="T899" s="212">
        <v>-1000</v>
      </c>
      <c r="U899" s="224">
        <v>1100000</v>
      </c>
    </row>
    <row r="900" spans="1:23" s="183" customFormat="1" hidden="1">
      <c r="A900" s="203" t="s">
        <v>622</v>
      </c>
      <c r="B900" s="203" t="s">
        <v>623</v>
      </c>
      <c r="C900" s="203" t="s">
        <v>624</v>
      </c>
      <c r="D900" s="203"/>
      <c r="E900" s="203" t="s">
        <v>1909</v>
      </c>
      <c r="F900" s="203" t="s">
        <v>629</v>
      </c>
      <c r="G900" s="205" t="s">
        <v>629</v>
      </c>
      <c r="H900" s="203" t="s">
        <v>79</v>
      </c>
      <c r="I900" s="203" t="s">
        <v>1051</v>
      </c>
      <c r="J900" s="203" t="s">
        <v>443</v>
      </c>
      <c r="K900" s="203" t="s">
        <v>629</v>
      </c>
      <c r="L900" s="211">
        <v>41372.5805555556</v>
      </c>
      <c r="M900" s="203" t="s">
        <v>630</v>
      </c>
      <c r="N900" s="212">
        <v>1000</v>
      </c>
      <c r="O900" s="203" t="s">
        <v>629</v>
      </c>
      <c r="P900" s="212">
        <v>1100000</v>
      </c>
      <c r="Q900" s="205">
        <v>2</v>
      </c>
      <c r="R900" s="203" t="s">
        <v>632</v>
      </c>
      <c r="S900" s="211">
        <v>41393.615578703699</v>
      </c>
      <c r="T900" s="212">
        <v>-39</v>
      </c>
      <c r="U900" s="224">
        <v>42900</v>
      </c>
    </row>
    <row r="901" spans="1:23" s="183" customFormat="1" hidden="1">
      <c r="A901" s="203" t="s">
        <v>622</v>
      </c>
      <c r="B901" s="203" t="s">
        <v>623</v>
      </c>
      <c r="C901" s="203" t="s">
        <v>624</v>
      </c>
      <c r="D901" s="203"/>
      <c r="E901" s="203" t="s">
        <v>1909</v>
      </c>
      <c r="F901" s="203" t="s">
        <v>629</v>
      </c>
      <c r="G901" s="205" t="s">
        <v>629</v>
      </c>
      <c r="H901" s="203" t="s">
        <v>79</v>
      </c>
      <c r="I901" s="203" t="s">
        <v>678</v>
      </c>
      <c r="J901" s="203" t="s">
        <v>679</v>
      </c>
      <c r="K901" s="203" t="s">
        <v>629</v>
      </c>
      <c r="L901" s="211">
        <v>41372.581250000003</v>
      </c>
      <c r="M901" s="203" t="s">
        <v>630</v>
      </c>
      <c r="N901" s="212">
        <v>750</v>
      </c>
      <c r="O901" s="203" t="s">
        <v>629</v>
      </c>
      <c r="P901" s="212">
        <v>1687500</v>
      </c>
      <c r="Q901" s="205">
        <v>1</v>
      </c>
      <c r="R901" s="203" t="s">
        <v>632</v>
      </c>
      <c r="S901" s="211">
        <v>41377.422199074099</v>
      </c>
      <c r="T901" s="212">
        <v>-198</v>
      </c>
      <c r="U901" s="224">
        <v>445500</v>
      </c>
    </row>
    <row r="902" spans="1:23" s="183" customFormat="1" hidden="1">
      <c r="A902" s="203" t="s">
        <v>622</v>
      </c>
      <c r="B902" s="203" t="s">
        <v>623</v>
      </c>
      <c r="C902" s="203" t="s">
        <v>624</v>
      </c>
      <c r="D902" s="203"/>
      <c r="E902" s="203" t="s">
        <v>1909</v>
      </c>
      <c r="F902" s="203" t="s">
        <v>629</v>
      </c>
      <c r="G902" s="205" t="s">
        <v>629</v>
      </c>
      <c r="H902" s="203" t="s">
        <v>79</v>
      </c>
      <c r="I902" s="203" t="s">
        <v>678</v>
      </c>
      <c r="J902" s="203" t="s">
        <v>679</v>
      </c>
      <c r="K902" s="203" t="s">
        <v>629</v>
      </c>
      <c r="L902" s="211">
        <v>41372.581250000003</v>
      </c>
      <c r="M902" s="203" t="s">
        <v>630</v>
      </c>
      <c r="N902" s="212">
        <v>750</v>
      </c>
      <c r="O902" s="203" t="s">
        <v>629</v>
      </c>
      <c r="P902" s="212">
        <v>1687500</v>
      </c>
      <c r="Q902" s="205">
        <v>2</v>
      </c>
      <c r="R902" s="203" t="s">
        <v>632</v>
      </c>
      <c r="S902" s="211">
        <v>41402.369976851798</v>
      </c>
      <c r="T902" s="212">
        <v>-552</v>
      </c>
      <c r="U902" s="224">
        <v>1242000</v>
      </c>
    </row>
    <row r="903" spans="1:23" s="183" customFormat="1" hidden="1">
      <c r="A903" s="203" t="s">
        <v>622</v>
      </c>
      <c r="B903" s="203" t="s">
        <v>623</v>
      </c>
      <c r="C903" s="203" t="s">
        <v>624</v>
      </c>
      <c r="D903" s="203"/>
      <c r="E903" s="203" t="s">
        <v>1909</v>
      </c>
      <c r="F903" s="203" t="s">
        <v>629</v>
      </c>
      <c r="G903" s="205" t="s">
        <v>629</v>
      </c>
      <c r="H903" s="203" t="s">
        <v>79</v>
      </c>
      <c r="I903" s="203" t="s">
        <v>1387</v>
      </c>
      <c r="J903" s="203" t="s">
        <v>1388</v>
      </c>
      <c r="K903" s="203" t="s">
        <v>629</v>
      </c>
      <c r="L903" s="211">
        <v>41372.5805555556</v>
      </c>
      <c r="M903" s="203" t="s">
        <v>630</v>
      </c>
      <c r="N903" s="212">
        <v>1600</v>
      </c>
      <c r="O903" s="203" t="s">
        <v>629</v>
      </c>
      <c r="P903" s="212">
        <v>3784000</v>
      </c>
      <c r="Q903" s="205">
        <v>1</v>
      </c>
      <c r="R903" s="203" t="s">
        <v>632</v>
      </c>
      <c r="S903" s="211">
        <v>41377.424699074101</v>
      </c>
      <c r="T903" s="212">
        <v>-1600</v>
      </c>
      <c r="U903" s="224">
        <v>3784000</v>
      </c>
    </row>
    <row r="904" spans="1:23" s="183" customFormat="1" hidden="1">
      <c r="A904" s="203" t="s">
        <v>622</v>
      </c>
      <c r="B904" s="203" t="s">
        <v>623</v>
      </c>
      <c r="C904" s="203" t="s">
        <v>624</v>
      </c>
      <c r="D904" s="203"/>
      <c r="E904" s="203" t="s">
        <v>1909</v>
      </c>
      <c r="F904" s="203" t="s">
        <v>629</v>
      </c>
      <c r="G904" s="205" t="s">
        <v>629</v>
      </c>
      <c r="H904" s="203" t="s">
        <v>79</v>
      </c>
      <c r="I904" s="203" t="s">
        <v>1637</v>
      </c>
      <c r="J904" s="203" t="s">
        <v>1638</v>
      </c>
      <c r="K904" s="203" t="s">
        <v>629</v>
      </c>
      <c r="L904" s="211">
        <v>41372.577083333301</v>
      </c>
      <c r="M904" s="203" t="s">
        <v>630</v>
      </c>
      <c r="N904" s="212">
        <v>250</v>
      </c>
      <c r="O904" s="203" t="s">
        <v>629</v>
      </c>
      <c r="P904" s="212">
        <v>5912500</v>
      </c>
      <c r="Q904" s="205">
        <v>1</v>
      </c>
      <c r="R904" s="203" t="s">
        <v>632</v>
      </c>
      <c r="S904" s="211">
        <v>41377.420624999999</v>
      </c>
      <c r="T904" s="212">
        <v>-250</v>
      </c>
      <c r="U904" s="224">
        <v>5912500</v>
      </c>
    </row>
    <row r="905" spans="1:23" s="183" customFormat="1" hidden="1">
      <c r="A905" s="203" t="s">
        <v>622</v>
      </c>
      <c r="B905" s="203" t="s">
        <v>623</v>
      </c>
      <c r="C905" s="203" t="s">
        <v>624</v>
      </c>
      <c r="D905" s="203"/>
      <c r="E905" s="203" t="s">
        <v>1909</v>
      </c>
      <c r="F905" s="203" t="s">
        <v>629</v>
      </c>
      <c r="G905" s="205" t="s">
        <v>629</v>
      </c>
      <c r="H905" s="203" t="s">
        <v>79</v>
      </c>
      <c r="I905" s="203" t="s">
        <v>1917</v>
      </c>
      <c r="J905" s="203" t="s">
        <v>1918</v>
      </c>
      <c r="K905" s="203" t="s">
        <v>629</v>
      </c>
      <c r="L905" s="211">
        <v>41372.620138888902</v>
      </c>
      <c r="M905" s="203" t="s">
        <v>655</v>
      </c>
      <c r="N905" s="212">
        <v>1</v>
      </c>
      <c r="O905" s="203" t="s">
        <v>629</v>
      </c>
      <c r="P905" s="212">
        <v>393250</v>
      </c>
      <c r="Q905" s="205">
        <v>1</v>
      </c>
      <c r="R905" s="203" t="s">
        <v>632</v>
      </c>
      <c r="S905" s="211">
        <v>41375.6007060185</v>
      </c>
      <c r="T905" s="212">
        <v>-1</v>
      </c>
      <c r="U905" s="224">
        <v>393250</v>
      </c>
    </row>
    <row r="906" spans="1:23" s="183" customFormat="1" hidden="1">
      <c r="A906" s="203" t="s">
        <v>622</v>
      </c>
      <c r="B906" s="203" t="s">
        <v>623</v>
      </c>
      <c r="C906" s="203" t="s">
        <v>624</v>
      </c>
      <c r="D906" s="203"/>
      <c r="E906" s="203" t="s">
        <v>1909</v>
      </c>
      <c r="F906" s="203" t="s">
        <v>629</v>
      </c>
      <c r="G906" s="205" t="s">
        <v>629</v>
      </c>
      <c r="H906" s="203" t="s">
        <v>79</v>
      </c>
      <c r="I906" s="203" t="s">
        <v>1919</v>
      </c>
      <c r="J906" s="203" t="s">
        <v>1920</v>
      </c>
      <c r="K906" s="203" t="s">
        <v>629</v>
      </c>
      <c r="L906" s="211">
        <v>41372.621527777803</v>
      </c>
      <c r="M906" s="203" t="s">
        <v>655</v>
      </c>
      <c r="N906" s="212">
        <v>1</v>
      </c>
      <c r="O906" s="203" t="s">
        <v>629</v>
      </c>
      <c r="P906" s="212">
        <v>2928200</v>
      </c>
      <c r="Q906" s="205">
        <v>1</v>
      </c>
      <c r="R906" s="203" t="s">
        <v>632</v>
      </c>
      <c r="S906" s="211">
        <v>41375.6007060185</v>
      </c>
      <c r="T906" s="212">
        <v>-1</v>
      </c>
      <c r="U906" s="224">
        <v>2928200</v>
      </c>
    </row>
    <row r="907" spans="1:23" s="183" customFormat="1" hidden="1">
      <c r="A907" s="203" t="s">
        <v>622</v>
      </c>
      <c r="B907" s="203" t="s">
        <v>623</v>
      </c>
      <c r="C907" s="203" t="s">
        <v>624</v>
      </c>
      <c r="D907" s="203"/>
      <c r="E907" s="203" t="s">
        <v>1921</v>
      </c>
      <c r="F907" s="203" t="s">
        <v>1922</v>
      </c>
      <c r="G907" s="205">
        <v>1</v>
      </c>
      <c r="H907" s="203" t="s">
        <v>79</v>
      </c>
      <c r="I907" s="203" t="s">
        <v>1072</v>
      </c>
      <c r="J907" s="203" t="s">
        <v>1073</v>
      </c>
      <c r="K907" s="203" t="s">
        <v>629</v>
      </c>
      <c r="L907" s="211">
        <v>41388.636111111096</v>
      </c>
      <c r="M907" s="203" t="s">
        <v>630</v>
      </c>
      <c r="N907" s="212">
        <v>4</v>
      </c>
      <c r="O907" s="203" t="s">
        <v>1815</v>
      </c>
      <c r="P907" s="212">
        <v>156000</v>
      </c>
      <c r="Q907" s="205">
        <v>1</v>
      </c>
      <c r="R907" s="203" t="s">
        <v>632</v>
      </c>
      <c r="S907" s="211">
        <v>41389.460474537002</v>
      </c>
      <c r="T907" s="212">
        <v>-4</v>
      </c>
      <c r="U907" s="224">
        <v>156000</v>
      </c>
    </row>
    <row r="908" spans="1:23" s="183" customFormat="1" hidden="1">
      <c r="A908" s="203" t="s">
        <v>622</v>
      </c>
      <c r="B908" s="203" t="s">
        <v>623</v>
      </c>
      <c r="C908" s="203" t="s">
        <v>624</v>
      </c>
      <c r="D908" s="203"/>
      <c r="E908" s="203" t="s">
        <v>1921</v>
      </c>
      <c r="F908" s="203" t="s">
        <v>1923</v>
      </c>
      <c r="G908" s="205">
        <v>1</v>
      </c>
      <c r="H908" s="203" t="s">
        <v>79</v>
      </c>
      <c r="I908" s="203" t="s">
        <v>1630</v>
      </c>
      <c r="J908" s="203" t="s">
        <v>1631</v>
      </c>
      <c r="K908" s="203" t="s">
        <v>629</v>
      </c>
      <c r="L908" s="211">
        <v>41393.661805555603</v>
      </c>
      <c r="M908" s="203" t="s">
        <v>630</v>
      </c>
      <c r="N908" s="212">
        <v>1</v>
      </c>
      <c r="O908" s="203" t="s">
        <v>1011</v>
      </c>
      <c r="P908" s="212">
        <v>31500</v>
      </c>
      <c r="Q908" s="205">
        <v>1</v>
      </c>
      <c r="R908" s="203" t="s">
        <v>632</v>
      </c>
      <c r="S908" s="211">
        <v>41393.3893171296</v>
      </c>
      <c r="T908" s="212">
        <v>-1</v>
      </c>
      <c r="U908" s="224">
        <v>31500</v>
      </c>
    </row>
    <row r="909" spans="1:23" s="183" customFormat="1" hidden="1">
      <c r="A909" s="203" t="s">
        <v>622</v>
      </c>
      <c r="B909" s="203" t="s">
        <v>623</v>
      </c>
      <c r="C909" s="203" t="s">
        <v>624</v>
      </c>
      <c r="D909" s="203"/>
      <c r="E909" s="203" t="s">
        <v>1921</v>
      </c>
      <c r="F909" s="203" t="s">
        <v>1923</v>
      </c>
      <c r="G909" s="205">
        <v>2</v>
      </c>
      <c r="H909" s="203" t="s">
        <v>79</v>
      </c>
      <c r="I909" s="203" t="s">
        <v>1628</v>
      </c>
      <c r="J909" s="203" t="s">
        <v>1629</v>
      </c>
      <c r="K909" s="203" t="s">
        <v>629</v>
      </c>
      <c r="L909" s="211">
        <v>41393.661805555603</v>
      </c>
      <c r="M909" s="203" t="s">
        <v>630</v>
      </c>
      <c r="N909" s="212">
        <v>1</v>
      </c>
      <c r="O909" s="203" t="s">
        <v>1011</v>
      </c>
      <c r="P909" s="212">
        <v>29150</v>
      </c>
      <c r="Q909" s="205">
        <v>1</v>
      </c>
      <c r="R909" s="203" t="s">
        <v>632</v>
      </c>
      <c r="S909" s="211">
        <v>41393.3893171296</v>
      </c>
      <c r="T909" s="212">
        <v>-1</v>
      </c>
      <c r="U909" s="224">
        <v>29150</v>
      </c>
    </row>
    <row r="910" spans="1:23" s="183" customFormat="1" hidden="1">
      <c r="A910" s="203" t="s">
        <v>622</v>
      </c>
      <c r="B910" s="203" t="s">
        <v>623</v>
      </c>
      <c r="C910" s="203" t="s">
        <v>624</v>
      </c>
      <c r="D910" s="228"/>
      <c r="E910" s="203" t="s">
        <v>1921</v>
      </c>
      <c r="F910" s="203" t="s">
        <v>629</v>
      </c>
      <c r="G910" s="205" t="s">
        <v>629</v>
      </c>
      <c r="H910" s="203" t="s">
        <v>79</v>
      </c>
      <c r="I910" s="203" t="s">
        <v>680</v>
      </c>
      <c r="J910" s="203" t="s">
        <v>681</v>
      </c>
      <c r="K910" s="203" t="s">
        <v>629</v>
      </c>
      <c r="L910" s="211">
        <v>41372.556944444397</v>
      </c>
      <c r="M910" s="203" t="s">
        <v>630</v>
      </c>
      <c r="N910" s="212">
        <v>50</v>
      </c>
      <c r="O910" s="203" t="s">
        <v>629</v>
      </c>
      <c r="P910" s="212">
        <v>440898</v>
      </c>
      <c r="Q910" s="205">
        <v>1</v>
      </c>
      <c r="R910" s="203" t="s">
        <v>632</v>
      </c>
      <c r="S910" s="211">
        <v>41377.3900810185</v>
      </c>
      <c r="T910" s="212">
        <v>-50</v>
      </c>
      <c r="U910" s="224">
        <v>440898</v>
      </c>
    </row>
    <row r="911" spans="1:23" ht="14.25" customHeight="1">
      <c r="A911" s="203" t="s">
        <v>622</v>
      </c>
      <c r="B911" s="203" t="s">
        <v>623</v>
      </c>
      <c r="C911" s="206" t="s">
        <v>624</v>
      </c>
      <c r="D911" s="207"/>
      <c r="E911" s="188" t="s">
        <v>1924</v>
      </c>
      <c r="F911" s="203" t="s">
        <v>629</v>
      </c>
      <c r="G911" s="205" t="s">
        <v>629</v>
      </c>
      <c r="H911" s="206" t="s">
        <v>79</v>
      </c>
      <c r="I911" s="188" t="s">
        <v>1925</v>
      </c>
      <c r="J911" s="190" t="s">
        <v>1926</v>
      </c>
      <c r="K911" s="188" t="s">
        <v>634</v>
      </c>
      <c r="L911" s="213">
        <v>41617.661192129599</v>
      </c>
      <c r="M911" s="206" t="s">
        <v>630</v>
      </c>
      <c r="N911" s="214">
        <v>6</v>
      </c>
      <c r="O911" s="188" t="s">
        <v>631</v>
      </c>
      <c r="P911" s="212">
        <v>1350000</v>
      </c>
      <c r="Q911" s="225">
        <v>1</v>
      </c>
      <c r="R911" s="188" t="s">
        <v>632</v>
      </c>
      <c r="S911" s="213">
        <v>41607.660462963002</v>
      </c>
      <c r="T911" s="226">
        <v>-6</v>
      </c>
      <c r="U911" s="224">
        <v>1350000</v>
      </c>
      <c r="V911" s="227">
        <f t="shared" ref="V911:V914" si="1">L911-S911</f>
        <v>10.000729166597011</v>
      </c>
      <c r="W911" s="193" t="s">
        <v>635</v>
      </c>
    </row>
    <row r="912" spans="1:23" ht="14.25" customHeight="1">
      <c r="A912" s="203" t="s">
        <v>622</v>
      </c>
      <c r="B912" s="203" t="s">
        <v>623</v>
      </c>
      <c r="C912" s="206" t="s">
        <v>624</v>
      </c>
      <c r="D912" s="207"/>
      <c r="E912" s="188" t="s">
        <v>1924</v>
      </c>
      <c r="F912" s="203" t="s">
        <v>629</v>
      </c>
      <c r="G912" s="205" t="s">
        <v>629</v>
      </c>
      <c r="H912" s="206" t="s">
        <v>79</v>
      </c>
      <c r="I912" s="188" t="s">
        <v>1927</v>
      </c>
      <c r="J912" s="190" t="s">
        <v>1928</v>
      </c>
      <c r="K912" s="188" t="s">
        <v>634</v>
      </c>
      <c r="L912" s="213">
        <v>41617.661192129599</v>
      </c>
      <c r="M912" s="206" t="s">
        <v>630</v>
      </c>
      <c r="N912" s="214">
        <v>6</v>
      </c>
      <c r="O912" s="188" t="s">
        <v>631</v>
      </c>
      <c r="P912" s="212">
        <v>4050000</v>
      </c>
      <c r="Q912" s="225">
        <v>1</v>
      </c>
      <c r="R912" s="188" t="s">
        <v>632</v>
      </c>
      <c r="S912" s="213">
        <v>41607.660451388903</v>
      </c>
      <c r="T912" s="226">
        <v>-6</v>
      </c>
      <c r="U912" s="224">
        <v>4050000</v>
      </c>
      <c r="V912" s="227">
        <f t="shared" si="1"/>
        <v>10.000740740695619</v>
      </c>
      <c r="W912" s="193" t="s">
        <v>635</v>
      </c>
    </row>
    <row r="913" spans="1:23" ht="14.25" customHeight="1">
      <c r="A913" s="203" t="s">
        <v>622</v>
      </c>
      <c r="B913" s="203" t="s">
        <v>623</v>
      </c>
      <c r="C913" s="206" t="s">
        <v>624</v>
      </c>
      <c r="D913" s="207"/>
      <c r="E913" s="188" t="s">
        <v>1924</v>
      </c>
      <c r="F913" s="203" t="s">
        <v>629</v>
      </c>
      <c r="G913" s="205" t="s">
        <v>629</v>
      </c>
      <c r="H913" s="206" t="s">
        <v>79</v>
      </c>
      <c r="I913" s="188" t="s">
        <v>1929</v>
      </c>
      <c r="J913" s="190" t="s">
        <v>1930</v>
      </c>
      <c r="K913" s="188" t="s">
        <v>634</v>
      </c>
      <c r="L913" s="213">
        <v>41617.661192129599</v>
      </c>
      <c r="M913" s="206" t="s">
        <v>630</v>
      </c>
      <c r="N913" s="214">
        <v>12</v>
      </c>
      <c r="O913" s="188" t="s">
        <v>631</v>
      </c>
      <c r="P913" s="212">
        <v>4050000</v>
      </c>
      <c r="Q913" s="225">
        <v>1</v>
      </c>
      <c r="R913" s="188" t="s">
        <v>632</v>
      </c>
      <c r="S913" s="213">
        <v>41607.660462963002</v>
      </c>
      <c r="T913" s="226">
        <v>-12</v>
      </c>
      <c r="U913" s="224">
        <v>4050000</v>
      </c>
      <c r="V913" s="227">
        <f t="shared" si="1"/>
        <v>10.000729166597011</v>
      </c>
      <c r="W913" s="193" t="s">
        <v>635</v>
      </c>
    </row>
    <row r="914" spans="1:23" ht="14.25" customHeight="1">
      <c r="A914" s="203" t="s">
        <v>622</v>
      </c>
      <c r="B914" s="203" t="s">
        <v>623</v>
      </c>
      <c r="C914" s="206" t="s">
        <v>624</v>
      </c>
      <c r="D914" s="207"/>
      <c r="E914" s="188" t="s">
        <v>1924</v>
      </c>
      <c r="F914" s="203" t="s">
        <v>629</v>
      </c>
      <c r="G914" s="205" t="s">
        <v>629</v>
      </c>
      <c r="H914" s="206" t="s">
        <v>79</v>
      </c>
      <c r="I914" s="188" t="s">
        <v>1931</v>
      </c>
      <c r="J914" s="190" t="s">
        <v>1932</v>
      </c>
      <c r="K914" s="188" t="s">
        <v>634</v>
      </c>
      <c r="L914" s="213">
        <v>41617.661192129599</v>
      </c>
      <c r="M914" s="206" t="s">
        <v>630</v>
      </c>
      <c r="N914" s="214">
        <v>6</v>
      </c>
      <c r="O914" s="188" t="s">
        <v>631</v>
      </c>
      <c r="P914" s="212">
        <v>1350000</v>
      </c>
      <c r="Q914" s="225">
        <v>1</v>
      </c>
      <c r="R914" s="188" t="s">
        <v>632</v>
      </c>
      <c r="S914" s="213">
        <v>41607.660462963002</v>
      </c>
      <c r="T914" s="226">
        <v>-6</v>
      </c>
      <c r="U914" s="224">
        <v>1350000</v>
      </c>
      <c r="V914" s="227">
        <f t="shared" si="1"/>
        <v>10.000729166597011</v>
      </c>
      <c r="W914" s="193" t="s">
        <v>635</v>
      </c>
    </row>
    <row r="915" spans="1:23" s="183" customFormat="1" hidden="1">
      <c r="A915" s="203" t="s">
        <v>622</v>
      </c>
      <c r="B915" s="203" t="s">
        <v>623</v>
      </c>
      <c r="C915" s="203" t="s">
        <v>624</v>
      </c>
      <c r="D915" s="208"/>
      <c r="E915" s="203" t="s">
        <v>1933</v>
      </c>
      <c r="F915" s="203" t="s">
        <v>629</v>
      </c>
      <c r="G915" s="205" t="s">
        <v>629</v>
      </c>
      <c r="H915" s="203" t="s">
        <v>79</v>
      </c>
      <c r="I915" s="203" t="s">
        <v>1934</v>
      </c>
      <c r="J915" s="203" t="s">
        <v>1935</v>
      </c>
      <c r="K915" s="203" t="s">
        <v>629</v>
      </c>
      <c r="L915" s="211">
        <v>41405.541666666701</v>
      </c>
      <c r="M915" s="203" t="s">
        <v>630</v>
      </c>
      <c r="N915" s="212">
        <v>1</v>
      </c>
      <c r="O915" s="203" t="s">
        <v>629</v>
      </c>
      <c r="P915" s="212">
        <v>180895</v>
      </c>
      <c r="Q915" s="205">
        <v>1</v>
      </c>
      <c r="R915" s="203" t="s">
        <v>632</v>
      </c>
      <c r="S915" s="211">
        <v>41421.643738425897</v>
      </c>
      <c r="T915" s="212">
        <v>-1</v>
      </c>
      <c r="U915" s="224">
        <v>234520</v>
      </c>
    </row>
    <row r="916" spans="1:23" s="183" customFormat="1" hidden="1">
      <c r="A916" s="203" t="s">
        <v>622</v>
      </c>
      <c r="B916" s="203" t="s">
        <v>623</v>
      </c>
      <c r="C916" s="203" t="s">
        <v>624</v>
      </c>
      <c r="D916" s="203"/>
      <c r="E916" s="203" t="s">
        <v>1933</v>
      </c>
      <c r="F916" s="203" t="s">
        <v>629</v>
      </c>
      <c r="G916" s="205" t="s">
        <v>629</v>
      </c>
      <c r="H916" s="203" t="s">
        <v>79</v>
      </c>
      <c r="I916" s="203" t="s">
        <v>1936</v>
      </c>
      <c r="J916" s="203" t="s">
        <v>1937</v>
      </c>
      <c r="K916" s="203" t="s">
        <v>629</v>
      </c>
      <c r="L916" s="211">
        <v>41405.541666666701</v>
      </c>
      <c r="M916" s="203" t="s">
        <v>630</v>
      </c>
      <c r="N916" s="212">
        <v>1</v>
      </c>
      <c r="O916" s="203" t="s">
        <v>629</v>
      </c>
      <c r="P916" s="212">
        <v>0</v>
      </c>
      <c r="Q916" s="205">
        <v>1</v>
      </c>
      <c r="R916" s="203" t="s">
        <v>632</v>
      </c>
      <c r="S916" s="211">
        <v>41421.643750000003</v>
      </c>
      <c r="T916" s="212">
        <v>-1</v>
      </c>
      <c r="U916" s="224">
        <v>139095</v>
      </c>
    </row>
    <row r="917" spans="1:23" s="183" customFormat="1" hidden="1">
      <c r="A917" s="203" t="s">
        <v>622</v>
      </c>
      <c r="B917" s="203" t="s">
        <v>623</v>
      </c>
      <c r="C917" s="203" t="s">
        <v>624</v>
      </c>
      <c r="D917" s="203"/>
      <c r="E917" s="203" t="s">
        <v>1933</v>
      </c>
      <c r="F917" s="203" t="s">
        <v>629</v>
      </c>
      <c r="G917" s="205" t="s">
        <v>629</v>
      </c>
      <c r="H917" s="203" t="s">
        <v>79</v>
      </c>
      <c r="I917" s="203" t="s">
        <v>1938</v>
      </c>
      <c r="J917" s="203" t="s">
        <v>1939</v>
      </c>
      <c r="K917" s="203" t="s">
        <v>629</v>
      </c>
      <c r="L917" s="211">
        <v>41405.541666666701</v>
      </c>
      <c r="M917" s="203" t="s">
        <v>630</v>
      </c>
      <c r="N917" s="212">
        <v>1</v>
      </c>
      <c r="O917" s="203" t="s">
        <v>629</v>
      </c>
      <c r="P917" s="212">
        <v>0</v>
      </c>
      <c r="Q917" s="205">
        <v>1</v>
      </c>
      <c r="R917" s="203" t="s">
        <v>632</v>
      </c>
      <c r="S917" s="211">
        <v>41421.643750000003</v>
      </c>
      <c r="T917" s="212">
        <v>-1</v>
      </c>
      <c r="U917" s="224">
        <v>449460</v>
      </c>
    </row>
    <row r="918" spans="1:23" s="183" customFormat="1" hidden="1">
      <c r="A918" s="203" t="s">
        <v>622</v>
      </c>
      <c r="B918" s="203" t="s">
        <v>623</v>
      </c>
      <c r="C918" s="203" t="s">
        <v>624</v>
      </c>
      <c r="D918" s="203"/>
      <c r="E918" s="203" t="s">
        <v>1933</v>
      </c>
      <c r="F918" s="203" t="s">
        <v>629</v>
      </c>
      <c r="G918" s="205" t="s">
        <v>629</v>
      </c>
      <c r="H918" s="203" t="s">
        <v>79</v>
      </c>
      <c r="I918" s="203" t="s">
        <v>1940</v>
      </c>
      <c r="J918" s="203" t="s">
        <v>1941</v>
      </c>
      <c r="K918" s="203" t="s">
        <v>629</v>
      </c>
      <c r="L918" s="211">
        <v>41405.541666666701</v>
      </c>
      <c r="M918" s="203" t="s">
        <v>630</v>
      </c>
      <c r="N918" s="212">
        <v>1</v>
      </c>
      <c r="O918" s="203" t="s">
        <v>629</v>
      </c>
      <c r="P918" s="212">
        <v>0</v>
      </c>
      <c r="Q918" s="205">
        <v>1</v>
      </c>
      <c r="R918" s="203" t="s">
        <v>632</v>
      </c>
      <c r="S918" s="211">
        <v>41421.643750000003</v>
      </c>
      <c r="T918" s="212">
        <v>-1</v>
      </c>
      <c r="U918" s="224">
        <v>269775</v>
      </c>
    </row>
    <row r="919" spans="1:23" s="183" customFormat="1" hidden="1">
      <c r="A919" s="203" t="s">
        <v>622</v>
      </c>
      <c r="B919" s="203" t="s">
        <v>623</v>
      </c>
      <c r="C919" s="203" t="s">
        <v>624</v>
      </c>
      <c r="D919" s="203"/>
      <c r="E919" s="203" t="s">
        <v>1942</v>
      </c>
      <c r="F919" s="203" t="s">
        <v>629</v>
      </c>
      <c r="G919" s="205" t="s">
        <v>629</v>
      </c>
      <c r="H919" s="203" t="s">
        <v>79</v>
      </c>
      <c r="I919" s="203" t="s">
        <v>792</v>
      </c>
      <c r="J919" s="203" t="s">
        <v>793</v>
      </c>
      <c r="K919" s="203" t="s">
        <v>629</v>
      </c>
      <c r="L919" s="211">
        <v>41373.4465277778</v>
      </c>
      <c r="M919" s="203" t="s">
        <v>630</v>
      </c>
      <c r="N919" s="212">
        <v>10</v>
      </c>
      <c r="O919" s="203" t="s">
        <v>629</v>
      </c>
      <c r="P919" s="212">
        <v>7062500</v>
      </c>
      <c r="Q919" s="205">
        <v>1</v>
      </c>
      <c r="R919" s="203" t="s">
        <v>632</v>
      </c>
      <c r="S919" s="211">
        <v>41373.655729166698</v>
      </c>
      <c r="T919" s="212">
        <v>-10</v>
      </c>
      <c r="U919" s="224">
        <v>7062500</v>
      </c>
    </row>
    <row r="920" spans="1:23" s="183" customFormat="1" hidden="1">
      <c r="A920" s="203" t="s">
        <v>622</v>
      </c>
      <c r="B920" s="203" t="s">
        <v>623</v>
      </c>
      <c r="C920" s="203" t="s">
        <v>624</v>
      </c>
      <c r="D920" s="203"/>
      <c r="E920" s="203" t="s">
        <v>1942</v>
      </c>
      <c r="F920" s="203" t="s">
        <v>629</v>
      </c>
      <c r="G920" s="205" t="s">
        <v>629</v>
      </c>
      <c r="H920" s="203" t="s">
        <v>79</v>
      </c>
      <c r="I920" s="203" t="s">
        <v>761</v>
      </c>
      <c r="J920" s="203" t="s">
        <v>354</v>
      </c>
      <c r="K920" s="203" t="s">
        <v>629</v>
      </c>
      <c r="L920" s="211">
        <v>41373.4465277778</v>
      </c>
      <c r="M920" s="203" t="s">
        <v>630</v>
      </c>
      <c r="N920" s="212">
        <v>10</v>
      </c>
      <c r="O920" s="203" t="s">
        <v>629</v>
      </c>
      <c r="P920" s="212">
        <v>1650000</v>
      </c>
      <c r="Q920" s="205">
        <v>1</v>
      </c>
      <c r="R920" s="203" t="s">
        <v>632</v>
      </c>
      <c r="S920" s="211">
        <v>41373.655729166698</v>
      </c>
      <c r="T920" s="212">
        <v>-10</v>
      </c>
      <c r="U920" s="224">
        <v>1650000</v>
      </c>
    </row>
    <row r="921" spans="1:23" s="183" customFormat="1" hidden="1">
      <c r="A921" s="203" t="s">
        <v>622</v>
      </c>
      <c r="B921" s="203" t="s">
        <v>623</v>
      </c>
      <c r="C921" s="203" t="s">
        <v>624</v>
      </c>
      <c r="D921" s="203"/>
      <c r="E921" s="203" t="s">
        <v>1943</v>
      </c>
      <c r="F921" s="203" t="s">
        <v>629</v>
      </c>
      <c r="G921" s="205" t="s">
        <v>629</v>
      </c>
      <c r="H921" s="203" t="s">
        <v>79</v>
      </c>
      <c r="I921" s="203" t="s">
        <v>1944</v>
      </c>
      <c r="J921" s="203" t="s">
        <v>1945</v>
      </c>
      <c r="K921" s="203" t="s">
        <v>629</v>
      </c>
      <c r="L921" s="211">
        <v>41373.451388888898</v>
      </c>
      <c r="M921" s="203" t="s">
        <v>630</v>
      </c>
      <c r="N921" s="212">
        <v>3</v>
      </c>
      <c r="O921" s="203" t="s">
        <v>629</v>
      </c>
      <c r="P921" s="212">
        <v>173250</v>
      </c>
      <c r="Q921" s="205">
        <v>1</v>
      </c>
      <c r="R921" s="203" t="s">
        <v>632</v>
      </c>
      <c r="S921" s="211">
        <v>41373.6583217593</v>
      </c>
      <c r="T921" s="212">
        <v>-3</v>
      </c>
      <c r="U921" s="224">
        <v>173250</v>
      </c>
    </row>
    <row r="922" spans="1:23" s="183" customFormat="1" hidden="1">
      <c r="A922" s="203" t="s">
        <v>622</v>
      </c>
      <c r="B922" s="203" t="s">
        <v>623</v>
      </c>
      <c r="C922" s="203" t="s">
        <v>624</v>
      </c>
      <c r="D922" s="203"/>
      <c r="E922" s="203" t="s">
        <v>1946</v>
      </c>
      <c r="F922" s="203" t="s">
        <v>629</v>
      </c>
      <c r="G922" s="205" t="s">
        <v>629</v>
      </c>
      <c r="H922" s="203" t="s">
        <v>79</v>
      </c>
      <c r="I922" s="203" t="s">
        <v>826</v>
      </c>
      <c r="J922" s="203" t="s">
        <v>527</v>
      </c>
      <c r="K922" s="203" t="s">
        <v>629</v>
      </c>
      <c r="L922" s="211">
        <v>41381.382638888899</v>
      </c>
      <c r="M922" s="203" t="s">
        <v>630</v>
      </c>
      <c r="N922" s="212">
        <v>1</v>
      </c>
      <c r="O922" s="203" t="s">
        <v>629</v>
      </c>
      <c r="P922" s="212">
        <v>295625</v>
      </c>
      <c r="Q922" s="205">
        <v>1</v>
      </c>
      <c r="R922" s="203" t="s">
        <v>632</v>
      </c>
      <c r="S922" s="211">
        <v>41381.596851851798</v>
      </c>
      <c r="T922" s="212">
        <v>-1</v>
      </c>
      <c r="U922" s="224">
        <v>295625</v>
      </c>
    </row>
    <row r="923" spans="1:23" s="183" customFormat="1" hidden="1">
      <c r="A923" s="203" t="s">
        <v>622</v>
      </c>
      <c r="B923" s="203" t="s">
        <v>623</v>
      </c>
      <c r="C923" s="203" t="s">
        <v>624</v>
      </c>
      <c r="D923" s="203"/>
      <c r="E923" s="203" t="s">
        <v>1947</v>
      </c>
      <c r="F923" s="203" t="s">
        <v>629</v>
      </c>
      <c r="G923" s="205" t="s">
        <v>629</v>
      </c>
      <c r="H923" s="203" t="s">
        <v>79</v>
      </c>
      <c r="I923" s="203" t="s">
        <v>1948</v>
      </c>
      <c r="J923" s="203" t="s">
        <v>1949</v>
      </c>
      <c r="K923" s="203" t="s">
        <v>629</v>
      </c>
      <c r="L923" s="211">
        <v>41405.647916666698</v>
      </c>
      <c r="M923" s="203" t="s">
        <v>630</v>
      </c>
      <c r="N923" s="212">
        <v>1</v>
      </c>
      <c r="O923" s="203" t="s">
        <v>629</v>
      </c>
      <c r="P923" s="212">
        <v>244988920</v>
      </c>
      <c r="Q923" s="205">
        <v>1</v>
      </c>
      <c r="R923" s="203" t="s">
        <v>632</v>
      </c>
      <c r="S923" s="211">
        <v>41578.846863425897</v>
      </c>
      <c r="T923" s="212">
        <v>-1</v>
      </c>
      <c r="U923" s="224">
        <v>244988920</v>
      </c>
    </row>
    <row r="924" spans="1:23" s="183" customFormat="1" hidden="1">
      <c r="A924" s="203" t="s">
        <v>622</v>
      </c>
      <c r="B924" s="203" t="s">
        <v>623</v>
      </c>
      <c r="C924" s="203" t="s">
        <v>624</v>
      </c>
      <c r="D924" s="203"/>
      <c r="E924" s="203" t="s">
        <v>1947</v>
      </c>
      <c r="F924" s="203" t="s">
        <v>629</v>
      </c>
      <c r="G924" s="205" t="s">
        <v>629</v>
      </c>
      <c r="H924" s="203" t="s">
        <v>79</v>
      </c>
      <c r="I924" s="203" t="s">
        <v>1950</v>
      </c>
      <c r="J924" s="203" t="s">
        <v>1951</v>
      </c>
      <c r="K924" s="203" t="s">
        <v>629</v>
      </c>
      <c r="L924" s="211">
        <v>41405.648611111101</v>
      </c>
      <c r="M924" s="203" t="s">
        <v>630</v>
      </c>
      <c r="N924" s="212">
        <v>1</v>
      </c>
      <c r="O924" s="203" t="s">
        <v>629</v>
      </c>
      <c r="P924" s="212">
        <v>8314669</v>
      </c>
      <c r="Q924" s="205">
        <v>1</v>
      </c>
      <c r="R924" s="203" t="s">
        <v>632</v>
      </c>
      <c r="S924" s="211">
        <v>41578.846863425897</v>
      </c>
      <c r="T924" s="212">
        <v>-1</v>
      </c>
      <c r="U924" s="224">
        <v>8314669</v>
      </c>
    </row>
    <row r="925" spans="1:23" s="183" customFormat="1" hidden="1">
      <c r="A925" s="203" t="s">
        <v>622</v>
      </c>
      <c r="B925" s="203" t="s">
        <v>623</v>
      </c>
      <c r="C925" s="203" t="s">
        <v>624</v>
      </c>
      <c r="D925" s="203"/>
      <c r="E925" s="203" t="s">
        <v>1947</v>
      </c>
      <c r="F925" s="203" t="s">
        <v>629</v>
      </c>
      <c r="G925" s="205" t="s">
        <v>629</v>
      </c>
      <c r="H925" s="203" t="s">
        <v>79</v>
      </c>
      <c r="I925" s="203" t="s">
        <v>1952</v>
      </c>
      <c r="J925" s="203" t="s">
        <v>1953</v>
      </c>
      <c r="K925" s="203" t="s">
        <v>629</v>
      </c>
      <c r="L925" s="211">
        <v>41405.648611111101</v>
      </c>
      <c r="M925" s="203" t="s">
        <v>630</v>
      </c>
      <c r="N925" s="212">
        <v>1</v>
      </c>
      <c r="O925" s="203" t="s">
        <v>629</v>
      </c>
      <c r="P925" s="212">
        <v>7818987</v>
      </c>
      <c r="Q925" s="205">
        <v>1</v>
      </c>
      <c r="R925" s="203" t="s">
        <v>632</v>
      </c>
      <c r="S925" s="211">
        <v>41578.846863425897</v>
      </c>
      <c r="T925" s="212">
        <v>-1</v>
      </c>
      <c r="U925" s="224">
        <v>7818987</v>
      </c>
    </row>
    <row r="926" spans="1:23" s="183" customFormat="1" hidden="1">
      <c r="A926" s="203" t="s">
        <v>622</v>
      </c>
      <c r="B926" s="203" t="s">
        <v>623</v>
      </c>
      <c r="C926" s="203" t="s">
        <v>624</v>
      </c>
      <c r="D926" s="203"/>
      <c r="E926" s="203" t="s">
        <v>1947</v>
      </c>
      <c r="F926" s="203" t="s">
        <v>629</v>
      </c>
      <c r="G926" s="205" t="s">
        <v>629</v>
      </c>
      <c r="H926" s="203" t="s">
        <v>79</v>
      </c>
      <c r="I926" s="203" t="s">
        <v>1954</v>
      </c>
      <c r="J926" s="203" t="s">
        <v>1955</v>
      </c>
      <c r="K926" s="203" t="s">
        <v>629</v>
      </c>
      <c r="L926" s="211">
        <v>41405.649305555598</v>
      </c>
      <c r="M926" s="203" t="s">
        <v>630</v>
      </c>
      <c r="N926" s="212">
        <v>4</v>
      </c>
      <c r="O926" s="203" t="s">
        <v>629</v>
      </c>
      <c r="P926" s="212">
        <v>21696312</v>
      </c>
      <c r="Q926" s="205">
        <v>1</v>
      </c>
      <c r="R926" s="203" t="s">
        <v>632</v>
      </c>
      <c r="S926" s="211">
        <v>41578.846863425897</v>
      </c>
      <c r="T926" s="212">
        <v>-4</v>
      </c>
      <c r="U926" s="224">
        <v>21696312</v>
      </c>
    </row>
    <row r="927" spans="1:23" s="183" customFormat="1" hidden="1">
      <c r="A927" s="203" t="s">
        <v>622</v>
      </c>
      <c r="B927" s="203" t="s">
        <v>623</v>
      </c>
      <c r="C927" s="203" t="s">
        <v>624</v>
      </c>
      <c r="D927" s="203"/>
      <c r="E927" s="203" t="s">
        <v>1947</v>
      </c>
      <c r="F927" s="203" t="s">
        <v>629</v>
      </c>
      <c r="G927" s="205" t="s">
        <v>629</v>
      </c>
      <c r="H927" s="203" t="s">
        <v>79</v>
      </c>
      <c r="I927" s="203" t="s">
        <v>1956</v>
      </c>
      <c r="J927" s="203" t="s">
        <v>1957</v>
      </c>
      <c r="K927" s="203" t="s">
        <v>629</v>
      </c>
      <c r="L927" s="211">
        <v>41405.65</v>
      </c>
      <c r="M927" s="203" t="s">
        <v>630</v>
      </c>
      <c r="N927" s="212">
        <v>1</v>
      </c>
      <c r="O927" s="203" t="s">
        <v>629</v>
      </c>
      <c r="P927" s="212">
        <v>7818987</v>
      </c>
      <c r="Q927" s="205">
        <v>1</v>
      </c>
      <c r="R927" s="203" t="s">
        <v>632</v>
      </c>
      <c r="S927" s="211">
        <v>41578.846863425897</v>
      </c>
      <c r="T927" s="212">
        <v>-1</v>
      </c>
      <c r="U927" s="224">
        <v>7818987</v>
      </c>
    </row>
    <row r="928" spans="1:23" s="183" customFormat="1" hidden="1">
      <c r="A928" s="203" t="s">
        <v>622</v>
      </c>
      <c r="B928" s="203" t="s">
        <v>623</v>
      </c>
      <c r="C928" s="203" t="s">
        <v>624</v>
      </c>
      <c r="D928" s="203"/>
      <c r="E928" s="203" t="s">
        <v>1947</v>
      </c>
      <c r="F928" s="203" t="s">
        <v>629</v>
      </c>
      <c r="G928" s="205" t="s">
        <v>629</v>
      </c>
      <c r="H928" s="203" t="s">
        <v>79</v>
      </c>
      <c r="I928" s="203" t="s">
        <v>1958</v>
      </c>
      <c r="J928" s="203" t="s">
        <v>1959</v>
      </c>
      <c r="K928" s="203" t="s">
        <v>629</v>
      </c>
      <c r="L928" s="211">
        <v>41405.65</v>
      </c>
      <c r="M928" s="203" t="s">
        <v>630</v>
      </c>
      <c r="N928" s="212">
        <v>1</v>
      </c>
      <c r="O928" s="203" t="s">
        <v>629</v>
      </c>
      <c r="P928" s="212">
        <v>8244588</v>
      </c>
      <c r="Q928" s="205">
        <v>1</v>
      </c>
      <c r="R928" s="203" t="s">
        <v>632</v>
      </c>
      <c r="S928" s="211">
        <v>41578.846863425897</v>
      </c>
      <c r="T928" s="212">
        <v>-1</v>
      </c>
      <c r="U928" s="224">
        <v>8244588</v>
      </c>
    </row>
    <row r="929" spans="1:21" s="183" customFormat="1" hidden="1">
      <c r="A929" s="203" t="s">
        <v>622</v>
      </c>
      <c r="B929" s="203" t="s">
        <v>623</v>
      </c>
      <c r="C929" s="203" t="s">
        <v>624</v>
      </c>
      <c r="D929" s="203"/>
      <c r="E929" s="203" t="s">
        <v>1947</v>
      </c>
      <c r="F929" s="203" t="s">
        <v>629</v>
      </c>
      <c r="G929" s="205" t="s">
        <v>629</v>
      </c>
      <c r="H929" s="203" t="s">
        <v>79</v>
      </c>
      <c r="I929" s="203" t="s">
        <v>1960</v>
      </c>
      <c r="J929" s="203" t="s">
        <v>1961</v>
      </c>
      <c r="K929" s="203" t="s">
        <v>629</v>
      </c>
      <c r="L929" s="211">
        <v>41375.599525463003</v>
      </c>
      <c r="M929" s="203" t="s">
        <v>630</v>
      </c>
      <c r="N929" s="212">
        <v>1</v>
      </c>
      <c r="O929" s="203" t="s">
        <v>629</v>
      </c>
      <c r="P929" s="212">
        <v>1763443</v>
      </c>
      <c r="Q929" s="205">
        <v>1</v>
      </c>
      <c r="R929" s="203" t="s">
        <v>632</v>
      </c>
      <c r="S929" s="211">
        <v>41578.846863425897</v>
      </c>
      <c r="T929" s="212">
        <v>-1</v>
      </c>
      <c r="U929" s="224">
        <v>1763443</v>
      </c>
    </row>
    <row r="930" spans="1:21" s="183" customFormat="1" hidden="1">
      <c r="A930" s="203" t="s">
        <v>622</v>
      </c>
      <c r="B930" s="203" t="s">
        <v>623</v>
      </c>
      <c r="C930" s="203" t="s">
        <v>624</v>
      </c>
      <c r="D930" s="203"/>
      <c r="E930" s="203" t="s">
        <v>1947</v>
      </c>
      <c r="F930" s="203" t="s">
        <v>629</v>
      </c>
      <c r="G930" s="205" t="s">
        <v>629</v>
      </c>
      <c r="H930" s="203" t="s">
        <v>79</v>
      </c>
      <c r="I930" s="203" t="s">
        <v>1962</v>
      </c>
      <c r="J930" s="203" t="s">
        <v>1963</v>
      </c>
      <c r="K930" s="203" t="s">
        <v>629</v>
      </c>
      <c r="L930" s="211">
        <v>41375.599525463003</v>
      </c>
      <c r="M930" s="203" t="s">
        <v>630</v>
      </c>
      <c r="N930" s="212">
        <v>1</v>
      </c>
      <c r="O930" s="203" t="s">
        <v>629</v>
      </c>
      <c r="P930" s="212">
        <v>2774332</v>
      </c>
      <c r="Q930" s="205">
        <v>1</v>
      </c>
      <c r="R930" s="203" t="s">
        <v>632</v>
      </c>
      <c r="S930" s="211">
        <v>41578.846863425897</v>
      </c>
      <c r="T930" s="212">
        <v>-1</v>
      </c>
      <c r="U930" s="224">
        <v>2774332</v>
      </c>
    </row>
    <row r="931" spans="1:21" s="183" customFormat="1" hidden="1">
      <c r="A931" s="203" t="s">
        <v>622</v>
      </c>
      <c r="B931" s="203" t="s">
        <v>623</v>
      </c>
      <c r="C931" s="203" t="s">
        <v>624</v>
      </c>
      <c r="D931" s="203"/>
      <c r="E931" s="203" t="s">
        <v>1947</v>
      </c>
      <c r="F931" s="203" t="s">
        <v>629</v>
      </c>
      <c r="G931" s="205" t="s">
        <v>629</v>
      </c>
      <c r="H931" s="203" t="s">
        <v>79</v>
      </c>
      <c r="I931" s="203" t="s">
        <v>1964</v>
      </c>
      <c r="J931" s="203" t="s">
        <v>1965</v>
      </c>
      <c r="K931" s="203" t="s">
        <v>629</v>
      </c>
      <c r="L931" s="211">
        <v>41375.599525463003</v>
      </c>
      <c r="M931" s="203" t="s">
        <v>630</v>
      </c>
      <c r="N931" s="212">
        <v>1</v>
      </c>
      <c r="O931" s="203" t="s">
        <v>629</v>
      </c>
      <c r="P931" s="212">
        <v>9145609</v>
      </c>
      <c r="Q931" s="205">
        <v>1</v>
      </c>
      <c r="R931" s="203" t="s">
        <v>632</v>
      </c>
      <c r="S931" s="211">
        <v>41578.846863425897</v>
      </c>
      <c r="T931" s="212">
        <v>-1</v>
      </c>
      <c r="U931" s="224">
        <v>9145609</v>
      </c>
    </row>
    <row r="932" spans="1:21" s="183" customFormat="1" hidden="1">
      <c r="A932" s="203" t="s">
        <v>622</v>
      </c>
      <c r="B932" s="203" t="s">
        <v>623</v>
      </c>
      <c r="C932" s="203" t="s">
        <v>624</v>
      </c>
      <c r="D932" s="203"/>
      <c r="E932" s="203" t="s">
        <v>1966</v>
      </c>
      <c r="F932" s="203" t="s">
        <v>629</v>
      </c>
      <c r="G932" s="205" t="s">
        <v>629</v>
      </c>
      <c r="H932" s="203" t="s">
        <v>79</v>
      </c>
      <c r="I932" s="203" t="s">
        <v>1967</v>
      </c>
      <c r="J932" s="203" t="s">
        <v>1968</v>
      </c>
      <c r="K932" s="203" t="s">
        <v>629</v>
      </c>
      <c r="L932" s="211">
        <v>41415.541666666701</v>
      </c>
      <c r="M932" s="203" t="s">
        <v>630</v>
      </c>
      <c r="N932" s="212">
        <v>1</v>
      </c>
      <c r="O932" s="203" t="s">
        <v>629</v>
      </c>
      <c r="P932" s="212">
        <v>0</v>
      </c>
      <c r="Q932" s="205">
        <v>1</v>
      </c>
      <c r="R932" s="203" t="s">
        <v>632</v>
      </c>
      <c r="S932" s="211">
        <v>41586.666319444397</v>
      </c>
      <c r="T932" s="212">
        <v>-1</v>
      </c>
      <c r="U932" s="224">
        <v>446153.33</v>
      </c>
    </row>
    <row r="933" spans="1:21" s="183" customFormat="1" hidden="1">
      <c r="A933" s="203" t="s">
        <v>622</v>
      </c>
      <c r="B933" s="203" t="s">
        <v>623</v>
      </c>
      <c r="C933" s="203" t="s">
        <v>624</v>
      </c>
      <c r="D933" s="203"/>
      <c r="E933" s="203" t="s">
        <v>1969</v>
      </c>
      <c r="F933" s="203" t="s">
        <v>629</v>
      </c>
      <c r="G933" s="205" t="s">
        <v>629</v>
      </c>
      <c r="H933" s="203" t="s">
        <v>79</v>
      </c>
      <c r="I933" s="203" t="s">
        <v>1970</v>
      </c>
      <c r="J933" s="203" t="s">
        <v>1971</v>
      </c>
      <c r="K933" s="203" t="s">
        <v>629</v>
      </c>
      <c r="L933" s="211">
        <v>41383.541666666701</v>
      </c>
      <c r="M933" s="203" t="s">
        <v>630</v>
      </c>
      <c r="N933" s="212">
        <v>4</v>
      </c>
      <c r="O933" s="203" t="s">
        <v>629</v>
      </c>
      <c r="P933" s="212">
        <v>0</v>
      </c>
      <c r="Q933" s="205">
        <v>1</v>
      </c>
      <c r="R933" s="203" t="s">
        <v>629</v>
      </c>
      <c r="S933" s="203" t="s">
        <v>629</v>
      </c>
      <c r="T933" s="212" t="s">
        <v>629</v>
      </c>
      <c r="U933" s="224" t="s">
        <v>629</v>
      </c>
    </row>
    <row r="934" spans="1:21" s="183" customFormat="1" hidden="1">
      <c r="A934" s="203" t="s">
        <v>622</v>
      </c>
      <c r="B934" s="203" t="s">
        <v>623</v>
      </c>
      <c r="C934" s="203" t="s">
        <v>624</v>
      </c>
      <c r="D934" s="203"/>
      <c r="E934" s="203" t="s">
        <v>1972</v>
      </c>
      <c r="F934" s="203" t="s">
        <v>629</v>
      </c>
      <c r="G934" s="205" t="s">
        <v>629</v>
      </c>
      <c r="H934" s="203" t="s">
        <v>79</v>
      </c>
      <c r="I934" s="203" t="s">
        <v>1973</v>
      </c>
      <c r="J934" s="203" t="s">
        <v>425</v>
      </c>
      <c r="K934" s="203" t="s">
        <v>629</v>
      </c>
      <c r="L934" s="211">
        <v>41376.634722222203</v>
      </c>
      <c r="M934" s="203" t="s">
        <v>630</v>
      </c>
      <c r="N934" s="212">
        <v>2</v>
      </c>
      <c r="O934" s="203" t="s">
        <v>629</v>
      </c>
      <c r="P934" s="212">
        <v>863390</v>
      </c>
      <c r="Q934" s="205">
        <v>1</v>
      </c>
      <c r="R934" s="203" t="s">
        <v>632</v>
      </c>
      <c r="S934" s="211">
        <v>41379.4448611111</v>
      </c>
      <c r="T934" s="212">
        <v>-2</v>
      </c>
      <c r="U934" s="224">
        <v>863390</v>
      </c>
    </row>
    <row r="935" spans="1:21" s="183" customFormat="1" hidden="1">
      <c r="A935" s="203" t="s">
        <v>622</v>
      </c>
      <c r="B935" s="203" t="s">
        <v>623</v>
      </c>
      <c r="C935" s="203" t="s">
        <v>624</v>
      </c>
      <c r="D935" s="203"/>
      <c r="E935" s="203" t="s">
        <v>1972</v>
      </c>
      <c r="F935" s="203" t="s">
        <v>629</v>
      </c>
      <c r="G935" s="205" t="s">
        <v>629</v>
      </c>
      <c r="H935" s="203" t="s">
        <v>79</v>
      </c>
      <c r="I935" s="203" t="s">
        <v>1974</v>
      </c>
      <c r="J935" s="203" t="s">
        <v>419</v>
      </c>
      <c r="K935" s="203" t="s">
        <v>629</v>
      </c>
      <c r="L935" s="211">
        <v>41376.633333333302</v>
      </c>
      <c r="M935" s="203" t="s">
        <v>630</v>
      </c>
      <c r="N935" s="212">
        <v>2</v>
      </c>
      <c r="O935" s="203" t="s">
        <v>629</v>
      </c>
      <c r="P935" s="212">
        <v>378422</v>
      </c>
      <c r="Q935" s="205">
        <v>1</v>
      </c>
      <c r="R935" s="203" t="s">
        <v>632</v>
      </c>
      <c r="S935" s="211">
        <v>41379.4448611111</v>
      </c>
      <c r="T935" s="212">
        <v>-2</v>
      </c>
      <c r="U935" s="224">
        <v>378422</v>
      </c>
    </row>
    <row r="936" spans="1:21" s="183" customFormat="1" hidden="1">
      <c r="A936" s="203" t="s">
        <v>622</v>
      </c>
      <c r="B936" s="203" t="s">
        <v>623</v>
      </c>
      <c r="C936" s="203" t="s">
        <v>624</v>
      </c>
      <c r="D936" s="203"/>
      <c r="E936" s="203" t="s">
        <v>1972</v>
      </c>
      <c r="F936" s="203" t="s">
        <v>629</v>
      </c>
      <c r="G936" s="205" t="s">
        <v>629</v>
      </c>
      <c r="H936" s="203" t="s">
        <v>79</v>
      </c>
      <c r="I936" s="203" t="s">
        <v>1122</v>
      </c>
      <c r="J936" s="203" t="s">
        <v>421</v>
      </c>
      <c r="K936" s="203" t="s">
        <v>629</v>
      </c>
      <c r="L936" s="211">
        <v>41376.632638888899</v>
      </c>
      <c r="M936" s="203" t="s">
        <v>630</v>
      </c>
      <c r="N936" s="212">
        <v>2</v>
      </c>
      <c r="O936" s="203" t="s">
        <v>629</v>
      </c>
      <c r="P936" s="212">
        <v>571780</v>
      </c>
      <c r="Q936" s="205">
        <v>1</v>
      </c>
      <c r="R936" s="203" t="s">
        <v>632</v>
      </c>
      <c r="S936" s="211">
        <v>41379.444849537002</v>
      </c>
      <c r="T936" s="212">
        <v>-2</v>
      </c>
      <c r="U936" s="224">
        <v>571780</v>
      </c>
    </row>
    <row r="937" spans="1:21" s="183" customFormat="1" hidden="1">
      <c r="A937" s="203" t="s">
        <v>622</v>
      </c>
      <c r="B937" s="203" t="s">
        <v>623</v>
      </c>
      <c r="C937" s="203" t="s">
        <v>624</v>
      </c>
      <c r="D937" s="203"/>
      <c r="E937" s="203" t="s">
        <v>1972</v>
      </c>
      <c r="F937" s="203" t="s">
        <v>629</v>
      </c>
      <c r="G937" s="205" t="s">
        <v>629</v>
      </c>
      <c r="H937" s="203" t="s">
        <v>79</v>
      </c>
      <c r="I937" s="203" t="s">
        <v>985</v>
      </c>
      <c r="J937" s="203" t="s">
        <v>429</v>
      </c>
      <c r="K937" s="203" t="s">
        <v>629</v>
      </c>
      <c r="L937" s="211">
        <v>41376.6340277778</v>
      </c>
      <c r="M937" s="203" t="s">
        <v>674</v>
      </c>
      <c r="N937" s="212">
        <v>2</v>
      </c>
      <c r="O937" s="203" t="s">
        <v>629</v>
      </c>
      <c r="P937" s="212">
        <v>1762849.44</v>
      </c>
      <c r="Q937" s="205">
        <v>1</v>
      </c>
      <c r="R937" s="203" t="s">
        <v>632</v>
      </c>
      <c r="S937" s="211">
        <v>41379.446157407401</v>
      </c>
      <c r="T937" s="212">
        <v>-2</v>
      </c>
      <c r="U937" s="224">
        <v>1762849.44</v>
      </c>
    </row>
    <row r="938" spans="1:21" s="183" customFormat="1" hidden="1">
      <c r="A938" s="203" t="s">
        <v>622</v>
      </c>
      <c r="B938" s="203" t="s">
        <v>623</v>
      </c>
      <c r="C938" s="203" t="s">
        <v>624</v>
      </c>
      <c r="D938" s="203"/>
      <c r="E938" s="203" t="s">
        <v>1972</v>
      </c>
      <c r="F938" s="203" t="s">
        <v>629</v>
      </c>
      <c r="G938" s="205" t="s">
        <v>629</v>
      </c>
      <c r="H938" s="203" t="s">
        <v>79</v>
      </c>
      <c r="I938" s="203" t="s">
        <v>1975</v>
      </c>
      <c r="J938" s="203" t="s">
        <v>427</v>
      </c>
      <c r="K938" s="203" t="s">
        <v>629</v>
      </c>
      <c r="L938" s="211">
        <v>41376.6340277778</v>
      </c>
      <c r="M938" s="203" t="s">
        <v>630</v>
      </c>
      <c r="N938" s="212">
        <v>2</v>
      </c>
      <c r="O938" s="203" t="s">
        <v>629</v>
      </c>
      <c r="P938" s="212">
        <v>134904</v>
      </c>
      <c r="Q938" s="205">
        <v>1</v>
      </c>
      <c r="R938" s="203" t="s">
        <v>632</v>
      </c>
      <c r="S938" s="211">
        <v>41379.4448611111</v>
      </c>
      <c r="T938" s="212">
        <v>-2</v>
      </c>
      <c r="U938" s="224">
        <v>134904</v>
      </c>
    </row>
    <row r="939" spans="1:21" s="183" customFormat="1" hidden="1">
      <c r="A939" s="203" t="s">
        <v>622</v>
      </c>
      <c r="B939" s="203" t="s">
        <v>623</v>
      </c>
      <c r="C939" s="203" t="s">
        <v>624</v>
      </c>
      <c r="D939" s="203"/>
      <c r="E939" s="203" t="s">
        <v>1972</v>
      </c>
      <c r="F939" s="203" t="s">
        <v>629</v>
      </c>
      <c r="G939" s="205" t="s">
        <v>629</v>
      </c>
      <c r="H939" s="203" t="s">
        <v>79</v>
      </c>
      <c r="I939" s="203" t="s">
        <v>1976</v>
      </c>
      <c r="J939" s="203" t="s">
        <v>1977</v>
      </c>
      <c r="K939" s="203" t="s">
        <v>629</v>
      </c>
      <c r="L939" s="211">
        <v>41376.6340277778</v>
      </c>
      <c r="M939" s="203" t="s">
        <v>630</v>
      </c>
      <c r="N939" s="212">
        <v>2</v>
      </c>
      <c r="O939" s="203" t="s">
        <v>629</v>
      </c>
      <c r="P939" s="212">
        <v>39402</v>
      </c>
      <c r="Q939" s="205">
        <v>1</v>
      </c>
      <c r="R939" s="203" t="s">
        <v>632</v>
      </c>
      <c r="S939" s="211">
        <v>41379.4448611111</v>
      </c>
      <c r="T939" s="212">
        <v>-2</v>
      </c>
      <c r="U939" s="224">
        <v>39402</v>
      </c>
    </row>
    <row r="940" spans="1:21" s="183" customFormat="1" hidden="1">
      <c r="A940" s="203" t="s">
        <v>622</v>
      </c>
      <c r="B940" s="203" t="s">
        <v>623</v>
      </c>
      <c r="C940" s="203" t="s">
        <v>624</v>
      </c>
      <c r="D940" s="203"/>
      <c r="E940" s="203" t="s">
        <v>1972</v>
      </c>
      <c r="F940" s="203" t="s">
        <v>629</v>
      </c>
      <c r="G940" s="205" t="s">
        <v>629</v>
      </c>
      <c r="H940" s="203" t="s">
        <v>79</v>
      </c>
      <c r="I940" s="203" t="s">
        <v>1268</v>
      </c>
      <c r="J940" s="203" t="s">
        <v>1269</v>
      </c>
      <c r="K940" s="203" t="s">
        <v>629</v>
      </c>
      <c r="L940" s="211">
        <v>41376.632638888899</v>
      </c>
      <c r="M940" s="203" t="s">
        <v>630</v>
      </c>
      <c r="N940" s="212">
        <v>1</v>
      </c>
      <c r="O940" s="203" t="s">
        <v>629</v>
      </c>
      <c r="P940" s="212">
        <v>6303</v>
      </c>
      <c r="Q940" s="205">
        <v>1</v>
      </c>
      <c r="R940" s="203" t="s">
        <v>632</v>
      </c>
      <c r="S940" s="211">
        <v>41379.4448611111</v>
      </c>
      <c r="T940" s="212">
        <v>-1</v>
      </c>
      <c r="U940" s="224">
        <v>6303</v>
      </c>
    </row>
    <row r="941" spans="1:21" s="183" customFormat="1" hidden="1">
      <c r="A941" s="203" t="s">
        <v>622</v>
      </c>
      <c r="B941" s="203" t="s">
        <v>623</v>
      </c>
      <c r="C941" s="203" t="s">
        <v>624</v>
      </c>
      <c r="D941" s="203"/>
      <c r="E941" s="203" t="s">
        <v>1972</v>
      </c>
      <c r="F941" s="203" t="s">
        <v>629</v>
      </c>
      <c r="G941" s="205" t="s">
        <v>629</v>
      </c>
      <c r="H941" s="203" t="s">
        <v>79</v>
      </c>
      <c r="I941" s="203" t="s">
        <v>1978</v>
      </c>
      <c r="J941" s="203" t="s">
        <v>424</v>
      </c>
      <c r="K941" s="203" t="s">
        <v>629</v>
      </c>
      <c r="L941" s="211">
        <v>41376.633333333302</v>
      </c>
      <c r="M941" s="203" t="s">
        <v>630</v>
      </c>
      <c r="N941" s="212">
        <v>2</v>
      </c>
      <c r="O941" s="203" t="s">
        <v>629</v>
      </c>
      <c r="P941" s="212">
        <v>164626</v>
      </c>
      <c r="Q941" s="205">
        <v>1</v>
      </c>
      <c r="R941" s="203" t="s">
        <v>632</v>
      </c>
      <c r="S941" s="211">
        <v>41379.4448611111</v>
      </c>
      <c r="T941" s="212">
        <v>-2</v>
      </c>
      <c r="U941" s="224">
        <v>164626</v>
      </c>
    </row>
    <row r="942" spans="1:21" s="183" customFormat="1" hidden="1">
      <c r="A942" s="203" t="s">
        <v>622</v>
      </c>
      <c r="B942" s="203" t="s">
        <v>623</v>
      </c>
      <c r="C942" s="203" t="s">
        <v>624</v>
      </c>
      <c r="D942" s="203"/>
      <c r="E942" s="203" t="s">
        <v>1972</v>
      </c>
      <c r="F942" s="203" t="s">
        <v>629</v>
      </c>
      <c r="G942" s="205" t="s">
        <v>629</v>
      </c>
      <c r="H942" s="203" t="s">
        <v>79</v>
      </c>
      <c r="I942" s="203" t="s">
        <v>1979</v>
      </c>
      <c r="J942" s="203" t="s">
        <v>1980</v>
      </c>
      <c r="K942" s="203" t="s">
        <v>629</v>
      </c>
      <c r="L942" s="211">
        <v>41376.635416666701</v>
      </c>
      <c r="M942" s="203" t="s">
        <v>630</v>
      </c>
      <c r="N942" s="212">
        <v>4</v>
      </c>
      <c r="O942" s="203" t="s">
        <v>629</v>
      </c>
      <c r="P942" s="212">
        <v>672320</v>
      </c>
      <c r="Q942" s="205">
        <v>1</v>
      </c>
      <c r="R942" s="203" t="s">
        <v>632</v>
      </c>
      <c r="S942" s="211">
        <v>41379.4448611111</v>
      </c>
      <c r="T942" s="212">
        <v>-4</v>
      </c>
      <c r="U942" s="224">
        <v>672320</v>
      </c>
    </row>
    <row r="943" spans="1:21" s="183" customFormat="1" hidden="1">
      <c r="A943" s="203" t="s">
        <v>622</v>
      </c>
      <c r="B943" s="203" t="s">
        <v>623</v>
      </c>
      <c r="C943" s="203" t="s">
        <v>624</v>
      </c>
      <c r="D943" s="203"/>
      <c r="E943" s="203" t="s">
        <v>1972</v>
      </c>
      <c r="F943" s="203" t="s">
        <v>629</v>
      </c>
      <c r="G943" s="205" t="s">
        <v>629</v>
      </c>
      <c r="H943" s="203" t="s">
        <v>79</v>
      </c>
      <c r="I943" s="203" t="s">
        <v>649</v>
      </c>
      <c r="J943" s="203" t="s">
        <v>431</v>
      </c>
      <c r="K943" s="203" t="s">
        <v>629</v>
      </c>
      <c r="L943" s="211">
        <v>41376.634722222203</v>
      </c>
      <c r="M943" s="203" t="s">
        <v>630</v>
      </c>
      <c r="N943" s="212">
        <v>2</v>
      </c>
      <c r="O943" s="203" t="s">
        <v>629</v>
      </c>
      <c r="P943" s="212">
        <v>141621.34</v>
      </c>
      <c r="Q943" s="205">
        <v>1</v>
      </c>
      <c r="R943" s="203" t="s">
        <v>632</v>
      </c>
      <c r="S943" s="211">
        <v>41379.4448611111</v>
      </c>
      <c r="T943" s="212">
        <v>-2</v>
      </c>
      <c r="U943" s="224">
        <v>141621.34</v>
      </c>
    </row>
    <row r="944" spans="1:21" s="183" customFormat="1" hidden="1">
      <c r="A944" s="203" t="s">
        <v>622</v>
      </c>
      <c r="B944" s="203" t="s">
        <v>623</v>
      </c>
      <c r="C944" s="203" t="s">
        <v>624</v>
      </c>
      <c r="D944" s="203"/>
      <c r="E944" s="203" t="s">
        <v>1981</v>
      </c>
      <c r="F944" s="203" t="s">
        <v>629</v>
      </c>
      <c r="G944" s="205" t="s">
        <v>629</v>
      </c>
      <c r="H944" s="203" t="s">
        <v>79</v>
      </c>
      <c r="I944" s="203" t="s">
        <v>1982</v>
      </c>
      <c r="J944" s="203" t="s">
        <v>1983</v>
      </c>
      <c r="K944" s="203" t="s">
        <v>629</v>
      </c>
      <c r="L944" s="211">
        <v>41428.430555555598</v>
      </c>
      <c r="M944" s="203" t="s">
        <v>630</v>
      </c>
      <c r="N944" s="212">
        <v>1</v>
      </c>
      <c r="O944" s="203" t="s">
        <v>629</v>
      </c>
      <c r="P944" s="212">
        <v>0</v>
      </c>
      <c r="Q944" s="205">
        <v>1</v>
      </c>
      <c r="R944" s="203" t="s">
        <v>632</v>
      </c>
      <c r="S944" s="211">
        <v>41530.713645833297</v>
      </c>
      <c r="T944" s="212">
        <v>-1</v>
      </c>
      <c r="U944" s="224">
        <v>485100</v>
      </c>
    </row>
    <row r="945" spans="1:21" s="183" customFormat="1" hidden="1">
      <c r="A945" s="203" t="s">
        <v>622</v>
      </c>
      <c r="B945" s="203" t="s">
        <v>623</v>
      </c>
      <c r="C945" s="203" t="s">
        <v>624</v>
      </c>
      <c r="D945" s="203"/>
      <c r="E945" s="203" t="s">
        <v>1984</v>
      </c>
      <c r="F945" s="203" t="s">
        <v>629</v>
      </c>
      <c r="G945" s="205" t="s">
        <v>629</v>
      </c>
      <c r="H945" s="203" t="s">
        <v>79</v>
      </c>
      <c r="I945" s="203" t="s">
        <v>1985</v>
      </c>
      <c r="J945" s="203" t="s">
        <v>1986</v>
      </c>
      <c r="K945" s="203" t="s">
        <v>629</v>
      </c>
      <c r="L945" s="211">
        <v>41393.916666666701</v>
      </c>
      <c r="M945" s="203" t="s">
        <v>630</v>
      </c>
      <c r="N945" s="212">
        <v>12</v>
      </c>
      <c r="O945" s="203" t="s">
        <v>629</v>
      </c>
      <c r="P945" s="212">
        <v>0</v>
      </c>
      <c r="Q945" s="205">
        <v>1</v>
      </c>
      <c r="R945" s="203" t="s">
        <v>632</v>
      </c>
      <c r="S945" s="211">
        <v>41430.3746875</v>
      </c>
      <c r="T945" s="212">
        <v>-12</v>
      </c>
      <c r="U945" s="224">
        <v>8820900</v>
      </c>
    </row>
    <row r="946" spans="1:21" s="183" customFormat="1" hidden="1">
      <c r="A946" s="203" t="s">
        <v>622</v>
      </c>
      <c r="B946" s="203" t="s">
        <v>623</v>
      </c>
      <c r="C946" s="203" t="s">
        <v>624</v>
      </c>
      <c r="D946" s="203"/>
      <c r="E946" s="203" t="s">
        <v>1984</v>
      </c>
      <c r="F946" s="203" t="s">
        <v>629</v>
      </c>
      <c r="G946" s="205" t="s">
        <v>629</v>
      </c>
      <c r="H946" s="203" t="s">
        <v>79</v>
      </c>
      <c r="I946" s="203" t="s">
        <v>1985</v>
      </c>
      <c r="J946" s="203" t="s">
        <v>1986</v>
      </c>
      <c r="K946" s="203" t="s">
        <v>629</v>
      </c>
      <c r="L946" s="211">
        <v>41393.916666666701</v>
      </c>
      <c r="M946" s="203" t="s">
        <v>630</v>
      </c>
      <c r="N946" s="212">
        <v>12</v>
      </c>
      <c r="O946" s="203" t="s">
        <v>629</v>
      </c>
      <c r="P946" s="212">
        <v>0</v>
      </c>
      <c r="Q946" s="205">
        <v>2</v>
      </c>
      <c r="R946" s="203" t="s">
        <v>995</v>
      </c>
      <c r="S946" s="211">
        <v>41430.388206018499</v>
      </c>
      <c r="T946" s="212">
        <v>6</v>
      </c>
      <c r="U946" s="224">
        <v>-4410450</v>
      </c>
    </row>
    <row r="947" spans="1:21" s="183" customFormat="1" hidden="1">
      <c r="A947" s="203" t="s">
        <v>622</v>
      </c>
      <c r="B947" s="203" t="s">
        <v>623</v>
      </c>
      <c r="C947" s="203" t="s">
        <v>624</v>
      </c>
      <c r="D947" s="203"/>
      <c r="E947" s="203" t="s">
        <v>1984</v>
      </c>
      <c r="F947" s="203" t="s">
        <v>629</v>
      </c>
      <c r="G947" s="205" t="s">
        <v>629</v>
      </c>
      <c r="H947" s="203" t="s">
        <v>79</v>
      </c>
      <c r="I947" s="203" t="s">
        <v>1987</v>
      </c>
      <c r="J947" s="203" t="s">
        <v>1988</v>
      </c>
      <c r="K947" s="203" t="s">
        <v>629</v>
      </c>
      <c r="L947" s="211">
        <v>41393.916666666701</v>
      </c>
      <c r="M947" s="203" t="s">
        <v>630</v>
      </c>
      <c r="N947" s="212">
        <v>10</v>
      </c>
      <c r="O947" s="203" t="s">
        <v>629</v>
      </c>
      <c r="P947" s="212">
        <v>0</v>
      </c>
      <c r="Q947" s="205">
        <v>1</v>
      </c>
      <c r="R947" s="203" t="s">
        <v>632</v>
      </c>
      <c r="S947" s="211">
        <v>41430.3746875</v>
      </c>
      <c r="T947" s="212">
        <v>-10</v>
      </c>
      <c r="U947" s="224">
        <v>445500</v>
      </c>
    </row>
    <row r="948" spans="1:21" s="183" customFormat="1" hidden="1">
      <c r="A948" s="203" t="s">
        <v>622</v>
      </c>
      <c r="B948" s="203" t="s">
        <v>623</v>
      </c>
      <c r="C948" s="203" t="s">
        <v>624</v>
      </c>
      <c r="D948" s="203"/>
      <c r="E948" s="203" t="s">
        <v>1984</v>
      </c>
      <c r="F948" s="203" t="s">
        <v>629</v>
      </c>
      <c r="G948" s="205" t="s">
        <v>629</v>
      </c>
      <c r="H948" s="203" t="s">
        <v>79</v>
      </c>
      <c r="I948" s="203" t="s">
        <v>1987</v>
      </c>
      <c r="J948" s="203" t="s">
        <v>1988</v>
      </c>
      <c r="K948" s="203" t="s">
        <v>629</v>
      </c>
      <c r="L948" s="211">
        <v>41393.916666666701</v>
      </c>
      <c r="M948" s="203" t="s">
        <v>630</v>
      </c>
      <c r="N948" s="212">
        <v>10</v>
      </c>
      <c r="O948" s="203" t="s">
        <v>629</v>
      </c>
      <c r="P948" s="212">
        <v>0</v>
      </c>
      <c r="Q948" s="205">
        <v>2</v>
      </c>
      <c r="R948" s="203" t="s">
        <v>995</v>
      </c>
      <c r="S948" s="211">
        <v>41430.386956018498</v>
      </c>
      <c r="T948" s="212">
        <v>2</v>
      </c>
      <c r="U948" s="224">
        <v>-89100</v>
      </c>
    </row>
    <row r="949" spans="1:21" s="183" customFormat="1" hidden="1">
      <c r="A949" s="203" t="s">
        <v>622</v>
      </c>
      <c r="B949" s="203" t="s">
        <v>623</v>
      </c>
      <c r="C949" s="203" t="s">
        <v>624</v>
      </c>
      <c r="D949" s="203"/>
      <c r="E949" s="203" t="s">
        <v>1989</v>
      </c>
      <c r="F949" s="203" t="s">
        <v>629</v>
      </c>
      <c r="G949" s="205" t="s">
        <v>629</v>
      </c>
      <c r="H949" s="203" t="s">
        <v>79</v>
      </c>
      <c r="I949" s="203" t="s">
        <v>1990</v>
      </c>
      <c r="J949" s="203" t="s">
        <v>1991</v>
      </c>
      <c r="K949" s="203" t="s">
        <v>629</v>
      </c>
      <c r="L949" s="211">
        <v>41393.416666666701</v>
      </c>
      <c r="M949" s="203" t="s">
        <v>630</v>
      </c>
      <c r="N949" s="212">
        <v>10</v>
      </c>
      <c r="O949" s="203" t="s">
        <v>629</v>
      </c>
      <c r="P949" s="212">
        <v>0</v>
      </c>
      <c r="Q949" s="205">
        <v>1</v>
      </c>
      <c r="R949" s="203" t="s">
        <v>629</v>
      </c>
      <c r="S949" s="203" t="s">
        <v>629</v>
      </c>
      <c r="T949" s="212" t="s">
        <v>629</v>
      </c>
      <c r="U949" s="224" t="s">
        <v>629</v>
      </c>
    </row>
    <row r="950" spans="1:21" s="183" customFormat="1" hidden="1">
      <c r="A950" s="203" t="s">
        <v>622</v>
      </c>
      <c r="B950" s="203" t="s">
        <v>623</v>
      </c>
      <c r="C950" s="203" t="s">
        <v>624</v>
      </c>
      <c r="D950" s="203"/>
      <c r="E950" s="203" t="s">
        <v>1992</v>
      </c>
      <c r="F950" s="203" t="s">
        <v>629</v>
      </c>
      <c r="G950" s="205" t="s">
        <v>629</v>
      </c>
      <c r="H950" s="203" t="s">
        <v>79</v>
      </c>
      <c r="I950" s="203" t="s">
        <v>1993</v>
      </c>
      <c r="J950" s="203" t="s">
        <v>1994</v>
      </c>
      <c r="K950" s="203" t="s">
        <v>629</v>
      </c>
      <c r="L950" s="211">
        <v>41438.613194444399</v>
      </c>
      <c r="M950" s="203" t="s">
        <v>630</v>
      </c>
      <c r="N950" s="212">
        <v>1</v>
      </c>
      <c r="O950" s="203" t="s">
        <v>629</v>
      </c>
      <c r="P950" s="212">
        <v>660000</v>
      </c>
      <c r="Q950" s="205">
        <v>1</v>
      </c>
      <c r="R950" s="203" t="s">
        <v>632</v>
      </c>
      <c r="S950" s="211">
        <v>41438.436493055597</v>
      </c>
      <c r="T950" s="212">
        <v>-1</v>
      </c>
      <c r="U950" s="224">
        <v>660000</v>
      </c>
    </row>
    <row r="951" spans="1:21" s="183" customFormat="1" hidden="1">
      <c r="A951" s="203" t="s">
        <v>622</v>
      </c>
      <c r="B951" s="203" t="s">
        <v>623</v>
      </c>
      <c r="C951" s="203" t="s">
        <v>624</v>
      </c>
      <c r="D951" s="203"/>
      <c r="E951" s="203" t="s">
        <v>1992</v>
      </c>
      <c r="F951" s="203" t="s">
        <v>629</v>
      </c>
      <c r="G951" s="205" t="s">
        <v>629</v>
      </c>
      <c r="H951" s="203" t="s">
        <v>79</v>
      </c>
      <c r="I951" s="203" t="s">
        <v>1995</v>
      </c>
      <c r="J951" s="203" t="s">
        <v>1996</v>
      </c>
      <c r="K951" s="203" t="s">
        <v>629</v>
      </c>
      <c r="L951" s="211">
        <v>41438.613194444399</v>
      </c>
      <c r="M951" s="203" t="s">
        <v>630</v>
      </c>
      <c r="N951" s="212">
        <v>1</v>
      </c>
      <c r="O951" s="203" t="s">
        <v>629</v>
      </c>
      <c r="P951" s="212">
        <v>1724800</v>
      </c>
      <c r="Q951" s="205">
        <v>1</v>
      </c>
      <c r="R951" s="203" t="s">
        <v>632</v>
      </c>
      <c r="S951" s="211">
        <v>41438.436493055597</v>
      </c>
      <c r="T951" s="212">
        <v>-1</v>
      </c>
      <c r="U951" s="224">
        <v>1724800</v>
      </c>
    </row>
    <row r="952" spans="1:21" s="183" customFormat="1" hidden="1">
      <c r="A952" s="203" t="s">
        <v>622</v>
      </c>
      <c r="B952" s="203" t="s">
        <v>623</v>
      </c>
      <c r="C952" s="203" t="s">
        <v>624</v>
      </c>
      <c r="D952" s="203"/>
      <c r="E952" s="203" t="s">
        <v>1992</v>
      </c>
      <c r="F952" s="203" t="s">
        <v>629</v>
      </c>
      <c r="G952" s="205" t="s">
        <v>629</v>
      </c>
      <c r="H952" s="203" t="s">
        <v>79</v>
      </c>
      <c r="I952" s="203" t="s">
        <v>1997</v>
      </c>
      <c r="J952" s="203" t="s">
        <v>1998</v>
      </c>
      <c r="K952" s="203" t="s">
        <v>629</v>
      </c>
      <c r="L952" s="211">
        <v>41438.613194444399</v>
      </c>
      <c r="M952" s="203" t="s">
        <v>630</v>
      </c>
      <c r="N952" s="212">
        <v>1</v>
      </c>
      <c r="O952" s="203" t="s">
        <v>629</v>
      </c>
      <c r="P952" s="212">
        <v>75460</v>
      </c>
      <c r="Q952" s="205">
        <v>1</v>
      </c>
      <c r="R952" s="203" t="s">
        <v>632</v>
      </c>
      <c r="S952" s="211">
        <v>41438.436493055597</v>
      </c>
      <c r="T952" s="212">
        <v>-1</v>
      </c>
      <c r="U952" s="224">
        <v>75460</v>
      </c>
    </row>
    <row r="953" spans="1:21" s="183" customFormat="1" hidden="1">
      <c r="A953" s="203" t="s">
        <v>622</v>
      </c>
      <c r="B953" s="203" t="s">
        <v>623</v>
      </c>
      <c r="C953" s="203" t="s">
        <v>624</v>
      </c>
      <c r="D953" s="203"/>
      <c r="E953" s="203" t="s">
        <v>1999</v>
      </c>
      <c r="F953" s="203" t="s">
        <v>629</v>
      </c>
      <c r="G953" s="205" t="s">
        <v>629</v>
      </c>
      <c r="H953" s="203" t="s">
        <v>79</v>
      </c>
      <c r="I953" s="203" t="s">
        <v>2000</v>
      </c>
      <c r="J953" s="203" t="s">
        <v>509</v>
      </c>
      <c r="K953" s="203" t="s">
        <v>629</v>
      </c>
      <c r="L953" s="211">
        <v>41411.495138888902</v>
      </c>
      <c r="M953" s="203" t="s">
        <v>630</v>
      </c>
      <c r="N953" s="212">
        <v>2</v>
      </c>
      <c r="O953" s="203" t="s">
        <v>629</v>
      </c>
      <c r="P953" s="212">
        <v>0</v>
      </c>
      <c r="Q953" s="205">
        <v>1</v>
      </c>
      <c r="R953" s="203" t="s">
        <v>632</v>
      </c>
      <c r="S953" s="211">
        <v>41417.636585648099</v>
      </c>
      <c r="T953" s="212">
        <v>-2</v>
      </c>
      <c r="U953" s="224">
        <v>6600000</v>
      </c>
    </row>
    <row r="954" spans="1:21" s="183" customFormat="1" hidden="1">
      <c r="A954" s="203" t="s">
        <v>622</v>
      </c>
      <c r="B954" s="203" t="s">
        <v>623</v>
      </c>
      <c r="C954" s="203" t="s">
        <v>624</v>
      </c>
      <c r="D954" s="203"/>
      <c r="E954" s="203" t="s">
        <v>2001</v>
      </c>
      <c r="F954" s="203" t="s">
        <v>629</v>
      </c>
      <c r="G954" s="205" t="s">
        <v>629</v>
      </c>
      <c r="H954" s="203" t="s">
        <v>79</v>
      </c>
      <c r="I954" s="203" t="s">
        <v>2002</v>
      </c>
      <c r="J954" s="203" t="s">
        <v>2003</v>
      </c>
      <c r="K954" s="203" t="s">
        <v>629</v>
      </c>
      <c r="L954" s="211">
        <v>41395.405555555597</v>
      </c>
      <c r="M954" s="203" t="s">
        <v>630</v>
      </c>
      <c r="N954" s="212">
        <v>1</v>
      </c>
      <c r="O954" s="203" t="s">
        <v>629</v>
      </c>
      <c r="P954" s="212">
        <v>0</v>
      </c>
      <c r="Q954" s="205">
        <v>1</v>
      </c>
      <c r="R954" s="203" t="s">
        <v>632</v>
      </c>
      <c r="S954" s="211">
        <v>41551.696550925903</v>
      </c>
      <c r="T954" s="212">
        <v>-1</v>
      </c>
      <c r="U954" s="224">
        <v>1067000</v>
      </c>
    </row>
    <row r="955" spans="1:21" s="183" customFormat="1" hidden="1">
      <c r="A955" s="203" t="s">
        <v>622</v>
      </c>
      <c r="B955" s="203" t="s">
        <v>623</v>
      </c>
      <c r="C955" s="203" t="s">
        <v>624</v>
      </c>
      <c r="D955" s="203"/>
      <c r="E955" s="203" t="s">
        <v>2004</v>
      </c>
      <c r="F955" s="203" t="s">
        <v>629</v>
      </c>
      <c r="G955" s="205" t="s">
        <v>629</v>
      </c>
      <c r="H955" s="203" t="s">
        <v>79</v>
      </c>
      <c r="I955" s="203" t="s">
        <v>2005</v>
      </c>
      <c r="J955" s="203" t="s">
        <v>2006</v>
      </c>
      <c r="K955" s="203" t="s">
        <v>629</v>
      </c>
      <c r="L955" s="211">
        <v>41395.4157291667</v>
      </c>
      <c r="M955" s="203" t="s">
        <v>630</v>
      </c>
      <c r="N955" s="212">
        <v>1</v>
      </c>
      <c r="O955" s="203" t="s">
        <v>629</v>
      </c>
      <c r="P955" s="212">
        <v>0</v>
      </c>
      <c r="Q955" s="205">
        <v>1</v>
      </c>
      <c r="R955" s="203" t="s">
        <v>632</v>
      </c>
      <c r="S955" s="211">
        <v>41551.645335648202</v>
      </c>
      <c r="T955" s="212">
        <v>-1</v>
      </c>
      <c r="U955" s="224">
        <v>1358000</v>
      </c>
    </row>
    <row r="956" spans="1:21" s="183" customFormat="1" hidden="1">
      <c r="A956" s="203" t="s">
        <v>622</v>
      </c>
      <c r="B956" s="203" t="s">
        <v>623</v>
      </c>
      <c r="C956" s="203" t="s">
        <v>624</v>
      </c>
      <c r="D956" s="203"/>
      <c r="E956" s="203" t="s">
        <v>2004</v>
      </c>
      <c r="F956" s="203" t="s">
        <v>629</v>
      </c>
      <c r="G956" s="205" t="s">
        <v>629</v>
      </c>
      <c r="H956" s="203" t="s">
        <v>79</v>
      </c>
      <c r="I956" s="203" t="s">
        <v>2007</v>
      </c>
      <c r="J956" s="203" t="s">
        <v>2008</v>
      </c>
      <c r="K956" s="203" t="s">
        <v>629</v>
      </c>
      <c r="L956" s="211">
        <v>41395.435659722199</v>
      </c>
      <c r="M956" s="203" t="s">
        <v>630</v>
      </c>
      <c r="N956" s="212">
        <v>1</v>
      </c>
      <c r="O956" s="203" t="s">
        <v>629</v>
      </c>
      <c r="P956" s="212">
        <v>0</v>
      </c>
      <c r="Q956" s="205">
        <v>1</v>
      </c>
      <c r="R956" s="203" t="s">
        <v>632</v>
      </c>
      <c r="S956" s="211">
        <v>41551.645335648202</v>
      </c>
      <c r="T956" s="212">
        <v>-1</v>
      </c>
      <c r="U956" s="224">
        <v>2134000</v>
      </c>
    </row>
    <row r="957" spans="1:21" s="183" customFormat="1" hidden="1">
      <c r="A957" s="203" t="s">
        <v>622</v>
      </c>
      <c r="B957" s="203" t="s">
        <v>623</v>
      </c>
      <c r="C957" s="203" t="s">
        <v>624</v>
      </c>
      <c r="D957" s="203"/>
      <c r="E957" s="203" t="s">
        <v>2004</v>
      </c>
      <c r="F957" s="203" t="s">
        <v>629</v>
      </c>
      <c r="G957" s="205" t="s">
        <v>629</v>
      </c>
      <c r="H957" s="203" t="s">
        <v>79</v>
      </c>
      <c r="I957" s="203" t="s">
        <v>2009</v>
      </c>
      <c r="J957" s="203" t="s">
        <v>2010</v>
      </c>
      <c r="K957" s="203" t="s">
        <v>629</v>
      </c>
      <c r="L957" s="211">
        <v>41395.436319444401</v>
      </c>
      <c r="M957" s="203" t="s">
        <v>630</v>
      </c>
      <c r="N957" s="212">
        <v>1</v>
      </c>
      <c r="O957" s="203" t="s">
        <v>629</v>
      </c>
      <c r="P957" s="212">
        <v>0</v>
      </c>
      <c r="Q957" s="205">
        <v>1</v>
      </c>
      <c r="R957" s="203" t="s">
        <v>632</v>
      </c>
      <c r="S957" s="211">
        <v>41551.645335648202</v>
      </c>
      <c r="T957" s="212">
        <v>-1</v>
      </c>
      <c r="U957" s="224">
        <v>679000</v>
      </c>
    </row>
    <row r="958" spans="1:21" s="183" customFormat="1" hidden="1">
      <c r="A958" s="203" t="s">
        <v>622</v>
      </c>
      <c r="B958" s="203" t="s">
        <v>623</v>
      </c>
      <c r="C958" s="203" t="s">
        <v>624</v>
      </c>
      <c r="D958" s="203"/>
      <c r="E958" s="203" t="s">
        <v>2011</v>
      </c>
      <c r="F958" s="203" t="s">
        <v>2012</v>
      </c>
      <c r="G958" s="205">
        <v>1</v>
      </c>
      <c r="H958" s="203" t="s">
        <v>79</v>
      </c>
      <c r="I958" s="203" t="s">
        <v>2013</v>
      </c>
      <c r="J958" s="203" t="s">
        <v>2014</v>
      </c>
      <c r="K958" s="203" t="s">
        <v>629</v>
      </c>
      <c r="L958" s="211">
        <v>41393.622743055603</v>
      </c>
      <c r="M958" s="203" t="s">
        <v>630</v>
      </c>
      <c r="N958" s="212">
        <v>1</v>
      </c>
      <c r="O958" s="203" t="s">
        <v>631</v>
      </c>
      <c r="P958" s="212">
        <v>0</v>
      </c>
      <c r="Q958" s="205">
        <v>1</v>
      </c>
      <c r="R958" s="203" t="s">
        <v>632</v>
      </c>
      <c r="S958" s="211">
        <v>41428.597800925898</v>
      </c>
      <c r="T958" s="212">
        <v>-1</v>
      </c>
      <c r="U958" s="224">
        <v>1039500</v>
      </c>
    </row>
    <row r="959" spans="1:21" s="183" customFormat="1" hidden="1">
      <c r="A959" s="203" t="s">
        <v>622</v>
      </c>
      <c r="B959" s="203" t="s">
        <v>623</v>
      </c>
      <c r="C959" s="203" t="s">
        <v>624</v>
      </c>
      <c r="D959" s="203"/>
      <c r="E959" s="203" t="s">
        <v>2011</v>
      </c>
      <c r="F959" s="203" t="s">
        <v>2012</v>
      </c>
      <c r="G959" s="205">
        <v>1</v>
      </c>
      <c r="H959" s="203" t="s">
        <v>79</v>
      </c>
      <c r="I959" s="203" t="s">
        <v>2013</v>
      </c>
      <c r="J959" s="203" t="s">
        <v>2014</v>
      </c>
      <c r="K959" s="203" t="s">
        <v>629</v>
      </c>
      <c r="L959" s="211">
        <v>41393.622743055603</v>
      </c>
      <c r="M959" s="203" t="s">
        <v>630</v>
      </c>
      <c r="N959" s="212">
        <v>1</v>
      </c>
      <c r="O959" s="203" t="s">
        <v>631</v>
      </c>
      <c r="P959" s="212">
        <v>0</v>
      </c>
      <c r="Q959" s="205">
        <v>2</v>
      </c>
      <c r="R959" s="203" t="s">
        <v>632</v>
      </c>
      <c r="S959" s="211">
        <v>41428.598611111098</v>
      </c>
      <c r="T959" s="212">
        <v>-1</v>
      </c>
      <c r="U959" s="224">
        <v>1039500</v>
      </c>
    </row>
    <row r="960" spans="1:21" s="183" customFormat="1" hidden="1">
      <c r="A960" s="203" t="s">
        <v>622</v>
      </c>
      <c r="B960" s="203" t="s">
        <v>623</v>
      </c>
      <c r="C960" s="203" t="s">
        <v>624</v>
      </c>
      <c r="D960" s="203"/>
      <c r="E960" s="203" t="s">
        <v>2011</v>
      </c>
      <c r="F960" s="203" t="s">
        <v>629</v>
      </c>
      <c r="G960" s="205" t="s">
        <v>629</v>
      </c>
      <c r="H960" s="203" t="s">
        <v>79</v>
      </c>
      <c r="I960" s="203" t="s">
        <v>2013</v>
      </c>
      <c r="J960" s="203" t="s">
        <v>2014</v>
      </c>
      <c r="K960" s="203" t="s">
        <v>629</v>
      </c>
      <c r="L960" s="211">
        <v>41395.436111111099</v>
      </c>
      <c r="M960" s="203" t="s">
        <v>630</v>
      </c>
      <c r="N960" s="212">
        <v>1</v>
      </c>
      <c r="O960" s="203" t="s">
        <v>629</v>
      </c>
      <c r="P960" s="212">
        <v>0</v>
      </c>
      <c r="Q960" s="205">
        <v>1</v>
      </c>
      <c r="R960" s="203" t="s">
        <v>632</v>
      </c>
      <c r="S960" s="211">
        <v>41428.597800925898</v>
      </c>
      <c r="T960" s="212">
        <v>-1</v>
      </c>
      <c r="U960" s="224">
        <v>1039500</v>
      </c>
    </row>
    <row r="961" spans="1:21" s="183" customFormat="1" hidden="1">
      <c r="A961" s="203" t="s">
        <v>622</v>
      </c>
      <c r="B961" s="203" t="s">
        <v>623</v>
      </c>
      <c r="C961" s="203" t="s">
        <v>624</v>
      </c>
      <c r="D961" s="203"/>
      <c r="E961" s="203" t="s">
        <v>2011</v>
      </c>
      <c r="F961" s="203" t="s">
        <v>629</v>
      </c>
      <c r="G961" s="205" t="s">
        <v>629</v>
      </c>
      <c r="H961" s="203" t="s">
        <v>79</v>
      </c>
      <c r="I961" s="203" t="s">
        <v>2013</v>
      </c>
      <c r="J961" s="203" t="s">
        <v>2014</v>
      </c>
      <c r="K961" s="203" t="s">
        <v>629</v>
      </c>
      <c r="L961" s="211">
        <v>41395.436111111099</v>
      </c>
      <c r="M961" s="203" t="s">
        <v>630</v>
      </c>
      <c r="N961" s="212">
        <v>1</v>
      </c>
      <c r="O961" s="203" t="s">
        <v>629</v>
      </c>
      <c r="P961" s="212">
        <v>0</v>
      </c>
      <c r="Q961" s="205">
        <v>2</v>
      </c>
      <c r="R961" s="203" t="s">
        <v>632</v>
      </c>
      <c r="S961" s="211">
        <v>41428.598611111098</v>
      </c>
      <c r="T961" s="212">
        <v>-1</v>
      </c>
      <c r="U961" s="224">
        <v>1039500</v>
      </c>
    </row>
    <row r="962" spans="1:21" s="183" customFormat="1" hidden="1">
      <c r="A962" s="203" t="s">
        <v>622</v>
      </c>
      <c r="B962" s="203" t="s">
        <v>623</v>
      </c>
      <c r="C962" s="203" t="s">
        <v>624</v>
      </c>
      <c r="D962" s="203"/>
      <c r="E962" s="203" t="s">
        <v>2015</v>
      </c>
      <c r="F962" s="203" t="s">
        <v>629</v>
      </c>
      <c r="G962" s="205" t="s">
        <v>629</v>
      </c>
      <c r="H962" s="203" t="s">
        <v>79</v>
      </c>
      <c r="I962" s="203" t="s">
        <v>2016</v>
      </c>
      <c r="J962" s="203" t="s">
        <v>2017</v>
      </c>
      <c r="K962" s="203" t="s">
        <v>629</v>
      </c>
      <c r="L962" s="211">
        <v>41400.433564814797</v>
      </c>
      <c r="M962" s="203" t="s">
        <v>630</v>
      </c>
      <c r="N962" s="212">
        <v>2</v>
      </c>
      <c r="O962" s="203" t="s">
        <v>629</v>
      </c>
      <c r="P962" s="212">
        <v>0</v>
      </c>
      <c r="Q962" s="205">
        <v>1</v>
      </c>
      <c r="R962" s="203" t="s">
        <v>632</v>
      </c>
      <c r="S962" s="211">
        <v>41579.846053240697</v>
      </c>
      <c r="T962" s="212">
        <v>-2</v>
      </c>
      <c r="U962" s="224">
        <v>9506000</v>
      </c>
    </row>
    <row r="963" spans="1:21" s="183" customFormat="1" hidden="1">
      <c r="A963" s="203" t="s">
        <v>622</v>
      </c>
      <c r="B963" s="203" t="s">
        <v>623</v>
      </c>
      <c r="C963" s="203" t="s">
        <v>624</v>
      </c>
      <c r="D963" s="203"/>
      <c r="E963" s="203" t="s">
        <v>2018</v>
      </c>
      <c r="F963" s="203" t="s">
        <v>629</v>
      </c>
      <c r="G963" s="205" t="s">
        <v>629</v>
      </c>
      <c r="H963" s="203" t="s">
        <v>79</v>
      </c>
      <c r="I963" s="203" t="s">
        <v>2019</v>
      </c>
      <c r="J963" s="203" t="s">
        <v>2020</v>
      </c>
      <c r="K963" s="203" t="s">
        <v>629</v>
      </c>
      <c r="L963" s="211">
        <v>41400.434108796297</v>
      </c>
      <c r="M963" s="203" t="s">
        <v>630</v>
      </c>
      <c r="N963" s="212">
        <v>33</v>
      </c>
      <c r="O963" s="203" t="s">
        <v>629</v>
      </c>
      <c r="P963" s="212">
        <v>0</v>
      </c>
      <c r="Q963" s="205">
        <v>1</v>
      </c>
      <c r="R963" s="203" t="s">
        <v>632</v>
      </c>
      <c r="S963" s="211">
        <v>41579.848124999997</v>
      </c>
      <c r="T963" s="212">
        <v>-33</v>
      </c>
      <c r="U963" s="224">
        <v>38412000</v>
      </c>
    </row>
    <row r="964" spans="1:21" s="183" customFormat="1" hidden="1">
      <c r="A964" s="203" t="s">
        <v>622</v>
      </c>
      <c r="B964" s="203" t="s">
        <v>623</v>
      </c>
      <c r="C964" s="203" t="s">
        <v>624</v>
      </c>
      <c r="D964" s="203"/>
      <c r="E964" s="203" t="s">
        <v>2021</v>
      </c>
      <c r="F964" s="203" t="s">
        <v>629</v>
      </c>
      <c r="G964" s="205" t="s">
        <v>629</v>
      </c>
      <c r="H964" s="203" t="s">
        <v>79</v>
      </c>
      <c r="I964" s="203" t="s">
        <v>2022</v>
      </c>
      <c r="J964" s="203" t="s">
        <v>507</v>
      </c>
      <c r="K964" s="203" t="s">
        <v>629</v>
      </c>
      <c r="L964" s="211">
        <v>41400.434699074103</v>
      </c>
      <c r="M964" s="203" t="s">
        <v>630</v>
      </c>
      <c r="N964" s="212">
        <v>2</v>
      </c>
      <c r="O964" s="203" t="s">
        <v>629</v>
      </c>
      <c r="P964" s="212">
        <v>0</v>
      </c>
      <c r="Q964" s="205">
        <v>1</v>
      </c>
      <c r="R964" s="203" t="s">
        <v>632</v>
      </c>
      <c r="S964" s="211">
        <v>41579.847453703696</v>
      </c>
      <c r="T964" s="212">
        <v>-2</v>
      </c>
      <c r="U964" s="224">
        <v>21340000</v>
      </c>
    </row>
    <row r="965" spans="1:21" s="183" customFormat="1" hidden="1">
      <c r="A965" s="203" t="s">
        <v>622</v>
      </c>
      <c r="B965" s="203" t="s">
        <v>623</v>
      </c>
      <c r="C965" s="203" t="s">
        <v>624</v>
      </c>
      <c r="D965" s="203"/>
      <c r="E965" s="203" t="s">
        <v>2023</v>
      </c>
      <c r="F965" s="203" t="s">
        <v>629</v>
      </c>
      <c r="G965" s="205" t="s">
        <v>629</v>
      </c>
      <c r="H965" s="203" t="s">
        <v>79</v>
      </c>
      <c r="I965" s="203" t="s">
        <v>2024</v>
      </c>
      <c r="J965" s="203" t="s">
        <v>2025</v>
      </c>
      <c r="K965" s="203" t="s">
        <v>629</v>
      </c>
      <c r="L965" s="211">
        <v>41396.541666666701</v>
      </c>
      <c r="M965" s="203" t="s">
        <v>630</v>
      </c>
      <c r="N965" s="212">
        <v>1</v>
      </c>
      <c r="O965" s="203" t="s">
        <v>629</v>
      </c>
      <c r="P965" s="212">
        <v>0</v>
      </c>
      <c r="Q965" s="205">
        <v>1</v>
      </c>
      <c r="R965" s="203" t="s">
        <v>629</v>
      </c>
      <c r="S965" s="203" t="s">
        <v>629</v>
      </c>
      <c r="T965" s="212" t="s">
        <v>629</v>
      </c>
      <c r="U965" s="224" t="s">
        <v>629</v>
      </c>
    </row>
    <row r="966" spans="1:21" s="183" customFormat="1" hidden="1">
      <c r="A966" s="203" t="s">
        <v>622</v>
      </c>
      <c r="B966" s="203" t="s">
        <v>623</v>
      </c>
      <c r="C966" s="203" t="s">
        <v>624</v>
      </c>
      <c r="D966" s="203"/>
      <c r="E966" s="203" t="s">
        <v>2026</v>
      </c>
      <c r="F966" s="203" t="s">
        <v>629</v>
      </c>
      <c r="G966" s="205" t="s">
        <v>629</v>
      </c>
      <c r="H966" s="203" t="s">
        <v>79</v>
      </c>
      <c r="I966" s="203" t="s">
        <v>2027</v>
      </c>
      <c r="J966" s="203" t="s">
        <v>2028</v>
      </c>
      <c r="K966" s="203" t="s">
        <v>629</v>
      </c>
      <c r="L966" s="211">
        <v>41382.515277777798</v>
      </c>
      <c r="M966" s="203" t="s">
        <v>630</v>
      </c>
      <c r="N966" s="212">
        <v>1</v>
      </c>
      <c r="O966" s="203" t="s">
        <v>629</v>
      </c>
      <c r="P966" s="212">
        <v>423500</v>
      </c>
      <c r="Q966" s="205">
        <v>1</v>
      </c>
      <c r="R966" s="203" t="s">
        <v>632</v>
      </c>
      <c r="S966" s="211">
        <v>41382.410254629598</v>
      </c>
      <c r="T966" s="212">
        <v>-1</v>
      </c>
      <c r="U966" s="224">
        <v>423500</v>
      </c>
    </row>
    <row r="967" spans="1:21" s="183" customFormat="1" hidden="1">
      <c r="A967" s="203" t="s">
        <v>622</v>
      </c>
      <c r="B967" s="203" t="s">
        <v>623</v>
      </c>
      <c r="C967" s="203" t="s">
        <v>624</v>
      </c>
      <c r="D967" s="203"/>
      <c r="E967" s="203" t="s">
        <v>2029</v>
      </c>
      <c r="F967" s="203" t="s">
        <v>629</v>
      </c>
      <c r="G967" s="205" t="s">
        <v>629</v>
      </c>
      <c r="H967" s="203" t="s">
        <v>79</v>
      </c>
      <c r="I967" s="203" t="s">
        <v>2030</v>
      </c>
      <c r="J967" s="203" t="s">
        <v>2031</v>
      </c>
      <c r="K967" s="203" t="s">
        <v>629</v>
      </c>
      <c r="L967" s="215">
        <v>41410</v>
      </c>
      <c r="M967" s="203" t="s">
        <v>630</v>
      </c>
      <c r="N967" s="212">
        <v>2</v>
      </c>
      <c r="O967" s="203" t="s">
        <v>629</v>
      </c>
      <c r="P967" s="212">
        <v>0</v>
      </c>
      <c r="Q967" s="205">
        <v>1</v>
      </c>
      <c r="R967" s="203" t="s">
        <v>629</v>
      </c>
      <c r="S967" s="203" t="s">
        <v>629</v>
      </c>
      <c r="T967" s="212" t="s">
        <v>629</v>
      </c>
      <c r="U967" s="224" t="s">
        <v>629</v>
      </c>
    </row>
    <row r="968" spans="1:21" s="183" customFormat="1" hidden="1">
      <c r="A968" s="203" t="s">
        <v>622</v>
      </c>
      <c r="B968" s="203" t="s">
        <v>623</v>
      </c>
      <c r="C968" s="203" t="s">
        <v>624</v>
      </c>
      <c r="D968" s="203"/>
      <c r="E968" s="203" t="s">
        <v>2032</v>
      </c>
      <c r="F968" s="203" t="s">
        <v>629</v>
      </c>
      <c r="G968" s="205" t="s">
        <v>629</v>
      </c>
      <c r="H968" s="203" t="s">
        <v>79</v>
      </c>
      <c r="I968" s="203" t="s">
        <v>1491</v>
      </c>
      <c r="J968" s="203" t="s">
        <v>1492</v>
      </c>
      <c r="K968" s="203" t="s">
        <v>629</v>
      </c>
      <c r="L968" s="215">
        <v>41537</v>
      </c>
      <c r="M968" s="203" t="s">
        <v>630</v>
      </c>
      <c r="N968" s="212">
        <v>1</v>
      </c>
      <c r="O968" s="203" t="s">
        <v>629</v>
      </c>
      <c r="P968" s="212">
        <v>11880</v>
      </c>
      <c r="Q968" s="205">
        <v>1</v>
      </c>
      <c r="R968" s="203" t="s">
        <v>632</v>
      </c>
      <c r="S968" s="211">
        <v>41537.576307870397</v>
      </c>
      <c r="T968" s="212">
        <v>-1</v>
      </c>
      <c r="U968" s="224">
        <v>11880</v>
      </c>
    </row>
    <row r="969" spans="1:21" s="183" customFormat="1" hidden="1">
      <c r="A969" s="203" t="s">
        <v>622</v>
      </c>
      <c r="B969" s="203" t="s">
        <v>623</v>
      </c>
      <c r="C969" s="203" t="s">
        <v>624</v>
      </c>
      <c r="D969" s="203"/>
      <c r="E969" s="203" t="s">
        <v>2032</v>
      </c>
      <c r="F969" s="203" t="s">
        <v>629</v>
      </c>
      <c r="G969" s="205" t="s">
        <v>629</v>
      </c>
      <c r="H969" s="203" t="s">
        <v>79</v>
      </c>
      <c r="I969" s="203" t="s">
        <v>2033</v>
      </c>
      <c r="J969" s="203" t="s">
        <v>2034</v>
      </c>
      <c r="K969" s="203" t="s">
        <v>629</v>
      </c>
      <c r="L969" s="215">
        <v>41537</v>
      </c>
      <c r="M969" s="203" t="s">
        <v>674</v>
      </c>
      <c r="N969" s="212">
        <v>5</v>
      </c>
      <c r="O969" s="203" t="s">
        <v>629</v>
      </c>
      <c r="P969" s="212">
        <v>170675</v>
      </c>
      <c r="Q969" s="205">
        <v>1</v>
      </c>
      <c r="R969" s="203" t="s">
        <v>632</v>
      </c>
      <c r="S969" s="211">
        <v>41537.575185185196</v>
      </c>
      <c r="T969" s="212">
        <v>-5</v>
      </c>
      <c r="U969" s="224">
        <v>170675</v>
      </c>
    </row>
    <row r="970" spans="1:21" s="183" customFormat="1" hidden="1">
      <c r="A970" s="203" t="s">
        <v>622</v>
      </c>
      <c r="B970" s="203" t="s">
        <v>623</v>
      </c>
      <c r="C970" s="203" t="s">
        <v>624</v>
      </c>
      <c r="D970" s="203"/>
      <c r="E970" s="203" t="s">
        <v>2035</v>
      </c>
      <c r="F970" s="203" t="s">
        <v>2036</v>
      </c>
      <c r="G970" s="205">
        <v>1</v>
      </c>
      <c r="H970" s="203" t="s">
        <v>79</v>
      </c>
      <c r="I970" s="203" t="s">
        <v>2037</v>
      </c>
      <c r="J970" s="203" t="s">
        <v>2038</v>
      </c>
      <c r="K970" s="203" t="s">
        <v>629</v>
      </c>
      <c r="L970" s="211">
        <v>41558.613530092603</v>
      </c>
      <c r="M970" s="203" t="s">
        <v>630</v>
      </c>
      <c r="N970" s="212">
        <v>20</v>
      </c>
      <c r="O970" s="203" t="s">
        <v>725</v>
      </c>
      <c r="P970" s="212">
        <v>1683000</v>
      </c>
      <c r="Q970" s="205">
        <v>1</v>
      </c>
      <c r="R970" s="203" t="s">
        <v>632</v>
      </c>
      <c r="S970" s="211">
        <v>41558.400138888901</v>
      </c>
      <c r="T970" s="212">
        <v>-20</v>
      </c>
      <c r="U970" s="224">
        <v>1683000</v>
      </c>
    </row>
    <row r="971" spans="1:21" s="183" customFormat="1" hidden="1">
      <c r="A971" s="203" t="s">
        <v>622</v>
      </c>
      <c r="B971" s="203" t="s">
        <v>623</v>
      </c>
      <c r="C971" s="203" t="s">
        <v>624</v>
      </c>
      <c r="D971" s="203"/>
      <c r="E971" s="203" t="s">
        <v>2035</v>
      </c>
      <c r="F971" s="203" t="s">
        <v>2036</v>
      </c>
      <c r="G971" s="205">
        <v>2</v>
      </c>
      <c r="H971" s="203" t="s">
        <v>79</v>
      </c>
      <c r="I971" s="203" t="s">
        <v>678</v>
      </c>
      <c r="J971" s="203" t="s">
        <v>679</v>
      </c>
      <c r="K971" s="203" t="s">
        <v>629</v>
      </c>
      <c r="L971" s="211">
        <v>41558.613530092603</v>
      </c>
      <c r="M971" s="203" t="s">
        <v>630</v>
      </c>
      <c r="N971" s="212">
        <v>72</v>
      </c>
      <c r="O971" s="203" t="s">
        <v>669</v>
      </c>
      <c r="P971" s="212">
        <v>162000</v>
      </c>
      <c r="Q971" s="205">
        <v>1</v>
      </c>
      <c r="R971" s="203" t="s">
        <v>632</v>
      </c>
      <c r="S971" s="211">
        <v>41558.400138888901</v>
      </c>
      <c r="T971" s="212">
        <v>-72</v>
      </c>
      <c r="U971" s="224">
        <v>162000</v>
      </c>
    </row>
    <row r="972" spans="1:21" s="183" customFormat="1" hidden="1">
      <c r="A972" s="203" t="s">
        <v>622</v>
      </c>
      <c r="B972" s="203" t="s">
        <v>623</v>
      </c>
      <c r="C972" s="203" t="s">
        <v>624</v>
      </c>
      <c r="D972" s="203"/>
      <c r="E972" s="203" t="s">
        <v>2035</v>
      </c>
      <c r="F972" s="203" t="s">
        <v>2036</v>
      </c>
      <c r="G972" s="205">
        <v>3</v>
      </c>
      <c r="H972" s="203" t="s">
        <v>79</v>
      </c>
      <c r="I972" s="203" t="s">
        <v>1051</v>
      </c>
      <c r="J972" s="203" t="s">
        <v>443</v>
      </c>
      <c r="K972" s="203" t="s">
        <v>629</v>
      </c>
      <c r="L972" s="211">
        <v>41558.613530092603</v>
      </c>
      <c r="M972" s="203" t="s">
        <v>630</v>
      </c>
      <c r="N972" s="212">
        <v>60</v>
      </c>
      <c r="O972" s="203" t="s">
        <v>631</v>
      </c>
      <c r="P972" s="212">
        <v>72550.8</v>
      </c>
      <c r="Q972" s="205">
        <v>1</v>
      </c>
      <c r="R972" s="203" t="s">
        <v>632</v>
      </c>
      <c r="S972" s="211">
        <v>41558.400138888901</v>
      </c>
      <c r="T972" s="212">
        <v>-60</v>
      </c>
      <c r="U972" s="224">
        <v>72550.8</v>
      </c>
    </row>
    <row r="973" spans="1:21" s="183" customFormat="1" hidden="1">
      <c r="A973" s="203" t="s">
        <v>622</v>
      </c>
      <c r="B973" s="203" t="s">
        <v>623</v>
      </c>
      <c r="C973" s="203" t="s">
        <v>624</v>
      </c>
      <c r="D973" s="203"/>
      <c r="E973" s="203" t="s">
        <v>2039</v>
      </c>
      <c r="F973" s="203" t="s">
        <v>2040</v>
      </c>
      <c r="G973" s="205">
        <v>1</v>
      </c>
      <c r="H973" s="203" t="s">
        <v>79</v>
      </c>
      <c r="I973" s="203" t="s">
        <v>1072</v>
      </c>
      <c r="J973" s="203" t="s">
        <v>1073</v>
      </c>
      <c r="K973" s="203" t="s">
        <v>629</v>
      </c>
      <c r="L973" s="211">
        <v>41390.6472222222</v>
      </c>
      <c r="M973" s="203" t="s">
        <v>630</v>
      </c>
      <c r="N973" s="212">
        <v>2</v>
      </c>
      <c r="O973" s="203" t="s">
        <v>1815</v>
      </c>
      <c r="P973" s="212">
        <v>78000</v>
      </c>
      <c r="Q973" s="205">
        <v>1</v>
      </c>
      <c r="R973" s="203" t="s">
        <v>632</v>
      </c>
      <c r="S973" s="211">
        <v>41390.424201388902</v>
      </c>
      <c r="T973" s="212">
        <v>-2</v>
      </c>
      <c r="U973" s="224">
        <v>78000</v>
      </c>
    </row>
    <row r="974" spans="1:21" s="183" customFormat="1" hidden="1">
      <c r="A974" s="203" t="s">
        <v>622</v>
      </c>
      <c r="B974" s="203" t="s">
        <v>623</v>
      </c>
      <c r="C974" s="203" t="s">
        <v>624</v>
      </c>
      <c r="D974" s="203"/>
      <c r="E974" s="203" t="s">
        <v>2039</v>
      </c>
      <c r="F974" s="203" t="s">
        <v>2040</v>
      </c>
      <c r="G974" s="205">
        <v>2</v>
      </c>
      <c r="H974" s="203" t="s">
        <v>79</v>
      </c>
      <c r="I974" s="203" t="s">
        <v>1507</v>
      </c>
      <c r="J974" s="203" t="s">
        <v>1508</v>
      </c>
      <c r="K974" s="203" t="s">
        <v>629</v>
      </c>
      <c r="L974" s="211">
        <v>41390.6472222222</v>
      </c>
      <c r="M974" s="203" t="s">
        <v>630</v>
      </c>
      <c r="N974" s="212">
        <v>1</v>
      </c>
      <c r="O974" s="203" t="s">
        <v>631</v>
      </c>
      <c r="P974" s="212">
        <v>82941.179999999993</v>
      </c>
      <c r="Q974" s="205">
        <v>1</v>
      </c>
      <c r="R974" s="203" t="s">
        <v>632</v>
      </c>
      <c r="S974" s="211">
        <v>41390.424201388902</v>
      </c>
      <c r="T974" s="212">
        <v>-1</v>
      </c>
      <c r="U974" s="224">
        <v>82941.179999999993</v>
      </c>
    </row>
    <row r="975" spans="1:21" s="183" customFormat="1" hidden="1">
      <c r="A975" s="203" t="s">
        <v>622</v>
      </c>
      <c r="B975" s="203" t="s">
        <v>623</v>
      </c>
      <c r="C975" s="203" t="s">
        <v>624</v>
      </c>
      <c r="D975" s="203"/>
      <c r="E975" s="203" t="s">
        <v>2041</v>
      </c>
      <c r="F975" s="203" t="s">
        <v>629</v>
      </c>
      <c r="G975" s="205" t="s">
        <v>629</v>
      </c>
      <c r="H975" s="203" t="s">
        <v>79</v>
      </c>
      <c r="I975" s="203" t="s">
        <v>1262</v>
      </c>
      <c r="J975" s="203" t="s">
        <v>435</v>
      </c>
      <c r="K975" s="203" t="s">
        <v>629</v>
      </c>
      <c r="L975" s="211">
        <v>41388.472916666702</v>
      </c>
      <c r="M975" s="203" t="s">
        <v>630</v>
      </c>
      <c r="N975" s="212">
        <v>3</v>
      </c>
      <c r="O975" s="203" t="s">
        <v>629</v>
      </c>
      <c r="P975" s="212">
        <v>158834.07</v>
      </c>
      <c r="Q975" s="205">
        <v>1</v>
      </c>
      <c r="R975" s="203" t="s">
        <v>632</v>
      </c>
      <c r="S975" s="211">
        <v>41386.408888888902</v>
      </c>
      <c r="T975" s="212">
        <v>-3</v>
      </c>
      <c r="U975" s="224">
        <v>158834.07</v>
      </c>
    </row>
    <row r="976" spans="1:21" s="183" customFormat="1" hidden="1">
      <c r="A976" s="203" t="s">
        <v>622</v>
      </c>
      <c r="B976" s="203" t="s">
        <v>623</v>
      </c>
      <c r="C976" s="203" t="s">
        <v>624</v>
      </c>
      <c r="D976" s="203"/>
      <c r="E976" s="203" t="s">
        <v>2041</v>
      </c>
      <c r="F976" s="203" t="s">
        <v>629</v>
      </c>
      <c r="G976" s="205" t="s">
        <v>629</v>
      </c>
      <c r="H976" s="203" t="s">
        <v>79</v>
      </c>
      <c r="I976" s="203" t="s">
        <v>1268</v>
      </c>
      <c r="J976" s="203" t="s">
        <v>1269</v>
      </c>
      <c r="K976" s="203" t="s">
        <v>629</v>
      </c>
      <c r="L976" s="211">
        <v>41388.472916666702</v>
      </c>
      <c r="M976" s="203" t="s">
        <v>630</v>
      </c>
      <c r="N976" s="212">
        <v>1</v>
      </c>
      <c r="O976" s="203" t="s">
        <v>629</v>
      </c>
      <c r="P976" s="212">
        <v>6303</v>
      </c>
      <c r="Q976" s="205">
        <v>1</v>
      </c>
      <c r="R976" s="203" t="s">
        <v>629</v>
      </c>
      <c r="S976" s="203" t="s">
        <v>629</v>
      </c>
      <c r="T976" s="212" t="s">
        <v>629</v>
      </c>
      <c r="U976" s="224" t="s">
        <v>629</v>
      </c>
    </row>
    <row r="977" spans="1:21" s="183" customFormat="1" hidden="1">
      <c r="A977" s="203" t="s">
        <v>622</v>
      </c>
      <c r="B977" s="203" t="s">
        <v>623</v>
      </c>
      <c r="C977" s="203" t="s">
        <v>624</v>
      </c>
      <c r="D977" s="203"/>
      <c r="E977" s="203" t="s">
        <v>2041</v>
      </c>
      <c r="F977" s="203" t="s">
        <v>629</v>
      </c>
      <c r="G977" s="205" t="s">
        <v>629</v>
      </c>
      <c r="H977" s="203" t="s">
        <v>79</v>
      </c>
      <c r="I977" s="203" t="s">
        <v>1270</v>
      </c>
      <c r="J977" s="203" t="s">
        <v>430</v>
      </c>
      <c r="K977" s="203" t="s">
        <v>629</v>
      </c>
      <c r="L977" s="211">
        <v>41388.472916666702</v>
      </c>
      <c r="M977" s="203" t="s">
        <v>630</v>
      </c>
      <c r="N977" s="212">
        <v>1</v>
      </c>
      <c r="O977" s="203" t="s">
        <v>629</v>
      </c>
      <c r="P977" s="212">
        <v>692384</v>
      </c>
      <c r="Q977" s="205">
        <v>1</v>
      </c>
      <c r="R977" s="203" t="s">
        <v>632</v>
      </c>
      <c r="S977" s="211">
        <v>41386.408888888902</v>
      </c>
      <c r="T977" s="212">
        <v>-1</v>
      </c>
      <c r="U977" s="224">
        <v>692384</v>
      </c>
    </row>
    <row r="978" spans="1:21" s="183" customFormat="1" hidden="1">
      <c r="A978" s="203" t="s">
        <v>622</v>
      </c>
      <c r="B978" s="203" t="s">
        <v>623</v>
      </c>
      <c r="C978" s="203" t="s">
        <v>624</v>
      </c>
      <c r="D978" s="203"/>
      <c r="E978" s="203" t="s">
        <v>2041</v>
      </c>
      <c r="F978" s="203" t="s">
        <v>629</v>
      </c>
      <c r="G978" s="205" t="s">
        <v>629</v>
      </c>
      <c r="H978" s="203" t="s">
        <v>79</v>
      </c>
      <c r="I978" s="203" t="s">
        <v>1273</v>
      </c>
      <c r="J978" s="203" t="s">
        <v>430</v>
      </c>
      <c r="K978" s="203" t="s">
        <v>629</v>
      </c>
      <c r="L978" s="211">
        <v>41388.472916666702</v>
      </c>
      <c r="M978" s="203" t="s">
        <v>630</v>
      </c>
      <c r="N978" s="212">
        <v>1</v>
      </c>
      <c r="O978" s="203" t="s">
        <v>629</v>
      </c>
      <c r="P978" s="212">
        <v>498014</v>
      </c>
      <c r="Q978" s="205">
        <v>1</v>
      </c>
      <c r="R978" s="203" t="s">
        <v>632</v>
      </c>
      <c r="S978" s="211">
        <v>41386.408888888902</v>
      </c>
      <c r="T978" s="212">
        <v>-1</v>
      </c>
      <c r="U978" s="224">
        <v>498014</v>
      </c>
    </row>
    <row r="979" spans="1:21" s="183" customFormat="1" hidden="1">
      <c r="A979" s="203" t="s">
        <v>622</v>
      </c>
      <c r="B979" s="203" t="s">
        <v>623</v>
      </c>
      <c r="C979" s="203" t="s">
        <v>624</v>
      </c>
      <c r="D979" s="203"/>
      <c r="E979" s="203" t="s">
        <v>2042</v>
      </c>
      <c r="F979" s="203" t="s">
        <v>2043</v>
      </c>
      <c r="G979" s="205">
        <v>1</v>
      </c>
      <c r="H979" s="203" t="s">
        <v>79</v>
      </c>
      <c r="I979" s="203" t="s">
        <v>734</v>
      </c>
      <c r="J979" s="203" t="s">
        <v>735</v>
      </c>
      <c r="K979" s="203" t="s">
        <v>629</v>
      </c>
      <c r="L979" s="211">
        <v>41387.656944444403</v>
      </c>
      <c r="M979" s="203" t="s">
        <v>630</v>
      </c>
      <c r="N979" s="212">
        <v>5</v>
      </c>
      <c r="O979" s="203" t="s">
        <v>656</v>
      </c>
      <c r="P979" s="212">
        <v>211441.65</v>
      </c>
      <c r="Q979" s="205">
        <v>1</v>
      </c>
      <c r="R979" s="203" t="s">
        <v>632</v>
      </c>
      <c r="S979" s="211">
        <v>41388.605590277803</v>
      </c>
      <c r="T979" s="212">
        <v>-5</v>
      </c>
      <c r="U979" s="224">
        <v>211441.65</v>
      </c>
    </row>
    <row r="980" spans="1:21" s="183" customFormat="1" hidden="1">
      <c r="A980" s="203" t="s">
        <v>622</v>
      </c>
      <c r="B980" s="203" t="s">
        <v>623</v>
      </c>
      <c r="C980" s="203" t="s">
        <v>624</v>
      </c>
      <c r="D980" s="203"/>
      <c r="E980" s="203" t="s">
        <v>2042</v>
      </c>
      <c r="F980" s="203" t="s">
        <v>2043</v>
      </c>
      <c r="G980" s="205">
        <v>2</v>
      </c>
      <c r="H980" s="203" t="s">
        <v>79</v>
      </c>
      <c r="I980" s="203" t="s">
        <v>732</v>
      </c>
      <c r="J980" s="203" t="s">
        <v>1393</v>
      </c>
      <c r="K980" s="203" t="s">
        <v>629</v>
      </c>
      <c r="L980" s="211">
        <v>41387.656944444403</v>
      </c>
      <c r="M980" s="203" t="s">
        <v>630</v>
      </c>
      <c r="N980" s="212">
        <v>5</v>
      </c>
      <c r="O980" s="203" t="s">
        <v>656</v>
      </c>
      <c r="P980" s="212">
        <v>203500</v>
      </c>
      <c r="Q980" s="205">
        <v>1</v>
      </c>
      <c r="R980" s="203" t="s">
        <v>632</v>
      </c>
      <c r="S980" s="211">
        <v>41388.605590277803</v>
      </c>
      <c r="T980" s="212">
        <v>-5</v>
      </c>
      <c r="U980" s="224">
        <v>203500</v>
      </c>
    </row>
    <row r="981" spans="1:21" s="183" customFormat="1" hidden="1">
      <c r="A981" s="203" t="s">
        <v>622</v>
      </c>
      <c r="B981" s="203" t="s">
        <v>623</v>
      </c>
      <c r="C981" s="203" t="s">
        <v>624</v>
      </c>
      <c r="D981" s="203"/>
      <c r="E981" s="203" t="s">
        <v>2042</v>
      </c>
      <c r="F981" s="203" t="s">
        <v>2043</v>
      </c>
      <c r="G981" s="205">
        <v>2</v>
      </c>
      <c r="H981" s="203" t="s">
        <v>79</v>
      </c>
      <c r="I981" s="203" t="s">
        <v>732</v>
      </c>
      <c r="J981" s="203" t="s">
        <v>1393</v>
      </c>
      <c r="K981" s="203" t="s">
        <v>629</v>
      </c>
      <c r="L981" s="211">
        <v>41387.656944444403</v>
      </c>
      <c r="M981" s="203" t="s">
        <v>630</v>
      </c>
      <c r="N981" s="212">
        <v>5</v>
      </c>
      <c r="O981" s="203" t="s">
        <v>656</v>
      </c>
      <c r="P981" s="212">
        <v>203500</v>
      </c>
      <c r="Q981" s="205">
        <v>2</v>
      </c>
      <c r="R981" s="203" t="s">
        <v>632</v>
      </c>
      <c r="S981" s="211">
        <v>41393.626284722202</v>
      </c>
      <c r="T981" s="212">
        <v>-5</v>
      </c>
      <c r="U981" s="224">
        <v>203500</v>
      </c>
    </row>
    <row r="982" spans="1:21" s="183" customFormat="1" hidden="1">
      <c r="A982" s="203" t="s">
        <v>622</v>
      </c>
      <c r="B982" s="203" t="s">
        <v>623</v>
      </c>
      <c r="C982" s="203" t="s">
        <v>624</v>
      </c>
      <c r="D982" s="203"/>
      <c r="E982" s="203" t="s">
        <v>2042</v>
      </c>
      <c r="F982" s="203" t="s">
        <v>629</v>
      </c>
      <c r="G982" s="205" t="s">
        <v>629</v>
      </c>
      <c r="H982" s="203" t="s">
        <v>79</v>
      </c>
      <c r="I982" s="203" t="s">
        <v>732</v>
      </c>
      <c r="J982" s="203" t="s">
        <v>1393</v>
      </c>
      <c r="K982" s="203" t="s">
        <v>629</v>
      </c>
      <c r="L982" s="211">
        <v>41394.855555555601</v>
      </c>
      <c r="M982" s="203" t="s">
        <v>630</v>
      </c>
      <c r="N982" s="212">
        <v>5</v>
      </c>
      <c r="O982" s="203" t="s">
        <v>629</v>
      </c>
      <c r="P982" s="212">
        <v>203500</v>
      </c>
      <c r="Q982" s="205">
        <v>1</v>
      </c>
      <c r="R982" s="203" t="s">
        <v>632</v>
      </c>
      <c r="S982" s="211">
        <v>41388.605590277803</v>
      </c>
      <c r="T982" s="212">
        <v>-5</v>
      </c>
      <c r="U982" s="224">
        <v>203500</v>
      </c>
    </row>
    <row r="983" spans="1:21" s="183" customFormat="1" hidden="1">
      <c r="A983" s="203" t="s">
        <v>622</v>
      </c>
      <c r="B983" s="203" t="s">
        <v>623</v>
      </c>
      <c r="C983" s="203" t="s">
        <v>624</v>
      </c>
      <c r="D983" s="203"/>
      <c r="E983" s="203" t="s">
        <v>2042</v>
      </c>
      <c r="F983" s="203" t="s">
        <v>629</v>
      </c>
      <c r="G983" s="205" t="s">
        <v>629</v>
      </c>
      <c r="H983" s="203" t="s">
        <v>79</v>
      </c>
      <c r="I983" s="203" t="s">
        <v>732</v>
      </c>
      <c r="J983" s="203" t="s">
        <v>1393</v>
      </c>
      <c r="K983" s="203" t="s">
        <v>629</v>
      </c>
      <c r="L983" s="211">
        <v>41394.855555555601</v>
      </c>
      <c r="M983" s="203" t="s">
        <v>630</v>
      </c>
      <c r="N983" s="212">
        <v>5</v>
      </c>
      <c r="O983" s="203" t="s">
        <v>629</v>
      </c>
      <c r="P983" s="212">
        <v>203500</v>
      </c>
      <c r="Q983" s="205">
        <v>2</v>
      </c>
      <c r="R983" s="203" t="s">
        <v>632</v>
      </c>
      <c r="S983" s="211">
        <v>41393.626284722202</v>
      </c>
      <c r="T983" s="212">
        <v>-5</v>
      </c>
      <c r="U983" s="224">
        <v>203500</v>
      </c>
    </row>
    <row r="984" spans="1:21" s="183" customFormat="1" hidden="1">
      <c r="A984" s="203" t="s">
        <v>622</v>
      </c>
      <c r="B984" s="203" t="s">
        <v>623</v>
      </c>
      <c r="C984" s="203" t="s">
        <v>624</v>
      </c>
      <c r="D984" s="203"/>
      <c r="E984" s="203" t="s">
        <v>2044</v>
      </c>
      <c r="F984" s="203" t="s">
        <v>629</v>
      </c>
      <c r="G984" s="205" t="s">
        <v>629</v>
      </c>
      <c r="H984" s="203" t="s">
        <v>79</v>
      </c>
      <c r="I984" s="203" t="s">
        <v>2045</v>
      </c>
      <c r="J984" s="203" t="s">
        <v>2046</v>
      </c>
      <c r="K984" s="203" t="s">
        <v>629</v>
      </c>
      <c r="L984" s="211">
        <v>41401.287499999999</v>
      </c>
      <c r="M984" s="203" t="s">
        <v>630</v>
      </c>
      <c r="N984" s="212">
        <v>10</v>
      </c>
      <c r="O984" s="203" t="s">
        <v>629</v>
      </c>
      <c r="P984" s="212">
        <v>0</v>
      </c>
      <c r="Q984" s="205">
        <v>1</v>
      </c>
      <c r="R984" s="203" t="s">
        <v>629</v>
      </c>
      <c r="S984" s="203" t="s">
        <v>629</v>
      </c>
      <c r="T984" s="212" t="s">
        <v>629</v>
      </c>
      <c r="U984" s="224" t="s">
        <v>629</v>
      </c>
    </row>
    <row r="985" spans="1:21" s="183" customFormat="1" hidden="1">
      <c r="A985" s="203" t="s">
        <v>622</v>
      </c>
      <c r="B985" s="203" t="s">
        <v>623</v>
      </c>
      <c r="C985" s="203" t="s">
        <v>624</v>
      </c>
      <c r="D985" s="203"/>
      <c r="E985" s="203" t="s">
        <v>2044</v>
      </c>
      <c r="F985" s="203" t="s">
        <v>629</v>
      </c>
      <c r="G985" s="205" t="s">
        <v>629</v>
      </c>
      <c r="H985" s="203" t="s">
        <v>79</v>
      </c>
      <c r="I985" s="203" t="s">
        <v>2047</v>
      </c>
      <c r="J985" s="203" t="s">
        <v>2048</v>
      </c>
      <c r="K985" s="203" t="s">
        <v>629</v>
      </c>
      <c r="L985" s="211">
        <v>41401.287499999999</v>
      </c>
      <c r="M985" s="203" t="s">
        <v>630</v>
      </c>
      <c r="N985" s="212">
        <v>5</v>
      </c>
      <c r="O985" s="203" t="s">
        <v>629</v>
      </c>
      <c r="P985" s="212">
        <v>0</v>
      </c>
      <c r="Q985" s="205">
        <v>1</v>
      </c>
      <c r="R985" s="203" t="s">
        <v>629</v>
      </c>
      <c r="S985" s="203" t="s">
        <v>629</v>
      </c>
      <c r="T985" s="212" t="s">
        <v>629</v>
      </c>
      <c r="U985" s="224" t="s">
        <v>629</v>
      </c>
    </row>
    <row r="986" spans="1:21" s="183" customFormat="1" hidden="1">
      <c r="A986" s="203" t="s">
        <v>622</v>
      </c>
      <c r="B986" s="203" t="s">
        <v>623</v>
      </c>
      <c r="C986" s="203" t="s">
        <v>624</v>
      </c>
      <c r="D986" s="203"/>
      <c r="E986" s="203" t="s">
        <v>2049</v>
      </c>
      <c r="F986" s="203" t="s">
        <v>2050</v>
      </c>
      <c r="G986" s="205">
        <v>1</v>
      </c>
      <c r="H986" s="203" t="s">
        <v>79</v>
      </c>
      <c r="I986" s="203" t="s">
        <v>2051</v>
      </c>
      <c r="J986" s="203" t="s">
        <v>2052</v>
      </c>
      <c r="K986" s="203" t="s">
        <v>629</v>
      </c>
      <c r="L986" s="211">
        <v>41402.665000000001</v>
      </c>
      <c r="M986" s="203" t="s">
        <v>630</v>
      </c>
      <c r="N986" s="212">
        <v>2</v>
      </c>
      <c r="O986" s="203" t="s">
        <v>631</v>
      </c>
      <c r="P986" s="212">
        <v>0</v>
      </c>
      <c r="Q986" s="205">
        <v>1</v>
      </c>
      <c r="R986" s="203" t="s">
        <v>632</v>
      </c>
      <c r="S986" s="211">
        <v>41428.599537037</v>
      </c>
      <c r="T986" s="212">
        <v>-2</v>
      </c>
      <c r="U986" s="224">
        <v>4704480</v>
      </c>
    </row>
    <row r="987" spans="1:21" s="183" customFormat="1" hidden="1">
      <c r="A987" s="203" t="s">
        <v>622</v>
      </c>
      <c r="B987" s="203" t="s">
        <v>623</v>
      </c>
      <c r="C987" s="203" t="s">
        <v>624</v>
      </c>
      <c r="D987" s="203"/>
      <c r="E987" s="203" t="s">
        <v>2049</v>
      </c>
      <c r="F987" s="203" t="s">
        <v>2050</v>
      </c>
      <c r="G987" s="205">
        <v>3</v>
      </c>
      <c r="H987" s="203" t="s">
        <v>79</v>
      </c>
      <c r="I987" s="203" t="s">
        <v>2053</v>
      </c>
      <c r="J987" s="203" t="s">
        <v>2054</v>
      </c>
      <c r="K987" s="203" t="s">
        <v>629</v>
      </c>
      <c r="L987" s="211">
        <v>41402.665000000001</v>
      </c>
      <c r="M987" s="203" t="s">
        <v>630</v>
      </c>
      <c r="N987" s="212">
        <v>1</v>
      </c>
      <c r="O987" s="203" t="s">
        <v>631</v>
      </c>
      <c r="P987" s="212">
        <v>0</v>
      </c>
      <c r="Q987" s="205">
        <v>1</v>
      </c>
      <c r="R987" s="203" t="s">
        <v>632</v>
      </c>
      <c r="S987" s="211">
        <v>41428.599537037</v>
      </c>
      <c r="T987" s="212">
        <v>-1</v>
      </c>
      <c r="U987" s="224">
        <v>156750</v>
      </c>
    </row>
    <row r="988" spans="1:21" s="183" customFormat="1" hidden="1">
      <c r="A988" s="203" t="s">
        <v>622</v>
      </c>
      <c r="B988" s="203" t="s">
        <v>623</v>
      </c>
      <c r="C988" s="203" t="s">
        <v>624</v>
      </c>
      <c r="D988" s="203"/>
      <c r="E988" s="203" t="s">
        <v>2049</v>
      </c>
      <c r="F988" s="203" t="s">
        <v>2050</v>
      </c>
      <c r="G988" s="205">
        <v>4</v>
      </c>
      <c r="H988" s="203" t="s">
        <v>79</v>
      </c>
      <c r="I988" s="203" t="s">
        <v>2055</v>
      </c>
      <c r="J988" s="203" t="s">
        <v>2056</v>
      </c>
      <c r="K988" s="203" t="s">
        <v>629</v>
      </c>
      <c r="L988" s="211">
        <v>41402.665000000001</v>
      </c>
      <c r="M988" s="203" t="s">
        <v>630</v>
      </c>
      <c r="N988" s="212">
        <v>1</v>
      </c>
      <c r="O988" s="203" t="s">
        <v>631</v>
      </c>
      <c r="P988" s="212">
        <v>0</v>
      </c>
      <c r="Q988" s="205">
        <v>1</v>
      </c>
      <c r="R988" s="203" t="s">
        <v>632</v>
      </c>
      <c r="S988" s="211">
        <v>41430.432951388902</v>
      </c>
      <c r="T988" s="212">
        <v>-1</v>
      </c>
      <c r="U988" s="224">
        <v>58520</v>
      </c>
    </row>
    <row r="989" spans="1:21" s="183" customFormat="1" hidden="1">
      <c r="A989" s="203" t="s">
        <v>622</v>
      </c>
      <c r="B989" s="203" t="s">
        <v>623</v>
      </c>
      <c r="C989" s="203" t="s">
        <v>624</v>
      </c>
      <c r="D989" s="203"/>
      <c r="E989" s="203" t="s">
        <v>2049</v>
      </c>
      <c r="F989" s="203" t="s">
        <v>2050</v>
      </c>
      <c r="G989" s="205">
        <v>5</v>
      </c>
      <c r="H989" s="203" t="s">
        <v>79</v>
      </c>
      <c r="I989" s="203" t="s">
        <v>2057</v>
      </c>
      <c r="J989" s="203" t="s">
        <v>2058</v>
      </c>
      <c r="K989" s="203" t="s">
        <v>629</v>
      </c>
      <c r="L989" s="211">
        <v>41402.665000000001</v>
      </c>
      <c r="M989" s="203" t="s">
        <v>630</v>
      </c>
      <c r="N989" s="212">
        <v>1</v>
      </c>
      <c r="O989" s="203" t="s">
        <v>631</v>
      </c>
      <c r="P989" s="212">
        <v>0</v>
      </c>
      <c r="Q989" s="205">
        <v>1</v>
      </c>
      <c r="R989" s="203" t="s">
        <v>632</v>
      </c>
      <c r="S989" s="211">
        <v>41428.599537037</v>
      </c>
      <c r="T989" s="212">
        <v>-1</v>
      </c>
      <c r="U989" s="224">
        <v>17297500</v>
      </c>
    </row>
    <row r="990" spans="1:21" s="183" customFormat="1" hidden="1">
      <c r="A990" s="203" t="s">
        <v>622</v>
      </c>
      <c r="B990" s="203" t="s">
        <v>623</v>
      </c>
      <c r="C990" s="203" t="s">
        <v>624</v>
      </c>
      <c r="D990" s="203"/>
      <c r="E990" s="203" t="s">
        <v>2059</v>
      </c>
      <c r="F990" s="203" t="s">
        <v>629</v>
      </c>
      <c r="G990" s="205" t="s">
        <v>629</v>
      </c>
      <c r="H990" s="203" t="s">
        <v>79</v>
      </c>
      <c r="I990" s="203" t="s">
        <v>1087</v>
      </c>
      <c r="J990" s="203" t="s">
        <v>502</v>
      </c>
      <c r="K990" s="203" t="s">
        <v>629</v>
      </c>
      <c r="L990" s="211">
        <v>41387.541666666701</v>
      </c>
      <c r="M990" s="203" t="s">
        <v>630</v>
      </c>
      <c r="N990" s="212">
        <v>9</v>
      </c>
      <c r="O990" s="203" t="s">
        <v>629</v>
      </c>
      <c r="P990" s="212">
        <v>96402.87</v>
      </c>
      <c r="Q990" s="205">
        <v>1</v>
      </c>
      <c r="R990" s="203" t="s">
        <v>632</v>
      </c>
      <c r="S990" s="211">
        <v>41387.5637615741</v>
      </c>
      <c r="T990" s="212">
        <v>-9</v>
      </c>
      <c r="U990" s="224">
        <v>96402.87</v>
      </c>
    </row>
    <row r="991" spans="1:21" s="183" customFormat="1" hidden="1">
      <c r="A991" s="203" t="s">
        <v>622</v>
      </c>
      <c r="B991" s="203" t="s">
        <v>623</v>
      </c>
      <c r="C991" s="203" t="s">
        <v>624</v>
      </c>
      <c r="D991" s="203"/>
      <c r="E991" s="203" t="s">
        <v>2060</v>
      </c>
      <c r="F991" s="203" t="s">
        <v>2061</v>
      </c>
      <c r="G991" s="205">
        <v>1</v>
      </c>
      <c r="H991" s="203" t="s">
        <v>79</v>
      </c>
      <c r="I991" s="203" t="s">
        <v>2062</v>
      </c>
      <c r="J991" s="203" t="s">
        <v>2063</v>
      </c>
      <c r="K991" s="203" t="s">
        <v>634</v>
      </c>
      <c r="L991" s="211">
        <v>41396.4864930556</v>
      </c>
      <c r="M991" s="203" t="s">
        <v>630</v>
      </c>
      <c r="N991" s="212">
        <v>20</v>
      </c>
      <c r="O991" s="203" t="s">
        <v>631</v>
      </c>
      <c r="P991" s="212">
        <v>0</v>
      </c>
      <c r="Q991" s="205">
        <v>1</v>
      </c>
      <c r="R991" s="203" t="s">
        <v>632</v>
      </c>
      <c r="S991" s="211">
        <v>41613.649664351899</v>
      </c>
      <c r="T991" s="212">
        <v>-20</v>
      </c>
      <c r="U991" s="224">
        <v>553860</v>
      </c>
    </row>
    <row r="992" spans="1:21" s="183" customFormat="1" hidden="1">
      <c r="A992" s="203" t="s">
        <v>622</v>
      </c>
      <c r="B992" s="203" t="s">
        <v>623</v>
      </c>
      <c r="C992" s="203" t="s">
        <v>624</v>
      </c>
      <c r="D992" s="203"/>
      <c r="E992" s="203" t="s">
        <v>2060</v>
      </c>
      <c r="F992" s="203" t="s">
        <v>2064</v>
      </c>
      <c r="G992" s="205">
        <v>1</v>
      </c>
      <c r="H992" s="203" t="s">
        <v>79</v>
      </c>
      <c r="I992" s="203" t="s">
        <v>680</v>
      </c>
      <c r="J992" s="203" t="s">
        <v>681</v>
      </c>
      <c r="K992" s="203" t="s">
        <v>629</v>
      </c>
      <c r="L992" s="211">
        <v>41424.629166666702</v>
      </c>
      <c r="M992" s="203" t="s">
        <v>630</v>
      </c>
      <c r="N992" s="212">
        <v>10</v>
      </c>
      <c r="O992" s="203" t="s">
        <v>656</v>
      </c>
      <c r="P992" s="212">
        <v>89722.3</v>
      </c>
      <c r="Q992" s="205">
        <v>1</v>
      </c>
      <c r="R992" s="203" t="s">
        <v>632</v>
      </c>
      <c r="S992" s="211">
        <v>41464.394143518497</v>
      </c>
      <c r="T992" s="212">
        <v>-10</v>
      </c>
      <c r="U992" s="224">
        <v>89722.3</v>
      </c>
    </row>
    <row r="993" spans="1:21" s="183" customFormat="1" hidden="1">
      <c r="A993" s="203" t="s">
        <v>622</v>
      </c>
      <c r="B993" s="203" t="s">
        <v>623</v>
      </c>
      <c r="C993" s="203" t="s">
        <v>624</v>
      </c>
      <c r="D993" s="203"/>
      <c r="E993" s="203" t="s">
        <v>2060</v>
      </c>
      <c r="F993" s="203" t="s">
        <v>2064</v>
      </c>
      <c r="G993" s="205">
        <v>1</v>
      </c>
      <c r="H993" s="203" t="s">
        <v>79</v>
      </c>
      <c r="I993" s="203" t="s">
        <v>680</v>
      </c>
      <c r="J993" s="203" t="s">
        <v>681</v>
      </c>
      <c r="K993" s="203" t="s">
        <v>629</v>
      </c>
      <c r="L993" s="211">
        <v>41424.629166666702</v>
      </c>
      <c r="M993" s="203" t="s">
        <v>630</v>
      </c>
      <c r="N993" s="212">
        <v>10</v>
      </c>
      <c r="O993" s="203" t="s">
        <v>656</v>
      </c>
      <c r="P993" s="212">
        <v>89722.3</v>
      </c>
      <c r="Q993" s="205">
        <v>2</v>
      </c>
      <c r="R993" s="203" t="s">
        <v>995</v>
      </c>
      <c r="S993" s="211">
        <v>41464.394988425898</v>
      </c>
      <c r="T993" s="212">
        <v>10</v>
      </c>
      <c r="U993" s="224">
        <v>-89722.3</v>
      </c>
    </row>
    <row r="994" spans="1:21" s="183" customFormat="1" hidden="1">
      <c r="A994" s="203" t="s">
        <v>622</v>
      </c>
      <c r="B994" s="203" t="s">
        <v>623</v>
      </c>
      <c r="C994" s="203" t="s">
        <v>624</v>
      </c>
      <c r="D994" s="203"/>
      <c r="E994" s="203" t="s">
        <v>2060</v>
      </c>
      <c r="F994" s="203" t="s">
        <v>2065</v>
      </c>
      <c r="G994" s="205">
        <v>1</v>
      </c>
      <c r="H994" s="203" t="s">
        <v>79</v>
      </c>
      <c r="I994" s="203" t="s">
        <v>1091</v>
      </c>
      <c r="J994" s="203" t="s">
        <v>1092</v>
      </c>
      <c r="K994" s="203" t="s">
        <v>629</v>
      </c>
      <c r="L994" s="211">
        <v>41422.661111111098</v>
      </c>
      <c r="M994" s="203" t="s">
        <v>630</v>
      </c>
      <c r="N994" s="212">
        <v>10</v>
      </c>
      <c r="O994" s="203" t="s">
        <v>656</v>
      </c>
      <c r="P994" s="212">
        <v>254546.2</v>
      </c>
      <c r="Q994" s="205">
        <v>1</v>
      </c>
      <c r="R994" s="203" t="s">
        <v>632</v>
      </c>
      <c r="S994" s="211">
        <v>41422.618275462999</v>
      </c>
      <c r="T994" s="212">
        <v>-10</v>
      </c>
      <c r="U994" s="224">
        <v>254546.2</v>
      </c>
    </row>
    <row r="995" spans="1:21" s="183" customFormat="1" hidden="1">
      <c r="A995" s="203" t="s">
        <v>622</v>
      </c>
      <c r="B995" s="203" t="s">
        <v>623</v>
      </c>
      <c r="C995" s="203" t="s">
        <v>624</v>
      </c>
      <c r="D995" s="203"/>
      <c r="E995" s="203" t="s">
        <v>2060</v>
      </c>
      <c r="F995" s="203" t="s">
        <v>629</v>
      </c>
      <c r="G995" s="205" t="s">
        <v>629</v>
      </c>
      <c r="H995" s="203" t="s">
        <v>79</v>
      </c>
      <c r="I995" s="203" t="s">
        <v>1934</v>
      </c>
      <c r="J995" s="203" t="s">
        <v>2066</v>
      </c>
      <c r="K995" s="203" t="s">
        <v>629</v>
      </c>
      <c r="L995" s="211">
        <v>41390.565972222197</v>
      </c>
      <c r="M995" s="203" t="s">
        <v>630</v>
      </c>
      <c r="N995" s="212">
        <v>2</v>
      </c>
      <c r="O995" s="203" t="s">
        <v>629</v>
      </c>
      <c r="P995" s="212">
        <v>361790</v>
      </c>
      <c r="Q995" s="205">
        <v>1</v>
      </c>
      <c r="R995" s="203" t="s">
        <v>632</v>
      </c>
      <c r="S995" s="211">
        <v>41388.604363425897</v>
      </c>
      <c r="T995" s="212">
        <v>-2</v>
      </c>
      <c r="U995" s="224">
        <v>361790</v>
      </c>
    </row>
    <row r="996" spans="1:21" s="183" customFormat="1" hidden="1">
      <c r="A996" s="203" t="s">
        <v>622</v>
      </c>
      <c r="B996" s="203" t="s">
        <v>623</v>
      </c>
      <c r="C996" s="203" t="s">
        <v>624</v>
      </c>
      <c r="D996" s="203"/>
      <c r="E996" s="203" t="s">
        <v>2067</v>
      </c>
      <c r="F996" s="203" t="s">
        <v>629</v>
      </c>
      <c r="G996" s="205" t="s">
        <v>629</v>
      </c>
      <c r="H996" s="203" t="s">
        <v>79</v>
      </c>
      <c r="I996" s="203" t="s">
        <v>2068</v>
      </c>
      <c r="J996" s="203" t="s">
        <v>2069</v>
      </c>
      <c r="K996" s="203" t="s">
        <v>629</v>
      </c>
      <c r="L996" s="211">
        <v>41389.458333333299</v>
      </c>
      <c r="M996" s="203" t="s">
        <v>630</v>
      </c>
      <c r="N996" s="212">
        <v>10</v>
      </c>
      <c r="O996" s="203" t="s">
        <v>629</v>
      </c>
      <c r="P996" s="212">
        <v>231000</v>
      </c>
      <c r="Q996" s="205">
        <v>1</v>
      </c>
      <c r="R996" s="203" t="s">
        <v>632</v>
      </c>
      <c r="S996" s="211">
        <v>41389.426840277803</v>
      </c>
      <c r="T996" s="212">
        <v>-10</v>
      </c>
      <c r="U996" s="224">
        <v>231000</v>
      </c>
    </row>
    <row r="997" spans="1:21" s="183" customFormat="1" hidden="1">
      <c r="A997" s="203" t="s">
        <v>622</v>
      </c>
      <c r="B997" s="203" t="s">
        <v>623</v>
      </c>
      <c r="C997" s="203" t="s">
        <v>624</v>
      </c>
      <c r="D997" s="203"/>
      <c r="E997" s="203" t="s">
        <v>2067</v>
      </c>
      <c r="F997" s="203" t="s">
        <v>629</v>
      </c>
      <c r="G997" s="205" t="s">
        <v>629</v>
      </c>
      <c r="H997" s="203" t="s">
        <v>79</v>
      </c>
      <c r="I997" s="203" t="s">
        <v>2070</v>
      </c>
      <c r="J997" s="203" t="s">
        <v>2071</v>
      </c>
      <c r="K997" s="203" t="s">
        <v>629</v>
      </c>
      <c r="L997" s="211">
        <v>41389.458333333299</v>
      </c>
      <c r="M997" s="203" t="s">
        <v>630</v>
      </c>
      <c r="N997" s="212">
        <v>10</v>
      </c>
      <c r="O997" s="203" t="s">
        <v>629</v>
      </c>
      <c r="P997" s="212">
        <v>934725</v>
      </c>
      <c r="Q997" s="205">
        <v>1</v>
      </c>
      <c r="R997" s="203" t="s">
        <v>632</v>
      </c>
      <c r="S997" s="211">
        <v>41389.426840277803</v>
      </c>
      <c r="T997" s="212">
        <v>-10</v>
      </c>
      <c r="U997" s="224">
        <v>934725</v>
      </c>
    </row>
    <row r="998" spans="1:21" s="183" customFormat="1" hidden="1">
      <c r="A998" s="203" t="s">
        <v>622</v>
      </c>
      <c r="B998" s="203" t="s">
        <v>623</v>
      </c>
      <c r="C998" s="203" t="s">
        <v>624</v>
      </c>
      <c r="D998" s="203"/>
      <c r="E998" s="203" t="s">
        <v>2072</v>
      </c>
      <c r="F998" s="203" t="s">
        <v>629</v>
      </c>
      <c r="G998" s="205" t="s">
        <v>629</v>
      </c>
      <c r="H998" s="203" t="s">
        <v>79</v>
      </c>
      <c r="I998" s="203" t="s">
        <v>1056</v>
      </c>
      <c r="J998" s="203" t="s">
        <v>1057</v>
      </c>
      <c r="K998" s="203" t="s">
        <v>629</v>
      </c>
      <c r="L998" s="215">
        <v>41394</v>
      </c>
      <c r="M998" s="203" t="s">
        <v>630</v>
      </c>
      <c r="N998" s="212">
        <v>2</v>
      </c>
      <c r="O998" s="203" t="s">
        <v>629</v>
      </c>
      <c r="P998" s="212">
        <v>23249.42</v>
      </c>
      <c r="Q998" s="205">
        <v>1</v>
      </c>
      <c r="R998" s="203" t="s">
        <v>632</v>
      </c>
      <c r="S998" s="211">
        <v>41393.625509259298</v>
      </c>
      <c r="T998" s="212">
        <v>-2</v>
      </c>
      <c r="U998" s="224">
        <v>23249.42</v>
      </c>
    </row>
    <row r="999" spans="1:21" s="183" customFormat="1" hidden="1">
      <c r="A999" s="203" t="s">
        <v>622</v>
      </c>
      <c r="B999" s="203" t="s">
        <v>623</v>
      </c>
      <c r="C999" s="203" t="s">
        <v>624</v>
      </c>
      <c r="D999" s="203"/>
      <c r="E999" s="203" t="s">
        <v>2072</v>
      </c>
      <c r="F999" s="203" t="s">
        <v>629</v>
      </c>
      <c r="G999" s="205" t="s">
        <v>629</v>
      </c>
      <c r="H999" s="203" t="s">
        <v>79</v>
      </c>
      <c r="I999" s="203" t="s">
        <v>1130</v>
      </c>
      <c r="J999" s="203" t="s">
        <v>448</v>
      </c>
      <c r="K999" s="203" t="s">
        <v>629</v>
      </c>
      <c r="L999" s="215">
        <v>41394</v>
      </c>
      <c r="M999" s="203" t="s">
        <v>630</v>
      </c>
      <c r="N999" s="212">
        <v>2</v>
      </c>
      <c r="O999" s="203" t="s">
        <v>629</v>
      </c>
      <c r="P999" s="212">
        <v>37400</v>
      </c>
      <c r="Q999" s="205">
        <v>1</v>
      </c>
      <c r="R999" s="203" t="s">
        <v>632</v>
      </c>
      <c r="S999" s="211">
        <v>41393.625509259298</v>
      </c>
      <c r="T999" s="212">
        <v>-2</v>
      </c>
      <c r="U999" s="224">
        <v>37400</v>
      </c>
    </row>
    <row r="1000" spans="1:21" s="183" customFormat="1" hidden="1">
      <c r="A1000" s="203" t="s">
        <v>622</v>
      </c>
      <c r="B1000" s="203" t="s">
        <v>623</v>
      </c>
      <c r="C1000" s="203" t="s">
        <v>624</v>
      </c>
      <c r="D1000" s="203"/>
      <c r="E1000" s="203" t="s">
        <v>2073</v>
      </c>
      <c r="F1000" s="203" t="s">
        <v>629</v>
      </c>
      <c r="G1000" s="205" t="s">
        <v>629</v>
      </c>
      <c r="H1000" s="203" t="s">
        <v>79</v>
      </c>
      <c r="I1000" s="203" t="s">
        <v>1285</v>
      </c>
      <c r="J1000" s="203" t="s">
        <v>1286</v>
      </c>
      <c r="K1000" s="203" t="s">
        <v>629</v>
      </c>
      <c r="L1000" s="211">
        <v>41394.350694444402</v>
      </c>
      <c r="M1000" s="203" t="s">
        <v>630</v>
      </c>
      <c r="N1000" s="212">
        <v>1</v>
      </c>
      <c r="O1000" s="203" t="s">
        <v>629</v>
      </c>
      <c r="P1000" s="212">
        <v>164607.85999999999</v>
      </c>
      <c r="Q1000" s="205">
        <v>1</v>
      </c>
      <c r="R1000" s="203" t="s">
        <v>632</v>
      </c>
      <c r="S1000" s="211">
        <v>41393.353321759299</v>
      </c>
      <c r="T1000" s="212">
        <v>-1</v>
      </c>
      <c r="U1000" s="224">
        <v>164607.85999999999</v>
      </c>
    </row>
    <row r="1001" spans="1:21" s="183" customFormat="1" hidden="1">
      <c r="A1001" s="203" t="s">
        <v>622</v>
      </c>
      <c r="B1001" s="203" t="s">
        <v>623</v>
      </c>
      <c r="C1001" s="203" t="s">
        <v>624</v>
      </c>
      <c r="D1001" s="203"/>
      <c r="E1001" s="203" t="s">
        <v>2073</v>
      </c>
      <c r="F1001" s="203" t="s">
        <v>629</v>
      </c>
      <c r="G1001" s="205" t="s">
        <v>629</v>
      </c>
      <c r="H1001" s="203" t="s">
        <v>79</v>
      </c>
      <c r="I1001" s="203" t="s">
        <v>1287</v>
      </c>
      <c r="J1001" s="203" t="s">
        <v>1288</v>
      </c>
      <c r="K1001" s="203" t="s">
        <v>629</v>
      </c>
      <c r="L1001" s="211">
        <v>41394.350694444402</v>
      </c>
      <c r="M1001" s="203" t="s">
        <v>630</v>
      </c>
      <c r="N1001" s="212">
        <v>1</v>
      </c>
      <c r="O1001" s="203" t="s">
        <v>629</v>
      </c>
      <c r="P1001" s="212">
        <v>81136.429999999993</v>
      </c>
      <c r="Q1001" s="205">
        <v>1</v>
      </c>
      <c r="R1001" s="203" t="s">
        <v>632</v>
      </c>
      <c r="S1001" s="211">
        <v>41393.353321759299</v>
      </c>
      <c r="T1001" s="212">
        <v>-1</v>
      </c>
      <c r="U1001" s="224">
        <v>81136.429999999993</v>
      </c>
    </row>
    <row r="1002" spans="1:21" s="183" customFormat="1" hidden="1">
      <c r="A1002" s="203" t="s">
        <v>622</v>
      </c>
      <c r="B1002" s="203" t="s">
        <v>623</v>
      </c>
      <c r="C1002" s="203" t="s">
        <v>624</v>
      </c>
      <c r="D1002" s="203"/>
      <c r="E1002" s="203" t="s">
        <v>2073</v>
      </c>
      <c r="F1002" s="203" t="s">
        <v>629</v>
      </c>
      <c r="G1002" s="205" t="s">
        <v>629</v>
      </c>
      <c r="H1002" s="203" t="s">
        <v>79</v>
      </c>
      <c r="I1002" s="203" t="s">
        <v>1293</v>
      </c>
      <c r="J1002" s="203" t="s">
        <v>1294</v>
      </c>
      <c r="K1002" s="203" t="s">
        <v>629</v>
      </c>
      <c r="L1002" s="211">
        <v>41394.350694444402</v>
      </c>
      <c r="M1002" s="203" t="s">
        <v>630</v>
      </c>
      <c r="N1002" s="212">
        <v>1</v>
      </c>
      <c r="O1002" s="203" t="s">
        <v>629</v>
      </c>
      <c r="P1002" s="212">
        <v>75760</v>
      </c>
      <c r="Q1002" s="205">
        <v>1</v>
      </c>
      <c r="R1002" s="203" t="s">
        <v>632</v>
      </c>
      <c r="S1002" s="211">
        <v>41393.353321759299</v>
      </c>
      <c r="T1002" s="212">
        <v>-1</v>
      </c>
      <c r="U1002" s="224">
        <v>75760</v>
      </c>
    </row>
    <row r="1003" spans="1:21" s="183" customFormat="1" hidden="1">
      <c r="A1003" s="203" t="s">
        <v>622</v>
      </c>
      <c r="B1003" s="203" t="s">
        <v>623</v>
      </c>
      <c r="C1003" s="203" t="s">
        <v>624</v>
      </c>
      <c r="D1003" s="203"/>
      <c r="E1003" s="203" t="s">
        <v>2073</v>
      </c>
      <c r="F1003" s="203" t="s">
        <v>629</v>
      </c>
      <c r="G1003" s="205" t="s">
        <v>629</v>
      </c>
      <c r="H1003" s="203" t="s">
        <v>79</v>
      </c>
      <c r="I1003" s="203" t="s">
        <v>1291</v>
      </c>
      <c r="J1003" s="203" t="s">
        <v>1292</v>
      </c>
      <c r="K1003" s="203" t="s">
        <v>629</v>
      </c>
      <c r="L1003" s="211">
        <v>41394.350694444402</v>
      </c>
      <c r="M1003" s="203" t="s">
        <v>630</v>
      </c>
      <c r="N1003" s="212">
        <v>1</v>
      </c>
      <c r="O1003" s="203" t="s">
        <v>629</v>
      </c>
      <c r="P1003" s="212">
        <v>571120.71</v>
      </c>
      <c r="Q1003" s="205">
        <v>1</v>
      </c>
      <c r="R1003" s="203" t="s">
        <v>632</v>
      </c>
      <c r="S1003" s="211">
        <v>41393.353321759299</v>
      </c>
      <c r="T1003" s="212">
        <v>-1</v>
      </c>
      <c r="U1003" s="224">
        <v>571120.71</v>
      </c>
    </row>
    <row r="1004" spans="1:21" s="183" customFormat="1" hidden="1">
      <c r="A1004" s="203" t="s">
        <v>622</v>
      </c>
      <c r="B1004" s="203" t="s">
        <v>623</v>
      </c>
      <c r="C1004" s="203" t="s">
        <v>624</v>
      </c>
      <c r="D1004" s="203"/>
      <c r="E1004" s="203" t="s">
        <v>2073</v>
      </c>
      <c r="F1004" s="203" t="s">
        <v>629</v>
      </c>
      <c r="G1004" s="205" t="s">
        <v>629</v>
      </c>
      <c r="H1004" s="203" t="s">
        <v>79</v>
      </c>
      <c r="I1004" s="203" t="s">
        <v>1289</v>
      </c>
      <c r="J1004" s="203" t="s">
        <v>1290</v>
      </c>
      <c r="K1004" s="203" t="s">
        <v>629</v>
      </c>
      <c r="L1004" s="211">
        <v>41394.350694444402</v>
      </c>
      <c r="M1004" s="203" t="s">
        <v>630</v>
      </c>
      <c r="N1004" s="212">
        <v>1</v>
      </c>
      <c r="O1004" s="203" t="s">
        <v>629</v>
      </c>
      <c r="P1004" s="212">
        <v>336804.29</v>
      </c>
      <c r="Q1004" s="205">
        <v>1</v>
      </c>
      <c r="R1004" s="203" t="s">
        <v>632</v>
      </c>
      <c r="S1004" s="211">
        <v>41393.353321759299</v>
      </c>
      <c r="T1004" s="212">
        <v>-1</v>
      </c>
      <c r="U1004" s="224">
        <v>336804.29</v>
      </c>
    </row>
    <row r="1005" spans="1:21" s="183" customFormat="1" hidden="1">
      <c r="A1005" s="203" t="s">
        <v>622</v>
      </c>
      <c r="B1005" s="203" t="s">
        <v>623</v>
      </c>
      <c r="C1005" s="203" t="s">
        <v>624</v>
      </c>
      <c r="D1005" s="203"/>
      <c r="E1005" s="203" t="s">
        <v>2073</v>
      </c>
      <c r="F1005" s="203" t="s">
        <v>629</v>
      </c>
      <c r="G1005" s="205" t="s">
        <v>629</v>
      </c>
      <c r="H1005" s="203" t="s">
        <v>79</v>
      </c>
      <c r="I1005" s="203" t="s">
        <v>1295</v>
      </c>
      <c r="J1005" s="203" t="s">
        <v>1296</v>
      </c>
      <c r="K1005" s="203" t="s">
        <v>629</v>
      </c>
      <c r="L1005" s="211">
        <v>41394.350694444402</v>
      </c>
      <c r="M1005" s="203" t="s">
        <v>630</v>
      </c>
      <c r="N1005" s="212">
        <v>1</v>
      </c>
      <c r="O1005" s="203" t="s">
        <v>629</v>
      </c>
      <c r="P1005" s="212">
        <v>89032.14</v>
      </c>
      <c r="Q1005" s="205">
        <v>1</v>
      </c>
      <c r="R1005" s="203" t="s">
        <v>632</v>
      </c>
      <c r="S1005" s="211">
        <v>41393.353321759299</v>
      </c>
      <c r="T1005" s="212">
        <v>-1</v>
      </c>
      <c r="U1005" s="224">
        <v>89032.14</v>
      </c>
    </row>
    <row r="1006" spans="1:21" s="183" customFormat="1" hidden="1">
      <c r="A1006" s="203" t="s">
        <v>622</v>
      </c>
      <c r="B1006" s="203" t="s">
        <v>623</v>
      </c>
      <c r="C1006" s="203" t="s">
        <v>624</v>
      </c>
      <c r="D1006" s="203"/>
      <c r="E1006" s="203" t="s">
        <v>2074</v>
      </c>
      <c r="F1006" s="203" t="s">
        <v>629</v>
      </c>
      <c r="G1006" s="205" t="s">
        <v>629</v>
      </c>
      <c r="H1006" s="203" t="s">
        <v>79</v>
      </c>
      <c r="I1006" s="203" t="s">
        <v>1995</v>
      </c>
      <c r="J1006" s="203" t="s">
        <v>1996</v>
      </c>
      <c r="K1006" s="203" t="s">
        <v>629</v>
      </c>
      <c r="L1006" s="211">
        <v>41426.419062499997</v>
      </c>
      <c r="M1006" s="203" t="s">
        <v>630</v>
      </c>
      <c r="N1006" s="212">
        <v>1</v>
      </c>
      <c r="O1006" s="203" t="s">
        <v>629</v>
      </c>
      <c r="P1006" s="212">
        <v>0</v>
      </c>
      <c r="Q1006" s="205">
        <v>1</v>
      </c>
      <c r="R1006" s="203" t="s">
        <v>632</v>
      </c>
      <c r="S1006" s="211">
        <v>41586.670115740701</v>
      </c>
      <c r="T1006" s="212">
        <v>-1</v>
      </c>
      <c r="U1006" s="224">
        <v>1793220</v>
      </c>
    </row>
    <row r="1007" spans="1:21" s="183" customFormat="1" hidden="1">
      <c r="A1007" s="203" t="s">
        <v>622</v>
      </c>
      <c r="B1007" s="203" t="s">
        <v>623</v>
      </c>
      <c r="C1007" s="203" t="s">
        <v>624</v>
      </c>
      <c r="D1007" s="203"/>
      <c r="E1007" s="203" t="s">
        <v>2074</v>
      </c>
      <c r="F1007" s="203" t="s">
        <v>629</v>
      </c>
      <c r="G1007" s="205" t="s">
        <v>629</v>
      </c>
      <c r="H1007" s="203" t="s">
        <v>79</v>
      </c>
      <c r="I1007" s="203" t="s">
        <v>2075</v>
      </c>
      <c r="J1007" s="203" t="s">
        <v>2076</v>
      </c>
      <c r="K1007" s="203" t="s">
        <v>629</v>
      </c>
      <c r="L1007" s="211">
        <v>41426.418749999997</v>
      </c>
      <c r="M1007" s="203" t="s">
        <v>630</v>
      </c>
      <c r="N1007" s="212">
        <v>1</v>
      </c>
      <c r="O1007" s="203" t="s">
        <v>629</v>
      </c>
      <c r="P1007" s="212">
        <v>0</v>
      </c>
      <c r="Q1007" s="205">
        <v>1</v>
      </c>
      <c r="R1007" s="203" t="s">
        <v>632</v>
      </c>
      <c r="S1007" s="211">
        <v>41586.670115740701</v>
      </c>
      <c r="T1007" s="212">
        <v>-1</v>
      </c>
      <c r="U1007" s="224">
        <v>150920</v>
      </c>
    </row>
    <row r="1008" spans="1:21" s="183" customFormat="1" hidden="1">
      <c r="A1008" s="203" t="s">
        <v>622</v>
      </c>
      <c r="B1008" s="203" t="s">
        <v>623</v>
      </c>
      <c r="C1008" s="203" t="s">
        <v>624</v>
      </c>
      <c r="D1008" s="203"/>
      <c r="E1008" s="203" t="s">
        <v>2074</v>
      </c>
      <c r="F1008" s="203" t="s">
        <v>629</v>
      </c>
      <c r="G1008" s="205" t="s">
        <v>629</v>
      </c>
      <c r="H1008" s="203" t="s">
        <v>79</v>
      </c>
      <c r="I1008" s="203" t="s">
        <v>1997</v>
      </c>
      <c r="J1008" s="203" t="s">
        <v>1998</v>
      </c>
      <c r="K1008" s="203" t="s">
        <v>629</v>
      </c>
      <c r="L1008" s="211">
        <v>41426.418749999997</v>
      </c>
      <c r="M1008" s="203" t="s">
        <v>630</v>
      </c>
      <c r="N1008" s="212">
        <v>1</v>
      </c>
      <c r="O1008" s="203" t="s">
        <v>629</v>
      </c>
      <c r="P1008" s="212">
        <v>0</v>
      </c>
      <c r="Q1008" s="205">
        <v>1</v>
      </c>
      <c r="R1008" s="203" t="s">
        <v>632</v>
      </c>
      <c r="S1008" s="211">
        <v>41586.670115740701</v>
      </c>
      <c r="T1008" s="212">
        <v>-1</v>
      </c>
      <c r="U1008" s="224">
        <v>75460</v>
      </c>
    </row>
    <row r="1009" spans="1:21" s="183" customFormat="1" hidden="1">
      <c r="A1009" s="203" t="s">
        <v>622</v>
      </c>
      <c r="B1009" s="203" t="s">
        <v>623</v>
      </c>
      <c r="C1009" s="203" t="s">
        <v>624</v>
      </c>
      <c r="D1009" s="203"/>
      <c r="E1009" s="203" t="s">
        <v>2077</v>
      </c>
      <c r="F1009" s="203" t="s">
        <v>629</v>
      </c>
      <c r="G1009" s="205" t="s">
        <v>629</v>
      </c>
      <c r="H1009" s="203" t="s">
        <v>79</v>
      </c>
      <c r="I1009" s="203" t="s">
        <v>2078</v>
      </c>
      <c r="J1009" s="203" t="s">
        <v>2079</v>
      </c>
      <c r="K1009" s="203" t="s">
        <v>629</v>
      </c>
      <c r="L1009" s="211">
        <v>41396.358333333301</v>
      </c>
      <c r="M1009" s="203" t="s">
        <v>630</v>
      </c>
      <c r="N1009" s="212">
        <v>6</v>
      </c>
      <c r="O1009" s="203" t="s">
        <v>629</v>
      </c>
      <c r="P1009" s="212">
        <v>450000</v>
      </c>
      <c r="Q1009" s="205">
        <v>1</v>
      </c>
      <c r="R1009" s="203" t="s">
        <v>632</v>
      </c>
      <c r="S1009" s="211">
        <v>41396.608854166698</v>
      </c>
      <c r="T1009" s="212">
        <v>-6</v>
      </c>
      <c r="U1009" s="224">
        <v>450000</v>
      </c>
    </row>
    <row r="1010" spans="1:21" s="183" customFormat="1" hidden="1">
      <c r="A1010" s="203" t="s">
        <v>622</v>
      </c>
      <c r="B1010" s="203" t="s">
        <v>623</v>
      </c>
      <c r="C1010" s="203" t="s">
        <v>624</v>
      </c>
      <c r="D1010" s="203"/>
      <c r="E1010" s="203" t="s">
        <v>2080</v>
      </c>
      <c r="F1010" s="203" t="s">
        <v>629</v>
      </c>
      <c r="G1010" s="205" t="s">
        <v>629</v>
      </c>
      <c r="H1010" s="203" t="s">
        <v>79</v>
      </c>
      <c r="I1010" s="203" t="s">
        <v>2081</v>
      </c>
      <c r="J1010" s="203" t="s">
        <v>2082</v>
      </c>
      <c r="K1010" s="203" t="s">
        <v>629</v>
      </c>
      <c r="L1010" s="211">
        <v>41410.3527777778</v>
      </c>
      <c r="M1010" s="203" t="s">
        <v>630</v>
      </c>
      <c r="N1010" s="212">
        <v>1</v>
      </c>
      <c r="O1010" s="203" t="s">
        <v>629</v>
      </c>
      <c r="P1010" s="212">
        <v>3564000</v>
      </c>
      <c r="Q1010" s="205">
        <v>1</v>
      </c>
      <c r="R1010" s="203" t="s">
        <v>632</v>
      </c>
      <c r="S1010" s="211">
        <v>41584.397094907399</v>
      </c>
      <c r="T1010" s="212">
        <v>-1</v>
      </c>
      <c r="U1010" s="224">
        <v>3564000</v>
      </c>
    </row>
    <row r="1011" spans="1:21" s="183" customFormat="1" hidden="1">
      <c r="A1011" s="203" t="s">
        <v>622</v>
      </c>
      <c r="B1011" s="203" t="s">
        <v>623</v>
      </c>
      <c r="C1011" s="203" t="s">
        <v>624</v>
      </c>
      <c r="D1011" s="203"/>
      <c r="E1011" s="203" t="s">
        <v>2080</v>
      </c>
      <c r="F1011" s="203" t="s">
        <v>629</v>
      </c>
      <c r="G1011" s="205" t="s">
        <v>629</v>
      </c>
      <c r="H1011" s="203" t="s">
        <v>79</v>
      </c>
      <c r="I1011" s="203" t="s">
        <v>2083</v>
      </c>
      <c r="J1011" s="203" t="s">
        <v>2084</v>
      </c>
      <c r="K1011" s="203" t="s">
        <v>629</v>
      </c>
      <c r="L1011" s="211">
        <v>41410.3527777778</v>
      </c>
      <c r="M1011" s="203" t="s">
        <v>630</v>
      </c>
      <c r="N1011" s="212">
        <v>1</v>
      </c>
      <c r="O1011" s="203" t="s">
        <v>629</v>
      </c>
      <c r="P1011" s="212">
        <v>24750</v>
      </c>
      <c r="Q1011" s="205">
        <v>1</v>
      </c>
      <c r="R1011" s="203" t="s">
        <v>632</v>
      </c>
      <c r="S1011" s="211">
        <v>41584.397094907399</v>
      </c>
      <c r="T1011" s="212">
        <v>-1</v>
      </c>
      <c r="U1011" s="224">
        <v>24750</v>
      </c>
    </row>
    <row r="1012" spans="1:21" s="183" customFormat="1" hidden="1">
      <c r="A1012" s="203" t="s">
        <v>622</v>
      </c>
      <c r="B1012" s="203" t="s">
        <v>623</v>
      </c>
      <c r="C1012" s="203" t="s">
        <v>624</v>
      </c>
      <c r="D1012" s="203"/>
      <c r="E1012" s="203" t="s">
        <v>2085</v>
      </c>
      <c r="F1012" s="203" t="s">
        <v>629</v>
      </c>
      <c r="G1012" s="205" t="s">
        <v>629</v>
      </c>
      <c r="H1012" s="203" t="s">
        <v>79</v>
      </c>
      <c r="I1012" s="203" t="s">
        <v>738</v>
      </c>
      <c r="J1012" s="203" t="s">
        <v>739</v>
      </c>
      <c r="K1012" s="203" t="s">
        <v>629</v>
      </c>
      <c r="L1012" s="211">
        <v>41396.359027777798</v>
      </c>
      <c r="M1012" s="203" t="s">
        <v>630</v>
      </c>
      <c r="N1012" s="212">
        <v>1</v>
      </c>
      <c r="O1012" s="203" t="s">
        <v>629</v>
      </c>
      <c r="P1012" s="212">
        <v>1789071.43</v>
      </c>
      <c r="Q1012" s="205">
        <v>1</v>
      </c>
      <c r="R1012" s="203" t="s">
        <v>632</v>
      </c>
      <c r="S1012" s="211">
        <v>41395.380416666703</v>
      </c>
      <c r="T1012" s="212">
        <v>-1</v>
      </c>
      <c r="U1012" s="224">
        <v>1789071.43</v>
      </c>
    </row>
    <row r="1013" spans="1:21" s="183" customFormat="1" hidden="1">
      <c r="A1013" s="203" t="s">
        <v>622</v>
      </c>
      <c r="B1013" s="203" t="s">
        <v>623</v>
      </c>
      <c r="C1013" s="203" t="s">
        <v>624</v>
      </c>
      <c r="D1013" s="203"/>
      <c r="E1013" s="203" t="s">
        <v>2086</v>
      </c>
      <c r="F1013" s="203" t="s">
        <v>2087</v>
      </c>
      <c r="G1013" s="205">
        <v>1</v>
      </c>
      <c r="H1013" s="203" t="s">
        <v>79</v>
      </c>
      <c r="I1013" s="203" t="s">
        <v>1009</v>
      </c>
      <c r="J1013" s="203" t="s">
        <v>1010</v>
      </c>
      <c r="K1013" s="203" t="s">
        <v>629</v>
      </c>
      <c r="L1013" s="211">
        <v>41395.645138888904</v>
      </c>
      <c r="M1013" s="203" t="s">
        <v>630</v>
      </c>
      <c r="N1013" s="212">
        <v>2</v>
      </c>
      <c r="O1013" s="203" t="s">
        <v>1011</v>
      </c>
      <c r="P1013" s="212">
        <v>108680</v>
      </c>
      <c r="Q1013" s="205">
        <v>1</v>
      </c>
      <c r="R1013" s="203" t="s">
        <v>632</v>
      </c>
      <c r="S1013" s="211">
        <v>41395.600231481498</v>
      </c>
      <c r="T1013" s="212">
        <v>-2</v>
      </c>
      <c r="U1013" s="224">
        <v>108680</v>
      </c>
    </row>
    <row r="1014" spans="1:21" s="183" customFormat="1" hidden="1">
      <c r="A1014" s="203" t="s">
        <v>622</v>
      </c>
      <c r="B1014" s="203" t="s">
        <v>623</v>
      </c>
      <c r="C1014" s="203" t="s">
        <v>624</v>
      </c>
      <c r="D1014" s="203"/>
      <c r="E1014" s="203" t="s">
        <v>2086</v>
      </c>
      <c r="F1014" s="203" t="s">
        <v>2087</v>
      </c>
      <c r="G1014" s="205">
        <v>2</v>
      </c>
      <c r="H1014" s="203" t="s">
        <v>79</v>
      </c>
      <c r="I1014" s="203" t="s">
        <v>1072</v>
      </c>
      <c r="J1014" s="203" t="s">
        <v>1073</v>
      </c>
      <c r="K1014" s="203" t="s">
        <v>629</v>
      </c>
      <c r="L1014" s="211">
        <v>41395.645138888904</v>
      </c>
      <c r="M1014" s="203" t="s">
        <v>630</v>
      </c>
      <c r="N1014" s="212">
        <v>3</v>
      </c>
      <c r="O1014" s="203" t="s">
        <v>1815</v>
      </c>
      <c r="P1014" s="212">
        <v>117000</v>
      </c>
      <c r="Q1014" s="205">
        <v>1</v>
      </c>
      <c r="R1014" s="203" t="s">
        <v>632</v>
      </c>
      <c r="S1014" s="211">
        <v>41395.600231481498</v>
      </c>
      <c r="T1014" s="212">
        <v>-3</v>
      </c>
      <c r="U1014" s="224">
        <v>117000</v>
      </c>
    </row>
    <row r="1015" spans="1:21" s="183" customFormat="1" hidden="1">
      <c r="A1015" s="203" t="s">
        <v>622</v>
      </c>
      <c r="B1015" s="203" t="s">
        <v>623</v>
      </c>
      <c r="C1015" s="203" t="s">
        <v>624</v>
      </c>
      <c r="D1015" s="203"/>
      <c r="E1015" s="203" t="s">
        <v>2086</v>
      </c>
      <c r="F1015" s="203" t="s">
        <v>629</v>
      </c>
      <c r="G1015" s="205" t="s">
        <v>629</v>
      </c>
      <c r="H1015" s="203" t="s">
        <v>79</v>
      </c>
      <c r="I1015" s="203" t="s">
        <v>869</v>
      </c>
      <c r="J1015" s="203" t="s">
        <v>870</v>
      </c>
      <c r="K1015" s="203" t="s">
        <v>629</v>
      </c>
      <c r="L1015" s="211">
        <v>41397.362500000003</v>
      </c>
      <c r="M1015" s="203" t="s">
        <v>674</v>
      </c>
      <c r="N1015" s="212">
        <v>25</v>
      </c>
      <c r="O1015" s="203" t="s">
        <v>629</v>
      </c>
      <c r="P1015" s="212">
        <v>809875</v>
      </c>
      <c r="Q1015" s="205">
        <v>1</v>
      </c>
      <c r="R1015" s="203" t="s">
        <v>632</v>
      </c>
      <c r="S1015" s="211">
        <v>41395.601284722201</v>
      </c>
      <c r="T1015" s="212">
        <v>-25</v>
      </c>
      <c r="U1015" s="224">
        <v>809875</v>
      </c>
    </row>
    <row r="1016" spans="1:21" s="183" customFormat="1" hidden="1">
      <c r="A1016" s="203" t="s">
        <v>622</v>
      </c>
      <c r="B1016" s="203" t="s">
        <v>623</v>
      </c>
      <c r="C1016" s="203" t="s">
        <v>624</v>
      </c>
      <c r="D1016" s="203"/>
      <c r="E1016" s="203" t="s">
        <v>2088</v>
      </c>
      <c r="F1016" s="203" t="s">
        <v>2089</v>
      </c>
      <c r="G1016" s="205">
        <v>1</v>
      </c>
      <c r="H1016" s="203" t="s">
        <v>79</v>
      </c>
      <c r="I1016" s="203" t="s">
        <v>1009</v>
      </c>
      <c r="J1016" s="203" t="s">
        <v>1010</v>
      </c>
      <c r="K1016" s="203" t="s">
        <v>629</v>
      </c>
      <c r="L1016" s="211">
        <v>41397.626388888901</v>
      </c>
      <c r="M1016" s="203" t="s">
        <v>630</v>
      </c>
      <c r="N1016" s="212">
        <v>6</v>
      </c>
      <c r="O1016" s="203" t="s">
        <v>1011</v>
      </c>
      <c r="P1016" s="212">
        <v>326040</v>
      </c>
      <c r="Q1016" s="205">
        <v>1</v>
      </c>
      <c r="R1016" s="203" t="s">
        <v>632</v>
      </c>
      <c r="S1016" s="211">
        <v>41396.4621527778</v>
      </c>
      <c r="T1016" s="212">
        <v>-1</v>
      </c>
      <c r="U1016" s="224">
        <v>54340</v>
      </c>
    </row>
    <row r="1017" spans="1:21" s="183" customFormat="1" hidden="1">
      <c r="A1017" s="203" t="s">
        <v>622</v>
      </c>
      <c r="B1017" s="203" t="s">
        <v>623</v>
      </c>
      <c r="C1017" s="203" t="s">
        <v>624</v>
      </c>
      <c r="D1017" s="203"/>
      <c r="E1017" s="203" t="s">
        <v>2088</v>
      </c>
      <c r="F1017" s="203" t="s">
        <v>2089</v>
      </c>
      <c r="G1017" s="205">
        <v>1</v>
      </c>
      <c r="H1017" s="203" t="s">
        <v>79</v>
      </c>
      <c r="I1017" s="203" t="s">
        <v>1009</v>
      </c>
      <c r="J1017" s="203" t="s">
        <v>1010</v>
      </c>
      <c r="K1017" s="203" t="s">
        <v>629</v>
      </c>
      <c r="L1017" s="211">
        <v>41397.626388888901</v>
      </c>
      <c r="M1017" s="203" t="s">
        <v>630</v>
      </c>
      <c r="N1017" s="212">
        <v>6</v>
      </c>
      <c r="O1017" s="203" t="s">
        <v>1011</v>
      </c>
      <c r="P1017" s="212">
        <v>326040</v>
      </c>
      <c r="Q1017" s="205">
        <v>2</v>
      </c>
      <c r="R1017" s="203" t="s">
        <v>632</v>
      </c>
      <c r="S1017" s="211">
        <v>41397.557800925897</v>
      </c>
      <c r="T1017" s="212">
        <v>-6</v>
      </c>
      <c r="U1017" s="224">
        <v>326040</v>
      </c>
    </row>
    <row r="1018" spans="1:21" s="183" customFormat="1" hidden="1">
      <c r="A1018" s="203" t="s">
        <v>622</v>
      </c>
      <c r="B1018" s="203" t="s">
        <v>623</v>
      </c>
      <c r="C1018" s="203" t="s">
        <v>624</v>
      </c>
      <c r="D1018" s="203"/>
      <c r="E1018" s="203" t="s">
        <v>2088</v>
      </c>
      <c r="F1018" s="203" t="s">
        <v>2090</v>
      </c>
      <c r="G1018" s="205">
        <v>2</v>
      </c>
      <c r="H1018" s="203" t="s">
        <v>79</v>
      </c>
      <c r="I1018" s="203" t="s">
        <v>678</v>
      </c>
      <c r="J1018" s="203" t="s">
        <v>679</v>
      </c>
      <c r="K1018" s="203" t="s">
        <v>629</v>
      </c>
      <c r="L1018" s="211">
        <v>41417.662499999999</v>
      </c>
      <c r="M1018" s="203" t="s">
        <v>630</v>
      </c>
      <c r="N1018" s="212">
        <v>200</v>
      </c>
      <c r="O1018" s="203" t="s">
        <v>669</v>
      </c>
      <c r="P1018" s="212">
        <v>450000</v>
      </c>
      <c r="Q1018" s="205">
        <v>1</v>
      </c>
      <c r="R1018" s="203" t="s">
        <v>632</v>
      </c>
      <c r="S1018" s="211">
        <v>41421.640185185199</v>
      </c>
      <c r="T1018" s="212">
        <v>-200</v>
      </c>
      <c r="U1018" s="224">
        <v>450000</v>
      </c>
    </row>
    <row r="1019" spans="1:21" s="183" customFormat="1" hidden="1">
      <c r="A1019" s="203" t="s">
        <v>622</v>
      </c>
      <c r="B1019" s="203" t="s">
        <v>623</v>
      </c>
      <c r="C1019" s="203" t="s">
        <v>624</v>
      </c>
      <c r="D1019" s="203"/>
      <c r="E1019" s="203" t="s">
        <v>2088</v>
      </c>
      <c r="F1019" s="203" t="s">
        <v>2091</v>
      </c>
      <c r="G1019" s="205">
        <v>1</v>
      </c>
      <c r="H1019" s="203" t="s">
        <v>79</v>
      </c>
      <c r="I1019" s="203" t="s">
        <v>1051</v>
      </c>
      <c r="J1019" s="203" t="s">
        <v>443</v>
      </c>
      <c r="K1019" s="203" t="s">
        <v>629</v>
      </c>
      <c r="L1019" s="211">
        <v>41428.595138888901</v>
      </c>
      <c r="M1019" s="203" t="s">
        <v>630</v>
      </c>
      <c r="N1019" s="212">
        <v>200</v>
      </c>
      <c r="O1019" s="203" t="s">
        <v>631</v>
      </c>
      <c r="P1019" s="212">
        <v>220000</v>
      </c>
      <c r="Q1019" s="205">
        <v>1</v>
      </c>
      <c r="R1019" s="203" t="s">
        <v>632</v>
      </c>
      <c r="S1019" s="211">
        <v>41424.654305555603</v>
      </c>
      <c r="T1019" s="212">
        <v>-200</v>
      </c>
      <c r="U1019" s="224">
        <v>220000</v>
      </c>
    </row>
    <row r="1020" spans="1:21" s="183" customFormat="1" hidden="1">
      <c r="A1020" s="203" t="s">
        <v>622</v>
      </c>
      <c r="B1020" s="203" t="s">
        <v>623</v>
      </c>
      <c r="C1020" s="203" t="s">
        <v>624</v>
      </c>
      <c r="D1020" s="203"/>
      <c r="E1020" s="203" t="s">
        <v>2088</v>
      </c>
      <c r="F1020" s="203" t="s">
        <v>629</v>
      </c>
      <c r="G1020" s="205" t="s">
        <v>629</v>
      </c>
      <c r="H1020" s="203" t="s">
        <v>79</v>
      </c>
      <c r="I1020" s="203" t="s">
        <v>680</v>
      </c>
      <c r="J1020" s="203" t="s">
        <v>681</v>
      </c>
      <c r="K1020" s="203" t="s">
        <v>629</v>
      </c>
      <c r="L1020" s="211">
        <v>41395.458333333299</v>
      </c>
      <c r="M1020" s="203" t="s">
        <v>630</v>
      </c>
      <c r="N1020" s="212">
        <v>50</v>
      </c>
      <c r="O1020" s="203" t="s">
        <v>629</v>
      </c>
      <c r="P1020" s="212">
        <v>448611.5</v>
      </c>
      <c r="Q1020" s="205">
        <v>1</v>
      </c>
      <c r="R1020" s="203" t="s">
        <v>632</v>
      </c>
      <c r="S1020" s="211">
        <v>41396.461134259298</v>
      </c>
      <c r="T1020" s="212">
        <v>-50</v>
      </c>
      <c r="U1020" s="224">
        <v>448611.5</v>
      </c>
    </row>
    <row r="1021" spans="1:21" s="183" customFormat="1" hidden="1">
      <c r="A1021" s="203" t="s">
        <v>622</v>
      </c>
      <c r="B1021" s="203" t="s">
        <v>623</v>
      </c>
      <c r="C1021" s="203" t="s">
        <v>624</v>
      </c>
      <c r="D1021" s="203"/>
      <c r="E1021" s="203" t="s">
        <v>2088</v>
      </c>
      <c r="F1021" s="203" t="s">
        <v>629</v>
      </c>
      <c r="G1021" s="205" t="s">
        <v>629</v>
      </c>
      <c r="H1021" s="203" t="s">
        <v>79</v>
      </c>
      <c r="I1021" s="203" t="s">
        <v>1093</v>
      </c>
      <c r="J1021" s="203" t="s">
        <v>445</v>
      </c>
      <c r="K1021" s="203" t="s">
        <v>629</v>
      </c>
      <c r="L1021" s="211">
        <v>41395.460416666698</v>
      </c>
      <c r="M1021" s="203" t="s">
        <v>630</v>
      </c>
      <c r="N1021" s="212">
        <v>15</v>
      </c>
      <c r="O1021" s="203" t="s">
        <v>629</v>
      </c>
      <c r="P1021" s="212">
        <v>46541.85</v>
      </c>
      <c r="Q1021" s="205">
        <v>1</v>
      </c>
      <c r="R1021" s="203" t="s">
        <v>632</v>
      </c>
      <c r="S1021" s="211">
        <v>41396.4621527778</v>
      </c>
      <c r="T1021" s="212">
        <v>-15</v>
      </c>
      <c r="U1021" s="224">
        <v>46541.85</v>
      </c>
    </row>
    <row r="1022" spans="1:21" s="183" customFormat="1" hidden="1">
      <c r="A1022" s="203" t="s">
        <v>622</v>
      </c>
      <c r="B1022" s="203" t="s">
        <v>623</v>
      </c>
      <c r="C1022" s="203" t="s">
        <v>624</v>
      </c>
      <c r="D1022" s="203"/>
      <c r="E1022" s="203" t="s">
        <v>2088</v>
      </c>
      <c r="F1022" s="203" t="s">
        <v>629</v>
      </c>
      <c r="G1022" s="205" t="s">
        <v>629</v>
      </c>
      <c r="H1022" s="203" t="s">
        <v>79</v>
      </c>
      <c r="I1022" s="203" t="s">
        <v>1120</v>
      </c>
      <c r="J1022" s="203" t="s">
        <v>1121</v>
      </c>
      <c r="K1022" s="203" t="s">
        <v>629</v>
      </c>
      <c r="L1022" s="211">
        <v>41395.456944444399</v>
      </c>
      <c r="M1022" s="203" t="s">
        <v>630</v>
      </c>
      <c r="N1022" s="212">
        <v>12</v>
      </c>
      <c r="O1022" s="203" t="s">
        <v>629</v>
      </c>
      <c r="P1022" s="212">
        <v>77775</v>
      </c>
      <c r="Q1022" s="205">
        <v>1</v>
      </c>
      <c r="R1022" s="203" t="s">
        <v>632</v>
      </c>
      <c r="S1022" s="211">
        <v>41396.461134259298</v>
      </c>
      <c r="T1022" s="212">
        <v>-12</v>
      </c>
      <c r="U1022" s="224">
        <v>77775</v>
      </c>
    </row>
    <row r="1023" spans="1:21" s="183" customFormat="1" hidden="1">
      <c r="A1023" s="203" t="s">
        <v>622</v>
      </c>
      <c r="B1023" s="203" t="s">
        <v>623</v>
      </c>
      <c r="C1023" s="203" t="s">
        <v>624</v>
      </c>
      <c r="D1023" s="203"/>
      <c r="E1023" s="203" t="s">
        <v>2088</v>
      </c>
      <c r="F1023" s="203" t="s">
        <v>629</v>
      </c>
      <c r="G1023" s="205" t="s">
        <v>629</v>
      </c>
      <c r="H1023" s="203" t="s">
        <v>79</v>
      </c>
      <c r="I1023" s="203" t="s">
        <v>1056</v>
      </c>
      <c r="J1023" s="203" t="s">
        <v>1057</v>
      </c>
      <c r="K1023" s="203" t="s">
        <v>629</v>
      </c>
      <c r="L1023" s="211">
        <v>41395.457638888904</v>
      </c>
      <c r="M1023" s="203" t="s">
        <v>630</v>
      </c>
      <c r="N1023" s="212">
        <v>3</v>
      </c>
      <c r="O1023" s="203" t="s">
        <v>629</v>
      </c>
      <c r="P1023" s="212">
        <v>34874.129999999997</v>
      </c>
      <c r="Q1023" s="205">
        <v>1</v>
      </c>
      <c r="R1023" s="203" t="s">
        <v>632</v>
      </c>
      <c r="S1023" s="211">
        <v>41396.461134259298</v>
      </c>
      <c r="T1023" s="212">
        <v>-3</v>
      </c>
      <c r="U1023" s="224">
        <v>34874.129999999997</v>
      </c>
    </row>
    <row r="1024" spans="1:21" s="183" customFormat="1" hidden="1">
      <c r="A1024" s="203" t="s">
        <v>622</v>
      </c>
      <c r="B1024" s="203" t="s">
        <v>623</v>
      </c>
      <c r="C1024" s="203" t="s">
        <v>624</v>
      </c>
      <c r="D1024" s="203"/>
      <c r="E1024" s="203" t="s">
        <v>2088</v>
      </c>
      <c r="F1024" s="203" t="s">
        <v>629</v>
      </c>
      <c r="G1024" s="205" t="s">
        <v>629</v>
      </c>
      <c r="H1024" s="203" t="s">
        <v>79</v>
      </c>
      <c r="I1024" s="203" t="s">
        <v>1062</v>
      </c>
      <c r="J1024" s="203" t="s">
        <v>1063</v>
      </c>
      <c r="K1024" s="203" t="s">
        <v>629</v>
      </c>
      <c r="L1024" s="211">
        <v>41395.4597222222</v>
      </c>
      <c r="M1024" s="203" t="s">
        <v>630</v>
      </c>
      <c r="N1024" s="212">
        <v>3</v>
      </c>
      <c r="O1024" s="203" t="s">
        <v>629</v>
      </c>
      <c r="P1024" s="212">
        <v>61500</v>
      </c>
      <c r="Q1024" s="205">
        <v>1</v>
      </c>
      <c r="R1024" s="203" t="s">
        <v>632</v>
      </c>
      <c r="S1024" s="211">
        <v>41396.4621527778</v>
      </c>
      <c r="T1024" s="212">
        <v>-3</v>
      </c>
      <c r="U1024" s="224">
        <v>61500</v>
      </c>
    </row>
    <row r="1025" spans="1:21" s="183" customFormat="1" hidden="1">
      <c r="A1025" s="203" t="s">
        <v>622</v>
      </c>
      <c r="B1025" s="203" t="s">
        <v>623</v>
      </c>
      <c r="C1025" s="203" t="s">
        <v>624</v>
      </c>
      <c r="D1025" s="203"/>
      <c r="E1025" s="203" t="s">
        <v>2088</v>
      </c>
      <c r="F1025" s="203" t="s">
        <v>629</v>
      </c>
      <c r="G1025" s="205" t="s">
        <v>629</v>
      </c>
      <c r="H1025" s="203" t="s">
        <v>79</v>
      </c>
      <c r="I1025" s="203" t="s">
        <v>1064</v>
      </c>
      <c r="J1025" s="203" t="s">
        <v>1065</v>
      </c>
      <c r="K1025" s="203" t="s">
        <v>629</v>
      </c>
      <c r="L1025" s="211">
        <v>41395.4597222222</v>
      </c>
      <c r="M1025" s="203" t="s">
        <v>630</v>
      </c>
      <c r="N1025" s="212">
        <v>2</v>
      </c>
      <c r="O1025" s="203" t="s">
        <v>629</v>
      </c>
      <c r="P1025" s="212">
        <v>7000</v>
      </c>
      <c r="Q1025" s="205">
        <v>1</v>
      </c>
      <c r="R1025" s="203" t="s">
        <v>632</v>
      </c>
      <c r="S1025" s="211">
        <v>41396.461134259298</v>
      </c>
      <c r="T1025" s="212">
        <v>-2</v>
      </c>
      <c r="U1025" s="224">
        <v>7000</v>
      </c>
    </row>
    <row r="1026" spans="1:21" s="183" customFormat="1" hidden="1">
      <c r="A1026" s="203" t="s">
        <v>622</v>
      </c>
      <c r="B1026" s="203" t="s">
        <v>623</v>
      </c>
      <c r="C1026" s="203" t="s">
        <v>624</v>
      </c>
      <c r="D1026" s="203"/>
      <c r="E1026" s="203" t="s">
        <v>2088</v>
      </c>
      <c r="F1026" s="203" t="s">
        <v>629</v>
      </c>
      <c r="G1026" s="205" t="s">
        <v>629</v>
      </c>
      <c r="H1026" s="203" t="s">
        <v>79</v>
      </c>
      <c r="I1026" s="203" t="s">
        <v>1009</v>
      </c>
      <c r="J1026" s="203" t="s">
        <v>1010</v>
      </c>
      <c r="K1026" s="203" t="s">
        <v>629</v>
      </c>
      <c r="L1026" s="211">
        <v>41395.459027777797</v>
      </c>
      <c r="M1026" s="203" t="s">
        <v>630</v>
      </c>
      <c r="N1026" s="212">
        <v>1</v>
      </c>
      <c r="O1026" s="203" t="s">
        <v>629</v>
      </c>
      <c r="P1026" s="212">
        <v>54340</v>
      </c>
      <c r="Q1026" s="205">
        <v>1</v>
      </c>
      <c r="R1026" s="203" t="s">
        <v>632</v>
      </c>
      <c r="S1026" s="211">
        <v>41396.4621527778</v>
      </c>
      <c r="T1026" s="212">
        <v>-1</v>
      </c>
      <c r="U1026" s="224">
        <v>54340</v>
      </c>
    </row>
    <row r="1027" spans="1:21" s="183" customFormat="1" hidden="1">
      <c r="A1027" s="203" t="s">
        <v>622</v>
      </c>
      <c r="B1027" s="203" t="s">
        <v>623</v>
      </c>
      <c r="C1027" s="203" t="s">
        <v>624</v>
      </c>
      <c r="D1027" s="203"/>
      <c r="E1027" s="203" t="s">
        <v>2088</v>
      </c>
      <c r="F1027" s="203" t="s">
        <v>629</v>
      </c>
      <c r="G1027" s="205" t="s">
        <v>629</v>
      </c>
      <c r="H1027" s="203" t="s">
        <v>79</v>
      </c>
      <c r="I1027" s="203" t="s">
        <v>1009</v>
      </c>
      <c r="J1027" s="203" t="s">
        <v>1010</v>
      </c>
      <c r="K1027" s="203" t="s">
        <v>629</v>
      </c>
      <c r="L1027" s="211">
        <v>41395.459027777797</v>
      </c>
      <c r="M1027" s="203" t="s">
        <v>630</v>
      </c>
      <c r="N1027" s="212">
        <v>1</v>
      </c>
      <c r="O1027" s="203" t="s">
        <v>629</v>
      </c>
      <c r="P1027" s="212">
        <v>54340</v>
      </c>
      <c r="Q1027" s="205">
        <v>2</v>
      </c>
      <c r="R1027" s="203" t="s">
        <v>632</v>
      </c>
      <c r="S1027" s="211">
        <v>41397.557800925897</v>
      </c>
      <c r="T1027" s="212">
        <v>-6</v>
      </c>
      <c r="U1027" s="224">
        <v>326040</v>
      </c>
    </row>
    <row r="1028" spans="1:21" s="183" customFormat="1" hidden="1">
      <c r="A1028" s="203" t="s">
        <v>622</v>
      </c>
      <c r="B1028" s="203" t="s">
        <v>623</v>
      </c>
      <c r="C1028" s="203" t="s">
        <v>624</v>
      </c>
      <c r="D1028" s="203"/>
      <c r="E1028" s="203" t="s">
        <v>2088</v>
      </c>
      <c r="F1028" s="203" t="s">
        <v>629</v>
      </c>
      <c r="G1028" s="205" t="s">
        <v>629</v>
      </c>
      <c r="H1028" s="203" t="s">
        <v>79</v>
      </c>
      <c r="I1028" s="203" t="s">
        <v>1072</v>
      </c>
      <c r="J1028" s="203" t="s">
        <v>1073</v>
      </c>
      <c r="K1028" s="203" t="s">
        <v>629</v>
      </c>
      <c r="L1028" s="211">
        <v>41395.458333333299</v>
      </c>
      <c r="M1028" s="203" t="s">
        <v>630</v>
      </c>
      <c r="N1028" s="212">
        <v>3</v>
      </c>
      <c r="O1028" s="203" t="s">
        <v>629</v>
      </c>
      <c r="P1028" s="212">
        <v>117000</v>
      </c>
      <c r="Q1028" s="205">
        <v>1</v>
      </c>
      <c r="R1028" s="203" t="s">
        <v>632</v>
      </c>
      <c r="S1028" s="211">
        <v>41396.461134259298</v>
      </c>
      <c r="T1028" s="212">
        <v>-3</v>
      </c>
      <c r="U1028" s="224">
        <v>117000</v>
      </c>
    </row>
    <row r="1029" spans="1:21" s="183" customFormat="1" hidden="1">
      <c r="A1029" s="203" t="s">
        <v>622</v>
      </c>
      <c r="B1029" s="203" t="s">
        <v>623</v>
      </c>
      <c r="C1029" s="203" t="s">
        <v>624</v>
      </c>
      <c r="D1029" s="203"/>
      <c r="E1029" s="203" t="s">
        <v>2088</v>
      </c>
      <c r="F1029" s="203" t="s">
        <v>629</v>
      </c>
      <c r="G1029" s="205" t="s">
        <v>629</v>
      </c>
      <c r="H1029" s="203" t="s">
        <v>79</v>
      </c>
      <c r="I1029" s="203" t="s">
        <v>1154</v>
      </c>
      <c r="J1029" s="203" t="s">
        <v>368</v>
      </c>
      <c r="K1029" s="203" t="s">
        <v>629</v>
      </c>
      <c r="L1029" s="211">
        <v>41395.459027777797</v>
      </c>
      <c r="M1029" s="203" t="s">
        <v>630</v>
      </c>
      <c r="N1029" s="212">
        <v>5</v>
      </c>
      <c r="O1029" s="203" t="s">
        <v>629</v>
      </c>
      <c r="P1029" s="212">
        <v>218750</v>
      </c>
      <c r="Q1029" s="205">
        <v>1</v>
      </c>
      <c r="R1029" s="203" t="s">
        <v>632</v>
      </c>
      <c r="S1029" s="211">
        <v>41396.4621527778</v>
      </c>
      <c r="T1029" s="212">
        <v>-5</v>
      </c>
      <c r="U1029" s="224">
        <v>218750</v>
      </c>
    </row>
    <row r="1030" spans="1:21" s="183" customFormat="1" hidden="1">
      <c r="A1030" s="203" t="s">
        <v>622</v>
      </c>
      <c r="B1030" s="203" t="s">
        <v>623</v>
      </c>
      <c r="C1030" s="203" t="s">
        <v>624</v>
      </c>
      <c r="D1030" s="203"/>
      <c r="E1030" s="203" t="s">
        <v>2088</v>
      </c>
      <c r="F1030" s="203" t="s">
        <v>629</v>
      </c>
      <c r="G1030" s="205" t="s">
        <v>629</v>
      </c>
      <c r="H1030" s="203" t="s">
        <v>79</v>
      </c>
      <c r="I1030" s="203" t="s">
        <v>1355</v>
      </c>
      <c r="J1030" s="203" t="s">
        <v>1356</v>
      </c>
      <c r="K1030" s="203" t="s">
        <v>629</v>
      </c>
      <c r="L1030" s="211">
        <v>41395.461111111101</v>
      </c>
      <c r="M1030" s="203" t="s">
        <v>630</v>
      </c>
      <c r="N1030" s="212">
        <v>3</v>
      </c>
      <c r="O1030" s="203" t="s">
        <v>629</v>
      </c>
      <c r="P1030" s="212">
        <v>110220</v>
      </c>
      <c r="Q1030" s="205">
        <v>1</v>
      </c>
      <c r="R1030" s="203" t="s">
        <v>632</v>
      </c>
      <c r="S1030" s="211">
        <v>41396.4621527778</v>
      </c>
      <c r="T1030" s="212">
        <v>-3</v>
      </c>
      <c r="U1030" s="224">
        <v>110220</v>
      </c>
    </row>
    <row r="1031" spans="1:21" s="183" customFormat="1" hidden="1">
      <c r="A1031" s="203" t="s">
        <v>622</v>
      </c>
      <c r="B1031" s="203" t="s">
        <v>623</v>
      </c>
      <c r="C1031" s="203" t="s">
        <v>624</v>
      </c>
      <c r="D1031" s="203"/>
      <c r="E1031" s="203" t="s">
        <v>2088</v>
      </c>
      <c r="F1031" s="203" t="s">
        <v>629</v>
      </c>
      <c r="G1031" s="205" t="s">
        <v>629</v>
      </c>
      <c r="H1031" s="203" t="s">
        <v>79</v>
      </c>
      <c r="I1031" s="203" t="s">
        <v>1076</v>
      </c>
      <c r="J1031" s="203" t="s">
        <v>1077</v>
      </c>
      <c r="K1031" s="203" t="s">
        <v>629</v>
      </c>
      <c r="L1031" s="211">
        <v>41395.457638888904</v>
      </c>
      <c r="M1031" s="203" t="s">
        <v>630</v>
      </c>
      <c r="N1031" s="212">
        <v>4</v>
      </c>
      <c r="O1031" s="203" t="s">
        <v>629</v>
      </c>
      <c r="P1031" s="212">
        <v>33440</v>
      </c>
      <c r="Q1031" s="205">
        <v>1</v>
      </c>
      <c r="R1031" s="203" t="s">
        <v>632</v>
      </c>
      <c r="S1031" s="211">
        <v>41396.461134259298</v>
      </c>
      <c r="T1031" s="212">
        <v>-4</v>
      </c>
      <c r="U1031" s="224">
        <v>33440</v>
      </c>
    </row>
    <row r="1032" spans="1:21" s="183" customFormat="1" hidden="1">
      <c r="A1032" s="203" t="s">
        <v>622</v>
      </c>
      <c r="B1032" s="203" t="s">
        <v>623</v>
      </c>
      <c r="C1032" s="203" t="s">
        <v>624</v>
      </c>
      <c r="D1032" s="203"/>
      <c r="E1032" s="203" t="s">
        <v>2088</v>
      </c>
      <c r="F1032" s="203" t="s">
        <v>629</v>
      </c>
      <c r="G1032" s="205" t="s">
        <v>629</v>
      </c>
      <c r="H1032" s="203" t="s">
        <v>79</v>
      </c>
      <c r="I1032" s="203" t="s">
        <v>1117</v>
      </c>
      <c r="J1032" s="203" t="s">
        <v>1118</v>
      </c>
      <c r="K1032" s="203" t="s">
        <v>629</v>
      </c>
      <c r="L1032" s="211">
        <v>41395.461111111101</v>
      </c>
      <c r="M1032" s="203" t="s">
        <v>630</v>
      </c>
      <c r="N1032" s="212">
        <v>1</v>
      </c>
      <c r="O1032" s="203" t="s">
        <v>629</v>
      </c>
      <c r="P1032" s="212">
        <v>15000</v>
      </c>
      <c r="Q1032" s="205">
        <v>1</v>
      </c>
      <c r="R1032" s="203" t="s">
        <v>632</v>
      </c>
      <c r="S1032" s="211">
        <v>41396.4621527778</v>
      </c>
      <c r="T1032" s="212">
        <v>-1</v>
      </c>
      <c r="U1032" s="224">
        <v>15000</v>
      </c>
    </row>
    <row r="1033" spans="1:21" s="183" customFormat="1" hidden="1">
      <c r="A1033" s="203" t="s">
        <v>622</v>
      </c>
      <c r="B1033" s="203" t="s">
        <v>623</v>
      </c>
      <c r="C1033" s="203" t="s">
        <v>624</v>
      </c>
      <c r="D1033" s="203"/>
      <c r="E1033" s="203" t="s">
        <v>2088</v>
      </c>
      <c r="F1033" s="203" t="s">
        <v>629</v>
      </c>
      <c r="G1033" s="205" t="s">
        <v>629</v>
      </c>
      <c r="H1033" s="203" t="s">
        <v>79</v>
      </c>
      <c r="I1033" s="203" t="s">
        <v>1115</v>
      </c>
      <c r="J1033" s="203" t="s">
        <v>1116</v>
      </c>
      <c r="K1033" s="203" t="s">
        <v>629</v>
      </c>
      <c r="L1033" s="211">
        <v>41395.461805555598</v>
      </c>
      <c r="M1033" s="203" t="s">
        <v>630</v>
      </c>
      <c r="N1033" s="212">
        <v>1</v>
      </c>
      <c r="O1033" s="203" t="s">
        <v>629</v>
      </c>
      <c r="P1033" s="212">
        <v>10416.67</v>
      </c>
      <c r="Q1033" s="205">
        <v>1</v>
      </c>
      <c r="R1033" s="203" t="s">
        <v>632</v>
      </c>
      <c r="S1033" s="211">
        <v>41396.4621527778</v>
      </c>
      <c r="T1033" s="212">
        <v>-1</v>
      </c>
      <c r="U1033" s="224">
        <v>10416.67</v>
      </c>
    </row>
    <row r="1034" spans="1:21" s="183" customFormat="1" hidden="1">
      <c r="A1034" s="203" t="s">
        <v>622</v>
      </c>
      <c r="B1034" s="203" t="s">
        <v>623</v>
      </c>
      <c r="C1034" s="203" t="s">
        <v>624</v>
      </c>
      <c r="D1034" s="203"/>
      <c r="E1034" s="203" t="s">
        <v>2092</v>
      </c>
      <c r="F1034" s="203" t="s">
        <v>2093</v>
      </c>
      <c r="G1034" s="205">
        <v>1</v>
      </c>
      <c r="H1034" s="203" t="s">
        <v>79</v>
      </c>
      <c r="I1034" s="203" t="s">
        <v>678</v>
      </c>
      <c r="J1034" s="203" t="s">
        <v>679</v>
      </c>
      <c r="K1034" s="203" t="s">
        <v>629</v>
      </c>
      <c r="L1034" s="211">
        <v>41408.636111111096</v>
      </c>
      <c r="M1034" s="203" t="s">
        <v>630</v>
      </c>
      <c r="N1034" s="212">
        <v>200</v>
      </c>
      <c r="O1034" s="203" t="s">
        <v>669</v>
      </c>
      <c r="P1034" s="212">
        <v>450000</v>
      </c>
      <c r="Q1034" s="205">
        <v>1</v>
      </c>
      <c r="R1034" s="203" t="s">
        <v>632</v>
      </c>
      <c r="S1034" s="211">
        <v>41409.331840277802</v>
      </c>
      <c r="T1034" s="212">
        <v>-200</v>
      </c>
      <c r="U1034" s="224">
        <v>450000</v>
      </c>
    </row>
    <row r="1035" spans="1:21" s="183" customFormat="1" hidden="1">
      <c r="A1035" s="203" t="s">
        <v>622</v>
      </c>
      <c r="B1035" s="203" t="s">
        <v>623</v>
      </c>
      <c r="C1035" s="203" t="s">
        <v>624</v>
      </c>
      <c r="D1035" s="203"/>
      <c r="E1035" s="203" t="s">
        <v>2092</v>
      </c>
      <c r="F1035" s="203" t="s">
        <v>2093</v>
      </c>
      <c r="G1035" s="205">
        <v>1</v>
      </c>
      <c r="H1035" s="203" t="s">
        <v>79</v>
      </c>
      <c r="I1035" s="203" t="s">
        <v>678</v>
      </c>
      <c r="J1035" s="203" t="s">
        <v>679</v>
      </c>
      <c r="K1035" s="203" t="s">
        <v>629</v>
      </c>
      <c r="L1035" s="211">
        <v>41408.636111111096</v>
      </c>
      <c r="M1035" s="203" t="s">
        <v>630</v>
      </c>
      <c r="N1035" s="212">
        <v>200</v>
      </c>
      <c r="O1035" s="203" t="s">
        <v>669</v>
      </c>
      <c r="P1035" s="212">
        <v>450000</v>
      </c>
      <c r="Q1035" s="205">
        <v>2</v>
      </c>
      <c r="R1035" s="203" t="s">
        <v>632</v>
      </c>
      <c r="S1035" s="211">
        <v>41422.625590277799</v>
      </c>
      <c r="T1035" s="212">
        <v>-200</v>
      </c>
      <c r="U1035" s="224">
        <v>450000</v>
      </c>
    </row>
    <row r="1036" spans="1:21" s="183" customFormat="1" hidden="1">
      <c r="A1036" s="203" t="s">
        <v>622</v>
      </c>
      <c r="B1036" s="203" t="s">
        <v>623</v>
      </c>
      <c r="C1036" s="203" t="s">
        <v>624</v>
      </c>
      <c r="D1036" s="203"/>
      <c r="E1036" s="203" t="s">
        <v>2092</v>
      </c>
      <c r="F1036" s="203" t="s">
        <v>2094</v>
      </c>
      <c r="G1036" s="205">
        <v>1</v>
      </c>
      <c r="H1036" s="203" t="s">
        <v>79</v>
      </c>
      <c r="I1036" s="203" t="s">
        <v>680</v>
      </c>
      <c r="J1036" s="203" t="s">
        <v>681</v>
      </c>
      <c r="K1036" s="203" t="s">
        <v>629</v>
      </c>
      <c r="L1036" s="211">
        <v>41422.663888888899</v>
      </c>
      <c r="M1036" s="203" t="s">
        <v>630</v>
      </c>
      <c r="N1036" s="212">
        <v>50</v>
      </c>
      <c r="O1036" s="203" t="s">
        <v>656</v>
      </c>
      <c r="P1036" s="212">
        <v>448611.5</v>
      </c>
      <c r="Q1036" s="205">
        <v>1</v>
      </c>
      <c r="R1036" s="203" t="s">
        <v>632</v>
      </c>
      <c r="S1036" s="211">
        <v>41396.467719907399</v>
      </c>
      <c r="T1036" s="212">
        <v>-85</v>
      </c>
      <c r="U1036" s="224">
        <v>762639.55</v>
      </c>
    </row>
    <row r="1037" spans="1:21" s="183" customFormat="1" hidden="1">
      <c r="A1037" s="203" t="s">
        <v>622</v>
      </c>
      <c r="B1037" s="203" t="s">
        <v>623</v>
      </c>
      <c r="C1037" s="203" t="s">
        <v>624</v>
      </c>
      <c r="D1037" s="203"/>
      <c r="E1037" s="203" t="s">
        <v>2092</v>
      </c>
      <c r="F1037" s="203" t="s">
        <v>2094</v>
      </c>
      <c r="G1037" s="205">
        <v>1</v>
      </c>
      <c r="H1037" s="203" t="s">
        <v>79</v>
      </c>
      <c r="I1037" s="203" t="s">
        <v>680</v>
      </c>
      <c r="J1037" s="203" t="s">
        <v>681</v>
      </c>
      <c r="K1037" s="203" t="s">
        <v>629</v>
      </c>
      <c r="L1037" s="211">
        <v>41422.663888888899</v>
      </c>
      <c r="M1037" s="203" t="s">
        <v>630</v>
      </c>
      <c r="N1037" s="212">
        <v>50</v>
      </c>
      <c r="O1037" s="203" t="s">
        <v>656</v>
      </c>
      <c r="P1037" s="212">
        <v>448611.5</v>
      </c>
      <c r="Q1037" s="205">
        <v>2</v>
      </c>
      <c r="R1037" s="203" t="s">
        <v>632</v>
      </c>
      <c r="S1037" s="211">
        <v>41422.625590277799</v>
      </c>
      <c r="T1037" s="212">
        <v>-50</v>
      </c>
      <c r="U1037" s="224">
        <v>448611.5</v>
      </c>
    </row>
    <row r="1038" spans="1:21" s="183" customFormat="1" hidden="1">
      <c r="A1038" s="203" t="s">
        <v>622</v>
      </c>
      <c r="B1038" s="203" t="s">
        <v>623</v>
      </c>
      <c r="C1038" s="203" t="s">
        <v>624</v>
      </c>
      <c r="D1038" s="203"/>
      <c r="E1038" s="203" t="s">
        <v>2092</v>
      </c>
      <c r="F1038" s="203" t="s">
        <v>2094</v>
      </c>
      <c r="G1038" s="205">
        <v>2</v>
      </c>
      <c r="H1038" s="203" t="s">
        <v>79</v>
      </c>
      <c r="I1038" s="203" t="s">
        <v>678</v>
      </c>
      <c r="J1038" s="203" t="s">
        <v>679</v>
      </c>
      <c r="K1038" s="203" t="s">
        <v>629</v>
      </c>
      <c r="L1038" s="211">
        <v>41422.663888888899</v>
      </c>
      <c r="M1038" s="203" t="s">
        <v>630</v>
      </c>
      <c r="N1038" s="212">
        <v>200</v>
      </c>
      <c r="O1038" s="203" t="s">
        <v>669</v>
      </c>
      <c r="P1038" s="212">
        <v>450000</v>
      </c>
      <c r="Q1038" s="205">
        <v>1</v>
      </c>
      <c r="R1038" s="203" t="s">
        <v>632</v>
      </c>
      <c r="S1038" s="211">
        <v>41409.331840277802</v>
      </c>
      <c r="T1038" s="212">
        <v>-200</v>
      </c>
      <c r="U1038" s="224">
        <v>450000</v>
      </c>
    </row>
    <row r="1039" spans="1:21" s="183" customFormat="1" hidden="1">
      <c r="A1039" s="203" t="s">
        <v>622</v>
      </c>
      <c r="B1039" s="203" t="s">
        <v>623</v>
      </c>
      <c r="C1039" s="203" t="s">
        <v>624</v>
      </c>
      <c r="D1039" s="203"/>
      <c r="E1039" s="203" t="s">
        <v>2092</v>
      </c>
      <c r="F1039" s="203" t="s">
        <v>2094</v>
      </c>
      <c r="G1039" s="205">
        <v>2</v>
      </c>
      <c r="H1039" s="203" t="s">
        <v>79</v>
      </c>
      <c r="I1039" s="203" t="s">
        <v>678</v>
      </c>
      <c r="J1039" s="203" t="s">
        <v>679</v>
      </c>
      <c r="K1039" s="203" t="s">
        <v>629</v>
      </c>
      <c r="L1039" s="211">
        <v>41422.663888888899</v>
      </c>
      <c r="M1039" s="203" t="s">
        <v>630</v>
      </c>
      <c r="N1039" s="212">
        <v>200</v>
      </c>
      <c r="O1039" s="203" t="s">
        <v>669</v>
      </c>
      <c r="P1039" s="212">
        <v>450000</v>
      </c>
      <c r="Q1039" s="205">
        <v>2</v>
      </c>
      <c r="R1039" s="203" t="s">
        <v>632</v>
      </c>
      <c r="S1039" s="211">
        <v>41422.625590277799</v>
      </c>
      <c r="T1039" s="212">
        <v>-200</v>
      </c>
      <c r="U1039" s="224">
        <v>450000</v>
      </c>
    </row>
    <row r="1040" spans="1:21" s="183" customFormat="1" hidden="1">
      <c r="A1040" s="203" t="s">
        <v>622</v>
      </c>
      <c r="B1040" s="203" t="s">
        <v>623</v>
      </c>
      <c r="C1040" s="203" t="s">
        <v>624</v>
      </c>
      <c r="D1040" s="203"/>
      <c r="E1040" s="203" t="s">
        <v>2092</v>
      </c>
      <c r="F1040" s="203" t="s">
        <v>2094</v>
      </c>
      <c r="G1040" s="205">
        <v>3</v>
      </c>
      <c r="H1040" s="203" t="s">
        <v>79</v>
      </c>
      <c r="I1040" s="203" t="s">
        <v>1066</v>
      </c>
      <c r="J1040" s="203" t="s">
        <v>1067</v>
      </c>
      <c r="K1040" s="203" t="s">
        <v>629</v>
      </c>
      <c r="L1040" s="211">
        <v>41422.663888888899</v>
      </c>
      <c r="M1040" s="203" t="s">
        <v>630</v>
      </c>
      <c r="N1040" s="212">
        <v>2</v>
      </c>
      <c r="O1040" s="203" t="s">
        <v>631</v>
      </c>
      <c r="P1040" s="212">
        <v>29000</v>
      </c>
      <c r="Q1040" s="205">
        <v>1</v>
      </c>
      <c r="R1040" s="203" t="s">
        <v>632</v>
      </c>
      <c r="S1040" s="211">
        <v>41422.625590277799</v>
      </c>
      <c r="T1040" s="212">
        <v>-2</v>
      </c>
      <c r="U1040" s="224">
        <v>29000</v>
      </c>
    </row>
    <row r="1041" spans="1:21" s="183" customFormat="1" hidden="1">
      <c r="A1041" s="203" t="s">
        <v>622</v>
      </c>
      <c r="B1041" s="203" t="s">
        <v>623</v>
      </c>
      <c r="C1041" s="203" t="s">
        <v>624</v>
      </c>
      <c r="D1041" s="203"/>
      <c r="E1041" s="203" t="s">
        <v>2092</v>
      </c>
      <c r="F1041" s="203" t="s">
        <v>2095</v>
      </c>
      <c r="G1041" s="205">
        <v>1</v>
      </c>
      <c r="H1041" s="203" t="s">
        <v>79</v>
      </c>
      <c r="I1041" s="203" t="s">
        <v>1311</v>
      </c>
      <c r="J1041" s="203" t="s">
        <v>1312</v>
      </c>
      <c r="K1041" s="203" t="s">
        <v>629</v>
      </c>
      <c r="L1041" s="211">
        <v>41425.660416666702</v>
      </c>
      <c r="M1041" s="203" t="s">
        <v>630</v>
      </c>
      <c r="N1041" s="212">
        <v>2</v>
      </c>
      <c r="O1041" s="203" t="s">
        <v>631</v>
      </c>
      <c r="P1041" s="212">
        <v>130000</v>
      </c>
      <c r="Q1041" s="205">
        <v>1</v>
      </c>
      <c r="R1041" s="203" t="s">
        <v>632</v>
      </c>
      <c r="S1041" s="211">
        <v>41424.655324074098</v>
      </c>
      <c r="T1041" s="212">
        <v>-2</v>
      </c>
      <c r="U1041" s="224">
        <v>130000</v>
      </c>
    </row>
    <row r="1042" spans="1:21" s="183" customFormat="1" hidden="1">
      <c r="A1042" s="203" t="s">
        <v>622</v>
      </c>
      <c r="B1042" s="203" t="s">
        <v>623</v>
      </c>
      <c r="C1042" s="203" t="s">
        <v>624</v>
      </c>
      <c r="D1042" s="203"/>
      <c r="E1042" s="203" t="s">
        <v>2092</v>
      </c>
      <c r="F1042" s="203" t="s">
        <v>629</v>
      </c>
      <c r="G1042" s="205" t="s">
        <v>629</v>
      </c>
      <c r="H1042" s="203" t="s">
        <v>79</v>
      </c>
      <c r="I1042" s="203" t="s">
        <v>1112</v>
      </c>
      <c r="J1042" s="203" t="s">
        <v>1113</v>
      </c>
      <c r="K1042" s="203" t="s">
        <v>629</v>
      </c>
      <c r="L1042" s="211">
        <v>41395.453472222202</v>
      </c>
      <c r="M1042" s="203" t="s">
        <v>674</v>
      </c>
      <c r="N1042" s="212">
        <v>2</v>
      </c>
      <c r="O1042" s="203" t="s">
        <v>629</v>
      </c>
      <c r="P1042" s="212">
        <v>5971900</v>
      </c>
      <c r="Q1042" s="205">
        <v>1</v>
      </c>
      <c r="R1042" s="203" t="s">
        <v>632</v>
      </c>
      <c r="S1042" s="211">
        <v>41396.468784722201</v>
      </c>
      <c r="T1042" s="212">
        <v>-2</v>
      </c>
      <c r="U1042" s="224">
        <v>5971900</v>
      </c>
    </row>
    <row r="1043" spans="1:21" s="183" customFormat="1" hidden="1">
      <c r="A1043" s="203" t="s">
        <v>622</v>
      </c>
      <c r="B1043" s="203" t="s">
        <v>623</v>
      </c>
      <c r="C1043" s="203" t="s">
        <v>624</v>
      </c>
      <c r="D1043" s="203"/>
      <c r="E1043" s="203" t="s">
        <v>2092</v>
      </c>
      <c r="F1043" s="203" t="s">
        <v>629</v>
      </c>
      <c r="G1043" s="205" t="s">
        <v>629</v>
      </c>
      <c r="H1043" s="203" t="s">
        <v>79</v>
      </c>
      <c r="I1043" s="203" t="s">
        <v>680</v>
      </c>
      <c r="J1043" s="203" t="s">
        <v>681</v>
      </c>
      <c r="K1043" s="203" t="s">
        <v>629</v>
      </c>
      <c r="L1043" s="211">
        <v>41395.4555555556</v>
      </c>
      <c r="M1043" s="203" t="s">
        <v>630</v>
      </c>
      <c r="N1043" s="212">
        <v>85</v>
      </c>
      <c r="O1043" s="203" t="s">
        <v>629</v>
      </c>
      <c r="P1043" s="212">
        <v>762639.55</v>
      </c>
      <c r="Q1043" s="205">
        <v>1</v>
      </c>
      <c r="R1043" s="203" t="s">
        <v>632</v>
      </c>
      <c r="S1043" s="211">
        <v>41396.467719907399</v>
      </c>
      <c r="T1043" s="212">
        <v>-85</v>
      </c>
      <c r="U1043" s="224">
        <v>762639.55</v>
      </c>
    </row>
    <row r="1044" spans="1:21" s="183" customFormat="1" hidden="1">
      <c r="A1044" s="203" t="s">
        <v>622</v>
      </c>
      <c r="B1044" s="203" t="s">
        <v>623</v>
      </c>
      <c r="C1044" s="203" t="s">
        <v>624</v>
      </c>
      <c r="D1044" s="203"/>
      <c r="E1044" s="203" t="s">
        <v>2092</v>
      </c>
      <c r="F1044" s="203" t="s">
        <v>629</v>
      </c>
      <c r="G1044" s="205" t="s">
        <v>629</v>
      </c>
      <c r="H1044" s="203" t="s">
        <v>79</v>
      </c>
      <c r="I1044" s="203" t="s">
        <v>680</v>
      </c>
      <c r="J1044" s="203" t="s">
        <v>681</v>
      </c>
      <c r="K1044" s="203" t="s">
        <v>629</v>
      </c>
      <c r="L1044" s="211">
        <v>41395.4555555556</v>
      </c>
      <c r="M1044" s="203" t="s">
        <v>630</v>
      </c>
      <c r="N1044" s="212">
        <v>85</v>
      </c>
      <c r="O1044" s="203" t="s">
        <v>629</v>
      </c>
      <c r="P1044" s="212">
        <v>762639.55</v>
      </c>
      <c r="Q1044" s="205">
        <v>2</v>
      </c>
      <c r="R1044" s="203" t="s">
        <v>632</v>
      </c>
      <c r="S1044" s="211">
        <v>41422.625590277799</v>
      </c>
      <c r="T1044" s="212">
        <v>-50</v>
      </c>
      <c r="U1044" s="224">
        <v>448611.5</v>
      </c>
    </row>
    <row r="1045" spans="1:21" s="183" customFormat="1" hidden="1">
      <c r="A1045" s="203" t="s">
        <v>622</v>
      </c>
      <c r="B1045" s="203" t="s">
        <v>623</v>
      </c>
      <c r="C1045" s="203" t="s">
        <v>624</v>
      </c>
      <c r="D1045" s="203"/>
      <c r="E1045" s="203" t="s">
        <v>2092</v>
      </c>
      <c r="F1045" s="203" t="s">
        <v>629</v>
      </c>
      <c r="G1045" s="205" t="s">
        <v>629</v>
      </c>
      <c r="H1045" s="203" t="s">
        <v>79</v>
      </c>
      <c r="I1045" s="203" t="s">
        <v>1093</v>
      </c>
      <c r="J1045" s="203" t="s">
        <v>445</v>
      </c>
      <c r="K1045" s="203" t="s">
        <v>629</v>
      </c>
      <c r="L1045" s="211">
        <v>41395.452777777798</v>
      </c>
      <c r="M1045" s="203" t="s">
        <v>630</v>
      </c>
      <c r="N1045" s="212">
        <v>2</v>
      </c>
      <c r="O1045" s="203" t="s">
        <v>629</v>
      </c>
      <c r="P1045" s="212">
        <v>6205.58</v>
      </c>
      <c r="Q1045" s="205">
        <v>1</v>
      </c>
      <c r="R1045" s="203" t="s">
        <v>632</v>
      </c>
      <c r="S1045" s="211">
        <v>41396.466828703698</v>
      </c>
      <c r="T1045" s="212">
        <v>-2</v>
      </c>
      <c r="U1045" s="224">
        <v>6205.58</v>
      </c>
    </row>
    <row r="1046" spans="1:21" s="183" customFormat="1" hidden="1">
      <c r="A1046" s="203" t="s">
        <v>622</v>
      </c>
      <c r="B1046" s="203" t="s">
        <v>623</v>
      </c>
      <c r="C1046" s="203" t="s">
        <v>624</v>
      </c>
      <c r="D1046" s="203"/>
      <c r="E1046" s="203" t="s">
        <v>2092</v>
      </c>
      <c r="F1046" s="203" t="s">
        <v>629</v>
      </c>
      <c r="G1046" s="205" t="s">
        <v>629</v>
      </c>
      <c r="H1046" s="203" t="s">
        <v>79</v>
      </c>
      <c r="I1046" s="203" t="s">
        <v>1056</v>
      </c>
      <c r="J1046" s="203" t="s">
        <v>1057</v>
      </c>
      <c r="K1046" s="203" t="s">
        <v>629</v>
      </c>
      <c r="L1046" s="211">
        <v>41395.456250000003</v>
      </c>
      <c r="M1046" s="203" t="s">
        <v>630</v>
      </c>
      <c r="N1046" s="212">
        <v>2</v>
      </c>
      <c r="O1046" s="203" t="s">
        <v>629</v>
      </c>
      <c r="P1046" s="212">
        <v>23249.42</v>
      </c>
      <c r="Q1046" s="205">
        <v>1</v>
      </c>
      <c r="R1046" s="203" t="s">
        <v>632</v>
      </c>
      <c r="S1046" s="211">
        <v>41396.467719907399</v>
      </c>
      <c r="T1046" s="212">
        <v>-2</v>
      </c>
      <c r="U1046" s="224">
        <v>23249.42</v>
      </c>
    </row>
    <row r="1047" spans="1:21" s="183" customFormat="1" hidden="1">
      <c r="A1047" s="203" t="s">
        <v>622</v>
      </c>
      <c r="B1047" s="203" t="s">
        <v>623</v>
      </c>
      <c r="C1047" s="203" t="s">
        <v>624</v>
      </c>
      <c r="D1047" s="203"/>
      <c r="E1047" s="203" t="s">
        <v>2092</v>
      </c>
      <c r="F1047" s="203" t="s">
        <v>629</v>
      </c>
      <c r="G1047" s="205" t="s">
        <v>629</v>
      </c>
      <c r="H1047" s="203" t="s">
        <v>79</v>
      </c>
      <c r="I1047" s="203" t="s">
        <v>1062</v>
      </c>
      <c r="J1047" s="203" t="s">
        <v>1063</v>
      </c>
      <c r="K1047" s="203" t="s">
        <v>629</v>
      </c>
      <c r="L1047" s="211">
        <v>41395.451388888898</v>
      </c>
      <c r="M1047" s="203" t="s">
        <v>630</v>
      </c>
      <c r="N1047" s="212">
        <v>3</v>
      </c>
      <c r="O1047" s="203" t="s">
        <v>629</v>
      </c>
      <c r="P1047" s="212">
        <v>61500</v>
      </c>
      <c r="Q1047" s="205">
        <v>1</v>
      </c>
      <c r="R1047" s="203" t="s">
        <v>632</v>
      </c>
      <c r="S1047" s="211">
        <v>41396.4668171296</v>
      </c>
      <c r="T1047" s="212">
        <v>-3</v>
      </c>
      <c r="U1047" s="224">
        <v>61500</v>
      </c>
    </row>
    <row r="1048" spans="1:21" s="183" customFormat="1" hidden="1">
      <c r="A1048" s="203" t="s">
        <v>622</v>
      </c>
      <c r="B1048" s="203" t="s">
        <v>623</v>
      </c>
      <c r="C1048" s="203" t="s">
        <v>624</v>
      </c>
      <c r="D1048" s="203"/>
      <c r="E1048" s="203" t="s">
        <v>2092</v>
      </c>
      <c r="F1048" s="203" t="s">
        <v>629</v>
      </c>
      <c r="G1048" s="205" t="s">
        <v>629</v>
      </c>
      <c r="H1048" s="203" t="s">
        <v>79</v>
      </c>
      <c r="I1048" s="203" t="s">
        <v>1064</v>
      </c>
      <c r="J1048" s="203" t="s">
        <v>1065</v>
      </c>
      <c r="K1048" s="203" t="s">
        <v>629</v>
      </c>
      <c r="L1048" s="211">
        <v>41395.452083333301</v>
      </c>
      <c r="M1048" s="203" t="s">
        <v>630</v>
      </c>
      <c r="N1048" s="212">
        <v>3</v>
      </c>
      <c r="O1048" s="203" t="s">
        <v>629</v>
      </c>
      <c r="P1048" s="212">
        <v>10500</v>
      </c>
      <c r="Q1048" s="205">
        <v>1</v>
      </c>
      <c r="R1048" s="203" t="s">
        <v>632</v>
      </c>
      <c r="S1048" s="211">
        <v>41396.4668171296</v>
      </c>
      <c r="T1048" s="212">
        <v>-3</v>
      </c>
      <c r="U1048" s="224">
        <v>10500</v>
      </c>
    </row>
    <row r="1049" spans="1:21" s="183" customFormat="1" hidden="1">
      <c r="A1049" s="203" t="s">
        <v>622</v>
      </c>
      <c r="B1049" s="203" t="s">
        <v>623</v>
      </c>
      <c r="C1049" s="203" t="s">
        <v>624</v>
      </c>
      <c r="D1049" s="203"/>
      <c r="E1049" s="203" t="s">
        <v>2092</v>
      </c>
      <c r="F1049" s="203" t="s">
        <v>629</v>
      </c>
      <c r="G1049" s="205" t="s">
        <v>629</v>
      </c>
      <c r="H1049" s="203" t="s">
        <v>79</v>
      </c>
      <c r="I1049" s="203" t="s">
        <v>1009</v>
      </c>
      <c r="J1049" s="203" t="s">
        <v>1010</v>
      </c>
      <c r="K1049" s="203" t="s">
        <v>629</v>
      </c>
      <c r="L1049" s="211">
        <v>41395.449999999997</v>
      </c>
      <c r="M1049" s="203" t="s">
        <v>630</v>
      </c>
      <c r="N1049" s="212">
        <v>6</v>
      </c>
      <c r="O1049" s="203" t="s">
        <v>629</v>
      </c>
      <c r="P1049" s="212">
        <v>326040</v>
      </c>
      <c r="Q1049" s="205">
        <v>1</v>
      </c>
      <c r="R1049" s="203" t="s">
        <v>632</v>
      </c>
      <c r="S1049" s="211">
        <v>41396.4668171296</v>
      </c>
      <c r="T1049" s="212">
        <v>-6</v>
      </c>
      <c r="U1049" s="224">
        <v>326040</v>
      </c>
    </row>
    <row r="1050" spans="1:21" s="183" customFormat="1" hidden="1">
      <c r="A1050" s="203" t="s">
        <v>622</v>
      </c>
      <c r="B1050" s="203" t="s">
        <v>623</v>
      </c>
      <c r="C1050" s="203" t="s">
        <v>624</v>
      </c>
      <c r="D1050" s="203"/>
      <c r="E1050" s="203" t="s">
        <v>2092</v>
      </c>
      <c r="F1050" s="203" t="s">
        <v>629</v>
      </c>
      <c r="G1050" s="205" t="s">
        <v>629</v>
      </c>
      <c r="H1050" s="203" t="s">
        <v>79</v>
      </c>
      <c r="I1050" s="203" t="s">
        <v>1070</v>
      </c>
      <c r="J1050" s="203" t="s">
        <v>1071</v>
      </c>
      <c r="K1050" s="203" t="s">
        <v>629</v>
      </c>
      <c r="L1050" s="211">
        <v>41395.456250000003</v>
      </c>
      <c r="M1050" s="203" t="s">
        <v>630</v>
      </c>
      <c r="N1050" s="212">
        <v>4</v>
      </c>
      <c r="O1050" s="203" t="s">
        <v>629</v>
      </c>
      <c r="P1050" s="212">
        <v>15628.64</v>
      </c>
      <c r="Q1050" s="205">
        <v>1</v>
      </c>
      <c r="R1050" s="203" t="s">
        <v>632</v>
      </c>
      <c r="S1050" s="211">
        <v>41396.467719907399</v>
      </c>
      <c r="T1050" s="212">
        <v>-4</v>
      </c>
      <c r="U1050" s="224">
        <v>15628.64</v>
      </c>
    </row>
    <row r="1051" spans="1:21" s="183" customFormat="1" hidden="1">
      <c r="A1051" s="203" t="s">
        <v>622</v>
      </c>
      <c r="B1051" s="203" t="s">
        <v>623</v>
      </c>
      <c r="C1051" s="203" t="s">
        <v>624</v>
      </c>
      <c r="D1051" s="203"/>
      <c r="E1051" s="203" t="s">
        <v>2092</v>
      </c>
      <c r="F1051" s="203" t="s">
        <v>629</v>
      </c>
      <c r="G1051" s="205" t="s">
        <v>629</v>
      </c>
      <c r="H1051" s="203" t="s">
        <v>79</v>
      </c>
      <c r="I1051" s="203" t="s">
        <v>1072</v>
      </c>
      <c r="J1051" s="203" t="s">
        <v>1073</v>
      </c>
      <c r="K1051" s="203" t="s">
        <v>629</v>
      </c>
      <c r="L1051" s="211">
        <v>41395.4506944444</v>
      </c>
      <c r="M1051" s="203" t="s">
        <v>630</v>
      </c>
      <c r="N1051" s="212">
        <v>3</v>
      </c>
      <c r="O1051" s="203" t="s">
        <v>629</v>
      </c>
      <c r="P1051" s="212">
        <v>117000</v>
      </c>
      <c r="Q1051" s="205">
        <v>1</v>
      </c>
      <c r="R1051" s="203" t="s">
        <v>632</v>
      </c>
      <c r="S1051" s="211">
        <v>41396.4668171296</v>
      </c>
      <c r="T1051" s="212">
        <v>-3</v>
      </c>
      <c r="U1051" s="224">
        <v>117000</v>
      </c>
    </row>
    <row r="1052" spans="1:21" s="183" customFormat="1" hidden="1">
      <c r="A1052" s="203" t="s">
        <v>622</v>
      </c>
      <c r="B1052" s="203" t="s">
        <v>623</v>
      </c>
      <c r="C1052" s="203" t="s">
        <v>624</v>
      </c>
      <c r="D1052" s="203"/>
      <c r="E1052" s="203" t="s">
        <v>2092</v>
      </c>
      <c r="F1052" s="203" t="s">
        <v>629</v>
      </c>
      <c r="G1052" s="205" t="s">
        <v>629</v>
      </c>
      <c r="H1052" s="203" t="s">
        <v>79</v>
      </c>
      <c r="I1052" s="203" t="s">
        <v>1355</v>
      </c>
      <c r="J1052" s="203" t="s">
        <v>1356</v>
      </c>
      <c r="K1052" s="203" t="s">
        <v>629</v>
      </c>
      <c r="L1052" s="211">
        <v>41395.454166666699</v>
      </c>
      <c r="M1052" s="203" t="s">
        <v>630</v>
      </c>
      <c r="N1052" s="212">
        <v>2</v>
      </c>
      <c r="O1052" s="203" t="s">
        <v>629</v>
      </c>
      <c r="P1052" s="212">
        <v>73480</v>
      </c>
      <c r="Q1052" s="205">
        <v>1</v>
      </c>
      <c r="R1052" s="203" t="s">
        <v>632</v>
      </c>
      <c r="S1052" s="211">
        <v>41396.467708333301</v>
      </c>
      <c r="T1052" s="212">
        <v>-2</v>
      </c>
      <c r="U1052" s="224">
        <v>73480</v>
      </c>
    </row>
    <row r="1053" spans="1:21" s="183" customFormat="1" hidden="1">
      <c r="A1053" s="203" t="s">
        <v>622</v>
      </c>
      <c r="B1053" s="203" t="s">
        <v>623</v>
      </c>
      <c r="C1053" s="203" t="s">
        <v>624</v>
      </c>
      <c r="D1053" s="203"/>
      <c r="E1053" s="203" t="s">
        <v>2092</v>
      </c>
      <c r="F1053" s="203" t="s">
        <v>629</v>
      </c>
      <c r="G1053" s="205" t="s">
        <v>629</v>
      </c>
      <c r="H1053" s="203" t="s">
        <v>79</v>
      </c>
      <c r="I1053" s="203" t="s">
        <v>1117</v>
      </c>
      <c r="J1053" s="203" t="s">
        <v>1118</v>
      </c>
      <c r="K1053" s="203" t="s">
        <v>629</v>
      </c>
      <c r="L1053" s="211">
        <v>41395.454861111102</v>
      </c>
      <c r="M1053" s="203" t="s">
        <v>630</v>
      </c>
      <c r="N1053" s="212">
        <v>4</v>
      </c>
      <c r="O1053" s="203" t="s">
        <v>629</v>
      </c>
      <c r="P1053" s="212">
        <v>60000</v>
      </c>
      <c r="Q1053" s="205">
        <v>1</v>
      </c>
      <c r="R1053" s="203" t="s">
        <v>632</v>
      </c>
      <c r="S1053" s="211">
        <v>41396.467708333301</v>
      </c>
      <c r="T1053" s="212">
        <v>-4</v>
      </c>
      <c r="U1053" s="224">
        <v>60000</v>
      </c>
    </row>
    <row r="1054" spans="1:21" s="183" customFormat="1" hidden="1">
      <c r="A1054" s="203" t="s">
        <v>622</v>
      </c>
      <c r="B1054" s="203" t="s">
        <v>623</v>
      </c>
      <c r="C1054" s="203" t="s">
        <v>624</v>
      </c>
      <c r="D1054" s="203"/>
      <c r="E1054" s="203" t="s">
        <v>2092</v>
      </c>
      <c r="F1054" s="203" t="s">
        <v>629</v>
      </c>
      <c r="G1054" s="205" t="s">
        <v>629</v>
      </c>
      <c r="H1054" s="203" t="s">
        <v>79</v>
      </c>
      <c r="I1054" s="203" t="s">
        <v>1078</v>
      </c>
      <c r="J1054" s="203" t="s">
        <v>1079</v>
      </c>
      <c r="K1054" s="203" t="s">
        <v>629</v>
      </c>
      <c r="L1054" s="211">
        <v>41395.454166666699</v>
      </c>
      <c r="M1054" s="203" t="s">
        <v>630</v>
      </c>
      <c r="N1054" s="212">
        <v>2</v>
      </c>
      <c r="O1054" s="203" t="s">
        <v>629</v>
      </c>
      <c r="P1054" s="212">
        <v>15676</v>
      </c>
      <c r="Q1054" s="205">
        <v>1</v>
      </c>
      <c r="R1054" s="203" t="s">
        <v>632</v>
      </c>
      <c r="S1054" s="211">
        <v>41396.466828703698</v>
      </c>
      <c r="T1054" s="212">
        <v>-2</v>
      </c>
      <c r="U1054" s="224">
        <v>15676</v>
      </c>
    </row>
    <row r="1055" spans="1:21" s="183" customFormat="1" hidden="1">
      <c r="A1055" s="203" t="s">
        <v>622</v>
      </c>
      <c r="B1055" s="203" t="s">
        <v>623</v>
      </c>
      <c r="C1055" s="203" t="s">
        <v>624</v>
      </c>
      <c r="D1055" s="203"/>
      <c r="E1055" s="203" t="s">
        <v>2092</v>
      </c>
      <c r="F1055" s="203" t="s">
        <v>629</v>
      </c>
      <c r="G1055" s="205" t="s">
        <v>629</v>
      </c>
      <c r="H1055" s="203" t="s">
        <v>79</v>
      </c>
      <c r="I1055" s="203" t="s">
        <v>1504</v>
      </c>
      <c r="J1055" s="203" t="s">
        <v>1505</v>
      </c>
      <c r="K1055" s="203" t="s">
        <v>629</v>
      </c>
      <c r="L1055" s="211">
        <v>41395.453472222202</v>
      </c>
      <c r="M1055" s="203" t="s">
        <v>674</v>
      </c>
      <c r="N1055" s="212">
        <v>2</v>
      </c>
      <c r="O1055" s="203" t="s">
        <v>629</v>
      </c>
      <c r="P1055" s="212">
        <v>6270000</v>
      </c>
      <c r="Q1055" s="205">
        <v>1</v>
      </c>
      <c r="R1055" s="203" t="s">
        <v>632</v>
      </c>
      <c r="S1055" s="211">
        <v>41396.468784722201</v>
      </c>
      <c r="T1055" s="212">
        <v>-2</v>
      </c>
      <c r="U1055" s="224">
        <v>6270000</v>
      </c>
    </row>
    <row r="1056" spans="1:21" s="183" customFormat="1" hidden="1">
      <c r="A1056" s="203" t="s">
        <v>622</v>
      </c>
      <c r="B1056" s="203" t="s">
        <v>623</v>
      </c>
      <c r="C1056" s="203" t="s">
        <v>624</v>
      </c>
      <c r="D1056" s="203"/>
      <c r="E1056" s="203" t="s">
        <v>2092</v>
      </c>
      <c r="F1056" s="203" t="s">
        <v>629</v>
      </c>
      <c r="G1056" s="205" t="s">
        <v>629</v>
      </c>
      <c r="H1056" s="203" t="s">
        <v>79</v>
      </c>
      <c r="I1056" s="203" t="s">
        <v>847</v>
      </c>
      <c r="J1056" s="203" t="s">
        <v>848</v>
      </c>
      <c r="K1056" s="203" t="s">
        <v>629</v>
      </c>
      <c r="L1056" s="211">
        <v>41395.4555555556</v>
      </c>
      <c r="M1056" s="203" t="s">
        <v>630</v>
      </c>
      <c r="N1056" s="212">
        <v>4</v>
      </c>
      <c r="O1056" s="203" t="s">
        <v>629</v>
      </c>
      <c r="P1056" s="212">
        <v>51153.84</v>
      </c>
      <c r="Q1056" s="205">
        <v>1</v>
      </c>
      <c r="R1056" s="203" t="s">
        <v>632</v>
      </c>
      <c r="S1056" s="211">
        <v>41396.467719907399</v>
      </c>
      <c r="T1056" s="212">
        <v>-4</v>
      </c>
      <c r="U1056" s="224">
        <v>51153.84</v>
      </c>
    </row>
    <row r="1057" spans="1:21" s="183" customFormat="1" hidden="1">
      <c r="A1057" s="203" t="s">
        <v>622</v>
      </c>
      <c r="B1057" s="203" t="s">
        <v>623</v>
      </c>
      <c r="C1057" s="203" t="s">
        <v>624</v>
      </c>
      <c r="D1057" s="203"/>
      <c r="E1057" s="203" t="s">
        <v>2096</v>
      </c>
      <c r="F1057" s="203" t="s">
        <v>2097</v>
      </c>
      <c r="G1057" s="205">
        <v>1</v>
      </c>
      <c r="H1057" s="203" t="s">
        <v>79</v>
      </c>
      <c r="I1057" s="203" t="s">
        <v>1816</v>
      </c>
      <c r="J1057" s="203" t="s">
        <v>1817</v>
      </c>
      <c r="K1057" s="203" t="s">
        <v>629</v>
      </c>
      <c r="L1057" s="211">
        <v>41429.386238425897</v>
      </c>
      <c r="M1057" s="203" t="s">
        <v>630</v>
      </c>
      <c r="N1057" s="212">
        <v>1</v>
      </c>
      <c r="O1057" s="203" t="s">
        <v>725</v>
      </c>
      <c r="P1057" s="212">
        <v>176605</v>
      </c>
      <c r="Q1057" s="205">
        <v>1</v>
      </c>
      <c r="R1057" s="203" t="s">
        <v>632</v>
      </c>
      <c r="S1057" s="211">
        <v>41428.408263888901</v>
      </c>
      <c r="T1057" s="212">
        <v>-1</v>
      </c>
      <c r="U1057" s="224">
        <v>176605</v>
      </c>
    </row>
    <row r="1058" spans="1:21" s="183" customFormat="1" hidden="1">
      <c r="A1058" s="203" t="s">
        <v>622</v>
      </c>
      <c r="B1058" s="203" t="s">
        <v>623</v>
      </c>
      <c r="C1058" s="203" t="s">
        <v>624</v>
      </c>
      <c r="D1058" s="203"/>
      <c r="E1058" s="203" t="s">
        <v>2096</v>
      </c>
      <c r="F1058" s="203" t="s">
        <v>629</v>
      </c>
      <c r="G1058" s="205" t="s">
        <v>629</v>
      </c>
      <c r="H1058" s="203" t="s">
        <v>79</v>
      </c>
      <c r="I1058" s="203" t="s">
        <v>1325</v>
      </c>
      <c r="J1058" s="203" t="s">
        <v>1326</v>
      </c>
      <c r="K1058" s="203" t="s">
        <v>629</v>
      </c>
      <c r="L1058" s="211">
        <v>41396.337500000001</v>
      </c>
      <c r="M1058" s="203" t="s">
        <v>630</v>
      </c>
      <c r="N1058" s="212">
        <v>3</v>
      </c>
      <c r="O1058" s="203" t="s">
        <v>629</v>
      </c>
      <c r="P1058" s="212">
        <v>224687.49</v>
      </c>
      <c r="Q1058" s="205">
        <v>1</v>
      </c>
      <c r="R1058" s="203" t="s">
        <v>632</v>
      </c>
      <c r="S1058" s="211">
        <v>41396.549953703703</v>
      </c>
      <c r="T1058" s="212">
        <v>-3</v>
      </c>
      <c r="U1058" s="224">
        <v>224687.49</v>
      </c>
    </row>
    <row r="1059" spans="1:21" s="183" customFormat="1" hidden="1">
      <c r="A1059" s="203" t="s">
        <v>622</v>
      </c>
      <c r="B1059" s="203" t="s">
        <v>623</v>
      </c>
      <c r="C1059" s="203" t="s">
        <v>624</v>
      </c>
      <c r="D1059" s="203"/>
      <c r="E1059" s="203" t="s">
        <v>2096</v>
      </c>
      <c r="F1059" s="203" t="s">
        <v>629</v>
      </c>
      <c r="G1059" s="205" t="s">
        <v>629</v>
      </c>
      <c r="H1059" s="203" t="s">
        <v>79</v>
      </c>
      <c r="I1059" s="203" t="s">
        <v>680</v>
      </c>
      <c r="J1059" s="203" t="s">
        <v>681</v>
      </c>
      <c r="K1059" s="203" t="s">
        <v>629</v>
      </c>
      <c r="L1059" s="211">
        <v>41396.324305555601</v>
      </c>
      <c r="M1059" s="203" t="s">
        <v>630</v>
      </c>
      <c r="N1059" s="212">
        <v>50</v>
      </c>
      <c r="O1059" s="203" t="s">
        <v>629</v>
      </c>
      <c r="P1059" s="212">
        <v>448611.5</v>
      </c>
      <c r="Q1059" s="205">
        <v>1</v>
      </c>
      <c r="R1059" s="203" t="s">
        <v>632</v>
      </c>
      <c r="S1059" s="211">
        <v>41396.549953703703</v>
      </c>
      <c r="T1059" s="212">
        <v>-50</v>
      </c>
      <c r="U1059" s="224">
        <v>448611.5</v>
      </c>
    </row>
    <row r="1060" spans="1:21" s="183" customFormat="1" hidden="1">
      <c r="A1060" s="203" t="s">
        <v>622</v>
      </c>
      <c r="B1060" s="203" t="s">
        <v>623</v>
      </c>
      <c r="C1060" s="203" t="s">
        <v>624</v>
      </c>
      <c r="D1060" s="203"/>
      <c r="E1060" s="203" t="s">
        <v>2096</v>
      </c>
      <c r="F1060" s="203" t="s">
        <v>629</v>
      </c>
      <c r="G1060" s="205" t="s">
        <v>629</v>
      </c>
      <c r="H1060" s="203" t="s">
        <v>79</v>
      </c>
      <c r="I1060" s="203" t="s">
        <v>1327</v>
      </c>
      <c r="J1060" s="203" t="s">
        <v>1328</v>
      </c>
      <c r="K1060" s="203" t="s">
        <v>629</v>
      </c>
      <c r="L1060" s="211">
        <v>41396.3215277778</v>
      </c>
      <c r="M1060" s="203" t="s">
        <v>630</v>
      </c>
      <c r="N1060" s="212">
        <v>4</v>
      </c>
      <c r="O1060" s="203" t="s">
        <v>629</v>
      </c>
      <c r="P1060" s="212">
        <v>24452</v>
      </c>
      <c r="Q1060" s="205">
        <v>1</v>
      </c>
      <c r="R1060" s="203" t="s">
        <v>632</v>
      </c>
      <c r="S1060" s="211">
        <v>41396.549953703703</v>
      </c>
      <c r="T1060" s="212">
        <v>-4</v>
      </c>
      <c r="U1060" s="224">
        <v>24452</v>
      </c>
    </row>
    <row r="1061" spans="1:21" s="183" customFormat="1" hidden="1">
      <c r="A1061" s="203" t="s">
        <v>622</v>
      </c>
      <c r="B1061" s="203" t="s">
        <v>623</v>
      </c>
      <c r="C1061" s="203" t="s">
        <v>624</v>
      </c>
      <c r="D1061" s="203"/>
      <c r="E1061" s="203" t="s">
        <v>2096</v>
      </c>
      <c r="F1061" s="203" t="s">
        <v>629</v>
      </c>
      <c r="G1061" s="205" t="s">
        <v>629</v>
      </c>
      <c r="H1061" s="203" t="s">
        <v>79</v>
      </c>
      <c r="I1061" s="203" t="s">
        <v>1095</v>
      </c>
      <c r="J1061" s="203" t="s">
        <v>376</v>
      </c>
      <c r="K1061" s="203" t="s">
        <v>629</v>
      </c>
      <c r="L1061" s="211">
        <v>41396.338194444397</v>
      </c>
      <c r="M1061" s="203" t="s">
        <v>630</v>
      </c>
      <c r="N1061" s="212">
        <v>2</v>
      </c>
      <c r="O1061" s="203" t="s">
        <v>629</v>
      </c>
      <c r="P1061" s="212">
        <v>12000</v>
      </c>
      <c r="Q1061" s="205">
        <v>1</v>
      </c>
      <c r="R1061" s="203" t="s">
        <v>632</v>
      </c>
      <c r="S1061" s="211">
        <v>41396.549953703703</v>
      </c>
      <c r="T1061" s="212">
        <v>-2</v>
      </c>
      <c r="U1061" s="224">
        <v>12000</v>
      </c>
    </row>
    <row r="1062" spans="1:21" s="183" customFormat="1" hidden="1">
      <c r="A1062" s="203" t="s">
        <v>622</v>
      </c>
      <c r="B1062" s="203" t="s">
        <v>623</v>
      </c>
      <c r="C1062" s="203" t="s">
        <v>624</v>
      </c>
      <c r="D1062" s="203"/>
      <c r="E1062" s="203" t="s">
        <v>2096</v>
      </c>
      <c r="F1062" s="203" t="s">
        <v>629</v>
      </c>
      <c r="G1062" s="205" t="s">
        <v>629</v>
      </c>
      <c r="H1062" s="203" t="s">
        <v>79</v>
      </c>
      <c r="I1062" s="203" t="s">
        <v>1062</v>
      </c>
      <c r="J1062" s="203" t="s">
        <v>1063</v>
      </c>
      <c r="K1062" s="203" t="s">
        <v>629</v>
      </c>
      <c r="L1062" s="211">
        <v>41396.324999999997</v>
      </c>
      <c r="M1062" s="203" t="s">
        <v>630</v>
      </c>
      <c r="N1062" s="212">
        <v>3</v>
      </c>
      <c r="O1062" s="203" t="s">
        <v>629</v>
      </c>
      <c r="P1062" s="212">
        <v>61500</v>
      </c>
      <c r="Q1062" s="205">
        <v>1</v>
      </c>
      <c r="R1062" s="203" t="s">
        <v>632</v>
      </c>
      <c r="S1062" s="211">
        <v>41396.549953703703</v>
      </c>
      <c r="T1062" s="212">
        <v>-3</v>
      </c>
      <c r="U1062" s="224">
        <v>61500</v>
      </c>
    </row>
    <row r="1063" spans="1:21" s="183" customFormat="1" hidden="1">
      <c r="A1063" s="203" t="s">
        <v>622</v>
      </c>
      <c r="B1063" s="203" t="s">
        <v>623</v>
      </c>
      <c r="C1063" s="203" t="s">
        <v>624</v>
      </c>
      <c r="D1063" s="203"/>
      <c r="E1063" s="203" t="s">
        <v>2096</v>
      </c>
      <c r="F1063" s="203" t="s">
        <v>629</v>
      </c>
      <c r="G1063" s="205" t="s">
        <v>629</v>
      </c>
      <c r="H1063" s="203" t="s">
        <v>79</v>
      </c>
      <c r="I1063" s="203" t="s">
        <v>1064</v>
      </c>
      <c r="J1063" s="203" t="s">
        <v>1065</v>
      </c>
      <c r="K1063" s="203" t="s">
        <v>629</v>
      </c>
      <c r="L1063" s="211">
        <v>41396.326388888898</v>
      </c>
      <c r="M1063" s="203" t="s">
        <v>630</v>
      </c>
      <c r="N1063" s="212">
        <v>3</v>
      </c>
      <c r="O1063" s="203" t="s">
        <v>629</v>
      </c>
      <c r="P1063" s="212">
        <v>10500</v>
      </c>
      <c r="Q1063" s="205">
        <v>1</v>
      </c>
      <c r="R1063" s="203" t="s">
        <v>632</v>
      </c>
      <c r="S1063" s="211">
        <v>41396.549953703703</v>
      </c>
      <c r="T1063" s="212">
        <v>-3</v>
      </c>
      <c r="U1063" s="224">
        <v>10500</v>
      </c>
    </row>
    <row r="1064" spans="1:21" s="183" customFormat="1" hidden="1">
      <c r="A1064" s="203" t="s">
        <v>622</v>
      </c>
      <c r="B1064" s="203" t="s">
        <v>623</v>
      </c>
      <c r="C1064" s="203" t="s">
        <v>624</v>
      </c>
      <c r="D1064" s="203"/>
      <c r="E1064" s="203" t="s">
        <v>2096</v>
      </c>
      <c r="F1064" s="203" t="s">
        <v>629</v>
      </c>
      <c r="G1064" s="205" t="s">
        <v>629</v>
      </c>
      <c r="H1064" s="203" t="s">
        <v>79</v>
      </c>
      <c r="I1064" s="203" t="s">
        <v>1329</v>
      </c>
      <c r="J1064" s="203" t="s">
        <v>1330</v>
      </c>
      <c r="K1064" s="203" t="s">
        <v>629</v>
      </c>
      <c r="L1064" s="211">
        <v>41396.335416666698</v>
      </c>
      <c r="M1064" s="203" t="s">
        <v>630</v>
      </c>
      <c r="N1064" s="212">
        <v>3</v>
      </c>
      <c r="O1064" s="203" t="s">
        <v>629</v>
      </c>
      <c r="P1064" s="212">
        <v>600000</v>
      </c>
      <c r="Q1064" s="205">
        <v>1</v>
      </c>
      <c r="R1064" s="203" t="s">
        <v>632</v>
      </c>
      <c r="S1064" s="211">
        <v>41396.549953703703</v>
      </c>
      <c r="T1064" s="212">
        <v>-3</v>
      </c>
      <c r="U1064" s="224">
        <v>600000</v>
      </c>
    </row>
    <row r="1065" spans="1:21" s="183" customFormat="1" hidden="1">
      <c r="A1065" s="203" t="s">
        <v>622</v>
      </c>
      <c r="B1065" s="203" t="s">
        <v>623</v>
      </c>
      <c r="C1065" s="203" t="s">
        <v>624</v>
      </c>
      <c r="D1065" s="203"/>
      <c r="E1065" s="203" t="s">
        <v>2096</v>
      </c>
      <c r="F1065" s="203" t="s">
        <v>629</v>
      </c>
      <c r="G1065" s="205" t="s">
        <v>629</v>
      </c>
      <c r="H1065" s="203" t="s">
        <v>79</v>
      </c>
      <c r="I1065" s="203" t="s">
        <v>1009</v>
      </c>
      <c r="J1065" s="203" t="s">
        <v>1010</v>
      </c>
      <c r="K1065" s="203" t="s">
        <v>629</v>
      </c>
      <c r="L1065" s="211">
        <v>41396.322222222203</v>
      </c>
      <c r="M1065" s="203" t="s">
        <v>630</v>
      </c>
      <c r="N1065" s="212">
        <v>5</v>
      </c>
      <c r="O1065" s="203" t="s">
        <v>629</v>
      </c>
      <c r="P1065" s="212">
        <v>271700</v>
      </c>
      <c r="Q1065" s="205">
        <v>1</v>
      </c>
      <c r="R1065" s="203" t="s">
        <v>632</v>
      </c>
      <c r="S1065" s="211">
        <v>41396.549953703703</v>
      </c>
      <c r="T1065" s="212">
        <v>-5</v>
      </c>
      <c r="U1065" s="224">
        <v>271700</v>
      </c>
    </row>
    <row r="1066" spans="1:21" s="183" customFormat="1" hidden="1">
      <c r="A1066" s="203" t="s">
        <v>622</v>
      </c>
      <c r="B1066" s="203" t="s">
        <v>623</v>
      </c>
      <c r="C1066" s="203" t="s">
        <v>624</v>
      </c>
      <c r="D1066" s="203"/>
      <c r="E1066" s="203" t="s">
        <v>2096</v>
      </c>
      <c r="F1066" s="203" t="s">
        <v>629</v>
      </c>
      <c r="G1066" s="205" t="s">
        <v>629</v>
      </c>
      <c r="H1066" s="203" t="s">
        <v>79</v>
      </c>
      <c r="I1066" s="203" t="s">
        <v>1070</v>
      </c>
      <c r="J1066" s="203" t="s">
        <v>1071</v>
      </c>
      <c r="K1066" s="203" t="s">
        <v>629</v>
      </c>
      <c r="L1066" s="211">
        <v>41396.336111111101</v>
      </c>
      <c r="M1066" s="203" t="s">
        <v>630</v>
      </c>
      <c r="N1066" s="212">
        <v>3</v>
      </c>
      <c r="O1066" s="203" t="s">
        <v>629</v>
      </c>
      <c r="P1066" s="212">
        <v>11721.48</v>
      </c>
      <c r="Q1066" s="205">
        <v>1</v>
      </c>
      <c r="R1066" s="203" t="s">
        <v>632</v>
      </c>
      <c r="S1066" s="211">
        <v>41396.549953703703</v>
      </c>
      <c r="T1066" s="212">
        <v>-3</v>
      </c>
      <c r="U1066" s="224">
        <v>11721.48</v>
      </c>
    </row>
    <row r="1067" spans="1:21" s="183" customFormat="1" hidden="1">
      <c r="A1067" s="203" t="s">
        <v>622</v>
      </c>
      <c r="B1067" s="203" t="s">
        <v>623</v>
      </c>
      <c r="C1067" s="203" t="s">
        <v>624</v>
      </c>
      <c r="D1067" s="203"/>
      <c r="E1067" s="203" t="s">
        <v>2098</v>
      </c>
      <c r="F1067" s="203" t="s">
        <v>2099</v>
      </c>
      <c r="G1067" s="205">
        <v>1</v>
      </c>
      <c r="H1067" s="203" t="s">
        <v>79</v>
      </c>
      <c r="I1067" s="203" t="s">
        <v>2100</v>
      </c>
      <c r="J1067" s="203" t="s">
        <v>2101</v>
      </c>
      <c r="K1067" s="203" t="s">
        <v>629</v>
      </c>
      <c r="L1067" s="211">
        <v>41421.436041666697</v>
      </c>
      <c r="M1067" s="203" t="s">
        <v>630</v>
      </c>
      <c r="N1067" s="212">
        <v>2</v>
      </c>
      <c r="O1067" s="203" t="s">
        <v>631</v>
      </c>
      <c r="P1067" s="212">
        <v>0</v>
      </c>
      <c r="Q1067" s="205">
        <v>1</v>
      </c>
      <c r="R1067" s="203" t="s">
        <v>629</v>
      </c>
      <c r="S1067" s="203" t="s">
        <v>629</v>
      </c>
      <c r="T1067" s="212" t="s">
        <v>629</v>
      </c>
      <c r="U1067" s="224" t="s">
        <v>629</v>
      </c>
    </row>
    <row r="1068" spans="1:21" s="183" customFormat="1" hidden="1">
      <c r="A1068" s="203" t="s">
        <v>622</v>
      </c>
      <c r="B1068" s="203" t="s">
        <v>623</v>
      </c>
      <c r="C1068" s="203" t="s">
        <v>624</v>
      </c>
      <c r="D1068" s="203"/>
      <c r="E1068" s="203" t="s">
        <v>2098</v>
      </c>
      <c r="F1068" s="203" t="s">
        <v>629</v>
      </c>
      <c r="G1068" s="205" t="s">
        <v>629</v>
      </c>
      <c r="H1068" s="203" t="s">
        <v>79</v>
      </c>
      <c r="I1068" s="203" t="s">
        <v>1095</v>
      </c>
      <c r="J1068" s="203" t="s">
        <v>376</v>
      </c>
      <c r="K1068" s="203" t="s">
        <v>629</v>
      </c>
      <c r="L1068" s="211">
        <v>41395.4819444444</v>
      </c>
      <c r="M1068" s="203" t="s">
        <v>630</v>
      </c>
      <c r="N1068" s="212">
        <v>6</v>
      </c>
      <c r="O1068" s="203" t="s">
        <v>629</v>
      </c>
      <c r="P1068" s="212">
        <v>36000</v>
      </c>
      <c r="Q1068" s="205">
        <v>1</v>
      </c>
      <c r="R1068" s="203" t="s">
        <v>632</v>
      </c>
      <c r="S1068" s="211">
        <v>41396.556967592602</v>
      </c>
      <c r="T1068" s="212">
        <v>-6</v>
      </c>
      <c r="U1068" s="224">
        <v>36000</v>
      </c>
    </row>
    <row r="1069" spans="1:21" s="183" customFormat="1" hidden="1">
      <c r="A1069" s="203" t="s">
        <v>622</v>
      </c>
      <c r="B1069" s="203" t="s">
        <v>623</v>
      </c>
      <c r="C1069" s="203" t="s">
        <v>624</v>
      </c>
      <c r="D1069" s="203"/>
      <c r="E1069" s="203" t="s">
        <v>2098</v>
      </c>
      <c r="F1069" s="203" t="s">
        <v>629</v>
      </c>
      <c r="G1069" s="205" t="s">
        <v>629</v>
      </c>
      <c r="H1069" s="203" t="s">
        <v>79</v>
      </c>
      <c r="I1069" s="203" t="s">
        <v>1332</v>
      </c>
      <c r="J1069" s="203" t="s">
        <v>1333</v>
      </c>
      <c r="K1069" s="203" t="s">
        <v>629</v>
      </c>
      <c r="L1069" s="211">
        <v>41395.479861111096</v>
      </c>
      <c r="M1069" s="203" t="s">
        <v>630</v>
      </c>
      <c r="N1069" s="212">
        <v>3</v>
      </c>
      <c r="O1069" s="203" t="s">
        <v>629</v>
      </c>
      <c r="P1069" s="212">
        <v>753030</v>
      </c>
      <c r="Q1069" s="205">
        <v>1</v>
      </c>
      <c r="R1069" s="203" t="s">
        <v>632</v>
      </c>
      <c r="S1069" s="211">
        <v>41396.556967592602</v>
      </c>
      <c r="T1069" s="212">
        <v>-3</v>
      </c>
      <c r="U1069" s="224">
        <v>753030</v>
      </c>
    </row>
    <row r="1070" spans="1:21" s="183" customFormat="1" hidden="1">
      <c r="A1070" s="203" t="s">
        <v>622</v>
      </c>
      <c r="B1070" s="203" t="s">
        <v>623</v>
      </c>
      <c r="C1070" s="203" t="s">
        <v>624</v>
      </c>
      <c r="D1070" s="203"/>
      <c r="E1070" s="203" t="s">
        <v>2098</v>
      </c>
      <c r="F1070" s="203" t="s">
        <v>629</v>
      </c>
      <c r="G1070" s="205" t="s">
        <v>629</v>
      </c>
      <c r="H1070" s="203" t="s">
        <v>79</v>
      </c>
      <c r="I1070" s="203" t="s">
        <v>1009</v>
      </c>
      <c r="J1070" s="203" t="s">
        <v>1010</v>
      </c>
      <c r="K1070" s="203" t="s">
        <v>629</v>
      </c>
      <c r="L1070" s="211">
        <v>41395.480555555601</v>
      </c>
      <c r="M1070" s="203" t="s">
        <v>630</v>
      </c>
      <c r="N1070" s="212">
        <v>6</v>
      </c>
      <c r="O1070" s="203" t="s">
        <v>629</v>
      </c>
      <c r="P1070" s="212">
        <v>326040</v>
      </c>
      <c r="Q1070" s="205">
        <v>1</v>
      </c>
      <c r="R1070" s="203" t="s">
        <v>632</v>
      </c>
      <c r="S1070" s="211">
        <v>41396.556967592602</v>
      </c>
      <c r="T1070" s="212">
        <v>-6</v>
      </c>
      <c r="U1070" s="224">
        <v>326040</v>
      </c>
    </row>
    <row r="1071" spans="1:21" s="183" customFormat="1" hidden="1">
      <c r="A1071" s="203" t="s">
        <v>622</v>
      </c>
      <c r="B1071" s="203" t="s">
        <v>623</v>
      </c>
      <c r="C1071" s="203" t="s">
        <v>624</v>
      </c>
      <c r="D1071" s="203"/>
      <c r="E1071" s="203" t="s">
        <v>2098</v>
      </c>
      <c r="F1071" s="203" t="s">
        <v>629</v>
      </c>
      <c r="G1071" s="205" t="s">
        <v>629</v>
      </c>
      <c r="H1071" s="203" t="s">
        <v>79</v>
      </c>
      <c r="I1071" s="203" t="s">
        <v>2102</v>
      </c>
      <c r="J1071" s="203" t="s">
        <v>2103</v>
      </c>
      <c r="K1071" s="203" t="s">
        <v>629</v>
      </c>
      <c r="L1071" s="211">
        <v>41395.484722222202</v>
      </c>
      <c r="M1071" s="203" t="s">
        <v>630</v>
      </c>
      <c r="N1071" s="212">
        <v>3</v>
      </c>
      <c r="O1071" s="203" t="s">
        <v>629</v>
      </c>
      <c r="P1071" s="212">
        <v>107844</v>
      </c>
      <c r="Q1071" s="205">
        <v>1</v>
      </c>
      <c r="R1071" s="203" t="s">
        <v>632</v>
      </c>
      <c r="S1071" s="211">
        <v>41396.556967592602</v>
      </c>
      <c r="T1071" s="212">
        <v>-3</v>
      </c>
      <c r="U1071" s="224">
        <v>107844</v>
      </c>
    </row>
    <row r="1072" spans="1:21" s="183" customFormat="1" hidden="1">
      <c r="A1072" s="203" t="s">
        <v>622</v>
      </c>
      <c r="B1072" s="203" t="s">
        <v>623</v>
      </c>
      <c r="C1072" s="203" t="s">
        <v>624</v>
      </c>
      <c r="D1072" s="203"/>
      <c r="E1072" s="203" t="s">
        <v>2098</v>
      </c>
      <c r="F1072" s="203" t="s">
        <v>629</v>
      </c>
      <c r="G1072" s="205" t="s">
        <v>629</v>
      </c>
      <c r="H1072" s="203" t="s">
        <v>79</v>
      </c>
      <c r="I1072" s="203" t="s">
        <v>1630</v>
      </c>
      <c r="J1072" s="203" t="s">
        <v>1631</v>
      </c>
      <c r="K1072" s="203" t="s">
        <v>629</v>
      </c>
      <c r="L1072" s="211">
        <v>41395.484027777798</v>
      </c>
      <c r="M1072" s="203" t="s">
        <v>630</v>
      </c>
      <c r="N1072" s="212">
        <v>3</v>
      </c>
      <c r="O1072" s="203" t="s">
        <v>629</v>
      </c>
      <c r="P1072" s="212">
        <v>94500</v>
      </c>
      <c r="Q1072" s="205">
        <v>1</v>
      </c>
      <c r="R1072" s="203" t="s">
        <v>632</v>
      </c>
      <c r="S1072" s="211">
        <v>41396.556967592602</v>
      </c>
      <c r="T1072" s="212">
        <v>-3</v>
      </c>
      <c r="U1072" s="224">
        <v>94500</v>
      </c>
    </row>
    <row r="1073" spans="1:21" s="183" customFormat="1" hidden="1">
      <c r="A1073" s="203" t="s">
        <v>622</v>
      </c>
      <c r="B1073" s="203" t="s">
        <v>623</v>
      </c>
      <c r="C1073" s="203" t="s">
        <v>624</v>
      </c>
      <c r="D1073" s="203"/>
      <c r="E1073" s="203" t="s">
        <v>2098</v>
      </c>
      <c r="F1073" s="203" t="s">
        <v>629</v>
      </c>
      <c r="G1073" s="205" t="s">
        <v>629</v>
      </c>
      <c r="H1073" s="203" t="s">
        <v>79</v>
      </c>
      <c r="I1073" s="203" t="s">
        <v>1072</v>
      </c>
      <c r="J1073" s="203" t="s">
        <v>1073</v>
      </c>
      <c r="K1073" s="203" t="s">
        <v>629</v>
      </c>
      <c r="L1073" s="211">
        <v>41395.481249999997</v>
      </c>
      <c r="M1073" s="203" t="s">
        <v>630</v>
      </c>
      <c r="N1073" s="212">
        <v>3</v>
      </c>
      <c r="O1073" s="203" t="s">
        <v>629</v>
      </c>
      <c r="P1073" s="212">
        <v>117000</v>
      </c>
      <c r="Q1073" s="205">
        <v>1</v>
      </c>
      <c r="R1073" s="203" t="s">
        <v>632</v>
      </c>
      <c r="S1073" s="211">
        <v>41578.835497685199</v>
      </c>
      <c r="T1073" s="212">
        <v>-3</v>
      </c>
      <c r="U1073" s="224">
        <v>79875</v>
      </c>
    </row>
    <row r="1074" spans="1:21" s="183" customFormat="1" hidden="1">
      <c r="A1074" s="203" t="s">
        <v>622</v>
      </c>
      <c r="B1074" s="203" t="s">
        <v>623</v>
      </c>
      <c r="C1074" s="203" t="s">
        <v>624</v>
      </c>
      <c r="D1074" s="203"/>
      <c r="E1074" s="203" t="s">
        <v>2098</v>
      </c>
      <c r="F1074" s="203" t="s">
        <v>629</v>
      </c>
      <c r="G1074" s="205" t="s">
        <v>629</v>
      </c>
      <c r="H1074" s="203" t="s">
        <v>79</v>
      </c>
      <c r="I1074" s="203" t="s">
        <v>1154</v>
      </c>
      <c r="J1074" s="203" t="s">
        <v>368</v>
      </c>
      <c r="K1074" s="203" t="s">
        <v>629</v>
      </c>
      <c r="L1074" s="211">
        <v>41395.481249999997</v>
      </c>
      <c r="M1074" s="203" t="s">
        <v>630</v>
      </c>
      <c r="N1074" s="212">
        <v>4</v>
      </c>
      <c r="O1074" s="203" t="s">
        <v>629</v>
      </c>
      <c r="P1074" s="212">
        <v>175000</v>
      </c>
      <c r="Q1074" s="205">
        <v>1</v>
      </c>
      <c r="R1074" s="203" t="s">
        <v>632</v>
      </c>
      <c r="S1074" s="211">
        <v>41396.556967592602</v>
      </c>
      <c r="T1074" s="212">
        <v>-4</v>
      </c>
      <c r="U1074" s="224">
        <v>175000</v>
      </c>
    </row>
    <row r="1075" spans="1:21" s="183" customFormat="1" hidden="1">
      <c r="A1075" s="203" t="s">
        <v>622</v>
      </c>
      <c r="B1075" s="203" t="s">
        <v>623</v>
      </c>
      <c r="C1075" s="203" t="s">
        <v>624</v>
      </c>
      <c r="D1075" s="203"/>
      <c r="E1075" s="203" t="s">
        <v>2098</v>
      </c>
      <c r="F1075" s="203" t="s">
        <v>629</v>
      </c>
      <c r="G1075" s="205" t="s">
        <v>629</v>
      </c>
      <c r="H1075" s="203" t="s">
        <v>79</v>
      </c>
      <c r="I1075" s="203" t="s">
        <v>1507</v>
      </c>
      <c r="J1075" s="203" t="s">
        <v>1508</v>
      </c>
      <c r="K1075" s="203" t="s">
        <v>629</v>
      </c>
      <c r="L1075" s="211">
        <v>41395.482638888898</v>
      </c>
      <c r="M1075" s="203" t="s">
        <v>630</v>
      </c>
      <c r="N1075" s="212">
        <v>2</v>
      </c>
      <c r="O1075" s="203" t="s">
        <v>629</v>
      </c>
      <c r="P1075" s="212">
        <v>165882.35999999999</v>
      </c>
      <c r="Q1075" s="205">
        <v>1</v>
      </c>
      <c r="R1075" s="203" t="s">
        <v>632</v>
      </c>
      <c r="S1075" s="211">
        <v>41396.556967592602</v>
      </c>
      <c r="T1075" s="212">
        <v>-2</v>
      </c>
      <c r="U1075" s="224">
        <v>165882.35999999999</v>
      </c>
    </row>
    <row r="1076" spans="1:21" s="183" customFormat="1" hidden="1">
      <c r="A1076" s="203" t="s">
        <v>622</v>
      </c>
      <c r="B1076" s="203" t="s">
        <v>623</v>
      </c>
      <c r="C1076" s="203" t="s">
        <v>624</v>
      </c>
      <c r="D1076" s="203"/>
      <c r="E1076" s="203" t="s">
        <v>2098</v>
      </c>
      <c r="F1076" s="203" t="s">
        <v>629</v>
      </c>
      <c r="G1076" s="205" t="s">
        <v>629</v>
      </c>
      <c r="H1076" s="203" t="s">
        <v>79</v>
      </c>
      <c r="I1076" s="203" t="s">
        <v>1355</v>
      </c>
      <c r="J1076" s="203" t="s">
        <v>1356</v>
      </c>
      <c r="K1076" s="203" t="s">
        <v>629</v>
      </c>
      <c r="L1076" s="211">
        <v>41395.483333333301</v>
      </c>
      <c r="M1076" s="203" t="s">
        <v>630</v>
      </c>
      <c r="N1076" s="212">
        <v>2</v>
      </c>
      <c r="O1076" s="203" t="s">
        <v>629</v>
      </c>
      <c r="P1076" s="212">
        <v>73480</v>
      </c>
      <c r="Q1076" s="205">
        <v>1</v>
      </c>
      <c r="R1076" s="203" t="s">
        <v>632</v>
      </c>
      <c r="S1076" s="211">
        <v>41396.556967592602</v>
      </c>
      <c r="T1076" s="212">
        <v>-2</v>
      </c>
      <c r="U1076" s="224">
        <v>73480</v>
      </c>
    </row>
    <row r="1077" spans="1:21" s="183" customFormat="1" hidden="1">
      <c r="A1077" s="203" t="s">
        <v>622</v>
      </c>
      <c r="B1077" s="203" t="s">
        <v>623</v>
      </c>
      <c r="C1077" s="203" t="s">
        <v>624</v>
      </c>
      <c r="D1077" s="203"/>
      <c r="E1077" s="203" t="s">
        <v>2098</v>
      </c>
      <c r="F1077" s="203" t="s">
        <v>629</v>
      </c>
      <c r="G1077" s="205" t="s">
        <v>629</v>
      </c>
      <c r="H1077" s="203" t="s">
        <v>79</v>
      </c>
      <c r="I1077" s="203" t="s">
        <v>1076</v>
      </c>
      <c r="J1077" s="203" t="s">
        <v>1077</v>
      </c>
      <c r="K1077" s="203" t="s">
        <v>629</v>
      </c>
      <c r="L1077" s="211">
        <v>41395.483333333301</v>
      </c>
      <c r="M1077" s="203" t="s">
        <v>630</v>
      </c>
      <c r="N1077" s="212">
        <v>4</v>
      </c>
      <c r="O1077" s="203" t="s">
        <v>629</v>
      </c>
      <c r="P1077" s="212">
        <v>33440</v>
      </c>
      <c r="Q1077" s="205">
        <v>1</v>
      </c>
      <c r="R1077" s="203" t="s">
        <v>632</v>
      </c>
      <c r="S1077" s="211">
        <v>41396.556967592602</v>
      </c>
      <c r="T1077" s="212">
        <v>-4</v>
      </c>
      <c r="U1077" s="224">
        <v>33440</v>
      </c>
    </row>
    <row r="1078" spans="1:21" s="183" customFormat="1" hidden="1">
      <c r="A1078" s="203" t="s">
        <v>622</v>
      </c>
      <c r="B1078" s="203" t="s">
        <v>623</v>
      </c>
      <c r="C1078" s="203" t="s">
        <v>624</v>
      </c>
      <c r="D1078" s="203"/>
      <c r="E1078" s="203" t="s">
        <v>2104</v>
      </c>
      <c r="F1078" s="203" t="s">
        <v>2105</v>
      </c>
      <c r="G1078" s="205">
        <v>1</v>
      </c>
      <c r="H1078" s="203" t="s">
        <v>79</v>
      </c>
      <c r="I1078" s="203" t="s">
        <v>678</v>
      </c>
      <c r="J1078" s="203" t="s">
        <v>679</v>
      </c>
      <c r="K1078" s="203" t="s">
        <v>629</v>
      </c>
      <c r="L1078" s="211">
        <v>41414.65</v>
      </c>
      <c r="M1078" s="203" t="s">
        <v>630</v>
      </c>
      <c r="N1078" s="212">
        <v>24</v>
      </c>
      <c r="O1078" s="203" t="s">
        <v>669</v>
      </c>
      <c r="P1078" s="212">
        <v>54000</v>
      </c>
      <c r="Q1078" s="205">
        <v>1</v>
      </c>
      <c r="R1078" s="203" t="s">
        <v>632</v>
      </c>
      <c r="S1078" s="211">
        <v>41415.600335648101</v>
      </c>
      <c r="T1078" s="212">
        <v>-24</v>
      </c>
      <c r="U1078" s="224">
        <v>54000</v>
      </c>
    </row>
    <row r="1079" spans="1:21" s="183" customFormat="1" hidden="1">
      <c r="A1079" s="203" t="s">
        <v>622</v>
      </c>
      <c r="B1079" s="203" t="s">
        <v>623</v>
      </c>
      <c r="C1079" s="203" t="s">
        <v>624</v>
      </c>
      <c r="D1079" s="203"/>
      <c r="E1079" s="203" t="s">
        <v>2104</v>
      </c>
      <c r="F1079" s="203" t="s">
        <v>2105</v>
      </c>
      <c r="G1079" s="205">
        <v>2</v>
      </c>
      <c r="H1079" s="203" t="s">
        <v>79</v>
      </c>
      <c r="I1079" s="203" t="s">
        <v>680</v>
      </c>
      <c r="J1079" s="203" t="s">
        <v>681</v>
      </c>
      <c r="K1079" s="203" t="s">
        <v>629</v>
      </c>
      <c r="L1079" s="211">
        <v>41414.65</v>
      </c>
      <c r="M1079" s="203" t="s">
        <v>630</v>
      </c>
      <c r="N1079" s="212">
        <v>25</v>
      </c>
      <c r="O1079" s="203" t="s">
        <v>656</v>
      </c>
      <c r="P1079" s="212">
        <v>224305.75</v>
      </c>
      <c r="Q1079" s="205">
        <v>1</v>
      </c>
      <c r="R1079" s="203" t="s">
        <v>632</v>
      </c>
      <c r="S1079" s="211">
        <v>41415.600335648101</v>
      </c>
      <c r="T1079" s="212">
        <v>-25</v>
      </c>
      <c r="U1079" s="224">
        <v>224305.75</v>
      </c>
    </row>
    <row r="1080" spans="1:21" s="183" customFormat="1" hidden="1">
      <c r="A1080" s="203" t="s">
        <v>622</v>
      </c>
      <c r="B1080" s="203" t="s">
        <v>623</v>
      </c>
      <c r="C1080" s="203" t="s">
        <v>624</v>
      </c>
      <c r="D1080" s="203"/>
      <c r="E1080" s="203" t="s">
        <v>2104</v>
      </c>
      <c r="F1080" s="203" t="s">
        <v>2105</v>
      </c>
      <c r="G1080" s="205">
        <v>3</v>
      </c>
      <c r="H1080" s="203" t="s">
        <v>79</v>
      </c>
      <c r="I1080" s="203" t="s">
        <v>1064</v>
      </c>
      <c r="J1080" s="203" t="s">
        <v>1065</v>
      </c>
      <c r="K1080" s="203" t="s">
        <v>629</v>
      </c>
      <c r="L1080" s="211">
        <v>41414.65</v>
      </c>
      <c r="M1080" s="203" t="s">
        <v>630</v>
      </c>
      <c r="N1080" s="212">
        <v>2</v>
      </c>
      <c r="O1080" s="203" t="s">
        <v>631</v>
      </c>
      <c r="P1080" s="212">
        <v>7000</v>
      </c>
      <c r="Q1080" s="205">
        <v>1</v>
      </c>
      <c r="R1080" s="203" t="s">
        <v>632</v>
      </c>
      <c r="S1080" s="211">
        <v>41415.600335648101</v>
      </c>
      <c r="T1080" s="212">
        <v>-2</v>
      </c>
      <c r="U1080" s="224">
        <v>7000</v>
      </c>
    </row>
    <row r="1081" spans="1:21" s="183" customFormat="1" hidden="1">
      <c r="A1081" s="203" t="s">
        <v>622</v>
      </c>
      <c r="B1081" s="203" t="s">
        <v>623</v>
      </c>
      <c r="C1081" s="203" t="s">
        <v>624</v>
      </c>
      <c r="D1081" s="203"/>
      <c r="E1081" s="203" t="s">
        <v>2104</v>
      </c>
      <c r="F1081" s="203" t="s">
        <v>2090</v>
      </c>
      <c r="G1081" s="205">
        <v>1</v>
      </c>
      <c r="H1081" s="203" t="s">
        <v>79</v>
      </c>
      <c r="I1081" s="203" t="s">
        <v>1637</v>
      </c>
      <c r="J1081" s="203" t="s">
        <v>1638</v>
      </c>
      <c r="K1081" s="203" t="s">
        <v>629</v>
      </c>
      <c r="L1081" s="211">
        <v>41417.662499999999</v>
      </c>
      <c r="M1081" s="203" t="s">
        <v>630</v>
      </c>
      <c r="N1081" s="212">
        <v>7</v>
      </c>
      <c r="O1081" s="203" t="s">
        <v>631</v>
      </c>
      <c r="P1081" s="212">
        <v>165550</v>
      </c>
      <c r="Q1081" s="205">
        <v>1</v>
      </c>
      <c r="R1081" s="203" t="s">
        <v>632</v>
      </c>
      <c r="S1081" s="211">
        <v>41421.640185185199</v>
      </c>
      <c r="T1081" s="212">
        <v>-7</v>
      </c>
      <c r="U1081" s="224">
        <v>165550</v>
      </c>
    </row>
    <row r="1082" spans="1:21" s="183" customFormat="1" hidden="1">
      <c r="A1082" s="203" t="s">
        <v>622</v>
      </c>
      <c r="B1082" s="203" t="s">
        <v>623</v>
      </c>
      <c r="C1082" s="203" t="s">
        <v>624</v>
      </c>
      <c r="D1082" s="203"/>
      <c r="E1082" s="203" t="s">
        <v>2106</v>
      </c>
      <c r="F1082" s="203" t="s">
        <v>2107</v>
      </c>
      <c r="G1082" s="205">
        <v>1</v>
      </c>
      <c r="H1082" s="203" t="s">
        <v>79</v>
      </c>
      <c r="I1082" s="203" t="s">
        <v>680</v>
      </c>
      <c r="J1082" s="203" t="s">
        <v>681</v>
      </c>
      <c r="K1082" s="203" t="s">
        <v>629</v>
      </c>
      <c r="L1082" s="211">
        <v>41400.762499999997</v>
      </c>
      <c r="M1082" s="203" t="s">
        <v>630</v>
      </c>
      <c r="N1082" s="212">
        <v>25</v>
      </c>
      <c r="O1082" s="203" t="s">
        <v>656</v>
      </c>
      <c r="P1082" s="212">
        <v>224305.75</v>
      </c>
      <c r="Q1082" s="205">
        <v>1</v>
      </c>
      <c r="R1082" s="203" t="s">
        <v>632</v>
      </c>
      <c r="S1082" s="211">
        <v>41400.408333333296</v>
      </c>
      <c r="T1082" s="212">
        <v>-25</v>
      </c>
      <c r="U1082" s="224">
        <v>224305.75</v>
      </c>
    </row>
    <row r="1083" spans="1:21" s="183" customFormat="1" hidden="1">
      <c r="A1083" s="203" t="s">
        <v>622</v>
      </c>
      <c r="B1083" s="203" t="s">
        <v>623</v>
      </c>
      <c r="C1083" s="203" t="s">
        <v>624</v>
      </c>
      <c r="D1083" s="203"/>
      <c r="E1083" s="203" t="s">
        <v>2108</v>
      </c>
      <c r="F1083" s="203" t="s">
        <v>2109</v>
      </c>
      <c r="G1083" s="205">
        <v>1</v>
      </c>
      <c r="H1083" s="203" t="s">
        <v>79</v>
      </c>
      <c r="I1083" s="203" t="s">
        <v>678</v>
      </c>
      <c r="J1083" s="203" t="s">
        <v>679</v>
      </c>
      <c r="K1083" s="203" t="s">
        <v>629</v>
      </c>
      <c r="L1083" s="211">
        <v>41409.752951388902</v>
      </c>
      <c r="M1083" s="203" t="s">
        <v>630</v>
      </c>
      <c r="N1083" s="212">
        <v>248</v>
      </c>
      <c r="O1083" s="203" t="s">
        <v>669</v>
      </c>
      <c r="P1083" s="212">
        <v>558000</v>
      </c>
      <c r="Q1083" s="205">
        <v>1</v>
      </c>
      <c r="R1083" s="203" t="s">
        <v>632</v>
      </c>
      <c r="S1083" s="211">
        <v>41402.367511574099</v>
      </c>
      <c r="T1083" s="212">
        <v>-248</v>
      </c>
      <c r="U1083" s="224">
        <v>558000</v>
      </c>
    </row>
    <row r="1084" spans="1:21" s="183" customFormat="1" hidden="1">
      <c r="A1084" s="203" t="s">
        <v>622</v>
      </c>
      <c r="B1084" s="203" t="s">
        <v>623</v>
      </c>
      <c r="C1084" s="203" t="s">
        <v>624</v>
      </c>
      <c r="D1084" s="203"/>
      <c r="E1084" s="203" t="s">
        <v>2108</v>
      </c>
      <c r="F1084" s="203" t="s">
        <v>2109</v>
      </c>
      <c r="G1084" s="205">
        <v>1</v>
      </c>
      <c r="H1084" s="203" t="s">
        <v>79</v>
      </c>
      <c r="I1084" s="203" t="s">
        <v>678</v>
      </c>
      <c r="J1084" s="203" t="s">
        <v>679</v>
      </c>
      <c r="K1084" s="203" t="s">
        <v>629</v>
      </c>
      <c r="L1084" s="211">
        <v>41409.752951388902</v>
      </c>
      <c r="M1084" s="203" t="s">
        <v>630</v>
      </c>
      <c r="N1084" s="212">
        <v>248</v>
      </c>
      <c r="O1084" s="203" t="s">
        <v>669</v>
      </c>
      <c r="P1084" s="212">
        <v>558000</v>
      </c>
      <c r="Q1084" s="205">
        <v>2</v>
      </c>
      <c r="R1084" s="203" t="s">
        <v>632</v>
      </c>
      <c r="S1084" s="211">
        <v>41425.584641203699</v>
      </c>
      <c r="T1084" s="212">
        <v>-50</v>
      </c>
      <c r="U1084" s="224">
        <v>112500</v>
      </c>
    </row>
    <row r="1085" spans="1:21" s="183" customFormat="1" hidden="1">
      <c r="A1085" s="203" t="s">
        <v>622</v>
      </c>
      <c r="B1085" s="203" t="s">
        <v>623</v>
      </c>
      <c r="C1085" s="203" t="s">
        <v>624</v>
      </c>
      <c r="D1085" s="203"/>
      <c r="E1085" s="203" t="s">
        <v>2108</v>
      </c>
      <c r="F1085" s="203" t="s">
        <v>2110</v>
      </c>
      <c r="G1085" s="205">
        <v>1</v>
      </c>
      <c r="H1085" s="203" t="s">
        <v>79</v>
      </c>
      <c r="I1085" s="203" t="s">
        <v>678</v>
      </c>
      <c r="J1085" s="203" t="s">
        <v>679</v>
      </c>
      <c r="K1085" s="203" t="s">
        <v>629</v>
      </c>
      <c r="L1085" s="211">
        <v>41424.6430555556</v>
      </c>
      <c r="M1085" s="203" t="s">
        <v>630</v>
      </c>
      <c r="N1085" s="212">
        <v>50</v>
      </c>
      <c r="O1085" s="203" t="s">
        <v>669</v>
      </c>
      <c r="P1085" s="212">
        <v>112500</v>
      </c>
      <c r="Q1085" s="205">
        <v>1</v>
      </c>
      <c r="R1085" s="203" t="s">
        <v>632</v>
      </c>
      <c r="S1085" s="211">
        <v>41402.367511574099</v>
      </c>
      <c r="T1085" s="212">
        <v>-248</v>
      </c>
      <c r="U1085" s="224">
        <v>558000</v>
      </c>
    </row>
    <row r="1086" spans="1:21" s="183" customFormat="1" hidden="1">
      <c r="A1086" s="203" t="s">
        <v>622</v>
      </c>
      <c r="B1086" s="203" t="s">
        <v>623</v>
      </c>
      <c r="C1086" s="203" t="s">
        <v>624</v>
      </c>
      <c r="D1086" s="203"/>
      <c r="E1086" s="203" t="s">
        <v>2108</v>
      </c>
      <c r="F1086" s="203" t="s">
        <v>2110</v>
      </c>
      <c r="G1086" s="205">
        <v>1</v>
      </c>
      <c r="H1086" s="203" t="s">
        <v>79</v>
      </c>
      <c r="I1086" s="203" t="s">
        <v>678</v>
      </c>
      <c r="J1086" s="203" t="s">
        <v>679</v>
      </c>
      <c r="K1086" s="203" t="s">
        <v>629</v>
      </c>
      <c r="L1086" s="211">
        <v>41424.6430555556</v>
      </c>
      <c r="M1086" s="203" t="s">
        <v>630</v>
      </c>
      <c r="N1086" s="212">
        <v>50</v>
      </c>
      <c r="O1086" s="203" t="s">
        <v>669</v>
      </c>
      <c r="P1086" s="212">
        <v>112500</v>
      </c>
      <c r="Q1086" s="205">
        <v>2</v>
      </c>
      <c r="R1086" s="203" t="s">
        <v>632</v>
      </c>
      <c r="S1086" s="211">
        <v>41425.584641203699</v>
      </c>
      <c r="T1086" s="212">
        <v>-50</v>
      </c>
      <c r="U1086" s="224">
        <v>112500</v>
      </c>
    </row>
    <row r="1087" spans="1:21" s="183" customFormat="1" hidden="1">
      <c r="A1087" s="203" t="s">
        <v>622</v>
      </c>
      <c r="B1087" s="203" t="s">
        <v>623</v>
      </c>
      <c r="C1087" s="203" t="s">
        <v>624</v>
      </c>
      <c r="D1087" s="203"/>
      <c r="E1087" s="203" t="s">
        <v>2108</v>
      </c>
      <c r="F1087" s="203" t="s">
        <v>2110</v>
      </c>
      <c r="G1087" s="205">
        <v>2</v>
      </c>
      <c r="H1087" s="203" t="s">
        <v>79</v>
      </c>
      <c r="I1087" s="203" t="s">
        <v>1051</v>
      </c>
      <c r="J1087" s="203" t="s">
        <v>443</v>
      </c>
      <c r="K1087" s="203" t="s">
        <v>629</v>
      </c>
      <c r="L1087" s="211">
        <v>41424.6430555556</v>
      </c>
      <c r="M1087" s="203" t="s">
        <v>630</v>
      </c>
      <c r="N1087" s="212">
        <v>1500</v>
      </c>
      <c r="O1087" s="203" t="s">
        <v>631</v>
      </c>
      <c r="P1087" s="212">
        <v>1650000</v>
      </c>
      <c r="Q1087" s="205">
        <v>1</v>
      </c>
      <c r="R1087" s="203" t="s">
        <v>632</v>
      </c>
      <c r="S1087" s="211">
        <v>41425.584641203699</v>
      </c>
      <c r="T1087" s="212">
        <v>-1500</v>
      </c>
      <c r="U1087" s="224">
        <v>1650000</v>
      </c>
    </row>
    <row r="1088" spans="1:21" s="183" customFormat="1" hidden="1">
      <c r="A1088" s="203" t="s">
        <v>622</v>
      </c>
      <c r="B1088" s="203" t="s">
        <v>623</v>
      </c>
      <c r="C1088" s="203" t="s">
        <v>624</v>
      </c>
      <c r="D1088" s="203"/>
      <c r="E1088" s="203" t="s">
        <v>2108</v>
      </c>
      <c r="F1088" s="203" t="s">
        <v>2110</v>
      </c>
      <c r="G1088" s="205">
        <v>3</v>
      </c>
      <c r="H1088" s="203" t="s">
        <v>79</v>
      </c>
      <c r="I1088" s="203" t="s">
        <v>1637</v>
      </c>
      <c r="J1088" s="203" t="s">
        <v>1638</v>
      </c>
      <c r="K1088" s="203" t="s">
        <v>629</v>
      </c>
      <c r="L1088" s="211">
        <v>41424.6430555556</v>
      </c>
      <c r="M1088" s="203" t="s">
        <v>630</v>
      </c>
      <c r="N1088" s="212">
        <v>100</v>
      </c>
      <c r="O1088" s="203" t="s">
        <v>631</v>
      </c>
      <c r="P1088" s="212">
        <v>2365000</v>
      </c>
      <c r="Q1088" s="205">
        <v>1</v>
      </c>
      <c r="R1088" s="203" t="s">
        <v>632</v>
      </c>
      <c r="S1088" s="211">
        <v>41425.5846296296</v>
      </c>
      <c r="T1088" s="212">
        <v>-100</v>
      </c>
      <c r="U1088" s="224">
        <v>2365000</v>
      </c>
    </row>
    <row r="1089" spans="1:21" s="183" customFormat="1" hidden="1">
      <c r="A1089" s="203" t="s">
        <v>622</v>
      </c>
      <c r="B1089" s="203" t="s">
        <v>623</v>
      </c>
      <c r="C1089" s="203" t="s">
        <v>624</v>
      </c>
      <c r="D1089" s="203"/>
      <c r="E1089" s="203" t="s">
        <v>2108</v>
      </c>
      <c r="F1089" s="203" t="s">
        <v>629</v>
      </c>
      <c r="G1089" s="205" t="s">
        <v>629</v>
      </c>
      <c r="H1089" s="203" t="s">
        <v>79</v>
      </c>
      <c r="I1089" s="203" t="s">
        <v>2111</v>
      </c>
      <c r="J1089" s="203" t="s">
        <v>372</v>
      </c>
      <c r="K1089" s="203" t="s">
        <v>629</v>
      </c>
      <c r="L1089" s="211">
        <v>41400.484722222202</v>
      </c>
      <c r="M1089" s="203" t="s">
        <v>630</v>
      </c>
      <c r="N1089" s="212">
        <v>50</v>
      </c>
      <c r="O1089" s="203" t="s">
        <v>629</v>
      </c>
      <c r="P1089" s="212">
        <v>566666.5</v>
      </c>
      <c r="Q1089" s="205">
        <v>1</v>
      </c>
      <c r="R1089" s="203" t="s">
        <v>632</v>
      </c>
      <c r="S1089" s="211">
        <v>41401.573726851799</v>
      </c>
      <c r="T1089" s="212">
        <v>-50</v>
      </c>
      <c r="U1089" s="224">
        <v>566666.5</v>
      </c>
    </row>
    <row r="1090" spans="1:21" s="183" customFormat="1" hidden="1">
      <c r="A1090" s="203" t="s">
        <v>622</v>
      </c>
      <c r="B1090" s="203" t="s">
        <v>623</v>
      </c>
      <c r="C1090" s="203" t="s">
        <v>624</v>
      </c>
      <c r="D1090" s="203"/>
      <c r="E1090" s="203" t="s">
        <v>2112</v>
      </c>
      <c r="F1090" s="203" t="s">
        <v>2113</v>
      </c>
      <c r="G1090" s="205">
        <v>1</v>
      </c>
      <c r="H1090" s="203" t="s">
        <v>79</v>
      </c>
      <c r="I1090" s="203" t="s">
        <v>1154</v>
      </c>
      <c r="J1090" s="203" t="s">
        <v>368</v>
      </c>
      <c r="K1090" s="203" t="s">
        <v>629</v>
      </c>
      <c r="L1090" s="211">
        <v>41402.652083333298</v>
      </c>
      <c r="M1090" s="203" t="s">
        <v>630</v>
      </c>
      <c r="N1090" s="212">
        <v>6</v>
      </c>
      <c r="O1090" s="203" t="s">
        <v>1815</v>
      </c>
      <c r="P1090" s="212">
        <v>262500</v>
      </c>
      <c r="Q1090" s="205">
        <v>1</v>
      </c>
      <c r="R1090" s="203" t="s">
        <v>632</v>
      </c>
      <c r="S1090" s="211">
        <v>41402.571412037003</v>
      </c>
      <c r="T1090" s="212">
        <v>-6</v>
      </c>
      <c r="U1090" s="224">
        <v>262500</v>
      </c>
    </row>
    <row r="1091" spans="1:21" s="183" customFormat="1" hidden="1">
      <c r="A1091" s="203" t="s">
        <v>622</v>
      </c>
      <c r="B1091" s="203" t="s">
        <v>623</v>
      </c>
      <c r="C1091" s="203" t="s">
        <v>624</v>
      </c>
      <c r="D1091" s="203"/>
      <c r="E1091" s="203" t="s">
        <v>2112</v>
      </c>
      <c r="F1091" s="203" t="s">
        <v>629</v>
      </c>
      <c r="G1091" s="205" t="s">
        <v>629</v>
      </c>
      <c r="H1091" s="203" t="s">
        <v>79</v>
      </c>
      <c r="I1091" s="203" t="s">
        <v>680</v>
      </c>
      <c r="J1091" s="203" t="s">
        <v>681</v>
      </c>
      <c r="K1091" s="203" t="s">
        <v>629</v>
      </c>
      <c r="L1091" s="211">
        <v>41396.634722222203</v>
      </c>
      <c r="M1091" s="203" t="s">
        <v>630</v>
      </c>
      <c r="N1091" s="212">
        <v>50</v>
      </c>
      <c r="O1091" s="203" t="s">
        <v>629</v>
      </c>
      <c r="P1091" s="212">
        <v>448611.5</v>
      </c>
      <c r="Q1091" s="205">
        <v>1</v>
      </c>
      <c r="R1091" s="203" t="s">
        <v>632</v>
      </c>
      <c r="S1091" s="211">
        <v>41402.571423611102</v>
      </c>
      <c r="T1091" s="212">
        <v>-50</v>
      </c>
      <c r="U1091" s="224">
        <v>448611.5</v>
      </c>
    </row>
    <row r="1092" spans="1:21" s="183" customFormat="1" hidden="1">
      <c r="A1092" s="203" t="s">
        <v>622</v>
      </c>
      <c r="B1092" s="203" t="s">
        <v>623</v>
      </c>
      <c r="C1092" s="203" t="s">
        <v>624</v>
      </c>
      <c r="D1092" s="203"/>
      <c r="E1092" s="203" t="s">
        <v>2112</v>
      </c>
      <c r="F1092" s="203" t="s">
        <v>629</v>
      </c>
      <c r="G1092" s="205" t="s">
        <v>629</v>
      </c>
      <c r="H1092" s="203" t="s">
        <v>79</v>
      </c>
      <c r="I1092" s="203" t="s">
        <v>1064</v>
      </c>
      <c r="J1092" s="203" t="s">
        <v>1065</v>
      </c>
      <c r="K1092" s="203" t="s">
        <v>629</v>
      </c>
      <c r="L1092" s="211">
        <v>41396.634722222203</v>
      </c>
      <c r="M1092" s="203" t="s">
        <v>630</v>
      </c>
      <c r="N1092" s="212">
        <v>8</v>
      </c>
      <c r="O1092" s="203" t="s">
        <v>629</v>
      </c>
      <c r="P1092" s="212">
        <v>28000</v>
      </c>
      <c r="Q1092" s="205">
        <v>1</v>
      </c>
      <c r="R1092" s="203" t="s">
        <v>632</v>
      </c>
      <c r="S1092" s="211">
        <v>41402.571423611102</v>
      </c>
      <c r="T1092" s="212">
        <v>-8</v>
      </c>
      <c r="U1092" s="224">
        <v>28000</v>
      </c>
    </row>
    <row r="1093" spans="1:21" s="183" customFormat="1" hidden="1">
      <c r="A1093" s="203" t="s">
        <v>622</v>
      </c>
      <c r="B1093" s="203" t="s">
        <v>623</v>
      </c>
      <c r="C1093" s="203" t="s">
        <v>624</v>
      </c>
      <c r="D1093" s="203"/>
      <c r="E1093" s="203" t="s">
        <v>2114</v>
      </c>
      <c r="F1093" s="203" t="s">
        <v>2115</v>
      </c>
      <c r="G1093" s="205">
        <v>1</v>
      </c>
      <c r="H1093" s="203" t="s">
        <v>79</v>
      </c>
      <c r="I1093" s="203" t="s">
        <v>2116</v>
      </c>
      <c r="J1093" s="203" t="s">
        <v>2117</v>
      </c>
      <c r="K1093" s="203" t="s">
        <v>629</v>
      </c>
      <c r="L1093" s="211">
        <v>41400.604166666701</v>
      </c>
      <c r="M1093" s="203" t="s">
        <v>630</v>
      </c>
      <c r="N1093" s="212">
        <v>3</v>
      </c>
      <c r="O1093" s="203" t="s">
        <v>664</v>
      </c>
      <c r="P1093" s="212">
        <v>3762000</v>
      </c>
      <c r="Q1093" s="205">
        <v>1</v>
      </c>
      <c r="R1093" s="203" t="s">
        <v>632</v>
      </c>
      <c r="S1093" s="211">
        <v>41402.3524652778</v>
      </c>
      <c r="T1093" s="212">
        <v>-3</v>
      </c>
      <c r="U1093" s="224">
        <v>3762000</v>
      </c>
    </row>
    <row r="1094" spans="1:21" s="183" customFormat="1" hidden="1">
      <c r="A1094" s="203" t="s">
        <v>622</v>
      </c>
      <c r="B1094" s="203" t="s">
        <v>623</v>
      </c>
      <c r="C1094" s="203" t="s">
        <v>624</v>
      </c>
      <c r="D1094" s="203"/>
      <c r="E1094" s="203" t="s">
        <v>2114</v>
      </c>
      <c r="F1094" s="203" t="s">
        <v>2118</v>
      </c>
      <c r="G1094" s="205">
        <v>1</v>
      </c>
      <c r="H1094" s="203" t="s">
        <v>79</v>
      </c>
      <c r="I1094" s="203" t="s">
        <v>653</v>
      </c>
      <c r="J1094" s="203" t="s">
        <v>654</v>
      </c>
      <c r="K1094" s="203" t="s">
        <v>629</v>
      </c>
      <c r="L1094" s="211">
        <v>41415.640972222202</v>
      </c>
      <c r="M1094" s="203" t="s">
        <v>655</v>
      </c>
      <c r="N1094" s="212">
        <v>1000</v>
      </c>
      <c r="O1094" s="203" t="s">
        <v>656</v>
      </c>
      <c r="P1094" s="212">
        <v>36300000</v>
      </c>
      <c r="Q1094" s="205">
        <v>1</v>
      </c>
      <c r="R1094" s="203" t="s">
        <v>632</v>
      </c>
      <c r="S1094" s="211">
        <v>41416.656261574099</v>
      </c>
      <c r="T1094" s="212">
        <v>-1000</v>
      </c>
      <c r="U1094" s="224">
        <v>36300000</v>
      </c>
    </row>
    <row r="1095" spans="1:21" s="183" customFormat="1" hidden="1">
      <c r="A1095" s="203" t="s">
        <v>622</v>
      </c>
      <c r="B1095" s="203" t="s">
        <v>623</v>
      </c>
      <c r="C1095" s="203" t="s">
        <v>624</v>
      </c>
      <c r="D1095" s="203"/>
      <c r="E1095" s="203" t="s">
        <v>2114</v>
      </c>
      <c r="F1095" s="203" t="s">
        <v>2118</v>
      </c>
      <c r="G1095" s="205">
        <v>2</v>
      </c>
      <c r="H1095" s="203" t="s">
        <v>79</v>
      </c>
      <c r="I1095" s="203" t="s">
        <v>1372</v>
      </c>
      <c r="J1095" s="203" t="s">
        <v>1373</v>
      </c>
      <c r="K1095" s="203" t="s">
        <v>629</v>
      </c>
      <c r="L1095" s="211">
        <v>41415.640972222202</v>
      </c>
      <c r="M1095" s="203" t="s">
        <v>655</v>
      </c>
      <c r="N1095" s="212">
        <v>4000</v>
      </c>
      <c r="O1095" s="203" t="s">
        <v>656</v>
      </c>
      <c r="P1095" s="212">
        <v>49720000</v>
      </c>
      <c r="Q1095" s="205">
        <v>1</v>
      </c>
      <c r="R1095" s="203" t="s">
        <v>632</v>
      </c>
      <c r="S1095" s="211">
        <v>41416.656261574099</v>
      </c>
      <c r="T1095" s="212">
        <v>-4000</v>
      </c>
      <c r="U1095" s="224">
        <v>49720000</v>
      </c>
    </row>
    <row r="1096" spans="1:21" s="183" customFormat="1" hidden="1">
      <c r="A1096" s="203" t="s">
        <v>622</v>
      </c>
      <c r="B1096" s="203" t="s">
        <v>623</v>
      </c>
      <c r="C1096" s="203" t="s">
        <v>624</v>
      </c>
      <c r="D1096" s="203"/>
      <c r="E1096" s="203" t="s">
        <v>2114</v>
      </c>
      <c r="F1096" s="203" t="s">
        <v>2119</v>
      </c>
      <c r="G1096" s="205">
        <v>1</v>
      </c>
      <c r="H1096" s="203" t="s">
        <v>79</v>
      </c>
      <c r="I1096" s="203" t="s">
        <v>2120</v>
      </c>
      <c r="J1096" s="203" t="s">
        <v>2121</v>
      </c>
      <c r="K1096" s="203" t="s">
        <v>629</v>
      </c>
      <c r="L1096" s="211">
        <v>41418.624305555597</v>
      </c>
      <c r="M1096" s="203" t="s">
        <v>630</v>
      </c>
      <c r="N1096" s="212">
        <v>3</v>
      </c>
      <c r="O1096" s="203" t="s">
        <v>664</v>
      </c>
      <c r="P1096" s="212">
        <v>1286670</v>
      </c>
      <c r="Q1096" s="205">
        <v>1</v>
      </c>
      <c r="R1096" s="203" t="s">
        <v>632</v>
      </c>
      <c r="S1096" s="211">
        <v>41421.6383333333</v>
      </c>
      <c r="T1096" s="212">
        <v>-3</v>
      </c>
      <c r="U1096" s="224">
        <v>1286670</v>
      </c>
    </row>
    <row r="1097" spans="1:21" s="183" customFormat="1" hidden="1">
      <c r="A1097" s="203" t="s">
        <v>622</v>
      </c>
      <c r="B1097" s="203" t="s">
        <v>623</v>
      </c>
      <c r="C1097" s="203" t="s">
        <v>624</v>
      </c>
      <c r="D1097" s="203"/>
      <c r="E1097" s="203" t="s">
        <v>2114</v>
      </c>
      <c r="F1097" s="203" t="s">
        <v>2119</v>
      </c>
      <c r="G1097" s="205">
        <v>2</v>
      </c>
      <c r="H1097" s="203" t="s">
        <v>79</v>
      </c>
      <c r="I1097" s="203" t="s">
        <v>2122</v>
      </c>
      <c r="J1097" s="203" t="s">
        <v>2123</v>
      </c>
      <c r="K1097" s="203" t="s">
        <v>629</v>
      </c>
      <c r="L1097" s="211">
        <v>41418.624305555597</v>
      </c>
      <c r="M1097" s="203" t="s">
        <v>630</v>
      </c>
      <c r="N1097" s="212">
        <v>5</v>
      </c>
      <c r="O1097" s="203" t="s">
        <v>664</v>
      </c>
      <c r="P1097" s="212">
        <v>7364500</v>
      </c>
      <c r="Q1097" s="205">
        <v>1</v>
      </c>
      <c r="R1097" s="203" t="s">
        <v>632</v>
      </c>
      <c r="S1097" s="211">
        <v>41421.6383333333</v>
      </c>
      <c r="T1097" s="212">
        <v>-5</v>
      </c>
      <c r="U1097" s="224">
        <v>7364500</v>
      </c>
    </row>
    <row r="1098" spans="1:21" s="183" customFormat="1" hidden="1">
      <c r="A1098" s="203" t="s">
        <v>622</v>
      </c>
      <c r="B1098" s="203" t="s">
        <v>623</v>
      </c>
      <c r="C1098" s="203" t="s">
        <v>624</v>
      </c>
      <c r="D1098" s="203"/>
      <c r="E1098" s="203" t="s">
        <v>2114</v>
      </c>
      <c r="F1098" s="203" t="s">
        <v>2119</v>
      </c>
      <c r="G1098" s="205">
        <v>3</v>
      </c>
      <c r="H1098" s="203" t="s">
        <v>79</v>
      </c>
      <c r="I1098" s="203" t="s">
        <v>2124</v>
      </c>
      <c r="J1098" s="203" t="s">
        <v>2125</v>
      </c>
      <c r="K1098" s="203" t="s">
        <v>629</v>
      </c>
      <c r="L1098" s="211">
        <v>41418.624305555597</v>
      </c>
      <c r="M1098" s="203" t="s">
        <v>630</v>
      </c>
      <c r="N1098" s="212">
        <v>2</v>
      </c>
      <c r="O1098" s="203" t="s">
        <v>664</v>
      </c>
      <c r="P1098" s="212">
        <v>2174480</v>
      </c>
      <c r="Q1098" s="205">
        <v>1</v>
      </c>
      <c r="R1098" s="203" t="s">
        <v>632</v>
      </c>
      <c r="S1098" s="211">
        <v>41421.6383333333</v>
      </c>
      <c r="T1098" s="212">
        <v>-2</v>
      </c>
      <c r="U1098" s="224">
        <v>2174480</v>
      </c>
    </row>
    <row r="1099" spans="1:21" s="183" customFormat="1" hidden="1">
      <c r="A1099" s="203" t="s">
        <v>622</v>
      </c>
      <c r="B1099" s="203" t="s">
        <v>623</v>
      </c>
      <c r="C1099" s="203" t="s">
        <v>624</v>
      </c>
      <c r="D1099" s="203"/>
      <c r="E1099" s="203" t="s">
        <v>2114</v>
      </c>
      <c r="F1099" s="203" t="s">
        <v>2119</v>
      </c>
      <c r="G1099" s="205">
        <v>4</v>
      </c>
      <c r="H1099" s="203" t="s">
        <v>79</v>
      </c>
      <c r="I1099" s="203" t="s">
        <v>2126</v>
      </c>
      <c r="J1099" s="203" t="s">
        <v>2127</v>
      </c>
      <c r="K1099" s="203" t="s">
        <v>629</v>
      </c>
      <c r="L1099" s="211">
        <v>41418.624305555597</v>
      </c>
      <c r="M1099" s="203" t="s">
        <v>630</v>
      </c>
      <c r="N1099" s="212">
        <v>2</v>
      </c>
      <c r="O1099" s="203" t="s">
        <v>664</v>
      </c>
      <c r="P1099" s="212">
        <v>2533300</v>
      </c>
      <c r="Q1099" s="205">
        <v>1</v>
      </c>
      <c r="R1099" s="203" t="s">
        <v>632</v>
      </c>
      <c r="S1099" s="211">
        <v>41421.6383333333</v>
      </c>
      <c r="T1099" s="212">
        <v>-2</v>
      </c>
      <c r="U1099" s="224">
        <v>2533300</v>
      </c>
    </row>
    <row r="1100" spans="1:21" s="183" customFormat="1" hidden="1">
      <c r="A1100" s="203" t="s">
        <v>622</v>
      </c>
      <c r="B1100" s="203" t="s">
        <v>623</v>
      </c>
      <c r="C1100" s="203" t="s">
        <v>624</v>
      </c>
      <c r="D1100" s="203"/>
      <c r="E1100" s="203" t="s">
        <v>2114</v>
      </c>
      <c r="F1100" s="203" t="s">
        <v>2119</v>
      </c>
      <c r="G1100" s="205">
        <v>5</v>
      </c>
      <c r="H1100" s="203" t="s">
        <v>79</v>
      </c>
      <c r="I1100" s="203" t="s">
        <v>2128</v>
      </c>
      <c r="J1100" s="203" t="s">
        <v>2129</v>
      </c>
      <c r="K1100" s="203" t="s">
        <v>629</v>
      </c>
      <c r="L1100" s="211">
        <v>41418.624305555597</v>
      </c>
      <c r="M1100" s="203" t="s">
        <v>630</v>
      </c>
      <c r="N1100" s="212">
        <v>2</v>
      </c>
      <c r="O1100" s="203" t="s">
        <v>2130</v>
      </c>
      <c r="P1100" s="212">
        <v>1800260</v>
      </c>
      <c r="Q1100" s="205">
        <v>1</v>
      </c>
      <c r="R1100" s="203" t="s">
        <v>632</v>
      </c>
      <c r="S1100" s="211">
        <v>41421.6383333333</v>
      </c>
      <c r="T1100" s="212">
        <v>-2</v>
      </c>
      <c r="U1100" s="224">
        <v>1800260</v>
      </c>
    </row>
    <row r="1101" spans="1:21" s="183" customFormat="1" hidden="1">
      <c r="A1101" s="203" t="s">
        <v>622</v>
      </c>
      <c r="B1101" s="203" t="s">
        <v>623</v>
      </c>
      <c r="C1101" s="203" t="s">
        <v>624</v>
      </c>
      <c r="D1101" s="203"/>
      <c r="E1101" s="203" t="s">
        <v>2114</v>
      </c>
      <c r="F1101" s="203" t="s">
        <v>2119</v>
      </c>
      <c r="G1101" s="205">
        <v>6</v>
      </c>
      <c r="H1101" s="203" t="s">
        <v>79</v>
      </c>
      <c r="I1101" s="203" t="s">
        <v>2131</v>
      </c>
      <c r="J1101" s="203" t="s">
        <v>2132</v>
      </c>
      <c r="K1101" s="203" t="s">
        <v>629</v>
      </c>
      <c r="L1101" s="211">
        <v>41418.624305555597</v>
      </c>
      <c r="M1101" s="203" t="s">
        <v>630</v>
      </c>
      <c r="N1101" s="212">
        <v>3</v>
      </c>
      <c r="O1101" s="203" t="s">
        <v>664</v>
      </c>
      <c r="P1101" s="212">
        <v>7100940</v>
      </c>
      <c r="Q1101" s="205">
        <v>1</v>
      </c>
      <c r="R1101" s="203" t="s">
        <v>632</v>
      </c>
      <c r="S1101" s="211">
        <v>41421.6383333333</v>
      </c>
      <c r="T1101" s="212">
        <v>-3</v>
      </c>
      <c r="U1101" s="224">
        <v>7100940</v>
      </c>
    </row>
    <row r="1102" spans="1:21" s="183" customFormat="1" hidden="1">
      <c r="A1102" s="203" t="s">
        <v>622</v>
      </c>
      <c r="B1102" s="203" t="s">
        <v>623</v>
      </c>
      <c r="C1102" s="203" t="s">
        <v>624</v>
      </c>
      <c r="D1102" s="203"/>
      <c r="E1102" s="203" t="s">
        <v>2114</v>
      </c>
      <c r="F1102" s="203" t="s">
        <v>629</v>
      </c>
      <c r="G1102" s="205" t="s">
        <v>629</v>
      </c>
      <c r="H1102" s="203" t="s">
        <v>79</v>
      </c>
      <c r="I1102" s="203" t="s">
        <v>2133</v>
      </c>
      <c r="J1102" s="203" t="s">
        <v>2134</v>
      </c>
      <c r="K1102" s="203" t="s">
        <v>629</v>
      </c>
      <c r="L1102" s="211">
        <v>41400.310416666704</v>
      </c>
      <c r="M1102" s="203" t="s">
        <v>655</v>
      </c>
      <c r="N1102" s="212">
        <v>5</v>
      </c>
      <c r="O1102" s="203" t="s">
        <v>629</v>
      </c>
      <c r="P1102" s="212">
        <v>3311628.55</v>
      </c>
      <c r="Q1102" s="205">
        <v>1</v>
      </c>
      <c r="R1102" s="203" t="s">
        <v>632</v>
      </c>
      <c r="S1102" s="211">
        <v>41401.481307870403</v>
      </c>
      <c r="T1102" s="212">
        <v>-5</v>
      </c>
      <c r="U1102" s="224">
        <v>3311628.55</v>
      </c>
    </row>
    <row r="1103" spans="1:21" s="183" customFormat="1" hidden="1">
      <c r="A1103" s="203" t="s">
        <v>622</v>
      </c>
      <c r="B1103" s="203" t="s">
        <v>623</v>
      </c>
      <c r="C1103" s="203" t="s">
        <v>624</v>
      </c>
      <c r="D1103" s="203"/>
      <c r="E1103" s="203" t="s">
        <v>2114</v>
      </c>
      <c r="F1103" s="203" t="s">
        <v>629</v>
      </c>
      <c r="G1103" s="205" t="s">
        <v>629</v>
      </c>
      <c r="H1103" s="203" t="s">
        <v>79</v>
      </c>
      <c r="I1103" s="203" t="s">
        <v>2133</v>
      </c>
      <c r="J1103" s="203" t="s">
        <v>2134</v>
      </c>
      <c r="K1103" s="203" t="s">
        <v>629</v>
      </c>
      <c r="L1103" s="211">
        <v>41400.320833333302</v>
      </c>
      <c r="M1103" s="203" t="s">
        <v>655</v>
      </c>
      <c r="N1103" s="212">
        <v>2</v>
      </c>
      <c r="O1103" s="203" t="s">
        <v>629</v>
      </c>
      <c r="P1103" s="212">
        <v>1324651.42</v>
      </c>
      <c r="Q1103" s="205">
        <v>2</v>
      </c>
      <c r="R1103" s="203" t="s">
        <v>632</v>
      </c>
      <c r="S1103" s="211">
        <v>41401.481307870403</v>
      </c>
      <c r="T1103" s="212">
        <v>-5</v>
      </c>
      <c r="U1103" s="224">
        <v>3311628.55</v>
      </c>
    </row>
    <row r="1104" spans="1:21" s="183" customFormat="1" hidden="1">
      <c r="A1104" s="203" t="s">
        <v>622</v>
      </c>
      <c r="B1104" s="203" t="s">
        <v>623</v>
      </c>
      <c r="C1104" s="203" t="s">
        <v>624</v>
      </c>
      <c r="D1104" s="203"/>
      <c r="E1104" s="203" t="s">
        <v>2114</v>
      </c>
      <c r="F1104" s="203" t="s">
        <v>629</v>
      </c>
      <c r="G1104" s="205" t="s">
        <v>629</v>
      </c>
      <c r="H1104" s="203" t="s">
        <v>79</v>
      </c>
      <c r="I1104" s="203" t="s">
        <v>2133</v>
      </c>
      <c r="J1104" s="203" t="s">
        <v>2134</v>
      </c>
      <c r="K1104" s="203" t="s">
        <v>629</v>
      </c>
      <c r="L1104" s="211">
        <v>41400.310416666704</v>
      </c>
      <c r="M1104" s="203" t="s">
        <v>655</v>
      </c>
      <c r="N1104" s="212">
        <v>5</v>
      </c>
      <c r="O1104" s="203" t="s">
        <v>629</v>
      </c>
      <c r="P1104" s="212">
        <v>3311628.55</v>
      </c>
      <c r="Q1104" s="205">
        <v>3</v>
      </c>
      <c r="R1104" s="203" t="s">
        <v>632</v>
      </c>
      <c r="S1104" s="211">
        <v>41401.4813194444</v>
      </c>
      <c r="T1104" s="212">
        <v>-2</v>
      </c>
      <c r="U1104" s="224">
        <v>1324651.42</v>
      </c>
    </row>
    <row r="1105" spans="1:21" s="183" customFormat="1" hidden="1">
      <c r="A1105" s="203" t="s">
        <v>622</v>
      </c>
      <c r="B1105" s="203" t="s">
        <v>623</v>
      </c>
      <c r="C1105" s="203" t="s">
        <v>624</v>
      </c>
      <c r="D1105" s="203"/>
      <c r="E1105" s="203" t="s">
        <v>2114</v>
      </c>
      <c r="F1105" s="203" t="s">
        <v>629</v>
      </c>
      <c r="G1105" s="205" t="s">
        <v>629</v>
      </c>
      <c r="H1105" s="203" t="s">
        <v>79</v>
      </c>
      <c r="I1105" s="203" t="s">
        <v>2133</v>
      </c>
      <c r="J1105" s="203" t="s">
        <v>2134</v>
      </c>
      <c r="K1105" s="203" t="s">
        <v>629</v>
      </c>
      <c r="L1105" s="211">
        <v>41400.320833333302</v>
      </c>
      <c r="M1105" s="203" t="s">
        <v>655</v>
      </c>
      <c r="N1105" s="212">
        <v>2</v>
      </c>
      <c r="O1105" s="203" t="s">
        <v>629</v>
      </c>
      <c r="P1105" s="212">
        <v>1324651.42</v>
      </c>
      <c r="Q1105" s="205">
        <v>4</v>
      </c>
      <c r="R1105" s="203" t="s">
        <v>632</v>
      </c>
      <c r="S1105" s="211">
        <v>41401.4813194444</v>
      </c>
      <c r="T1105" s="212">
        <v>-2</v>
      </c>
      <c r="U1105" s="224">
        <v>1324651.42</v>
      </c>
    </row>
    <row r="1106" spans="1:21" s="183" customFormat="1" hidden="1">
      <c r="A1106" s="203" t="s">
        <v>622</v>
      </c>
      <c r="B1106" s="203" t="s">
        <v>623</v>
      </c>
      <c r="C1106" s="203" t="s">
        <v>624</v>
      </c>
      <c r="D1106" s="203"/>
      <c r="E1106" s="203" t="s">
        <v>2114</v>
      </c>
      <c r="F1106" s="203" t="s">
        <v>629</v>
      </c>
      <c r="G1106" s="205" t="s">
        <v>629</v>
      </c>
      <c r="H1106" s="203" t="s">
        <v>79</v>
      </c>
      <c r="I1106" s="203" t="s">
        <v>2135</v>
      </c>
      <c r="J1106" s="203" t="s">
        <v>2136</v>
      </c>
      <c r="K1106" s="203" t="s">
        <v>629</v>
      </c>
      <c r="L1106" s="211">
        <v>41400.3125</v>
      </c>
      <c r="M1106" s="203" t="s">
        <v>655</v>
      </c>
      <c r="N1106" s="212">
        <v>4</v>
      </c>
      <c r="O1106" s="203" t="s">
        <v>629</v>
      </c>
      <c r="P1106" s="212">
        <v>1287000</v>
      </c>
      <c r="Q1106" s="205">
        <v>1</v>
      </c>
      <c r="R1106" s="203" t="s">
        <v>632</v>
      </c>
      <c r="S1106" s="211">
        <v>41401.4813194444</v>
      </c>
      <c r="T1106" s="212">
        <v>-4</v>
      </c>
      <c r="U1106" s="224">
        <v>1287000</v>
      </c>
    </row>
    <row r="1107" spans="1:21" s="183" customFormat="1" hidden="1">
      <c r="A1107" s="203" t="s">
        <v>622</v>
      </c>
      <c r="B1107" s="203" t="s">
        <v>623</v>
      </c>
      <c r="C1107" s="203" t="s">
        <v>624</v>
      </c>
      <c r="D1107" s="203"/>
      <c r="E1107" s="203" t="s">
        <v>2114</v>
      </c>
      <c r="F1107" s="203" t="s">
        <v>629</v>
      </c>
      <c r="G1107" s="205" t="s">
        <v>629</v>
      </c>
      <c r="H1107" s="203" t="s">
        <v>79</v>
      </c>
      <c r="I1107" s="203" t="s">
        <v>1875</v>
      </c>
      <c r="J1107" s="203" t="s">
        <v>1876</v>
      </c>
      <c r="K1107" s="203" t="s">
        <v>629</v>
      </c>
      <c r="L1107" s="211">
        <v>41400.311111111099</v>
      </c>
      <c r="M1107" s="203" t="s">
        <v>655</v>
      </c>
      <c r="N1107" s="212">
        <v>5</v>
      </c>
      <c r="O1107" s="203" t="s">
        <v>629</v>
      </c>
      <c r="P1107" s="212">
        <v>3630000</v>
      </c>
      <c r="Q1107" s="205">
        <v>1</v>
      </c>
      <c r="R1107" s="203" t="s">
        <v>632</v>
      </c>
      <c r="S1107" s="211">
        <v>41401.4813194444</v>
      </c>
      <c r="T1107" s="212">
        <v>-5</v>
      </c>
      <c r="U1107" s="224">
        <v>3630000</v>
      </c>
    </row>
    <row r="1108" spans="1:21" s="183" customFormat="1" hidden="1">
      <c r="A1108" s="203" t="s">
        <v>622</v>
      </c>
      <c r="B1108" s="203" t="s">
        <v>623</v>
      </c>
      <c r="C1108" s="203" t="s">
        <v>624</v>
      </c>
      <c r="D1108" s="203"/>
      <c r="E1108" s="203" t="s">
        <v>2114</v>
      </c>
      <c r="F1108" s="203" t="s">
        <v>629</v>
      </c>
      <c r="G1108" s="205" t="s">
        <v>629</v>
      </c>
      <c r="H1108" s="203" t="s">
        <v>79</v>
      </c>
      <c r="I1108" s="203" t="s">
        <v>1875</v>
      </c>
      <c r="J1108" s="203" t="s">
        <v>1876</v>
      </c>
      <c r="K1108" s="203" t="s">
        <v>629</v>
      </c>
      <c r="L1108" s="211">
        <v>41400.3215277778</v>
      </c>
      <c r="M1108" s="203" t="s">
        <v>655</v>
      </c>
      <c r="N1108" s="212">
        <v>5</v>
      </c>
      <c r="O1108" s="203" t="s">
        <v>629</v>
      </c>
      <c r="P1108" s="212">
        <v>3630000</v>
      </c>
      <c r="Q1108" s="205">
        <v>2</v>
      </c>
      <c r="R1108" s="203" t="s">
        <v>632</v>
      </c>
      <c r="S1108" s="211">
        <v>41401.4813194444</v>
      </c>
      <c r="T1108" s="212">
        <v>-5</v>
      </c>
      <c r="U1108" s="224">
        <v>3630000</v>
      </c>
    </row>
    <row r="1109" spans="1:21" s="183" customFormat="1" hidden="1">
      <c r="A1109" s="203" t="s">
        <v>622</v>
      </c>
      <c r="B1109" s="203" t="s">
        <v>623</v>
      </c>
      <c r="C1109" s="203" t="s">
        <v>624</v>
      </c>
      <c r="D1109" s="203"/>
      <c r="E1109" s="203" t="s">
        <v>2114</v>
      </c>
      <c r="F1109" s="203" t="s">
        <v>629</v>
      </c>
      <c r="G1109" s="205" t="s">
        <v>629</v>
      </c>
      <c r="H1109" s="203" t="s">
        <v>79</v>
      </c>
      <c r="I1109" s="203" t="s">
        <v>2137</v>
      </c>
      <c r="J1109" s="203" t="s">
        <v>2138</v>
      </c>
      <c r="K1109" s="203" t="s">
        <v>629</v>
      </c>
      <c r="L1109" s="211">
        <v>41400.322222222203</v>
      </c>
      <c r="M1109" s="203" t="s">
        <v>655</v>
      </c>
      <c r="N1109" s="212">
        <v>5</v>
      </c>
      <c r="O1109" s="203" t="s">
        <v>629</v>
      </c>
      <c r="P1109" s="212">
        <v>1746250</v>
      </c>
      <c r="Q1109" s="205">
        <v>1</v>
      </c>
      <c r="R1109" s="203" t="s">
        <v>632</v>
      </c>
      <c r="S1109" s="211">
        <v>41401.4813194444</v>
      </c>
      <c r="T1109" s="212">
        <v>-5</v>
      </c>
      <c r="U1109" s="224">
        <v>1746250</v>
      </c>
    </row>
    <row r="1110" spans="1:21" s="183" customFormat="1" hidden="1">
      <c r="A1110" s="203" t="s">
        <v>622</v>
      </c>
      <c r="B1110" s="203" t="s">
        <v>623</v>
      </c>
      <c r="C1110" s="203" t="s">
        <v>624</v>
      </c>
      <c r="D1110" s="203"/>
      <c r="E1110" s="203" t="s">
        <v>2114</v>
      </c>
      <c r="F1110" s="203" t="s">
        <v>629</v>
      </c>
      <c r="G1110" s="205" t="s">
        <v>629</v>
      </c>
      <c r="H1110" s="203" t="s">
        <v>79</v>
      </c>
      <c r="I1110" s="203" t="s">
        <v>2139</v>
      </c>
      <c r="J1110" s="203" t="s">
        <v>2140</v>
      </c>
      <c r="K1110" s="203" t="s">
        <v>629</v>
      </c>
      <c r="L1110" s="211">
        <v>41400.313194444403</v>
      </c>
      <c r="M1110" s="203" t="s">
        <v>655</v>
      </c>
      <c r="N1110" s="212">
        <v>1</v>
      </c>
      <c r="O1110" s="203" t="s">
        <v>629</v>
      </c>
      <c r="P1110" s="212">
        <v>3918090</v>
      </c>
      <c r="Q1110" s="205">
        <v>1</v>
      </c>
      <c r="R1110" s="203" t="s">
        <v>632</v>
      </c>
      <c r="S1110" s="211">
        <v>41401.4813194444</v>
      </c>
      <c r="T1110" s="212">
        <v>-1</v>
      </c>
      <c r="U1110" s="224">
        <v>3918090</v>
      </c>
    </row>
    <row r="1111" spans="1:21" s="183" customFormat="1" hidden="1">
      <c r="A1111" s="203" t="s">
        <v>622</v>
      </c>
      <c r="B1111" s="203" t="s">
        <v>623</v>
      </c>
      <c r="C1111" s="203" t="s">
        <v>624</v>
      </c>
      <c r="D1111" s="203"/>
      <c r="E1111" s="203" t="s">
        <v>2114</v>
      </c>
      <c r="F1111" s="203" t="s">
        <v>629</v>
      </c>
      <c r="G1111" s="205" t="s">
        <v>629</v>
      </c>
      <c r="H1111" s="203" t="s">
        <v>79</v>
      </c>
      <c r="I1111" s="203" t="s">
        <v>2141</v>
      </c>
      <c r="J1111" s="203" t="s">
        <v>2142</v>
      </c>
      <c r="K1111" s="203" t="s">
        <v>629</v>
      </c>
      <c r="L1111" s="211">
        <v>41400.313194444403</v>
      </c>
      <c r="M1111" s="203" t="s">
        <v>655</v>
      </c>
      <c r="N1111" s="212">
        <v>2</v>
      </c>
      <c r="O1111" s="203" t="s">
        <v>629</v>
      </c>
      <c r="P1111" s="212">
        <v>5146460</v>
      </c>
      <c r="Q1111" s="205">
        <v>1</v>
      </c>
      <c r="R1111" s="203" t="s">
        <v>632</v>
      </c>
      <c r="S1111" s="211">
        <v>41401.4813194444</v>
      </c>
      <c r="T1111" s="212">
        <v>-2</v>
      </c>
      <c r="U1111" s="224">
        <v>5146460</v>
      </c>
    </row>
    <row r="1112" spans="1:21" s="183" customFormat="1" hidden="1">
      <c r="A1112" s="203" t="s">
        <v>622</v>
      </c>
      <c r="B1112" s="203" t="s">
        <v>623</v>
      </c>
      <c r="C1112" s="203" t="s">
        <v>624</v>
      </c>
      <c r="D1112" s="203"/>
      <c r="E1112" s="203" t="s">
        <v>2114</v>
      </c>
      <c r="F1112" s="203" t="s">
        <v>629</v>
      </c>
      <c r="G1112" s="205" t="s">
        <v>629</v>
      </c>
      <c r="H1112" s="203" t="s">
        <v>79</v>
      </c>
      <c r="I1112" s="203" t="s">
        <v>715</v>
      </c>
      <c r="J1112" s="203" t="s">
        <v>2143</v>
      </c>
      <c r="K1112" s="203" t="s">
        <v>629</v>
      </c>
      <c r="L1112" s="211">
        <v>41400.311805555597</v>
      </c>
      <c r="M1112" s="203" t="s">
        <v>655</v>
      </c>
      <c r="N1112" s="212">
        <v>5</v>
      </c>
      <c r="O1112" s="203" t="s">
        <v>629</v>
      </c>
      <c r="P1112" s="212">
        <v>2200000</v>
      </c>
      <c r="Q1112" s="205">
        <v>1</v>
      </c>
      <c r="R1112" s="203" t="s">
        <v>632</v>
      </c>
      <c r="S1112" s="211">
        <v>41401.4813194444</v>
      </c>
      <c r="T1112" s="212">
        <v>-5</v>
      </c>
      <c r="U1112" s="224">
        <v>2200000</v>
      </c>
    </row>
    <row r="1113" spans="1:21" s="183" customFormat="1" hidden="1">
      <c r="A1113" s="203" t="s">
        <v>622</v>
      </c>
      <c r="B1113" s="203" t="s">
        <v>623</v>
      </c>
      <c r="C1113" s="203" t="s">
        <v>624</v>
      </c>
      <c r="D1113" s="203"/>
      <c r="E1113" s="203" t="s">
        <v>2114</v>
      </c>
      <c r="F1113" s="203" t="s">
        <v>629</v>
      </c>
      <c r="G1113" s="205" t="s">
        <v>629</v>
      </c>
      <c r="H1113" s="203" t="s">
        <v>79</v>
      </c>
      <c r="I1113" s="203" t="s">
        <v>713</v>
      </c>
      <c r="J1113" s="203" t="s">
        <v>2144</v>
      </c>
      <c r="K1113" s="203" t="s">
        <v>629</v>
      </c>
      <c r="L1113" s="211">
        <v>41400.311805555597</v>
      </c>
      <c r="M1113" s="203" t="s">
        <v>655</v>
      </c>
      <c r="N1113" s="212">
        <v>5</v>
      </c>
      <c r="O1113" s="203" t="s">
        <v>629</v>
      </c>
      <c r="P1113" s="212">
        <v>2200000</v>
      </c>
      <c r="Q1113" s="205">
        <v>1</v>
      </c>
      <c r="R1113" s="203" t="s">
        <v>632</v>
      </c>
      <c r="S1113" s="211">
        <v>41401.4813194444</v>
      </c>
      <c r="T1113" s="212">
        <v>-5</v>
      </c>
      <c r="U1113" s="224">
        <v>2200000</v>
      </c>
    </row>
    <row r="1114" spans="1:21" s="183" customFormat="1" hidden="1">
      <c r="A1114" s="203" t="s">
        <v>622</v>
      </c>
      <c r="B1114" s="203" t="s">
        <v>623</v>
      </c>
      <c r="C1114" s="203" t="s">
        <v>624</v>
      </c>
      <c r="D1114" s="203"/>
      <c r="E1114" s="203" t="s">
        <v>2114</v>
      </c>
      <c r="F1114" s="203" t="s">
        <v>629</v>
      </c>
      <c r="G1114" s="205" t="s">
        <v>629</v>
      </c>
      <c r="H1114" s="203" t="s">
        <v>79</v>
      </c>
      <c r="I1114" s="203" t="s">
        <v>2145</v>
      </c>
      <c r="J1114" s="203" t="s">
        <v>2146</v>
      </c>
      <c r="K1114" s="203" t="s">
        <v>629</v>
      </c>
      <c r="L1114" s="211">
        <v>41400.311805555597</v>
      </c>
      <c r="M1114" s="203" t="s">
        <v>655</v>
      </c>
      <c r="N1114" s="212">
        <v>5</v>
      </c>
      <c r="O1114" s="203" t="s">
        <v>629</v>
      </c>
      <c r="P1114" s="212">
        <v>1540000</v>
      </c>
      <c r="Q1114" s="205">
        <v>1</v>
      </c>
      <c r="R1114" s="203" t="s">
        <v>632</v>
      </c>
      <c r="S1114" s="211">
        <v>41401.4813194444</v>
      </c>
      <c r="T1114" s="212">
        <v>-5</v>
      </c>
      <c r="U1114" s="224">
        <v>1540000</v>
      </c>
    </row>
    <row r="1115" spans="1:21" s="183" customFormat="1" hidden="1">
      <c r="A1115" s="203" t="s">
        <v>622</v>
      </c>
      <c r="B1115" s="203" t="s">
        <v>623</v>
      </c>
      <c r="C1115" s="203" t="s">
        <v>624</v>
      </c>
      <c r="D1115" s="203"/>
      <c r="E1115" s="203" t="s">
        <v>2147</v>
      </c>
      <c r="F1115" s="203" t="s">
        <v>629</v>
      </c>
      <c r="G1115" s="205" t="s">
        <v>629</v>
      </c>
      <c r="H1115" s="203" t="s">
        <v>79</v>
      </c>
      <c r="I1115" s="203" t="s">
        <v>2148</v>
      </c>
      <c r="J1115" s="203" t="s">
        <v>2149</v>
      </c>
      <c r="K1115" s="203" t="s">
        <v>629</v>
      </c>
      <c r="L1115" s="211">
        <v>41432.333333333299</v>
      </c>
      <c r="M1115" s="203" t="s">
        <v>630</v>
      </c>
      <c r="N1115" s="212">
        <v>2</v>
      </c>
      <c r="O1115" s="203" t="s">
        <v>629</v>
      </c>
      <c r="P1115" s="212">
        <v>0</v>
      </c>
      <c r="Q1115" s="205">
        <v>1</v>
      </c>
      <c r="R1115" s="203" t="s">
        <v>629</v>
      </c>
      <c r="S1115" s="203" t="s">
        <v>629</v>
      </c>
      <c r="T1115" s="212" t="s">
        <v>629</v>
      </c>
      <c r="U1115" s="224" t="s">
        <v>629</v>
      </c>
    </row>
    <row r="1116" spans="1:21" s="183" customFormat="1" hidden="1">
      <c r="A1116" s="203" t="s">
        <v>622</v>
      </c>
      <c r="B1116" s="203" t="s">
        <v>623</v>
      </c>
      <c r="C1116" s="203" t="s">
        <v>624</v>
      </c>
      <c r="D1116" s="203"/>
      <c r="E1116" s="203" t="s">
        <v>2147</v>
      </c>
      <c r="F1116" s="203" t="s">
        <v>629</v>
      </c>
      <c r="G1116" s="205" t="s">
        <v>629</v>
      </c>
      <c r="H1116" s="203" t="s">
        <v>79</v>
      </c>
      <c r="I1116" s="203" t="s">
        <v>2150</v>
      </c>
      <c r="J1116" s="203" t="s">
        <v>2151</v>
      </c>
      <c r="K1116" s="203" t="s">
        <v>629</v>
      </c>
      <c r="L1116" s="211">
        <v>41432.333333333299</v>
      </c>
      <c r="M1116" s="203" t="s">
        <v>630</v>
      </c>
      <c r="N1116" s="212">
        <v>2</v>
      </c>
      <c r="O1116" s="203" t="s">
        <v>629</v>
      </c>
      <c r="P1116" s="212">
        <v>0</v>
      </c>
      <c r="Q1116" s="205">
        <v>1</v>
      </c>
      <c r="R1116" s="203" t="s">
        <v>629</v>
      </c>
      <c r="S1116" s="203" t="s">
        <v>629</v>
      </c>
      <c r="T1116" s="212" t="s">
        <v>629</v>
      </c>
      <c r="U1116" s="224" t="s">
        <v>629</v>
      </c>
    </row>
    <row r="1117" spans="1:21" s="183" customFormat="1" hidden="1">
      <c r="A1117" s="203" t="s">
        <v>622</v>
      </c>
      <c r="B1117" s="203" t="s">
        <v>623</v>
      </c>
      <c r="C1117" s="203" t="s">
        <v>624</v>
      </c>
      <c r="D1117" s="203"/>
      <c r="E1117" s="203" t="s">
        <v>2152</v>
      </c>
      <c r="F1117" s="203" t="s">
        <v>629</v>
      </c>
      <c r="G1117" s="205" t="s">
        <v>629</v>
      </c>
      <c r="H1117" s="203" t="s">
        <v>79</v>
      </c>
      <c r="I1117" s="203" t="s">
        <v>680</v>
      </c>
      <c r="J1117" s="203" t="s">
        <v>681</v>
      </c>
      <c r="K1117" s="203" t="s">
        <v>629</v>
      </c>
      <c r="L1117" s="215">
        <v>41423</v>
      </c>
      <c r="M1117" s="203" t="s">
        <v>630</v>
      </c>
      <c r="N1117" s="212">
        <v>50</v>
      </c>
      <c r="O1117" s="203" t="s">
        <v>629</v>
      </c>
      <c r="P1117" s="212">
        <v>448611.5</v>
      </c>
      <c r="Q1117" s="205">
        <v>1</v>
      </c>
      <c r="R1117" s="203" t="s">
        <v>632</v>
      </c>
      <c r="S1117" s="211">
        <v>41416.654930555596</v>
      </c>
      <c r="T1117" s="212">
        <v>-50</v>
      </c>
      <c r="U1117" s="224">
        <v>448611.5</v>
      </c>
    </row>
    <row r="1118" spans="1:21" s="183" customFormat="1" hidden="1">
      <c r="A1118" s="203" t="s">
        <v>622</v>
      </c>
      <c r="B1118" s="203" t="s">
        <v>623</v>
      </c>
      <c r="C1118" s="203" t="s">
        <v>624</v>
      </c>
      <c r="D1118" s="203"/>
      <c r="E1118" s="203" t="s">
        <v>2153</v>
      </c>
      <c r="F1118" s="203" t="s">
        <v>629</v>
      </c>
      <c r="G1118" s="205" t="s">
        <v>629</v>
      </c>
      <c r="H1118" s="203" t="s">
        <v>79</v>
      </c>
      <c r="I1118" s="203" t="s">
        <v>2154</v>
      </c>
      <c r="J1118" s="203" t="s">
        <v>2155</v>
      </c>
      <c r="K1118" s="203" t="s">
        <v>629</v>
      </c>
      <c r="L1118" s="211">
        <v>41422.416666666701</v>
      </c>
      <c r="M1118" s="203" t="s">
        <v>630</v>
      </c>
      <c r="N1118" s="212">
        <v>1</v>
      </c>
      <c r="O1118" s="203" t="s">
        <v>629</v>
      </c>
      <c r="P1118" s="212">
        <v>0</v>
      </c>
      <c r="Q1118" s="205">
        <v>1</v>
      </c>
      <c r="R1118" s="203" t="s">
        <v>632</v>
      </c>
      <c r="S1118" s="211">
        <v>41586.667372685202</v>
      </c>
      <c r="T1118" s="212">
        <v>-1</v>
      </c>
      <c r="U1118" s="224">
        <v>306405</v>
      </c>
    </row>
    <row r="1119" spans="1:21" s="183" customFormat="1" hidden="1">
      <c r="A1119" s="203" t="s">
        <v>622</v>
      </c>
      <c r="B1119" s="203" t="s">
        <v>623</v>
      </c>
      <c r="C1119" s="203" t="s">
        <v>624</v>
      </c>
      <c r="D1119" s="203"/>
      <c r="E1119" s="203" t="s">
        <v>2156</v>
      </c>
      <c r="F1119" s="203" t="s">
        <v>629</v>
      </c>
      <c r="G1119" s="205" t="s">
        <v>629</v>
      </c>
      <c r="H1119" s="203" t="s">
        <v>79</v>
      </c>
      <c r="I1119" s="203" t="s">
        <v>2157</v>
      </c>
      <c r="J1119" s="203" t="s">
        <v>2158</v>
      </c>
      <c r="K1119" s="203" t="s">
        <v>629</v>
      </c>
      <c r="L1119" s="211">
        <v>41401.573611111096</v>
      </c>
      <c r="M1119" s="203" t="s">
        <v>630</v>
      </c>
      <c r="N1119" s="212">
        <v>70</v>
      </c>
      <c r="O1119" s="203" t="s">
        <v>629</v>
      </c>
      <c r="P1119" s="212">
        <v>115500000</v>
      </c>
      <c r="Q1119" s="205">
        <v>1</v>
      </c>
      <c r="R1119" s="203" t="s">
        <v>632</v>
      </c>
      <c r="S1119" s="211">
        <v>41401.616574074098</v>
      </c>
      <c r="T1119" s="212">
        <v>-70</v>
      </c>
      <c r="U1119" s="224">
        <v>115500000</v>
      </c>
    </row>
    <row r="1120" spans="1:21" s="183" customFormat="1" hidden="1">
      <c r="A1120" s="203" t="s">
        <v>622</v>
      </c>
      <c r="B1120" s="203" t="s">
        <v>623</v>
      </c>
      <c r="C1120" s="203" t="s">
        <v>624</v>
      </c>
      <c r="D1120" s="203"/>
      <c r="E1120" s="203" t="s">
        <v>2159</v>
      </c>
      <c r="F1120" s="203" t="s">
        <v>629</v>
      </c>
      <c r="G1120" s="205" t="s">
        <v>629</v>
      </c>
      <c r="H1120" s="203" t="s">
        <v>79</v>
      </c>
      <c r="I1120" s="203" t="s">
        <v>2160</v>
      </c>
      <c r="J1120" s="203" t="s">
        <v>2161</v>
      </c>
      <c r="K1120" s="203" t="s">
        <v>629</v>
      </c>
      <c r="L1120" s="211">
        <v>41441.286805555603</v>
      </c>
      <c r="M1120" s="203" t="s">
        <v>630</v>
      </c>
      <c r="N1120" s="212">
        <v>1</v>
      </c>
      <c r="O1120" s="203" t="s">
        <v>629</v>
      </c>
      <c r="P1120" s="212">
        <v>1485000</v>
      </c>
      <c r="Q1120" s="205">
        <v>1</v>
      </c>
      <c r="R1120" s="203" t="s">
        <v>632</v>
      </c>
      <c r="S1120" s="211">
        <v>41537.552916666697</v>
      </c>
      <c r="T1120" s="212">
        <v>-1</v>
      </c>
      <c r="U1120" s="224">
        <v>1485000</v>
      </c>
    </row>
    <row r="1121" spans="1:21" s="183" customFormat="1" hidden="1">
      <c r="A1121" s="203" t="s">
        <v>622</v>
      </c>
      <c r="B1121" s="203" t="s">
        <v>623</v>
      </c>
      <c r="C1121" s="203" t="s">
        <v>624</v>
      </c>
      <c r="D1121" s="203"/>
      <c r="E1121" s="203" t="s">
        <v>2159</v>
      </c>
      <c r="F1121" s="203" t="s">
        <v>629</v>
      </c>
      <c r="G1121" s="205" t="s">
        <v>629</v>
      </c>
      <c r="H1121" s="203" t="s">
        <v>79</v>
      </c>
      <c r="I1121" s="203" t="s">
        <v>2162</v>
      </c>
      <c r="J1121" s="203" t="s">
        <v>2163</v>
      </c>
      <c r="K1121" s="203" t="s">
        <v>629</v>
      </c>
      <c r="L1121" s="211">
        <v>41441.286805555603</v>
      </c>
      <c r="M1121" s="203" t="s">
        <v>630</v>
      </c>
      <c r="N1121" s="212">
        <v>1</v>
      </c>
      <c r="O1121" s="203" t="s">
        <v>629</v>
      </c>
      <c r="P1121" s="212">
        <v>920700</v>
      </c>
      <c r="Q1121" s="205">
        <v>1</v>
      </c>
      <c r="R1121" s="203" t="s">
        <v>632</v>
      </c>
      <c r="S1121" s="211">
        <v>41537.552916666697</v>
      </c>
      <c r="T1121" s="212">
        <v>-1</v>
      </c>
      <c r="U1121" s="224">
        <v>920700</v>
      </c>
    </row>
    <row r="1122" spans="1:21" s="183" customFormat="1" hidden="1">
      <c r="A1122" s="203" t="s">
        <v>622</v>
      </c>
      <c r="B1122" s="203" t="s">
        <v>623</v>
      </c>
      <c r="C1122" s="203" t="s">
        <v>624</v>
      </c>
      <c r="D1122" s="203"/>
      <c r="E1122" s="203" t="s">
        <v>2164</v>
      </c>
      <c r="F1122" s="203" t="s">
        <v>2165</v>
      </c>
      <c r="G1122" s="205">
        <v>1</v>
      </c>
      <c r="H1122" s="203" t="s">
        <v>79</v>
      </c>
      <c r="I1122" s="203" t="s">
        <v>2166</v>
      </c>
      <c r="J1122" s="203" t="s">
        <v>2167</v>
      </c>
      <c r="K1122" s="203" t="s">
        <v>629</v>
      </c>
      <c r="L1122" s="211">
        <v>41376.345138888901</v>
      </c>
      <c r="M1122" s="203" t="s">
        <v>630</v>
      </c>
      <c r="N1122" s="212">
        <v>2</v>
      </c>
      <c r="O1122" s="203" t="s">
        <v>631</v>
      </c>
      <c r="P1122" s="212">
        <v>7200000</v>
      </c>
      <c r="Q1122" s="205">
        <v>1</v>
      </c>
      <c r="R1122" s="203" t="s">
        <v>629</v>
      </c>
      <c r="S1122" s="203" t="s">
        <v>629</v>
      </c>
      <c r="T1122" s="212" t="s">
        <v>629</v>
      </c>
      <c r="U1122" s="224" t="s">
        <v>629</v>
      </c>
    </row>
    <row r="1123" spans="1:21" s="183" customFormat="1" hidden="1">
      <c r="A1123" s="203" t="s">
        <v>622</v>
      </c>
      <c r="B1123" s="203" t="s">
        <v>623</v>
      </c>
      <c r="C1123" s="203" t="s">
        <v>624</v>
      </c>
      <c r="D1123" s="203"/>
      <c r="E1123" s="203" t="s">
        <v>2168</v>
      </c>
      <c r="F1123" s="203" t="s">
        <v>2169</v>
      </c>
      <c r="G1123" s="205">
        <v>1</v>
      </c>
      <c r="H1123" s="203" t="s">
        <v>79</v>
      </c>
      <c r="I1123" s="203" t="s">
        <v>2170</v>
      </c>
      <c r="J1123" s="203" t="s">
        <v>2171</v>
      </c>
      <c r="K1123" s="203" t="s">
        <v>634</v>
      </c>
      <c r="L1123" s="211">
        <v>41422.422557870399</v>
      </c>
      <c r="M1123" s="203" t="s">
        <v>630</v>
      </c>
      <c r="N1123" s="212">
        <v>4</v>
      </c>
      <c r="O1123" s="203" t="s">
        <v>631</v>
      </c>
      <c r="P1123" s="212">
        <v>0</v>
      </c>
      <c r="Q1123" s="205">
        <v>1</v>
      </c>
      <c r="R1123" s="203" t="s">
        <v>632</v>
      </c>
      <c r="S1123" s="211">
        <v>41613.648807870399</v>
      </c>
      <c r="T1123" s="212">
        <v>-4</v>
      </c>
      <c r="U1123" s="224">
        <v>137940</v>
      </c>
    </row>
    <row r="1124" spans="1:21" s="183" customFormat="1" hidden="1">
      <c r="A1124" s="203" t="s">
        <v>622</v>
      </c>
      <c r="B1124" s="203" t="s">
        <v>623</v>
      </c>
      <c r="C1124" s="203" t="s">
        <v>624</v>
      </c>
      <c r="D1124" s="203"/>
      <c r="E1124" s="203" t="s">
        <v>2168</v>
      </c>
      <c r="F1124" s="203" t="s">
        <v>2169</v>
      </c>
      <c r="G1124" s="205">
        <v>2</v>
      </c>
      <c r="H1124" s="203" t="s">
        <v>79</v>
      </c>
      <c r="I1124" s="203" t="s">
        <v>2172</v>
      </c>
      <c r="J1124" s="203" t="s">
        <v>2173</v>
      </c>
      <c r="K1124" s="203" t="s">
        <v>634</v>
      </c>
      <c r="L1124" s="211">
        <v>41422.422557870399</v>
      </c>
      <c r="M1124" s="203" t="s">
        <v>630</v>
      </c>
      <c r="N1124" s="212">
        <v>4</v>
      </c>
      <c r="O1124" s="203" t="s">
        <v>631</v>
      </c>
      <c r="P1124" s="212">
        <v>0</v>
      </c>
      <c r="Q1124" s="205">
        <v>1</v>
      </c>
      <c r="R1124" s="203" t="s">
        <v>632</v>
      </c>
      <c r="S1124" s="211">
        <v>41613.648807870399</v>
      </c>
      <c r="T1124" s="212">
        <v>-4</v>
      </c>
      <c r="U1124" s="224">
        <v>104500</v>
      </c>
    </row>
    <row r="1125" spans="1:21" s="183" customFormat="1" hidden="1">
      <c r="A1125" s="203" t="s">
        <v>622</v>
      </c>
      <c r="B1125" s="203" t="s">
        <v>623</v>
      </c>
      <c r="C1125" s="203" t="s">
        <v>624</v>
      </c>
      <c r="D1125" s="203"/>
      <c r="E1125" s="203" t="s">
        <v>2168</v>
      </c>
      <c r="F1125" s="203" t="s">
        <v>629</v>
      </c>
      <c r="G1125" s="205" t="s">
        <v>629</v>
      </c>
      <c r="H1125" s="203" t="s">
        <v>79</v>
      </c>
      <c r="I1125" s="203" t="s">
        <v>2174</v>
      </c>
      <c r="J1125" s="203" t="s">
        <v>2175</v>
      </c>
      <c r="K1125" s="203" t="s">
        <v>629</v>
      </c>
      <c r="L1125" s="211">
        <v>41407.722916666702</v>
      </c>
      <c r="M1125" s="203" t="s">
        <v>630</v>
      </c>
      <c r="N1125" s="212">
        <v>2</v>
      </c>
      <c r="O1125" s="203" t="s">
        <v>629</v>
      </c>
      <c r="P1125" s="212">
        <v>163020</v>
      </c>
      <c r="Q1125" s="205">
        <v>1</v>
      </c>
      <c r="R1125" s="203" t="s">
        <v>632</v>
      </c>
      <c r="S1125" s="211">
        <v>41407.326249999998</v>
      </c>
      <c r="T1125" s="212">
        <v>-2</v>
      </c>
      <c r="U1125" s="224">
        <v>163020</v>
      </c>
    </row>
    <row r="1126" spans="1:21" s="183" customFormat="1" hidden="1">
      <c r="A1126" s="203" t="s">
        <v>622</v>
      </c>
      <c r="B1126" s="203" t="s">
        <v>623</v>
      </c>
      <c r="C1126" s="203" t="s">
        <v>624</v>
      </c>
      <c r="D1126" s="203"/>
      <c r="E1126" s="203" t="s">
        <v>2176</v>
      </c>
      <c r="F1126" s="203" t="s">
        <v>2177</v>
      </c>
      <c r="G1126" s="205">
        <v>1</v>
      </c>
      <c r="H1126" s="203" t="s">
        <v>79</v>
      </c>
      <c r="I1126" s="203" t="s">
        <v>761</v>
      </c>
      <c r="J1126" s="203" t="s">
        <v>354</v>
      </c>
      <c r="K1126" s="203" t="s">
        <v>629</v>
      </c>
      <c r="L1126" s="211">
        <v>41467.419722222199</v>
      </c>
      <c r="M1126" s="203" t="s">
        <v>630</v>
      </c>
      <c r="N1126" s="212">
        <v>10</v>
      </c>
      <c r="O1126" s="203" t="s">
        <v>631</v>
      </c>
      <c r="P1126" s="212">
        <v>1562500</v>
      </c>
      <c r="Q1126" s="205">
        <v>1</v>
      </c>
      <c r="R1126" s="203" t="s">
        <v>632</v>
      </c>
      <c r="S1126" s="211">
        <v>41471.403784722199</v>
      </c>
      <c r="T1126" s="212">
        <v>-10</v>
      </c>
      <c r="U1126" s="224">
        <v>1562500</v>
      </c>
    </row>
    <row r="1127" spans="1:21" s="183" customFormat="1" hidden="1">
      <c r="A1127" s="203" t="s">
        <v>622</v>
      </c>
      <c r="B1127" s="203" t="s">
        <v>623</v>
      </c>
      <c r="C1127" s="203" t="s">
        <v>624</v>
      </c>
      <c r="D1127" s="203"/>
      <c r="E1127" s="203" t="s">
        <v>2176</v>
      </c>
      <c r="F1127" s="203" t="s">
        <v>629</v>
      </c>
      <c r="G1127" s="205" t="s">
        <v>629</v>
      </c>
      <c r="H1127" s="203" t="s">
        <v>79</v>
      </c>
      <c r="I1127" s="203" t="s">
        <v>2178</v>
      </c>
      <c r="J1127" s="203" t="s">
        <v>2179</v>
      </c>
      <c r="K1127" s="203" t="s">
        <v>629</v>
      </c>
      <c r="L1127" s="211">
        <v>41442.363194444399</v>
      </c>
      <c r="M1127" s="203" t="s">
        <v>630</v>
      </c>
      <c r="N1127" s="212">
        <v>8</v>
      </c>
      <c r="O1127" s="203" t="s">
        <v>629</v>
      </c>
      <c r="P1127" s="212">
        <v>0</v>
      </c>
      <c r="Q1127" s="205">
        <v>1</v>
      </c>
      <c r="R1127" s="203" t="s">
        <v>632</v>
      </c>
      <c r="S1127" s="211">
        <v>41452.370821759301</v>
      </c>
      <c r="T1127" s="212">
        <v>-8</v>
      </c>
      <c r="U1127" s="224">
        <v>4158000</v>
      </c>
    </row>
    <row r="1128" spans="1:21" s="183" customFormat="1" hidden="1">
      <c r="A1128" s="203" t="s">
        <v>622</v>
      </c>
      <c r="B1128" s="203" t="s">
        <v>623</v>
      </c>
      <c r="C1128" s="203" t="s">
        <v>624</v>
      </c>
      <c r="D1128" s="203"/>
      <c r="E1128" s="203" t="s">
        <v>2180</v>
      </c>
      <c r="F1128" s="203" t="s">
        <v>2181</v>
      </c>
      <c r="G1128" s="205">
        <v>1</v>
      </c>
      <c r="H1128" s="203" t="s">
        <v>79</v>
      </c>
      <c r="I1128" s="203" t="s">
        <v>2037</v>
      </c>
      <c r="J1128" s="203" t="s">
        <v>2038</v>
      </c>
      <c r="K1128" s="203" t="s">
        <v>629</v>
      </c>
      <c r="L1128" s="211">
        <v>41429.571099537003</v>
      </c>
      <c r="M1128" s="203" t="s">
        <v>630</v>
      </c>
      <c r="N1128" s="212">
        <v>20</v>
      </c>
      <c r="O1128" s="203" t="s">
        <v>725</v>
      </c>
      <c r="P1128" s="212">
        <v>0</v>
      </c>
      <c r="Q1128" s="205">
        <v>1</v>
      </c>
      <c r="R1128" s="203" t="s">
        <v>629</v>
      </c>
      <c r="S1128" s="203" t="s">
        <v>629</v>
      </c>
      <c r="T1128" s="212" t="s">
        <v>629</v>
      </c>
      <c r="U1128" s="224" t="s">
        <v>629</v>
      </c>
    </row>
    <row r="1129" spans="1:21" s="183" customFormat="1" hidden="1">
      <c r="A1129" s="203" t="s">
        <v>622</v>
      </c>
      <c r="B1129" s="203" t="s">
        <v>623</v>
      </c>
      <c r="C1129" s="203" t="s">
        <v>624</v>
      </c>
      <c r="D1129" s="203"/>
      <c r="E1129" s="203" t="s">
        <v>2180</v>
      </c>
      <c r="F1129" s="203" t="s">
        <v>629</v>
      </c>
      <c r="G1129" s="205" t="s">
        <v>629</v>
      </c>
      <c r="H1129" s="203" t="s">
        <v>79</v>
      </c>
      <c r="I1129" s="203" t="s">
        <v>1691</v>
      </c>
      <c r="J1129" s="203" t="s">
        <v>1692</v>
      </c>
      <c r="K1129" s="203" t="s">
        <v>629</v>
      </c>
      <c r="L1129" s="215">
        <v>41423</v>
      </c>
      <c r="M1129" s="203" t="s">
        <v>630</v>
      </c>
      <c r="N1129" s="212">
        <v>3</v>
      </c>
      <c r="O1129" s="203" t="s">
        <v>629</v>
      </c>
      <c r="P1129" s="212">
        <v>615000</v>
      </c>
      <c r="Q1129" s="205">
        <v>1</v>
      </c>
      <c r="R1129" s="203" t="s">
        <v>629</v>
      </c>
      <c r="S1129" s="203" t="s">
        <v>629</v>
      </c>
      <c r="T1129" s="212" t="s">
        <v>629</v>
      </c>
      <c r="U1129" s="224" t="s">
        <v>629</v>
      </c>
    </row>
    <row r="1130" spans="1:21" s="183" customFormat="1" hidden="1">
      <c r="A1130" s="203" t="s">
        <v>622</v>
      </c>
      <c r="B1130" s="203" t="s">
        <v>623</v>
      </c>
      <c r="C1130" s="203" t="s">
        <v>624</v>
      </c>
      <c r="D1130" s="203"/>
      <c r="E1130" s="203" t="s">
        <v>2182</v>
      </c>
      <c r="F1130" s="203" t="s">
        <v>2183</v>
      </c>
      <c r="G1130" s="205">
        <v>1</v>
      </c>
      <c r="H1130" s="203" t="s">
        <v>79</v>
      </c>
      <c r="I1130" s="203" t="s">
        <v>2184</v>
      </c>
      <c r="J1130" s="203" t="s">
        <v>2185</v>
      </c>
      <c r="K1130" s="203" t="s">
        <v>629</v>
      </c>
      <c r="L1130" s="211">
        <v>41428.578229166698</v>
      </c>
      <c r="M1130" s="203" t="s">
        <v>630</v>
      </c>
      <c r="N1130" s="212">
        <v>20</v>
      </c>
      <c r="O1130" s="203" t="s">
        <v>631</v>
      </c>
      <c r="P1130" s="212">
        <v>0</v>
      </c>
      <c r="Q1130" s="205">
        <v>1</v>
      </c>
      <c r="R1130" s="203" t="s">
        <v>629</v>
      </c>
      <c r="S1130" s="203" t="s">
        <v>629</v>
      </c>
      <c r="T1130" s="212" t="s">
        <v>629</v>
      </c>
      <c r="U1130" s="224" t="s">
        <v>629</v>
      </c>
    </row>
    <row r="1131" spans="1:21" s="183" customFormat="1" hidden="1">
      <c r="A1131" s="203" t="s">
        <v>622</v>
      </c>
      <c r="B1131" s="203" t="s">
        <v>623</v>
      </c>
      <c r="C1131" s="203" t="s">
        <v>624</v>
      </c>
      <c r="D1131" s="203"/>
      <c r="E1131" s="203" t="s">
        <v>2186</v>
      </c>
      <c r="F1131" s="203" t="s">
        <v>629</v>
      </c>
      <c r="G1131" s="205" t="s">
        <v>629</v>
      </c>
      <c r="H1131" s="203" t="s">
        <v>79</v>
      </c>
      <c r="I1131" s="203" t="s">
        <v>2187</v>
      </c>
      <c r="J1131" s="203" t="s">
        <v>2188</v>
      </c>
      <c r="K1131" s="203" t="s">
        <v>629</v>
      </c>
      <c r="L1131" s="211">
        <v>41407.363194444399</v>
      </c>
      <c r="M1131" s="203" t="s">
        <v>630</v>
      </c>
      <c r="N1131" s="212">
        <v>12</v>
      </c>
      <c r="O1131" s="203" t="s">
        <v>629</v>
      </c>
      <c r="P1131" s="212">
        <v>5280000</v>
      </c>
      <c r="Q1131" s="205">
        <v>1</v>
      </c>
      <c r="R1131" s="203" t="s">
        <v>632</v>
      </c>
      <c r="S1131" s="211">
        <v>41407.329178240703</v>
      </c>
      <c r="T1131" s="212">
        <v>-12</v>
      </c>
      <c r="U1131" s="224">
        <v>5280000</v>
      </c>
    </row>
    <row r="1132" spans="1:21" s="183" customFormat="1" hidden="1">
      <c r="A1132" s="203" t="s">
        <v>622</v>
      </c>
      <c r="B1132" s="203" t="s">
        <v>623</v>
      </c>
      <c r="C1132" s="203" t="s">
        <v>624</v>
      </c>
      <c r="D1132" s="203"/>
      <c r="E1132" s="203" t="s">
        <v>2189</v>
      </c>
      <c r="F1132" s="203" t="s">
        <v>629</v>
      </c>
      <c r="G1132" s="205" t="s">
        <v>629</v>
      </c>
      <c r="H1132" s="203" t="s">
        <v>79</v>
      </c>
      <c r="I1132" s="203" t="s">
        <v>2190</v>
      </c>
      <c r="J1132" s="203" t="s">
        <v>2191</v>
      </c>
      <c r="K1132" s="203" t="s">
        <v>629</v>
      </c>
      <c r="L1132" s="211">
        <v>41425.583333333299</v>
      </c>
      <c r="M1132" s="203" t="s">
        <v>630</v>
      </c>
      <c r="N1132" s="212">
        <v>10</v>
      </c>
      <c r="O1132" s="203" t="s">
        <v>629</v>
      </c>
      <c r="P1132" s="212">
        <v>0</v>
      </c>
      <c r="Q1132" s="205">
        <v>1</v>
      </c>
      <c r="R1132" s="203" t="s">
        <v>629</v>
      </c>
      <c r="S1132" s="203" t="s">
        <v>629</v>
      </c>
      <c r="T1132" s="212" t="s">
        <v>629</v>
      </c>
      <c r="U1132" s="224" t="s">
        <v>629</v>
      </c>
    </row>
    <row r="1133" spans="1:21" s="183" customFormat="1" hidden="1">
      <c r="A1133" s="203" t="s">
        <v>622</v>
      </c>
      <c r="B1133" s="203" t="s">
        <v>623</v>
      </c>
      <c r="C1133" s="203" t="s">
        <v>624</v>
      </c>
      <c r="D1133" s="203"/>
      <c r="E1133" s="203" t="s">
        <v>2192</v>
      </c>
      <c r="F1133" s="203" t="s">
        <v>629</v>
      </c>
      <c r="G1133" s="205" t="s">
        <v>629</v>
      </c>
      <c r="H1133" s="203" t="s">
        <v>79</v>
      </c>
      <c r="I1133" s="203" t="s">
        <v>1934</v>
      </c>
      <c r="J1133" s="203" t="s">
        <v>2066</v>
      </c>
      <c r="K1133" s="203" t="s">
        <v>629</v>
      </c>
      <c r="L1133" s="211">
        <v>41422.333333333299</v>
      </c>
      <c r="M1133" s="203" t="s">
        <v>630</v>
      </c>
      <c r="N1133" s="212">
        <v>1</v>
      </c>
      <c r="O1133" s="203" t="s">
        <v>629</v>
      </c>
      <c r="P1133" s="212">
        <v>234520</v>
      </c>
      <c r="Q1133" s="205">
        <v>1</v>
      </c>
      <c r="R1133" s="203" t="s">
        <v>632</v>
      </c>
      <c r="S1133" s="211">
        <v>41421.643020833297</v>
      </c>
      <c r="T1133" s="212">
        <v>-1</v>
      </c>
      <c r="U1133" s="224">
        <v>234520</v>
      </c>
    </row>
    <row r="1134" spans="1:21" s="183" customFormat="1" hidden="1">
      <c r="A1134" s="203" t="s">
        <v>622</v>
      </c>
      <c r="B1134" s="203" t="s">
        <v>623</v>
      </c>
      <c r="C1134" s="203" t="s">
        <v>624</v>
      </c>
      <c r="D1134" s="203"/>
      <c r="E1134" s="203" t="s">
        <v>2192</v>
      </c>
      <c r="F1134" s="203" t="s">
        <v>629</v>
      </c>
      <c r="G1134" s="205" t="s">
        <v>629</v>
      </c>
      <c r="H1134" s="203" t="s">
        <v>79</v>
      </c>
      <c r="I1134" s="203" t="s">
        <v>1936</v>
      </c>
      <c r="J1134" s="203" t="s">
        <v>1937</v>
      </c>
      <c r="K1134" s="203" t="s">
        <v>629</v>
      </c>
      <c r="L1134" s="211">
        <v>41422.333333333299</v>
      </c>
      <c r="M1134" s="203" t="s">
        <v>630</v>
      </c>
      <c r="N1134" s="212">
        <v>1</v>
      </c>
      <c r="O1134" s="203" t="s">
        <v>629</v>
      </c>
      <c r="P1134" s="212">
        <v>139095</v>
      </c>
      <c r="Q1134" s="205">
        <v>1</v>
      </c>
      <c r="R1134" s="203" t="s">
        <v>632</v>
      </c>
      <c r="S1134" s="211">
        <v>41421.643020833297</v>
      </c>
      <c r="T1134" s="212">
        <v>-1</v>
      </c>
      <c r="U1134" s="224">
        <v>139095</v>
      </c>
    </row>
    <row r="1135" spans="1:21" s="183" customFormat="1" hidden="1">
      <c r="A1135" s="203" t="s">
        <v>622</v>
      </c>
      <c r="B1135" s="203" t="s">
        <v>623</v>
      </c>
      <c r="C1135" s="203" t="s">
        <v>624</v>
      </c>
      <c r="D1135" s="203"/>
      <c r="E1135" s="203" t="s">
        <v>2193</v>
      </c>
      <c r="F1135" s="203" t="s">
        <v>629</v>
      </c>
      <c r="G1135" s="205" t="s">
        <v>629</v>
      </c>
      <c r="H1135" s="203" t="s">
        <v>79</v>
      </c>
      <c r="I1135" s="203" t="s">
        <v>783</v>
      </c>
      <c r="J1135" s="203" t="s">
        <v>466</v>
      </c>
      <c r="K1135" s="203" t="s">
        <v>634</v>
      </c>
      <c r="L1135" s="211">
        <v>41628.361527777801</v>
      </c>
      <c r="M1135" s="203" t="s">
        <v>630</v>
      </c>
      <c r="N1135" s="212">
        <v>1</v>
      </c>
      <c r="O1135" s="203" t="s">
        <v>629</v>
      </c>
      <c r="P1135" s="212">
        <v>134950.07999999999</v>
      </c>
      <c r="Q1135" s="205">
        <v>1</v>
      </c>
      <c r="R1135" s="203" t="s">
        <v>629</v>
      </c>
      <c r="S1135" s="203" t="s">
        <v>629</v>
      </c>
      <c r="T1135" s="212" t="s">
        <v>629</v>
      </c>
      <c r="U1135" s="224" t="s">
        <v>629</v>
      </c>
    </row>
    <row r="1136" spans="1:21" s="183" customFormat="1" hidden="1">
      <c r="A1136" s="203" t="s">
        <v>622</v>
      </c>
      <c r="B1136" s="203" t="s">
        <v>623</v>
      </c>
      <c r="C1136" s="203" t="s">
        <v>624</v>
      </c>
      <c r="D1136" s="203"/>
      <c r="E1136" s="203" t="s">
        <v>2194</v>
      </c>
      <c r="F1136" s="203" t="s">
        <v>629</v>
      </c>
      <c r="G1136" s="205" t="s">
        <v>629</v>
      </c>
      <c r="H1136" s="203" t="s">
        <v>79</v>
      </c>
      <c r="I1136" s="203" t="s">
        <v>658</v>
      </c>
      <c r="J1136" s="203" t="s">
        <v>659</v>
      </c>
      <c r="K1136" s="203" t="s">
        <v>629</v>
      </c>
      <c r="L1136" s="211">
        <v>41408.422222222202</v>
      </c>
      <c r="M1136" s="203" t="s">
        <v>630</v>
      </c>
      <c r="N1136" s="212">
        <v>25</v>
      </c>
      <c r="O1136" s="203" t="s">
        <v>629</v>
      </c>
      <c r="P1136" s="212">
        <v>8550000</v>
      </c>
      <c r="Q1136" s="205">
        <v>1</v>
      </c>
      <c r="R1136" s="203" t="s">
        <v>632</v>
      </c>
      <c r="S1136" s="211">
        <v>41407.547245370399</v>
      </c>
      <c r="T1136" s="212">
        <v>-25</v>
      </c>
      <c r="U1136" s="224">
        <v>8550000</v>
      </c>
    </row>
    <row r="1137" spans="1:21" s="183" customFormat="1" hidden="1">
      <c r="A1137" s="203" t="s">
        <v>622</v>
      </c>
      <c r="B1137" s="203" t="s">
        <v>623</v>
      </c>
      <c r="C1137" s="203" t="s">
        <v>624</v>
      </c>
      <c r="D1137" s="203"/>
      <c r="E1137" s="203" t="s">
        <v>2194</v>
      </c>
      <c r="F1137" s="203" t="s">
        <v>629</v>
      </c>
      <c r="G1137" s="205" t="s">
        <v>629</v>
      </c>
      <c r="H1137" s="203" t="s">
        <v>79</v>
      </c>
      <c r="I1137" s="203" t="s">
        <v>1684</v>
      </c>
      <c r="J1137" s="203" t="s">
        <v>1685</v>
      </c>
      <c r="K1137" s="203" t="s">
        <v>629</v>
      </c>
      <c r="L1137" s="211">
        <v>41408.422916666699</v>
      </c>
      <c r="M1137" s="203" t="s">
        <v>630</v>
      </c>
      <c r="N1137" s="212">
        <v>10</v>
      </c>
      <c r="O1137" s="203" t="s">
        <v>629</v>
      </c>
      <c r="P1137" s="212">
        <v>3564000</v>
      </c>
      <c r="Q1137" s="205">
        <v>1</v>
      </c>
      <c r="R1137" s="203" t="s">
        <v>632</v>
      </c>
      <c r="S1137" s="211">
        <v>41407.547245370399</v>
      </c>
      <c r="T1137" s="212">
        <v>-10</v>
      </c>
      <c r="U1137" s="224">
        <v>3564000</v>
      </c>
    </row>
    <row r="1138" spans="1:21" s="183" customFormat="1" hidden="1">
      <c r="A1138" s="203" t="s">
        <v>622</v>
      </c>
      <c r="B1138" s="203" t="s">
        <v>623</v>
      </c>
      <c r="C1138" s="203" t="s">
        <v>624</v>
      </c>
      <c r="D1138" s="203"/>
      <c r="E1138" s="203" t="s">
        <v>2195</v>
      </c>
      <c r="F1138" s="203" t="s">
        <v>2196</v>
      </c>
      <c r="G1138" s="205">
        <v>1</v>
      </c>
      <c r="H1138" s="203" t="s">
        <v>79</v>
      </c>
      <c r="I1138" s="203" t="s">
        <v>2197</v>
      </c>
      <c r="J1138" s="203" t="s">
        <v>2198</v>
      </c>
      <c r="K1138" s="203" t="s">
        <v>629</v>
      </c>
      <c r="L1138" s="211">
        <v>41451.549687500003</v>
      </c>
      <c r="M1138" s="203" t="s">
        <v>630</v>
      </c>
      <c r="N1138" s="212">
        <v>2</v>
      </c>
      <c r="O1138" s="203" t="s">
        <v>631</v>
      </c>
      <c r="P1138" s="212">
        <v>4000000</v>
      </c>
      <c r="Q1138" s="205">
        <v>1</v>
      </c>
      <c r="R1138" s="203" t="s">
        <v>632</v>
      </c>
      <c r="S1138" s="211">
        <v>41537.550532407397</v>
      </c>
      <c r="T1138" s="212">
        <v>-2</v>
      </c>
      <c r="U1138" s="224">
        <v>4000000</v>
      </c>
    </row>
    <row r="1139" spans="1:21" s="183" customFormat="1" hidden="1">
      <c r="A1139" s="203" t="s">
        <v>622</v>
      </c>
      <c r="B1139" s="203" t="s">
        <v>623</v>
      </c>
      <c r="C1139" s="203" t="s">
        <v>624</v>
      </c>
      <c r="D1139" s="203"/>
      <c r="E1139" s="203" t="s">
        <v>2195</v>
      </c>
      <c r="F1139" s="203" t="s">
        <v>629</v>
      </c>
      <c r="G1139" s="205" t="s">
        <v>629</v>
      </c>
      <c r="H1139" s="203" t="s">
        <v>79</v>
      </c>
      <c r="I1139" s="203" t="s">
        <v>2199</v>
      </c>
      <c r="J1139" s="203" t="s">
        <v>2200</v>
      </c>
      <c r="K1139" s="203" t="s">
        <v>629</v>
      </c>
      <c r="L1139" s="211">
        <v>41414.592314814799</v>
      </c>
      <c r="M1139" s="203" t="s">
        <v>630</v>
      </c>
      <c r="N1139" s="212">
        <v>1</v>
      </c>
      <c r="O1139" s="203" t="s">
        <v>629</v>
      </c>
      <c r="P1139" s="212">
        <v>0</v>
      </c>
      <c r="Q1139" s="205">
        <v>1</v>
      </c>
      <c r="R1139" s="203" t="s">
        <v>632</v>
      </c>
      <c r="S1139" s="211">
        <v>41473.338715277801</v>
      </c>
      <c r="T1139" s="212">
        <v>-1</v>
      </c>
      <c r="U1139" s="224">
        <v>4750000</v>
      </c>
    </row>
    <row r="1140" spans="1:21" s="183" customFormat="1" hidden="1">
      <c r="A1140" s="203" t="s">
        <v>622</v>
      </c>
      <c r="B1140" s="203" t="s">
        <v>623</v>
      </c>
      <c r="C1140" s="203" t="s">
        <v>624</v>
      </c>
      <c r="D1140" s="203"/>
      <c r="E1140" s="203" t="s">
        <v>2201</v>
      </c>
      <c r="F1140" s="203" t="s">
        <v>629</v>
      </c>
      <c r="G1140" s="205" t="s">
        <v>629</v>
      </c>
      <c r="H1140" s="203" t="s">
        <v>79</v>
      </c>
      <c r="I1140" s="203" t="s">
        <v>1678</v>
      </c>
      <c r="J1140" s="203" t="s">
        <v>1679</v>
      </c>
      <c r="K1140" s="203" t="s">
        <v>629</v>
      </c>
      <c r="L1140" s="211">
        <v>41422.358333333301</v>
      </c>
      <c r="M1140" s="203" t="s">
        <v>630</v>
      </c>
      <c r="N1140" s="212">
        <v>2</v>
      </c>
      <c r="O1140" s="203" t="s">
        <v>629</v>
      </c>
      <c r="P1140" s="212">
        <v>0</v>
      </c>
      <c r="Q1140" s="205">
        <v>1</v>
      </c>
      <c r="R1140" s="203" t="s">
        <v>632</v>
      </c>
      <c r="S1140" s="211">
        <v>41565.563449074099</v>
      </c>
      <c r="T1140" s="212">
        <v>-2</v>
      </c>
      <c r="U1140" s="224">
        <v>465548</v>
      </c>
    </row>
    <row r="1141" spans="1:21" s="183" customFormat="1" hidden="1">
      <c r="A1141" s="203" t="s">
        <v>622</v>
      </c>
      <c r="B1141" s="203" t="s">
        <v>623</v>
      </c>
      <c r="C1141" s="203" t="s">
        <v>624</v>
      </c>
      <c r="D1141" s="203"/>
      <c r="E1141" s="203" t="s">
        <v>2202</v>
      </c>
      <c r="F1141" s="203" t="s">
        <v>629</v>
      </c>
      <c r="G1141" s="205" t="s">
        <v>629</v>
      </c>
      <c r="H1141" s="203" t="s">
        <v>79</v>
      </c>
      <c r="I1141" s="203" t="s">
        <v>2068</v>
      </c>
      <c r="J1141" s="203" t="s">
        <v>2069</v>
      </c>
      <c r="K1141" s="203" t="s">
        <v>629</v>
      </c>
      <c r="L1141" s="211">
        <v>41408.583333333299</v>
      </c>
      <c r="M1141" s="203" t="s">
        <v>630</v>
      </c>
      <c r="N1141" s="212">
        <v>10</v>
      </c>
      <c r="O1141" s="203" t="s">
        <v>629</v>
      </c>
      <c r="P1141" s="212">
        <v>231000</v>
      </c>
      <c r="Q1141" s="205">
        <v>1</v>
      </c>
      <c r="R1141" s="203" t="s">
        <v>632</v>
      </c>
      <c r="S1141" s="211">
        <v>41408.594282407401</v>
      </c>
      <c r="T1141" s="212">
        <v>-10</v>
      </c>
      <c r="U1141" s="224">
        <v>231000</v>
      </c>
    </row>
    <row r="1142" spans="1:21" s="183" customFormat="1" hidden="1">
      <c r="A1142" s="203" t="s">
        <v>622</v>
      </c>
      <c r="B1142" s="203" t="s">
        <v>623</v>
      </c>
      <c r="C1142" s="203" t="s">
        <v>624</v>
      </c>
      <c r="D1142" s="203"/>
      <c r="E1142" s="203" t="s">
        <v>2202</v>
      </c>
      <c r="F1142" s="203" t="s">
        <v>629</v>
      </c>
      <c r="G1142" s="205" t="s">
        <v>629</v>
      </c>
      <c r="H1142" s="203" t="s">
        <v>79</v>
      </c>
      <c r="I1142" s="203" t="s">
        <v>2070</v>
      </c>
      <c r="J1142" s="203" t="s">
        <v>2071</v>
      </c>
      <c r="K1142" s="203" t="s">
        <v>629</v>
      </c>
      <c r="L1142" s="211">
        <v>41408.583333333299</v>
      </c>
      <c r="M1142" s="203" t="s">
        <v>630</v>
      </c>
      <c r="N1142" s="212">
        <v>5</v>
      </c>
      <c r="O1142" s="203" t="s">
        <v>629</v>
      </c>
      <c r="P1142" s="212">
        <v>467362.5</v>
      </c>
      <c r="Q1142" s="205">
        <v>1</v>
      </c>
      <c r="R1142" s="203" t="s">
        <v>632</v>
      </c>
      <c r="S1142" s="211">
        <v>41408.594282407401</v>
      </c>
      <c r="T1142" s="212">
        <v>-5</v>
      </c>
      <c r="U1142" s="224">
        <v>467362.5</v>
      </c>
    </row>
    <row r="1143" spans="1:21" s="183" customFormat="1" hidden="1">
      <c r="A1143" s="203" t="s">
        <v>622</v>
      </c>
      <c r="B1143" s="203" t="s">
        <v>623</v>
      </c>
      <c r="C1143" s="203" t="s">
        <v>624</v>
      </c>
      <c r="D1143" s="203"/>
      <c r="E1143" s="203" t="s">
        <v>2203</v>
      </c>
      <c r="F1143" s="203" t="s">
        <v>2204</v>
      </c>
      <c r="G1143" s="205">
        <v>1</v>
      </c>
      <c r="H1143" s="203" t="s">
        <v>79</v>
      </c>
      <c r="I1143" s="203" t="s">
        <v>2205</v>
      </c>
      <c r="J1143" s="203" t="s">
        <v>2206</v>
      </c>
      <c r="K1143" s="203" t="s">
        <v>629</v>
      </c>
      <c r="L1143" s="211">
        <v>41439.632638888899</v>
      </c>
      <c r="M1143" s="203" t="s">
        <v>630</v>
      </c>
      <c r="N1143" s="212">
        <v>1</v>
      </c>
      <c r="O1143" s="203" t="s">
        <v>631</v>
      </c>
      <c r="P1143" s="212">
        <v>1225367</v>
      </c>
      <c r="Q1143" s="205">
        <v>1</v>
      </c>
      <c r="R1143" s="203" t="s">
        <v>632</v>
      </c>
      <c r="S1143" s="211">
        <v>41443.416157407402</v>
      </c>
      <c r="T1143" s="212">
        <v>-1</v>
      </c>
      <c r="U1143" s="224">
        <v>1225367</v>
      </c>
    </row>
    <row r="1144" spans="1:21" s="183" customFormat="1" hidden="1">
      <c r="A1144" s="203" t="s">
        <v>622</v>
      </c>
      <c r="B1144" s="203" t="s">
        <v>623</v>
      </c>
      <c r="C1144" s="203" t="s">
        <v>624</v>
      </c>
      <c r="D1144" s="203"/>
      <c r="E1144" s="203" t="s">
        <v>2203</v>
      </c>
      <c r="F1144" s="203" t="s">
        <v>2204</v>
      </c>
      <c r="G1144" s="205">
        <v>1</v>
      </c>
      <c r="H1144" s="203" t="s">
        <v>79</v>
      </c>
      <c r="I1144" s="203" t="s">
        <v>2205</v>
      </c>
      <c r="J1144" s="203" t="s">
        <v>2206</v>
      </c>
      <c r="K1144" s="203" t="s">
        <v>629</v>
      </c>
      <c r="L1144" s="211">
        <v>41439.632638888899</v>
      </c>
      <c r="M1144" s="203" t="s">
        <v>630</v>
      </c>
      <c r="N1144" s="212">
        <v>1</v>
      </c>
      <c r="O1144" s="203" t="s">
        <v>631</v>
      </c>
      <c r="P1144" s="212">
        <v>1225367</v>
      </c>
      <c r="Q1144" s="205">
        <v>2</v>
      </c>
      <c r="R1144" s="203" t="s">
        <v>632</v>
      </c>
      <c r="S1144" s="211">
        <v>41443.416157407402</v>
      </c>
      <c r="T1144" s="212">
        <v>-3</v>
      </c>
      <c r="U1144" s="224">
        <v>3676101</v>
      </c>
    </row>
    <row r="1145" spans="1:21" s="183" customFormat="1" hidden="1">
      <c r="A1145" s="203" t="s">
        <v>622</v>
      </c>
      <c r="B1145" s="203" t="s">
        <v>623</v>
      </c>
      <c r="C1145" s="203" t="s">
        <v>624</v>
      </c>
      <c r="D1145" s="203"/>
      <c r="E1145" s="203" t="s">
        <v>2203</v>
      </c>
      <c r="F1145" s="203" t="s">
        <v>629</v>
      </c>
      <c r="G1145" s="205" t="s">
        <v>629</v>
      </c>
      <c r="H1145" s="203" t="s">
        <v>79</v>
      </c>
      <c r="I1145" s="203" t="s">
        <v>2205</v>
      </c>
      <c r="J1145" s="203" t="s">
        <v>2207</v>
      </c>
      <c r="K1145" s="203" t="s">
        <v>629</v>
      </c>
      <c r="L1145" s="211">
        <v>41428.3527777778</v>
      </c>
      <c r="M1145" s="203" t="s">
        <v>630</v>
      </c>
      <c r="N1145" s="212">
        <v>3</v>
      </c>
      <c r="O1145" s="203" t="s">
        <v>629</v>
      </c>
      <c r="P1145" s="212">
        <v>0</v>
      </c>
      <c r="Q1145" s="205">
        <v>1</v>
      </c>
      <c r="R1145" s="203" t="s">
        <v>632</v>
      </c>
      <c r="S1145" s="211">
        <v>41443.416157407402</v>
      </c>
      <c r="T1145" s="212">
        <v>-1</v>
      </c>
      <c r="U1145" s="224">
        <v>1225367</v>
      </c>
    </row>
    <row r="1146" spans="1:21" s="183" customFormat="1" hidden="1">
      <c r="A1146" s="203" t="s">
        <v>622</v>
      </c>
      <c r="B1146" s="203" t="s">
        <v>623</v>
      </c>
      <c r="C1146" s="203" t="s">
        <v>624</v>
      </c>
      <c r="D1146" s="203"/>
      <c r="E1146" s="203" t="s">
        <v>2203</v>
      </c>
      <c r="F1146" s="203" t="s">
        <v>629</v>
      </c>
      <c r="G1146" s="205" t="s">
        <v>629</v>
      </c>
      <c r="H1146" s="203" t="s">
        <v>79</v>
      </c>
      <c r="I1146" s="203" t="s">
        <v>2205</v>
      </c>
      <c r="J1146" s="203" t="s">
        <v>2207</v>
      </c>
      <c r="K1146" s="203" t="s">
        <v>629</v>
      </c>
      <c r="L1146" s="211">
        <v>41428.3527777778</v>
      </c>
      <c r="M1146" s="203" t="s">
        <v>630</v>
      </c>
      <c r="N1146" s="212">
        <v>3</v>
      </c>
      <c r="O1146" s="203" t="s">
        <v>629</v>
      </c>
      <c r="P1146" s="212">
        <v>0</v>
      </c>
      <c r="Q1146" s="205">
        <v>2</v>
      </c>
      <c r="R1146" s="203" t="s">
        <v>632</v>
      </c>
      <c r="S1146" s="211">
        <v>41443.416157407402</v>
      </c>
      <c r="T1146" s="212">
        <v>-3</v>
      </c>
      <c r="U1146" s="224">
        <v>3676101</v>
      </c>
    </row>
    <row r="1147" spans="1:21" s="183" customFormat="1" hidden="1">
      <c r="A1147" s="203" t="s">
        <v>622</v>
      </c>
      <c r="B1147" s="203" t="s">
        <v>623</v>
      </c>
      <c r="C1147" s="203" t="s">
        <v>624</v>
      </c>
      <c r="D1147" s="203"/>
      <c r="E1147" s="203" t="s">
        <v>2203</v>
      </c>
      <c r="F1147" s="203" t="s">
        <v>629</v>
      </c>
      <c r="G1147" s="205" t="s">
        <v>629</v>
      </c>
      <c r="H1147" s="203" t="s">
        <v>79</v>
      </c>
      <c r="I1147" s="203" t="s">
        <v>2208</v>
      </c>
      <c r="J1147" s="203" t="s">
        <v>2209</v>
      </c>
      <c r="K1147" s="203" t="s">
        <v>629</v>
      </c>
      <c r="L1147" s="211">
        <v>41428.3527777778</v>
      </c>
      <c r="M1147" s="203" t="s">
        <v>630</v>
      </c>
      <c r="N1147" s="212">
        <v>6</v>
      </c>
      <c r="O1147" s="203" t="s">
        <v>629</v>
      </c>
      <c r="P1147" s="212">
        <v>0</v>
      </c>
      <c r="Q1147" s="205">
        <v>1</v>
      </c>
      <c r="R1147" s="203" t="s">
        <v>632</v>
      </c>
      <c r="S1147" s="211">
        <v>41443.416157407402</v>
      </c>
      <c r="T1147" s="212">
        <v>-4</v>
      </c>
      <c r="U1147" s="224">
        <v>10219660</v>
      </c>
    </row>
    <row r="1148" spans="1:21" s="183" customFormat="1" hidden="1">
      <c r="A1148" s="203" t="s">
        <v>622</v>
      </c>
      <c r="B1148" s="203" t="s">
        <v>623</v>
      </c>
      <c r="C1148" s="203" t="s">
        <v>624</v>
      </c>
      <c r="D1148" s="203"/>
      <c r="E1148" s="203" t="s">
        <v>2203</v>
      </c>
      <c r="F1148" s="203" t="s">
        <v>629</v>
      </c>
      <c r="G1148" s="205" t="s">
        <v>629</v>
      </c>
      <c r="H1148" s="203" t="s">
        <v>79</v>
      </c>
      <c r="I1148" s="203" t="s">
        <v>2210</v>
      </c>
      <c r="J1148" s="203" t="s">
        <v>2211</v>
      </c>
      <c r="K1148" s="203" t="s">
        <v>629</v>
      </c>
      <c r="L1148" s="211">
        <v>41428.3527777778</v>
      </c>
      <c r="M1148" s="203" t="s">
        <v>630</v>
      </c>
      <c r="N1148" s="212">
        <v>4</v>
      </c>
      <c r="O1148" s="203" t="s">
        <v>629</v>
      </c>
      <c r="P1148" s="212">
        <v>0</v>
      </c>
      <c r="Q1148" s="205">
        <v>1</v>
      </c>
      <c r="R1148" s="203" t="s">
        <v>632</v>
      </c>
      <c r="S1148" s="211">
        <v>41443.416157407402</v>
      </c>
      <c r="T1148" s="212">
        <v>-4</v>
      </c>
      <c r="U1148" s="224">
        <v>4901468</v>
      </c>
    </row>
    <row r="1149" spans="1:21" s="183" customFormat="1" hidden="1">
      <c r="A1149" s="203" t="s">
        <v>622</v>
      </c>
      <c r="B1149" s="203" t="s">
        <v>623</v>
      </c>
      <c r="C1149" s="203" t="s">
        <v>624</v>
      </c>
      <c r="D1149" s="203"/>
      <c r="E1149" s="203" t="s">
        <v>2203</v>
      </c>
      <c r="F1149" s="203" t="s">
        <v>629</v>
      </c>
      <c r="G1149" s="205" t="s">
        <v>629</v>
      </c>
      <c r="H1149" s="203" t="s">
        <v>79</v>
      </c>
      <c r="I1149" s="203" t="s">
        <v>2212</v>
      </c>
      <c r="J1149" s="203" t="s">
        <v>2213</v>
      </c>
      <c r="K1149" s="203" t="s">
        <v>629</v>
      </c>
      <c r="L1149" s="211">
        <v>41428.3527777778</v>
      </c>
      <c r="M1149" s="203" t="s">
        <v>630</v>
      </c>
      <c r="N1149" s="212">
        <v>4</v>
      </c>
      <c r="O1149" s="203" t="s">
        <v>629</v>
      </c>
      <c r="P1149" s="212">
        <v>0</v>
      </c>
      <c r="Q1149" s="205">
        <v>1</v>
      </c>
      <c r="R1149" s="203" t="s">
        <v>632</v>
      </c>
      <c r="S1149" s="211">
        <v>41443.416157407402</v>
      </c>
      <c r="T1149" s="212">
        <v>-4</v>
      </c>
      <c r="U1149" s="224">
        <v>15121128</v>
      </c>
    </row>
    <row r="1150" spans="1:21" s="183" customFormat="1" hidden="1">
      <c r="A1150" s="203" t="s">
        <v>622</v>
      </c>
      <c r="B1150" s="203" t="s">
        <v>623</v>
      </c>
      <c r="C1150" s="203" t="s">
        <v>624</v>
      </c>
      <c r="D1150" s="203"/>
      <c r="E1150" s="203" t="s">
        <v>2203</v>
      </c>
      <c r="F1150" s="203" t="s">
        <v>629</v>
      </c>
      <c r="G1150" s="205" t="s">
        <v>629</v>
      </c>
      <c r="H1150" s="203" t="s">
        <v>79</v>
      </c>
      <c r="I1150" s="203" t="s">
        <v>2214</v>
      </c>
      <c r="J1150" s="203" t="s">
        <v>2215</v>
      </c>
      <c r="K1150" s="203" t="s">
        <v>629</v>
      </c>
      <c r="L1150" s="211">
        <v>41428.3527777778</v>
      </c>
      <c r="M1150" s="203" t="s">
        <v>630</v>
      </c>
      <c r="N1150" s="212">
        <v>4</v>
      </c>
      <c r="O1150" s="203" t="s">
        <v>629</v>
      </c>
      <c r="P1150" s="212">
        <v>0</v>
      </c>
      <c r="Q1150" s="205">
        <v>1</v>
      </c>
      <c r="R1150" s="203" t="s">
        <v>632</v>
      </c>
      <c r="S1150" s="211">
        <v>41443.416157407402</v>
      </c>
      <c r="T1150" s="212">
        <v>-4</v>
      </c>
      <c r="U1150" s="224">
        <v>2559876</v>
      </c>
    </row>
    <row r="1151" spans="1:21" s="183" customFormat="1" hidden="1">
      <c r="A1151" s="203" t="s">
        <v>622</v>
      </c>
      <c r="B1151" s="203" t="s">
        <v>623</v>
      </c>
      <c r="C1151" s="203" t="s">
        <v>624</v>
      </c>
      <c r="D1151" s="203"/>
      <c r="E1151" s="203" t="s">
        <v>2203</v>
      </c>
      <c r="F1151" s="203" t="s">
        <v>629</v>
      </c>
      <c r="G1151" s="205" t="s">
        <v>629</v>
      </c>
      <c r="H1151" s="203" t="s">
        <v>79</v>
      </c>
      <c r="I1151" s="203" t="s">
        <v>2216</v>
      </c>
      <c r="J1151" s="203" t="s">
        <v>2217</v>
      </c>
      <c r="K1151" s="203" t="s">
        <v>629</v>
      </c>
      <c r="L1151" s="211">
        <v>41428.3527777778</v>
      </c>
      <c r="M1151" s="203" t="s">
        <v>630</v>
      </c>
      <c r="N1151" s="212">
        <v>4</v>
      </c>
      <c r="O1151" s="203" t="s">
        <v>629</v>
      </c>
      <c r="P1151" s="212">
        <v>0</v>
      </c>
      <c r="Q1151" s="205">
        <v>1</v>
      </c>
      <c r="R1151" s="203" t="s">
        <v>632</v>
      </c>
      <c r="S1151" s="211">
        <v>41443.416157407402</v>
      </c>
      <c r="T1151" s="212">
        <v>-4</v>
      </c>
      <c r="U1151" s="224">
        <v>6945400</v>
      </c>
    </row>
    <row r="1152" spans="1:21" s="183" customFormat="1" hidden="1">
      <c r="A1152" s="203" t="s">
        <v>622</v>
      </c>
      <c r="B1152" s="203" t="s">
        <v>623</v>
      </c>
      <c r="C1152" s="203" t="s">
        <v>624</v>
      </c>
      <c r="D1152" s="203"/>
      <c r="E1152" s="203" t="s">
        <v>2203</v>
      </c>
      <c r="F1152" s="203" t="s">
        <v>629</v>
      </c>
      <c r="G1152" s="205" t="s">
        <v>629</v>
      </c>
      <c r="H1152" s="203" t="s">
        <v>79</v>
      </c>
      <c r="I1152" s="203" t="s">
        <v>2218</v>
      </c>
      <c r="J1152" s="203" t="s">
        <v>2219</v>
      </c>
      <c r="K1152" s="203" t="s">
        <v>629</v>
      </c>
      <c r="L1152" s="211">
        <v>41428.3527777778</v>
      </c>
      <c r="M1152" s="203" t="s">
        <v>630</v>
      </c>
      <c r="N1152" s="212">
        <v>4</v>
      </c>
      <c r="O1152" s="203" t="s">
        <v>629</v>
      </c>
      <c r="P1152" s="212">
        <v>0</v>
      </c>
      <c r="Q1152" s="205">
        <v>1</v>
      </c>
      <c r="R1152" s="203" t="s">
        <v>632</v>
      </c>
      <c r="S1152" s="211">
        <v>41443.416157407402</v>
      </c>
      <c r="T1152" s="212">
        <v>-4</v>
      </c>
      <c r="U1152" s="224">
        <v>3472700</v>
      </c>
    </row>
    <row r="1153" spans="1:23" s="183" customFormat="1" hidden="1">
      <c r="A1153" s="203" t="s">
        <v>622</v>
      </c>
      <c r="B1153" s="203" t="s">
        <v>623</v>
      </c>
      <c r="C1153" s="203" t="s">
        <v>624</v>
      </c>
      <c r="D1153" s="203"/>
      <c r="E1153" s="203" t="s">
        <v>2203</v>
      </c>
      <c r="F1153" s="203" t="s">
        <v>629</v>
      </c>
      <c r="G1153" s="205" t="s">
        <v>629</v>
      </c>
      <c r="H1153" s="203" t="s">
        <v>79</v>
      </c>
      <c r="I1153" s="203" t="s">
        <v>2220</v>
      </c>
      <c r="J1153" s="203" t="s">
        <v>2221</v>
      </c>
      <c r="K1153" s="203" t="s">
        <v>629</v>
      </c>
      <c r="L1153" s="211">
        <v>41428.3527777778</v>
      </c>
      <c r="M1153" s="203" t="s">
        <v>630</v>
      </c>
      <c r="N1153" s="212">
        <v>4</v>
      </c>
      <c r="O1153" s="203" t="s">
        <v>629</v>
      </c>
      <c r="P1153" s="212">
        <v>0</v>
      </c>
      <c r="Q1153" s="205">
        <v>1</v>
      </c>
      <c r="R1153" s="203" t="s">
        <v>632</v>
      </c>
      <c r="S1153" s="211">
        <v>41443.416157407402</v>
      </c>
      <c r="T1153" s="212">
        <v>-4</v>
      </c>
      <c r="U1153" s="224">
        <v>1825648</v>
      </c>
    </row>
    <row r="1154" spans="1:23" s="183" customFormat="1" hidden="1">
      <c r="A1154" s="203" t="s">
        <v>622</v>
      </c>
      <c r="B1154" s="203" t="s">
        <v>623</v>
      </c>
      <c r="C1154" s="203" t="s">
        <v>624</v>
      </c>
      <c r="D1154" s="203"/>
      <c r="E1154" s="203" t="s">
        <v>2222</v>
      </c>
      <c r="F1154" s="203" t="s">
        <v>2223</v>
      </c>
      <c r="G1154" s="205">
        <v>1</v>
      </c>
      <c r="H1154" s="203" t="s">
        <v>79</v>
      </c>
      <c r="I1154" s="203" t="s">
        <v>2224</v>
      </c>
      <c r="J1154" s="203" t="s">
        <v>2225</v>
      </c>
      <c r="K1154" s="203" t="s">
        <v>629</v>
      </c>
      <c r="L1154" s="211">
        <v>41563.584467592598</v>
      </c>
      <c r="M1154" s="203" t="s">
        <v>630</v>
      </c>
      <c r="N1154" s="212">
        <v>10</v>
      </c>
      <c r="O1154" s="203" t="s">
        <v>631</v>
      </c>
      <c r="P1154" s="212">
        <v>0</v>
      </c>
      <c r="Q1154" s="205">
        <v>1</v>
      </c>
      <c r="R1154" s="203" t="s">
        <v>632</v>
      </c>
      <c r="S1154" s="211">
        <v>41563.824050925898</v>
      </c>
      <c r="T1154" s="212">
        <v>-10</v>
      </c>
      <c r="U1154" s="224">
        <v>2079000</v>
      </c>
    </row>
    <row r="1155" spans="1:23" s="183" customFormat="1" hidden="1">
      <c r="A1155" s="203" t="s">
        <v>622</v>
      </c>
      <c r="B1155" s="203" t="s">
        <v>623</v>
      </c>
      <c r="C1155" s="203" t="s">
        <v>624</v>
      </c>
      <c r="D1155" s="203"/>
      <c r="E1155" s="203" t="s">
        <v>2222</v>
      </c>
      <c r="F1155" s="203" t="s">
        <v>2223</v>
      </c>
      <c r="G1155" s="205">
        <v>2</v>
      </c>
      <c r="H1155" s="203" t="s">
        <v>79</v>
      </c>
      <c r="I1155" s="203" t="s">
        <v>2226</v>
      </c>
      <c r="J1155" s="203" t="s">
        <v>2227</v>
      </c>
      <c r="K1155" s="203" t="s">
        <v>629</v>
      </c>
      <c r="L1155" s="211">
        <v>41563.584467592598</v>
      </c>
      <c r="M1155" s="203" t="s">
        <v>630</v>
      </c>
      <c r="N1155" s="212">
        <v>20</v>
      </c>
      <c r="O1155" s="203" t="s">
        <v>631</v>
      </c>
      <c r="P1155" s="212">
        <v>0</v>
      </c>
      <c r="Q1155" s="205">
        <v>1</v>
      </c>
      <c r="R1155" s="203" t="s">
        <v>632</v>
      </c>
      <c r="S1155" s="211">
        <v>41563.824050925898</v>
      </c>
      <c r="T1155" s="212">
        <v>-20</v>
      </c>
      <c r="U1155" s="224">
        <v>3762000</v>
      </c>
    </row>
    <row r="1156" spans="1:23" s="183" customFormat="1" hidden="1">
      <c r="A1156" s="203" t="s">
        <v>622</v>
      </c>
      <c r="B1156" s="203" t="s">
        <v>623</v>
      </c>
      <c r="C1156" s="203" t="s">
        <v>624</v>
      </c>
      <c r="D1156" s="203"/>
      <c r="E1156" s="203" t="s">
        <v>2222</v>
      </c>
      <c r="F1156" s="203" t="s">
        <v>2223</v>
      </c>
      <c r="G1156" s="205">
        <v>3</v>
      </c>
      <c r="H1156" s="203" t="s">
        <v>79</v>
      </c>
      <c r="I1156" s="203" t="s">
        <v>2228</v>
      </c>
      <c r="J1156" s="203" t="s">
        <v>2229</v>
      </c>
      <c r="K1156" s="203" t="s">
        <v>629</v>
      </c>
      <c r="L1156" s="211">
        <v>41563.584467592598</v>
      </c>
      <c r="M1156" s="203" t="s">
        <v>630</v>
      </c>
      <c r="N1156" s="212">
        <v>1</v>
      </c>
      <c r="O1156" s="203" t="s">
        <v>631</v>
      </c>
      <c r="P1156" s="212">
        <v>0</v>
      </c>
      <c r="Q1156" s="205">
        <v>1</v>
      </c>
      <c r="R1156" s="203" t="s">
        <v>632</v>
      </c>
      <c r="S1156" s="211">
        <v>41563.824050925898</v>
      </c>
      <c r="T1156" s="212">
        <v>-1</v>
      </c>
      <c r="U1156" s="224">
        <v>445500</v>
      </c>
    </row>
    <row r="1157" spans="1:23" s="183" customFormat="1" hidden="1">
      <c r="A1157" s="203" t="s">
        <v>622</v>
      </c>
      <c r="B1157" s="203" t="s">
        <v>623</v>
      </c>
      <c r="C1157" s="203" t="s">
        <v>624</v>
      </c>
      <c r="D1157" s="203"/>
      <c r="E1157" s="203" t="s">
        <v>2222</v>
      </c>
      <c r="F1157" s="203" t="s">
        <v>629</v>
      </c>
      <c r="G1157" s="205" t="s">
        <v>629</v>
      </c>
      <c r="H1157" s="203" t="s">
        <v>79</v>
      </c>
      <c r="I1157" s="203" t="s">
        <v>1670</v>
      </c>
      <c r="J1157" s="203" t="s">
        <v>1671</v>
      </c>
      <c r="K1157" s="203" t="s">
        <v>629</v>
      </c>
      <c r="L1157" s="211">
        <v>41421.586736111101</v>
      </c>
      <c r="M1157" s="203" t="s">
        <v>630</v>
      </c>
      <c r="N1157" s="212">
        <v>5</v>
      </c>
      <c r="O1157" s="203" t="s">
        <v>629</v>
      </c>
      <c r="P1157" s="212">
        <v>5625000</v>
      </c>
      <c r="Q1157" s="205">
        <v>1</v>
      </c>
      <c r="R1157" s="203" t="s">
        <v>632</v>
      </c>
      <c r="S1157" s="211">
        <v>41579.843321759297</v>
      </c>
      <c r="T1157" s="212">
        <v>-5</v>
      </c>
      <c r="U1157" s="224">
        <v>5626500</v>
      </c>
    </row>
    <row r="1158" spans="1:23" s="183" customFormat="1" hidden="1">
      <c r="A1158" s="203" t="s">
        <v>622</v>
      </c>
      <c r="B1158" s="203" t="s">
        <v>623</v>
      </c>
      <c r="C1158" s="203" t="s">
        <v>624</v>
      </c>
      <c r="D1158" s="203"/>
      <c r="E1158" s="203" t="s">
        <v>2230</v>
      </c>
      <c r="F1158" s="203" t="s">
        <v>2231</v>
      </c>
      <c r="G1158" s="205">
        <v>1</v>
      </c>
      <c r="H1158" s="203" t="s">
        <v>79</v>
      </c>
      <c r="I1158" s="203" t="s">
        <v>689</v>
      </c>
      <c r="J1158" s="203" t="s">
        <v>434</v>
      </c>
      <c r="K1158" s="203" t="s">
        <v>629</v>
      </c>
      <c r="L1158" s="211">
        <v>41416.517361111102</v>
      </c>
      <c r="M1158" s="203" t="s">
        <v>674</v>
      </c>
      <c r="N1158" s="212">
        <v>1</v>
      </c>
      <c r="O1158" s="203" t="s">
        <v>675</v>
      </c>
      <c r="P1158" s="212">
        <v>934726.22</v>
      </c>
      <c r="Q1158" s="205">
        <v>1</v>
      </c>
      <c r="R1158" s="203" t="s">
        <v>629</v>
      </c>
      <c r="S1158" s="203" t="s">
        <v>629</v>
      </c>
      <c r="T1158" s="212" t="s">
        <v>629</v>
      </c>
      <c r="U1158" s="224" t="s">
        <v>629</v>
      </c>
    </row>
    <row r="1159" spans="1:23" s="183" customFormat="1" hidden="1">
      <c r="A1159" s="203" t="s">
        <v>622</v>
      </c>
      <c r="B1159" s="203" t="s">
        <v>623</v>
      </c>
      <c r="C1159" s="203" t="s">
        <v>624</v>
      </c>
      <c r="D1159" s="228"/>
      <c r="E1159" s="203" t="s">
        <v>2232</v>
      </c>
      <c r="F1159" s="203" t="s">
        <v>629</v>
      </c>
      <c r="G1159" s="205" t="s">
        <v>629</v>
      </c>
      <c r="H1159" s="203" t="s">
        <v>79</v>
      </c>
      <c r="I1159" s="203" t="s">
        <v>680</v>
      </c>
      <c r="J1159" s="203" t="s">
        <v>681</v>
      </c>
      <c r="K1159" s="203" t="s">
        <v>629</v>
      </c>
      <c r="L1159" s="215">
        <v>41417</v>
      </c>
      <c r="M1159" s="203" t="s">
        <v>630</v>
      </c>
      <c r="N1159" s="212">
        <v>50</v>
      </c>
      <c r="O1159" s="203" t="s">
        <v>629</v>
      </c>
      <c r="P1159" s="212">
        <v>448611.5</v>
      </c>
      <c r="Q1159" s="205">
        <v>1</v>
      </c>
      <c r="R1159" s="203" t="s">
        <v>629</v>
      </c>
      <c r="S1159" s="203" t="s">
        <v>629</v>
      </c>
      <c r="T1159" s="212" t="s">
        <v>629</v>
      </c>
      <c r="U1159" s="224" t="s">
        <v>629</v>
      </c>
    </row>
    <row r="1160" spans="1:23" ht="14.25" customHeight="1">
      <c r="A1160" s="203" t="s">
        <v>622</v>
      </c>
      <c r="B1160" s="203" t="s">
        <v>623</v>
      </c>
      <c r="C1160" s="206" t="s">
        <v>624</v>
      </c>
      <c r="D1160" s="207"/>
      <c r="E1160" s="188" t="s">
        <v>2233</v>
      </c>
      <c r="F1160" s="203" t="s">
        <v>2234</v>
      </c>
      <c r="G1160" s="205">
        <v>1</v>
      </c>
      <c r="H1160" s="206" t="s">
        <v>79</v>
      </c>
      <c r="I1160" s="188" t="s">
        <v>701</v>
      </c>
      <c r="J1160" s="190" t="s">
        <v>702</v>
      </c>
      <c r="K1160" s="188" t="s">
        <v>634</v>
      </c>
      <c r="L1160" s="213">
        <v>41609.471736111103</v>
      </c>
      <c r="M1160" s="206" t="s">
        <v>630</v>
      </c>
      <c r="N1160" s="214">
        <v>2</v>
      </c>
      <c r="O1160" s="188" t="s">
        <v>631</v>
      </c>
      <c r="P1160" s="212">
        <v>53700000</v>
      </c>
      <c r="Q1160" s="225">
        <v>1</v>
      </c>
      <c r="R1160" s="188" t="s">
        <v>632</v>
      </c>
      <c r="S1160" s="213">
        <v>41607.597870370402</v>
      </c>
      <c r="T1160" s="226">
        <v>-1</v>
      </c>
      <c r="U1160" s="224">
        <v>30000000</v>
      </c>
      <c r="V1160" s="227">
        <f>L1160-S1160</f>
        <v>1.8738657407011488</v>
      </c>
      <c r="W1160" s="193" t="s">
        <v>635</v>
      </c>
    </row>
    <row r="1161" spans="1:23" s="183" customFormat="1" hidden="1">
      <c r="A1161" s="203" t="s">
        <v>622</v>
      </c>
      <c r="B1161" s="203" t="s">
        <v>623</v>
      </c>
      <c r="C1161" s="203" t="s">
        <v>624</v>
      </c>
      <c r="D1161" s="208"/>
      <c r="E1161" s="203" t="s">
        <v>2235</v>
      </c>
      <c r="F1161" s="203" t="s">
        <v>629</v>
      </c>
      <c r="G1161" s="205" t="s">
        <v>629</v>
      </c>
      <c r="H1161" s="203" t="s">
        <v>79</v>
      </c>
      <c r="I1161" s="203" t="s">
        <v>2236</v>
      </c>
      <c r="J1161" s="203" t="s">
        <v>2237</v>
      </c>
      <c r="K1161" s="203" t="s">
        <v>629</v>
      </c>
      <c r="L1161" s="211">
        <v>41423.536805555603</v>
      </c>
      <c r="M1161" s="203" t="s">
        <v>630</v>
      </c>
      <c r="N1161" s="212">
        <v>2</v>
      </c>
      <c r="O1161" s="203" t="s">
        <v>629</v>
      </c>
      <c r="P1161" s="212">
        <v>0</v>
      </c>
      <c r="Q1161" s="205">
        <v>1</v>
      </c>
      <c r="R1161" s="203" t="s">
        <v>632</v>
      </c>
      <c r="S1161" s="211">
        <v>41451.460451388899</v>
      </c>
      <c r="T1161" s="212">
        <v>-1</v>
      </c>
      <c r="U1161" s="224">
        <v>1485000</v>
      </c>
    </row>
    <row r="1162" spans="1:23" s="183" customFormat="1" hidden="1">
      <c r="A1162" s="203" t="s">
        <v>622</v>
      </c>
      <c r="B1162" s="203" t="s">
        <v>623</v>
      </c>
      <c r="C1162" s="203" t="s">
        <v>624</v>
      </c>
      <c r="D1162" s="203"/>
      <c r="E1162" s="203" t="s">
        <v>2238</v>
      </c>
      <c r="F1162" s="203" t="s">
        <v>629</v>
      </c>
      <c r="G1162" s="205" t="s">
        <v>629</v>
      </c>
      <c r="H1162" s="203" t="s">
        <v>79</v>
      </c>
      <c r="I1162" s="203" t="s">
        <v>2239</v>
      </c>
      <c r="J1162" s="203" t="s">
        <v>2240</v>
      </c>
      <c r="K1162" s="203" t="s">
        <v>629</v>
      </c>
      <c r="L1162" s="211">
        <v>41423.429166666698</v>
      </c>
      <c r="M1162" s="203" t="s">
        <v>630</v>
      </c>
      <c r="N1162" s="212">
        <v>2</v>
      </c>
      <c r="O1162" s="203" t="s">
        <v>629</v>
      </c>
      <c r="P1162" s="212">
        <v>0</v>
      </c>
      <c r="Q1162" s="205">
        <v>1</v>
      </c>
      <c r="R1162" s="203" t="s">
        <v>632</v>
      </c>
      <c r="S1162" s="211">
        <v>41444.547789351898</v>
      </c>
      <c r="T1162" s="212">
        <v>-2</v>
      </c>
      <c r="U1162" s="224">
        <v>8575876</v>
      </c>
    </row>
    <row r="1163" spans="1:23" s="183" customFormat="1" hidden="1">
      <c r="A1163" s="203" t="s">
        <v>622</v>
      </c>
      <c r="B1163" s="203" t="s">
        <v>623</v>
      </c>
      <c r="C1163" s="203" t="s">
        <v>624</v>
      </c>
      <c r="D1163" s="203"/>
      <c r="E1163" s="203" t="s">
        <v>2241</v>
      </c>
      <c r="F1163" s="203" t="s">
        <v>2242</v>
      </c>
      <c r="G1163" s="205">
        <v>1</v>
      </c>
      <c r="H1163" s="203" t="s">
        <v>79</v>
      </c>
      <c r="I1163" s="203" t="s">
        <v>701</v>
      </c>
      <c r="J1163" s="203" t="s">
        <v>702</v>
      </c>
      <c r="K1163" s="203" t="s">
        <v>629</v>
      </c>
      <c r="L1163" s="211">
        <v>41510.321539351899</v>
      </c>
      <c r="M1163" s="203" t="s">
        <v>630</v>
      </c>
      <c r="N1163" s="212">
        <v>3</v>
      </c>
      <c r="O1163" s="203" t="s">
        <v>631</v>
      </c>
      <c r="P1163" s="212">
        <v>80550000</v>
      </c>
      <c r="Q1163" s="205">
        <v>1</v>
      </c>
      <c r="R1163" s="203" t="s">
        <v>632</v>
      </c>
      <c r="S1163" s="211">
        <v>41508.385682870401</v>
      </c>
      <c r="T1163" s="212">
        <v>-3</v>
      </c>
      <c r="U1163" s="224">
        <v>80550000</v>
      </c>
    </row>
    <row r="1164" spans="1:23" s="183" customFormat="1" hidden="1">
      <c r="A1164" s="203" t="s">
        <v>622</v>
      </c>
      <c r="B1164" s="203" t="s">
        <v>623</v>
      </c>
      <c r="C1164" s="203" t="s">
        <v>624</v>
      </c>
      <c r="D1164" s="203"/>
      <c r="E1164" s="203" t="s">
        <v>2241</v>
      </c>
      <c r="F1164" s="203" t="s">
        <v>2242</v>
      </c>
      <c r="G1164" s="205">
        <v>1</v>
      </c>
      <c r="H1164" s="203" t="s">
        <v>79</v>
      </c>
      <c r="I1164" s="203" t="s">
        <v>701</v>
      </c>
      <c r="J1164" s="203" t="s">
        <v>702</v>
      </c>
      <c r="K1164" s="203" t="s">
        <v>629</v>
      </c>
      <c r="L1164" s="211">
        <v>41510.321539351899</v>
      </c>
      <c r="M1164" s="203" t="s">
        <v>630</v>
      </c>
      <c r="N1164" s="212">
        <v>3</v>
      </c>
      <c r="O1164" s="203" t="s">
        <v>631</v>
      </c>
      <c r="P1164" s="212">
        <v>80550000</v>
      </c>
      <c r="Q1164" s="205">
        <v>2</v>
      </c>
      <c r="R1164" s="203" t="s">
        <v>632</v>
      </c>
      <c r="S1164" s="211">
        <v>41537.549560185202</v>
      </c>
      <c r="T1164" s="212">
        <v>-1</v>
      </c>
      <c r="U1164" s="224">
        <v>30000000</v>
      </c>
    </row>
    <row r="1165" spans="1:23" s="183" customFormat="1" hidden="1">
      <c r="A1165" s="203" t="s">
        <v>622</v>
      </c>
      <c r="B1165" s="203" t="s">
        <v>623</v>
      </c>
      <c r="C1165" s="203" t="s">
        <v>624</v>
      </c>
      <c r="D1165" s="203"/>
      <c r="E1165" s="203" t="s">
        <v>2241</v>
      </c>
      <c r="F1165" s="203" t="s">
        <v>2243</v>
      </c>
      <c r="G1165" s="205">
        <v>1</v>
      </c>
      <c r="H1165" s="203" t="s">
        <v>79</v>
      </c>
      <c r="I1165" s="203" t="s">
        <v>701</v>
      </c>
      <c r="J1165" s="203" t="s">
        <v>702</v>
      </c>
      <c r="K1165" s="203" t="s">
        <v>629</v>
      </c>
      <c r="L1165" s="211">
        <v>41537.627719907403</v>
      </c>
      <c r="M1165" s="203" t="s">
        <v>630</v>
      </c>
      <c r="N1165" s="212">
        <v>1</v>
      </c>
      <c r="O1165" s="203" t="s">
        <v>631</v>
      </c>
      <c r="P1165" s="212">
        <v>26850000</v>
      </c>
      <c r="Q1165" s="205">
        <v>1</v>
      </c>
      <c r="R1165" s="203" t="s">
        <v>632</v>
      </c>
      <c r="S1165" s="211">
        <v>41508.385682870401</v>
      </c>
      <c r="T1165" s="212">
        <v>-3</v>
      </c>
      <c r="U1165" s="224">
        <v>80550000</v>
      </c>
    </row>
    <row r="1166" spans="1:23" s="183" customFormat="1" hidden="1">
      <c r="A1166" s="203" t="s">
        <v>622</v>
      </c>
      <c r="B1166" s="203" t="s">
        <v>623</v>
      </c>
      <c r="C1166" s="203" t="s">
        <v>624</v>
      </c>
      <c r="D1166" s="203"/>
      <c r="E1166" s="203" t="s">
        <v>2241</v>
      </c>
      <c r="F1166" s="203" t="s">
        <v>2243</v>
      </c>
      <c r="G1166" s="205">
        <v>1</v>
      </c>
      <c r="H1166" s="203" t="s">
        <v>79</v>
      </c>
      <c r="I1166" s="203" t="s">
        <v>701</v>
      </c>
      <c r="J1166" s="203" t="s">
        <v>702</v>
      </c>
      <c r="K1166" s="203" t="s">
        <v>629</v>
      </c>
      <c r="L1166" s="211">
        <v>41537.627719907403</v>
      </c>
      <c r="M1166" s="203" t="s">
        <v>630</v>
      </c>
      <c r="N1166" s="212">
        <v>1</v>
      </c>
      <c r="O1166" s="203" t="s">
        <v>631</v>
      </c>
      <c r="P1166" s="212">
        <v>26850000</v>
      </c>
      <c r="Q1166" s="205">
        <v>2</v>
      </c>
      <c r="R1166" s="203" t="s">
        <v>632</v>
      </c>
      <c r="S1166" s="211">
        <v>41537.549560185202</v>
      </c>
      <c r="T1166" s="212">
        <v>-1</v>
      </c>
      <c r="U1166" s="224">
        <v>30000000</v>
      </c>
    </row>
    <row r="1167" spans="1:23" s="183" customFormat="1" hidden="1">
      <c r="A1167" s="203" t="s">
        <v>622</v>
      </c>
      <c r="B1167" s="203" t="s">
        <v>623</v>
      </c>
      <c r="C1167" s="203" t="s">
        <v>624</v>
      </c>
      <c r="D1167" s="203"/>
      <c r="E1167" s="203" t="s">
        <v>2241</v>
      </c>
      <c r="F1167" s="203" t="s">
        <v>2244</v>
      </c>
      <c r="G1167" s="205">
        <v>1</v>
      </c>
      <c r="H1167" s="203" t="s">
        <v>79</v>
      </c>
      <c r="I1167" s="203" t="s">
        <v>785</v>
      </c>
      <c r="J1167" s="203" t="s">
        <v>786</v>
      </c>
      <c r="K1167" s="203" t="s">
        <v>634</v>
      </c>
      <c r="L1167" s="211">
        <v>41607.381469907399</v>
      </c>
      <c r="M1167" s="203" t="s">
        <v>630</v>
      </c>
      <c r="N1167" s="212">
        <v>2</v>
      </c>
      <c r="O1167" s="203" t="s">
        <v>631</v>
      </c>
      <c r="P1167" s="212">
        <v>640000</v>
      </c>
      <c r="Q1167" s="205">
        <v>1</v>
      </c>
      <c r="R1167" s="203" t="s">
        <v>632</v>
      </c>
      <c r="S1167" s="211">
        <v>41591.310023148202</v>
      </c>
      <c r="T1167" s="212">
        <v>-2</v>
      </c>
      <c r="U1167" s="224">
        <v>640000</v>
      </c>
    </row>
    <row r="1168" spans="1:23" s="183" customFormat="1" hidden="1">
      <c r="A1168" s="203" t="s">
        <v>622</v>
      </c>
      <c r="B1168" s="203" t="s">
        <v>623</v>
      </c>
      <c r="C1168" s="203" t="s">
        <v>624</v>
      </c>
      <c r="D1168" s="203"/>
      <c r="E1168" s="203" t="s">
        <v>2245</v>
      </c>
      <c r="F1168" s="203" t="s">
        <v>629</v>
      </c>
      <c r="G1168" s="205" t="s">
        <v>629</v>
      </c>
      <c r="H1168" s="203" t="s">
        <v>79</v>
      </c>
      <c r="I1168" s="203" t="s">
        <v>2068</v>
      </c>
      <c r="J1168" s="203" t="s">
        <v>2069</v>
      </c>
      <c r="K1168" s="203" t="s">
        <v>629</v>
      </c>
      <c r="L1168" s="211">
        <v>41416.479166666701</v>
      </c>
      <c r="M1168" s="203" t="s">
        <v>630</v>
      </c>
      <c r="N1168" s="212">
        <v>20</v>
      </c>
      <c r="O1168" s="203" t="s">
        <v>629</v>
      </c>
      <c r="P1168" s="212">
        <v>462000</v>
      </c>
      <c r="Q1168" s="205">
        <v>1</v>
      </c>
      <c r="R1168" s="203" t="s">
        <v>632</v>
      </c>
      <c r="S1168" s="211">
        <v>41415.661851851903</v>
      </c>
      <c r="T1168" s="212">
        <v>-20</v>
      </c>
      <c r="U1168" s="224">
        <v>462000</v>
      </c>
    </row>
    <row r="1169" spans="1:21" s="183" customFormat="1" hidden="1">
      <c r="A1169" s="203" t="s">
        <v>622</v>
      </c>
      <c r="B1169" s="203" t="s">
        <v>623</v>
      </c>
      <c r="C1169" s="203" t="s">
        <v>624</v>
      </c>
      <c r="D1169" s="203"/>
      <c r="E1169" s="203" t="s">
        <v>2245</v>
      </c>
      <c r="F1169" s="203" t="s">
        <v>629</v>
      </c>
      <c r="G1169" s="205" t="s">
        <v>629</v>
      </c>
      <c r="H1169" s="203" t="s">
        <v>79</v>
      </c>
      <c r="I1169" s="203" t="s">
        <v>2070</v>
      </c>
      <c r="J1169" s="203" t="s">
        <v>2071</v>
      </c>
      <c r="K1169" s="203" t="s">
        <v>629</v>
      </c>
      <c r="L1169" s="211">
        <v>41416.453472222202</v>
      </c>
      <c r="M1169" s="203" t="s">
        <v>630</v>
      </c>
      <c r="N1169" s="212">
        <v>5</v>
      </c>
      <c r="O1169" s="203" t="s">
        <v>629</v>
      </c>
      <c r="P1169" s="212">
        <v>467362.5</v>
      </c>
      <c r="Q1169" s="205">
        <v>1</v>
      </c>
      <c r="R1169" s="203" t="s">
        <v>632</v>
      </c>
      <c r="S1169" s="211">
        <v>41415.661851851903</v>
      </c>
      <c r="T1169" s="212">
        <v>-5</v>
      </c>
      <c r="U1169" s="224">
        <v>467362.5</v>
      </c>
    </row>
    <row r="1170" spans="1:21" s="183" customFormat="1" hidden="1">
      <c r="A1170" s="203" t="s">
        <v>622</v>
      </c>
      <c r="B1170" s="203" t="s">
        <v>623</v>
      </c>
      <c r="C1170" s="203" t="s">
        <v>624</v>
      </c>
      <c r="D1170" s="203"/>
      <c r="E1170" s="203" t="s">
        <v>2246</v>
      </c>
      <c r="F1170" s="203" t="s">
        <v>629</v>
      </c>
      <c r="G1170" s="205" t="s">
        <v>629</v>
      </c>
      <c r="H1170" s="203" t="s">
        <v>79</v>
      </c>
      <c r="I1170" s="203" t="s">
        <v>2247</v>
      </c>
      <c r="J1170" s="203" t="s">
        <v>2248</v>
      </c>
      <c r="K1170" s="203" t="s">
        <v>629</v>
      </c>
      <c r="L1170" s="211">
        <v>41416.598611111098</v>
      </c>
      <c r="M1170" s="203" t="s">
        <v>630</v>
      </c>
      <c r="N1170" s="212">
        <v>1</v>
      </c>
      <c r="O1170" s="203" t="s">
        <v>629</v>
      </c>
      <c r="P1170" s="212">
        <v>0</v>
      </c>
      <c r="Q1170" s="205">
        <v>1</v>
      </c>
      <c r="R1170" s="203" t="s">
        <v>632</v>
      </c>
      <c r="S1170" s="211">
        <v>41415.676874999997</v>
      </c>
      <c r="T1170" s="212">
        <v>-1</v>
      </c>
      <c r="U1170" s="224">
        <v>0</v>
      </c>
    </row>
    <row r="1171" spans="1:21" s="183" customFormat="1" hidden="1">
      <c r="A1171" s="203" t="s">
        <v>622</v>
      </c>
      <c r="B1171" s="203" t="s">
        <v>623</v>
      </c>
      <c r="C1171" s="203" t="s">
        <v>624</v>
      </c>
      <c r="D1171" s="203"/>
      <c r="E1171" s="203" t="s">
        <v>2249</v>
      </c>
      <c r="F1171" s="203" t="s">
        <v>629</v>
      </c>
      <c r="G1171" s="205" t="s">
        <v>629</v>
      </c>
      <c r="H1171" s="203" t="s">
        <v>79</v>
      </c>
      <c r="I1171" s="203" t="s">
        <v>2250</v>
      </c>
      <c r="J1171" s="203" t="s">
        <v>2251</v>
      </c>
      <c r="K1171" s="203" t="s">
        <v>629</v>
      </c>
      <c r="L1171" s="211">
        <v>41439.362500000003</v>
      </c>
      <c r="M1171" s="203" t="s">
        <v>630</v>
      </c>
      <c r="N1171" s="212">
        <v>2</v>
      </c>
      <c r="O1171" s="203" t="s">
        <v>629</v>
      </c>
      <c r="P1171" s="212">
        <v>0</v>
      </c>
      <c r="Q1171" s="205">
        <v>1</v>
      </c>
      <c r="R1171" s="203" t="s">
        <v>632</v>
      </c>
      <c r="S1171" s="211">
        <v>41450.3766666667</v>
      </c>
      <c r="T1171" s="212">
        <v>-2</v>
      </c>
      <c r="U1171" s="224">
        <v>26125000</v>
      </c>
    </row>
    <row r="1172" spans="1:21" s="183" customFormat="1" hidden="1">
      <c r="A1172" s="203" t="s">
        <v>622</v>
      </c>
      <c r="B1172" s="203" t="s">
        <v>623</v>
      </c>
      <c r="C1172" s="203" t="s">
        <v>624</v>
      </c>
      <c r="D1172" s="203"/>
      <c r="E1172" s="203" t="s">
        <v>2252</v>
      </c>
      <c r="F1172" s="203" t="s">
        <v>629</v>
      </c>
      <c r="G1172" s="205" t="s">
        <v>629</v>
      </c>
      <c r="H1172" s="203" t="s">
        <v>79</v>
      </c>
      <c r="I1172" s="203" t="s">
        <v>1614</v>
      </c>
      <c r="J1172" s="203" t="s">
        <v>1615</v>
      </c>
      <c r="K1172" s="203" t="s">
        <v>629</v>
      </c>
      <c r="L1172" s="211">
        <v>41477.563194444403</v>
      </c>
      <c r="M1172" s="203" t="s">
        <v>630</v>
      </c>
      <c r="N1172" s="212">
        <v>10</v>
      </c>
      <c r="O1172" s="203" t="s">
        <v>629</v>
      </c>
      <c r="P1172" s="212">
        <v>261250</v>
      </c>
      <c r="Q1172" s="205">
        <v>1</v>
      </c>
      <c r="R1172" s="203" t="s">
        <v>632</v>
      </c>
      <c r="S1172" s="211">
        <v>41521.618784722203</v>
      </c>
      <c r="T1172" s="212">
        <v>-10</v>
      </c>
      <c r="U1172" s="224">
        <v>699475.8</v>
      </c>
    </row>
    <row r="1173" spans="1:21" s="183" customFormat="1" hidden="1">
      <c r="A1173" s="203" t="s">
        <v>622</v>
      </c>
      <c r="B1173" s="203" t="s">
        <v>623</v>
      </c>
      <c r="C1173" s="203" t="s">
        <v>624</v>
      </c>
      <c r="D1173" s="203"/>
      <c r="E1173" s="203" t="s">
        <v>2252</v>
      </c>
      <c r="F1173" s="203" t="s">
        <v>629</v>
      </c>
      <c r="G1173" s="205" t="s">
        <v>629</v>
      </c>
      <c r="H1173" s="203" t="s">
        <v>79</v>
      </c>
      <c r="I1173" s="203" t="s">
        <v>2253</v>
      </c>
      <c r="J1173" s="203" t="s">
        <v>2254</v>
      </c>
      <c r="K1173" s="203" t="s">
        <v>629</v>
      </c>
      <c r="L1173" s="211">
        <v>41477.563194444403</v>
      </c>
      <c r="M1173" s="203" t="s">
        <v>630</v>
      </c>
      <c r="N1173" s="212">
        <v>50</v>
      </c>
      <c r="O1173" s="203" t="s">
        <v>629</v>
      </c>
      <c r="P1173" s="212">
        <v>0</v>
      </c>
      <c r="Q1173" s="205">
        <v>1</v>
      </c>
      <c r="R1173" s="203" t="s">
        <v>632</v>
      </c>
      <c r="S1173" s="211">
        <v>41521.618796296301</v>
      </c>
      <c r="T1173" s="212">
        <v>-50</v>
      </c>
      <c r="U1173" s="224">
        <v>9143750</v>
      </c>
    </row>
    <row r="1174" spans="1:21" s="183" customFormat="1" hidden="1">
      <c r="A1174" s="203" t="s">
        <v>622</v>
      </c>
      <c r="B1174" s="203" t="s">
        <v>623</v>
      </c>
      <c r="C1174" s="203" t="s">
        <v>624</v>
      </c>
      <c r="D1174" s="203"/>
      <c r="E1174" s="203" t="s">
        <v>2252</v>
      </c>
      <c r="F1174" s="203" t="s">
        <v>629</v>
      </c>
      <c r="G1174" s="205" t="s">
        <v>629</v>
      </c>
      <c r="H1174" s="203" t="s">
        <v>79</v>
      </c>
      <c r="I1174" s="203" t="s">
        <v>2255</v>
      </c>
      <c r="J1174" s="203" t="s">
        <v>2256</v>
      </c>
      <c r="K1174" s="203" t="s">
        <v>629</v>
      </c>
      <c r="L1174" s="211">
        <v>41477.563194444403</v>
      </c>
      <c r="M1174" s="203" t="s">
        <v>630</v>
      </c>
      <c r="N1174" s="212">
        <v>10</v>
      </c>
      <c r="O1174" s="203" t="s">
        <v>629</v>
      </c>
      <c r="P1174" s="212">
        <v>0</v>
      </c>
      <c r="Q1174" s="205">
        <v>1</v>
      </c>
      <c r="R1174" s="203" t="s">
        <v>632</v>
      </c>
      <c r="S1174" s="211">
        <v>41521.618784722203</v>
      </c>
      <c r="T1174" s="212">
        <v>-10</v>
      </c>
      <c r="U1174" s="224">
        <v>2648250</v>
      </c>
    </row>
    <row r="1175" spans="1:21" s="183" customFormat="1" hidden="1">
      <c r="A1175" s="203" t="s">
        <v>622</v>
      </c>
      <c r="B1175" s="203" t="s">
        <v>623</v>
      </c>
      <c r="C1175" s="203" t="s">
        <v>624</v>
      </c>
      <c r="D1175" s="203"/>
      <c r="E1175" s="203" t="s">
        <v>2252</v>
      </c>
      <c r="F1175" s="203" t="s">
        <v>629</v>
      </c>
      <c r="G1175" s="205" t="s">
        <v>629</v>
      </c>
      <c r="H1175" s="203" t="s">
        <v>79</v>
      </c>
      <c r="I1175" s="203" t="s">
        <v>2257</v>
      </c>
      <c r="J1175" s="203" t="s">
        <v>2258</v>
      </c>
      <c r="K1175" s="203" t="s">
        <v>629</v>
      </c>
      <c r="L1175" s="211">
        <v>41477.563194444403</v>
      </c>
      <c r="M1175" s="203" t="s">
        <v>630</v>
      </c>
      <c r="N1175" s="212">
        <v>10</v>
      </c>
      <c r="O1175" s="203" t="s">
        <v>629</v>
      </c>
      <c r="P1175" s="212">
        <v>0</v>
      </c>
      <c r="Q1175" s="205">
        <v>1</v>
      </c>
      <c r="R1175" s="203" t="s">
        <v>632</v>
      </c>
      <c r="S1175" s="211">
        <v>41521.618784722203</v>
      </c>
      <c r="T1175" s="212">
        <v>-10</v>
      </c>
      <c r="U1175" s="224">
        <v>2648250</v>
      </c>
    </row>
    <row r="1176" spans="1:21" s="183" customFormat="1" hidden="1">
      <c r="A1176" s="203" t="s">
        <v>622</v>
      </c>
      <c r="B1176" s="203" t="s">
        <v>623</v>
      </c>
      <c r="C1176" s="203" t="s">
        <v>624</v>
      </c>
      <c r="D1176" s="203"/>
      <c r="E1176" s="203" t="s">
        <v>2252</v>
      </c>
      <c r="F1176" s="203" t="s">
        <v>629</v>
      </c>
      <c r="G1176" s="205" t="s">
        <v>629</v>
      </c>
      <c r="H1176" s="203" t="s">
        <v>79</v>
      </c>
      <c r="I1176" s="203" t="s">
        <v>2259</v>
      </c>
      <c r="J1176" s="203" t="s">
        <v>2260</v>
      </c>
      <c r="K1176" s="203" t="s">
        <v>629</v>
      </c>
      <c r="L1176" s="211">
        <v>41477.563194444403</v>
      </c>
      <c r="M1176" s="203" t="s">
        <v>630</v>
      </c>
      <c r="N1176" s="212">
        <v>10</v>
      </c>
      <c r="O1176" s="203" t="s">
        <v>629</v>
      </c>
      <c r="P1176" s="212">
        <v>0</v>
      </c>
      <c r="Q1176" s="205">
        <v>1</v>
      </c>
      <c r="R1176" s="203" t="s">
        <v>632</v>
      </c>
      <c r="S1176" s="211">
        <v>41521.618784722203</v>
      </c>
      <c r="T1176" s="212">
        <v>-10</v>
      </c>
      <c r="U1176" s="224">
        <v>2281950</v>
      </c>
    </row>
    <row r="1177" spans="1:21" s="183" customFormat="1" hidden="1">
      <c r="A1177" s="203" t="s">
        <v>622</v>
      </c>
      <c r="B1177" s="203" t="s">
        <v>623</v>
      </c>
      <c r="C1177" s="203" t="s">
        <v>624</v>
      </c>
      <c r="D1177" s="203"/>
      <c r="E1177" s="203" t="s">
        <v>2252</v>
      </c>
      <c r="F1177" s="203" t="s">
        <v>629</v>
      </c>
      <c r="G1177" s="205" t="s">
        <v>629</v>
      </c>
      <c r="H1177" s="203" t="s">
        <v>79</v>
      </c>
      <c r="I1177" s="203" t="s">
        <v>2261</v>
      </c>
      <c r="J1177" s="203" t="s">
        <v>2262</v>
      </c>
      <c r="K1177" s="203" t="s">
        <v>629</v>
      </c>
      <c r="L1177" s="211">
        <v>41477.563194444403</v>
      </c>
      <c r="M1177" s="203" t="s">
        <v>630</v>
      </c>
      <c r="N1177" s="212">
        <v>10</v>
      </c>
      <c r="O1177" s="203" t="s">
        <v>629</v>
      </c>
      <c r="P1177" s="212">
        <v>0</v>
      </c>
      <c r="Q1177" s="205">
        <v>1</v>
      </c>
      <c r="R1177" s="203" t="s">
        <v>632</v>
      </c>
      <c r="S1177" s="211">
        <v>41521.618784722203</v>
      </c>
      <c r="T1177" s="212">
        <v>-10</v>
      </c>
      <c r="U1177" s="224">
        <v>5222250</v>
      </c>
    </row>
    <row r="1178" spans="1:21" s="183" customFormat="1" hidden="1">
      <c r="A1178" s="203" t="s">
        <v>622</v>
      </c>
      <c r="B1178" s="203" t="s">
        <v>623</v>
      </c>
      <c r="C1178" s="203" t="s">
        <v>624</v>
      </c>
      <c r="D1178" s="203"/>
      <c r="E1178" s="203" t="s">
        <v>2252</v>
      </c>
      <c r="F1178" s="203" t="s">
        <v>629</v>
      </c>
      <c r="G1178" s="205" t="s">
        <v>629</v>
      </c>
      <c r="H1178" s="203" t="s">
        <v>79</v>
      </c>
      <c r="I1178" s="203" t="s">
        <v>2263</v>
      </c>
      <c r="J1178" s="203" t="s">
        <v>2264</v>
      </c>
      <c r="K1178" s="203" t="s">
        <v>629</v>
      </c>
      <c r="L1178" s="211">
        <v>41477.563194444403</v>
      </c>
      <c r="M1178" s="203" t="s">
        <v>630</v>
      </c>
      <c r="N1178" s="212">
        <v>10</v>
      </c>
      <c r="O1178" s="203" t="s">
        <v>629</v>
      </c>
      <c r="P1178" s="212">
        <v>0</v>
      </c>
      <c r="Q1178" s="205">
        <v>1</v>
      </c>
      <c r="R1178" s="203" t="s">
        <v>632</v>
      </c>
      <c r="S1178" s="211">
        <v>41521.618784722203</v>
      </c>
      <c r="T1178" s="212">
        <v>-10</v>
      </c>
      <c r="U1178" s="224">
        <v>2940300</v>
      </c>
    </row>
    <row r="1179" spans="1:21" s="183" customFormat="1" hidden="1">
      <c r="A1179" s="203" t="s">
        <v>622</v>
      </c>
      <c r="B1179" s="203" t="s">
        <v>623</v>
      </c>
      <c r="C1179" s="203" t="s">
        <v>624</v>
      </c>
      <c r="D1179" s="203"/>
      <c r="E1179" s="203" t="s">
        <v>2265</v>
      </c>
      <c r="F1179" s="203" t="s">
        <v>629</v>
      </c>
      <c r="G1179" s="205" t="s">
        <v>629</v>
      </c>
      <c r="H1179" s="203" t="s">
        <v>79</v>
      </c>
      <c r="I1179" s="203" t="s">
        <v>2266</v>
      </c>
      <c r="J1179" s="203" t="s">
        <v>2267</v>
      </c>
      <c r="K1179" s="203" t="s">
        <v>629</v>
      </c>
      <c r="L1179" s="211">
        <v>41424.287499999999</v>
      </c>
      <c r="M1179" s="203" t="s">
        <v>630</v>
      </c>
      <c r="N1179" s="212">
        <v>1</v>
      </c>
      <c r="O1179" s="203" t="s">
        <v>629</v>
      </c>
      <c r="P1179" s="212">
        <v>9124500</v>
      </c>
      <c r="Q1179" s="205">
        <v>1</v>
      </c>
      <c r="R1179" s="203" t="s">
        <v>632</v>
      </c>
      <c r="S1179" s="211">
        <v>41422.665914351899</v>
      </c>
      <c r="T1179" s="212">
        <v>-1</v>
      </c>
      <c r="U1179" s="224">
        <v>9124500</v>
      </c>
    </row>
    <row r="1180" spans="1:21" s="183" customFormat="1" hidden="1">
      <c r="A1180" s="203" t="s">
        <v>622</v>
      </c>
      <c r="B1180" s="203" t="s">
        <v>623</v>
      </c>
      <c r="C1180" s="203" t="s">
        <v>624</v>
      </c>
      <c r="D1180" s="203"/>
      <c r="E1180" s="203" t="s">
        <v>2265</v>
      </c>
      <c r="F1180" s="203" t="s">
        <v>629</v>
      </c>
      <c r="G1180" s="205" t="s">
        <v>629</v>
      </c>
      <c r="H1180" s="203" t="s">
        <v>79</v>
      </c>
      <c r="I1180" s="203" t="s">
        <v>783</v>
      </c>
      <c r="J1180" s="203" t="s">
        <v>466</v>
      </c>
      <c r="K1180" s="203" t="s">
        <v>629</v>
      </c>
      <c r="L1180" s="211">
        <v>41417.287499999999</v>
      </c>
      <c r="M1180" s="203" t="s">
        <v>630</v>
      </c>
      <c r="N1180" s="212">
        <v>1</v>
      </c>
      <c r="O1180" s="203" t="s">
        <v>629</v>
      </c>
      <c r="P1180" s="212">
        <v>124093</v>
      </c>
      <c r="Q1180" s="205">
        <v>1</v>
      </c>
      <c r="R1180" s="203" t="s">
        <v>632</v>
      </c>
      <c r="S1180" s="211">
        <v>41422.665914351899</v>
      </c>
      <c r="T1180" s="212">
        <v>-1</v>
      </c>
      <c r="U1180" s="224">
        <v>124093</v>
      </c>
    </row>
    <row r="1181" spans="1:21" s="183" customFormat="1" hidden="1">
      <c r="A1181" s="203" t="s">
        <v>622</v>
      </c>
      <c r="B1181" s="203" t="s">
        <v>623</v>
      </c>
      <c r="C1181" s="203" t="s">
        <v>624</v>
      </c>
      <c r="D1181" s="203"/>
      <c r="E1181" s="203" t="s">
        <v>2268</v>
      </c>
      <c r="F1181" s="203" t="s">
        <v>629</v>
      </c>
      <c r="G1181" s="205" t="s">
        <v>629</v>
      </c>
      <c r="H1181" s="203" t="s">
        <v>79</v>
      </c>
      <c r="I1181" s="203" t="s">
        <v>1311</v>
      </c>
      <c r="J1181" s="203" t="s">
        <v>1312</v>
      </c>
      <c r="K1181" s="203" t="s">
        <v>629</v>
      </c>
      <c r="L1181" s="215">
        <v>41423</v>
      </c>
      <c r="M1181" s="203" t="s">
        <v>630</v>
      </c>
      <c r="N1181" s="212">
        <v>3</v>
      </c>
      <c r="O1181" s="203" t="s">
        <v>629</v>
      </c>
      <c r="P1181" s="212">
        <v>195000</v>
      </c>
      <c r="Q1181" s="205">
        <v>1</v>
      </c>
      <c r="R1181" s="203" t="s">
        <v>632</v>
      </c>
      <c r="S1181" s="211">
        <v>41444.542268518497</v>
      </c>
      <c r="T1181" s="212">
        <v>-3</v>
      </c>
      <c r="U1181" s="224">
        <v>195000</v>
      </c>
    </row>
    <row r="1182" spans="1:21" s="183" customFormat="1" hidden="1">
      <c r="A1182" s="203" t="s">
        <v>622</v>
      </c>
      <c r="B1182" s="203" t="s">
        <v>623</v>
      </c>
      <c r="C1182" s="203" t="s">
        <v>624</v>
      </c>
      <c r="D1182" s="203"/>
      <c r="E1182" s="203" t="s">
        <v>2269</v>
      </c>
      <c r="F1182" s="203" t="s">
        <v>629</v>
      </c>
      <c r="G1182" s="205" t="s">
        <v>629</v>
      </c>
      <c r="H1182" s="203" t="s">
        <v>79</v>
      </c>
      <c r="I1182" s="203" t="s">
        <v>1112</v>
      </c>
      <c r="J1182" s="203" t="s">
        <v>1113</v>
      </c>
      <c r="K1182" s="203" t="s">
        <v>629</v>
      </c>
      <c r="L1182" s="215">
        <v>41423</v>
      </c>
      <c r="M1182" s="203" t="s">
        <v>674</v>
      </c>
      <c r="N1182" s="212">
        <v>2</v>
      </c>
      <c r="O1182" s="203" t="s">
        <v>629</v>
      </c>
      <c r="P1182" s="212">
        <v>5971900</v>
      </c>
      <c r="Q1182" s="205">
        <v>1</v>
      </c>
      <c r="R1182" s="203" t="s">
        <v>632</v>
      </c>
      <c r="S1182" s="211">
        <v>41424.336805555598</v>
      </c>
      <c r="T1182" s="212">
        <v>-2</v>
      </c>
      <c r="U1182" s="224">
        <v>5971900</v>
      </c>
    </row>
    <row r="1183" spans="1:21" s="183" customFormat="1" hidden="1">
      <c r="A1183" s="203" t="s">
        <v>622</v>
      </c>
      <c r="B1183" s="203" t="s">
        <v>623</v>
      </c>
      <c r="C1183" s="203" t="s">
        <v>624</v>
      </c>
      <c r="D1183" s="203"/>
      <c r="E1183" s="203" t="s">
        <v>2269</v>
      </c>
      <c r="F1183" s="203" t="s">
        <v>629</v>
      </c>
      <c r="G1183" s="205" t="s">
        <v>629</v>
      </c>
      <c r="H1183" s="203" t="s">
        <v>79</v>
      </c>
      <c r="I1183" s="203" t="s">
        <v>1504</v>
      </c>
      <c r="J1183" s="203" t="s">
        <v>1505</v>
      </c>
      <c r="K1183" s="203" t="s">
        <v>629</v>
      </c>
      <c r="L1183" s="215">
        <v>41423</v>
      </c>
      <c r="M1183" s="203" t="s">
        <v>674</v>
      </c>
      <c r="N1183" s="212">
        <v>2</v>
      </c>
      <c r="O1183" s="203" t="s">
        <v>629</v>
      </c>
      <c r="P1183" s="212">
        <v>6270000</v>
      </c>
      <c r="Q1183" s="205">
        <v>1</v>
      </c>
      <c r="R1183" s="203" t="s">
        <v>632</v>
      </c>
      <c r="S1183" s="211">
        <v>41424.336805555598</v>
      </c>
      <c r="T1183" s="212">
        <v>-2</v>
      </c>
      <c r="U1183" s="224">
        <v>6270000</v>
      </c>
    </row>
    <row r="1184" spans="1:21" s="183" customFormat="1" hidden="1">
      <c r="A1184" s="203" t="s">
        <v>622</v>
      </c>
      <c r="B1184" s="203" t="s">
        <v>623</v>
      </c>
      <c r="C1184" s="203" t="s">
        <v>624</v>
      </c>
      <c r="D1184" s="203"/>
      <c r="E1184" s="203" t="s">
        <v>2270</v>
      </c>
      <c r="F1184" s="203" t="s">
        <v>2271</v>
      </c>
      <c r="G1184" s="205">
        <v>1</v>
      </c>
      <c r="H1184" s="203" t="s">
        <v>79</v>
      </c>
      <c r="I1184" s="203" t="s">
        <v>2272</v>
      </c>
      <c r="J1184" s="203" t="s">
        <v>2273</v>
      </c>
      <c r="K1184" s="203" t="s">
        <v>629</v>
      </c>
      <c r="L1184" s="211">
        <v>41470.454687500001</v>
      </c>
      <c r="M1184" s="203" t="s">
        <v>630</v>
      </c>
      <c r="N1184" s="212">
        <v>1</v>
      </c>
      <c r="O1184" s="203" t="s">
        <v>950</v>
      </c>
      <c r="P1184" s="212">
        <v>237500</v>
      </c>
      <c r="Q1184" s="205">
        <v>1</v>
      </c>
      <c r="R1184" s="203" t="s">
        <v>632</v>
      </c>
      <c r="S1184" s="211">
        <v>41466.465011574102</v>
      </c>
      <c r="T1184" s="212">
        <v>-1</v>
      </c>
      <c r="U1184" s="224">
        <v>237500</v>
      </c>
    </row>
    <row r="1185" spans="1:21" s="183" customFormat="1" hidden="1">
      <c r="A1185" s="203" t="s">
        <v>622</v>
      </c>
      <c r="B1185" s="203" t="s">
        <v>623</v>
      </c>
      <c r="C1185" s="203" t="s">
        <v>624</v>
      </c>
      <c r="D1185" s="203"/>
      <c r="E1185" s="203" t="s">
        <v>2274</v>
      </c>
      <c r="F1185" s="203" t="s">
        <v>629</v>
      </c>
      <c r="G1185" s="205" t="s">
        <v>629</v>
      </c>
      <c r="H1185" s="203" t="s">
        <v>79</v>
      </c>
      <c r="I1185" s="203" t="s">
        <v>2275</v>
      </c>
      <c r="J1185" s="203" t="s">
        <v>2276</v>
      </c>
      <c r="K1185" s="203" t="s">
        <v>629</v>
      </c>
      <c r="L1185" s="211">
        <v>41520.667222222197</v>
      </c>
      <c r="M1185" s="203" t="s">
        <v>630</v>
      </c>
      <c r="N1185" s="212">
        <v>2</v>
      </c>
      <c r="O1185" s="203" t="s">
        <v>629</v>
      </c>
      <c r="P1185" s="212">
        <v>0</v>
      </c>
      <c r="Q1185" s="205">
        <v>1</v>
      </c>
      <c r="R1185" s="203" t="s">
        <v>632</v>
      </c>
      <c r="S1185" s="211">
        <v>41578.832962963003</v>
      </c>
      <c r="T1185" s="212">
        <v>-2</v>
      </c>
      <c r="U1185" s="224">
        <v>2250000</v>
      </c>
    </row>
    <row r="1186" spans="1:21" s="183" customFormat="1" hidden="1">
      <c r="A1186" s="203" t="s">
        <v>622</v>
      </c>
      <c r="B1186" s="203" t="s">
        <v>623</v>
      </c>
      <c r="C1186" s="203" t="s">
        <v>624</v>
      </c>
      <c r="D1186" s="203"/>
      <c r="E1186" s="203" t="s">
        <v>2277</v>
      </c>
      <c r="F1186" s="203" t="s">
        <v>629</v>
      </c>
      <c r="G1186" s="205" t="s">
        <v>629</v>
      </c>
      <c r="H1186" s="203" t="s">
        <v>79</v>
      </c>
      <c r="I1186" s="203" t="s">
        <v>2278</v>
      </c>
      <c r="J1186" s="203" t="s">
        <v>2279</v>
      </c>
      <c r="K1186" s="203" t="s">
        <v>629</v>
      </c>
      <c r="L1186" s="215">
        <v>41421</v>
      </c>
      <c r="M1186" s="203" t="s">
        <v>630</v>
      </c>
      <c r="N1186" s="212">
        <v>1</v>
      </c>
      <c r="O1186" s="203" t="s">
        <v>629</v>
      </c>
      <c r="P1186" s="212">
        <v>0</v>
      </c>
      <c r="Q1186" s="205">
        <v>1</v>
      </c>
      <c r="R1186" s="203" t="s">
        <v>629</v>
      </c>
      <c r="S1186" s="203" t="s">
        <v>629</v>
      </c>
      <c r="T1186" s="212" t="s">
        <v>629</v>
      </c>
      <c r="U1186" s="224" t="s">
        <v>629</v>
      </c>
    </row>
    <row r="1187" spans="1:21" s="183" customFormat="1" hidden="1">
      <c r="A1187" s="203" t="s">
        <v>622</v>
      </c>
      <c r="B1187" s="203" t="s">
        <v>623</v>
      </c>
      <c r="C1187" s="203" t="s">
        <v>624</v>
      </c>
      <c r="D1187" s="203"/>
      <c r="E1187" s="203" t="s">
        <v>2277</v>
      </c>
      <c r="F1187" s="203" t="s">
        <v>629</v>
      </c>
      <c r="G1187" s="205" t="s">
        <v>629</v>
      </c>
      <c r="H1187" s="203" t="s">
        <v>79</v>
      </c>
      <c r="I1187" s="203" t="s">
        <v>2280</v>
      </c>
      <c r="J1187" s="203" t="s">
        <v>2281</v>
      </c>
      <c r="K1187" s="203" t="s">
        <v>629</v>
      </c>
      <c r="L1187" s="215">
        <v>41421</v>
      </c>
      <c r="M1187" s="203" t="s">
        <v>630</v>
      </c>
      <c r="N1187" s="212">
        <v>1</v>
      </c>
      <c r="O1187" s="203" t="s">
        <v>629</v>
      </c>
      <c r="P1187" s="212">
        <v>108100000</v>
      </c>
      <c r="Q1187" s="205">
        <v>1</v>
      </c>
      <c r="R1187" s="203" t="s">
        <v>629</v>
      </c>
      <c r="S1187" s="203" t="s">
        <v>629</v>
      </c>
      <c r="T1187" s="212" t="s">
        <v>629</v>
      </c>
      <c r="U1187" s="224" t="s">
        <v>629</v>
      </c>
    </row>
    <row r="1188" spans="1:21" s="183" customFormat="1" hidden="1">
      <c r="A1188" s="203" t="s">
        <v>622</v>
      </c>
      <c r="B1188" s="203" t="s">
        <v>623</v>
      </c>
      <c r="C1188" s="203" t="s">
        <v>624</v>
      </c>
      <c r="D1188" s="203"/>
      <c r="E1188" s="203" t="s">
        <v>2282</v>
      </c>
      <c r="F1188" s="203" t="s">
        <v>629</v>
      </c>
      <c r="G1188" s="205" t="s">
        <v>629</v>
      </c>
      <c r="H1188" s="203" t="s">
        <v>79</v>
      </c>
      <c r="I1188" s="203" t="s">
        <v>734</v>
      </c>
      <c r="J1188" s="203" t="s">
        <v>735</v>
      </c>
      <c r="K1188" s="203" t="s">
        <v>629</v>
      </c>
      <c r="L1188" s="211">
        <v>41425.255555555603</v>
      </c>
      <c r="M1188" s="203" t="s">
        <v>630</v>
      </c>
      <c r="N1188" s="212">
        <v>5</v>
      </c>
      <c r="O1188" s="203" t="s">
        <v>629</v>
      </c>
      <c r="P1188" s="212">
        <v>211441.65</v>
      </c>
      <c r="Q1188" s="205">
        <v>1</v>
      </c>
      <c r="R1188" s="203" t="s">
        <v>632</v>
      </c>
      <c r="S1188" s="211">
        <v>41423.652303240699</v>
      </c>
      <c r="T1188" s="212">
        <v>-5</v>
      </c>
      <c r="U1188" s="224">
        <v>211441.65</v>
      </c>
    </row>
    <row r="1189" spans="1:21" s="183" customFormat="1" hidden="1">
      <c r="A1189" s="203" t="s">
        <v>622</v>
      </c>
      <c r="B1189" s="203" t="s">
        <v>623</v>
      </c>
      <c r="C1189" s="203" t="s">
        <v>624</v>
      </c>
      <c r="D1189" s="203"/>
      <c r="E1189" s="203" t="s">
        <v>2282</v>
      </c>
      <c r="F1189" s="203" t="s">
        <v>629</v>
      </c>
      <c r="G1189" s="205" t="s">
        <v>629</v>
      </c>
      <c r="H1189" s="203" t="s">
        <v>79</v>
      </c>
      <c r="I1189" s="203" t="s">
        <v>1117</v>
      </c>
      <c r="J1189" s="203" t="s">
        <v>1118</v>
      </c>
      <c r="K1189" s="203" t="s">
        <v>629</v>
      </c>
      <c r="L1189" s="211">
        <v>41425.255555555603</v>
      </c>
      <c r="M1189" s="203" t="s">
        <v>630</v>
      </c>
      <c r="N1189" s="212">
        <v>4</v>
      </c>
      <c r="O1189" s="203" t="s">
        <v>629</v>
      </c>
      <c r="P1189" s="212">
        <v>60000</v>
      </c>
      <c r="Q1189" s="205">
        <v>1</v>
      </c>
      <c r="R1189" s="203" t="s">
        <v>632</v>
      </c>
      <c r="S1189" s="211">
        <v>41423.652303240699</v>
      </c>
      <c r="T1189" s="212">
        <v>-4</v>
      </c>
      <c r="U1189" s="224">
        <v>60000</v>
      </c>
    </row>
    <row r="1190" spans="1:21" s="183" customFormat="1" hidden="1">
      <c r="A1190" s="203" t="s">
        <v>622</v>
      </c>
      <c r="B1190" s="203" t="s">
        <v>623</v>
      </c>
      <c r="C1190" s="203" t="s">
        <v>624</v>
      </c>
      <c r="D1190" s="203"/>
      <c r="E1190" s="203" t="s">
        <v>2283</v>
      </c>
      <c r="F1190" s="203" t="s">
        <v>629</v>
      </c>
      <c r="G1190" s="205" t="s">
        <v>629</v>
      </c>
      <c r="H1190" s="203" t="s">
        <v>79</v>
      </c>
      <c r="I1190" s="203" t="s">
        <v>2284</v>
      </c>
      <c r="J1190" s="203" t="s">
        <v>2285</v>
      </c>
      <c r="K1190" s="203" t="s">
        <v>629</v>
      </c>
      <c r="L1190" s="211">
        <v>41445.403472222199</v>
      </c>
      <c r="M1190" s="203" t="s">
        <v>674</v>
      </c>
      <c r="N1190" s="212">
        <v>1</v>
      </c>
      <c r="O1190" s="203" t="s">
        <v>629</v>
      </c>
      <c r="P1190" s="212">
        <v>870867.8</v>
      </c>
      <c r="Q1190" s="205">
        <v>1</v>
      </c>
      <c r="R1190" s="203" t="s">
        <v>632</v>
      </c>
      <c r="S1190" s="211">
        <v>41429.577731481499</v>
      </c>
      <c r="T1190" s="212">
        <v>-1</v>
      </c>
      <c r="U1190" s="224">
        <v>870867.8</v>
      </c>
    </row>
    <row r="1191" spans="1:21" s="183" customFormat="1" hidden="1">
      <c r="A1191" s="203" t="s">
        <v>622</v>
      </c>
      <c r="B1191" s="203" t="s">
        <v>623</v>
      </c>
      <c r="C1191" s="203" t="s">
        <v>624</v>
      </c>
      <c r="D1191" s="203"/>
      <c r="E1191" s="203" t="s">
        <v>2283</v>
      </c>
      <c r="F1191" s="203" t="s">
        <v>629</v>
      </c>
      <c r="G1191" s="205" t="s">
        <v>629</v>
      </c>
      <c r="H1191" s="203" t="s">
        <v>79</v>
      </c>
      <c r="I1191" s="203" t="s">
        <v>1253</v>
      </c>
      <c r="J1191" s="203" t="s">
        <v>432</v>
      </c>
      <c r="K1191" s="203" t="s">
        <v>629</v>
      </c>
      <c r="L1191" s="211">
        <v>41445.403472222199</v>
      </c>
      <c r="M1191" s="203" t="s">
        <v>630</v>
      </c>
      <c r="N1191" s="212">
        <v>2</v>
      </c>
      <c r="O1191" s="203" t="s">
        <v>629</v>
      </c>
      <c r="P1191" s="212">
        <v>254056</v>
      </c>
      <c r="Q1191" s="205">
        <v>1</v>
      </c>
      <c r="R1191" s="203" t="s">
        <v>632</v>
      </c>
      <c r="S1191" s="211">
        <v>41429.5708101852</v>
      </c>
      <c r="T1191" s="212">
        <v>-2</v>
      </c>
      <c r="U1191" s="224">
        <v>254056</v>
      </c>
    </row>
    <row r="1192" spans="1:21" s="183" customFormat="1" hidden="1">
      <c r="A1192" s="203" t="s">
        <v>622</v>
      </c>
      <c r="B1192" s="203" t="s">
        <v>623</v>
      </c>
      <c r="C1192" s="203" t="s">
        <v>624</v>
      </c>
      <c r="D1192" s="203"/>
      <c r="E1192" s="203" t="s">
        <v>2283</v>
      </c>
      <c r="F1192" s="203" t="s">
        <v>629</v>
      </c>
      <c r="G1192" s="205" t="s">
        <v>629</v>
      </c>
      <c r="H1192" s="203" t="s">
        <v>79</v>
      </c>
      <c r="I1192" s="203" t="s">
        <v>2286</v>
      </c>
      <c r="J1192" s="203" t="s">
        <v>2287</v>
      </c>
      <c r="K1192" s="203" t="s">
        <v>629</v>
      </c>
      <c r="L1192" s="211">
        <v>41445.403472222199</v>
      </c>
      <c r="M1192" s="203" t="s">
        <v>630</v>
      </c>
      <c r="N1192" s="212">
        <v>1</v>
      </c>
      <c r="O1192" s="203" t="s">
        <v>629</v>
      </c>
      <c r="P1192" s="212">
        <v>104183.2</v>
      </c>
      <c r="Q1192" s="205">
        <v>1</v>
      </c>
      <c r="R1192" s="203" t="s">
        <v>632</v>
      </c>
      <c r="S1192" s="211">
        <v>41429.570821759298</v>
      </c>
      <c r="T1192" s="212">
        <v>-1</v>
      </c>
      <c r="U1192" s="224">
        <v>104183.2</v>
      </c>
    </row>
    <row r="1193" spans="1:21" s="183" customFormat="1" hidden="1">
      <c r="A1193" s="203" t="s">
        <v>622</v>
      </c>
      <c r="B1193" s="203" t="s">
        <v>623</v>
      </c>
      <c r="C1193" s="203" t="s">
        <v>624</v>
      </c>
      <c r="D1193" s="203"/>
      <c r="E1193" s="203" t="s">
        <v>2283</v>
      </c>
      <c r="F1193" s="203" t="s">
        <v>629</v>
      </c>
      <c r="G1193" s="205" t="s">
        <v>629</v>
      </c>
      <c r="H1193" s="203" t="s">
        <v>79</v>
      </c>
      <c r="I1193" s="203" t="s">
        <v>2288</v>
      </c>
      <c r="J1193" s="203" t="s">
        <v>2289</v>
      </c>
      <c r="K1193" s="203" t="s">
        <v>629</v>
      </c>
      <c r="L1193" s="211">
        <v>41445.403472222199</v>
      </c>
      <c r="M1193" s="203" t="s">
        <v>630</v>
      </c>
      <c r="N1193" s="212">
        <v>1</v>
      </c>
      <c r="O1193" s="203" t="s">
        <v>629</v>
      </c>
      <c r="P1193" s="212">
        <v>115759.6</v>
      </c>
      <c r="Q1193" s="205">
        <v>1</v>
      </c>
      <c r="R1193" s="203" t="s">
        <v>632</v>
      </c>
      <c r="S1193" s="211">
        <v>41429.570821759298</v>
      </c>
      <c r="T1193" s="212">
        <v>-1</v>
      </c>
      <c r="U1193" s="224">
        <v>115759.6</v>
      </c>
    </row>
    <row r="1194" spans="1:21" s="183" customFormat="1" hidden="1">
      <c r="A1194" s="203" t="s">
        <v>622</v>
      </c>
      <c r="B1194" s="203" t="s">
        <v>623</v>
      </c>
      <c r="C1194" s="203" t="s">
        <v>624</v>
      </c>
      <c r="D1194" s="203"/>
      <c r="E1194" s="203" t="s">
        <v>2283</v>
      </c>
      <c r="F1194" s="203" t="s">
        <v>629</v>
      </c>
      <c r="G1194" s="205" t="s">
        <v>629</v>
      </c>
      <c r="H1194" s="203" t="s">
        <v>79</v>
      </c>
      <c r="I1194" s="203" t="s">
        <v>1254</v>
      </c>
      <c r="J1194" s="203" t="s">
        <v>1255</v>
      </c>
      <c r="K1194" s="203" t="s">
        <v>629</v>
      </c>
      <c r="L1194" s="211">
        <v>41445.403472222199</v>
      </c>
      <c r="M1194" s="203" t="s">
        <v>630</v>
      </c>
      <c r="N1194" s="212">
        <v>1</v>
      </c>
      <c r="O1194" s="203" t="s">
        <v>629</v>
      </c>
      <c r="P1194" s="212">
        <v>167508.54999999999</v>
      </c>
      <c r="Q1194" s="205">
        <v>1</v>
      </c>
      <c r="R1194" s="203" t="s">
        <v>632</v>
      </c>
      <c r="S1194" s="211">
        <v>41429.5708101852</v>
      </c>
      <c r="T1194" s="212">
        <v>-1</v>
      </c>
      <c r="U1194" s="224">
        <v>167508.54999999999</v>
      </c>
    </row>
    <row r="1195" spans="1:21" s="183" customFormat="1" hidden="1">
      <c r="A1195" s="203" t="s">
        <v>622</v>
      </c>
      <c r="B1195" s="203" t="s">
        <v>623</v>
      </c>
      <c r="C1195" s="203" t="s">
        <v>624</v>
      </c>
      <c r="D1195" s="203"/>
      <c r="E1195" s="203" t="s">
        <v>2283</v>
      </c>
      <c r="F1195" s="203" t="s">
        <v>629</v>
      </c>
      <c r="G1195" s="205" t="s">
        <v>629</v>
      </c>
      <c r="H1195" s="203" t="s">
        <v>79</v>
      </c>
      <c r="I1195" s="203" t="s">
        <v>2290</v>
      </c>
      <c r="J1195" s="203" t="s">
        <v>2291</v>
      </c>
      <c r="K1195" s="203" t="s">
        <v>629</v>
      </c>
      <c r="L1195" s="211">
        <v>41445.403472222199</v>
      </c>
      <c r="M1195" s="203" t="s">
        <v>630</v>
      </c>
      <c r="N1195" s="212">
        <v>1</v>
      </c>
      <c r="O1195" s="203" t="s">
        <v>629</v>
      </c>
      <c r="P1195" s="212">
        <v>311636.81</v>
      </c>
      <c r="Q1195" s="205">
        <v>1</v>
      </c>
      <c r="R1195" s="203" t="s">
        <v>632</v>
      </c>
      <c r="S1195" s="211">
        <v>41429.570821759298</v>
      </c>
      <c r="T1195" s="212">
        <v>-1</v>
      </c>
      <c r="U1195" s="224">
        <v>311636.81</v>
      </c>
    </row>
    <row r="1196" spans="1:21" s="183" customFormat="1" hidden="1">
      <c r="A1196" s="203" t="s">
        <v>622</v>
      </c>
      <c r="B1196" s="203" t="s">
        <v>623</v>
      </c>
      <c r="C1196" s="203" t="s">
        <v>624</v>
      </c>
      <c r="D1196" s="203"/>
      <c r="E1196" s="203" t="s">
        <v>2283</v>
      </c>
      <c r="F1196" s="203" t="s">
        <v>629</v>
      </c>
      <c r="G1196" s="205" t="s">
        <v>629</v>
      </c>
      <c r="H1196" s="203" t="s">
        <v>79</v>
      </c>
      <c r="I1196" s="203" t="s">
        <v>2292</v>
      </c>
      <c r="J1196" s="203" t="s">
        <v>426</v>
      </c>
      <c r="K1196" s="203" t="s">
        <v>629</v>
      </c>
      <c r="L1196" s="211">
        <v>41445.403472222199</v>
      </c>
      <c r="M1196" s="203" t="s">
        <v>630</v>
      </c>
      <c r="N1196" s="212">
        <v>1</v>
      </c>
      <c r="O1196" s="203" t="s">
        <v>629</v>
      </c>
      <c r="P1196" s="212">
        <v>524530.6</v>
      </c>
      <c r="Q1196" s="205">
        <v>1</v>
      </c>
      <c r="R1196" s="203" t="s">
        <v>632</v>
      </c>
      <c r="S1196" s="211">
        <v>41429.570821759298</v>
      </c>
      <c r="T1196" s="212">
        <v>-1</v>
      </c>
      <c r="U1196" s="224">
        <v>524530.6</v>
      </c>
    </row>
    <row r="1197" spans="1:21" s="183" customFormat="1" hidden="1">
      <c r="A1197" s="203" t="s">
        <v>622</v>
      </c>
      <c r="B1197" s="203" t="s">
        <v>623</v>
      </c>
      <c r="C1197" s="203" t="s">
        <v>624</v>
      </c>
      <c r="D1197" s="203"/>
      <c r="E1197" s="203" t="s">
        <v>2283</v>
      </c>
      <c r="F1197" s="203" t="s">
        <v>629</v>
      </c>
      <c r="G1197" s="205" t="s">
        <v>629</v>
      </c>
      <c r="H1197" s="203" t="s">
        <v>79</v>
      </c>
      <c r="I1197" s="203" t="s">
        <v>1973</v>
      </c>
      <c r="J1197" s="203" t="s">
        <v>425</v>
      </c>
      <c r="K1197" s="203" t="s">
        <v>629</v>
      </c>
      <c r="L1197" s="211">
        <v>41445.403472222199</v>
      </c>
      <c r="M1197" s="203" t="s">
        <v>630</v>
      </c>
      <c r="N1197" s="212">
        <v>2</v>
      </c>
      <c r="O1197" s="203" t="s">
        <v>629</v>
      </c>
      <c r="P1197" s="212">
        <v>863390</v>
      </c>
      <c r="Q1197" s="205">
        <v>1</v>
      </c>
      <c r="R1197" s="203" t="s">
        <v>632</v>
      </c>
      <c r="S1197" s="211">
        <v>41429.570821759298</v>
      </c>
      <c r="T1197" s="212">
        <v>-2</v>
      </c>
      <c r="U1197" s="224">
        <v>863390</v>
      </c>
    </row>
    <row r="1198" spans="1:21" s="183" customFormat="1" hidden="1">
      <c r="A1198" s="203" t="s">
        <v>622</v>
      </c>
      <c r="B1198" s="203" t="s">
        <v>623</v>
      </c>
      <c r="C1198" s="203" t="s">
        <v>624</v>
      </c>
      <c r="D1198" s="203"/>
      <c r="E1198" s="203" t="s">
        <v>2283</v>
      </c>
      <c r="F1198" s="203" t="s">
        <v>629</v>
      </c>
      <c r="G1198" s="205" t="s">
        <v>629</v>
      </c>
      <c r="H1198" s="203" t="s">
        <v>79</v>
      </c>
      <c r="I1198" s="203" t="s">
        <v>2293</v>
      </c>
      <c r="J1198" s="203" t="s">
        <v>2294</v>
      </c>
      <c r="K1198" s="203" t="s">
        <v>629</v>
      </c>
      <c r="L1198" s="211">
        <v>41445.403472222199</v>
      </c>
      <c r="M1198" s="203" t="s">
        <v>630</v>
      </c>
      <c r="N1198" s="212">
        <v>1</v>
      </c>
      <c r="O1198" s="203" t="s">
        <v>629</v>
      </c>
      <c r="P1198" s="212">
        <v>39358</v>
      </c>
      <c r="Q1198" s="205">
        <v>1</v>
      </c>
      <c r="R1198" s="203" t="s">
        <v>632</v>
      </c>
      <c r="S1198" s="211">
        <v>41429.570821759298</v>
      </c>
      <c r="T1198" s="212">
        <v>-1</v>
      </c>
      <c r="U1198" s="224">
        <v>39358</v>
      </c>
    </row>
    <row r="1199" spans="1:21" s="183" customFormat="1" hidden="1">
      <c r="A1199" s="203" t="s">
        <v>622</v>
      </c>
      <c r="B1199" s="203" t="s">
        <v>623</v>
      </c>
      <c r="C1199" s="203" t="s">
        <v>624</v>
      </c>
      <c r="D1199" s="203"/>
      <c r="E1199" s="203" t="s">
        <v>2283</v>
      </c>
      <c r="F1199" s="203" t="s">
        <v>629</v>
      </c>
      <c r="G1199" s="205" t="s">
        <v>629</v>
      </c>
      <c r="H1199" s="203" t="s">
        <v>79</v>
      </c>
      <c r="I1199" s="203" t="s">
        <v>1974</v>
      </c>
      <c r="J1199" s="203" t="s">
        <v>419</v>
      </c>
      <c r="K1199" s="203" t="s">
        <v>629</v>
      </c>
      <c r="L1199" s="211">
        <v>41445.403472222199</v>
      </c>
      <c r="M1199" s="203" t="s">
        <v>630</v>
      </c>
      <c r="N1199" s="212">
        <v>2</v>
      </c>
      <c r="O1199" s="203" t="s">
        <v>629</v>
      </c>
      <c r="P1199" s="212">
        <v>378422</v>
      </c>
      <c r="Q1199" s="205">
        <v>1</v>
      </c>
      <c r="R1199" s="203" t="s">
        <v>632</v>
      </c>
      <c r="S1199" s="211">
        <v>41429.570821759298</v>
      </c>
      <c r="T1199" s="212">
        <v>-2</v>
      </c>
      <c r="U1199" s="224">
        <v>378422</v>
      </c>
    </row>
    <row r="1200" spans="1:21" s="183" customFormat="1" hidden="1">
      <c r="A1200" s="203" t="s">
        <v>622</v>
      </c>
      <c r="B1200" s="203" t="s">
        <v>623</v>
      </c>
      <c r="C1200" s="203" t="s">
        <v>624</v>
      </c>
      <c r="D1200" s="203"/>
      <c r="E1200" s="203" t="s">
        <v>2283</v>
      </c>
      <c r="F1200" s="203" t="s">
        <v>629</v>
      </c>
      <c r="G1200" s="205" t="s">
        <v>629</v>
      </c>
      <c r="H1200" s="203" t="s">
        <v>79</v>
      </c>
      <c r="I1200" s="203" t="s">
        <v>1122</v>
      </c>
      <c r="J1200" s="203" t="s">
        <v>421</v>
      </c>
      <c r="K1200" s="203" t="s">
        <v>629</v>
      </c>
      <c r="L1200" s="211">
        <v>41445.403472222199</v>
      </c>
      <c r="M1200" s="203" t="s">
        <v>630</v>
      </c>
      <c r="N1200" s="212">
        <v>2</v>
      </c>
      <c r="O1200" s="203" t="s">
        <v>629</v>
      </c>
      <c r="P1200" s="212">
        <v>571780</v>
      </c>
      <c r="Q1200" s="205">
        <v>1</v>
      </c>
      <c r="R1200" s="203" t="s">
        <v>632</v>
      </c>
      <c r="S1200" s="211">
        <v>41429.5708101852</v>
      </c>
      <c r="T1200" s="212">
        <v>-2</v>
      </c>
      <c r="U1200" s="224">
        <v>571780</v>
      </c>
    </row>
    <row r="1201" spans="1:21" s="183" customFormat="1" hidden="1">
      <c r="A1201" s="203" t="s">
        <v>622</v>
      </c>
      <c r="B1201" s="203" t="s">
        <v>623</v>
      </c>
      <c r="C1201" s="203" t="s">
        <v>624</v>
      </c>
      <c r="D1201" s="203"/>
      <c r="E1201" s="203" t="s">
        <v>2283</v>
      </c>
      <c r="F1201" s="203" t="s">
        <v>629</v>
      </c>
      <c r="G1201" s="205" t="s">
        <v>629</v>
      </c>
      <c r="H1201" s="203" t="s">
        <v>79</v>
      </c>
      <c r="I1201" s="203" t="s">
        <v>650</v>
      </c>
      <c r="J1201" s="203" t="s">
        <v>430</v>
      </c>
      <c r="K1201" s="203" t="s">
        <v>629</v>
      </c>
      <c r="L1201" s="211">
        <v>41445.403472222199</v>
      </c>
      <c r="M1201" s="203" t="s">
        <v>630</v>
      </c>
      <c r="N1201" s="212">
        <v>1</v>
      </c>
      <c r="O1201" s="203" t="s">
        <v>629</v>
      </c>
      <c r="P1201" s="212">
        <v>318338.74</v>
      </c>
      <c r="Q1201" s="205">
        <v>1</v>
      </c>
      <c r="R1201" s="203" t="s">
        <v>632</v>
      </c>
      <c r="S1201" s="211">
        <v>41425.3840277778</v>
      </c>
      <c r="T1201" s="212">
        <v>-1</v>
      </c>
      <c r="U1201" s="224">
        <v>318338.74</v>
      </c>
    </row>
    <row r="1202" spans="1:21" s="183" customFormat="1" hidden="1">
      <c r="A1202" s="203" t="s">
        <v>622</v>
      </c>
      <c r="B1202" s="203" t="s">
        <v>623</v>
      </c>
      <c r="C1202" s="203" t="s">
        <v>624</v>
      </c>
      <c r="D1202" s="203"/>
      <c r="E1202" s="203" t="s">
        <v>2283</v>
      </c>
      <c r="F1202" s="203" t="s">
        <v>629</v>
      </c>
      <c r="G1202" s="205" t="s">
        <v>629</v>
      </c>
      <c r="H1202" s="203" t="s">
        <v>79</v>
      </c>
      <c r="I1202" s="203" t="s">
        <v>1262</v>
      </c>
      <c r="J1202" s="203" t="s">
        <v>435</v>
      </c>
      <c r="K1202" s="203" t="s">
        <v>629</v>
      </c>
      <c r="L1202" s="211">
        <v>41445.403472222199</v>
      </c>
      <c r="M1202" s="203" t="s">
        <v>630</v>
      </c>
      <c r="N1202" s="212">
        <v>3</v>
      </c>
      <c r="O1202" s="203" t="s">
        <v>629</v>
      </c>
      <c r="P1202" s="212">
        <v>158834.07</v>
      </c>
      <c r="Q1202" s="205">
        <v>1</v>
      </c>
      <c r="R1202" s="203" t="s">
        <v>632</v>
      </c>
      <c r="S1202" s="211">
        <v>41429.5708101852</v>
      </c>
      <c r="T1202" s="212">
        <v>-3</v>
      </c>
      <c r="U1202" s="224">
        <v>158834.07</v>
      </c>
    </row>
    <row r="1203" spans="1:21" s="183" customFormat="1" hidden="1">
      <c r="A1203" s="203" t="s">
        <v>622</v>
      </c>
      <c r="B1203" s="203" t="s">
        <v>623</v>
      </c>
      <c r="C1203" s="203" t="s">
        <v>624</v>
      </c>
      <c r="D1203" s="203"/>
      <c r="E1203" s="203" t="s">
        <v>2283</v>
      </c>
      <c r="F1203" s="203" t="s">
        <v>629</v>
      </c>
      <c r="G1203" s="205" t="s">
        <v>629</v>
      </c>
      <c r="H1203" s="203" t="s">
        <v>79</v>
      </c>
      <c r="I1203" s="203" t="s">
        <v>985</v>
      </c>
      <c r="J1203" s="203" t="s">
        <v>429</v>
      </c>
      <c r="K1203" s="203" t="s">
        <v>629</v>
      </c>
      <c r="L1203" s="211">
        <v>41445.403472222199</v>
      </c>
      <c r="M1203" s="203" t="s">
        <v>674</v>
      </c>
      <c r="N1203" s="212">
        <v>2</v>
      </c>
      <c r="O1203" s="203" t="s">
        <v>629</v>
      </c>
      <c r="P1203" s="212">
        <v>1762849.44</v>
      </c>
      <c r="Q1203" s="205">
        <v>1</v>
      </c>
      <c r="R1203" s="203" t="s">
        <v>632</v>
      </c>
      <c r="S1203" s="211">
        <v>41429.577731481499</v>
      </c>
      <c r="T1203" s="212">
        <v>-2</v>
      </c>
      <c r="U1203" s="224">
        <v>1762849.44</v>
      </c>
    </row>
    <row r="1204" spans="1:21" s="183" customFormat="1" hidden="1">
      <c r="A1204" s="203" t="s">
        <v>622</v>
      </c>
      <c r="B1204" s="203" t="s">
        <v>623</v>
      </c>
      <c r="C1204" s="203" t="s">
        <v>624</v>
      </c>
      <c r="D1204" s="203"/>
      <c r="E1204" s="203" t="s">
        <v>2283</v>
      </c>
      <c r="F1204" s="203" t="s">
        <v>629</v>
      </c>
      <c r="G1204" s="205" t="s">
        <v>629</v>
      </c>
      <c r="H1204" s="203" t="s">
        <v>79</v>
      </c>
      <c r="I1204" s="203" t="s">
        <v>1123</v>
      </c>
      <c r="J1204" s="203" t="s">
        <v>428</v>
      </c>
      <c r="K1204" s="203" t="s">
        <v>629</v>
      </c>
      <c r="L1204" s="211">
        <v>41445.403472222199</v>
      </c>
      <c r="M1204" s="203" t="s">
        <v>674</v>
      </c>
      <c r="N1204" s="212">
        <v>2</v>
      </c>
      <c r="O1204" s="203" t="s">
        <v>629</v>
      </c>
      <c r="P1204" s="212">
        <v>497752.32000000001</v>
      </c>
      <c r="Q1204" s="205">
        <v>1</v>
      </c>
      <c r="R1204" s="203" t="s">
        <v>632</v>
      </c>
      <c r="S1204" s="211">
        <v>41429.577731481499</v>
      </c>
      <c r="T1204" s="212">
        <v>-2</v>
      </c>
      <c r="U1204" s="224">
        <v>497752.32000000001</v>
      </c>
    </row>
    <row r="1205" spans="1:21" s="183" customFormat="1" hidden="1">
      <c r="A1205" s="203" t="s">
        <v>622</v>
      </c>
      <c r="B1205" s="203" t="s">
        <v>623</v>
      </c>
      <c r="C1205" s="203" t="s">
        <v>624</v>
      </c>
      <c r="D1205" s="203"/>
      <c r="E1205" s="203" t="s">
        <v>2283</v>
      </c>
      <c r="F1205" s="203" t="s">
        <v>629</v>
      </c>
      <c r="G1205" s="205" t="s">
        <v>629</v>
      </c>
      <c r="H1205" s="203" t="s">
        <v>79</v>
      </c>
      <c r="I1205" s="203" t="s">
        <v>689</v>
      </c>
      <c r="J1205" s="203" t="s">
        <v>434</v>
      </c>
      <c r="K1205" s="203" t="s">
        <v>629</v>
      </c>
      <c r="L1205" s="211">
        <v>41445.403472222199</v>
      </c>
      <c r="M1205" s="203" t="s">
        <v>674</v>
      </c>
      <c r="N1205" s="212">
        <v>4</v>
      </c>
      <c r="O1205" s="203" t="s">
        <v>629</v>
      </c>
      <c r="P1205" s="212">
        <v>3738904.88</v>
      </c>
      <c r="Q1205" s="205">
        <v>1</v>
      </c>
      <c r="R1205" s="203" t="s">
        <v>632</v>
      </c>
      <c r="S1205" s="211">
        <v>41429.577731481499</v>
      </c>
      <c r="T1205" s="212">
        <v>-4</v>
      </c>
      <c r="U1205" s="224">
        <v>3738904.88</v>
      </c>
    </row>
    <row r="1206" spans="1:21" s="183" customFormat="1" hidden="1">
      <c r="A1206" s="203" t="s">
        <v>622</v>
      </c>
      <c r="B1206" s="203" t="s">
        <v>623</v>
      </c>
      <c r="C1206" s="203" t="s">
        <v>624</v>
      </c>
      <c r="D1206" s="203"/>
      <c r="E1206" s="203" t="s">
        <v>2283</v>
      </c>
      <c r="F1206" s="203" t="s">
        <v>629</v>
      </c>
      <c r="G1206" s="205" t="s">
        <v>629</v>
      </c>
      <c r="H1206" s="203" t="s">
        <v>79</v>
      </c>
      <c r="I1206" s="203" t="s">
        <v>672</v>
      </c>
      <c r="J1206" s="203" t="s">
        <v>673</v>
      </c>
      <c r="K1206" s="203" t="s">
        <v>629</v>
      </c>
      <c r="L1206" s="211">
        <v>41445.403472222199</v>
      </c>
      <c r="M1206" s="203" t="s">
        <v>674</v>
      </c>
      <c r="N1206" s="212">
        <v>10</v>
      </c>
      <c r="O1206" s="203" t="s">
        <v>629</v>
      </c>
      <c r="P1206" s="212">
        <v>9135842.1999999993</v>
      </c>
      <c r="Q1206" s="205">
        <v>1</v>
      </c>
      <c r="R1206" s="203" t="s">
        <v>632</v>
      </c>
      <c r="S1206" s="211">
        <v>41429.577731481499</v>
      </c>
      <c r="T1206" s="212">
        <v>-2</v>
      </c>
      <c r="U1206" s="224">
        <v>1827168.44</v>
      </c>
    </row>
    <row r="1207" spans="1:21" s="183" customFormat="1" hidden="1">
      <c r="A1207" s="203" t="s">
        <v>622</v>
      </c>
      <c r="B1207" s="203" t="s">
        <v>623</v>
      </c>
      <c r="C1207" s="203" t="s">
        <v>624</v>
      </c>
      <c r="D1207" s="203"/>
      <c r="E1207" s="203" t="s">
        <v>2283</v>
      </c>
      <c r="F1207" s="203" t="s">
        <v>629</v>
      </c>
      <c r="G1207" s="205" t="s">
        <v>629</v>
      </c>
      <c r="H1207" s="203" t="s">
        <v>79</v>
      </c>
      <c r="I1207" s="203" t="s">
        <v>672</v>
      </c>
      <c r="J1207" s="203" t="s">
        <v>673</v>
      </c>
      <c r="K1207" s="203" t="s">
        <v>629</v>
      </c>
      <c r="L1207" s="211">
        <v>41445.403472222199</v>
      </c>
      <c r="M1207" s="203" t="s">
        <v>674</v>
      </c>
      <c r="N1207" s="212">
        <v>2</v>
      </c>
      <c r="O1207" s="203" t="s">
        <v>629</v>
      </c>
      <c r="P1207" s="212">
        <v>1827168.44</v>
      </c>
      <c r="Q1207" s="205">
        <v>2</v>
      </c>
      <c r="R1207" s="203" t="s">
        <v>632</v>
      </c>
      <c r="S1207" s="211">
        <v>41429.577731481499</v>
      </c>
      <c r="T1207" s="212">
        <v>-2</v>
      </c>
      <c r="U1207" s="224">
        <v>1827168.44</v>
      </c>
    </row>
    <row r="1208" spans="1:21" s="183" customFormat="1" hidden="1">
      <c r="A1208" s="203" t="s">
        <v>622</v>
      </c>
      <c r="B1208" s="203" t="s">
        <v>623</v>
      </c>
      <c r="C1208" s="203" t="s">
        <v>624</v>
      </c>
      <c r="D1208" s="203"/>
      <c r="E1208" s="203" t="s">
        <v>2283</v>
      </c>
      <c r="F1208" s="203" t="s">
        <v>629</v>
      </c>
      <c r="G1208" s="205" t="s">
        <v>629</v>
      </c>
      <c r="H1208" s="203" t="s">
        <v>79</v>
      </c>
      <c r="I1208" s="203" t="s">
        <v>672</v>
      </c>
      <c r="J1208" s="203" t="s">
        <v>673</v>
      </c>
      <c r="K1208" s="203" t="s">
        <v>629</v>
      </c>
      <c r="L1208" s="211">
        <v>41445.403472222199</v>
      </c>
      <c r="M1208" s="203" t="s">
        <v>674</v>
      </c>
      <c r="N1208" s="212">
        <v>10</v>
      </c>
      <c r="O1208" s="203" t="s">
        <v>629</v>
      </c>
      <c r="P1208" s="212">
        <v>9135842.1999999993</v>
      </c>
      <c r="Q1208" s="205">
        <v>3</v>
      </c>
      <c r="R1208" s="203" t="s">
        <v>632</v>
      </c>
      <c r="S1208" s="211">
        <v>41429.579930555599</v>
      </c>
      <c r="T1208" s="212">
        <v>-5</v>
      </c>
      <c r="U1208" s="224">
        <v>4567921.0999999996</v>
      </c>
    </row>
    <row r="1209" spans="1:21" s="183" customFormat="1" hidden="1">
      <c r="A1209" s="203" t="s">
        <v>622</v>
      </c>
      <c r="B1209" s="203" t="s">
        <v>623</v>
      </c>
      <c r="C1209" s="203" t="s">
        <v>624</v>
      </c>
      <c r="D1209" s="203"/>
      <c r="E1209" s="203" t="s">
        <v>2283</v>
      </c>
      <c r="F1209" s="203" t="s">
        <v>629</v>
      </c>
      <c r="G1209" s="205" t="s">
        <v>629</v>
      </c>
      <c r="H1209" s="203" t="s">
        <v>79</v>
      </c>
      <c r="I1209" s="203" t="s">
        <v>672</v>
      </c>
      <c r="J1209" s="203" t="s">
        <v>673</v>
      </c>
      <c r="K1209" s="203" t="s">
        <v>629</v>
      </c>
      <c r="L1209" s="211">
        <v>41445.403472222199</v>
      </c>
      <c r="M1209" s="203" t="s">
        <v>674</v>
      </c>
      <c r="N1209" s="212">
        <v>2</v>
      </c>
      <c r="O1209" s="203" t="s">
        <v>629</v>
      </c>
      <c r="P1209" s="212">
        <v>1827168.44</v>
      </c>
      <c r="Q1209" s="205">
        <v>4</v>
      </c>
      <c r="R1209" s="203" t="s">
        <v>632</v>
      </c>
      <c r="S1209" s="211">
        <v>41429.579930555599</v>
      </c>
      <c r="T1209" s="212">
        <v>-5</v>
      </c>
      <c r="U1209" s="224">
        <v>4567921.0999999996</v>
      </c>
    </row>
    <row r="1210" spans="1:21" s="183" customFormat="1" hidden="1">
      <c r="A1210" s="203" t="s">
        <v>622</v>
      </c>
      <c r="B1210" s="203" t="s">
        <v>623</v>
      </c>
      <c r="C1210" s="203" t="s">
        <v>624</v>
      </c>
      <c r="D1210" s="203"/>
      <c r="E1210" s="203" t="s">
        <v>2283</v>
      </c>
      <c r="F1210" s="203" t="s">
        <v>629</v>
      </c>
      <c r="G1210" s="205" t="s">
        <v>629</v>
      </c>
      <c r="H1210" s="203" t="s">
        <v>79</v>
      </c>
      <c r="I1210" s="203" t="s">
        <v>1263</v>
      </c>
      <c r="J1210" s="203" t="s">
        <v>422</v>
      </c>
      <c r="K1210" s="203" t="s">
        <v>629</v>
      </c>
      <c r="L1210" s="211">
        <v>41445.403472222199</v>
      </c>
      <c r="M1210" s="203" t="s">
        <v>630</v>
      </c>
      <c r="N1210" s="212">
        <v>1</v>
      </c>
      <c r="O1210" s="203" t="s">
        <v>629</v>
      </c>
      <c r="P1210" s="212">
        <v>47751</v>
      </c>
      <c r="Q1210" s="205">
        <v>1</v>
      </c>
      <c r="R1210" s="203" t="s">
        <v>632</v>
      </c>
      <c r="S1210" s="211">
        <v>41429.5708101852</v>
      </c>
      <c r="T1210" s="212">
        <v>-1</v>
      </c>
      <c r="U1210" s="224">
        <v>47751</v>
      </c>
    </row>
    <row r="1211" spans="1:21" s="183" customFormat="1" hidden="1">
      <c r="A1211" s="203" t="s">
        <v>622</v>
      </c>
      <c r="B1211" s="203" t="s">
        <v>623</v>
      </c>
      <c r="C1211" s="203" t="s">
        <v>624</v>
      </c>
      <c r="D1211" s="203"/>
      <c r="E1211" s="203" t="s">
        <v>2283</v>
      </c>
      <c r="F1211" s="203" t="s">
        <v>629</v>
      </c>
      <c r="G1211" s="205" t="s">
        <v>629</v>
      </c>
      <c r="H1211" s="203" t="s">
        <v>79</v>
      </c>
      <c r="I1211" s="203" t="s">
        <v>2295</v>
      </c>
      <c r="J1211" s="203" t="s">
        <v>2296</v>
      </c>
      <c r="K1211" s="203" t="s">
        <v>629</v>
      </c>
      <c r="L1211" s="211">
        <v>41445.403472222199</v>
      </c>
      <c r="M1211" s="203" t="s">
        <v>630</v>
      </c>
      <c r="N1211" s="212">
        <v>2</v>
      </c>
      <c r="O1211" s="203" t="s">
        <v>629</v>
      </c>
      <c r="P1211" s="212">
        <v>180092</v>
      </c>
      <c r="Q1211" s="205">
        <v>1</v>
      </c>
      <c r="R1211" s="203" t="s">
        <v>632</v>
      </c>
      <c r="S1211" s="211">
        <v>41429.570821759298</v>
      </c>
      <c r="T1211" s="212">
        <v>-2</v>
      </c>
      <c r="U1211" s="224">
        <v>180092</v>
      </c>
    </row>
    <row r="1212" spans="1:21" s="183" customFormat="1" hidden="1">
      <c r="A1212" s="203" t="s">
        <v>622</v>
      </c>
      <c r="B1212" s="203" t="s">
        <v>623</v>
      </c>
      <c r="C1212" s="203" t="s">
        <v>624</v>
      </c>
      <c r="D1212" s="203"/>
      <c r="E1212" s="203" t="s">
        <v>2283</v>
      </c>
      <c r="F1212" s="203" t="s">
        <v>629</v>
      </c>
      <c r="G1212" s="205" t="s">
        <v>629</v>
      </c>
      <c r="H1212" s="203" t="s">
        <v>79</v>
      </c>
      <c r="I1212" s="203" t="s">
        <v>1975</v>
      </c>
      <c r="J1212" s="203" t="s">
        <v>427</v>
      </c>
      <c r="K1212" s="203" t="s">
        <v>629</v>
      </c>
      <c r="L1212" s="211">
        <v>41445.403472222199</v>
      </c>
      <c r="M1212" s="203" t="s">
        <v>630</v>
      </c>
      <c r="N1212" s="212">
        <v>2</v>
      </c>
      <c r="O1212" s="203" t="s">
        <v>629</v>
      </c>
      <c r="P1212" s="212">
        <v>134904</v>
      </c>
      <c r="Q1212" s="205">
        <v>1</v>
      </c>
      <c r="R1212" s="203" t="s">
        <v>632</v>
      </c>
      <c r="S1212" s="211">
        <v>41429.570821759298</v>
      </c>
      <c r="T1212" s="212">
        <v>-2</v>
      </c>
      <c r="U1212" s="224">
        <v>134904</v>
      </c>
    </row>
    <row r="1213" spans="1:21" s="183" customFormat="1" hidden="1">
      <c r="A1213" s="203" t="s">
        <v>622</v>
      </c>
      <c r="B1213" s="203" t="s">
        <v>623</v>
      </c>
      <c r="C1213" s="203" t="s">
        <v>624</v>
      </c>
      <c r="D1213" s="203"/>
      <c r="E1213" s="203" t="s">
        <v>2283</v>
      </c>
      <c r="F1213" s="203" t="s">
        <v>629</v>
      </c>
      <c r="G1213" s="205" t="s">
        <v>629</v>
      </c>
      <c r="H1213" s="203" t="s">
        <v>79</v>
      </c>
      <c r="I1213" s="203" t="s">
        <v>2297</v>
      </c>
      <c r="J1213" s="203" t="s">
        <v>2298</v>
      </c>
      <c r="K1213" s="203" t="s">
        <v>629</v>
      </c>
      <c r="L1213" s="211">
        <v>41445.403472222199</v>
      </c>
      <c r="M1213" s="203" t="s">
        <v>630</v>
      </c>
      <c r="N1213" s="212">
        <v>4</v>
      </c>
      <c r="O1213" s="203" t="s">
        <v>629</v>
      </c>
      <c r="P1213" s="212">
        <v>67070.679999999993</v>
      </c>
      <c r="Q1213" s="205">
        <v>1</v>
      </c>
      <c r="R1213" s="203" t="s">
        <v>632</v>
      </c>
      <c r="S1213" s="211">
        <v>41429.543831018498</v>
      </c>
      <c r="T1213" s="212">
        <v>-4</v>
      </c>
      <c r="U1213" s="224">
        <v>67070.679999999993</v>
      </c>
    </row>
    <row r="1214" spans="1:21" s="183" customFormat="1" hidden="1">
      <c r="A1214" s="203" t="s">
        <v>622</v>
      </c>
      <c r="B1214" s="203" t="s">
        <v>623</v>
      </c>
      <c r="C1214" s="203" t="s">
        <v>624</v>
      </c>
      <c r="D1214" s="203"/>
      <c r="E1214" s="203" t="s">
        <v>2283</v>
      </c>
      <c r="F1214" s="203" t="s">
        <v>629</v>
      </c>
      <c r="G1214" s="205" t="s">
        <v>629</v>
      </c>
      <c r="H1214" s="203" t="s">
        <v>79</v>
      </c>
      <c r="I1214" s="203" t="s">
        <v>2299</v>
      </c>
      <c r="J1214" s="203" t="s">
        <v>423</v>
      </c>
      <c r="K1214" s="203" t="s">
        <v>629</v>
      </c>
      <c r="L1214" s="211">
        <v>41445.403472222199</v>
      </c>
      <c r="M1214" s="203" t="s">
        <v>630</v>
      </c>
      <c r="N1214" s="212">
        <v>4</v>
      </c>
      <c r="O1214" s="203" t="s">
        <v>629</v>
      </c>
      <c r="P1214" s="212">
        <v>39086.68</v>
      </c>
      <c r="Q1214" s="205">
        <v>1</v>
      </c>
      <c r="R1214" s="203" t="s">
        <v>632</v>
      </c>
      <c r="S1214" s="211">
        <v>41429.570821759298</v>
      </c>
      <c r="T1214" s="212">
        <v>-4</v>
      </c>
      <c r="U1214" s="224">
        <v>39086.68</v>
      </c>
    </row>
    <row r="1215" spans="1:21" s="183" customFormat="1" hidden="1">
      <c r="A1215" s="203" t="s">
        <v>622</v>
      </c>
      <c r="B1215" s="203" t="s">
        <v>623</v>
      </c>
      <c r="C1215" s="203" t="s">
        <v>624</v>
      </c>
      <c r="D1215" s="203"/>
      <c r="E1215" s="203" t="s">
        <v>2283</v>
      </c>
      <c r="F1215" s="203" t="s">
        <v>629</v>
      </c>
      <c r="G1215" s="205" t="s">
        <v>629</v>
      </c>
      <c r="H1215" s="203" t="s">
        <v>79</v>
      </c>
      <c r="I1215" s="203" t="s">
        <v>1976</v>
      </c>
      <c r="J1215" s="203" t="s">
        <v>1977</v>
      </c>
      <c r="K1215" s="203" t="s">
        <v>629</v>
      </c>
      <c r="L1215" s="211">
        <v>41445.403472222199</v>
      </c>
      <c r="M1215" s="203" t="s">
        <v>630</v>
      </c>
      <c r="N1215" s="212">
        <v>2</v>
      </c>
      <c r="O1215" s="203" t="s">
        <v>629</v>
      </c>
      <c r="P1215" s="212">
        <v>39402</v>
      </c>
      <c r="Q1215" s="205">
        <v>1</v>
      </c>
      <c r="R1215" s="203" t="s">
        <v>632</v>
      </c>
      <c r="S1215" s="211">
        <v>41429.570821759298</v>
      </c>
      <c r="T1215" s="212">
        <v>-2</v>
      </c>
      <c r="U1215" s="224">
        <v>39402</v>
      </c>
    </row>
    <row r="1216" spans="1:21" s="183" customFormat="1" hidden="1">
      <c r="A1216" s="203" t="s">
        <v>622</v>
      </c>
      <c r="B1216" s="203" t="s">
        <v>623</v>
      </c>
      <c r="C1216" s="203" t="s">
        <v>624</v>
      </c>
      <c r="D1216" s="203"/>
      <c r="E1216" s="203" t="s">
        <v>2283</v>
      </c>
      <c r="F1216" s="203" t="s">
        <v>629</v>
      </c>
      <c r="G1216" s="205" t="s">
        <v>629</v>
      </c>
      <c r="H1216" s="203" t="s">
        <v>79</v>
      </c>
      <c r="I1216" s="203" t="s">
        <v>1268</v>
      </c>
      <c r="J1216" s="203" t="s">
        <v>1269</v>
      </c>
      <c r="K1216" s="203" t="s">
        <v>629</v>
      </c>
      <c r="L1216" s="211">
        <v>41445.403472222199</v>
      </c>
      <c r="M1216" s="203" t="s">
        <v>630</v>
      </c>
      <c r="N1216" s="212">
        <v>1</v>
      </c>
      <c r="O1216" s="203" t="s">
        <v>629</v>
      </c>
      <c r="P1216" s="212">
        <v>6303</v>
      </c>
      <c r="Q1216" s="205">
        <v>1</v>
      </c>
      <c r="R1216" s="203" t="s">
        <v>632</v>
      </c>
      <c r="S1216" s="211">
        <v>41429.570821759298</v>
      </c>
      <c r="T1216" s="212">
        <v>-1</v>
      </c>
      <c r="U1216" s="224">
        <v>6303</v>
      </c>
    </row>
    <row r="1217" spans="1:21" s="183" customFormat="1" hidden="1">
      <c r="A1217" s="203" t="s">
        <v>622</v>
      </c>
      <c r="B1217" s="203" t="s">
        <v>623</v>
      </c>
      <c r="C1217" s="203" t="s">
        <v>624</v>
      </c>
      <c r="D1217" s="203"/>
      <c r="E1217" s="203" t="s">
        <v>2283</v>
      </c>
      <c r="F1217" s="203" t="s">
        <v>629</v>
      </c>
      <c r="G1217" s="205" t="s">
        <v>629</v>
      </c>
      <c r="H1217" s="203" t="s">
        <v>79</v>
      </c>
      <c r="I1217" s="203" t="s">
        <v>2300</v>
      </c>
      <c r="J1217" s="203" t="s">
        <v>2301</v>
      </c>
      <c r="K1217" s="203" t="s">
        <v>629</v>
      </c>
      <c r="L1217" s="211">
        <v>41445.403472222199</v>
      </c>
      <c r="M1217" s="203" t="s">
        <v>630</v>
      </c>
      <c r="N1217" s="212">
        <v>1</v>
      </c>
      <c r="O1217" s="203" t="s">
        <v>629</v>
      </c>
      <c r="P1217" s="212">
        <v>62379.43</v>
      </c>
      <c r="Q1217" s="205">
        <v>1</v>
      </c>
      <c r="R1217" s="203" t="s">
        <v>632</v>
      </c>
      <c r="S1217" s="211">
        <v>41429.570821759298</v>
      </c>
      <c r="T1217" s="212">
        <v>-1</v>
      </c>
      <c r="U1217" s="224">
        <v>62379.43</v>
      </c>
    </row>
    <row r="1218" spans="1:21" s="183" customFormat="1" hidden="1">
      <c r="A1218" s="203" t="s">
        <v>622</v>
      </c>
      <c r="B1218" s="203" t="s">
        <v>623</v>
      </c>
      <c r="C1218" s="203" t="s">
        <v>624</v>
      </c>
      <c r="D1218" s="203"/>
      <c r="E1218" s="203" t="s">
        <v>2283</v>
      </c>
      <c r="F1218" s="203" t="s">
        <v>629</v>
      </c>
      <c r="G1218" s="205" t="s">
        <v>629</v>
      </c>
      <c r="H1218" s="203" t="s">
        <v>79</v>
      </c>
      <c r="I1218" s="203" t="s">
        <v>1978</v>
      </c>
      <c r="J1218" s="203" t="s">
        <v>424</v>
      </c>
      <c r="K1218" s="203" t="s">
        <v>629</v>
      </c>
      <c r="L1218" s="211">
        <v>41445.403472222199</v>
      </c>
      <c r="M1218" s="203" t="s">
        <v>630</v>
      </c>
      <c r="N1218" s="212">
        <v>2</v>
      </c>
      <c r="O1218" s="203" t="s">
        <v>629</v>
      </c>
      <c r="P1218" s="212">
        <v>164626</v>
      </c>
      <c r="Q1218" s="205">
        <v>1</v>
      </c>
      <c r="R1218" s="203" t="s">
        <v>632</v>
      </c>
      <c r="S1218" s="211">
        <v>41429.570821759298</v>
      </c>
      <c r="T1218" s="212">
        <v>-2</v>
      </c>
      <c r="U1218" s="224">
        <v>164626</v>
      </c>
    </row>
    <row r="1219" spans="1:21" s="183" customFormat="1" hidden="1">
      <c r="A1219" s="203" t="s">
        <v>622</v>
      </c>
      <c r="B1219" s="203" t="s">
        <v>623</v>
      </c>
      <c r="C1219" s="203" t="s">
        <v>624</v>
      </c>
      <c r="D1219" s="203"/>
      <c r="E1219" s="203" t="s">
        <v>2283</v>
      </c>
      <c r="F1219" s="203" t="s">
        <v>629</v>
      </c>
      <c r="G1219" s="205" t="s">
        <v>629</v>
      </c>
      <c r="H1219" s="203" t="s">
        <v>79</v>
      </c>
      <c r="I1219" s="203" t="s">
        <v>2302</v>
      </c>
      <c r="J1219" s="203" t="s">
        <v>2303</v>
      </c>
      <c r="K1219" s="203" t="s">
        <v>629</v>
      </c>
      <c r="L1219" s="211">
        <v>41445.403472222199</v>
      </c>
      <c r="M1219" s="203" t="s">
        <v>630</v>
      </c>
      <c r="N1219" s="212">
        <v>1</v>
      </c>
      <c r="O1219" s="203" t="s">
        <v>629</v>
      </c>
      <c r="P1219" s="212">
        <v>1180102</v>
      </c>
      <c r="Q1219" s="205">
        <v>1</v>
      </c>
      <c r="R1219" s="203" t="s">
        <v>632</v>
      </c>
      <c r="S1219" s="211">
        <v>41429.570821759298</v>
      </c>
      <c r="T1219" s="212">
        <v>-1</v>
      </c>
      <c r="U1219" s="224">
        <v>1180102</v>
      </c>
    </row>
    <row r="1220" spans="1:21" s="183" customFormat="1" hidden="1">
      <c r="A1220" s="203" t="s">
        <v>622</v>
      </c>
      <c r="B1220" s="203" t="s">
        <v>623</v>
      </c>
      <c r="C1220" s="203" t="s">
        <v>624</v>
      </c>
      <c r="D1220" s="203"/>
      <c r="E1220" s="203" t="s">
        <v>2283</v>
      </c>
      <c r="F1220" s="203" t="s">
        <v>629</v>
      </c>
      <c r="G1220" s="205" t="s">
        <v>629</v>
      </c>
      <c r="H1220" s="203" t="s">
        <v>79</v>
      </c>
      <c r="I1220" s="203" t="s">
        <v>2304</v>
      </c>
      <c r="J1220" s="203" t="s">
        <v>2305</v>
      </c>
      <c r="K1220" s="203" t="s">
        <v>629</v>
      </c>
      <c r="L1220" s="211">
        <v>41445.403472222199</v>
      </c>
      <c r="M1220" s="203" t="s">
        <v>630</v>
      </c>
      <c r="N1220" s="212">
        <v>1</v>
      </c>
      <c r="O1220" s="203" t="s">
        <v>629</v>
      </c>
      <c r="P1220" s="212">
        <v>1018226</v>
      </c>
      <c r="Q1220" s="205">
        <v>1</v>
      </c>
      <c r="R1220" s="203" t="s">
        <v>632</v>
      </c>
      <c r="S1220" s="211">
        <v>41429.5708101852</v>
      </c>
      <c r="T1220" s="212">
        <v>-1</v>
      </c>
      <c r="U1220" s="224">
        <v>1018226</v>
      </c>
    </row>
    <row r="1221" spans="1:21" s="183" customFormat="1" hidden="1">
      <c r="A1221" s="203" t="s">
        <v>622</v>
      </c>
      <c r="B1221" s="203" t="s">
        <v>623</v>
      </c>
      <c r="C1221" s="203" t="s">
        <v>624</v>
      </c>
      <c r="D1221" s="203"/>
      <c r="E1221" s="203" t="s">
        <v>2283</v>
      </c>
      <c r="F1221" s="203" t="s">
        <v>629</v>
      </c>
      <c r="G1221" s="205" t="s">
        <v>629</v>
      </c>
      <c r="H1221" s="203" t="s">
        <v>79</v>
      </c>
      <c r="I1221" s="203" t="s">
        <v>2306</v>
      </c>
      <c r="J1221" s="203" t="s">
        <v>2307</v>
      </c>
      <c r="K1221" s="203" t="s">
        <v>629</v>
      </c>
      <c r="L1221" s="211">
        <v>41445.403472222199</v>
      </c>
      <c r="M1221" s="203" t="s">
        <v>630</v>
      </c>
      <c r="N1221" s="212">
        <v>2</v>
      </c>
      <c r="O1221" s="203" t="s">
        <v>629</v>
      </c>
      <c r="P1221" s="212">
        <v>23958</v>
      </c>
      <c r="Q1221" s="205">
        <v>1</v>
      </c>
      <c r="R1221" s="203" t="s">
        <v>632</v>
      </c>
      <c r="S1221" s="211">
        <v>41429.570821759298</v>
      </c>
      <c r="T1221" s="212">
        <v>-2</v>
      </c>
      <c r="U1221" s="224">
        <v>23958</v>
      </c>
    </row>
    <row r="1222" spans="1:21" s="183" customFormat="1" hidden="1">
      <c r="A1222" s="203" t="s">
        <v>622</v>
      </c>
      <c r="B1222" s="203" t="s">
        <v>623</v>
      </c>
      <c r="C1222" s="203" t="s">
        <v>624</v>
      </c>
      <c r="D1222" s="203"/>
      <c r="E1222" s="203" t="s">
        <v>2283</v>
      </c>
      <c r="F1222" s="203" t="s">
        <v>629</v>
      </c>
      <c r="G1222" s="205" t="s">
        <v>629</v>
      </c>
      <c r="H1222" s="203" t="s">
        <v>79</v>
      </c>
      <c r="I1222" s="203" t="s">
        <v>2308</v>
      </c>
      <c r="J1222" s="203" t="s">
        <v>2309</v>
      </c>
      <c r="K1222" s="203" t="s">
        <v>629</v>
      </c>
      <c r="L1222" s="211">
        <v>41445.403472222199</v>
      </c>
      <c r="M1222" s="203" t="s">
        <v>630</v>
      </c>
      <c r="N1222" s="212">
        <v>2</v>
      </c>
      <c r="O1222" s="203" t="s">
        <v>629</v>
      </c>
      <c r="P1222" s="212">
        <v>211332</v>
      </c>
      <c r="Q1222" s="205">
        <v>1</v>
      </c>
      <c r="R1222" s="203" t="s">
        <v>632</v>
      </c>
      <c r="S1222" s="211">
        <v>41429.570821759298</v>
      </c>
      <c r="T1222" s="212">
        <v>-2</v>
      </c>
      <c r="U1222" s="224">
        <v>211332</v>
      </c>
    </row>
    <row r="1223" spans="1:21" s="183" customFormat="1" hidden="1">
      <c r="A1223" s="203" t="s">
        <v>622</v>
      </c>
      <c r="B1223" s="203" t="s">
        <v>623</v>
      </c>
      <c r="C1223" s="203" t="s">
        <v>624</v>
      </c>
      <c r="D1223" s="203"/>
      <c r="E1223" s="203" t="s">
        <v>2283</v>
      </c>
      <c r="F1223" s="203" t="s">
        <v>629</v>
      </c>
      <c r="G1223" s="205" t="s">
        <v>629</v>
      </c>
      <c r="H1223" s="203" t="s">
        <v>79</v>
      </c>
      <c r="I1223" s="203" t="s">
        <v>1277</v>
      </c>
      <c r="J1223" s="203" t="s">
        <v>1278</v>
      </c>
      <c r="K1223" s="203" t="s">
        <v>629</v>
      </c>
      <c r="L1223" s="211">
        <v>41445.403472222199</v>
      </c>
      <c r="M1223" s="203" t="s">
        <v>630</v>
      </c>
      <c r="N1223" s="212">
        <v>1</v>
      </c>
      <c r="O1223" s="203" t="s">
        <v>629</v>
      </c>
      <c r="P1223" s="212">
        <v>210833.33</v>
      </c>
      <c r="Q1223" s="205">
        <v>1</v>
      </c>
      <c r="R1223" s="203" t="s">
        <v>632</v>
      </c>
      <c r="S1223" s="211">
        <v>41429.570821759298</v>
      </c>
      <c r="T1223" s="212">
        <v>-1</v>
      </c>
      <c r="U1223" s="224">
        <v>210833.33</v>
      </c>
    </row>
    <row r="1224" spans="1:21" s="183" customFormat="1" hidden="1">
      <c r="A1224" s="203" t="s">
        <v>622</v>
      </c>
      <c r="B1224" s="203" t="s">
        <v>623</v>
      </c>
      <c r="C1224" s="203" t="s">
        <v>624</v>
      </c>
      <c r="D1224" s="203"/>
      <c r="E1224" s="203" t="s">
        <v>2283</v>
      </c>
      <c r="F1224" s="203" t="s">
        <v>629</v>
      </c>
      <c r="G1224" s="205" t="s">
        <v>629</v>
      </c>
      <c r="H1224" s="203" t="s">
        <v>79</v>
      </c>
      <c r="I1224" s="203" t="s">
        <v>2310</v>
      </c>
      <c r="J1224" s="203" t="s">
        <v>2311</v>
      </c>
      <c r="K1224" s="203" t="s">
        <v>629</v>
      </c>
      <c r="L1224" s="211">
        <v>41445.403472222199</v>
      </c>
      <c r="M1224" s="203" t="s">
        <v>630</v>
      </c>
      <c r="N1224" s="212">
        <v>1</v>
      </c>
      <c r="O1224" s="203" t="s">
        <v>629</v>
      </c>
      <c r="P1224" s="212">
        <v>29469</v>
      </c>
      <c r="Q1224" s="205">
        <v>1</v>
      </c>
      <c r="R1224" s="203" t="s">
        <v>632</v>
      </c>
      <c r="S1224" s="211">
        <v>41429.570821759298</v>
      </c>
      <c r="T1224" s="212">
        <v>-1</v>
      </c>
      <c r="U1224" s="224">
        <v>29469</v>
      </c>
    </row>
    <row r="1225" spans="1:21" s="183" customFormat="1" hidden="1">
      <c r="A1225" s="203" t="s">
        <v>622</v>
      </c>
      <c r="B1225" s="203" t="s">
        <v>623</v>
      </c>
      <c r="C1225" s="203" t="s">
        <v>624</v>
      </c>
      <c r="D1225" s="203"/>
      <c r="E1225" s="203" t="s">
        <v>2283</v>
      </c>
      <c r="F1225" s="203" t="s">
        <v>629</v>
      </c>
      <c r="G1225" s="205" t="s">
        <v>629</v>
      </c>
      <c r="H1225" s="203" t="s">
        <v>79</v>
      </c>
      <c r="I1225" s="203" t="s">
        <v>1979</v>
      </c>
      <c r="J1225" s="203" t="s">
        <v>1980</v>
      </c>
      <c r="K1225" s="203" t="s">
        <v>629</v>
      </c>
      <c r="L1225" s="211">
        <v>41445.403472222199</v>
      </c>
      <c r="M1225" s="203" t="s">
        <v>630</v>
      </c>
      <c r="N1225" s="212">
        <v>2</v>
      </c>
      <c r="O1225" s="203" t="s">
        <v>629</v>
      </c>
      <c r="P1225" s="212">
        <v>336160</v>
      </c>
      <c r="Q1225" s="205">
        <v>1</v>
      </c>
      <c r="R1225" s="203" t="s">
        <v>632</v>
      </c>
      <c r="S1225" s="211">
        <v>41429.570821759298</v>
      </c>
      <c r="T1225" s="212">
        <v>-2</v>
      </c>
      <c r="U1225" s="224">
        <v>336160</v>
      </c>
    </row>
    <row r="1226" spans="1:21" s="183" customFormat="1" hidden="1">
      <c r="A1226" s="203" t="s">
        <v>622</v>
      </c>
      <c r="B1226" s="203" t="s">
        <v>623</v>
      </c>
      <c r="C1226" s="203" t="s">
        <v>624</v>
      </c>
      <c r="D1226" s="203"/>
      <c r="E1226" s="203" t="s">
        <v>2283</v>
      </c>
      <c r="F1226" s="203" t="s">
        <v>629</v>
      </c>
      <c r="G1226" s="205" t="s">
        <v>629</v>
      </c>
      <c r="H1226" s="203" t="s">
        <v>79</v>
      </c>
      <c r="I1226" s="203" t="s">
        <v>649</v>
      </c>
      <c r="J1226" s="203" t="s">
        <v>431</v>
      </c>
      <c r="K1226" s="203" t="s">
        <v>629</v>
      </c>
      <c r="L1226" s="211">
        <v>41445.403472222199</v>
      </c>
      <c r="M1226" s="203" t="s">
        <v>630</v>
      </c>
      <c r="N1226" s="212">
        <v>1</v>
      </c>
      <c r="O1226" s="203" t="s">
        <v>629</v>
      </c>
      <c r="P1226" s="212">
        <v>70810.67</v>
      </c>
      <c r="Q1226" s="205">
        <v>1</v>
      </c>
      <c r="R1226" s="203" t="s">
        <v>632</v>
      </c>
      <c r="S1226" s="211">
        <v>41429.5708101852</v>
      </c>
      <c r="T1226" s="212">
        <v>-1</v>
      </c>
      <c r="U1226" s="224">
        <v>70810.67</v>
      </c>
    </row>
    <row r="1227" spans="1:21" s="183" customFormat="1" hidden="1">
      <c r="A1227" s="203" t="s">
        <v>622</v>
      </c>
      <c r="B1227" s="203" t="s">
        <v>623</v>
      </c>
      <c r="C1227" s="203" t="s">
        <v>624</v>
      </c>
      <c r="D1227" s="203"/>
      <c r="E1227" s="203" t="s">
        <v>2312</v>
      </c>
      <c r="F1227" s="203" t="s">
        <v>2313</v>
      </c>
      <c r="G1227" s="205">
        <v>1</v>
      </c>
      <c r="H1227" s="203" t="s">
        <v>79</v>
      </c>
      <c r="I1227" s="203" t="s">
        <v>1095</v>
      </c>
      <c r="J1227" s="203" t="s">
        <v>376</v>
      </c>
      <c r="K1227" s="203" t="s">
        <v>629</v>
      </c>
      <c r="L1227" s="211">
        <v>41436.632638888899</v>
      </c>
      <c r="M1227" s="203" t="s">
        <v>630</v>
      </c>
      <c r="N1227" s="212">
        <v>12</v>
      </c>
      <c r="O1227" s="203" t="s">
        <v>631</v>
      </c>
      <c r="P1227" s="212">
        <v>72000</v>
      </c>
      <c r="Q1227" s="205">
        <v>1</v>
      </c>
      <c r="R1227" s="203" t="s">
        <v>632</v>
      </c>
      <c r="S1227" s="211">
        <v>41437.533125000002</v>
      </c>
      <c r="T1227" s="212">
        <v>-12</v>
      </c>
      <c r="U1227" s="224">
        <v>125400</v>
      </c>
    </row>
    <row r="1228" spans="1:21" s="183" customFormat="1" hidden="1">
      <c r="A1228" s="203" t="s">
        <v>622</v>
      </c>
      <c r="B1228" s="203" t="s">
        <v>623</v>
      </c>
      <c r="C1228" s="203" t="s">
        <v>624</v>
      </c>
      <c r="D1228" s="203"/>
      <c r="E1228" s="203" t="s">
        <v>2312</v>
      </c>
      <c r="F1228" s="203" t="s">
        <v>2313</v>
      </c>
      <c r="G1228" s="205">
        <v>2</v>
      </c>
      <c r="H1228" s="203" t="s">
        <v>79</v>
      </c>
      <c r="I1228" s="203" t="s">
        <v>1120</v>
      </c>
      <c r="J1228" s="203" t="s">
        <v>1121</v>
      </c>
      <c r="K1228" s="203" t="s">
        <v>629</v>
      </c>
      <c r="L1228" s="211">
        <v>41436.632638888899</v>
      </c>
      <c r="M1228" s="203" t="s">
        <v>630</v>
      </c>
      <c r="N1228" s="212">
        <v>12</v>
      </c>
      <c r="O1228" s="203" t="s">
        <v>631</v>
      </c>
      <c r="P1228" s="212">
        <v>77775</v>
      </c>
      <c r="Q1228" s="205">
        <v>1</v>
      </c>
      <c r="R1228" s="203" t="s">
        <v>632</v>
      </c>
      <c r="S1228" s="211">
        <v>41437.533125000002</v>
      </c>
      <c r="T1228" s="212">
        <v>-12</v>
      </c>
      <c r="U1228" s="224">
        <v>162000</v>
      </c>
    </row>
    <row r="1229" spans="1:21" s="183" customFormat="1" hidden="1">
      <c r="A1229" s="203" t="s">
        <v>622</v>
      </c>
      <c r="B1229" s="203" t="s">
        <v>623</v>
      </c>
      <c r="C1229" s="203" t="s">
        <v>624</v>
      </c>
      <c r="D1229" s="203"/>
      <c r="E1229" s="203" t="s">
        <v>2312</v>
      </c>
      <c r="F1229" s="203" t="s">
        <v>2313</v>
      </c>
      <c r="G1229" s="205">
        <v>3</v>
      </c>
      <c r="H1229" s="203" t="s">
        <v>79</v>
      </c>
      <c r="I1229" s="203" t="s">
        <v>1107</v>
      </c>
      <c r="J1229" s="203" t="s">
        <v>1108</v>
      </c>
      <c r="K1229" s="203" t="s">
        <v>629</v>
      </c>
      <c r="L1229" s="211">
        <v>41436.632638888899</v>
      </c>
      <c r="M1229" s="203" t="s">
        <v>630</v>
      </c>
      <c r="N1229" s="212">
        <v>8</v>
      </c>
      <c r="O1229" s="203" t="s">
        <v>631</v>
      </c>
      <c r="P1229" s="212">
        <v>57461.279999999999</v>
      </c>
      <c r="Q1229" s="205">
        <v>1</v>
      </c>
      <c r="R1229" s="203" t="s">
        <v>632</v>
      </c>
      <c r="S1229" s="211">
        <v>41437.533125000002</v>
      </c>
      <c r="T1229" s="212">
        <v>-8</v>
      </c>
      <c r="U1229" s="224">
        <v>57461.279999999999</v>
      </c>
    </row>
    <row r="1230" spans="1:21" s="183" customFormat="1" hidden="1">
      <c r="A1230" s="203" t="s">
        <v>622</v>
      </c>
      <c r="B1230" s="203" t="s">
        <v>623</v>
      </c>
      <c r="C1230" s="203" t="s">
        <v>624</v>
      </c>
      <c r="D1230" s="203"/>
      <c r="E1230" s="203" t="s">
        <v>2312</v>
      </c>
      <c r="F1230" s="203" t="s">
        <v>2313</v>
      </c>
      <c r="G1230" s="205">
        <v>4</v>
      </c>
      <c r="H1230" s="203" t="s">
        <v>79</v>
      </c>
      <c r="I1230" s="203" t="s">
        <v>1078</v>
      </c>
      <c r="J1230" s="203" t="s">
        <v>1079</v>
      </c>
      <c r="K1230" s="203" t="s">
        <v>629</v>
      </c>
      <c r="L1230" s="211">
        <v>41436.632638888899</v>
      </c>
      <c r="M1230" s="203" t="s">
        <v>630</v>
      </c>
      <c r="N1230" s="212">
        <v>1</v>
      </c>
      <c r="O1230" s="203" t="s">
        <v>710</v>
      </c>
      <c r="P1230" s="212">
        <v>7838</v>
      </c>
      <c r="Q1230" s="205">
        <v>1</v>
      </c>
      <c r="R1230" s="203" t="s">
        <v>632</v>
      </c>
      <c r="S1230" s="211">
        <v>41437.533125000002</v>
      </c>
      <c r="T1230" s="212">
        <v>-1</v>
      </c>
      <c r="U1230" s="224">
        <v>7838</v>
      </c>
    </row>
    <row r="1231" spans="1:21" s="183" customFormat="1" hidden="1">
      <c r="A1231" s="203" t="s">
        <v>622</v>
      </c>
      <c r="B1231" s="203" t="s">
        <v>623</v>
      </c>
      <c r="C1231" s="203" t="s">
        <v>624</v>
      </c>
      <c r="D1231" s="203"/>
      <c r="E1231" s="203" t="s">
        <v>2312</v>
      </c>
      <c r="F1231" s="203" t="s">
        <v>2313</v>
      </c>
      <c r="G1231" s="205">
        <v>5</v>
      </c>
      <c r="H1231" s="203" t="s">
        <v>79</v>
      </c>
      <c r="I1231" s="203" t="s">
        <v>1076</v>
      </c>
      <c r="J1231" s="203" t="s">
        <v>1077</v>
      </c>
      <c r="K1231" s="203" t="s">
        <v>629</v>
      </c>
      <c r="L1231" s="211">
        <v>41436.632638888899</v>
      </c>
      <c r="M1231" s="203" t="s">
        <v>630</v>
      </c>
      <c r="N1231" s="212">
        <v>4</v>
      </c>
      <c r="O1231" s="203" t="s">
        <v>778</v>
      </c>
      <c r="P1231" s="212">
        <v>33440</v>
      </c>
      <c r="Q1231" s="205">
        <v>1</v>
      </c>
      <c r="R1231" s="203" t="s">
        <v>632</v>
      </c>
      <c r="S1231" s="211">
        <v>41437.533125000002</v>
      </c>
      <c r="T1231" s="212">
        <v>-4</v>
      </c>
      <c r="U1231" s="224">
        <v>124777.16</v>
      </c>
    </row>
    <row r="1232" spans="1:21" s="183" customFormat="1" hidden="1">
      <c r="A1232" s="203" t="s">
        <v>622</v>
      </c>
      <c r="B1232" s="203" t="s">
        <v>623</v>
      </c>
      <c r="C1232" s="203" t="s">
        <v>624</v>
      </c>
      <c r="D1232" s="203"/>
      <c r="E1232" s="203" t="s">
        <v>2312</v>
      </c>
      <c r="F1232" s="203" t="s">
        <v>2313</v>
      </c>
      <c r="G1232" s="205">
        <v>6</v>
      </c>
      <c r="H1232" s="203" t="s">
        <v>79</v>
      </c>
      <c r="I1232" s="203" t="s">
        <v>1497</v>
      </c>
      <c r="J1232" s="203" t="s">
        <v>1498</v>
      </c>
      <c r="K1232" s="203" t="s">
        <v>629</v>
      </c>
      <c r="L1232" s="211">
        <v>41436.632638888899</v>
      </c>
      <c r="M1232" s="203" t="s">
        <v>630</v>
      </c>
      <c r="N1232" s="212">
        <v>1</v>
      </c>
      <c r="O1232" s="203" t="s">
        <v>778</v>
      </c>
      <c r="P1232" s="212">
        <v>315600</v>
      </c>
      <c r="Q1232" s="205">
        <v>1</v>
      </c>
      <c r="R1232" s="203" t="s">
        <v>632</v>
      </c>
      <c r="S1232" s="211">
        <v>41437.533125000002</v>
      </c>
      <c r="T1232" s="212">
        <v>-1</v>
      </c>
      <c r="U1232" s="224">
        <v>315600</v>
      </c>
    </row>
    <row r="1233" spans="1:21" s="183" customFormat="1" hidden="1">
      <c r="A1233" s="203" t="s">
        <v>622</v>
      </c>
      <c r="B1233" s="203" t="s">
        <v>623</v>
      </c>
      <c r="C1233" s="203" t="s">
        <v>624</v>
      </c>
      <c r="D1233" s="203"/>
      <c r="E1233" s="203" t="s">
        <v>2312</v>
      </c>
      <c r="F1233" s="203" t="s">
        <v>2313</v>
      </c>
      <c r="G1233" s="205">
        <v>7</v>
      </c>
      <c r="H1233" s="203" t="s">
        <v>79</v>
      </c>
      <c r="I1233" s="203" t="s">
        <v>1070</v>
      </c>
      <c r="J1233" s="203" t="s">
        <v>1071</v>
      </c>
      <c r="K1233" s="203" t="s">
        <v>629</v>
      </c>
      <c r="L1233" s="211">
        <v>41436.632638888899</v>
      </c>
      <c r="M1233" s="203" t="s">
        <v>630</v>
      </c>
      <c r="N1233" s="212">
        <v>12</v>
      </c>
      <c r="O1233" s="203" t="s">
        <v>950</v>
      </c>
      <c r="P1233" s="212">
        <v>46885.919999999998</v>
      </c>
      <c r="Q1233" s="205">
        <v>1</v>
      </c>
      <c r="R1233" s="203" t="s">
        <v>632</v>
      </c>
      <c r="S1233" s="211">
        <v>41437.533125000002</v>
      </c>
      <c r="T1233" s="212">
        <v>-12</v>
      </c>
      <c r="U1233" s="224">
        <v>46885.919999999998</v>
      </c>
    </row>
    <row r="1234" spans="1:21" s="183" customFormat="1" hidden="1">
      <c r="A1234" s="203" t="s">
        <v>622</v>
      </c>
      <c r="B1234" s="203" t="s">
        <v>623</v>
      </c>
      <c r="C1234" s="203" t="s">
        <v>624</v>
      </c>
      <c r="D1234" s="203"/>
      <c r="E1234" s="203" t="s">
        <v>2312</v>
      </c>
      <c r="F1234" s="203" t="s">
        <v>2313</v>
      </c>
      <c r="G1234" s="205">
        <v>8</v>
      </c>
      <c r="H1234" s="203" t="s">
        <v>79</v>
      </c>
      <c r="I1234" s="203" t="s">
        <v>1054</v>
      </c>
      <c r="J1234" s="203" t="s">
        <v>1055</v>
      </c>
      <c r="K1234" s="203" t="s">
        <v>629</v>
      </c>
      <c r="L1234" s="211">
        <v>41436.632638888899</v>
      </c>
      <c r="M1234" s="203" t="s">
        <v>630</v>
      </c>
      <c r="N1234" s="212">
        <v>6</v>
      </c>
      <c r="O1234" s="203" t="s">
        <v>631</v>
      </c>
      <c r="P1234" s="212">
        <v>33000</v>
      </c>
      <c r="Q1234" s="205">
        <v>1</v>
      </c>
      <c r="R1234" s="203" t="s">
        <v>632</v>
      </c>
      <c r="S1234" s="211">
        <v>41437.533125000002</v>
      </c>
      <c r="T1234" s="212">
        <v>-6</v>
      </c>
      <c r="U1234" s="224">
        <v>33000</v>
      </c>
    </row>
    <row r="1235" spans="1:21" s="183" customFormat="1" hidden="1">
      <c r="A1235" s="203" t="s">
        <v>622</v>
      </c>
      <c r="B1235" s="203" t="s">
        <v>623</v>
      </c>
      <c r="C1235" s="203" t="s">
        <v>624</v>
      </c>
      <c r="D1235" s="203"/>
      <c r="E1235" s="203" t="s">
        <v>2312</v>
      </c>
      <c r="F1235" s="203" t="s">
        <v>2313</v>
      </c>
      <c r="G1235" s="205">
        <v>9</v>
      </c>
      <c r="H1235" s="203" t="s">
        <v>79</v>
      </c>
      <c r="I1235" s="203" t="s">
        <v>1056</v>
      </c>
      <c r="J1235" s="203" t="s">
        <v>1057</v>
      </c>
      <c r="K1235" s="203" t="s">
        <v>629</v>
      </c>
      <c r="L1235" s="211">
        <v>41436.632638888899</v>
      </c>
      <c r="M1235" s="203" t="s">
        <v>630</v>
      </c>
      <c r="N1235" s="212">
        <v>6</v>
      </c>
      <c r="O1235" s="203" t="s">
        <v>631</v>
      </c>
      <c r="P1235" s="212">
        <v>69748.259999999995</v>
      </c>
      <c r="Q1235" s="205">
        <v>1</v>
      </c>
      <c r="R1235" s="203" t="s">
        <v>632</v>
      </c>
      <c r="S1235" s="211">
        <v>41437.533125000002</v>
      </c>
      <c r="T1235" s="212">
        <v>-6</v>
      </c>
      <c r="U1235" s="224">
        <v>69748.259999999995</v>
      </c>
    </row>
    <row r="1236" spans="1:21" s="183" customFormat="1" hidden="1">
      <c r="A1236" s="203" t="s">
        <v>622</v>
      </c>
      <c r="B1236" s="203" t="s">
        <v>623</v>
      </c>
      <c r="C1236" s="203" t="s">
        <v>624</v>
      </c>
      <c r="D1236" s="203"/>
      <c r="E1236" s="203" t="s">
        <v>2312</v>
      </c>
      <c r="F1236" s="203" t="s">
        <v>2313</v>
      </c>
      <c r="G1236" s="205">
        <v>10</v>
      </c>
      <c r="H1236" s="203" t="s">
        <v>79</v>
      </c>
      <c r="I1236" s="203" t="s">
        <v>680</v>
      </c>
      <c r="J1236" s="203" t="s">
        <v>681</v>
      </c>
      <c r="K1236" s="203" t="s">
        <v>629</v>
      </c>
      <c r="L1236" s="211">
        <v>41436.632638888899</v>
      </c>
      <c r="M1236" s="203" t="s">
        <v>630</v>
      </c>
      <c r="N1236" s="212">
        <v>25</v>
      </c>
      <c r="O1236" s="203" t="s">
        <v>656</v>
      </c>
      <c r="P1236" s="212">
        <v>224305.75</v>
      </c>
      <c r="Q1236" s="205">
        <v>1</v>
      </c>
      <c r="R1236" s="203" t="s">
        <v>632</v>
      </c>
      <c r="S1236" s="211">
        <v>41437.533125000002</v>
      </c>
      <c r="T1236" s="212">
        <v>-25</v>
      </c>
      <c r="U1236" s="224">
        <v>224305.75</v>
      </c>
    </row>
    <row r="1237" spans="1:21" s="183" customFormat="1" hidden="1">
      <c r="A1237" s="203" t="s">
        <v>622</v>
      </c>
      <c r="B1237" s="203" t="s">
        <v>623</v>
      </c>
      <c r="C1237" s="203" t="s">
        <v>624</v>
      </c>
      <c r="D1237" s="203"/>
      <c r="E1237" s="203" t="s">
        <v>2312</v>
      </c>
      <c r="F1237" s="203" t="s">
        <v>2313</v>
      </c>
      <c r="G1237" s="205">
        <v>11</v>
      </c>
      <c r="H1237" s="203" t="s">
        <v>79</v>
      </c>
      <c r="I1237" s="203" t="s">
        <v>1311</v>
      </c>
      <c r="J1237" s="203" t="s">
        <v>1312</v>
      </c>
      <c r="K1237" s="203" t="s">
        <v>629</v>
      </c>
      <c r="L1237" s="211">
        <v>41436.632638888899</v>
      </c>
      <c r="M1237" s="203" t="s">
        <v>630</v>
      </c>
      <c r="N1237" s="212">
        <v>3</v>
      </c>
      <c r="O1237" s="203" t="s">
        <v>631</v>
      </c>
      <c r="P1237" s="212">
        <v>195000</v>
      </c>
      <c r="Q1237" s="205">
        <v>1</v>
      </c>
      <c r="R1237" s="203" t="s">
        <v>632</v>
      </c>
      <c r="S1237" s="211">
        <v>41437.533125000002</v>
      </c>
      <c r="T1237" s="212">
        <v>-2</v>
      </c>
      <c r="U1237" s="224">
        <v>130000</v>
      </c>
    </row>
    <row r="1238" spans="1:21" s="183" customFormat="1" hidden="1">
      <c r="A1238" s="203" t="s">
        <v>622</v>
      </c>
      <c r="B1238" s="203" t="s">
        <v>623</v>
      </c>
      <c r="C1238" s="203" t="s">
        <v>624</v>
      </c>
      <c r="D1238" s="203"/>
      <c r="E1238" s="203" t="s">
        <v>2312</v>
      </c>
      <c r="F1238" s="203" t="s">
        <v>2313</v>
      </c>
      <c r="G1238" s="205">
        <v>12</v>
      </c>
      <c r="H1238" s="203" t="s">
        <v>79</v>
      </c>
      <c r="I1238" s="203" t="s">
        <v>2314</v>
      </c>
      <c r="J1238" s="203" t="s">
        <v>2315</v>
      </c>
      <c r="K1238" s="203" t="s">
        <v>629</v>
      </c>
      <c r="L1238" s="211">
        <v>41436.632638888899</v>
      </c>
      <c r="M1238" s="203" t="s">
        <v>630</v>
      </c>
      <c r="N1238" s="212">
        <v>1</v>
      </c>
      <c r="O1238" s="203" t="s">
        <v>1011</v>
      </c>
      <c r="P1238" s="212">
        <v>4009500</v>
      </c>
      <c r="Q1238" s="205">
        <v>1</v>
      </c>
      <c r="R1238" s="203" t="s">
        <v>632</v>
      </c>
      <c r="S1238" s="211">
        <v>41437.533125000002</v>
      </c>
      <c r="T1238" s="212">
        <v>-1</v>
      </c>
      <c r="U1238" s="224">
        <v>4009500</v>
      </c>
    </row>
    <row r="1239" spans="1:21" s="183" customFormat="1" hidden="1">
      <c r="A1239" s="203" t="s">
        <v>622</v>
      </c>
      <c r="B1239" s="203" t="s">
        <v>623</v>
      </c>
      <c r="C1239" s="203" t="s">
        <v>624</v>
      </c>
      <c r="D1239" s="203"/>
      <c r="E1239" s="203" t="s">
        <v>2312</v>
      </c>
      <c r="F1239" s="203" t="s">
        <v>2313</v>
      </c>
      <c r="G1239" s="205">
        <v>13</v>
      </c>
      <c r="H1239" s="203" t="s">
        <v>79</v>
      </c>
      <c r="I1239" s="203" t="s">
        <v>1101</v>
      </c>
      <c r="J1239" s="203" t="s">
        <v>1102</v>
      </c>
      <c r="K1239" s="203" t="s">
        <v>629</v>
      </c>
      <c r="L1239" s="211">
        <v>41436.632638888899</v>
      </c>
      <c r="M1239" s="203" t="s">
        <v>630</v>
      </c>
      <c r="N1239" s="212">
        <v>1</v>
      </c>
      <c r="O1239" s="203" t="s">
        <v>1011</v>
      </c>
      <c r="P1239" s="212">
        <v>265000</v>
      </c>
      <c r="Q1239" s="205">
        <v>1</v>
      </c>
      <c r="R1239" s="203" t="s">
        <v>632</v>
      </c>
      <c r="S1239" s="211">
        <v>41437.533125000002</v>
      </c>
      <c r="T1239" s="212">
        <v>-1</v>
      </c>
      <c r="U1239" s="224">
        <v>265000</v>
      </c>
    </row>
    <row r="1240" spans="1:21" s="183" customFormat="1" hidden="1">
      <c r="A1240" s="203" t="s">
        <v>622</v>
      </c>
      <c r="B1240" s="203" t="s">
        <v>623</v>
      </c>
      <c r="C1240" s="203" t="s">
        <v>624</v>
      </c>
      <c r="D1240" s="203"/>
      <c r="E1240" s="203" t="s">
        <v>2312</v>
      </c>
      <c r="F1240" s="203" t="s">
        <v>2313</v>
      </c>
      <c r="G1240" s="205">
        <v>14</v>
      </c>
      <c r="H1240" s="203" t="s">
        <v>79</v>
      </c>
      <c r="I1240" s="203" t="s">
        <v>1072</v>
      </c>
      <c r="J1240" s="203" t="s">
        <v>1073</v>
      </c>
      <c r="K1240" s="203" t="s">
        <v>629</v>
      </c>
      <c r="L1240" s="211">
        <v>41436.632638888899</v>
      </c>
      <c r="M1240" s="203" t="s">
        <v>630</v>
      </c>
      <c r="N1240" s="212">
        <v>10</v>
      </c>
      <c r="O1240" s="203" t="s">
        <v>1815</v>
      </c>
      <c r="P1240" s="212">
        <v>433680</v>
      </c>
      <c r="Q1240" s="205">
        <v>1</v>
      </c>
      <c r="R1240" s="203" t="s">
        <v>632</v>
      </c>
      <c r="S1240" s="211">
        <v>41437.533125000002</v>
      </c>
      <c r="T1240" s="212">
        <v>-10</v>
      </c>
      <c r="U1240" s="224">
        <v>391226.7</v>
      </c>
    </row>
    <row r="1241" spans="1:21" s="183" customFormat="1" hidden="1">
      <c r="A1241" s="203" t="s">
        <v>622</v>
      </c>
      <c r="B1241" s="203" t="s">
        <v>623</v>
      </c>
      <c r="C1241" s="203" t="s">
        <v>624</v>
      </c>
      <c r="D1241" s="203"/>
      <c r="E1241" s="203" t="s">
        <v>2312</v>
      </c>
      <c r="F1241" s="203" t="s">
        <v>2313</v>
      </c>
      <c r="G1241" s="205">
        <v>15</v>
      </c>
      <c r="H1241" s="203" t="s">
        <v>79</v>
      </c>
      <c r="I1241" s="203" t="s">
        <v>1154</v>
      </c>
      <c r="J1241" s="203" t="s">
        <v>368</v>
      </c>
      <c r="K1241" s="203" t="s">
        <v>629</v>
      </c>
      <c r="L1241" s="211">
        <v>41436.632638888899</v>
      </c>
      <c r="M1241" s="203" t="s">
        <v>630</v>
      </c>
      <c r="N1241" s="212">
        <v>4</v>
      </c>
      <c r="O1241" s="203" t="s">
        <v>1815</v>
      </c>
      <c r="P1241" s="212">
        <v>175000</v>
      </c>
      <c r="Q1241" s="205">
        <v>1</v>
      </c>
      <c r="R1241" s="203" t="s">
        <v>632</v>
      </c>
      <c r="S1241" s="211">
        <v>41437.533113425903</v>
      </c>
      <c r="T1241" s="212">
        <v>-4</v>
      </c>
      <c r="U1241" s="224">
        <v>156000</v>
      </c>
    </row>
    <row r="1242" spans="1:21" s="183" customFormat="1" hidden="1">
      <c r="A1242" s="203" t="s">
        <v>622</v>
      </c>
      <c r="B1242" s="203" t="s">
        <v>623</v>
      </c>
      <c r="C1242" s="203" t="s">
        <v>624</v>
      </c>
      <c r="D1242" s="203"/>
      <c r="E1242" s="203" t="s">
        <v>2312</v>
      </c>
      <c r="F1242" s="203" t="s">
        <v>2313</v>
      </c>
      <c r="G1242" s="205">
        <v>16</v>
      </c>
      <c r="H1242" s="203" t="s">
        <v>79</v>
      </c>
      <c r="I1242" s="203" t="s">
        <v>1009</v>
      </c>
      <c r="J1242" s="203" t="s">
        <v>1010</v>
      </c>
      <c r="K1242" s="203" t="s">
        <v>629</v>
      </c>
      <c r="L1242" s="211">
        <v>41436.632638888899</v>
      </c>
      <c r="M1242" s="203" t="s">
        <v>630</v>
      </c>
      <c r="N1242" s="212">
        <v>12</v>
      </c>
      <c r="O1242" s="203" t="s">
        <v>1011</v>
      </c>
      <c r="P1242" s="212">
        <v>652080</v>
      </c>
      <c r="Q1242" s="205">
        <v>1</v>
      </c>
      <c r="R1242" s="203" t="s">
        <v>632</v>
      </c>
      <c r="S1242" s="211">
        <v>41437.533113425903</v>
      </c>
      <c r="T1242" s="212">
        <v>-12</v>
      </c>
      <c r="U1242" s="224">
        <v>556286.28</v>
      </c>
    </row>
    <row r="1243" spans="1:21" s="183" customFormat="1" hidden="1">
      <c r="A1243" s="203" t="s">
        <v>622</v>
      </c>
      <c r="B1243" s="203" t="s">
        <v>623</v>
      </c>
      <c r="C1243" s="203" t="s">
        <v>624</v>
      </c>
      <c r="D1243" s="203"/>
      <c r="E1243" s="203" t="s">
        <v>2312</v>
      </c>
      <c r="F1243" s="203" t="s">
        <v>2313</v>
      </c>
      <c r="G1243" s="205">
        <v>17</v>
      </c>
      <c r="H1243" s="203" t="s">
        <v>79</v>
      </c>
      <c r="I1243" s="203" t="s">
        <v>1062</v>
      </c>
      <c r="J1243" s="203" t="s">
        <v>1063</v>
      </c>
      <c r="K1243" s="203" t="s">
        <v>629</v>
      </c>
      <c r="L1243" s="211">
        <v>41436.632638888899</v>
      </c>
      <c r="M1243" s="203" t="s">
        <v>630</v>
      </c>
      <c r="N1243" s="212">
        <v>3</v>
      </c>
      <c r="O1243" s="203" t="s">
        <v>631</v>
      </c>
      <c r="P1243" s="212">
        <v>61500</v>
      </c>
      <c r="Q1243" s="205">
        <v>1</v>
      </c>
      <c r="R1243" s="203" t="s">
        <v>632</v>
      </c>
      <c r="S1243" s="211">
        <v>41437.533113425903</v>
      </c>
      <c r="T1243" s="212">
        <v>-3</v>
      </c>
      <c r="U1243" s="224">
        <v>61500</v>
      </c>
    </row>
    <row r="1244" spans="1:21" s="183" customFormat="1" hidden="1">
      <c r="A1244" s="203" t="s">
        <v>622</v>
      </c>
      <c r="B1244" s="203" t="s">
        <v>623</v>
      </c>
      <c r="C1244" s="203" t="s">
        <v>624</v>
      </c>
      <c r="D1244" s="203"/>
      <c r="E1244" s="203" t="s">
        <v>2312</v>
      </c>
      <c r="F1244" s="203" t="s">
        <v>2313</v>
      </c>
      <c r="G1244" s="205">
        <v>18</v>
      </c>
      <c r="H1244" s="203" t="s">
        <v>79</v>
      </c>
      <c r="I1244" s="203" t="s">
        <v>678</v>
      </c>
      <c r="J1244" s="203" t="s">
        <v>679</v>
      </c>
      <c r="K1244" s="203" t="s">
        <v>629</v>
      </c>
      <c r="L1244" s="211">
        <v>41436.632638888899</v>
      </c>
      <c r="M1244" s="203" t="s">
        <v>630</v>
      </c>
      <c r="N1244" s="212">
        <v>250</v>
      </c>
      <c r="O1244" s="203" t="s">
        <v>669</v>
      </c>
      <c r="P1244" s="212">
        <v>562500</v>
      </c>
      <c r="Q1244" s="205">
        <v>1</v>
      </c>
      <c r="R1244" s="203" t="s">
        <v>632</v>
      </c>
      <c r="S1244" s="211">
        <v>41437.533113425903</v>
      </c>
      <c r="T1244" s="212">
        <v>-250</v>
      </c>
      <c r="U1244" s="224">
        <v>562500</v>
      </c>
    </row>
    <row r="1245" spans="1:21" s="183" customFormat="1" hidden="1">
      <c r="A1245" s="203" t="s">
        <v>622</v>
      </c>
      <c r="B1245" s="203" t="s">
        <v>623</v>
      </c>
      <c r="C1245" s="203" t="s">
        <v>624</v>
      </c>
      <c r="D1245" s="203"/>
      <c r="E1245" s="203" t="s">
        <v>2312</v>
      </c>
      <c r="F1245" s="203" t="s">
        <v>2313</v>
      </c>
      <c r="G1245" s="205">
        <v>19</v>
      </c>
      <c r="H1245" s="203" t="s">
        <v>79</v>
      </c>
      <c r="I1245" s="203" t="s">
        <v>2316</v>
      </c>
      <c r="J1245" s="203" t="s">
        <v>2317</v>
      </c>
      <c r="K1245" s="203" t="s">
        <v>629</v>
      </c>
      <c r="L1245" s="211">
        <v>41436.632638888899</v>
      </c>
      <c r="M1245" s="203" t="s">
        <v>630</v>
      </c>
      <c r="N1245" s="212">
        <v>6</v>
      </c>
      <c r="O1245" s="203" t="s">
        <v>669</v>
      </c>
      <c r="P1245" s="212">
        <v>517241.4</v>
      </c>
      <c r="Q1245" s="205">
        <v>1</v>
      </c>
      <c r="R1245" s="203" t="s">
        <v>632</v>
      </c>
      <c r="S1245" s="211">
        <v>41437.533113425903</v>
      </c>
      <c r="T1245" s="212">
        <v>-6</v>
      </c>
      <c r="U1245" s="224">
        <v>517241.4</v>
      </c>
    </row>
    <row r="1246" spans="1:21" s="183" customFormat="1" hidden="1">
      <c r="A1246" s="203" t="s">
        <v>622</v>
      </c>
      <c r="B1246" s="203" t="s">
        <v>623</v>
      </c>
      <c r="C1246" s="203" t="s">
        <v>624</v>
      </c>
      <c r="D1246" s="203"/>
      <c r="E1246" s="203" t="s">
        <v>2312</v>
      </c>
      <c r="F1246" s="203" t="s">
        <v>2313</v>
      </c>
      <c r="G1246" s="205">
        <v>20</v>
      </c>
      <c r="H1246" s="203" t="s">
        <v>79</v>
      </c>
      <c r="I1246" s="203" t="s">
        <v>1093</v>
      </c>
      <c r="J1246" s="203" t="s">
        <v>445</v>
      </c>
      <c r="K1246" s="203" t="s">
        <v>629</v>
      </c>
      <c r="L1246" s="211">
        <v>41436.632638888899</v>
      </c>
      <c r="M1246" s="203" t="s">
        <v>630</v>
      </c>
      <c r="N1246" s="212">
        <v>6</v>
      </c>
      <c r="O1246" s="203" t="s">
        <v>778</v>
      </c>
      <c r="P1246" s="212">
        <v>18616.740000000002</v>
      </c>
      <c r="Q1246" s="205">
        <v>1</v>
      </c>
      <c r="R1246" s="203" t="s">
        <v>632</v>
      </c>
      <c r="S1246" s="211">
        <v>41437.533113425903</v>
      </c>
      <c r="T1246" s="212">
        <v>-6</v>
      </c>
      <c r="U1246" s="224">
        <v>18616.740000000002</v>
      </c>
    </row>
    <row r="1247" spans="1:21" s="183" customFormat="1" hidden="1">
      <c r="A1247" s="203" t="s">
        <v>622</v>
      </c>
      <c r="B1247" s="203" t="s">
        <v>623</v>
      </c>
      <c r="C1247" s="203" t="s">
        <v>624</v>
      </c>
      <c r="D1247" s="203"/>
      <c r="E1247" s="203" t="s">
        <v>2312</v>
      </c>
      <c r="F1247" s="203" t="s">
        <v>2313</v>
      </c>
      <c r="G1247" s="205">
        <v>21</v>
      </c>
      <c r="H1247" s="203" t="s">
        <v>79</v>
      </c>
      <c r="I1247" s="203" t="s">
        <v>1115</v>
      </c>
      <c r="J1247" s="203" t="s">
        <v>1116</v>
      </c>
      <c r="K1247" s="203" t="s">
        <v>629</v>
      </c>
      <c r="L1247" s="211">
        <v>41436.632638888899</v>
      </c>
      <c r="M1247" s="203" t="s">
        <v>630</v>
      </c>
      <c r="N1247" s="212">
        <v>2</v>
      </c>
      <c r="O1247" s="203" t="s">
        <v>631</v>
      </c>
      <c r="P1247" s="212">
        <v>20833.34</v>
      </c>
      <c r="Q1247" s="205">
        <v>1</v>
      </c>
      <c r="R1247" s="203" t="s">
        <v>632</v>
      </c>
      <c r="S1247" s="211">
        <v>41437.533113425903</v>
      </c>
      <c r="T1247" s="212">
        <v>-2</v>
      </c>
      <c r="U1247" s="224">
        <v>20833.34</v>
      </c>
    </row>
    <row r="1248" spans="1:21" s="183" customFormat="1" hidden="1">
      <c r="A1248" s="203" t="s">
        <v>622</v>
      </c>
      <c r="B1248" s="203" t="s">
        <v>623</v>
      </c>
      <c r="C1248" s="203" t="s">
        <v>624</v>
      </c>
      <c r="D1248" s="203"/>
      <c r="E1248" s="203" t="s">
        <v>2312</v>
      </c>
      <c r="F1248" s="203" t="s">
        <v>2313</v>
      </c>
      <c r="G1248" s="205">
        <v>22</v>
      </c>
      <c r="H1248" s="203" t="s">
        <v>79</v>
      </c>
      <c r="I1248" s="203" t="s">
        <v>1051</v>
      </c>
      <c r="J1248" s="203" t="s">
        <v>443</v>
      </c>
      <c r="K1248" s="203" t="s">
        <v>629</v>
      </c>
      <c r="L1248" s="211">
        <v>41436.632638888899</v>
      </c>
      <c r="M1248" s="203" t="s">
        <v>630</v>
      </c>
      <c r="N1248" s="212">
        <v>250</v>
      </c>
      <c r="O1248" s="203" t="s">
        <v>631</v>
      </c>
      <c r="P1248" s="212">
        <v>275000</v>
      </c>
      <c r="Q1248" s="205">
        <v>1</v>
      </c>
      <c r="R1248" s="203" t="s">
        <v>632</v>
      </c>
      <c r="S1248" s="211">
        <v>41437.533113425903</v>
      </c>
      <c r="T1248" s="212">
        <v>-250</v>
      </c>
      <c r="U1248" s="224">
        <v>275000</v>
      </c>
    </row>
    <row r="1249" spans="1:21" s="183" customFormat="1" hidden="1">
      <c r="A1249" s="203" t="s">
        <v>622</v>
      </c>
      <c r="B1249" s="203" t="s">
        <v>623</v>
      </c>
      <c r="C1249" s="203" t="s">
        <v>624</v>
      </c>
      <c r="D1249" s="203"/>
      <c r="E1249" s="203" t="s">
        <v>2312</v>
      </c>
      <c r="F1249" s="203" t="s">
        <v>2313</v>
      </c>
      <c r="G1249" s="205">
        <v>23</v>
      </c>
      <c r="H1249" s="203" t="s">
        <v>79</v>
      </c>
      <c r="I1249" s="203" t="s">
        <v>734</v>
      </c>
      <c r="J1249" s="203" t="s">
        <v>735</v>
      </c>
      <c r="K1249" s="203" t="s">
        <v>629</v>
      </c>
      <c r="L1249" s="211">
        <v>41436.632638888899</v>
      </c>
      <c r="M1249" s="203" t="s">
        <v>630</v>
      </c>
      <c r="N1249" s="212">
        <v>5</v>
      </c>
      <c r="O1249" s="203" t="s">
        <v>656</v>
      </c>
      <c r="P1249" s="212">
        <v>238288.35</v>
      </c>
      <c r="Q1249" s="205">
        <v>1</v>
      </c>
      <c r="R1249" s="203" t="s">
        <v>632</v>
      </c>
      <c r="S1249" s="211">
        <v>41437.533113425903</v>
      </c>
      <c r="T1249" s="212">
        <v>-5</v>
      </c>
      <c r="U1249" s="224">
        <v>238288.35</v>
      </c>
    </row>
    <row r="1250" spans="1:21" s="183" customFormat="1" hidden="1">
      <c r="A1250" s="203" t="s">
        <v>622</v>
      </c>
      <c r="B1250" s="203" t="s">
        <v>623</v>
      </c>
      <c r="C1250" s="203" t="s">
        <v>624</v>
      </c>
      <c r="D1250" s="203"/>
      <c r="E1250" s="203" t="s">
        <v>2312</v>
      </c>
      <c r="F1250" s="203" t="s">
        <v>2313</v>
      </c>
      <c r="G1250" s="205">
        <v>24</v>
      </c>
      <c r="H1250" s="203" t="s">
        <v>79</v>
      </c>
      <c r="I1250" s="203" t="s">
        <v>732</v>
      </c>
      <c r="J1250" s="203" t="s">
        <v>1393</v>
      </c>
      <c r="K1250" s="203" t="s">
        <v>629</v>
      </c>
      <c r="L1250" s="211">
        <v>41436.632638888899</v>
      </c>
      <c r="M1250" s="203" t="s">
        <v>630</v>
      </c>
      <c r="N1250" s="212">
        <v>5</v>
      </c>
      <c r="O1250" s="203" t="s">
        <v>656</v>
      </c>
      <c r="P1250" s="212">
        <v>217066.65</v>
      </c>
      <c r="Q1250" s="205">
        <v>1</v>
      </c>
      <c r="R1250" s="203" t="s">
        <v>632</v>
      </c>
      <c r="S1250" s="211">
        <v>41437.533113425903</v>
      </c>
      <c r="T1250" s="212">
        <v>-5</v>
      </c>
      <c r="U1250" s="224">
        <v>217066.65</v>
      </c>
    </row>
    <row r="1251" spans="1:21" s="183" customFormat="1" hidden="1">
      <c r="A1251" s="203" t="s">
        <v>622</v>
      </c>
      <c r="B1251" s="203" t="s">
        <v>623</v>
      </c>
      <c r="C1251" s="203" t="s">
        <v>624</v>
      </c>
      <c r="D1251" s="203"/>
      <c r="E1251" s="203" t="s">
        <v>2312</v>
      </c>
      <c r="F1251" s="203" t="s">
        <v>2313</v>
      </c>
      <c r="G1251" s="205">
        <v>25</v>
      </c>
      <c r="H1251" s="203" t="s">
        <v>79</v>
      </c>
      <c r="I1251" s="203" t="s">
        <v>1052</v>
      </c>
      <c r="J1251" s="203" t="s">
        <v>1053</v>
      </c>
      <c r="K1251" s="203" t="s">
        <v>629</v>
      </c>
      <c r="L1251" s="211">
        <v>41436.632638888899</v>
      </c>
      <c r="M1251" s="203" t="s">
        <v>630</v>
      </c>
      <c r="N1251" s="212">
        <v>3</v>
      </c>
      <c r="O1251" s="203" t="s">
        <v>778</v>
      </c>
      <c r="P1251" s="212">
        <v>39000</v>
      </c>
      <c r="Q1251" s="205">
        <v>1</v>
      </c>
      <c r="R1251" s="203" t="s">
        <v>632</v>
      </c>
      <c r="S1251" s="211">
        <v>41437.533113425903</v>
      </c>
      <c r="T1251" s="212">
        <v>-3</v>
      </c>
      <c r="U1251" s="224">
        <v>39000</v>
      </c>
    </row>
    <row r="1252" spans="1:21" s="183" customFormat="1" hidden="1">
      <c r="A1252" s="203" t="s">
        <v>622</v>
      </c>
      <c r="B1252" s="203" t="s">
        <v>623</v>
      </c>
      <c r="C1252" s="203" t="s">
        <v>624</v>
      </c>
      <c r="D1252" s="203"/>
      <c r="E1252" s="203" t="s">
        <v>2312</v>
      </c>
      <c r="F1252" s="203" t="s">
        <v>2318</v>
      </c>
      <c r="G1252" s="205">
        <v>1</v>
      </c>
      <c r="H1252" s="203" t="s">
        <v>79</v>
      </c>
      <c r="I1252" s="203" t="s">
        <v>993</v>
      </c>
      <c r="J1252" s="203" t="s">
        <v>994</v>
      </c>
      <c r="K1252" s="203" t="s">
        <v>629</v>
      </c>
      <c r="L1252" s="211">
        <v>41439.652777777803</v>
      </c>
      <c r="M1252" s="203" t="s">
        <v>674</v>
      </c>
      <c r="N1252" s="212">
        <v>25</v>
      </c>
      <c r="O1252" s="203" t="s">
        <v>748</v>
      </c>
      <c r="P1252" s="212">
        <v>829464.5</v>
      </c>
      <c r="Q1252" s="205">
        <v>1</v>
      </c>
      <c r="R1252" s="203" t="s">
        <v>632</v>
      </c>
      <c r="S1252" s="211">
        <v>41438.635833333297</v>
      </c>
      <c r="T1252" s="212">
        <v>-25</v>
      </c>
      <c r="U1252" s="224">
        <v>829464.5</v>
      </c>
    </row>
    <row r="1253" spans="1:21" s="183" customFormat="1" hidden="1">
      <c r="A1253" s="203" t="s">
        <v>622</v>
      </c>
      <c r="B1253" s="203" t="s">
        <v>623</v>
      </c>
      <c r="C1253" s="203" t="s">
        <v>624</v>
      </c>
      <c r="D1253" s="203"/>
      <c r="E1253" s="203" t="s">
        <v>2312</v>
      </c>
      <c r="F1253" s="203" t="s">
        <v>2319</v>
      </c>
      <c r="G1253" s="205">
        <v>1</v>
      </c>
      <c r="H1253" s="203" t="s">
        <v>79</v>
      </c>
      <c r="I1253" s="203" t="s">
        <v>1722</v>
      </c>
      <c r="J1253" s="203" t="s">
        <v>1723</v>
      </c>
      <c r="K1253" s="203" t="s">
        <v>629</v>
      </c>
      <c r="L1253" s="211">
        <v>41452.65625</v>
      </c>
      <c r="M1253" s="203" t="s">
        <v>630</v>
      </c>
      <c r="N1253" s="212">
        <v>5</v>
      </c>
      <c r="O1253" s="203" t="s">
        <v>656</v>
      </c>
      <c r="P1253" s="212">
        <v>594000</v>
      </c>
      <c r="Q1253" s="205">
        <v>1</v>
      </c>
      <c r="R1253" s="203" t="s">
        <v>632</v>
      </c>
      <c r="S1253" s="211">
        <v>41452.373136574097</v>
      </c>
      <c r="T1253" s="212">
        <v>-5</v>
      </c>
      <c r="U1253" s="224">
        <v>594000</v>
      </c>
    </row>
    <row r="1254" spans="1:21" s="183" customFormat="1" hidden="1">
      <c r="A1254" s="203" t="s">
        <v>622</v>
      </c>
      <c r="B1254" s="203" t="s">
        <v>623</v>
      </c>
      <c r="C1254" s="203" t="s">
        <v>624</v>
      </c>
      <c r="D1254" s="203"/>
      <c r="E1254" s="203" t="s">
        <v>2312</v>
      </c>
      <c r="F1254" s="203" t="s">
        <v>2319</v>
      </c>
      <c r="G1254" s="205">
        <v>2</v>
      </c>
      <c r="H1254" s="203" t="s">
        <v>79</v>
      </c>
      <c r="I1254" s="203" t="s">
        <v>1724</v>
      </c>
      <c r="J1254" s="203" t="s">
        <v>1725</v>
      </c>
      <c r="K1254" s="203" t="s">
        <v>629</v>
      </c>
      <c r="L1254" s="211">
        <v>41452.65625</v>
      </c>
      <c r="M1254" s="203" t="s">
        <v>630</v>
      </c>
      <c r="N1254" s="212">
        <v>5</v>
      </c>
      <c r="O1254" s="203" t="s">
        <v>675</v>
      </c>
      <c r="P1254" s="212">
        <v>594000</v>
      </c>
      <c r="Q1254" s="205">
        <v>1</v>
      </c>
      <c r="R1254" s="203" t="s">
        <v>632</v>
      </c>
      <c r="S1254" s="211">
        <v>41452.373136574097</v>
      </c>
      <c r="T1254" s="212">
        <v>-5</v>
      </c>
      <c r="U1254" s="224">
        <v>594000</v>
      </c>
    </row>
    <row r="1255" spans="1:21" s="183" customFormat="1" hidden="1">
      <c r="A1255" s="203" t="s">
        <v>622</v>
      </c>
      <c r="B1255" s="203" t="s">
        <v>623</v>
      </c>
      <c r="C1255" s="203" t="s">
        <v>624</v>
      </c>
      <c r="D1255" s="203"/>
      <c r="E1255" s="203" t="s">
        <v>2312</v>
      </c>
      <c r="F1255" s="203" t="s">
        <v>2319</v>
      </c>
      <c r="G1255" s="205">
        <v>3</v>
      </c>
      <c r="H1255" s="203" t="s">
        <v>79</v>
      </c>
      <c r="I1255" s="203" t="s">
        <v>1355</v>
      </c>
      <c r="J1255" s="203" t="s">
        <v>1356</v>
      </c>
      <c r="K1255" s="203" t="s">
        <v>629</v>
      </c>
      <c r="L1255" s="211">
        <v>41452.65625</v>
      </c>
      <c r="M1255" s="203" t="s">
        <v>630</v>
      </c>
      <c r="N1255" s="212">
        <v>10</v>
      </c>
      <c r="O1255" s="203" t="s">
        <v>1011</v>
      </c>
      <c r="P1255" s="212">
        <v>367400</v>
      </c>
      <c r="Q1255" s="205">
        <v>1</v>
      </c>
      <c r="R1255" s="203" t="s">
        <v>632</v>
      </c>
      <c r="S1255" s="211">
        <v>41452.373136574097</v>
      </c>
      <c r="T1255" s="212">
        <v>-10</v>
      </c>
      <c r="U1255" s="224">
        <v>367400</v>
      </c>
    </row>
    <row r="1256" spans="1:21" s="183" customFormat="1" hidden="1">
      <c r="A1256" s="203" t="s">
        <v>622</v>
      </c>
      <c r="B1256" s="203" t="s">
        <v>623</v>
      </c>
      <c r="C1256" s="203" t="s">
        <v>624</v>
      </c>
      <c r="D1256" s="203"/>
      <c r="E1256" s="203" t="s">
        <v>2312</v>
      </c>
      <c r="F1256" s="203" t="s">
        <v>2320</v>
      </c>
      <c r="G1256" s="205">
        <v>1</v>
      </c>
      <c r="H1256" s="203" t="s">
        <v>79</v>
      </c>
      <c r="I1256" s="203" t="s">
        <v>2321</v>
      </c>
      <c r="J1256" s="203" t="s">
        <v>2322</v>
      </c>
      <c r="K1256" s="203" t="s">
        <v>629</v>
      </c>
      <c r="L1256" s="211">
        <v>41452.663194444402</v>
      </c>
      <c r="M1256" s="203" t="s">
        <v>630</v>
      </c>
      <c r="N1256" s="212">
        <v>2</v>
      </c>
      <c r="O1256" s="203" t="s">
        <v>725</v>
      </c>
      <c r="P1256" s="212">
        <v>1116000</v>
      </c>
      <c r="Q1256" s="205">
        <v>1</v>
      </c>
      <c r="R1256" s="203" t="s">
        <v>632</v>
      </c>
      <c r="S1256" s="211">
        <v>41452.5545949074</v>
      </c>
      <c r="T1256" s="212">
        <v>-2</v>
      </c>
      <c r="U1256" s="224">
        <v>1116000</v>
      </c>
    </row>
    <row r="1257" spans="1:21" s="183" customFormat="1" hidden="1">
      <c r="A1257" s="203" t="s">
        <v>622</v>
      </c>
      <c r="B1257" s="203" t="s">
        <v>623</v>
      </c>
      <c r="C1257" s="203" t="s">
        <v>624</v>
      </c>
      <c r="D1257" s="203"/>
      <c r="E1257" s="203" t="s">
        <v>2312</v>
      </c>
      <c r="F1257" s="203" t="s">
        <v>2320</v>
      </c>
      <c r="G1257" s="205">
        <v>2</v>
      </c>
      <c r="H1257" s="203" t="s">
        <v>79</v>
      </c>
      <c r="I1257" s="203" t="s">
        <v>2323</v>
      </c>
      <c r="J1257" s="203" t="s">
        <v>2324</v>
      </c>
      <c r="K1257" s="203" t="s">
        <v>629</v>
      </c>
      <c r="L1257" s="211">
        <v>41452.663194444402</v>
      </c>
      <c r="M1257" s="203" t="s">
        <v>630</v>
      </c>
      <c r="N1257" s="212">
        <v>1</v>
      </c>
      <c r="O1257" s="203" t="s">
        <v>725</v>
      </c>
      <c r="P1257" s="212">
        <v>5115000</v>
      </c>
      <c r="Q1257" s="205">
        <v>1</v>
      </c>
      <c r="R1257" s="203" t="s">
        <v>632</v>
      </c>
      <c r="S1257" s="211">
        <v>41452.554583333302</v>
      </c>
      <c r="T1257" s="212">
        <v>-1</v>
      </c>
      <c r="U1257" s="224">
        <v>5115000</v>
      </c>
    </row>
    <row r="1258" spans="1:21" s="183" customFormat="1" hidden="1">
      <c r="A1258" s="203" t="s">
        <v>622</v>
      </c>
      <c r="B1258" s="203" t="s">
        <v>623</v>
      </c>
      <c r="C1258" s="203" t="s">
        <v>624</v>
      </c>
      <c r="D1258" s="203"/>
      <c r="E1258" s="203" t="s">
        <v>2312</v>
      </c>
      <c r="F1258" s="203" t="s">
        <v>2320</v>
      </c>
      <c r="G1258" s="205">
        <v>3</v>
      </c>
      <c r="H1258" s="203" t="s">
        <v>79</v>
      </c>
      <c r="I1258" s="203" t="s">
        <v>2325</v>
      </c>
      <c r="J1258" s="203" t="s">
        <v>2326</v>
      </c>
      <c r="K1258" s="203" t="s">
        <v>629</v>
      </c>
      <c r="L1258" s="211">
        <v>41452.663194444402</v>
      </c>
      <c r="M1258" s="203" t="s">
        <v>630</v>
      </c>
      <c r="N1258" s="212">
        <v>2</v>
      </c>
      <c r="O1258" s="203" t="s">
        <v>669</v>
      </c>
      <c r="P1258" s="212">
        <v>32000</v>
      </c>
      <c r="Q1258" s="205">
        <v>1</v>
      </c>
      <c r="R1258" s="203" t="s">
        <v>632</v>
      </c>
      <c r="S1258" s="211">
        <v>41452.554583333302</v>
      </c>
      <c r="T1258" s="212">
        <v>-2</v>
      </c>
      <c r="U1258" s="224">
        <v>32000</v>
      </c>
    </row>
    <row r="1259" spans="1:21" s="183" customFormat="1" hidden="1">
      <c r="A1259" s="203" t="s">
        <v>622</v>
      </c>
      <c r="B1259" s="203" t="s">
        <v>623</v>
      </c>
      <c r="C1259" s="203" t="s">
        <v>624</v>
      </c>
      <c r="D1259" s="203"/>
      <c r="E1259" s="203" t="s">
        <v>2312</v>
      </c>
      <c r="F1259" s="203" t="s">
        <v>2327</v>
      </c>
      <c r="G1259" s="205">
        <v>1</v>
      </c>
      <c r="H1259" s="203" t="s">
        <v>79</v>
      </c>
      <c r="I1259" s="203" t="s">
        <v>1565</v>
      </c>
      <c r="J1259" s="203" t="s">
        <v>468</v>
      </c>
      <c r="K1259" s="203" t="s">
        <v>629</v>
      </c>
      <c r="L1259" s="211">
        <v>41572.563159722202</v>
      </c>
      <c r="M1259" s="203" t="s">
        <v>655</v>
      </c>
      <c r="N1259" s="212">
        <v>2</v>
      </c>
      <c r="O1259" s="203" t="s">
        <v>664</v>
      </c>
      <c r="P1259" s="212">
        <v>574958.34</v>
      </c>
      <c r="Q1259" s="205">
        <v>1</v>
      </c>
      <c r="R1259" s="203" t="s">
        <v>632</v>
      </c>
      <c r="S1259" s="211">
        <v>41571.3985763889</v>
      </c>
      <c r="T1259" s="212">
        <v>-2</v>
      </c>
      <c r="U1259" s="224">
        <v>574958.34</v>
      </c>
    </row>
    <row r="1260" spans="1:21" s="183" customFormat="1" hidden="1">
      <c r="A1260" s="203" t="s">
        <v>622</v>
      </c>
      <c r="B1260" s="203" t="s">
        <v>623</v>
      </c>
      <c r="C1260" s="203" t="s">
        <v>624</v>
      </c>
      <c r="D1260" s="203"/>
      <c r="E1260" s="203" t="s">
        <v>2328</v>
      </c>
      <c r="F1260" s="203" t="s">
        <v>2329</v>
      </c>
      <c r="G1260" s="205">
        <v>1</v>
      </c>
      <c r="H1260" s="203" t="s">
        <v>79</v>
      </c>
      <c r="I1260" s="203" t="s">
        <v>1049</v>
      </c>
      <c r="J1260" s="203" t="s">
        <v>1050</v>
      </c>
      <c r="K1260" s="203" t="s">
        <v>629</v>
      </c>
      <c r="L1260" s="211">
        <v>41432.631944444402</v>
      </c>
      <c r="M1260" s="203" t="s">
        <v>630</v>
      </c>
      <c r="N1260" s="212">
        <v>5</v>
      </c>
      <c r="O1260" s="203" t="s">
        <v>656</v>
      </c>
      <c r="P1260" s="212">
        <v>94500</v>
      </c>
      <c r="Q1260" s="205">
        <v>1</v>
      </c>
      <c r="R1260" s="203" t="s">
        <v>632</v>
      </c>
      <c r="S1260" s="211">
        <v>41435.643206018503</v>
      </c>
      <c r="T1260" s="212">
        <v>-5</v>
      </c>
      <c r="U1260" s="224">
        <v>94500</v>
      </c>
    </row>
    <row r="1261" spans="1:21" s="183" customFormat="1" hidden="1">
      <c r="A1261" s="203" t="s">
        <v>622</v>
      </c>
      <c r="B1261" s="203" t="s">
        <v>623</v>
      </c>
      <c r="C1261" s="203" t="s">
        <v>624</v>
      </c>
      <c r="D1261" s="203"/>
      <c r="E1261" s="203" t="s">
        <v>2328</v>
      </c>
      <c r="F1261" s="203" t="s">
        <v>2330</v>
      </c>
      <c r="G1261" s="205">
        <v>1</v>
      </c>
      <c r="H1261" s="203" t="s">
        <v>79</v>
      </c>
      <c r="I1261" s="203" t="s">
        <v>1112</v>
      </c>
      <c r="J1261" s="203" t="s">
        <v>1113</v>
      </c>
      <c r="K1261" s="203" t="s">
        <v>629</v>
      </c>
      <c r="L1261" s="211">
        <v>41442.6472222222</v>
      </c>
      <c r="M1261" s="203" t="s">
        <v>674</v>
      </c>
      <c r="N1261" s="212">
        <v>2</v>
      </c>
      <c r="O1261" s="203" t="s">
        <v>675</v>
      </c>
      <c r="P1261" s="212">
        <v>5971900</v>
      </c>
      <c r="Q1261" s="205">
        <v>1</v>
      </c>
      <c r="R1261" s="203" t="s">
        <v>632</v>
      </c>
      <c r="S1261" s="211">
        <v>41442.5524421296</v>
      </c>
      <c r="T1261" s="212">
        <v>-2</v>
      </c>
      <c r="U1261" s="224">
        <v>5971900</v>
      </c>
    </row>
    <row r="1262" spans="1:21" s="183" customFormat="1" hidden="1">
      <c r="A1262" s="203" t="s">
        <v>622</v>
      </c>
      <c r="B1262" s="203" t="s">
        <v>623</v>
      </c>
      <c r="C1262" s="203" t="s">
        <v>624</v>
      </c>
      <c r="D1262" s="203"/>
      <c r="E1262" s="203" t="s">
        <v>2328</v>
      </c>
      <c r="F1262" s="203" t="s">
        <v>2330</v>
      </c>
      <c r="G1262" s="205">
        <v>2</v>
      </c>
      <c r="H1262" s="203" t="s">
        <v>79</v>
      </c>
      <c r="I1262" s="203" t="s">
        <v>1504</v>
      </c>
      <c r="J1262" s="203" t="s">
        <v>1505</v>
      </c>
      <c r="K1262" s="203" t="s">
        <v>629</v>
      </c>
      <c r="L1262" s="211">
        <v>41442.6472222222</v>
      </c>
      <c r="M1262" s="203" t="s">
        <v>674</v>
      </c>
      <c r="N1262" s="212">
        <v>1</v>
      </c>
      <c r="O1262" s="203" t="s">
        <v>675</v>
      </c>
      <c r="P1262" s="212">
        <v>3135000</v>
      </c>
      <c r="Q1262" s="205">
        <v>1</v>
      </c>
      <c r="R1262" s="203" t="s">
        <v>632</v>
      </c>
      <c r="S1262" s="211">
        <v>41442.5524421296</v>
      </c>
      <c r="T1262" s="212">
        <v>-1</v>
      </c>
      <c r="U1262" s="224">
        <v>3135000</v>
      </c>
    </row>
    <row r="1263" spans="1:21" s="183" customFormat="1" hidden="1">
      <c r="A1263" s="203" t="s">
        <v>622</v>
      </c>
      <c r="B1263" s="203" t="s">
        <v>623</v>
      </c>
      <c r="C1263" s="203" t="s">
        <v>624</v>
      </c>
      <c r="D1263" s="203"/>
      <c r="E1263" s="203" t="s">
        <v>2328</v>
      </c>
      <c r="F1263" s="203" t="s">
        <v>629</v>
      </c>
      <c r="G1263" s="205" t="s">
        <v>629</v>
      </c>
      <c r="H1263" s="203" t="s">
        <v>79</v>
      </c>
      <c r="I1263" s="203" t="s">
        <v>734</v>
      </c>
      <c r="J1263" s="203" t="s">
        <v>735</v>
      </c>
      <c r="K1263" s="203" t="s">
        <v>629</v>
      </c>
      <c r="L1263" s="211">
        <v>41430.438194444403</v>
      </c>
      <c r="M1263" s="203" t="s">
        <v>630</v>
      </c>
      <c r="N1263" s="212">
        <v>5</v>
      </c>
      <c r="O1263" s="203" t="s">
        <v>629</v>
      </c>
      <c r="P1263" s="212">
        <v>238288.35</v>
      </c>
      <c r="Q1263" s="205">
        <v>1</v>
      </c>
      <c r="R1263" s="203" t="s">
        <v>632</v>
      </c>
      <c r="S1263" s="211">
        <v>41435.639189814799</v>
      </c>
      <c r="T1263" s="212">
        <v>-5</v>
      </c>
      <c r="U1263" s="224">
        <v>238288.35</v>
      </c>
    </row>
    <row r="1264" spans="1:21" s="183" customFormat="1" hidden="1">
      <c r="A1264" s="203" t="s">
        <v>622</v>
      </c>
      <c r="B1264" s="203" t="s">
        <v>623</v>
      </c>
      <c r="C1264" s="203" t="s">
        <v>624</v>
      </c>
      <c r="D1264" s="203"/>
      <c r="E1264" s="203" t="s">
        <v>2328</v>
      </c>
      <c r="F1264" s="203" t="s">
        <v>629</v>
      </c>
      <c r="G1264" s="205" t="s">
        <v>629</v>
      </c>
      <c r="H1264" s="203" t="s">
        <v>79</v>
      </c>
      <c r="I1264" s="203" t="s">
        <v>680</v>
      </c>
      <c r="J1264" s="203" t="s">
        <v>681</v>
      </c>
      <c r="K1264" s="203" t="s">
        <v>629</v>
      </c>
      <c r="L1264" s="211">
        <v>41430.436805555597</v>
      </c>
      <c r="M1264" s="203" t="s">
        <v>630</v>
      </c>
      <c r="N1264" s="212">
        <v>50</v>
      </c>
      <c r="O1264" s="203" t="s">
        <v>629</v>
      </c>
      <c r="P1264" s="212">
        <v>448611.5</v>
      </c>
      <c r="Q1264" s="205">
        <v>1</v>
      </c>
      <c r="R1264" s="203" t="s">
        <v>632</v>
      </c>
      <c r="S1264" s="211">
        <v>41435.639189814799</v>
      </c>
      <c r="T1264" s="212">
        <v>-50</v>
      </c>
      <c r="U1264" s="224">
        <v>448611.5</v>
      </c>
    </row>
    <row r="1265" spans="1:21" s="183" customFormat="1" hidden="1">
      <c r="A1265" s="203" t="s">
        <v>622</v>
      </c>
      <c r="B1265" s="203" t="s">
        <v>623</v>
      </c>
      <c r="C1265" s="203" t="s">
        <v>624</v>
      </c>
      <c r="D1265" s="203"/>
      <c r="E1265" s="203" t="s">
        <v>2328</v>
      </c>
      <c r="F1265" s="203" t="s">
        <v>629</v>
      </c>
      <c r="G1265" s="205" t="s">
        <v>629</v>
      </c>
      <c r="H1265" s="203" t="s">
        <v>79</v>
      </c>
      <c r="I1265" s="203" t="s">
        <v>1051</v>
      </c>
      <c r="J1265" s="203" t="s">
        <v>443</v>
      </c>
      <c r="K1265" s="203" t="s">
        <v>629</v>
      </c>
      <c r="L1265" s="211">
        <v>41430.434027777803</v>
      </c>
      <c r="M1265" s="203" t="s">
        <v>630</v>
      </c>
      <c r="N1265" s="212">
        <v>250</v>
      </c>
      <c r="O1265" s="203" t="s">
        <v>629</v>
      </c>
      <c r="P1265" s="212">
        <v>275000</v>
      </c>
      <c r="Q1265" s="205">
        <v>1</v>
      </c>
      <c r="R1265" s="203" t="s">
        <v>632</v>
      </c>
      <c r="S1265" s="211">
        <v>41435.639189814799</v>
      </c>
      <c r="T1265" s="212">
        <v>-250</v>
      </c>
      <c r="U1265" s="224">
        <v>275000</v>
      </c>
    </row>
    <row r="1266" spans="1:21" s="183" customFormat="1" hidden="1">
      <c r="A1266" s="203" t="s">
        <v>622</v>
      </c>
      <c r="B1266" s="203" t="s">
        <v>623</v>
      </c>
      <c r="C1266" s="203" t="s">
        <v>624</v>
      </c>
      <c r="D1266" s="203"/>
      <c r="E1266" s="203" t="s">
        <v>2328</v>
      </c>
      <c r="F1266" s="203" t="s">
        <v>629</v>
      </c>
      <c r="G1266" s="205" t="s">
        <v>629</v>
      </c>
      <c r="H1266" s="203" t="s">
        <v>79</v>
      </c>
      <c r="I1266" s="203" t="s">
        <v>1062</v>
      </c>
      <c r="J1266" s="203" t="s">
        <v>1063</v>
      </c>
      <c r="K1266" s="203" t="s">
        <v>629</v>
      </c>
      <c r="L1266" s="211">
        <v>41430.4375</v>
      </c>
      <c r="M1266" s="203" t="s">
        <v>630</v>
      </c>
      <c r="N1266" s="212">
        <v>3</v>
      </c>
      <c r="O1266" s="203" t="s">
        <v>629</v>
      </c>
      <c r="P1266" s="212">
        <v>61500</v>
      </c>
      <c r="Q1266" s="205">
        <v>1</v>
      </c>
      <c r="R1266" s="203" t="s">
        <v>632</v>
      </c>
      <c r="S1266" s="211">
        <v>41435.639189814799</v>
      </c>
      <c r="T1266" s="212">
        <v>-3</v>
      </c>
      <c r="U1266" s="224">
        <v>61500</v>
      </c>
    </row>
    <row r="1267" spans="1:21" s="183" customFormat="1" hidden="1">
      <c r="A1267" s="203" t="s">
        <v>622</v>
      </c>
      <c r="B1267" s="203" t="s">
        <v>623</v>
      </c>
      <c r="C1267" s="203" t="s">
        <v>624</v>
      </c>
      <c r="D1267" s="203"/>
      <c r="E1267" s="203" t="s">
        <v>2328</v>
      </c>
      <c r="F1267" s="203" t="s">
        <v>629</v>
      </c>
      <c r="G1267" s="205" t="s">
        <v>629</v>
      </c>
      <c r="H1267" s="203" t="s">
        <v>79</v>
      </c>
      <c r="I1267" s="203" t="s">
        <v>1064</v>
      </c>
      <c r="J1267" s="203" t="s">
        <v>1065</v>
      </c>
      <c r="K1267" s="203" t="s">
        <v>629</v>
      </c>
      <c r="L1267" s="211">
        <v>41430.441666666702</v>
      </c>
      <c r="M1267" s="203" t="s">
        <v>630</v>
      </c>
      <c r="N1267" s="212">
        <v>4</v>
      </c>
      <c r="O1267" s="203" t="s">
        <v>629</v>
      </c>
      <c r="P1267" s="212">
        <v>14000</v>
      </c>
      <c r="Q1267" s="205">
        <v>1</v>
      </c>
      <c r="R1267" s="203" t="s">
        <v>632</v>
      </c>
      <c r="S1267" s="211">
        <v>41435.639189814799</v>
      </c>
      <c r="T1267" s="212">
        <v>-4</v>
      </c>
      <c r="U1267" s="224">
        <v>14000</v>
      </c>
    </row>
    <row r="1268" spans="1:21" s="183" customFormat="1" hidden="1">
      <c r="A1268" s="203" t="s">
        <v>622</v>
      </c>
      <c r="B1268" s="203" t="s">
        <v>623</v>
      </c>
      <c r="C1268" s="203" t="s">
        <v>624</v>
      </c>
      <c r="D1268" s="203"/>
      <c r="E1268" s="203" t="s">
        <v>2328</v>
      </c>
      <c r="F1268" s="203" t="s">
        <v>629</v>
      </c>
      <c r="G1268" s="205" t="s">
        <v>629</v>
      </c>
      <c r="H1268" s="203" t="s">
        <v>79</v>
      </c>
      <c r="I1268" s="203" t="s">
        <v>1066</v>
      </c>
      <c r="J1268" s="203" t="s">
        <v>1067</v>
      </c>
      <c r="K1268" s="203" t="s">
        <v>629</v>
      </c>
      <c r="L1268" s="211">
        <v>41430.438194444403</v>
      </c>
      <c r="M1268" s="203" t="s">
        <v>630</v>
      </c>
      <c r="N1268" s="212">
        <v>2</v>
      </c>
      <c r="O1268" s="203" t="s">
        <v>629</v>
      </c>
      <c r="P1268" s="212">
        <v>29000</v>
      </c>
      <c r="Q1268" s="205">
        <v>1</v>
      </c>
      <c r="R1268" s="203" t="s">
        <v>632</v>
      </c>
      <c r="S1268" s="211">
        <v>41435.639189814799</v>
      </c>
      <c r="T1268" s="212">
        <v>-2</v>
      </c>
      <c r="U1268" s="224">
        <v>29000</v>
      </c>
    </row>
    <row r="1269" spans="1:21" s="183" customFormat="1" hidden="1">
      <c r="A1269" s="203" t="s">
        <v>622</v>
      </c>
      <c r="B1269" s="203" t="s">
        <v>623</v>
      </c>
      <c r="C1269" s="203" t="s">
        <v>624</v>
      </c>
      <c r="D1269" s="203"/>
      <c r="E1269" s="203" t="s">
        <v>2328</v>
      </c>
      <c r="F1269" s="203" t="s">
        <v>629</v>
      </c>
      <c r="G1269" s="205" t="s">
        <v>629</v>
      </c>
      <c r="H1269" s="203" t="s">
        <v>79</v>
      </c>
      <c r="I1269" s="203" t="s">
        <v>678</v>
      </c>
      <c r="J1269" s="203" t="s">
        <v>679</v>
      </c>
      <c r="K1269" s="203" t="s">
        <v>629</v>
      </c>
      <c r="L1269" s="211">
        <v>41430.427083333299</v>
      </c>
      <c r="M1269" s="203" t="s">
        <v>630</v>
      </c>
      <c r="N1269" s="212">
        <v>200</v>
      </c>
      <c r="O1269" s="203" t="s">
        <v>629</v>
      </c>
      <c r="P1269" s="212">
        <v>450000</v>
      </c>
      <c r="Q1269" s="205">
        <v>1</v>
      </c>
      <c r="R1269" s="203" t="s">
        <v>632</v>
      </c>
      <c r="S1269" s="211">
        <v>41435.639189814799</v>
      </c>
      <c r="T1269" s="212">
        <v>-200</v>
      </c>
      <c r="U1269" s="224">
        <v>450000</v>
      </c>
    </row>
    <row r="1270" spans="1:21" s="183" customFormat="1" hidden="1">
      <c r="A1270" s="203" t="s">
        <v>622</v>
      </c>
      <c r="B1270" s="203" t="s">
        <v>623</v>
      </c>
      <c r="C1270" s="203" t="s">
        <v>624</v>
      </c>
      <c r="D1270" s="203"/>
      <c r="E1270" s="203" t="s">
        <v>2328</v>
      </c>
      <c r="F1270" s="203" t="s">
        <v>629</v>
      </c>
      <c r="G1270" s="205" t="s">
        <v>629</v>
      </c>
      <c r="H1270" s="203" t="s">
        <v>79</v>
      </c>
      <c r="I1270" s="203" t="s">
        <v>1009</v>
      </c>
      <c r="J1270" s="203" t="s">
        <v>1010</v>
      </c>
      <c r="K1270" s="203" t="s">
        <v>629</v>
      </c>
      <c r="L1270" s="211">
        <v>41430.434722222199</v>
      </c>
      <c r="M1270" s="203" t="s">
        <v>630</v>
      </c>
      <c r="N1270" s="212">
        <v>4</v>
      </c>
      <c r="O1270" s="203" t="s">
        <v>629</v>
      </c>
      <c r="P1270" s="212">
        <v>217360</v>
      </c>
      <c r="Q1270" s="205">
        <v>1</v>
      </c>
      <c r="R1270" s="203" t="s">
        <v>632</v>
      </c>
      <c r="S1270" s="211">
        <v>41435.639189814799</v>
      </c>
      <c r="T1270" s="212">
        <v>-4</v>
      </c>
      <c r="U1270" s="224">
        <v>185428.76</v>
      </c>
    </row>
    <row r="1271" spans="1:21" s="183" customFormat="1" hidden="1">
      <c r="A1271" s="203" t="s">
        <v>622</v>
      </c>
      <c r="B1271" s="203" t="s">
        <v>623</v>
      </c>
      <c r="C1271" s="203" t="s">
        <v>624</v>
      </c>
      <c r="D1271" s="203"/>
      <c r="E1271" s="203" t="s">
        <v>2328</v>
      </c>
      <c r="F1271" s="203" t="s">
        <v>629</v>
      </c>
      <c r="G1271" s="205" t="s">
        <v>629</v>
      </c>
      <c r="H1271" s="203" t="s">
        <v>79</v>
      </c>
      <c r="I1271" s="203" t="s">
        <v>1072</v>
      </c>
      <c r="J1271" s="203" t="s">
        <v>1073</v>
      </c>
      <c r="K1271" s="203" t="s">
        <v>629</v>
      </c>
      <c r="L1271" s="211">
        <v>41430.435416666704</v>
      </c>
      <c r="M1271" s="203" t="s">
        <v>630</v>
      </c>
      <c r="N1271" s="212">
        <v>6</v>
      </c>
      <c r="O1271" s="203" t="s">
        <v>629</v>
      </c>
      <c r="P1271" s="212">
        <v>260208</v>
      </c>
      <c r="Q1271" s="205">
        <v>1</v>
      </c>
      <c r="R1271" s="203" t="s">
        <v>632</v>
      </c>
      <c r="S1271" s="211">
        <v>41435.639189814799</v>
      </c>
      <c r="T1271" s="212">
        <v>-6</v>
      </c>
      <c r="U1271" s="224">
        <v>234736.02</v>
      </c>
    </row>
    <row r="1272" spans="1:21" s="183" customFormat="1" hidden="1">
      <c r="A1272" s="203" t="s">
        <v>622</v>
      </c>
      <c r="B1272" s="203" t="s">
        <v>623</v>
      </c>
      <c r="C1272" s="203" t="s">
        <v>624</v>
      </c>
      <c r="D1272" s="203"/>
      <c r="E1272" s="203" t="s">
        <v>2328</v>
      </c>
      <c r="F1272" s="203" t="s">
        <v>629</v>
      </c>
      <c r="G1272" s="205" t="s">
        <v>629</v>
      </c>
      <c r="H1272" s="203" t="s">
        <v>79</v>
      </c>
      <c r="I1272" s="203" t="s">
        <v>1154</v>
      </c>
      <c r="J1272" s="203" t="s">
        <v>368</v>
      </c>
      <c r="K1272" s="203" t="s">
        <v>629</v>
      </c>
      <c r="L1272" s="211">
        <v>41430.618055555598</v>
      </c>
      <c r="M1272" s="203" t="s">
        <v>630</v>
      </c>
      <c r="N1272" s="212">
        <v>2</v>
      </c>
      <c r="O1272" s="203" t="s">
        <v>629</v>
      </c>
      <c r="P1272" s="212">
        <v>87500</v>
      </c>
      <c r="Q1272" s="205">
        <v>1</v>
      </c>
      <c r="R1272" s="203" t="s">
        <v>632</v>
      </c>
      <c r="S1272" s="211">
        <v>41435.639201388898</v>
      </c>
      <c r="T1272" s="212">
        <v>-2</v>
      </c>
      <c r="U1272" s="224">
        <v>78000</v>
      </c>
    </row>
    <row r="1273" spans="1:21" s="183" customFormat="1" hidden="1">
      <c r="A1273" s="203" t="s">
        <v>622</v>
      </c>
      <c r="B1273" s="203" t="s">
        <v>623</v>
      </c>
      <c r="C1273" s="203" t="s">
        <v>624</v>
      </c>
      <c r="D1273" s="203"/>
      <c r="E1273" s="203" t="s">
        <v>2328</v>
      </c>
      <c r="F1273" s="203" t="s">
        <v>629</v>
      </c>
      <c r="G1273" s="205" t="s">
        <v>629</v>
      </c>
      <c r="H1273" s="203" t="s">
        <v>79</v>
      </c>
      <c r="I1273" s="203" t="s">
        <v>1078</v>
      </c>
      <c r="J1273" s="203" t="s">
        <v>1079</v>
      </c>
      <c r="K1273" s="203" t="s">
        <v>629</v>
      </c>
      <c r="L1273" s="211">
        <v>41430.4375</v>
      </c>
      <c r="M1273" s="203" t="s">
        <v>630</v>
      </c>
      <c r="N1273" s="212">
        <v>1</v>
      </c>
      <c r="O1273" s="203" t="s">
        <v>629</v>
      </c>
      <c r="P1273" s="212">
        <v>7838</v>
      </c>
      <c r="Q1273" s="205">
        <v>1</v>
      </c>
      <c r="R1273" s="203" t="s">
        <v>632</v>
      </c>
      <c r="S1273" s="211">
        <v>41435.639189814799</v>
      </c>
      <c r="T1273" s="212">
        <v>-1</v>
      </c>
      <c r="U1273" s="224">
        <v>7838</v>
      </c>
    </row>
    <row r="1274" spans="1:21" s="183" customFormat="1" hidden="1">
      <c r="A1274" s="203" t="s">
        <v>622</v>
      </c>
      <c r="B1274" s="203" t="s">
        <v>623</v>
      </c>
      <c r="C1274" s="203" t="s">
        <v>624</v>
      </c>
      <c r="D1274" s="203"/>
      <c r="E1274" s="203" t="s">
        <v>2328</v>
      </c>
      <c r="F1274" s="203" t="s">
        <v>629</v>
      </c>
      <c r="G1274" s="205" t="s">
        <v>629</v>
      </c>
      <c r="H1274" s="203" t="s">
        <v>79</v>
      </c>
      <c r="I1274" s="203" t="s">
        <v>847</v>
      </c>
      <c r="J1274" s="203" t="s">
        <v>848</v>
      </c>
      <c r="K1274" s="203" t="s">
        <v>629</v>
      </c>
      <c r="L1274" s="211">
        <v>41430.436111111099</v>
      </c>
      <c r="M1274" s="203" t="s">
        <v>630</v>
      </c>
      <c r="N1274" s="212">
        <v>6</v>
      </c>
      <c r="O1274" s="203" t="s">
        <v>629</v>
      </c>
      <c r="P1274" s="212">
        <v>76730.759999999995</v>
      </c>
      <c r="Q1274" s="205">
        <v>1</v>
      </c>
      <c r="R1274" s="203" t="s">
        <v>632</v>
      </c>
      <c r="S1274" s="211">
        <v>41435.639189814799</v>
      </c>
      <c r="T1274" s="212">
        <v>-6</v>
      </c>
      <c r="U1274" s="224">
        <v>76730.759999999995</v>
      </c>
    </row>
    <row r="1275" spans="1:21" s="183" customFormat="1" hidden="1">
      <c r="A1275" s="203" t="s">
        <v>622</v>
      </c>
      <c r="B1275" s="203" t="s">
        <v>623</v>
      </c>
      <c r="C1275" s="203" t="s">
        <v>624</v>
      </c>
      <c r="D1275" s="203"/>
      <c r="E1275" s="203" t="s">
        <v>2331</v>
      </c>
      <c r="F1275" s="203" t="s">
        <v>629</v>
      </c>
      <c r="G1275" s="205" t="s">
        <v>629</v>
      </c>
      <c r="H1275" s="203" t="s">
        <v>79</v>
      </c>
      <c r="I1275" s="203" t="s">
        <v>1507</v>
      </c>
      <c r="J1275" s="203" t="s">
        <v>1508</v>
      </c>
      <c r="K1275" s="203" t="s">
        <v>629</v>
      </c>
      <c r="L1275" s="211">
        <v>41429.574999999997</v>
      </c>
      <c r="M1275" s="203" t="s">
        <v>630</v>
      </c>
      <c r="N1275" s="212">
        <v>2</v>
      </c>
      <c r="O1275" s="203" t="s">
        <v>629</v>
      </c>
      <c r="P1275" s="212">
        <v>165882.35999999999</v>
      </c>
      <c r="Q1275" s="205">
        <v>1</v>
      </c>
      <c r="R1275" s="203" t="s">
        <v>632</v>
      </c>
      <c r="S1275" s="211">
        <v>41436.586087962998</v>
      </c>
      <c r="T1275" s="212">
        <v>-2</v>
      </c>
      <c r="U1275" s="224">
        <v>165882.35999999999</v>
      </c>
    </row>
    <row r="1276" spans="1:21" s="183" customFormat="1" hidden="1">
      <c r="A1276" s="203" t="s">
        <v>622</v>
      </c>
      <c r="B1276" s="203" t="s">
        <v>623</v>
      </c>
      <c r="C1276" s="203" t="s">
        <v>624</v>
      </c>
      <c r="D1276" s="203"/>
      <c r="E1276" s="203" t="s">
        <v>2332</v>
      </c>
      <c r="F1276" s="203" t="s">
        <v>629</v>
      </c>
      <c r="G1276" s="205" t="s">
        <v>629</v>
      </c>
      <c r="H1276" s="203" t="s">
        <v>79</v>
      </c>
      <c r="I1276" s="203" t="s">
        <v>1325</v>
      </c>
      <c r="J1276" s="203" t="s">
        <v>1326</v>
      </c>
      <c r="K1276" s="203" t="s">
        <v>629</v>
      </c>
      <c r="L1276" s="211">
        <v>41430.411805555603</v>
      </c>
      <c r="M1276" s="203" t="s">
        <v>630</v>
      </c>
      <c r="N1276" s="212">
        <v>3</v>
      </c>
      <c r="O1276" s="203" t="s">
        <v>629</v>
      </c>
      <c r="P1276" s="212">
        <v>224687.49</v>
      </c>
      <c r="Q1276" s="205">
        <v>1</v>
      </c>
      <c r="R1276" s="203" t="s">
        <v>632</v>
      </c>
      <c r="S1276" s="211">
        <v>41436.442187499997</v>
      </c>
      <c r="T1276" s="212">
        <v>-3</v>
      </c>
      <c r="U1276" s="224">
        <v>224687.49</v>
      </c>
    </row>
    <row r="1277" spans="1:21" s="183" customFormat="1" hidden="1">
      <c r="A1277" s="203" t="s">
        <v>622</v>
      </c>
      <c r="B1277" s="203" t="s">
        <v>623</v>
      </c>
      <c r="C1277" s="203" t="s">
        <v>624</v>
      </c>
      <c r="D1277" s="203"/>
      <c r="E1277" s="203" t="s">
        <v>2332</v>
      </c>
      <c r="F1277" s="203" t="s">
        <v>629</v>
      </c>
      <c r="G1277" s="205" t="s">
        <v>629</v>
      </c>
      <c r="H1277" s="203" t="s">
        <v>79</v>
      </c>
      <c r="I1277" s="203" t="s">
        <v>1051</v>
      </c>
      <c r="J1277" s="203" t="s">
        <v>443</v>
      </c>
      <c r="K1277" s="203" t="s">
        <v>629</v>
      </c>
      <c r="L1277" s="211">
        <v>41430.420138888898</v>
      </c>
      <c r="M1277" s="203" t="s">
        <v>630</v>
      </c>
      <c r="N1277" s="212">
        <v>400</v>
      </c>
      <c r="O1277" s="203" t="s">
        <v>629</v>
      </c>
      <c r="P1277" s="212">
        <v>440000</v>
      </c>
      <c r="Q1277" s="205">
        <v>1</v>
      </c>
      <c r="R1277" s="203" t="s">
        <v>632</v>
      </c>
      <c r="S1277" s="211">
        <v>41436.442187499997</v>
      </c>
      <c r="T1277" s="212">
        <v>-400</v>
      </c>
      <c r="U1277" s="224">
        <v>440000</v>
      </c>
    </row>
    <row r="1278" spans="1:21" s="183" customFormat="1" hidden="1">
      <c r="A1278" s="203" t="s">
        <v>622</v>
      </c>
      <c r="B1278" s="203" t="s">
        <v>623</v>
      </c>
      <c r="C1278" s="203" t="s">
        <v>624</v>
      </c>
      <c r="D1278" s="203"/>
      <c r="E1278" s="203" t="s">
        <v>2332</v>
      </c>
      <c r="F1278" s="203" t="s">
        <v>629</v>
      </c>
      <c r="G1278" s="205" t="s">
        <v>629</v>
      </c>
      <c r="H1278" s="203" t="s">
        <v>79</v>
      </c>
      <c r="I1278" s="203" t="s">
        <v>1093</v>
      </c>
      <c r="J1278" s="203" t="s">
        <v>445</v>
      </c>
      <c r="K1278" s="203" t="s">
        <v>629</v>
      </c>
      <c r="L1278" s="211">
        <v>41430.423611111102</v>
      </c>
      <c r="M1278" s="203" t="s">
        <v>630</v>
      </c>
      <c r="N1278" s="212">
        <v>2</v>
      </c>
      <c r="O1278" s="203" t="s">
        <v>629</v>
      </c>
      <c r="P1278" s="212">
        <v>6205.58</v>
      </c>
      <c r="Q1278" s="205">
        <v>1</v>
      </c>
      <c r="R1278" s="203" t="s">
        <v>632</v>
      </c>
      <c r="S1278" s="211">
        <v>41436.442199074103</v>
      </c>
      <c r="T1278" s="212">
        <v>-2</v>
      </c>
      <c r="U1278" s="224">
        <v>6205.58</v>
      </c>
    </row>
    <row r="1279" spans="1:21" s="183" customFormat="1" hidden="1">
      <c r="A1279" s="203" t="s">
        <v>622</v>
      </c>
      <c r="B1279" s="203" t="s">
        <v>623</v>
      </c>
      <c r="C1279" s="203" t="s">
        <v>624</v>
      </c>
      <c r="D1279" s="203"/>
      <c r="E1279" s="203" t="s">
        <v>2332</v>
      </c>
      <c r="F1279" s="203" t="s">
        <v>629</v>
      </c>
      <c r="G1279" s="205" t="s">
        <v>629</v>
      </c>
      <c r="H1279" s="203" t="s">
        <v>79</v>
      </c>
      <c r="I1279" s="203" t="s">
        <v>1311</v>
      </c>
      <c r="J1279" s="203" t="s">
        <v>1312</v>
      </c>
      <c r="K1279" s="203" t="s">
        <v>629</v>
      </c>
      <c r="L1279" s="211">
        <v>41430.411111111098</v>
      </c>
      <c r="M1279" s="203" t="s">
        <v>630</v>
      </c>
      <c r="N1279" s="212">
        <v>4</v>
      </c>
      <c r="O1279" s="203" t="s">
        <v>629</v>
      </c>
      <c r="P1279" s="212">
        <v>260000</v>
      </c>
      <c r="Q1279" s="205">
        <v>1</v>
      </c>
      <c r="R1279" s="203" t="s">
        <v>632</v>
      </c>
      <c r="S1279" s="211">
        <v>41436.442187499997</v>
      </c>
      <c r="T1279" s="212">
        <v>-4</v>
      </c>
      <c r="U1279" s="224">
        <v>260000</v>
      </c>
    </row>
    <row r="1280" spans="1:21" s="183" customFormat="1" hidden="1">
      <c r="A1280" s="203" t="s">
        <v>622</v>
      </c>
      <c r="B1280" s="203" t="s">
        <v>623</v>
      </c>
      <c r="C1280" s="203" t="s">
        <v>624</v>
      </c>
      <c r="D1280" s="203"/>
      <c r="E1280" s="203" t="s">
        <v>2332</v>
      </c>
      <c r="F1280" s="203" t="s">
        <v>629</v>
      </c>
      <c r="G1280" s="205" t="s">
        <v>629</v>
      </c>
      <c r="H1280" s="203" t="s">
        <v>79</v>
      </c>
      <c r="I1280" s="203" t="s">
        <v>1095</v>
      </c>
      <c r="J1280" s="203" t="s">
        <v>376</v>
      </c>
      <c r="K1280" s="203" t="s">
        <v>629</v>
      </c>
      <c r="L1280" s="211">
        <v>41430.619444444397</v>
      </c>
      <c r="M1280" s="203" t="s">
        <v>630</v>
      </c>
      <c r="N1280" s="212">
        <v>12</v>
      </c>
      <c r="O1280" s="203" t="s">
        <v>629</v>
      </c>
      <c r="P1280" s="212">
        <v>72000</v>
      </c>
      <c r="Q1280" s="205">
        <v>1</v>
      </c>
      <c r="R1280" s="203" t="s">
        <v>632</v>
      </c>
      <c r="S1280" s="211">
        <v>41436.442199074103</v>
      </c>
      <c r="T1280" s="212">
        <v>-12</v>
      </c>
      <c r="U1280" s="224">
        <v>125400</v>
      </c>
    </row>
    <row r="1281" spans="1:21" s="183" customFormat="1" hidden="1">
      <c r="A1281" s="203" t="s">
        <v>622</v>
      </c>
      <c r="B1281" s="203" t="s">
        <v>623</v>
      </c>
      <c r="C1281" s="203" t="s">
        <v>624</v>
      </c>
      <c r="D1281" s="203"/>
      <c r="E1281" s="203" t="s">
        <v>2332</v>
      </c>
      <c r="F1281" s="203" t="s">
        <v>629</v>
      </c>
      <c r="G1281" s="205" t="s">
        <v>629</v>
      </c>
      <c r="H1281" s="203" t="s">
        <v>79</v>
      </c>
      <c r="I1281" s="203" t="s">
        <v>1054</v>
      </c>
      <c r="J1281" s="203" t="s">
        <v>1055</v>
      </c>
      <c r="K1281" s="203" t="s">
        <v>629</v>
      </c>
      <c r="L1281" s="211">
        <v>41430.422916666699</v>
      </c>
      <c r="M1281" s="203" t="s">
        <v>630</v>
      </c>
      <c r="N1281" s="212">
        <v>6</v>
      </c>
      <c r="O1281" s="203" t="s">
        <v>629</v>
      </c>
      <c r="P1281" s="212">
        <v>33000</v>
      </c>
      <c r="Q1281" s="205">
        <v>1</v>
      </c>
      <c r="R1281" s="203" t="s">
        <v>632</v>
      </c>
      <c r="S1281" s="211">
        <v>41436.442187499997</v>
      </c>
      <c r="T1281" s="212">
        <v>-6</v>
      </c>
      <c r="U1281" s="224">
        <v>33000</v>
      </c>
    </row>
    <row r="1282" spans="1:21" s="183" customFormat="1" hidden="1">
      <c r="A1282" s="203" t="s">
        <v>622</v>
      </c>
      <c r="B1282" s="203" t="s">
        <v>623</v>
      </c>
      <c r="C1282" s="203" t="s">
        <v>624</v>
      </c>
      <c r="D1282" s="203"/>
      <c r="E1282" s="203" t="s">
        <v>2332</v>
      </c>
      <c r="F1282" s="203" t="s">
        <v>629</v>
      </c>
      <c r="G1282" s="205" t="s">
        <v>629</v>
      </c>
      <c r="H1282" s="203" t="s">
        <v>79</v>
      </c>
      <c r="I1282" s="203" t="s">
        <v>1009</v>
      </c>
      <c r="J1282" s="203" t="s">
        <v>1010</v>
      </c>
      <c r="K1282" s="203" t="s">
        <v>629</v>
      </c>
      <c r="L1282" s="211">
        <v>41430.426388888904</v>
      </c>
      <c r="M1282" s="203" t="s">
        <v>630</v>
      </c>
      <c r="N1282" s="212">
        <v>4</v>
      </c>
      <c r="O1282" s="203" t="s">
        <v>629</v>
      </c>
      <c r="P1282" s="212">
        <v>217360</v>
      </c>
      <c r="Q1282" s="205">
        <v>1</v>
      </c>
      <c r="R1282" s="203" t="s">
        <v>632</v>
      </c>
      <c r="S1282" s="211">
        <v>41436.442199074103</v>
      </c>
      <c r="T1282" s="212">
        <v>-4</v>
      </c>
      <c r="U1282" s="224">
        <v>185428.76</v>
      </c>
    </row>
    <row r="1283" spans="1:21" s="183" customFormat="1" hidden="1">
      <c r="A1283" s="203" t="s">
        <v>622</v>
      </c>
      <c r="B1283" s="203" t="s">
        <v>623</v>
      </c>
      <c r="C1283" s="203" t="s">
        <v>624</v>
      </c>
      <c r="D1283" s="203"/>
      <c r="E1283" s="203" t="s">
        <v>2332</v>
      </c>
      <c r="F1283" s="203" t="s">
        <v>629</v>
      </c>
      <c r="G1283" s="205" t="s">
        <v>629</v>
      </c>
      <c r="H1283" s="203" t="s">
        <v>79</v>
      </c>
      <c r="I1283" s="203" t="s">
        <v>1072</v>
      </c>
      <c r="J1283" s="203" t="s">
        <v>1073</v>
      </c>
      <c r="K1283" s="203" t="s">
        <v>629</v>
      </c>
      <c r="L1283" s="211">
        <v>41430.412499999999</v>
      </c>
      <c r="M1283" s="203" t="s">
        <v>630</v>
      </c>
      <c r="N1283" s="212">
        <v>8</v>
      </c>
      <c r="O1283" s="203" t="s">
        <v>629</v>
      </c>
      <c r="P1283" s="212">
        <v>346944</v>
      </c>
      <c r="Q1283" s="205">
        <v>1</v>
      </c>
      <c r="R1283" s="203" t="s">
        <v>632</v>
      </c>
      <c r="S1283" s="211">
        <v>41436.442187499997</v>
      </c>
      <c r="T1283" s="212">
        <v>-8</v>
      </c>
      <c r="U1283" s="224">
        <v>312981.36</v>
      </c>
    </row>
    <row r="1284" spans="1:21" s="183" customFormat="1" hidden="1">
      <c r="A1284" s="203" t="s">
        <v>622</v>
      </c>
      <c r="B1284" s="203" t="s">
        <v>623</v>
      </c>
      <c r="C1284" s="203" t="s">
        <v>624</v>
      </c>
      <c r="D1284" s="203"/>
      <c r="E1284" s="203" t="s">
        <v>2332</v>
      </c>
      <c r="F1284" s="203" t="s">
        <v>629</v>
      </c>
      <c r="G1284" s="205" t="s">
        <v>629</v>
      </c>
      <c r="H1284" s="203" t="s">
        <v>79</v>
      </c>
      <c r="I1284" s="203" t="s">
        <v>1154</v>
      </c>
      <c r="J1284" s="203" t="s">
        <v>368</v>
      </c>
      <c r="K1284" s="203" t="s">
        <v>629</v>
      </c>
      <c r="L1284" s="211">
        <v>41430.619444444397</v>
      </c>
      <c r="M1284" s="203" t="s">
        <v>630</v>
      </c>
      <c r="N1284" s="212">
        <v>2</v>
      </c>
      <c r="O1284" s="203" t="s">
        <v>629</v>
      </c>
      <c r="P1284" s="212">
        <v>87500</v>
      </c>
      <c r="Q1284" s="205">
        <v>1</v>
      </c>
      <c r="R1284" s="203" t="s">
        <v>632</v>
      </c>
      <c r="S1284" s="211">
        <v>41436.442199074103</v>
      </c>
      <c r="T1284" s="212">
        <v>-2</v>
      </c>
      <c r="U1284" s="224">
        <v>78000</v>
      </c>
    </row>
    <row r="1285" spans="1:21" s="183" customFormat="1" hidden="1">
      <c r="A1285" s="203" t="s">
        <v>622</v>
      </c>
      <c r="B1285" s="203" t="s">
        <v>623</v>
      </c>
      <c r="C1285" s="203" t="s">
        <v>624</v>
      </c>
      <c r="D1285" s="203"/>
      <c r="E1285" s="203" t="s">
        <v>2332</v>
      </c>
      <c r="F1285" s="203" t="s">
        <v>629</v>
      </c>
      <c r="G1285" s="205" t="s">
        <v>629</v>
      </c>
      <c r="H1285" s="203" t="s">
        <v>79</v>
      </c>
      <c r="I1285" s="203" t="s">
        <v>1074</v>
      </c>
      <c r="J1285" s="203" t="s">
        <v>1075</v>
      </c>
      <c r="K1285" s="203" t="s">
        <v>629</v>
      </c>
      <c r="L1285" s="211">
        <v>41430.418055555601</v>
      </c>
      <c r="M1285" s="203" t="s">
        <v>630</v>
      </c>
      <c r="N1285" s="212">
        <v>1</v>
      </c>
      <c r="O1285" s="203" t="s">
        <v>629</v>
      </c>
      <c r="P1285" s="212">
        <v>7960.82</v>
      </c>
      <c r="Q1285" s="205">
        <v>1</v>
      </c>
      <c r="R1285" s="203" t="s">
        <v>632</v>
      </c>
      <c r="S1285" s="211">
        <v>41436.442187499997</v>
      </c>
      <c r="T1285" s="212">
        <v>-1</v>
      </c>
      <c r="U1285" s="224">
        <v>7960.82</v>
      </c>
    </row>
    <row r="1286" spans="1:21" s="183" customFormat="1" hidden="1">
      <c r="A1286" s="203" t="s">
        <v>622</v>
      </c>
      <c r="B1286" s="203" t="s">
        <v>623</v>
      </c>
      <c r="C1286" s="203" t="s">
        <v>624</v>
      </c>
      <c r="D1286" s="203"/>
      <c r="E1286" s="203" t="s">
        <v>2332</v>
      </c>
      <c r="F1286" s="203" t="s">
        <v>629</v>
      </c>
      <c r="G1286" s="205" t="s">
        <v>629</v>
      </c>
      <c r="H1286" s="203" t="s">
        <v>79</v>
      </c>
      <c r="I1286" s="203" t="s">
        <v>1087</v>
      </c>
      <c r="J1286" s="203" t="s">
        <v>502</v>
      </c>
      <c r="K1286" s="203" t="s">
        <v>629</v>
      </c>
      <c r="L1286" s="211">
        <v>41430.421527777798</v>
      </c>
      <c r="M1286" s="203" t="s">
        <v>630</v>
      </c>
      <c r="N1286" s="212">
        <v>10</v>
      </c>
      <c r="O1286" s="203" t="s">
        <v>629</v>
      </c>
      <c r="P1286" s="212">
        <v>300000</v>
      </c>
      <c r="Q1286" s="205">
        <v>1</v>
      </c>
      <c r="R1286" s="203" t="s">
        <v>632</v>
      </c>
      <c r="S1286" s="211">
        <v>41436.442187499997</v>
      </c>
      <c r="T1286" s="212">
        <v>-10</v>
      </c>
      <c r="U1286" s="224">
        <v>300000</v>
      </c>
    </row>
    <row r="1287" spans="1:21" s="183" customFormat="1" hidden="1">
      <c r="A1287" s="203" t="s">
        <v>622</v>
      </c>
      <c r="B1287" s="203" t="s">
        <v>623</v>
      </c>
      <c r="C1287" s="203" t="s">
        <v>624</v>
      </c>
      <c r="D1287" s="203"/>
      <c r="E1287" s="203" t="s">
        <v>2333</v>
      </c>
      <c r="F1287" s="203" t="s">
        <v>2334</v>
      </c>
      <c r="G1287" s="205">
        <v>1</v>
      </c>
      <c r="H1287" s="203" t="s">
        <v>79</v>
      </c>
      <c r="I1287" s="203" t="s">
        <v>1052</v>
      </c>
      <c r="J1287" s="203" t="s">
        <v>1053</v>
      </c>
      <c r="K1287" s="203" t="s">
        <v>629</v>
      </c>
      <c r="L1287" s="211">
        <v>41439.635416666701</v>
      </c>
      <c r="M1287" s="203" t="s">
        <v>630</v>
      </c>
      <c r="N1287" s="212">
        <v>5</v>
      </c>
      <c r="O1287" s="203" t="s">
        <v>778</v>
      </c>
      <c r="P1287" s="212">
        <v>65000</v>
      </c>
      <c r="Q1287" s="205">
        <v>1</v>
      </c>
      <c r="R1287" s="203" t="s">
        <v>632</v>
      </c>
      <c r="S1287" s="211">
        <v>41436.454918981501</v>
      </c>
      <c r="T1287" s="212">
        <v>-15</v>
      </c>
      <c r="U1287" s="224">
        <v>195000</v>
      </c>
    </row>
    <row r="1288" spans="1:21" s="183" customFormat="1" hidden="1">
      <c r="A1288" s="203" t="s">
        <v>622</v>
      </c>
      <c r="B1288" s="203" t="s">
        <v>623</v>
      </c>
      <c r="C1288" s="203" t="s">
        <v>624</v>
      </c>
      <c r="D1288" s="203"/>
      <c r="E1288" s="203" t="s">
        <v>2333</v>
      </c>
      <c r="F1288" s="203" t="s">
        <v>2334</v>
      </c>
      <c r="G1288" s="205">
        <v>1</v>
      </c>
      <c r="H1288" s="203" t="s">
        <v>79</v>
      </c>
      <c r="I1288" s="203" t="s">
        <v>1052</v>
      </c>
      <c r="J1288" s="203" t="s">
        <v>1053</v>
      </c>
      <c r="K1288" s="203" t="s">
        <v>629</v>
      </c>
      <c r="L1288" s="211">
        <v>41439.635416666701</v>
      </c>
      <c r="M1288" s="203" t="s">
        <v>630</v>
      </c>
      <c r="N1288" s="212">
        <v>5</v>
      </c>
      <c r="O1288" s="203" t="s">
        <v>778</v>
      </c>
      <c r="P1288" s="212">
        <v>65000</v>
      </c>
      <c r="Q1288" s="205">
        <v>2</v>
      </c>
      <c r="R1288" s="203" t="s">
        <v>632</v>
      </c>
      <c r="S1288" s="211">
        <v>41443.4003240741</v>
      </c>
      <c r="T1288" s="212">
        <v>-5</v>
      </c>
      <c r="U1288" s="224">
        <v>65000</v>
      </c>
    </row>
    <row r="1289" spans="1:21" s="183" customFormat="1" hidden="1">
      <c r="A1289" s="203" t="s">
        <v>622</v>
      </c>
      <c r="B1289" s="203" t="s">
        <v>623</v>
      </c>
      <c r="C1289" s="203" t="s">
        <v>624</v>
      </c>
      <c r="D1289" s="203"/>
      <c r="E1289" s="203" t="s">
        <v>2333</v>
      </c>
      <c r="F1289" s="203" t="s">
        <v>2334</v>
      </c>
      <c r="G1289" s="205">
        <v>2</v>
      </c>
      <c r="H1289" s="203" t="s">
        <v>79</v>
      </c>
      <c r="I1289" s="203" t="s">
        <v>2335</v>
      </c>
      <c r="J1289" s="203" t="s">
        <v>2336</v>
      </c>
      <c r="K1289" s="203" t="s">
        <v>629</v>
      </c>
      <c r="L1289" s="211">
        <v>41439.635416666701</v>
      </c>
      <c r="M1289" s="203" t="s">
        <v>630</v>
      </c>
      <c r="N1289" s="212">
        <v>1</v>
      </c>
      <c r="O1289" s="203" t="s">
        <v>631</v>
      </c>
      <c r="P1289" s="212">
        <v>90675</v>
      </c>
      <c r="Q1289" s="205">
        <v>1</v>
      </c>
      <c r="R1289" s="203" t="s">
        <v>632</v>
      </c>
      <c r="S1289" s="211">
        <v>41443.4003240741</v>
      </c>
      <c r="T1289" s="212">
        <v>-1</v>
      </c>
      <c r="U1289" s="224">
        <v>90675</v>
      </c>
    </row>
    <row r="1290" spans="1:21" s="183" customFormat="1" hidden="1">
      <c r="A1290" s="203" t="s">
        <v>622</v>
      </c>
      <c r="B1290" s="203" t="s">
        <v>623</v>
      </c>
      <c r="C1290" s="203" t="s">
        <v>624</v>
      </c>
      <c r="D1290" s="203"/>
      <c r="E1290" s="203" t="s">
        <v>2333</v>
      </c>
      <c r="F1290" s="203" t="s">
        <v>2337</v>
      </c>
      <c r="G1290" s="205">
        <v>1</v>
      </c>
      <c r="H1290" s="203" t="s">
        <v>79</v>
      </c>
      <c r="I1290" s="203" t="s">
        <v>1095</v>
      </c>
      <c r="J1290" s="203" t="s">
        <v>376</v>
      </c>
      <c r="K1290" s="203" t="s">
        <v>629</v>
      </c>
      <c r="L1290" s="211">
        <v>41487.667233796303</v>
      </c>
      <c r="M1290" s="203" t="s">
        <v>630</v>
      </c>
      <c r="N1290" s="212">
        <v>14</v>
      </c>
      <c r="O1290" s="203" t="s">
        <v>631</v>
      </c>
      <c r="P1290" s="212">
        <v>146300</v>
      </c>
      <c r="Q1290" s="205">
        <v>1</v>
      </c>
      <c r="R1290" s="203" t="s">
        <v>632</v>
      </c>
      <c r="S1290" s="211">
        <v>41486.346770833297</v>
      </c>
      <c r="T1290" s="212">
        <v>-14</v>
      </c>
      <c r="U1290" s="224">
        <v>146300</v>
      </c>
    </row>
    <row r="1291" spans="1:21" s="183" customFormat="1" hidden="1">
      <c r="A1291" s="203" t="s">
        <v>622</v>
      </c>
      <c r="B1291" s="203" t="s">
        <v>623</v>
      </c>
      <c r="C1291" s="203" t="s">
        <v>624</v>
      </c>
      <c r="D1291" s="203"/>
      <c r="E1291" s="203" t="s">
        <v>2333</v>
      </c>
      <c r="F1291" s="203" t="s">
        <v>629</v>
      </c>
      <c r="G1291" s="205" t="s">
        <v>629</v>
      </c>
      <c r="H1291" s="203" t="s">
        <v>79</v>
      </c>
      <c r="I1291" s="203" t="s">
        <v>1052</v>
      </c>
      <c r="J1291" s="203" t="s">
        <v>1053</v>
      </c>
      <c r="K1291" s="203" t="s">
        <v>629</v>
      </c>
      <c r="L1291" s="211">
        <v>41430.442361111098</v>
      </c>
      <c r="M1291" s="203" t="s">
        <v>630</v>
      </c>
      <c r="N1291" s="212">
        <v>15</v>
      </c>
      <c r="O1291" s="203" t="s">
        <v>629</v>
      </c>
      <c r="P1291" s="212">
        <v>195000</v>
      </c>
      <c r="Q1291" s="205">
        <v>1</v>
      </c>
      <c r="R1291" s="203" t="s">
        <v>632</v>
      </c>
      <c r="S1291" s="211">
        <v>41436.454918981501</v>
      </c>
      <c r="T1291" s="212">
        <v>-15</v>
      </c>
      <c r="U1291" s="224">
        <v>195000</v>
      </c>
    </row>
    <row r="1292" spans="1:21" s="183" customFormat="1" hidden="1">
      <c r="A1292" s="203" t="s">
        <v>622</v>
      </c>
      <c r="B1292" s="203" t="s">
        <v>623</v>
      </c>
      <c r="C1292" s="203" t="s">
        <v>624</v>
      </c>
      <c r="D1292" s="203"/>
      <c r="E1292" s="203" t="s">
        <v>2333</v>
      </c>
      <c r="F1292" s="203" t="s">
        <v>629</v>
      </c>
      <c r="G1292" s="205" t="s">
        <v>629</v>
      </c>
      <c r="H1292" s="203" t="s">
        <v>79</v>
      </c>
      <c r="I1292" s="203" t="s">
        <v>1052</v>
      </c>
      <c r="J1292" s="203" t="s">
        <v>1053</v>
      </c>
      <c r="K1292" s="203" t="s">
        <v>629</v>
      </c>
      <c r="L1292" s="211">
        <v>41430.442361111098</v>
      </c>
      <c r="M1292" s="203" t="s">
        <v>630</v>
      </c>
      <c r="N1292" s="212">
        <v>15</v>
      </c>
      <c r="O1292" s="203" t="s">
        <v>629</v>
      </c>
      <c r="P1292" s="212">
        <v>195000</v>
      </c>
      <c r="Q1292" s="205">
        <v>2</v>
      </c>
      <c r="R1292" s="203" t="s">
        <v>632</v>
      </c>
      <c r="S1292" s="211">
        <v>41443.4003240741</v>
      </c>
      <c r="T1292" s="212">
        <v>-5</v>
      </c>
      <c r="U1292" s="224">
        <v>65000</v>
      </c>
    </row>
    <row r="1293" spans="1:21" s="183" customFormat="1" hidden="1">
      <c r="A1293" s="203" t="s">
        <v>622</v>
      </c>
      <c r="B1293" s="203" t="s">
        <v>623</v>
      </c>
      <c r="C1293" s="203" t="s">
        <v>624</v>
      </c>
      <c r="D1293" s="203"/>
      <c r="E1293" s="203" t="s">
        <v>2333</v>
      </c>
      <c r="F1293" s="203" t="s">
        <v>629</v>
      </c>
      <c r="G1293" s="205" t="s">
        <v>629</v>
      </c>
      <c r="H1293" s="203" t="s">
        <v>79</v>
      </c>
      <c r="I1293" s="203" t="s">
        <v>678</v>
      </c>
      <c r="J1293" s="203" t="s">
        <v>679</v>
      </c>
      <c r="K1293" s="203" t="s">
        <v>629</v>
      </c>
      <c r="L1293" s="211">
        <v>41430.443055555603</v>
      </c>
      <c r="M1293" s="203" t="s">
        <v>630</v>
      </c>
      <c r="N1293" s="212">
        <v>12</v>
      </c>
      <c r="O1293" s="203" t="s">
        <v>629</v>
      </c>
      <c r="P1293" s="212">
        <v>27000</v>
      </c>
      <c r="Q1293" s="205">
        <v>1</v>
      </c>
      <c r="R1293" s="203" t="s">
        <v>632</v>
      </c>
      <c r="S1293" s="211">
        <v>41436.454918981501</v>
      </c>
      <c r="T1293" s="212">
        <v>-12</v>
      </c>
      <c r="U1293" s="224">
        <v>27000</v>
      </c>
    </row>
    <row r="1294" spans="1:21" s="183" customFormat="1" hidden="1">
      <c r="A1294" s="203" t="s">
        <v>622</v>
      </c>
      <c r="B1294" s="203" t="s">
        <v>623</v>
      </c>
      <c r="C1294" s="203" t="s">
        <v>624</v>
      </c>
      <c r="D1294" s="203"/>
      <c r="E1294" s="203" t="s">
        <v>2333</v>
      </c>
      <c r="F1294" s="203" t="s">
        <v>629</v>
      </c>
      <c r="G1294" s="205" t="s">
        <v>629</v>
      </c>
      <c r="H1294" s="203" t="s">
        <v>79</v>
      </c>
      <c r="I1294" s="203" t="s">
        <v>1637</v>
      </c>
      <c r="J1294" s="203" t="s">
        <v>1638</v>
      </c>
      <c r="K1294" s="203" t="s">
        <v>629</v>
      </c>
      <c r="L1294" s="211">
        <v>41430.442361111098</v>
      </c>
      <c r="M1294" s="203" t="s">
        <v>630</v>
      </c>
      <c r="N1294" s="212">
        <v>5</v>
      </c>
      <c r="O1294" s="203" t="s">
        <v>629</v>
      </c>
      <c r="P1294" s="212">
        <v>118250</v>
      </c>
      <c r="Q1294" s="205">
        <v>1</v>
      </c>
      <c r="R1294" s="203" t="s">
        <v>632</v>
      </c>
      <c r="S1294" s="211">
        <v>41436.454918981501</v>
      </c>
      <c r="T1294" s="212">
        <v>-5</v>
      </c>
      <c r="U1294" s="224">
        <v>118250</v>
      </c>
    </row>
    <row r="1295" spans="1:21" s="183" customFormat="1" hidden="1">
      <c r="A1295" s="203" t="s">
        <v>622</v>
      </c>
      <c r="B1295" s="203" t="s">
        <v>623</v>
      </c>
      <c r="C1295" s="203" t="s">
        <v>624</v>
      </c>
      <c r="D1295" s="203"/>
      <c r="E1295" s="203" t="s">
        <v>2338</v>
      </c>
      <c r="F1295" s="203" t="s">
        <v>2339</v>
      </c>
      <c r="G1295" s="205">
        <v>1</v>
      </c>
      <c r="H1295" s="203" t="s">
        <v>79</v>
      </c>
      <c r="I1295" s="203" t="s">
        <v>2340</v>
      </c>
      <c r="J1295" s="203" t="s">
        <v>2341</v>
      </c>
      <c r="K1295" s="203" t="s">
        <v>629</v>
      </c>
      <c r="L1295" s="211">
        <v>41442.641666666699</v>
      </c>
      <c r="M1295" s="203" t="s">
        <v>630</v>
      </c>
      <c r="N1295" s="212">
        <v>5</v>
      </c>
      <c r="O1295" s="203" t="s">
        <v>656</v>
      </c>
      <c r="P1295" s="212">
        <v>849060</v>
      </c>
      <c r="Q1295" s="205">
        <v>1</v>
      </c>
      <c r="R1295" s="203" t="s">
        <v>632</v>
      </c>
      <c r="S1295" s="211">
        <v>41443.398194444402</v>
      </c>
      <c r="T1295" s="212">
        <v>-5</v>
      </c>
      <c r="U1295" s="224">
        <v>849060</v>
      </c>
    </row>
    <row r="1296" spans="1:21" s="183" customFormat="1" hidden="1">
      <c r="A1296" s="203" t="s">
        <v>622</v>
      </c>
      <c r="B1296" s="203" t="s">
        <v>623</v>
      </c>
      <c r="C1296" s="203" t="s">
        <v>624</v>
      </c>
      <c r="D1296" s="203"/>
      <c r="E1296" s="203" t="s">
        <v>2338</v>
      </c>
      <c r="F1296" s="203" t="s">
        <v>2339</v>
      </c>
      <c r="G1296" s="205">
        <v>2</v>
      </c>
      <c r="H1296" s="203" t="s">
        <v>79</v>
      </c>
      <c r="I1296" s="203" t="s">
        <v>1056</v>
      </c>
      <c r="J1296" s="203" t="s">
        <v>1057</v>
      </c>
      <c r="K1296" s="203" t="s">
        <v>629</v>
      </c>
      <c r="L1296" s="211">
        <v>41442.641666666699</v>
      </c>
      <c r="M1296" s="203" t="s">
        <v>630</v>
      </c>
      <c r="N1296" s="212">
        <v>5</v>
      </c>
      <c r="O1296" s="203" t="s">
        <v>631</v>
      </c>
      <c r="P1296" s="212">
        <v>58123.55</v>
      </c>
      <c r="Q1296" s="205">
        <v>1</v>
      </c>
      <c r="R1296" s="203" t="s">
        <v>632</v>
      </c>
      <c r="S1296" s="211">
        <v>41442.602951388901</v>
      </c>
      <c r="T1296" s="212">
        <v>-5</v>
      </c>
      <c r="U1296" s="224">
        <v>58123.55</v>
      </c>
    </row>
    <row r="1297" spans="1:21" s="183" customFormat="1" hidden="1">
      <c r="A1297" s="203" t="s">
        <v>622</v>
      </c>
      <c r="B1297" s="203" t="s">
        <v>623</v>
      </c>
      <c r="C1297" s="203" t="s">
        <v>624</v>
      </c>
      <c r="D1297" s="203"/>
      <c r="E1297" s="203" t="s">
        <v>2338</v>
      </c>
      <c r="F1297" s="203" t="s">
        <v>2339</v>
      </c>
      <c r="G1297" s="205">
        <v>3</v>
      </c>
      <c r="H1297" s="203" t="s">
        <v>79</v>
      </c>
      <c r="I1297" s="203" t="s">
        <v>1355</v>
      </c>
      <c r="J1297" s="203" t="s">
        <v>1356</v>
      </c>
      <c r="K1297" s="203" t="s">
        <v>629</v>
      </c>
      <c r="L1297" s="211">
        <v>41442.641666666699</v>
      </c>
      <c r="M1297" s="203" t="s">
        <v>630</v>
      </c>
      <c r="N1297" s="212">
        <v>5</v>
      </c>
      <c r="O1297" s="203" t="s">
        <v>1011</v>
      </c>
      <c r="P1297" s="212">
        <v>183700</v>
      </c>
      <c r="Q1297" s="205">
        <v>1</v>
      </c>
      <c r="R1297" s="203" t="s">
        <v>632</v>
      </c>
      <c r="S1297" s="211">
        <v>41442.602939814802</v>
      </c>
      <c r="T1297" s="212">
        <v>-5</v>
      </c>
      <c r="U1297" s="224">
        <v>183700</v>
      </c>
    </row>
    <row r="1298" spans="1:21" s="183" customFormat="1" hidden="1">
      <c r="A1298" s="203" t="s">
        <v>622</v>
      </c>
      <c r="B1298" s="203" t="s">
        <v>623</v>
      </c>
      <c r="C1298" s="203" t="s">
        <v>624</v>
      </c>
      <c r="D1298" s="203"/>
      <c r="E1298" s="203" t="s">
        <v>2338</v>
      </c>
      <c r="F1298" s="203" t="s">
        <v>2342</v>
      </c>
      <c r="G1298" s="205">
        <v>1</v>
      </c>
      <c r="H1298" s="203" t="s">
        <v>79</v>
      </c>
      <c r="I1298" s="203" t="s">
        <v>1051</v>
      </c>
      <c r="J1298" s="203" t="s">
        <v>443</v>
      </c>
      <c r="K1298" s="203" t="s">
        <v>629</v>
      </c>
      <c r="L1298" s="211">
        <v>41445.544259259303</v>
      </c>
      <c r="M1298" s="203" t="s">
        <v>630</v>
      </c>
      <c r="N1298" s="212">
        <v>100</v>
      </c>
      <c r="O1298" s="203" t="s">
        <v>631</v>
      </c>
      <c r="P1298" s="212">
        <v>110000</v>
      </c>
      <c r="Q1298" s="205">
        <v>1</v>
      </c>
      <c r="R1298" s="203" t="s">
        <v>632</v>
      </c>
      <c r="S1298" s="211">
        <v>41442.586597222202</v>
      </c>
      <c r="T1298" s="212">
        <v>-100</v>
      </c>
      <c r="U1298" s="224">
        <v>110000</v>
      </c>
    </row>
    <row r="1299" spans="1:21" s="183" customFormat="1" hidden="1">
      <c r="A1299" s="203" t="s">
        <v>622</v>
      </c>
      <c r="B1299" s="203" t="s">
        <v>623</v>
      </c>
      <c r="C1299" s="203" t="s">
        <v>624</v>
      </c>
      <c r="D1299" s="203"/>
      <c r="E1299" s="203" t="s">
        <v>2338</v>
      </c>
      <c r="F1299" s="203" t="s">
        <v>2342</v>
      </c>
      <c r="G1299" s="205">
        <v>1</v>
      </c>
      <c r="H1299" s="203" t="s">
        <v>79</v>
      </c>
      <c r="I1299" s="203" t="s">
        <v>1051</v>
      </c>
      <c r="J1299" s="203" t="s">
        <v>443</v>
      </c>
      <c r="K1299" s="203" t="s">
        <v>629</v>
      </c>
      <c r="L1299" s="211">
        <v>41445.544259259303</v>
      </c>
      <c r="M1299" s="203" t="s">
        <v>630</v>
      </c>
      <c r="N1299" s="212">
        <v>100</v>
      </c>
      <c r="O1299" s="203" t="s">
        <v>631</v>
      </c>
      <c r="P1299" s="212">
        <v>110000</v>
      </c>
      <c r="Q1299" s="205">
        <v>2</v>
      </c>
      <c r="R1299" s="203" t="s">
        <v>632</v>
      </c>
      <c r="S1299" s="211">
        <v>41444.565462963001</v>
      </c>
      <c r="T1299" s="212">
        <v>-1400</v>
      </c>
      <c r="U1299" s="224">
        <v>1540000</v>
      </c>
    </row>
    <row r="1300" spans="1:21" s="183" customFormat="1" hidden="1">
      <c r="A1300" s="203" t="s">
        <v>622</v>
      </c>
      <c r="B1300" s="203" t="s">
        <v>623</v>
      </c>
      <c r="C1300" s="203" t="s">
        <v>624</v>
      </c>
      <c r="D1300" s="203"/>
      <c r="E1300" s="203" t="s">
        <v>2338</v>
      </c>
      <c r="F1300" s="203" t="s">
        <v>2342</v>
      </c>
      <c r="G1300" s="205">
        <v>1</v>
      </c>
      <c r="H1300" s="203" t="s">
        <v>79</v>
      </c>
      <c r="I1300" s="203" t="s">
        <v>1051</v>
      </c>
      <c r="J1300" s="203" t="s">
        <v>443</v>
      </c>
      <c r="K1300" s="203" t="s">
        <v>629</v>
      </c>
      <c r="L1300" s="211">
        <v>41445.544259259303</v>
      </c>
      <c r="M1300" s="203" t="s">
        <v>630</v>
      </c>
      <c r="N1300" s="212">
        <v>100</v>
      </c>
      <c r="O1300" s="203" t="s">
        <v>631</v>
      </c>
      <c r="P1300" s="212">
        <v>110000</v>
      </c>
      <c r="Q1300" s="205">
        <v>3</v>
      </c>
      <c r="R1300" s="203" t="s">
        <v>632</v>
      </c>
      <c r="S1300" s="211">
        <v>41521.605219907397</v>
      </c>
      <c r="T1300" s="212">
        <v>-30</v>
      </c>
      <c r="U1300" s="224">
        <v>36275.4</v>
      </c>
    </row>
    <row r="1301" spans="1:21" s="183" customFormat="1" hidden="1">
      <c r="A1301" s="203" t="s">
        <v>622</v>
      </c>
      <c r="B1301" s="203" t="s">
        <v>623</v>
      </c>
      <c r="C1301" s="203" t="s">
        <v>624</v>
      </c>
      <c r="D1301" s="203"/>
      <c r="E1301" s="203" t="s">
        <v>2338</v>
      </c>
      <c r="F1301" s="203" t="s">
        <v>2343</v>
      </c>
      <c r="G1301" s="205">
        <v>1</v>
      </c>
      <c r="H1301" s="203" t="s">
        <v>79</v>
      </c>
      <c r="I1301" s="203" t="s">
        <v>1051</v>
      </c>
      <c r="J1301" s="203" t="s">
        <v>443</v>
      </c>
      <c r="K1301" s="203" t="s">
        <v>629</v>
      </c>
      <c r="L1301" s="211">
        <v>41444.65625</v>
      </c>
      <c r="M1301" s="203" t="s">
        <v>630</v>
      </c>
      <c r="N1301" s="212">
        <v>1400</v>
      </c>
      <c r="O1301" s="203" t="s">
        <v>631</v>
      </c>
      <c r="P1301" s="212">
        <v>1540000</v>
      </c>
      <c r="Q1301" s="205">
        <v>1</v>
      </c>
      <c r="R1301" s="203" t="s">
        <v>632</v>
      </c>
      <c r="S1301" s="211">
        <v>41442.586597222202</v>
      </c>
      <c r="T1301" s="212">
        <v>-100</v>
      </c>
      <c r="U1301" s="224">
        <v>110000</v>
      </c>
    </row>
    <row r="1302" spans="1:21" s="183" customFormat="1" hidden="1">
      <c r="A1302" s="203" t="s">
        <v>622</v>
      </c>
      <c r="B1302" s="203" t="s">
        <v>623</v>
      </c>
      <c r="C1302" s="203" t="s">
        <v>624</v>
      </c>
      <c r="D1302" s="203"/>
      <c r="E1302" s="203" t="s">
        <v>2338</v>
      </c>
      <c r="F1302" s="203" t="s">
        <v>2343</v>
      </c>
      <c r="G1302" s="205">
        <v>1</v>
      </c>
      <c r="H1302" s="203" t="s">
        <v>79</v>
      </c>
      <c r="I1302" s="203" t="s">
        <v>1051</v>
      </c>
      <c r="J1302" s="203" t="s">
        <v>443</v>
      </c>
      <c r="K1302" s="203" t="s">
        <v>629</v>
      </c>
      <c r="L1302" s="211">
        <v>41444.65625</v>
      </c>
      <c r="M1302" s="203" t="s">
        <v>630</v>
      </c>
      <c r="N1302" s="212">
        <v>1400</v>
      </c>
      <c r="O1302" s="203" t="s">
        <v>631</v>
      </c>
      <c r="P1302" s="212">
        <v>1540000</v>
      </c>
      <c r="Q1302" s="205">
        <v>2</v>
      </c>
      <c r="R1302" s="203" t="s">
        <v>632</v>
      </c>
      <c r="S1302" s="211">
        <v>41444.565462963001</v>
      </c>
      <c r="T1302" s="212">
        <v>-1400</v>
      </c>
      <c r="U1302" s="224">
        <v>1540000</v>
      </c>
    </row>
    <row r="1303" spans="1:21" s="183" customFormat="1" hidden="1">
      <c r="A1303" s="203" t="s">
        <v>622</v>
      </c>
      <c r="B1303" s="203" t="s">
        <v>623</v>
      </c>
      <c r="C1303" s="203" t="s">
        <v>624</v>
      </c>
      <c r="D1303" s="203"/>
      <c r="E1303" s="203" t="s">
        <v>2338</v>
      </c>
      <c r="F1303" s="203" t="s">
        <v>2343</v>
      </c>
      <c r="G1303" s="205">
        <v>1</v>
      </c>
      <c r="H1303" s="203" t="s">
        <v>79</v>
      </c>
      <c r="I1303" s="203" t="s">
        <v>1051</v>
      </c>
      <c r="J1303" s="203" t="s">
        <v>443</v>
      </c>
      <c r="K1303" s="203" t="s">
        <v>629</v>
      </c>
      <c r="L1303" s="211">
        <v>41444.65625</v>
      </c>
      <c r="M1303" s="203" t="s">
        <v>630</v>
      </c>
      <c r="N1303" s="212">
        <v>1400</v>
      </c>
      <c r="O1303" s="203" t="s">
        <v>631</v>
      </c>
      <c r="P1303" s="212">
        <v>1540000</v>
      </c>
      <c r="Q1303" s="205">
        <v>3</v>
      </c>
      <c r="R1303" s="203" t="s">
        <v>632</v>
      </c>
      <c r="S1303" s="211">
        <v>41521.605219907397</v>
      </c>
      <c r="T1303" s="212">
        <v>-30</v>
      </c>
      <c r="U1303" s="224">
        <v>36275.4</v>
      </c>
    </row>
    <row r="1304" spans="1:21" s="183" customFormat="1" hidden="1">
      <c r="A1304" s="203" t="s">
        <v>622</v>
      </c>
      <c r="B1304" s="203" t="s">
        <v>623</v>
      </c>
      <c r="C1304" s="203" t="s">
        <v>624</v>
      </c>
      <c r="D1304" s="203"/>
      <c r="E1304" s="203" t="s">
        <v>2338</v>
      </c>
      <c r="F1304" s="203" t="s">
        <v>2343</v>
      </c>
      <c r="G1304" s="205">
        <v>2</v>
      </c>
      <c r="H1304" s="203" t="s">
        <v>79</v>
      </c>
      <c r="I1304" s="203" t="s">
        <v>678</v>
      </c>
      <c r="J1304" s="203" t="s">
        <v>679</v>
      </c>
      <c r="K1304" s="203" t="s">
        <v>629</v>
      </c>
      <c r="L1304" s="211">
        <v>41444.65625</v>
      </c>
      <c r="M1304" s="203" t="s">
        <v>630</v>
      </c>
      <c r="N1304" s="212">
        <v>900</v>
      </c>
      <c r="O1304" s="203" t="s">
        <v>669</v>
      </c>
      <c r="P1304" s="212">
        <v>2025000</v>
      </c>
      <c r="Q1304" s="205">
        <v>1</v>
      </c>
      <c r="R1304" s="203" t="s">
        <v>632</v>
      </c>
      <c r="S1304" s="211">
        <v>41444.565451388902</v>
      </c>
      <c r="T1304" s="212">
        <v>-900</v>
      </c>
      <c r="U1304" s="224">
        <v>2025000</v>
      </c>
    </row>
    <row r="1305" spans="1:21" s="183" customFormat="1" hidden="1">
      <c r="A1305" s="203" t="s">
        <v>622</v>
      </c>
      <c r="B1305" s="203" t="s">
        <v>623</v>
      </c>
      <c r="C1305" s="203" t="s">
        <v>624</v>
      </c>
      <c r="D1305" s="203"/>
      <c r="E1305" s="203" t="s">
        <v>2338</v>
      </c>
      <c r="F1305" s="203" t="s">
        <v>2343</v>
      </c>
      <c r="G1305" s="205">
        <v>2</v>
      </c>
      <c r="H1305" s="203" t="s">
        <v>79</v>
      </c>
      <c r="I1305" s="203" t="s">
        <v>678</v>
      </c>
      <c r="J1305" s="203" t="s">
        <v>679</v>
      </c>
      <c r="K1305" s="203" t="s">
        <v>629</v>
      </c>
      <c r="L1305" s="211">
        <v>41444.65625</v>
      </c>
      <c r="M1305" s="203" t="s">
        <v>630</v>
      </c>
      <c r="N1305" s="212">
        <v>900</v>
      </c>
      <c r="O1305" s="203" t="s">
        <v>669</v>
      </c>
      <c r="P1305" s="212">
        <v>2025000</v>
      </c>
      <c r="Q1305" s="205">
        <v>2</v>
      </c>
      <c r="R1305" s="203" t="s">
        <v>632</v>
      </c>
      <c r="S1305" s="211">
        <v>41521.605219907397</v>
      </c>
      <c r="T1305" s="212">
        <v>-12</v>
      </c>
      <c r="U1305" s="224">
        <v>27000</v>
      </c>
    </row>
    <row r="1306" spans="1:21" s="183" customFormat="1" hidden="1">
      <c r="A1306" s="203" t="s">
        <v>622</v>
      </c>
      <c r="B1306" s="203" t="s">
        <v>623</v>
      </c>
      <c r="C1306" s="203" t="s">
        <v>624</v>
      </c>
      <c r="D1306" s="203"/>
      <c r="E1306" s="203" t="s">
        <v>2338</v>
      </c>
      <c r="F1306" s="203" t="s">
        <v>2344</v>
      </c>
      <c r="G1306" s="205">
        <v>1</v>
      </c>
      <c r="H1306" s="203" t="s">
        <v>79</v>
      </c>
      <c r="I1306" s="203" t="s">
        <v>2345</v>
      </c>
      <c r="J1306" s="203" t="s">
        <v>2346</v>
      </c>
      <c r="K1306" s="203" t="s">
        <v>629</v>
      </c>
      <c r="L1306" s="211">
        <v>41445.677083333299</v>
      </c>
      <c r="M1306" s="203" t="s">
        <v>630</v>
      </c>
      <c r="N1306" s="212">
        <v>5</v>
      </c>
      <c r="O1306" s="203" t="s">
        <v>631</v>
      </c>
      <c r="P1306" s="212">
        <v>136990</v>
      </c>
      <c r="Q1306" s="205">
        <v>1</v>
      </c>
      <c r="R1306" s="203" t="s">
        <v>632</v>
      </c>
      <c r="S1306" s="211">
        <v>41446.300300925897</v>
      </c>
      <c r="T1306" s="212">
        <v>-5</v>
      </c>
      <c r="U1306" s="224">
        <v>136990</v>
      </c>
    </row>
    <row r="1307" spans="1:21" s="183" customFormat="1" hidden="1">
      <c r="A1307" s="203" t="s">
        <v>622</v>
      </c>
      <c r="B1307" s="203" t="s">
        <v>623</v>
      </c>
      <c r="C1307" s="203" t="s">
        <v>624</v>
      </c>
      <c r="D1307" s="203"/>
      <c r="E1307" s="203" t="s">
        <v>2338</v>
      </c>
      <c r="F1307" s="203" t="s">
        <v>2344</v>
      </c>
      <c r="G1307" s="205">
        <v>1</v>
      </c>
      <c r="H1307" s="203" t="s">
        <v>79</v>
      </c>
      <c r="I1307" s="203" t="s">
        <v>2345</v>
      </c>
      <c r="J1307" s="203" t="s">
        <v>2346</v>
      </c>
      <c r="K1307" s="203" t="s">
        <v>629</v>
      </c>
      <c r="L1307" s="211">
        <v>41445.677083333299</v>
      </c>
      <c r="M1307" s="203" t="s">
        <v>630</v>
      </c>
      <c r="N1307" s="212">
        <v>5</v>
      </c>
      <c r="O1307" s="203" t="s">
        <v>631</v>
      </c>
      <c r="P1307" s="212">
        <v>136990</v>
      </c>
      <c r="Q1307" s="205">
        <v>2</v>
      </c>
      <c r="R1307" s="203" t="s">
        <v>632</v>
      </c>
      <c r="S1307" s="211">
        <v>41521.605231481502</v>
      </c>
      <c r="T1307" s="212">
        <v>-30</v>
      </c>
      <c r="U1307" s="224">
        <v>1097250</v>
      </c>
    </row>
    <row r="1308" spans="1:21" s="183" customFormat="1" hidden="1">
      <c r="A1308" s="203" t="s">
        <v>622</v>
      </c>
      <c r="B1308" s="203" t="s">
        <v>623</v>
      </c>
      <c r="C1308" s="203" t="s">
        <v>624</v>
      </c>
      <c r="D1308" s="203"/>
      <c r="E1308" s="203" t="s">
        <v>2338</v>
      </c>
      <c r="F1308" s="203" t="s">
        <v>2347</v>
      </c>
      <c r="G1308" s="205">
        <v>1</v>
      </c>
      <c r="H1308" s="203" t="s">
        <v>79</v>
      </c>
      <c r="I1308" s="203" t="s">
        <v>1332</v>
      </c>
      <c r="J1308" s="203" t="s">
        <v>1333</v>
      </c>
      <c r="K1308" s="203" t="s">
        <v>629</v>
      </c>
      <c r="L1308" s="211">
        <v>41450.65625</v>
      </c>
      <c r="M1308" s="203" t="s">
        <v>630</v>
      </c>
      <c r="N1308" s="212">
        <v>1</v>
      </c>
      <c r="O1308" s="203" t="s">
        <v>1011</v>
      </c>
      <c r="P1308" s="212">
        <v>251010</v>
      </c>
      <c r="Q1308" s="205">
        <v>1</v>
      </c>
      <c r="R1308" s="203" t="s">
        <v>632</v>
      </c>
      <c r="S1308" s="211">
        <v>41450.593414351897</v>
      </c>
      <c r="T1308" s="212">
        <v>-1</v>
      </c>
      <c r="U1308" s="224">
        <v>251010</v>
      </c>
    </row>
    <row r="1309" spans="1:21" s="183" customFormat="1" hidden="1">
      <c r="A1309" s="203" t="s">
        <v>622</v>
      </c>
      <c r="B1309" s="203" t="s">
        <v>623</v>
      </c>
      <c r="C1309" s="203" t="s">
        <v>624</v>
      </c>
      <c r="D1309" s="203"/>
      <c r="E1309" s="203" t="s">
        <v>2338</v>
      </c>
      <c r="F1309" s="203" t="s">
        <v>2347</v>
      </c>
      <c r="G1309" s="205">
        <v>2</v>
      </c>
      <c r="H1309" s="203" t="s">
        <v>79</v>
      </c>
      <c r="I1309" s="203" t="s">
        <v>1009</v>
      </c>
      <c r="J1309" s="203" t="s">
        <v>1010</v>
      </c>
      <c r="K1309" s="203" t="s">
        <v>629</v>
      </c>
      <c r="L1309" s="211">
        <v>41450.65625</v>
      </c>
      <c r="M1309" s="203" t="s">
        <v>630</v>
      </c>
      <c r="N1309" s="212">
        <v>1</v>
      </c>
      <c r="O1309" s="203" t="s">
        <v>1011</v>
      </c>
      <c r="P1309" s="212">
        <v>46357.19</v>
      </c>
      <c r="Q1309" s="205">
        <v>1</v>
      </c>
      <c r="R1309" s="203" t="s">
        <v>632</v>
      </c>
      <c r="S1309" s="211">
        <v>41450.593414351897</v>
      </c>
      <c r="T1309" s="212">
        <v>-1</v>
      </c>
      <c r="U1309" s="224">
        <v>46357.19</v>
      </c>
    </row>
    <row r="1310" spans="1:21" s="183" customFormat="1" hidden="1">
      <c r="A1310" s="203" t="s">
        <v>622</v>
      </c>
      <c r="B1310" s="203" t="s">
        <v>623</v>
      </c>
      <c r="C1310" s="203" t="s">
        <v>624</v>
      </c>
      <c r="D1310" s="203"/>
      <c r="E1310" s="203" t="s">
        <v>2338</v>
      </c>
      <c r="F1310" s="203" t="s">
        <v>2347</v>
      </c>
      <c r="G1310" s="205">
        <v>3</v>
      </c>
      <c r="H1310" s="203" t="s">
        <v>79</v>
      </c>
      <c r="I1310" s="203" t="s">
        <v>684</v>
      </c>
      <c r="J1310" s="203" t="s">
        <v>685</v>
      </c>
      <c r="K1310" s="203" t="s">
        <v>629</v>
      </c>
      <c r="L1310" s="211">
        <v>41450.65625</v>
      </c>
      <c r="M1310" s="203" t="s">
        <v>630</v>
      </c>
      <c r="N1310" s="212">
        <v>2</v>
      </c>
      <c r="O1310" s="203" t="s">
        <v>631</v>
      </c>
      <c r="P1310" s="212">
        <v>143550</v>
      </c>
      <c r="Q1310" s="205">
        <v>1</v>
      </c>
      <c r="R1310" s="203" t="s">
        <v>632</v>
      </c>
      <c r="S1310" s="211">
        <v>41450.593414351897</v>
      </c>
      <c r="T1310" s="212">
        <v>-2</v>
      </c>
      <c r="U1310" s="224">
        <v>143550</v>
      </c>
    </row>
    <row r="1311" spans="1:21" s="183" customFormat="1" hidden="1">
      <c r="A1311" s="203" t="s">
        <v>622</v>
      </c>
      <c r="B1311" s="203" t="s">
        <v>623</v>
      </c>
      <c r="C1311" s="203" t="s">
        <v>624</v>
      </c>
      <c r="D1311" s="203"/>
      <c r="E1311" s="203" t="s">
        <v>2338</v>
      </c>
      <c r="F1311" s="203" t="s">
        <v>2347</v>
      </c>
      <c r="G1311" s="205">
        <v>4</v>
      </c>
      <c r="H1311" s="203" t="s">
        <v>79</v>
      </c>
      <c r="I1311" s="203" t="s">
        <v>1062</v>
      </c>
      <c r="J1311" s="203" t="s">
        <v>1063</v>
      </c>
      <c r="K1311" s="203" t="s">
        <v>629</v>
      </c>
      <c r="L1311" s="211">
        <v>41450.65625</v>
      </c>
      <c r="M1311" s="203" t="s">
        <v>630</v>
      </c>
      <c r="N1311" s="212">
        <v>1</v>
      </c>
      <c r="O1311" s="203" t="s">
        <v>631</v>
      </c>
      <c r="P1311" s="212">
        <v>20500</v>
      </c>
      <c r="Q1311" s="205">
        <v>1</v>
      </c>
      <c r="R1311" s="203" t="s">
        <v>632</v>
      </c>
      <c r="S1311" s="211">
        <v>41450.593414351897</v>
      </c>
      <c r="T1311" s="212">
        <v>-1</v>
      </c>
      <c r="U1311" s="224">
        <v>20500</v>
      </c>
    </row>
    <row r="1312" spans="1:21" s="183" customFormat="1" hidden="1">
      <c r="A1312" s="203" t="s">
        <v>622</v>
      </c>
      <c r="B1312" s="203" t="s">
        <v>623</v>
      </c>
      <c r="C1312" s="203" t="s">
        <v>624</v>
      </c>
      <c r="D1312" s="203"/>
      <c r="E1312" s="203" t="s">
        <v>2338</v>
      </c>
      <c r="F1312" s="203" t="s">
        <v>2347</v>
      </c>
      <c r="G1312" s="205">
        <v>4</v>
      </c>
      <c r="H1312" s="203" t="s">
        <v>79</v>
      </c>
      <c r="I1312" s="203" t="s">
        <v>1062</v>
      </c>
      <c r="J1312" s="203" t="s">
        <v>1063</v>
      </c>
      <c r="K1312" s="203" t="s">
        <v>629</v>
      </c>
      <c r="L1312" s="211">
        <v>41450.65625</v>
      </c>
      <c r="M1312" s="203" t="s">
        <v>630</v>
      </c>
      <c r="N1312" s="212">
        <v>1</v>
      </c>
      <c r="O1312" s="203" t="s">
        <v>631</v>
      </c>
      <c r="P1312" s="212">
        <v>20500</v>
      </c>
      <c r="Q1312" s="205">
        <v>2</v>
      </c>
      <c r="R1312" s="203" t="s">
        <v>632</v>
      </c>
      <c r="S1312" s="211">
        <v>41521.605219907397</v>
      </c>
      <c r="T1312" s="212">
        <v>-2</v>
      </c>
      <c r="U1312" s="224">
        <v>47500</v>
      </c>
    </row>
    <row r="1313" spans="1:21" s="183" customFormat="1" hidden="1">
      <c r="A1313" s="203" t="s">
        <v>622</v>
      </c>
      <c r="B1313" s="203" t="s">
        <v>623</v>
      </c>
      <c r="C1313" s="203" t="s">
        <v>624</v>
      </c>
      <c r="D1313" s="203"/>
      <c r="E1313" s="203" t="s">
        <v>2338</v>
      </c>
      <c r="F1313" s="203" t="s">
        <v>2347</v>
      </c>
      <c r="G1313" s="205">
        <v>5</v>
      </c>
      <c r="H1313" s="203" t="s">
        <v>79</v>
      </c>
      <c r="I1313" s="203" t="s">
        <v>1066</v>
      </c>
      <c r="J1313" s="203" t="s">
        <v>1067</v>
      </c>
      <c r="K1313" s="203" t="s">
        <v>629</v>
      </c>
      <c r="L1313" s="211">
        <v>41450.65625</v>
      </c>
      <c r="M1313" s="203" t="s">
        <v>630</v>
      </c>
      <c r="N1313" s="212">
        <v>1</v>
      </c>
      <c r="O1313" s="203" t="s">
        <v>631</v>
      </c>
      <c r="P1313" s="212">
        <v>14500</v>
      </c>
      <c r="Q1313" s="205">
        <v>1</v>
      </c>
      <c r="R1313" s="203" t="s">
        <v>632</v>
      </c>
      <c r="S1313" s="211">
        <v>41450.593414351897</v>
      </c>
      <c r="T1313" s="212">
        <v>-1</v>
      </c>
      <c r="U1313" s="224">
        <v>14500</v>
      </c>
    </row>
    <row r="1314" spans="1:21" s="183" customFormat="1" hidden="1">
      <c r="A1314" s="203" t="s">
        <v>622</v>
      </c>
      <c r="B1314" s="203" t="s">
        <v>623</v>
      </c>
      <c r="C1314" s="203" t="s">
        <v>624</v>
      </c>
      <c r="D1314" s="203"/>
      <c r="E1314" s="203" t="s">
        <v>2348</v>
      </c>
      <c r="F1314" s="203" t="s">
        <v>2349</v>
      </c>
      <c r="G1314" s="205">
        <v>1</v>
      </c>
      <c r="H1314" s="203" t="s">
        <v>79</v>
      </c>
      <c r="I1314" s="203" t="s">
        <v>2350</v>
      </c>
      <c r="J1314" s="203" t="s">
        <v>2351</v>
      </c>
      <c r="K1314" s="203" t="s">
        <v>629</v>
      </c>
      <c r="L1314" s="211">
        <v>41439.375694444403</v>
      </c>
      <c r="M1314" s="203" t="s">
        <v>630</v>
      </c>
      <c r="N1314" s="212">
        <v>4</v>
      </c>
      <c r="O1314" s="203" t="s">
        <v>631</v>
      </c>
      <c r="P1314" s="212">
        <v>5600000</v>
      </c>
      <c r="Q1314" s="205">
        <v>1</v>
      </c>
      <c r="R1314" s="203" t="s">
        <v>632</v>
      </c>
      <c r="S1314" s="211">
        <v>41443.432002314803</v>
      </c>
      <c r="T1314" s="212">
        <v>-4</v>
      </c>
      <c r="U1314" s="224">
        <v>5600000</v>
      </c>
    </row>
    <row r="1315" spans="1:21" s="183" customFormat="1" hidden="1">
      <c r="A1315" s="203" t="s">
        <v>622</v>
      </c>
      <c r="B1315" s="203" t="s">
        <v>623</v>
      </c>
      <c r="C1315" s="203" t="s">
        <v>624</v>
      </c>
      <c r="D1315" s="203"/>
      <c r="E1315" s="203" t="s">
        <v>2348</v>
      </c>
      <c r="F1315" s="203" t="s">
        <v>629</v>
      </c>
      <c r="G1315" s="205" t="s">
        <v>629</v>
      </c>
      <c r="H1315" s="203" t="s">
        <v>79</v>
      </c>
      <c r="I1315" s="203" t="s">
        <v>680</v>
      </c>
      <c r="J1315" s="203" t="s">
        <v>681</v>
      </c>
      <c r="K1315" s="203" t="s">
        <v>629</v>
      </c>
      <c r="L1315" s="211">
        <v>41429.629166666702</v>
      </c>
      <c r="M1315" s="203" t="s">
        <v>630</v>
      </c>
      <c r="N1315" s="212">
        <v>50</v>
      </c>
      <c r="O1315" s="203" t="s">
        <v>629</v>
      </c>
      <c r="P1315" s="212">
        <v>448611.5</v>
      </c>
      <c r="Q1315" s="205">
        <v>1</v>
      </c>
      <c r="R1315" s="203" t="s">
        <v>632</v>
      </c>
      <c r="S1315" s="211">
        <v>41435.674490740697</v>
      </c>
      <c r="T1315" s="212">
        <v>-50</v>
      </c>
      <c r="U1315" s="224">
        <v>448611.5</v>
      </c>
    </row>
    <row r="1316" spans="1:21" s="183" customFormat="1" hidden="1">
      <c r="A1316" s="203" t="s">
        <v>622</v>
      </c>
      <c r="B1316" s="203" t="s">
        <v>623</v>
      </c>
      <c r="C1316" s="203" t="s">
        <v>624</v>
      </c>
      <c r="D1316" s="203"/>
      <c r="E1316" s="203" t="s">
        <v>2348</v>
      </c>
      <c r="F1316" s="203" t="s">
        <v>629</v>
      </c>
      <c r="G1316" s="205" t="s">
        <v>629</v>
      </c>
      <c r="H1316" s="203" t="s">
        <v>79</v>
      </c>
      <c r="I1316" s="203" t="s">
        <v>1064</v>
      </c>
      <c r="J1316" s="203" t="s">
        <v>1065</v>
      </c>
      <c r="K1316" s="203" t="s">
        <v>629</v>
      </c>
      <c r="L1316" s="211">
        <v>41429.627777777801</v>
      </c>
      <c r="M1316" s="203" t="s">
        <v>630</v>
      </c>
      <c r="N1316" s="212">
        <v>3</v>
      </c>
      <c r="O1316" s="203" t="s">
        <v>629</v>
      </c>
      <c r="P1316" s="212">
        <v>10500</v>
      </c>
      <c r="Q1316" s="205">
        <v>1</v>
      </c>
      <c r="R1316" s="203" t="s">
        <v>632</v>
      </c>
      <c r="S1316" s="211">
        <v>41435.674490740697</v>
      </c>
      <c r="T1316" s="212">
        <v>-3</v>
      </c>
      <c r="U1316" s="224">
        <v>10500</v>
      </c>
    </row>
    <row r="1317" spans="1:21" s="183" customFormat="1" hidden="1">
      <c r="A1317" s="203" t="s">
        <v>622</v>
      </c>
      <c r="B1317" s="203" t="s">
        <v>623</v>
      </c>
      <c r="C1317" s="203" t="s">
        <v>624</v>
      </c>
      <c r="D1317" s="203"/>
      <c r="E1317" s="203" t="s">
        <v>2348</v>
      </c>
      <c r="F1317" s="203" t="s">
        <v>629</v>
      </c>
      <c r="G1317" s="205" t="s">
        <v>629</v>
      </c>
      <c r="H1317" s="203" t="s">
        <v>79</v>
      </c>
      <c r="I1317" s="203" t="s">
        <v>1066</v>
      </c>
      <c r="J1317" s="203" t="s">
        <v>1067</v>
      </c>
      <c r="K1317" s="203" t="s">
        <v>629</v>
      </c>
      <c r="L1317" s="211">
        <v>41429.627777777801</v>
      </c>
      <c r="M1317" s="203" t="s">
        <v>630</v>
      </c>
      <c r="N1317" s="212">
        <v>4</v>
      </c>
      <c r="O1317" s="203" t="s">
        <v>629</v>
      </c>
      <c r="P1317" s="212">
        <v>58000</v>
      </c>
      <c r="Q1317" s="205">
        <v>1</v>
      </c>
      <c r="R1317" s="203" t="s">
        <v>632</v>
      </c>
      <c r="S1317" s="211">
        <v>41435.307986111096</v>
      </c>
      <c r="T1317" s="212">
        <v>-4</v>
      </c>
      <c r="U1317" s="224">
        <v>58000</v>
      </c>
    </row>
    <row r="1318" spans="1:21" s="183" customFormat="1" hidden="1">
      <c r="A1318" s="203" t="s">
        <v>622</v>
      </c>
      <c r="B1318" s="203" t="s">
        <v>623</v>
      </c>
      <c r="C1318" s="203" t="s">
        <v>624</v>
      </c>
      <c r="D1318" s="203"/>
      <c r="E1318" s="203" t="s">
        <v>2348</v>
      </c>
      <c r="F1318" s="203" t="s">
        <v>629</v>
      </c>
      <c r="G1318" s="205" t="s">
        <v>629</v>
      </c>
      <c r="H1318" s="203" t="s">
        <v>79</v>
      </c>
      <c r="I1318" s="203" t="s">
        <v>1072</v>
      </c>
      <c r="J1318" s="203" t="s">
        <v>1073</v>
      </c>
      <c r="K1318" s="203" t="s">
        <v>629</v>
      </c>
      <c r="L1318" s="211">
        <v>41429.627083333296</v>
      </c>
      <c r="M1318" s="203" t="s">
        <v>630</v>
      </c>
      <c r="N1318" s="212">
        <v>8</v>
      </c>
      <c r="O1318" s="203" t="s">
        <v>629</v>
      </c>
      <c r="P1318" s="212">
        <v>346944</v>
      </c>
      <c r="Q1318" s="205">
        <v>1</v>
      </c>
      <c r="R1318" s="203" t="s">
        <v>632</v>
      </c>
      <c r="S1318" s="211">
        <v>41435.674479166701</v>
      </c>
      <c r="T1318" s="212">
        <v>-8</v>
      </c>
      <c r="U1318" s="224">
        <v>312981.36</v>
      </c>
    </row>
    <row r="1319" spans="1:21" s="183" customFormat="1" hidden="1">
      <c r="A1319" s="203" t="s">
        <v>622</v>
      </c>
      <c r="B1319" s="203" t="s">
        <v>623</v>
      </c>
      <c r="C1319" s="203" t="s">
        <v>624</v>
      </c>
      <c r="D1319" s="203"/>
      <c r="E1319" s="203" t="s">
        <v>2348</v>
      </c>
      <c r="F1319" s="203" t="s">
        <v>629</v>
      </c>
      <c r="G1319" s="205" t="s">
        <v>629</v>
      </c>
      <c r="H1319" s="203" t="s">
        <v>79</v>
      </c>
      <c r="I1319" s="203" t="s">
        <v>1154</v>
      </c>
      <c r="J1319" s="203" t="s">
        <v>368</v>
      </c>
      <c r="K1319" s="203" t="s">
        <v>629</v>
      </c>
      <c r="L1319" s="211">
        <v>41430.612500000003</v>
      </c>
      <c r="M1319" s="203" t="s">
        <v>630</v>
      </c>
      <c r="N1319" s="212">
        <v>8</v>
      </c>
      <c r="O1319" s="203" t="s">
        <v>629</v>
      </c>
      <c r="P1319" s="212">
        <v>350000</v>
      </c>
      <c r="Q1319" s="205">
        <v>1</v>
      </c>
      <c r="R1319" s="203" t="s">
        <v>632</v>
      </c>
      <c r="S1319" s="211">
        <v>41435.674479166701</v>
      </c>
      <c r="T1319" s="212">
        <v>-8</v>
      </c>
      <c r="U1319" s="224">
        <v>312000</v>
      </c>
    </row>
    <row r="1320" spans="1:21" s="183" customFormat="1" hidden="1">
      <c r="A1320" s="203" t="s">
        <v>622</v>
      </c>
      <c r="B1320" s="203" t="s">
        <v>623</v>
      </c>
      <c r="C1320" s="203" t="s">
        <v>624</v>
      </c>
      <c r="D1320" s="203"/>
      <c r="E1320" s="203" t="s">
        <v>2352</v>
      </c>
      <c r="F1320" s="203" t="s">
        <v>2353</v>
      </c>
      <c r="G1320" s="205">
        <v>1</v>
      </c>
      <c r="H1320" s="203" t="s">
        <v>79</v>
      </c>
      <c r="I1320" s="203" t="s">
        <v>668</v>
      </c>
      <c r="J1320" s="203" t="s">
        <v>447</v>
      </c>
      <c r="K1320" s="203" t="s">
        <v>629</v>
      </c>
      <c r="L1320" s="211">
        <v>41442.636111111096</v>
      </c>
      <c r="M1320" s="203" t="s">
        <v>630</v>
      </c>
      <c r="N1320" s="212">
        <v>5</v>
      </c>
      <c r="O1320" s="203" t="s">
        <v>669</v>
      </c>
      <c r="P1320" s="212">
        <v>92500</v>
      </c>
      <c r="Q1320" s="205">
        <v>1</v>
      </c>
      <c r="R1320" s="203" t="s">
        <v>632</v>
      </c>
      <c r="S1320" s="211">
        <v>41438.534756944398</v>
      </c>
      <c r="T1320" s="212">
        <v>-5</v>
      </c>
      <c r="U1320" s="224">
        <v>92500</v>
      </c>
    </row>
    <row r="1321" spans="1:21" s="183" customFormat="1" hidden="1">
      <c r="A1321" s="203" t="s">
        <v>622</v>
      </c>
      <c r="B1321" s="203" t="s">
        <v>623</v>
      </c>
      <c r="C1321" s="203" t="s">
        <v>624</v>
      </c>
      <c r="D1321" s="203"/>
      <c r="E1321" s="203" t="s">
        <v>2352</v>
      </c>
      <c r="F1321" s="203" t="s">
        <v>2353</v>
      </c>
      <c r="G1321" s="205">
        <v>2</v>
      </c>
      <c r="H1321" s="203" t="s">
        <v>79</v>
      </c>
      <c r="I1321" s="203" t="s">
        <v>2354</v>
      </c>
      <c r="J1321" s="203" t="s">
        <v>446</v>
      </c>
      <c r="K1321" s="203" t="s">
        <v>629</v>
      </c>
      <c r="L1321" s="211">
        <v>41442.636111111096</v>
      </c>
      <c r="M1321" s="203" t="s">
        <v>630</v>
      </c>
      <c r="N1321" s="212">
        <v>100</v>
      </c>
      <c r="O1321" s="203" t="s">
        <v>631</v>
      </c>
      <c r="P1321" s="212">
        <v>173300</v>
      </c>
      <c r="Q1321" s="205">
        <v>1</v>
      </c>
      <c r="R1321" s="203" t="s">
        <v>632</v>
      </c>
      <c r="S1321" s="211">
        <v>41438.534745370402</v>
      </c>
      <c r="T1321" s="212">
        <v>-100</v>
      </c>
      <c r="U1321" s="224">
        <v>173300</v>
      </c>
    </row>
    <row r="1322" spans="1:21" s="183" customFormat="1" hidden="1">
      <c r="A1322" s="203" t="s">
        <v>622</v>
      </c>
      <c r="B1322" s="203" t="s">
        <v>623</v>
      </c>
      <c r="C1322" s="203" t="s">
        <v>624</v>
      </c>
      <c r="D1322" s="203"/>
      <c r="E1322" s="203" t="s">
        <v>2352</v>
      </c>
      <c r="F1322" s="203" t="s">
        <v>629</v>
      </c>
      <c r="G1322" s="205" t="s">
        <v>629</v>
      </c>
      <c r="H1322" s="203" t="s">
        <v>79</v>
      </c>
      <c r="I1322" s="203" t="s">
        <v>680</v>
      </c>
      <c r="J1322" s="203" t="s">
        <v>681</v>
      </c>
      <c r="K1322" s="203" t="s">
        <v>629</v>
      </c>
      <c r="L1322" s="211">
        <v>41430.565277777801</v>
      </c>
      <c r="M1322" s="203" t="s">
        <v>630</v>
      </c>
      <c r="N1322" s="212">
        <v>50</v>
      </c>
      <c r="O1322" s="203" t="s">
        <v>629</v>
      </c>
      <c r="P1322" s="212">
        <v>448611.5</v>
      </c>
      <c r="Q1322" s="205">
        <v>1</v>
      </c>
      <c r="R1322" s="203" t="s">
        <v>632</v>
      </c>
      <c r="S1322" s="211">
        <v>41435.307974536998</v>
      </c>
      <c r="T1322" s="212">
        <v>-50</v>
      </c>
      <c r="U1322" s="224">
        <v>448611.5</v>
      </c>
    </row>
    <row r="1323" spans="1:21" s="183" customFormat="1" hidden="1">
      <c r="A1323" s="203" t="s">
        <v>622</v>
      </c>
      <c r="B1323" s="203" t="s">
        <v>623</v>
      </c>
      <c r="C1323" s="203" t="s">
        <v>624</v>
      </c>
      <c r="D1323" s="203"/>
      <c r="E1323" s="203" t="s">
        <v>2352</v>
      </c>
      <c r="F1323" s="203" t="s">
        <v>629</v>
      </c>
      <c r="G1323" s="205" t="s">
        <v>629</v>
      </c>
      <c r="H1323" s="203" t="s">
        <v>79</v>
      </c>
      <c r="I1323" s="203" t="s">
        <v>1095</v>
      </c>
      <c r="J1323" s="203" t="s">
        <v>376</v>
      </c>
      <c r="K1323" s="203" t="s">
        <v>629</v>
      </c>
      <c r="L1323" s="211">
        <v>41430.613194444399</v>
      </c>
      <c r="M1323" s="203" t="s">
        <v>630</v>
      </c>
      <c r="N1323" s="212">
        <v>6</v>
      </c>
      <c r="O1323" s="203" t="s">
        <v>629</v>
      </c>
      <c r="P1323" s="212">
        <v>36000</v>
      </c>
      <c r="Q1323" s="205">
        <v>1</v>
      </c>
      <c r="R1323" s="203" t="s">
        <v>632</v>
      </c>
      <c r="S1323" s="211">
        <v>41435.307986111096</v>
      </c>
      <c r="T1323" s="212">
        <v>-6</v>
      </c>
      <c r="U1323" s="224">
        <v>62700</v>
      </c>
    </row>
    <row r="1324" spans="1:21" s="183" customFormat="1" hidden="1">
      <c r="A1324" s="203" t="s">
        <v>622</v>
      </c>
      <c r="B1324" s="203" t="s">
        <v>623</v>
      </c>
      <c r="C1324" s="203" t="s">
        <v>624</v>
      </c>
      <c r="D1324" s="203"/>
      <c r="E1324" s="203" t="s">
        <v>2352</v>
      </c>
      <c r="F1324" s="203" t="s">
        <v>629</v>
      </c>
      <c r="G1324" s="205" t="s">
        <v>629</v>
      </c>
      <c r="H1324" s="203" t="s">
        <v>79</v>
      </c>
      <c r="I1324" s="203" t="s">
        <v>1066</v>
      </c>
      <c r="J1324" s="203" t="s">
        <v>1067</v>
      </c>
      <c r="K1324" s="203" t="s">
        <v>629</v>
      </c>
      <c r="L1324" s="211">
        <v>41430.565972222197</v>
      </c>
      <c r="M1324" s="203" t="s">
        <v>630</v>
      </c>
      <c r="N1324" s="212">
        <v>1</v>
      </c>
      <c r="O1324" s="203" t="s">
        <v>629</v>
      </c>
      <c r="P1324" s="212">
        <v>14500</v>
      </c>
      <c r="Q1324" s="205">
        <v>1</v>
      </c>
      <c r="R1324" s="203" t="s">
        <v>632</v>
      </c>
      <c r="S1324" s="211">
        <v>41435.674490740697</v>
      </c>
      <c r="T1324" s="212">
        <v>-4</v>
      </c>
      <c r="U1324" s="224">
        <v>58000</v>
      </c>
    </row>
    <row r="1325" spans="1:21" s="183" customFormat="1" hidden="1">
      <c r="A1325" s="203" t="s">
        <v>622</v>
      </c>
      <c r="B1325" s="203" t="s">
        <v>623</v>
      </c>
      <c r="C1325" s="203" t="s">
        <v>624</v>
      </c>
      <c r="D1325" s="203"/>
      <c r="E1325" s="203" t="s">
        <v>2355</v>
      </c>
      <c r="F1325" s="203" t="s">
        <v>629</v>
      </c>
      <c r="G1325" s="205" t="s">
        <v>629</v>
      </c>
      <c r="H1325" s="203" t="s">
        <v>79</v>
      </c>
      <c r="I1325" s="203" t="s">
        <v>1056</v>
      </c>
      <c r="J1325" s="203" t="s">
        <v>1057</v>
      </c>
      <c r="K1325" s="203" t="s">
        <v>629</v>
      </c>
      <c r="L1325" s="215">
        <v>41429</v>
      </c>
      <c r="M1325" s="203" t="s">
        <v>630</v>
      </c>
      <c r="N1325" s="212">
        <v>3</v>
      </c>
      <c r="O1325" s="203" t="s">
        <v>629</v>
      </c>
      <c r="P1325" s="212">
        <v>34874.129999999997</v>
      </c>
      <c r="Q1325" s="205">
        <v>1</v>
      </c>
      <c r="R1325" s="203" t="s">
        <v>632</v>
      </c>
      <c r="S1325" s="211">
        <v>41429.569247685198</v>
      </c>
      <c r="T1325" s="212">
        <v>-3</v>
      </c>
      <c r="U1325" s="224">
        <v>34874.129999999997</v>
      </c>
    </row>
    <row r="1326" spans="1:21" s="183" customFormat="1" hidden="1">
      <c r="A1326" s="203" t="s">
        <v>622</v>
      </c>
      <c r="B1326" s="203" t="s">
        <v>623</v>
      </c>
      <c r="C1326" s="203" t="s">
        <v>624</v>
      </c>
      <c r="D1326" s="203"/>
      <c r="E1326" s="203" t="s">
        <v>2355</v>
      </c>
      <c r="F1326" s="203" t="s">
        <v>629</v>
      </c>
      <c r="G1326" s="205" t="s">
        <v>629</v>
      </c>
      <c r="H1326" s="203" t="s">
        <v>79</v>
      </c>
      <c r="I1326" s="203" t="s">
        <v>1130</v>
      </c>
      <c r="J1326" s="203" t="s">
        <v>448</v>
      </c>
      <c r="K1326" s="203" t="s">
        <v>629</v>
      </c>
      <c r="L1326" s="215">
        <v>41429</v>
      </c>
      <c r="M1326" s="203" t="s">
        <v>630</v>
      </c>
      <c r="N1326" s="212">
        <v>3</v>
      </c>
      <c r="O1326" s="203" t="s">
        <v>629</v>
      </c>
      <c r="P1326" s="212">
        <v>56100</v>
      </c>
      <c r="Q1326" s="205">
        <v>1</v>
      </c>
      <c r="R1326" s="203" t="s">
        <v>632</v>
      </c>
      <c r="S1326" s="211">
        <v>41429.569247685198</v>
      </c>
      <c r="T1326" s="212">
        <v>-3</v>
      </c>
      <c r="U1326" s="224">
        <v>56100</v>
      </c>
    </row>
    <row r="1327" spans="1:21" s="183" customFormat="1" hidden="1">
      <c r="A1327" s="203" t="s">
        <v>622</v>
      </c>
      <c r="B1327" s="203" t="s">
        <v>623</v>
      </c>
      <c r="C1327" s="203" t="s">
        <v>624</v>
      </c>
      <c r="D1327" s="203"/>
      <c r="E1327" s="203" t="s">
        <v>2356</v>
      </c>
      <c r="F1327" s="203" t="s">
        <v>629</v>
      </c>
      <c r="G1327" s="205" t="s">
        <v>629</v>
      </c>
      <c r="H1327" s="203" t="s">
        <v>79</v>
      </c>
      <c r="I1327" s="203" t="s">
        <v>2357</v>
      </c>
      <c r="J1327" s="203" t="s">
        <v>2358</v>
      </c>
      <c r="K1327" s="203" t="s">
        <v>629</v>
      </c>
      <c r="L1327" s="215">
        <v>41453</v>
      </c>
      <c r="M1327" s="203" t="s">
        <v>630</v>
      </c>
      <c r="N1327" s="212">
        <v>1</v>
      </c>
      <c r="O1327" s="203" t="s">
        <v>629</v>
      </c>
      <c r="P1327" s="212">
        <v>0</v>
      </c>
      <c r="Q1327" s="205">
        <v>1</v>
      </c>
      <c r="R1327" s="203" t="s">
        <v>629</v>
      </c>
      <c r="S1327" s="203" t="s">
        <v>629</v>
      </c>
      <c r="T1327" s="212" t="s">
        <v>629</v>
      </c>
      <c r="U1327" s="224" t="s">
        <v>629</v>
      </c>
    </row>
    <row r="1328" spans="1:21" s="183" customFormat="1" hidden="1">
      <c r="A1328" s="203" t="s">
        <v>622</v>
      </c>
      <c r="B1328" s="203" t="s">
        <v>623</v>
      </c>
      <c r="C1328" s="203" t="s">
        <v>624</v>
      </c>
      <c r="D1328" s="203"/>
      <c r="E1328" s="203" t="s">
        <v>2359</v>
      </c>
      <c r="F1328" s="203" t="s">
        <v>629</v>
      </c>
      <c r="G1328" s="205" t="s">
        <v>629</v>
      </c>
      <c r="H1328" s="203" t="s">
        <v>79</v>
      </c>
      <c r="I1328" s="203" t="s">
        <v>915</v>
      </c>
      <c r="J1328" s="203" t="s">
        <v>916</v>
      </c>
      <c r="K1328" s="203" t="s">
        <v>629</v>
      </c>
      <c r="L1328" s="211">
        <v>41453.365277777797</v>
      </c>
      <c r="M1328" s="203" t="s">
        <v>630</v>
      </c>
      <c r="N1328" s="212">
        <v>1</v>
      </c>
      <c r="O1328" s="203" t="s">
        <v>629</v>
      </c>
      <c r="P1328" s="212">
        <v>772992</v>
      </c>
      <c r="Q1328" s="205">
        <v>1</v>
      </c>
      <c r="R1328" s="203" t="s">
        <v>632</v>
      </c>
      <c r="S1328" s="211">
        <v>41437.546446759297</v>
      </c>
      <c r="T1328" s="212">
        <v>-1</v>
      </c>
      <c r="U1328" s="224">
        <v>772992</v>
      </c>
    </row>
    <row r="1329" spans="1:21" s="183" customFormat="1" hidden="1">
      <c r="A1329" s="203" t="s">
        <v>622</v>
      </c>
      <c r="B1329" s="203" t="s">
        <v>623</v>
      </c>
      <c r="C1329" s="203" t="s">
        <v>624</v>
      </c>
      <c r="D1329" s="203"/>
      <c r="E1329" s="203" t="s">
        <v>2359</v>
      </c>
      <c r="F1329" s="203" t="s">
        <v>629</v>
      </c>
      <c r="G1329" s="205" t="s">
        <v>629</v>
      </c>
      <c r="H1329" s="203" t="s">
        <v>79</v>
      </c>
      <c r="I1329" s="203" t="s">
        <v>2360</v>
      </c>
      <c r="J1329" s="203" t="s">
        <v>2361</v>
      </c>
      <c r="K1329" s="203" t="s">
        <v>629</v>
      </c>
      <c r="L1329" s="211">
        <v>41453.365277777797</v>
      </c>
      <c r="M1329" s="203" t="s">
        <v>630</v>
      </c>
      <c r="N1329" s="212">
        <v>1</v>
      </c>
      <c r="O1329" s="203" t="s">
        <v>629</v>
      </c>
      <c r="P1329" s="212">
        <v>689535</v>
      </c>
      <c r="Q1329" s="205">
        <v>1</v>
      </c>
      <c r="R1329" s="203" t="s">
        <v>632</v>
      </c>
      <c r="S1329" s="211">
        <v>41437.546446759297</v>
      </c>
      <c r="T1329" s="212">
        <v>-1</v>
      </c>
      <c r="U1329" s="224">
        <v>689535</v>
      </c>
    </row>
    <row r="1330" spans="1:21" s="183" customFormat="1" hidden="1">
      <c r="A1330" s="203" t="s">
        <v>622</v>
      </c>
      <c r="B1330" s="203" t="s">
        <v>623</v>
      </c>
      <c r="C1330" s="203" t="s">
        <v>624</v>
      </c>
      <c r="D1330" s="203"/>
      <c r="E1330" s="203" t="s">
        <v>2362</v>
      </c>
      <c r="F1330" s="203" t="s">
        <v>2363</v>
      </c>
      <c r="G1330" s="205">
        <v>1</v>
      </c>
      <c r="H1330" s="203" t="s">
        <v>79</v>
      </c>
      <c r="I1330" s="203" t="s">
        <v>2364</v>
      </c>
      <c r="J1330" s="203" t="s">
        <v>2365</v>
      </c>
      <c r="K1330" s="203" t="s">
        <v>629</v>
      </c>
      <c r="L1330" s="211">
        <v>41442.658645833297</v>
      </c>
      <c r="M1330" s="203" t="s">
        <v>630</v>
      </c>
      <c r="N1330" s="212">
        <v>1</v>
      </c>
      <c r="O1330" s="203" t="s">
        <v>1011</v>
      </c>
      <c r="P1330" s="212">
        <v>502906</v>
      </c>
      <c r="Q1330" s="205">
        <v>1</v>
      </c>
      <c r="R1330" s="203" t="s">
        <v>629</v>
      </c>
      <c r="S1330" s="203" t="s">
        <v>629</v>
      </c>
      <c r="T1330" s="212" t="s">
        <v>629</v>
      </c>
      <c r="U1330" s="224" t="s">
        <v>629</v>
      </c>
    </row>
    <row r="1331" spans="1:21" s="183" customFormat="1" hidden="1">
      <c r="A1331" s="203" t="s">
        <v>622</v>
      </c>
      <c r="B1331" s="203" t="s">
        <v>623</v>
      </c>
      <c r="C1331" s="203" t="s">
        <v>624</v>
      </c>
      <c r="D1331" s="203"/>
      <c r="E1331" s="203" t="s">
        <v>2362</v>
      </c>
      <c r="F1331" s="203" t="s">
        <v>629</v>
      </c>
      <c r="G1331" s="205" t="s">
        <v>629</v>
      </c>
      <c r="H1331" s="203" t="s">
        <v>79</v>
      </c>
      <c r="I1331" s="203" t="s">
        <v>2366</v>
      </c>
      <c r="J1331" s="203" t="s">
        <v>2367</v>
      </c>
      <c r="K1331" s="203" t="s">
        <v>629</v>
      </c>
      <c r="L1331" s="211">
        <v>41427.287499999999</v>
      </c>
      <c r="M1331" s="203" t="s">
        <v>630</v>
      </c>
      <c r="N1331" s="212">
        <v>1</v>
      </c>
      <c r="O1331" s="203" t="s">
        <v>629</v>
      </c>
      <c r="P1331" s="212">
        <v>550000</v>
      </c>
      <c r="Q1331" s="205">
        <v>1</v>
      </c>
      <c r="R1331" s="203" t="s">
        <v>632</v>
      </c>
      <c r="S1331" s="211">
        <v>41428.6011574074</v>
      </c>
      <c r="T1331" s="212">
        <v>-1</v>
      </c>
      <c r="U1331" s="224">
        <v>550000</v>
      </c>
    </row>
    <row r="1332" spans="1:21" s="183" customFormat="1" hidden="1">
      <c r="A1332" s="203" t="s">
        <v>622</v>
      </c>
      <c r="B1332" s="203" t="s">
        <v>623</v>
      </c>
      <c r="C1332" s="203" t="s">
        <v>624</v>
      </c>
      <c r="D1332" s="203"/>
      <c r="E1332" s="203" t="s">
        <v>2368</v>
      </c>
      <c r="F1332" s="203" t="s">
        <v>2369</v>
      </c>
      <c r="G1332" s="205">
        <v>1</v>
      </c>
      <c r="H1332" s="203" t="s">
        <v>79</v>
      </c>
      <c r="I1332" s="203" t="s">
        <v>738</v>
      </c>
      <c r="J1332" s="203" t="s">
        <v>739</v>
      </c>
      <c r="K1332" s="203" t="s">
        <v>629</v>
      </c>
      <c r="L1332" s="211">
        <v>41438.386527777802</v>
      </c>
      <c r="M1332" s="203" t="s">
        <v>630</v>
      </c>
      <c r="N1332" s="212">
        <v>1</v>
      </c>
      <c r="O1332" s="203" t="s">
        <v>631</v>
      </c>
      <c r="P1332" s="212">
        <v>1789071.43</v>
      </c>
      <c r="Q1332" s="205">
        <v>1</v>
      </c>
      <c r="R1332" s="203" t="s">
        <v>632</v>
      </c>
      <c r="S1332" s="211">
        <v>41430.4511921296</v>
      </c>
      <c r="T1332" s="212">
        <v>-1</v>
      </c>
      <c r="U1332" s="224">
        <v>1789071.43</v>
      </c>
    </row>
    <row r="1333" spans="1:21" s="183" customFormat="1" hidden="1">
      <c r="A1333" s="203" t="s">
        <v>622</v>
      </c>
      <c r="B1333" s="203" t="s">
        <v>623</v>
      </c>
      <c r="C1333" s="203" t="s">
        <v>624</v>
      </c>
      <c r="D1333" s="203"/>
      <c r="E1333" s="203" t="s">
        <v>2368</v>
      </c>
      <c r="F1333" s="203" t="s">
        <v>2369</v>
      </c>
      <c r="G1333" s="205">
        <v>1</v>
      </c>
      <c r="H1333" s="203" t="s">
        <v>79</v>
      </c>
      <c r="I1333" s="203" t="s">
        <v>738</v>
      </c>
      <c r="J1333" s="203" t="s">
        <v>739</v>
      </c>
      <c r="K1333" s="203" t="s">
        <v>629</v>
      </c>
      <c r="L1333" s="211">
        <v>41438.386527777802</v>
      </c>
      <c r="M1333" s="203" t="s">
        <v>630</v>
      </c>
      <c r="N1333" s="212">
        <v>1</v>
      </c>
      <c r="O1333" s="203" t="s">
        <v>631</v>
      </c>
      <c r="P1333" s="212">
        <v>1789071.43</v>
      </c>
      <c r="Q1333" s="205">
        <v>2</v>
      </c>
      <c r="R1333" s="203" t="s">
        <v>632</v>
      </c>
      <c r="S1333" s="211">
        <v>41435.676516203697</v>
      </c>
      <c r="T1333" s="212">
        <v>-1</v>
      </c>
      <c r="U1333" s="224">
        <v>1789071.43</v>
      </c>
    </row>
    <row r="1334" spans="1:21" s="183" customFormat="1" hidden="1">
      <c r="A1334" s="203" t="s">
        <v>622</v>
      </c>
      <c r="B1334" s="203" t="s">
        <v>623</v>
      </c>
      <c r="C1334" s="203" t="s">
        <v>624</v>
      </c>
      <c r="D1334" s="203"/>
      <c r="E1334" s="203" t="s">
        <v>2368</v>
      </c>
      <c r="F1334" s="203" t="s">
        <v>2369</v>
      </c>
      <c r="G1334" s="205">
        <v>2</v>
      </c>
      <c r="H1334" s="203" t="s">
        <v>79</v>
      </c>
      <c r="I1334" s="203" t="s">
        <v>2370</v>
      </c>
      <c r="J1334" s="203" t="s">
        <v>2371</v>
      </c>
      <c r="K1334" s="203" t="s">
        <v>629</v>
      </c>
      <c r="L1334" s="211">
        <v>41438.386527777802</v>
      </c>
      <c r="M1334" s="203" t="s">
        <v>630</v>
      </c>
      <c r="N1334" s="212">
        <v>1</v>
      </c>
      <c r="O1334" s="203" t="s">
        <v>950</v>
      </c>
      <c r="P1334" s="212">
        <v>1143257.5</v>
      </c>
      <c r="Q1334" s="205">
        <v>1</v>
      </c>
      <c r="R1334" s="203" t="s">
        <v>632</v>
      </c>
      <c r="S1334" s="211">
        <v>41435.676516203697</v>
      </c>
      <c r="T1334" s="212">
        <v>-1</v>
      </c>
      <c r="U1334" s="224">
        <v>1143257.5</v>
      </c>
    </row>
    <row r="1335" spans="1:21" s="183" customFormat="1" hidden="1">
      <c r="A1335" s="203" t="s">
        <v>622</v>
      </c>
      <c r="B1335" s="203" t="s">
        <v>623</v>
      </c>
      <c r="C1335" s="203" t="s">
        <v>624</v>
      </c>
      <c r="D1335" s="203"/>
      <c r="E1335" s="203" t="s">
        <v>2368</v>
      </c>
      <c r="F1335" s="203" t="s">
        <v>629</v>
      </c>
      <c r="G1335" s="205" t="s">
        <v>629</v>
      </c>
      <c r="H1335" s="203" t="s">
        <v>79</v>
      </c>
      <c r="I1335" s="203" t="s">
        <v>738</v>
      </c>
      <c r="J1335" s="203" t="s">
        <v>739</v>
      </c>
      <c r="K1335" s="203" t="s">
        <v>629</v>
      </c>
      <c r="L1335" s="211">
        <v>41430.423611111102</v>
      </c>
      <c r="M1335" s="203" t="s">
        <v>630</v>
      </c>
      <c r="N1335" s="212">
        <v>1</v>
      </c>
      <c r="O1335" s="203" t="s">
        <v>629</v>
      </c>
      <c r="P1335" s="212">
        <v>1789071.43</v>
      </c>
      <c r="Q1335" s="205">
        <v>1</v>
      </c>
      <c r="R1335" s="203" t="s">
        <v>632</v>
      </c>
      <c r="S1335" s="211">
        <v>41430.4511921296</v>
      </c>
      <c r="T1335" s="212">
        <v>-1</v>
      </c>
      <c r="U1335" s="224">
        <v>1789071.43</v>
      </c>
    </row>
    <row r="1336" spans="1:21" s="183" customFormat="1" hidden="1">
      <c r="A1336" s="203" t="s">
        <v>622</v>
      </c>
      <c r="B1336" s="203" t="s">
        <v>623</v>
      </c>
      <c r="C1336" s="203" t="s">
        <v>624</v>
      </c>
      <c r="D1336" s="203"/>
      <c r="E1336" s="203" t="s">
        <v>2368</v>
      </c>
      <c r="F1336" s="203" t="s">
        <v>629</v>
      </c>
      <c r="G1336" s="205" t="s">
        <v>629</v>
      </c>
      <c r="H1336" s="203" t="s">
        <v>79</v>
      </c>
      <c r="I1336" s="203" t="s">
        <v>738</v>
      </c>
      <c r="J1336" s="203" t="s">
        <v>739</v>
      </c>
      <c r="K1336" s="203" t="s">
        <v>629</v>
      </c>
      <c r="L1336" s="211">
        <v>41430.423611111102</v>
      </c>
      <c r="M1336" s="203" t="s">
        <v>630</v>
      </c>
      <c r="N1336" s="212">
        <v>1</v>
      </c>
      <c r="O1336" s="203" t="s">
        <v>629</v>
      </c>
      <c r="P1336" s="212">
        <v>1789071.43</v>
      </c>
      <c r="Q1336" s="205">
        <v>2</v>
      </c>
      <c r="R1336" s="203" t="s">
        <v>632</v>
      </c>
      <c r="S1336" s="211">
        <v>41435.676516203697</v>
      </c>
      <c r="T1336" s="212">
        <v>-1</v>
      </c>
      <c r="U1336" s="224">
        <v>1789071.43</v>
      </c>
    </row>
    <row r="1337" spans="1:21" s="183" customFormat="1" hidden="1">
      <c r="A1337" s="203" t="s">
        <v>622</v>
      </c>
      <c r="B1337" s="203" t="s">
        <v>623</v>
      </c>
      <c r="C1337" s="203" t="s">
        <v>624</v>
      </c>
      <c r="D1337" s="203"/>
      <c r="E1337" s="203" t="s">
        <v>2372</v>
      </c>
      <c r="F1337" s="203" t="s">
        <v>629</v>
      </c>
      <c r="G1337" s="205" t="s">
        <v>629</v>
      </c>
      <c r="H1337" s="203" t="s">
        <v>79</v>
      </c>
      <c r="I1337" s="203" t="s">
        <v>2373</v>
      </c>
      <c r="J1337" s="203" t="s">
        <v>2374</v>
      </c>
      <c r="K1337" s="203" t="s">
        <v>629</v>
      </c>
      <c r="L1337" s="211">
        <v>41439.474999999999</v>
      </c>
      <c r="M1337" s="203" t="s">
        <v>630</v>
      </c>
      <c r="N1337" s="212">
        <v>3</v>
      </c>
      <c r="O1337" s="203" t="s">
        <v>629</v>
      </c>
      <c r="P1337" s="212">
        <v>0</v>
      </c>
      <c r="Q1337" s="205">
        <v>1</v>
      </c>
      <c r="R1337" s="203" t="s">
        <v>632</v>
      </c>
      <c r="S1337" s="211">
        <v>41586.668981481504</v>
      </c>
      <c r="T1337" s="212">
        <v>-3</v>
      </c>
      <c r="U1337" s="224">
        <v>405000</v>
      </c>
    </row>
    <row r="1338" spans="1:21" s="183" customFormat="1" hidden="1">
      <c r="A1338" s="203" t="s">
        <v>622</v>
      </c>
      <c r="B1338" s="203" t="s">
        <v>623</v>
      </c>
      <c r="C1338" s="203" t="s">
        <v>624</v>
      </c>
      <c r="D1338" s="203"/>
      <c r="E1338" s="203" t="s">
        <v>2372</v>
      </c>
      <c r="F1338" s="203" t="s">
        <v>629</v>
      </c>
      <c r="G1338" s="205" t="s">
        <v>629</v>
      </c>
      <c r="H1338" s="203" t="s">
        <v>79</v>
      </c>
      <c r="I1338" s="203" t="s">
        <v>2375</v>
      </c>
      <c r="J1338" s="203" t="s">
        <v>2376</v>
      </c>
      <c r="K1338" s="203" t="s">
        <v>629</v>
      </c>
      <c r="L1338" s="211">
        <v>41439.474999999999</v>
      </c>
      <c r="M1338" s="203" t="s">
        <v>630</v>
      </c>
      <c r="N1338" s="212">
        <v>3</v>
      </c>
      <c r="O1338" s="203" t="s">
        <v>629</v>
      </c>
      <c r="P1338" s="212">
        <v>0</v>
      </c>
      <c r="Q1338" s="205">
        <v>1</v>
      </c>
      <c r="R1338" s="203" t="s">
        <v>629</v>
      </c>
      <c r="S1338" s="203" t="s">
        <v>629</v>
      </c>
      <c r="T1338" s="212" t="s">
        <v>629</v>
      </c>
      <c r="U1338" s="224" t="s">
        <v>629</v>
      </c>
    </row>
    <row r="1339" spans="1:21" s="183" customFormat="1" hidden="1">
      <c r="A1339" s="203" t="s">
        <v>622</v>
      </c>
      <c r="B1339" s="203" t="s">
        <v>623</v>
      </c>
      <c r="C1339" s="203" t="s">
        <v>624</v>
      </c>
      <c r="D1339" s="203"/>
      <c r="E1339" s="203" t="s">
        <v>2372</v>
      </c>
      <c r="F1339" s="203" t="s">
        <v>629</v>
      </c>
      <c r="G1339" s="205" t="s">
        <v>629</v>
      </c>
      <c r="H1339" s="203" t="s">
        <v>79</v>
      </c>
      <c r="I1339" s="203" t="s">
        <v>2377</v>
      </c>
      <c r="J1339" s="203" t="s">
        <v>2378</v>
      </c>
      <c r="K1339" s="203" t="s">
        <v>629</v>
      </c>
      <c r="L1339" s="211">
        <v>41439.474999999999</v>
      </c>
      <c r="M1339" s="203" t="s">
        <v>630</v>
      </c>
      <c r="N1339" s="212">
        <v>4</v>
      </c>
      <c r="O1339" s="203" t="s">
        <v>629</v>
      </c>
      <c r="P1339" s="212">
        <v>0</v>
      </c>
      <c r="Q1339" s="205">
        <v>1</v>
      </c>
      <c r="R1339" s="203" t="s">
        <v>629</v>
      </c>
      <c r="S1339" s="203" t="s">
        <v>629</v>
      </c>
      <c r="T1339" s="212" t="s">
        <v>629</v>
      </c>
      <c r="U1339" s="224" t="s">
        <v>629</v>
      </c>
    </row>
    <row r="1340" spans="1:21" s="183" customFormat="1" hidden="1">
      <c r="A1340" s="203" t="s">
        <v>622</v>
      </c>
      <c r="B1340" s="203" t="s">
        <v>623</v>
      </c>
      <c r="C1340" s="203" t="s">
        <v>624</v>
      </c>
      <c r="D1340" s="203"/>
      <c r="E1340" s="203" t="s">
        <v>2372</v>
      </c>
      <c r="F1340" s="203" t="s">
        <v>629</v>
      </c>
      <c r="G1340" s="205" t="s">
        <v>629</v>
      </c>
      <c r="H1340" s="203" t="s">
        <v>79</v>
      </c>
      <c r="I1340" s="203" t="s">
        <v>2379</v>
      </c>
      <c r="J1340" s="203" t="s">
        <v>2380</v>
      </c>
      <c r="K1340" s="203" t="s">
        <v>629</v>
      </c>
      <c r="L1340" s="211">
        <v>41439.474999999999</v>
      </c>
      <c r="M1340" s="203" t="s">
        <v>630</v>
      </c>
      <c r="N1340" s="212">
        <v>1</v>
      </c>
      <c r="O1340" s="203" t="s">
        <v>629</v>
      </c>
      <c r="P1340" s="212">
        <v>0</v>
      </c>
      <c r="Q1340" s="205">
        <v>1</v>
      </c>
      <c r="R1340" s="203" t="s">
        <v>629</v>
      </c>
      <c r="S1340" s="203" t="s">
        <v>629</v>
      </c>
      <c r="T1340" s="212" t="s">
        <v>629</v>
      </c>
      <c r="U1340" s="224" t="s">
        <v>629</v>
      </c>
    </row>
    <row r="1341" spans="1:21" s="183" customFormat="1" hidden="1">
      <c r="A1341" s="203" t="s">
        <v>622</v>
      </c>
      <c r="B1341" s="203" t="s">
        <v>623</v>
      </c>
      <c r="C1341" s="203" t="s">
        <v>624</v>
      </c>
      <c r="D1341" s="203"/>
      <c r="E1341" s="203" t="s">
        <v>2372</v>
      </c>
      <c r="F1341" s="203" t="s">
        <v>629</v>
      </c>
      <c r="G1341" s="205" t="s">
        <v>629</v>
      </c>
      <c r="H1341" s="203" t="s">
        <v>79</v>
      </c>
      <c r="I1341" s="203" t="s">
        <v>2381</v>
      </c>
      <c r="J1341" s="203" t="s">
        <v>2382</v>
      </c>
      <c r="K1341" s="203" t="s">
        <v>629</v>
      </c>
      <c r="L1341" s="211">
        <v>41439.474999999999</v>
      </c>
      <c r="M1341" s="203" t="s">
        <v>630</v>
      </c>
      <c r="N1341" s="212">
        <v>6</v>
      </c>
      <c r="O1341" s="203" t="s">
        <v>629</v>
      </c>
      <c r="P1341" s="212">
        <v>0</v>
      </c>
      <c r="Q1341" s="205">
        <v>1</v>
      </c>
      <c r="R1341" s="203" t="s">
        <v>629</v>
      </c>
      <c r="S1341" s="203" t="s">
        <v>629</v>
      </c>
      <c r="T1341" s="212" t="s">
        <v>629</v>
      </c>
      <c r="U1341" s="224" t="s">
        <v>629</v>
      </c>
    </row>
    <row r="1342" spans="1:21" s="183" customFormat="1" hidden="1">
      <c r="A1342" s="203" t="s">
        <v>622</v>
      </c>
      <c r="B1342" s="203" t="s">
        <v>623</v>
      </c>
      <c r="C1342" s="203" t="s">
        <v>624</v>
      </c>
      <c r="D1342" s="203"/>
      <c r="E1342" s="203" t="s">
        <v>2383</v>
      </c>
      <c r="F1342" s="203" t="s">
        <v>629</v>
      </c>
      <c r="G1342" s="205" t="s">
        <v>629</v>
      </c>
      <c r="H1342" s="203" t="s">
        <v>79</v>
      </c>
      <c r="I1342" s="203" t="s">
        <v>738</v>
      </c>
      <c r="J1342" s="203" t="s">
        <v>739</v>
      </c>
      <c r="K1342" s="203" t="s">
        <v>629</v>
      </c>
      <c r="L1342" s="211">
        <v>41432.631944444402</v>
      </c>
      <c r="M1342" s="203" t="s">
        <v>630</v>
      </c>
      <c r="N1342" s="212">
        <v>1</v>
      </c>
      <c r="O1342" s="203" t="s">
        <v>629</v>
      </c>
      <c r="P1342" s="212">
        <v>1789071.43</v>
      </c>
      <c r="Q1342" s="205">
        <v>1</v>
      </c>
      <c r="R1342" s="203" t="s">
        <v>632</v>
      </c>
      <c r="S1342" s="211">
        <v>41435.642071759299</v>
      </c>
      <c r="T1342" s="212">
        <v>-1</v>
      </c>
      <c r="U1342" s="224">
        <v>1789071.43</v>
      </c>
    </row>
    <row r="1343" spans="1:21" s="183" customFormat="1" hidden="1">
      <c r="A1343" s="203" t="s">
        <v>622</v>
      </c>
      <c r="B1343" s="203" t="s">
        <v>623</v>
      </c>
      <c r="C1343" s="203" t="s">
        <v>624</v>
      </c>
      <c r="D1343" s="203"/>
      <c r="E1343" s="203" t="s">
        <v>2384</v>
      </c>
      <c r="F1343" s="203" t="s">
        <v>629</v>
      </c>
      <c r="G1343" s="205" t="s">
        <v>629</v>
      </c>
      <c r="H1343" s="203" t="s">
        <v>79</v>
      </c>
      <c r="I1343" s="203" t="s">
        <v>672</v>
      </c>
      <c r="J1343" s="203" t="s">
        <v>673</v>
      </c>
      <c r="K1343" s="203" t="s">
        <v>629</v>
      </c>
      <c r="L1343" s="215">
        <v>41519</v>
      </c>
      <c r="M1343" s="203" t="s">
        <v>674</v>
      </c>
      <c r="N1343" s="212">
        <v>2</v>
      </c>
      <c r="O1343" s="203" t="s">
        <v>629</v>
      </c>
      <c r="P1343" s="212">
        <v>1833590</v>
      </c>
      <c r="Q1343" s="205">
        <v>1</v>
      </c>
      <c r="R1343" s="203" t="s">
        <v>632</v>
      </c>
      <c r="S1343" s="211">
        <v>41542.3531365741</v>
      </c>
      <c r="T1343" s="212">
        <v>-2</v>
      </c>
      <c r="U1343" s="224">
        <v>1833590</v>
      </c>
    </row>
    <row r="1344" spans="1:21" s="183" customFormat="1" hidden="1">
      <c r="A1344" s="203" t="s">
        <v>622</v>
      </c>
      <c r="B1344" s="203" t="s">
        <v>623</v>
      </c>
      <c r="C1344" s="203" t="s">
        <v>624</v>
      </c>
      <c r="D1344" s="203"/>
      <c r="E1344" s="203" t="s">
        <v>2385</v>
      </c>
      <c r="F1344" s="203" t="s">
        <v>629</v>
      </c>
      <c r="G1344" s="205" t="s">
        <v>629</v>
      </c>
      <c r="H1344" s="203" t="s">
        <v>79</v>
      </c>
      <c r="I1344" s="203" t="s">
        <v>2323</v>
      </c>
      <c r="J1344" s="203" t="s">
        <v>2324</v>
      </c>
      <c r="K1344" s="203" t="s">
        <v>629</v>
      </c>
      <c r="L1344" s="215">
        <v>41438</v>
      </c>
      <c r="M1344" s="203" t="s">
        <v>630</v>
      </c>
      <c r="N1344" s="212">
        <v>1</v>
      </c>
      <c r="O1344" s="203" t="s">
        <v>629</v>
      </c>
      <c r="P1344" s="212">
        <v>5115000</v>
      </c>
      <c r="Q1344" s="205">
        <v>1</v>
      </c>
      <c r="R1344" s="203" t="s">
        <v>632</v>
      </c>
      <c r="S1344" s="211">
        <v>41442.587743055599</v>
      </c>
      <c r="T1344" s="212">
        <v>-1</v>
      </c>
      <c r="U1344" s="224">
        <v>5115000</v>
      </c>
    </row>
    <row r="1345" spans="1:21" s="183" customFormat="1" hidden="1">
      <c r="A1345" s="203" t="s">
        <v>622</v>
      </c>
      <c r="B1345" s="203" t="s">
        <v>623</v>
      </c>
      <c r="C1345" s="203" t="s">
        <v>624</v>
      </c>
      <c r="D1345" s="203"/>
      <c r="E1345" s="203" t="s">
        <v>2386</v>
      </c>
      <c r="F1345" s="203" t="s">
        <v>629</v>
      </c>
      <c r="G1345" s="205" t="s">
        <v>629</v>
      </c>
      <c r="H1345" s="203" t="s">
        <v>79</v>
      </c>
      <c r="I1345" s="203" t="s">
        <v>783</v>
      </c>
      <c r="J1345" s="203" t="s">
        <v>466</v>
      </c>
      <c r="K1345" s="203" t="s">
        <v>629</v>
      </c>
      <c r="L1345" s="215">
        <v>41438</v>
      </c>
      <c r="M1345" s="203" t="s">
        <v>630</v>
      </c>
      <c r="N1345" s="212">
        <v>1</v>
      </c>
      <c r="O1345" s="203" t="s">
        <v>629</v>
      </c>
      <c r="P1345" s="212">
        <v>124093</v>
      </c>
      <c r="Q1345" s="205">
        <v>1</v>
      </c>
      <c r="R1345" s="203" t="s">
        <v>632</v>
      </c>
      <c r="S1345" s="211">
        <v>41444.540520833303</v>
      </c>
      <c r="T1345" s="212">
        <v>-1</v>
      </c>
      <c r="U1345" s="224">
        <v>124093</v>
      </c>
    </row>
    <row r="1346" spans="1:21" s="183" customFormat="1" hidden="1">
      <c r="A1346" s="203" t="s">
        <v>622</v>
      </c>
      <c r="B1346" s="203" t="s">
        <v>623</v>
      </c>
      <c r="C1346" s="203" t="s">
        <v>624</v>
      </c>
      <c r="D1346" s="203"/>
      <c r="E1346" s="203" t="s">
        <v>2387</v>
      </c>
      <c r="F1346" s="203" t="s">
        <v>629</v>
      </c>
      <c r="G1346" s="205" t="s">
        <v>629</v>
      </c>
      <c r="H1346" s="203" t="s">
        <v>79</v>
      </c>
      <c r="I1346" s="203" t="s">
        <v>2388</v>
      </c>
      <c r="J1346" s="203" t="s">
        <v>2389</v>
      </c>
      <c r="K1346" s="203" t="s">
        <v>629</v>
      </c>
      <c r="L1346" s="211">
        <v>41451.5629513889</v>
      </c>
      <c r="M1346" s="203" t="s">
        <v>630</v>
      </c>
      <c r="N1346" s="212">
        <v>2</v>
      </c>
      <c r="O1346" s="203" t="s">
        <v>629</v>
      </c>
      <c r="P1346" s="212">
        <v>517000</v>
      </c>
      <c r="Q1346" s="205">
        <v>1</v>
      </c>
      <c r="R1346" s="203" t="s">
        <v>632</v>
      </c>
      <c r="S1346" s="211">
        <v>41451.561006944401</v>
      </c>
      <c r="T1346" s="212">
        <v>-2</v>
      </c>
      <c r="U1346" s="224">
        <v>517000</v>
      </c>
    </row>
    <row r="1347" spans="1:21" s="183" customFormat="1" hidden="1">
      <c r="A1347" s="203" t="s">
        <v>622</v>
      </c>
      <c r="B1347" s="203" t="s">
        <v>623</v>
      </c>
      <c r="C1347" s="203" t="s">
        <v>624</v>
      </c>
      <c r="D1347" s="203"/>
      <c r="E1347" s="203" t="s">
        <v>2387</v>
      </c>
      <c r="F1347" s="203" t="s">
        <v>629</v>
      </c>
      <c r="G1347" s="205" t="s">
        <v>629</v>
      </c>
      <c r="H1347" s="203" t="s">
        <v>79</v>
      </c>
      <c r="I1347" s="203" t="s">
        <v>2390</v>
      </c>
      <c r="J1347" s="203" t="s">
        <v>2391</v>
      </c>
      <c r="K1347" s="203" t="s">
        <v>629</v>
      </c>
      <c r="L1347" s="211">
        <v>41451.563136574099</v>
      </c>
      <c r="M1347" s="203" t="s">
        <v>630</v>
      </c>
      <c r="N1347" s="212">
        <v>2</v>
      </c>
      <c r="O1347" s="203" t="s">
        <v>629</v>
      </c>
      <c r="P1347" s="212">
        <v>580800</v>
      </c>
      <c r="Q1347" s="205">
        <v>1</v>
      </c>
      <c r="R1347" s="203" t="s">
        <v>632</v>
      </c>
      <c r="S1347" s="211">
        <v>41451.561006944401</v>
      </c>
      <c r="T1347" s="212">
        <v>-2</v>
      </c>
      <c r="U1347" s="224">
        <v>580800</v>
      </c>
    </row>
    <row r="1348" spans="1:21" s="183" customFormat="1" hidden="1">
      <c r="A1348" s="203" t="s">
        <v>622</v>
      </c>
      <c r="B1348" s="203" t="s">
        <v>623</v>
      </c>
      <c r="C1348" s="203" t="s">
        <v>624</v>
      </c>
      <c r="D1348" s="203"/>
      <c r="E1348" s="203" t="s">
        <v>2387</v>
      </c>
      <c r="F1348" s="203" t="s">
        <v>629</v>
      </c>
      <c r="G1348" s="205" t="s">
        <v>629</v>
      </c>
      <c r="H1348" s="203" t="s">
        <v>79</v>
      </c>
      <c r="I1348" s="203" t="s">
        <v>2392</v>
      </c>
      <c r="J1348" s="203" t="s">
        <v>2393</v>
      </c>
      <c r="K1348" s="203" t="s">
        <v>629</v>
      </c>
      <c r="L1348" s="211">
        <v>41451.567361111098</v>
      </c>
      <c r="M1348" s="203" t="s">
        <v>630</v>
      </c>
      <c r="N1348" s="212">
        <v>2</v>
      </c>
      <c r="O1348" s="203" t="s">
        <v>629</v>
      </c>
      <c r="P1348" s="212">
        <v>1122000</v>
      </c>
      <c r="Q1348" s="205">
        <v>1</v>
      </c>
      <c r="R1348" s="203" t="s">
        <v>632</v>
      </c>
      <c r="S1348" s="211">
        <v>41451.560995370397</v>
      </c>
      <c r="T1348" s="212">
        <v>-2</v>
      </c>
      <c r="U1348" s="224">
        <v>1122000</v>
      </c>
    </row>
    <row r="1349" spans="1:21" s="183" customFormat="1" hidden="1">
      <c r="A1349" s="203" t="s">
        <v>622</v>
      </c>
      <c r="B1349" s="203" t="s">
        <v>623</v>
      </c>
      <c r="C1349" s="203" t="s">
        <v>624</v>
      </c>
      <c r="D1349" s="203"/>
      <c r="E1349" s="203" t="s">
        <v>2387</v>
      </c>
      <c r="F1349" s="203" t="s">
        <v>629</v>
      </c>
      <c r="G1349" s="205" t="s">
        <v>629</v>
      </c>
      <c r="H1349" s="203" t="s">
        <v>79</v>
      </c>
      <c r="I1349" s="203" t="s">
        <v>2394</v>
      </c>
      <c r="J1349" s="203" t="s">
        <v>2395</v>
      </c>
      <c r="K1349" s="203" t="s">
        <v>629</v>
      </c>
      <c r="L1349" s="211">
        <v>41451.563020833302</v>
      </c>
      <c r="M1349" s="203" t="s">
        <v>630</v>
      </c>
      <c r="N1349" s="212">
        <v>2</v>
      </c>
      <c r="O1349" s="203" t="s">
        <v>629</v>
      </c>
      <c r="P1349" s="212">
        <v>1705000</v>
      </c>
      <c r="Q1349" s="205">
        <v>1</v>
      </c>
      <c r="R1349" s="203" t="s">
        <v>632</v>
      </c>
      <c r="S1349" s="211">
        <v>41451.561006944401</v>
      </c>
      <c r="T1349" s="212">
        <v>-2</v>
      </c>
      <c r="U1349" s="224">
        <v>1705000</v>
      </c>
    </row>
    <row r="1350" spans="1:21" s="183" customFormat="1" hidden="1">
      <c r="A1350" s="203" t="s">
        <v>622</v>
      </c>
      <c r="B1350" s="203" t="s">
        <v>623</v>
      </c>
      <c r="C1350" s="203" t="s">
        <v>624</v>
      </c>
      <c r="D1350" s="203"/>
      <c r="E1350" s="203" t="s">
        <v>2387</v>
      </c>
      <c r="F1350" s="203" t="s">
        <v>629</v>
      </c>
      <c r="G1350" s="205" t="s">
        <v>629</v>
      </c>
      <c r="H1350" s="203" t="s">
        <v>79</v>
      </c>
      <c r="I1350" s="203" t="s">
        <v>2396</v>
      </c>
      <c r="J1350" s="203" t="s">
        <v>2397</v>
      </c>
      <c r="K1350" s="203" t="s">
        <v>629</v>
      </c>
      <c r="L1350" s="211">
        <v>41451.5625</v>
      </c>
      <c r="M1350" s="203" t="s">
        <v>630</v>
      </c>
      <c r="N1350" s="212">
        <v>2</v>
      </c>
      <c r="O1350" s="203" t="s">
        <v>629</v>
      </c>
      <c r="P1350" s="212">
        <v>2145000</v>
      </c>
      <c r="Q1350" s="205">
        <v>1</v>
      </c>
      <c r="R1350" s="203" t="s">
        <v>632</v>
      </c>
      <c r="S1350" s="211">
        <v>41451.560995370397</v>
      </c>
      <c r="T1350" s="212">
        <v>-2</v>
      </c>
      <c r="U1350" s="224">
        <v>2145000</v>
      </c>
    </row>
    <row r="1351" spans="1:21" s="183" customFormat="1" hidden="1">
      <c r="A1351" s="203" t="s">
        <v>622</v>
      </c>
      <c r="B1351" s="203" t="s">
        <v>623</v>
      </c>
      <c r="C1351" s="203" t="s">
        <v>624</v>
      </c>
      <c r="D1351" s="203"/>
      <c r="E1351" s="203" t="s">
        <v>2387</v>
      </c>
      <c r="F1351" s="203" t="s">
        <v>629</v>
      </c>
      <c r="G1351" s="205" t="s">
        <v>629</v>
      </c>
      <c r="H1351" s="203" t="s">
        <v>79</v>
      </c>
      <c r="I1351" s="203" t="s">
        <v>2027</v>
      </c>
      <c r="J1351" s="203" t="s">
        <v>2028</v>
      </c>
      <c r="K1351" s="203" t="s">
        <v>629</v>
      </c>
      <c r="L1351" s="211">
        <v>41451.562986111101</v>
      </c>
      <c r="M1351" s="203" t="s">
        <v>630</v>
      </c>
      <c r="N1351" s="212">
        <v>1</v>
      </c>
      <c r="O1351" s="203" t="s">
        <v>629</v>
      </c>
      <c r="P1351" s="212">
        <v>423500</v>
      </c>
      <c r="Q1351" s="205">
        <v>1</v>
      </c>
      <c r="R1351" s="203" t="s">
        <v>632</v>
      </c>
      <c r="S1351" s="211">
        <v>41451.561006944401</v>
      </c>
      <c r="T1351" s="212">
        <v>-1</v>
      </c>
      <c r="U1351" s="224">
        <v>423500</v>
      </c>
    </row>
    <row r="1352" spans="1:21" s="183" customFormat="1" hidden="1">
      <c r="A1352" s="203" t="s">
        <v>622</v>
      </c>
      <c r="B1352" s="203" t="s">
        <v>623</v>
      </c>
      <c r="C1352" s="203" t="s">
        <v>624</v>
      </c>
      <c r="D1352" s="203"/>
      <c r="E1352" s="203" t="s">
        <v>2398</v>
      </c>
      <c r="F1352" s="203" t="s">
        <v>629</v>
      </c>
      <c r="G1352" s="205" t="s">
        <v>629</v>
      </c>
      <c r="H1352" s="203" t="s">
        <v>79</v>
      </c>
      <c r="I1352" s="203" t="s">
        <v>1087</v>
      </c>
      <c r="J1352" s="203" t="s">
        <v>502</v>
      </c>
      <c r="K1352" s="203" t="s">
        <v>629</v>
      </c>
      <c r="L1352" s="211">
        <v>41443.583333333299</v>
      </c>
      <c r="M1352" s="203" t="s">
        <v>630</v>
      </c>
      <c r="N1352" s="212">
        <v>20</v>
      </c>
      <c r="O1352" s="203" t="s">
        <v>629</v>
      </c>
      <c r="P1352" s="212">
        <v>600000</v>
      </c>
      <c r="Q1352" s="205">
        <v>1</v>
      </c>
      <c r="R1352" s="203" t="s">
        <v>632</v>
      </c>
      <c r="S1352" s="211">
        <v>41445.300567129598</v>
      </c>
      <c r="T1352" s="212">
        <v>-20</v>
      </c>
      <c r="U1352" s="224">
        <v>600000</v>
      </c>
    </row>
    <row r="1353" spans="1:21" s="183" customFormat="1" hidden="1">
      <c r="A1353" s="203" t="s">
        <v>622</v>
      </c>
      <c r="B1353" s="203" t="s">
        <v>623</v>
      </c>
      <c r="C1353" s="203" t="s">
        <v>624</v>
      </c>
      <c r="D1353" s="203"/>
      <c r="E1353" s="203" t="s">
        <v>2399</v>
      </c>
      <c r="F1353" s="203" t="s">
        <v>629</v>
      </c>
      <c r="G1353" s="205" t="s">
        <v>629</v>
      </c>
      <c r="H1353" s="203" t="s">
        <v>79</v>
      </c>
      <c r="I1353" s="203" t="s">
        <v>1670</v>
      </c>
      <c r="J1353" s="203" t="s">
        <v>1671</v>
      </c>
      <c r="K1353" s="203" t="s">
        <v>629</v>
      </c>
      <c r="L1353" s="211">
        <v>41457.583333333299</v>
      </c>
      <c r="M1353" s="203" t="s">
        <v>630</v>
      </c>
      <c r="N1353" s="212">
        <v>5</v>
      </c>
      <c r="O1353" s="203" t="s">
        <v>629</v>
      </c>
      <c r="P1353" s="212">
        <v>5625000</v>
      </c>
      <c r="Q1353" s="205">
        <v>1</v>
      </c>
      <c r="R1353" s="203" t="s">
        <v>632</v>
      </c>
      <c r="S1353" s="211">
        <v>41463.628981481503</v>
      </c>
      <c r="T1353" s="212">
        <v>-5</v>
      </c>
      <c r="U1353" s="224">
        <v>5625000</v>
      </c>
    </row>
    <row r="1354" spans="1:21" s="183" customFormat="1" hidden="1">
      <c r="A1354" s="203" t="s">
        <v>622</v>
      </c>
      <c r="B1354" s="203" t="s">
        <v>623</v>
      </c>
      <c r="C1354" s="203" t="s">
        <v>624</v>
      </c>
      <c r="D1354" s="203"/>
      <c r="E1354" s="203" t="s">
        <v>2400</v>
      </c>
      <c r="F1354" s="203" t="s">
        <v>629</v>
      </c>
      <c r="G1354" s="205" t="s">
        <v>629</v>
      </c>
      <c r="H1354" s="203" t="s">
        <v>79</v>
      </c>
      <c r="I1354" s="203" t="s">
        <v>2401</v>
      </c>
      <c r="J1354" s="203" t="s">
        <v>2402</v>
      </c>
      <c r="K1354" s="203" t="s">
        <v>629</v>
      </c>
      <c r="L1354" s="215">
        <v>41437</v>
      </c>
      <c r="M1354" s="203" t="s">
        <v>630</v>
      </c>
      <c r="N1354" s="212">
        <v>50</v>
      </c>
      <c r="O1354" s="203" t="s">
        <v>629</v>
      </c>
      <c r="P1354" s="212">
        <v>3448500</v>
      </c>
      <c r="Q1354" s="205">
        <v>1</v>
      </c>
      <c r="R1354" s="203" t="s">
        <v>632</v>
      </c>
      <c r="S1354" s="211">
        <v>41437.613599536999</v>
      </c>
      <c r="T1354" s="212">
        <v>-50</v>
      </c>
      <c r="U1354" s="224">
        <v>3448500</v>
      </c>
    </row>
    <row r="1355" spans="1:21" s="183" customFormat="1" hidden="1">
      <c r="A1355" s="203" t="s">
        <v>622</v>
      </c>
      <c r="B1355" s="203" t="s">
        <v>623</v>
      </c>
      <c r="C1355" s="203" t="s">
        <v>624</v>
      </c>
      <c r="D1355" s="203"/>
      <c r="E1355" s="203" t="s">
        <v>2403</v>
      </c>
      <c r="F1355" s="203" t="s">
        <v>629</v>
      </c>
      <c r="G1355" s="205" t="s">
        <v>629</v>
      </c>
      <c r="H1355" s="203" t="s">
        <v>79</v>
      </c>
      <c r="I1355" s="203" t="s">
        <v>2404</v>
      </c>
      <c r="J1355" s="203" t="s">
        <v>2405</v>
      </c>
      <c r="K1355" s="203" t="s">
        <v>629</v>
      </c>
      <c r="L1355" s="211">
        <v>41455.583333333299</v>
      </c>
      <c r="M1355" s="203" t="s">
        <v>630</v>
      </c>
      <c r="N1355" s="212">
        <v>1</v>
      </c>
      <c r="O1355" s="203" t="s">
        <v>629</v>
      </c>
      <c r="P1355" s="212">
        <v>0</v>
      </c>
      <c r="Q1355" s="205">
        <v>1</v>
      </c>
      <c r="R1355" s="203" t="s">
        <v>632</v>
      </c>
      <c r="S1355" s="211">
        <v>41437.455127314803</v>
      </c>
      <c r="T1355" s="212">
        <v>-1</v>
      </c>
      <c r="U1355" s="224">
        <v>2883127</v>
      </c>
    </row>
    <row r="1356" spans="1:21" s="183" customFormat="1" hidden="1">
      <c r="A1356" s="203" t="s">
        <v>622</v>
      </c>
      <c r="B1356" s="203" t="s">
        <v>623</v>
      </c>
      <c r="C1356" s="203" t="s">
        <v>624</v>
      </c>
      <c r="D1356" s="203"/>
      <c r="E1356" s="203" t="s">
        <v>2406</v>
      </c>
      <c r="F1356" s="203" t="s">
        <v>2407</v>
      </c>
      <c r="G1356" s="205">
        <v>1</v>
      </c>
      <c r="H1356" s="203" t="s">
        <v>79</v>
      </c>
      <c r="I1356" s="203" t="s">
        <v>2408</v>
      </c>
      <c r="J1356" s="203" t="s">
        <v>2409</v>
      </c>
      <c r="K1356" s="203" t="s">
        <v>629</v>
      </c>
      <c r="L1356" s="211">
        <v>41452.413425925901</v>
      </c>
      <c r="M1356" s="203" t="s">
        <v>630</v>
      </c>
      <c r="N1356" s="212">
        <v>2</v>
      </c>
      <c r="O1356" s="203" t="s">
        <v>631</v>
      </c>
      <c r="P1356" s="212">
        <v>0</v>
      </c>
      <c r="Q1356" s="205">
        <v>1</v>
      </c>
      <c r="R1356" s="203" t="s">
        <v>632</v>
      </c>
      <c r="S1356" s="211">
        <v>41584.396435185197</v>
      </c>
      <c r="T1356" s="212">
        <v>-2</v>
      </c>
      <c r="U1356" s="224">
        <v>9555480</v>
      </c>
    </row>
    <row r="1357" spans="1:21" s="183" customFormat="1" hidden="1">
      <c r="A1357" s="203" t="s">
        <v>622</v>
      </c>
      <c r="B1357" s="203" t="s">
        <v>623</v>
      </c>
      <c r="C1357" s="203" t="s">
        <v>624</v>
      </c>
      <c r="D1357" s="203"/>
      <c r="E1357" s="203" t="s">
        <v>2406</v>
      </c>
      <c r="F1357" s="203" t="s">
        <v>629</v>
      </c>
      <c r="G1357" s="205" t="s">
        <v>629</v>
      </c>
      <c r="H1357" s="203" t="s">
        <v>79</v>
      </c>
      <c r="I1357" s="203" t="s">
        <v>2410</v>
      </c>
      <c r="J1357" s="203" t="s">
        <v>2411</v>
      </c>
      <c r="K1357" s="203" t="s">
        <v>629</v>
      </c>
      <c r="L1357" s="211">
        <v>41449.240277777797</v>
      </c>
      <c r="M1357" s="203" t="s">
        <v>630</v>
      </c>
      <c r="N1357" s="212">
        <v>2</v>
      </c>
      <c r="O1357" s="203" t="s">
        <v>629</v>
      </c>
      <c r="P1357" s="212">
        <v>0</v>
      </c>
      <c r="Q1357" s="205">
        <v>1</v>
      </c>
      <c r="R1357" s="203" t="s">
        <v>632</v>
      </c>
      <c r="S1357" s="211">
        <v>41479.352962962999</v>
      </c>
      <c r="T1357" s="212">
        <v>-2</v>
      </c>
      <c r="U1357" s="224">
        <v>14293126</v>
      </c>
    </row>
    <row r="1358" spans="1:21" s="183" customFormat="1" hidden="1">
      <c r="A1358" s="203" t="s">
        <v>622</v>
      </c>
      <c r="B1358" s="203" t="s">
        <v>623</v>
      </c>
      <c r="C1358" s="203" t="s">
        <v>624</v>
      </c>
      <c r="D1358" s="203"/>
      <c r="E1358" s="203" t="s">
        <v>2412</v>
      </c>
      <c r="F1358" s="203" t="s">
        <v>629</v>
      </c>
      <c r="G1358" s="205" t="s">
        <v>629</v>
      </c>
      <c r="H1358" s="203" t="s">
        <v>79</v>
      </c>
      <c r="I1358" s="203" t="s">
        <v>2413</v>
      </c>
      <c r="J1358" s="203" t="s">
        <v>2414</v>
      </c>
      <c r="K1358" s="203" t="s">
        <v>629</v>
      </c>
      <c r="L1358" s="211">
        <v>41349.605555555601</v>
      </c>
      <c r="M1358" s="203" t="s">
        <v>630</v>
      </c>
      <c r="N1358" s="212">
        <v>1</v>
      </c>
      <c r="O1358" s="203" t="s">
        <v>629</v>
      </c>
      <c r="P1358" s="212">
        <v>3915000</v>
      </c>
      <c r="Q1358" s="205">
        <v>1</v>
      </c>
      <c r="R1358" s="203" t="s">
        <v>632</v>
      </c>
      <c r="S1358" s="211">
        <v>41436.446851851899</v>
      </c>
      <c r="T1358" s="212">
        <v>-1</v>
      </c>
      <c r="U1358" s="224">
        <v>3915000</v>
      </c>
    </row>
    <row r="1359" spans="1:21" s="183" customFormat="1" hidden="1">
      <c r="A1359" s="203" t="s">
        <v>622</v>
      </c>
      <c r="B1359" s="203" t="s">
        <v>623</v>
      </c>
      <c r="C1359" s="203" t="s">
        <v>624</v>
      </c>
      <c r="D1359" s="203"/>
      <c r="E1359" s="203" t="s">
        <v>2415</v>
      </c>
      <c r="F1359" s="203" t="s">
        <v>629</v>
      </c>
      <c r="G1359" s="205" t="s">
        <v>629</v>
      </c>
      <c r="H1359" s="203" t="s">
        <v>79</v>
      </c>
      <c r="I1359" s="203" t="s">
        <v>2416</v>
      </c>
      <c r="J1359" s="203" t="s">
        <v>2417</v>
      </c>
      <c r="K1359" s="203" t="s">
        <v>629</v>
      </c>
      <c r="L1359" s="211">
        <v>41484.022916666698</v>
      </c>
      <c r="M1359" s="203" t="s">
        <v>630</v>
      </c>
      <c r="N1359" s="212">
        <v>5</v>
      </c>
      <c r="O1359" s="203" t="s">
        <v>629</v>
      </c>
      <c r="P1359" s="212">
        <v>0</v>
      </c>
      <c r="Q1359" s="205">
        <v>1</v>
      </c>
      <c r="R1359" s="203" t="s">
        <v>632</v>
      </c>
      <c r="S1359" s="211">
        <v>41610.589120370401</v>
      </c>
      <c r="T1359" s="212">
        <v>-5</v>
      </c>
      <c r="U1359" s="224">
        <v>3107500</v>
      </c>
    </row>
    <row r="1360" spans="1:21" s="183" customFormat="1" hidden="1">
      <c r="A1360" s="203" t="s">
        <v>622</v>
      </c>
      <c r="B1360" s="203" t="s">
        <v>623</v>
      </c>
      <c r="C1360" s="203" t="s">
        <v>624</v>
      </c>
      <c r="D1360" s="203"/>
      <c r="E1360" s="203" t="s">
        <v>2418</v>
      </c>
      <c r="F1360" s="203" t="s">
        <v>629</v>
      </c>
      <c r="G1360" s="205" t="s">
        <v>629</v>
      </c>
      <c r="H1360" s="203" t="s">
        <v>79</v>
      </c>
      <c r="I1360" s="203" t="s">
        <v>2419</v>
      </c>
      <c r="J1360" s="203" t="s">
        <v>2420</v>
      </c>
      <c r="K1360" s="203" t="s">
        <v>629</v>
      </c>
      <c r="L1360" s="211">
        <v>41484.026388888902</v>
      </c>
      <c r="M1360" s="203" t="s">
        <v>630</v>
      </c>
      <c r="N1360" s="212">
        <v>3</v>
      </c>
      <c r="O1360" s="203" t="s">
        <v>629</v>
      </c>
      <c r="P1360" s="212">
        <v>0</v>
      </c>
      <c r="Q1360" s="205">
        <v>1</v>
      </c>
      <c r="R1360" s="203" t="s">
        <v>629</v>
      </c>
      <c r="S1360" s="203" t="s">
        <v>629</v>
      </c>
      <c r="T1360" s="212" t="s">
        <v>629</v>
      </c>
      <c r="U1360" s="224" t="s">
        <v>629</v>
      </c>
    </row>
    <row r="1361" spans="1:21" s="183" customFormat="1" hidden="1">
      <c r="A1361" s="203" t="s">
        <v>622</v>
      </c>
      <c r="B1361" s="203" t="s">
        <v>623</v>
      </c>
      <c r="C1361" s="203" t="s">
        <v>624</v>
      </c>
      <c r="D1361" s="203"/>
      <c r="E1361" s="203" t="s">
        <v>2421</v>
      </c>
      <c r="F1361" s="203" t="s">
        <v>629</v>
      </c>
      <c r="G1361" s="205" t="s">
        <v>629</v>
      </c>
      <c r="H1361" s="203" t="s">
        <v>79</v>
      </c>
      <c r="I1361" s="203" t="s">
        <v>1051</v>
      </c>
      <c r="J1361" s="203" t="s">
        <v>443</v>
      </c>
      <c r="K1361" s="203" t="s">
        <v>629</v>
      </c>
      <c r="L1361" s="211">
        <v>41449.2055555556</v>
      </c>
      <c r="M1361" s="203" t="s">
        <v>630</v>
      </c>
      <c r="N1361" s="212">
        <v>70</v>
      </c>
      <c r="O1361" s="203" t="s">
        <v>629</v>
      </c>
      <c r="P1361" s="212">
        <v>77000</v>
      </c>
      <c r="Q1361" s="205">
        <v>1</v>
      </c>
      <c r="R1361" s="203" t="s">
        <v>632</v>
      </c>
      <c r="S1361" s="211">
        <v>41437.5453009259</v>
      </c>
      <c r="T1361" s="212">
        <v>-70</v>
      </c>
      <c r="U1361" s="224">
        <v>77000</v>
      </c>
    </row>
    <row r="1362" spans="1:21" s="183" customFormat="1" hidden="1">
      <c r="A1362" s="203" t="s">
        <v>622</v>
      </c>
      <c r="B1362" s="203" t="s">
        <v>623</v>
      </c>
      <c r="C1362" s="203" t="s">
        <v>624</v>
      </c>
      <c r="D1362" s="203"/>
      <c r="E1362" s="203" t="s">
        <v>2421</v>
      </c>
      <c r="F1362" s="203" t="s">
        <v>629</v>
      </c>
      <c r="G1362" s="205" t="s">
        <v>629</v>
      </c>
      <c r="H1362" s="203" t="s">
        <v>79</v>
      </c>
      <c r="I1362" s="203" t="s">
        <v>678</v>
      </c>
      <c r="J1362" s="203" t="s">
        <v>679</v>
      </c>
      <c r="K1362" s="203" t="s">
        <v>629</v>
      </c>
      <c r="L1362" s="211">
        <v>41449.2055555556</v>
      </c>
      <c r="M1362" s="203" t="s">
        <v>630</v>
      </c>
      <c r="N1362" s="212">
        <v>100</v>
      </c>
      <c r="O1362" s="203" t="s">
        <v>629</v>
      </c>
      <c r="P1362" s="212">
        <v>225000</v>
      </c>
      <c r="Q1362" s="205">
        <v>1</v>
      </c>
      <c r="R1362" s="203" t="s">
        <v>632</v>
      </c>
      <c r="S1362" s="211">
        <v>41437.5453009259</v>
      </c>
      <c r="T1362" s="212">
        <v>-100</v>
      </c>
      <c r="U1362" s="224">
        <v>225000</v>
      </c>
    </row>
    <row r="1363" spans="1:21" s="183" customFormat="1" hidden="1">
      <c r="A1363" s="203" t="s">
        <v>622</v>
      </c>
      <c r="B1363" s="203" t="s">
        <v>623</v>
      </c>
      <c r="C1363" s="203" t="s">
        <v>624</v>
      </c>
      <c r="D1363" s="203"/>
      <c r="E1363" s="203" t="s">
        <v>2421</v>
      </c>
      <c r="F1363" s="203" t="s">
        <v>629</v>
      </c>
      <c r="G1363" s="205" t="s">
        <v>629</v>
      </c>
      <c r="H1363" s="203" t="s">
        <v>79</v>
      </c>
      <c r="I1363" s="203" t="s">
        <v>2404</v>
      </c>
      <c r="J1363" s="203" t="s">
        <v>2405</v>
      </c>
      <c r="K1363" s="203" t="s">
        <v>629</v>
      </c>
      <c r="L1363" s="211">
        <v>41449.2055555556</v>
      </c>
      <c r="M1363" s="203" t="s">
        <v>630</v>
      </c>
      <c r="N1363" s="212">
        <v>2</v>
      </c>
      <c r="O1363" s="203" t="s">
        <v>629</v>
      </c>
      <c r="P1363" s="212">
        <v>5766254</v>
      </c>
      <c r="Q1363" s="205">
        <v>1</v>
      </c>
      <c r="R1363" s="203" t="s">
        <v>632</v>
      </c>
      <c r="S1363" s="211">
        <v>41437.5453009259</v>
      </c>
      <c r="T1363" s="212">
        <v>-2</v>
      </c>
      <c r="U1363" s="224">
        <v>5766254</v>
      </c>
    </row>
    <row r="1364" spans="1:21" s="183" customFormat="1" hidden="1">
      <c r="A1364" s="203" t="s">
        <v>622</v>
      </c>
      <c r="B1364" s="203" t="s">
        <v>623</v>
      </c>
      <c r="C1364" s="203" t="s">
        <v>624</v>
      </c>
      <c r="D1364" s="203"/>
      <c r="E1364" s="203" t="s">
        <v>2422</v>
      </c>
      <c r="F1364" s="203" t="s">
        <v>629</v>
      </c>
      <c r="G1364" s="205" t="s">
        <v>629</v>
      </c>
      <c r="H1364" s="203" t="s">
        <v>79</v>
      </c>
      <c r="I1364" s="203" t="s">
        <v>2423</v>
      </c>
      <c r="J1364" s="203" t="s">
        <v>2424</v>
      </c>
      <c r="K1364" s="203" t="s">
        <v>634</v>
      </c>
      <c r="L1364" s="211">
        <v>41596.660312499997</v>
      </c>
      <c r="M1364" s="203" t="s">
        <v>630</v>
      </c>
      <c r="N1364" s="212">
        <v>1</v>
      </c>
      <c r="O1364" s="203" t="s">
        <v>629</v>
      </c>
      <c r="P1364" s="212">
        <v>203500000</v>
      </c>
      <c r="Q1364" s="205">
        <v>1</v>
      </c>
      <c r="R1364" s="203" t="s">
        <v>632</v>
      </c>
      <c r="S1364" s="211">
        <v>41596.456782407397</v>
      </c>
      <c r="T1364" s="212">
        <v>-1</v>
      </c>
      <c r="U1364" s="224">
        <v>203500000</v>
      </c>
    </row>
    <row r="1365" spans="1:21" s="183" customFormat="1" hidden="1">
      <c r="A1365" s="203" t="s">
        <v>622</v>
      </c>
      <c r="B1365" s="203" t="s">
        <v>623</v>
      </c>
      <c r="C1365" s="203" t="s">
        <v>624</v>
      </c>
      <c r="D1365" s="203"/>
      <c r="E1365" s="203" t="s">
        <v>2425</v>
      </c>
      <c r="F1365" s="203" t="s">
        <v>629</v>
      </c>
      <c r="G1365" s="205" t="s">
        <v>629</v>
      </c>
      <c r="H1365" s="203" t="s">
        <v>79</v>
      </c>
      <c r="I1365" s="203" t="s">
        <v>2426</v>
      </c>
      <c r="J1365" s="203" t="s">
        <v>2427</v>
      </c>
      <c r="K1365" s="203" t="s">
        <v>629</v>
      </c>
      <c r="L1365" s="211">
        <v>41477.850694444402</v>
      </c>
      <c r="M1365" s="203" t="s">
        <v>630</v>
      </c>
      <c r="N1365" s="212">
        <v>1</v>
      </c>
      <c r="O1365" s="203" t="s">
        <v>629</v>
      </c>
      <c r="P1365" s="212">
        <v>0</v>
      </c>
      <c r="Q1365" s="205">
        <v>1</v>
      </c>
      <c r="R1365" s="203" t="s">
        <v>632</v>
      </c>
      <c r="S1365" s="211">
        <v>41551.697175925903</v>
      </c>
      <c r="T1365" s="212">
        <v>-1</v>
      </c>
      <c r="U1365" s="224">
        <v>23000000</v>
      </c>
    </row>
    <row r="1366" spans="1:21" s="183" customFormat="1" hidden="1">
      <c r="A1366" s="203" t="s">
        <v>622</v>
      </c>
      <c r="B1366" s="203" t="s">
        <v>623</v>
      </c>
      <c r="C1366" s="203" t="s">
        <v>624</v>
      </c>
      <c r="D1366" s="203"/>
      <c r="E1366" s="203" t="s">
        <v>2428</v>
      </c>
      <c r="F1366" s="203" t="s">
        <v>629</v>
      </c>
      <c r="G1366" s="205" t="s">
        <v>629</v>
      </c>
      <c r="H1366" s="203" t="s">
        <v>79</v>
      </c>
      <c r="I1366" s="203" t="s">
        <v>2429</v>
      </c>
      <c r="J1366" s="203" t="s">
        <v>2430</v>
      </c>
      <c r="K1366" s="203" t="s">
        <v>629</v>
      </c>
      <c r="L1366" s="211">
        <v>41438.585416666698</v>
      </c>
      <c r="M1366" s="203" t="s">
        <v>630</v>
      </c>
      <c r="N1366" s="212">
        <v>50</v>
      </c>
      <c r="O1366" s="203" t="s">
        <v>629</v>
      </c>
      <c r="P1366" s="212">
        <v>4598000</v>
      </c>
      <c r="Q1366" s="205">
        <v>1</v>
      </c>
      <c r="R1366" s="203" t="s">
        <v>632</v>
      </c>
      <c r="S1366" s="211">
        <v>41438.611898148098</v>
      </c>
      <c r="T1366" s="212">
        <v>-50</v>
      </c>
      <c r="U1366" s="224">
        <v>4598000</v>
      </c>
    </row>
    <row r="1367" spans="1:21" s="183" customFormat="1" hidden="1">
      <c r="A1367" s="203" t="s">
        <v>622</v>
      </c>
      <c r="B1367" s="203" t="s">
        <v>623</v>
      </c>
      <c r="C1367" s="203" t="s">
        <v>624</v>
      </c>
      <c r="D1367" s="203"/>
      <c r="E1367" s="203" t="s">
        <v>2431</v>
      </c>
      <c r="F1367" s="203" t="s">
        <v>629</v>
      </c>
      <c r="G1367" s="205" t="s">
        <v>629</v>
      </c>
      <c r="H1367" s="203" t="s">
        <v>79</v>
      </c>
      <c r="I1367" s="203" t="s">
        <v>1810</v>
      </c>
      <c r="J1367" s="203" t="s">
        <v>1811</v>
      </c>
      <c r="K1367" s="203" t="s">
        <v>629</v>
      </c>
      <c r="L1367" s="211">
        <v>41452.546527777798</v>
      </c>
      <c r="M1367" s="203" t="s">
        <v>630</v>
      </c>
      <c r="N1367" s="212">
        <v>1</v>
      </c>
      <c r="O1367" s="203" t="s">
        <v>629</v>
      </c>
      <c r="P1367" s="212">
        <v>2940300</v>
      </c>
      <c r="Q1367" s="205">
        <v>1</v>
      </c>
      <c r="R1367" s="203" t="s">
        <v>632</v>
      </c>
      <c r="S1367" s="211">
        <v>41481.556747685201</v>
      </c>
      <c r="T1367" s="212">
        <v>-1</v>
      </c>
      <c r="U1367" s="224">
        <v>2940300</v>
      </c>
    </row>
    <row r="1368" spans="1:21" s="183" customFormat="1" hidden="1">
      <c r="A1368" s="203" t="s">
        <v>622</v>
      </c>
      <c r="B1368" s="203" t="s">
        <v>623</v>
      </c>
      <c r="C1368" s="203" t="s">
        <v>624</v>
      </c>
      <c r="D1368" s="203"/>
      <c r="E1368" s="203" t="s">
        <v>2432</v>
      </c>
      <c r="F1368" s="203" t="s">
        <v>629</v>
      </c>
      <c r="G1368" s="205" t="s">
        <v>629</v>
      </c>
      <c r="H1368" s="203" t="s">
        <v>79</v>
      </c>
      <c r="I1368" s="203" t="s">
        <v>2433</v>
      </c>
      <c r="J1368" s="203" t="s">
        <v>2434</v>
      </c>
      <c r="K1368" s="203" t="s">
        <v>629</v>
      </c>
      <c r="L1368" s="215">
        <v>41445</v>
      </c>
      <c r="M1368" s="203" t="s">
        <v>630</v>
      </c>
      <c r="N1368" s="212">
        <v>2</v>
      </c>
      <c r="O1368" s="203" t="s">
        <v>629</v>
      </c>
      <c r="P1368" s="212">
        <v>5553900</v>
      </c>
      <c r="Q1368" s="205">
        <v>1</v>
      </c>
      <c r="R1368" s="203" t="s">
        <v>632</v>
      </c>
      <c r="S1368" s="211">
        <v>41453.443599537</v>
      </c>
      <c r="T1368" s="212">
        <v>-2</v>
      </c>
      <c r="U1368" s="224">
        <v>5553900</v>
      </c>
    </row>
    <row r="1369" spans="1:21" s="183" customFormat="1" hidden="1">
      <c r="A1369" s="203" t="s">
        <v>622</v>
      </c>
      <c r="B1369" s="203" t="s">
        <v>623</v>
      </c>
      <c r="C1369" s="203" t="s">
        <v>624</v>
      </c>
      <c r="D1369" s="203"/>
      <c r="E1369" s="203" t="s">
        <v>2435</v>
      </c>
      <c r="F1369" s="203" t="s">
        <v>629</v>
      </c>
      <c r="G1369" s="205" t="s">
        <v>629</v>
      </c>
      <c r="H1369" s="203" t="s">
        <v>79</v>
      </c>
      <c r="I1369" s="203" t="s">
        <v>1087</v>
      </c>
      <c r="J1369" s="203" t="s">
        <v>502</v>
      </c>
      <c r="K1369" s="203" t="s">
        <v>629</v>
      </c>
      <c r="L1369" s="211">
        <v>41451.476076388899</v>
      </c>
      <c r="M1369" s="203" t="s">
        <v>630</v>
      </c>
      <c r="N1369" s="212">
        <v>20</v>
      </c>
      <c r="O1369" s="203" t="s">
        <v>629</v>
      </c>
      <c r="P1369" s="212">
        <v>600000</v>
      </c>
      <c r="Q1369" s="205">
        <v>1</v>
      </c>
      <c r="R1369" s="203" t="s">
        <v>632</v>
      </c>
      <c r="S1369" s="211">
        <v>41451.559143518498</v>
      </c>
      <c r="T1369" s="212">
        <v>-20</v>
      </c>
      <c r="U1369" s="224">
        <v>600000</v>
      </c>
    </row>
    <row r="1370" spans="1:21" s="183" customFormat="1" hidden="1">
      <c r="A1370" s="203" t="s">
        <v>622</v>
      </c>
      <c r="B1370" s="203" t="s">
        <v>623</v>
      </c>
      <c r="C1370" s="203" t="s">
        <v>624</v>
      </c>
      <c r="D1370" s="203"/>
      <c r="E1370" s="203" t="s">
        <v>2436</v>
      </c>
      <c r="F1370" s="203" t="s">
        <v>2437</v>
      </c>
      <c r="G1370" s="205">
        <v>1</v>
      </c>
      <c r="H1370" s="203" t="s">
        <v>79</v>
      </c>
      <c r="I1370" s="203" t="s">
        <v>2438</v>
      </c>
      <c r="J1370" s="203" t="s">
        <v>359</v>
      </c>
      <c r="K1370" s="203" t="s">
        <v>634</v>
      </c>
      <c r="L1370" s="211">
        <v>41547.353888888902</v>
      </c>
      <c r="M1370" s="203" t="s">
        <v>630</v>
      </c>
      <c r="N1370" s="212">
        <v>2</v>
      </c>
      <c r="O1370" s="203" t="s">
        <v>631</v>
      </c>
      <c r="P1370" s="212">
        <v>0</v>
      </c>
      <c r="Q1370" s="205">
        <v>1</v>
      </c>
      <c r="R1370" s="203" t="s">
        <v>632</v>
      </c>
      <c r="S1370" s="211">
        <v>41613.661736111098</v>
      </c>
      <c r="T1370" s="212">
        <v>-2</v>
      </c>
      <c r="U1370" s="224">
        <v>69733.34</v>
      </c>
    </row>
    <row r="1371" spans="1:21" s="183" customFormat="1" hidden="1">
      <c r="A1371" s="203" t="s">
        <v>622</v>
      </c>
      <c r="B1371" s="203" t="s">
        <v>623</v>
      </c>
      <c r="C1371" s="203" t="s">
        <v>624</v>
      </c>
      <c r="D1371" s="203"/>
      <c r="E1371" s="203" t="s">
        <v>2436</v>
      </c>
      <c r="F1371" s="203" t="s">
        <v>629</v>
      </c>
      <c r="G1371" s="205" t="s">
        <v>629</v>
      </c>
      <c r="H1371" s="203" t="s">
        <v>79</v>
      </c>
      <c r="I1371" s="203" t="s">
        <v>1253</v>
      </c>
      <c r="J1371" s="203" t="s">
        <v>432</v>
      </c>
      <c r="K1371" s="203" t="s">
        <v>629</v>
      </c>
      <c r="L1371" s="211">
        <v>41444.395138888904</v>
      </c>
      <c r="M1371" s="203" t="s">
        <v>630</v>
      </c>
      <c r="N1371" s="212">
        <v>2</v>
      </c>
      <c r="O1371" s="203" t="s">
        <v>629</v>
      </c>
      <c r="P1371" s="212">
        <v>254056</v>
      </c>
      <c r="Q1371" s="205">
        <v>1</v>
      </c>
      <c r="R1371" s="203" t="s">
        <v>632</v>
      </c>
      <c r="S1371" s="211">
        <v>41446.502858796302</v>
      </c>
      <c r="T1371" s="212">
        <v>-2</v>
      </c>
      <c r="U1371" s="224">
        <v>254056</v>
      </c>
    </row>
    <row r="1372" spans="1:21" s="183" customFormat="1" hidden="1">
      <c r="A1372" s="203" t="s">
        <v>622</v>
      </c>
      <c r="B1372" s="203" t="s">
        <v>623</v>
      </c>
      <c r="C1372" s="203" t="s">
        <v>624</v>
      </c>
      <c r="D1372" s="203"/>
      <c r="E1372" s="203" t="s">
        <v>2436</v>
      </c>
      <c r="F1372" s="203" t="s">
        <v>629</v>
      </c>
      <c r="G1372" s="205" t="s">
        <v>629</v>
      </c>
      <c r="H1372" s="203" t="s">
        <v>79</v>
      </c>
      <c r="I1372" s="203" t="s">
        <v>1254</v>
      </c>
      <c r="J1372" s="203" t="s">
        <v>1255</v>
      </c>
      <c r="K1372" s="203" t="s">
        <v>629</v>
      </c>
      <c r="L1372" s="211">
        <v>41444.395138888904</v>
      </c>
      <c r="M1372" s="203" t="s">
        <v>630</v>
      </c>
      <c r="N1372" s="212">
        <v>1</v>
      </c>
      <c r="O1372" s="203" t="s">
        <v>629</v>
      </c>
      <c r="P1372" s="212">
        <v>167508.54999999999</v>
      </c>
      <c r="Q1372" s="205">
        <v>1</v>
      </c>
      <c r="R1372" s="203" t="s">
        <v>632</v>
      </c>
      <c r="S1372" s="211">
        <v>41446.502858796302</v>
      </c>
      <c r="T1372" s="212">
        <v>-1</v>
      </c>
      <c r="U1372" s="224">
        <v>167508.54999999999</v>
      </c>
    </row>
    <row r="1373" spans="1:21" s="183" customFormat="1" hidden="1">
      <c r="A1373" s="203" t="s">
        <v>622</v>
      </c>
      <c r="B1373" s="203" t="s">
        <v>623</v>
      </c>
      <c r="C1373" s="203" t="s">
        <v>624</v>
      </c>
      <c r="D1373" s="203"/>
      <c r="E1373" s="203" t="s">
        <v>2436</v>
      </c>
      <c r="F1373" s="203" t="s">
        <v>629</v>
      </c>
      <c r="G1373" s="205" t="s">
        <v>629</v>
      </c>
      <c r="H1373" s="203" t="s">
        <v>79</v>
      </c>
      <c r="I1373" s="203" t="s">
        <v>1256</v>
      </c>
      <c r="J1373" s="203" t="s">
        <v>1257</v>
      </c>
      <c r="K1373" s="203" t="s">
        <v>629</v>
      </c>
      <c r="L1373" s="211">
        <v>41444.395138888904</v>
      </c>
      <c r="M1373" s="203" t="s">
        <v>630</v>
      </c>
      <c r="N1373" s="212">
        <v>1</v>
      </c>
      <c r="O1373" s="203" t="s">
        <v>629</v>
      </c>
      <c r="P1373" s="212">
        <v>925953.6</v>
      </c>
      <c r="Q1373" s="205">
        <v>1</v>
      </c>
      <c r="R1373" s="203" t="s">
        <v>632</v>
      </c>
      <c r="S1373" s="211">
        <v>41446.502858796302</v>
      </c>
      <c r="T1373" s="212">
        <v>-1</v>
      </c>
      <c r="U1373" s="224">
        <v>925953.6</v>
      </c>
    </row>
    <row r="1374" spans="1:21" s="183" customFormat="1" hidden="1">
      <c r="A1374" s="203" t="s">
        <v>622</v>
      </c>
      <c r="B1374" s="203" t="s">
        <v>623</v>
      </c>
      <c r="C1374" s="203" t="s">
        <v>624</v>
      </c>
      <c r="D1374" s="203"/>
      <c r="E1374" s="203" t="s">
        <v>2436</v>
      </c>
      <c r="F1374" s="203" t="s">
        <v>629</v>
      </c>
      <c r="G1374" s="205" t="s">
        <v>629</v>
      </c>
      <c r="H1374" s="203" t="s">
        <v>79</v>
      </c>
      <c r="I1374" s="203" t="s">
        <v>1258</v>
      </c>
      <c r="J1374" s="203" t="s">
        <v>1259</v>
      </c>
      <c r="K1374" s="203" t="s">
        <v>629</v>
      </c>
      <c r="L1374" s="211">
        <v>41444.395138888904</v>
      </c>
      <c r="M1374" s="203" t="s">
        <v>630</v>
      </c>
      <c r="N1374" s="212">
        <v>2</v>
      </c>
      <c r="O1374" s="203" t="s">
        <v>629</v>
      </c>
      <c r="P1374" s="212">
        <v>407982.3</v>
      </c>
      <c r="Q1374" s="205">
        <v>1</v>
      </c>
      <c r="R1374" s="203" t="s">
        <v>632</v>
      </c>
      <c r="S1374" s="211">
        <v>41446.502858796302</v>
      </c>
      <c r="T1374" s="212">
        <v>-2</v>
      </c>
      <c r="U1374" s="224">
        <v>407982.3</v>
      </c>
    </row>
    <row r="1375" spans="1:21" s="183" customFormat="1" hidden="1">
      <c r="A1375" s="203" t="s">
        <v>622</v>
      </c>
      <c r="B1375" s="203" t="s">
        <v>623</v>
      </c>
      <c r="C1375" s="203" t="s">
        <v>624</v>
      </c>
      <c r="D1375" s="203"/>
      <c r="E1375" s="203" t="s">
        <v>2436</v>
      </c>
      <c r="F1375" s="203" t="s">
        <v>629</v>
      </c>
      <c r="G1375" s="205" t="s">
        <v>629</v>
      </c>
      <c r="H1375" s="203" t="s">
        <v>79</v>
      </c>
      <c r="I1375" s="203" t="s">
        <v>1260</v>
      </c>
      <c r="J1375" s="203" t="s">
        <v>1261</v>
      </c>
      <c r="K1375" s="203" t="s">
        <v>629</v>
      </c>
      <c r="L1375" s="211">
        <v>41444.395138888904</v>
      </c>
      <c r="M1375" s="203" t="s">
        <v>630</v>
      </c>
      <c r="N1375" s="212">
        <v>1</v>
      </c>
      <c r="O1375" s="203" t="s">
        <v>629</v>
      </c>
      <c r="P1375" s="212">
        <v>985918.36</v>
      </c>
      <c r="Q1375" s="205">
        <v>1</v>
      </c>
      <c r="R1375" s="203" t="s">
        <v>632</v>
      </c>
      <c r="S1375" s="211">
        <v>41446.502858796302</v>
      </c>
      <c r="T1375" s="212">
        <v>-1</v>
      </c>
      <c r="U1375" s="224">
        <v>985918.36</v>
      </c>
    </row>
    <row r="1376" spans="1:21" s="183" customFormat="1" hidden="1">
      <c r="A1376" s="203" t="s">
        <v>622</v>
      </c>
      <c r="B1376" s="203" t="s">
        <v>623</v>
      </c>
      <c r="C1376" s="203" t="s">
        <v>624</v>
      </c>
      <c r="D1376" s="203"/>
      <c r="E1376" s="203" t="s">
        <v>2436</v>
      </c>
      <c r="F1376" s="203" t="s">
        <v>629</v>
      </c>
      <c r="G1376" s="205" t="s">
        <v>629</v>
      </c>
      <c r="H1376" s="203" t="s">
        <v>79</v>
      </c>
      <c r="I1376" s="203" t="s">
        <v>1122</v>
      </c>
      <c r="J1376" s="203" t="s">
        <v>421</v>
      </c>
      <c r="K1376" s="203" t="s">
        <v>629</v>
      </c>
      <c r="L1376" s="211">
        <v>41444.395138888904</v>
      </c>
      <c r="M1376" s="203" t="s">
        <v>630</v>
      </c>
      <c r="N1376" s="212">
        <v>1</v>
      </c>
      <c r="O1376" s="203" t="s">
        <v>629</v>
      </c>
      <c r="P1376" s="212">
        <v>285890</v>
      </c>
      <c r="Q1376" s="205">
        <v>1</v>
      </c>
      <c r="R1376" s="203" t="s">
        <v>632</v>
      </c>
      <c r="S1376" s="211">
        <v>41446.502858796302</v>
      </c>
      <c r="T1376" s="212">
        <v>-1</v>
      </c>
      <c r="U1376" s="224">
        <v>285890</v>
      </c>
    </row>
    <row r="1377" spans="1:21" s="183" customFormat="1" hidden="1">
      <c r="A1377" s="203" t="s">
        <v>622</v>
      </c>
      <c r="B1377" s="203" t="s">
        <v>623</v>
      </c>
      <c r="C1377" s="203" t="s">
        <v>624</v>
      </c>
      <c r="D1377" s="203"/>
      <c r="E1377" s="203" t="s">
        <v>2436</v>
      </c>
      <c r="F1377" s="203" t="s">
        <v>629</v>
      </c>
      <c r="G1377" s="205" t="s">
        <v>629</v>
      </c>
      <c r="H1377" s="203" t="s">
        <v>79</v>
      </c>
      <c r="I1377" s="203" t="s">
        <v>1262</v>
      </c>
      <c r="J1377" s="203" t="s">
        <v>435</v>
      </c>
      <c r="K1377" s="203" t="s">
        <v>629</v>
      </c>
      <c r="L1377" s="211">
        <v>41444.395138888904</v>
      </c>
      <c r="M1377" s="203" t="s">
        <v>630</v>
      </c>
      <c r="N1377" s="212">
        <v>3</v>
      </c>
      <c r="O1377" s="203" t="s">
        <v>629</v>
      </c>
      <c r="P1377" s="212">
        <v>158834.07</v>
      </c>
      <c r="Q1377" s="205">
        <v>1</v>
      </c>
      <c r="R1377" s="203" t="s">
        <v>632</v>
      </c>
      <c r="S1377" s="211">
        <v>41446.502858796302</v>
      </c>
      <c r="T1377" s="212">
        <v>-3</v>
      </c>
      <c r="U1377" s="224">
        <v>158834.07</v>
      </c>
    </row>
    <row r="1378" spans="1:21" s="183" customFormat="1" hidden="1">
      <c r="A1378" s="203" t="s">
        <v>622</v>
      </c>
      <c r="B1378" s="203" t="s">
        <v>623</v>
      </c>
      <c r="C1378" s="203" t="s">
        <v>624</v>
      </c>
      <c r="D1378" s="203"/>
      <c r="E1378" s="203" t="s">
        <v>2436</v>
      </c>
      <c r="F1378" s="203" t="s">
        <v>629</v>
      </c>
      <c r="G1378" s="205" t="s">
        <v>629</v>
      </c>
      <c r="H1378" s="203" t="s">
        <v>79</v>
      </c>
      <c r="I1378" s="203" t="s">
        <v>985</v>
      </c>
      <c r="J1378" s="203" t="s">
        <v>429</v>
      </c>
      <c r="K1378" s="203" t="s">
        <v>629</v>
      </c>
      <c r="L1378" s="211">
        <v>41444.395138888904</v>
      </c>
      <c r="M1378" s="203" t="s">
        <v>674</v>
      </c>
      <c r="N1378" s="212">
        <v>3</v>
      </c>
      <c r="O1378" s="203" t="s">
        <v>629</v>
      </c>
      <c r="P1378" s="212">
        <v>2644274.16</v>
      </c>
      <c r="Q1378" s="205">
        <v>1</v>
      </c>
      <c r="R1378" s="203" t="s">
        <v>632</v>
      </c>
      <c r="S1378" s="211">
        <v>41446.505798611099</v>
      </c>
      <c r="T1378" s="212">
        <v>-3</v>
      </c>
      <c r="U1378" s="224">
        <v>2644274.16</v>
      </c>
    </row>
    <row r="1379" spans="1:21" s="183" customFormat="1" hidden="1">
      <c r="A1379" s="203" t="s">
        <v>622</v>
      </c>
      <c r="B1379" s="203" t="s">
        <v>623</v>
      </c>
      <c r="C1379" s="203" t="s">
        <v>624</v>
      </c>
      <c r="D1379" s="203"/>
      <c r="E1379" s="203" t="s">
        <v>2436</v>
      </c>
      <c r="F1379" s="203" t="s">
        <v>629</v>
      </c>
      <c r="G1379" s="205" t="s">
        <v>629</v>
      </c>
      <c r="H1379" s="203" t="s">
        <v>79</v>
      </c>
      <c r="I1379" s="203" t="s">
        <v>1123</v>
      </c>
      <c r="J1379" s="203" t="s">
        <v>428</v>
      </c>
      <c r="K1379" s="203" t="s">
        <v>629</v>
      </c>
      <c r="L1379" s="211">
        <v>41444.395138888904</v>
      </c>
      <c r="M1379" s="203" t="s">
        <v>674</v>
      </c>
      <c r="N1379" s="212">
        <v>1</v>
      </c>
      <c r="O1379" s="203" t="s">
        <v>629</v>
      </c>
      <c r="P1379" s="212">
        <v>248876.16</v>
      </c>
      <c r="Q1379" s="205">
        <v>1</v>
      </c>
      <c r="R1379" s="203" t="s">
        <v>632</v>
      </c>
      <c r="S1379" s="211">
        <v>41446.505798611099</v>
      </c>
      <c r="T1379" s="212">
        <v>-1</v>
      </c>
      <c r="U1379" s="224">
        <v>248876.16</v>
      </c>
    </row>
    <row r="1380" spans="1:21" s="183" customFormat="1" hidden="1">
      <c r="A1380" s="203" t="s">
        <v>622</v>
      </c>
      <c r="B1380" s="203" t="s">
        <v>623</v>
      </c>
      <c r="C1380" s="203" t="s">
        <v>624</v>
      </c>
      <c r="D1380" s="203"/>
      <c r="E1380" s="203" t="s">
        <v>2436</v>
      </c>
      <c r="F1380" s="203" t="s">
        <v>629</v>
      </c>
      <c r="G1380" s="205" t="s">
        <v>629</v>
      </c>
      <c r="H1380" s="203" t="s">
        <v>79</v>
      </c>
      <c r="I1380" s="203" t="s">
        <v>1263</v>
      </c>
      <c r="J1380" s="203" t="s">
        <v>422</v>
      </c>
      <c r="K1380" s="203" t="s">
        <v>629</v>
      </c>
      <c r="L1380" s="211">
        <v>41444.395138888904</v>
      </c>
      <c r="M1380" s="203" t="s">
        <v>630</v>
      </c>
      <c r="N1380" s="212">
        <v>1</v>
      </c>
      <c r="O1380" s="203" t="s">
        <v>629</v>
      </c>
      <c r="P1380" s="212">
        <v>47751</v>
      </c>
      <c r="Q1380" s="205">
        <v>1</v>
      </c>
      <c r="R1380" s="203" t="s">
        <v>632</v>
      </c>
      <c r="S1380" s="211">
        <v>41446.502858796302</v>
      </c>
      <c r="T1380" s="212">
        <v>-1</v>
      </c>
      <c r="U1380" s="224">
        <v>47751</v>
      </c>
    </row>
    <row r="1381" spans="1:21" s="183" customFormat="1" hidden="1">
      <c r="A1381" s="203" t="s">
        <v>622</v>
      </c>
      <c r="B1381" s="203" t="s">
        <v>623</v>
      </c>
      <c r="C1381" s="203" t="s">
        <v>624</v>
      </c>
      <c r="D1381" s="203"/>
      <c r="E1381" s="203" t="s">
        <v>2436</v>
      </c>
      <c r="F1381" s="203" t="s">
        <v>629</v>
      </c>
      <c r="G1381" s="205" t="s">
        <v>629</v>
      </c>
      <c r="H1381" s="203" t="s">
        <v>79</v>
      </c>
      <c r="I1381" s="203" t="s">
        <v>1264</v>
      </c>
      <c r="J1381" s="203" t="s">
        <v>1265</v>
      </c>
      <c r="K1381" s="203" t="s">
        <v>629</v>
      </c>
      <c r="L1381" s="211">
        <v>41444.395138888904</v>
      </c>
      <c r="M1381" s="203" t="s">
        <v>630</v>
      </c>
      <c r="N1381" s="212">
        <v>2</v>
      </c>
      <c r="O1381" s="203" t="s">
        <v>629</v>
      </c>
      <c r="P1381" s="212">
        <v>50097.66</v>
      </c>
      <c r="Q1381" s="205">
        <v>1</v>
      </c>
      <c r="R1381" s="203" t="s">
        <v>632</v>
      </c>
      <c r="S1381" s="211">
        <v>41446.502858796302</v>
      </c>
      <c r="T1381" s="212">
        <v>-2</v>
      </c>
      <c r="U1381" s="224">
        <v>50097.66</v>
      </c>
    </row>
    <row r="1382" spans="1:21" s="183" customFormat="1" hidden="1">
      <c r="A1382" s="203" t="s">
        <v>622</v>
      </c>
      <c r="B1382" s="203" t="s">
        <v>623</v>
      </c>
      <c r="C1382" s="203" t="s">
        <v>624</v>
      </c>
      <c r="D1382" s="203"/>
      <c r="E1382" s="203" t="s">
        <v>2436</v>
      </c>
      <c r="F1382" s="203" t="s">
        <v>629</v>
      </c>
      <c r="G1382" s="205" t="s">
        <v>629</v>
      </c>
      <c r="H1382" s="203" t="s">
        <v>79</v>
      </c>
      <c r="I1382" s="203" t="s">
        <v>1266</v>
      </c>
      <c r="J1382" s="203" t="s">
        <v>1267</v>
      </c>
      <c r="K1382" s="203" t="s">
        <v>629</v>
      </c>
      <c r="L1382" s="211">
        <v>41444.395138888904</v>
      </c>
      <c r="M1382" s="203" t="s">
        <v>630</v>
      </c>
      <c r="N1382" s="212">
        <v>1</v>
      </c>
      <c r="O1382" s="203" t="s">
        <v>629</v>
      </c>
      <c r="P1382" s="212">
        <v>264375.84000000003</v>
      </c>
      <c r="Q1382" s="205">
        <v>1</v>
      </c>
      <c r="R1382" s="203" t="s">
        <v>632</v>
      </c>
      <c r="S1382" s="211">
        <v>41446.502858796302</v>
      </c>
      <c r="T1382" s="212">
        <v>-1</v>
      </c>
      <c r="U1382" s="224">
        <v>264375.84000000003</v>
      </c>
    </row>
    <row r="1383" spans="1:21" s="183" customFormat="1" hidden="1">
      <c r="A1383" s="203" t="s">
        <v>622</v>
      </c>
      <c r="B1383" s="203" t="s">
        <v>623</v>
      </c>
      <c r="C1383" s="203" t="s">
        <v>624</v>
      </c>
      <c r="D1383" s="203"/>
      <c r="E1383" s="203" t="s">
        <v>2436</v>
      </c>
      <c r="F1383" s="203" t="s">
        <v>629</v>
      </c>
      <c r="G1383" s="205" t="s">
        <v>629</v>
      </c>
      <c r="H1383" s="203" t="s">
        <v>79</v>
      </c>
      <c r="I1383" s="203" t="s">
        <v>1268</v>
      </c>
      <c r="J1383" s="203" t="s">
        <v>1269</v>
      </c>
      <c r="K1383" s="203" t="s">
        <v>629</v>
      </c>
      <c r="L1383" s="211">
        <v>41444.395138888904</v>
      </c>
      <c r="M1383" s="203" t="s">
        <v>630</v>
      </c>
      <c r="N1383" s="212">
        <v>1</v>
      </c>
      <c r="O1383" s="203" t="s">
        <v>629</v>
      </c>
      <c r="P1383" s="212">
        <v>6303</v>
      </c>
      <c r="Q1383" s="205">
        <v>1</v>
      </c>
      <c r="R1383" s="203" t="s">
        <v>632</v>
      </c>
      <c r="S1383" s="211">
        <v>41446.502858796302</v>
      </c>
      <c r="T1383" s="212">
        <v>-1</v>
      </c>
      <c r="U1383" s="224">
        <v>6303</v>
      </c>
    </row>
    <row r="1384" spans="1:21" s="183" customFormat="1" hidden="1">
      <c r="A1384" s="203" t="s">
        <v>622</v>
      </c>
      <c r="B1384" s="203" t="s">
        <v>623</v>
      </c>
      <c r="C1384" s="203" t="s">
        <v>624</v>
      </c>
      <c r="D1384" s="203"/>
      <c r="E1384" s="203" t="s">
        <v>2436</v>
      </c>
      <c r="F1384" s="203" t="s">
        <v>629</v>
      </c>
      <c r="G1384" s="205" t="s">
        <v>629</v>
      </c>
      <c r="H1384" s="203" t="s">
        <v>79</v>
      </c>
      <c r="I1384" s="203" t="s">
        <v>1270</v>
      </c>
      <c r="J1384" s="203" t="s">
        <v>430</v>
      </c>
      <c r="K1384" s="203" t="s">
        <v>629</v>
      </c>
      <c r="L1384" s="211">
        <v>41444.395138888904</v>
      </c>
      <c r="M1384" s="203" t="s">
        <v>630</v>
      </c>
      <c r="N1384" s="212">
        <v>1</v>
      </c>
      <c r="O1384" s="203" t="s">
        <v>629</v>
      </c>
      <c r="P1384" s="212">
        <v>1123774.67</v>
      </c>
      <c r="Q1384" s="205">
        <v>1</v>
      </c>
      <c r="R1384" s="203" t="s">
        <v>632</v>
      </c>
      <c r="S1384" s="211">
        <v>41446.502858796302</v>
      </c>
      <c r="T1384" s="212">
        <v>-1</v>
      </c>
      <c r="U1384" s="224">
        <v>1123774.67</v>
      </c>
    </row>
    <row r="1385" spans="1:21" s="183" customFormat="1" hidden="1">
      <c r="A1385" s="203" t="s">
        <v>622</v>
      </c>
      <c r="B1385" s="203" t="s">
        <v>623</v>
      </c>
      <c r="C1385" s="203" t="s">
        <v>624</v>
      </c>
      <c r="D1385" s="203"/>
      <c r="E1385" s="203" t="s">
        <v>2436</v>
      </c>
      <c r="F1385" s="203" t="s">
        <v>629</v>
      </c>
      <c r="G1385" s="205" t="s">
        <v>629</v>
      </c>
      <c r="H1385" s="203" t="s">
        <v>79</v>
      </c>
      <c r="I1385" s="203" t="s">
        <v>1271</v>
      </c>
      <c r="J1385" s="203" t="s">
        <v>1272</v>
      </c>
      <c r="K1385" s="203" t="s">
        <v>629</v>
      </c>
      <c r="L1385" s="211">
        <v>41444.395138888904</v>
      </c>
      <c r="M1385" s="203" t="s">
        <v>630</v>
      </c>
      <c r="N1385" s="212">
        <v>1</v>
      </c>
      <c r="O1385" s="203" t="s">
        <v>629</v>
      </c>
      <c r="P1385" s="212">
        <v>46233</v>
      </c>
      <c r="Q1385" s="205">
        <v>1</v>
      </c>
      <c r="R1385" s="203" t="s">
        <v>629</v>
      </c>
      <c r="S1385" s="203" t="s">
        <v>629</v>
      </c>
      <c r="T1385" s="212" t="s">
        <v>629</v>
      </c>
      <c r="U1385" s="224" t="s">
        <v>629</v>
      </c>
    </row>
    <row r="1386" spans="1:21" s="183" customFormat="1" hidden="1">
      <c r="A1386" s="203" t="s">
        <v>622</v>
      </c>
      <c r="B1386" s="203" t="s">
        <v>623</v>
      </c>
      <c r="C1386" s="203" t="s">
        <v>624</v>
      </c>
      <c r="D1386" s="203"/>
      <c r="E1386" s="203" t="s">
        <v>2436</v>
      </c>
      <c r="F1386" s="203" t="s">
        <v>629</v>
      </c>
      <c r="G1386" s="205" t="s">
        <v>629</v>
      </c>
      <c r="H1386" s="203" t="s">
        <v>79</v>
      </c>
      <c r="I1386" s="203" t="s">
        <v>1273</v>
      </c>
      <c r="J1386" s="203" t="s">
        <v>430</v>
      </c>
      <c r="K1386" s="203" t="s">
        <v>629</v>
      </c>
      <c r="L1386" s="211">
        <v>41444.395138888904</v>
      </c>
      <c r="M1386" s="203" t="s">
        <v>630</v>
      </c>
      <c r="N1386" s="212">
        <v>1</v>
      </c>
      <c r="O1386" s="203" t="s">
        <v>629</v>
      </c>
      <c r="P1386" s="212">
        <v>835880</v>
      </c>
      <c r="Q1386" s="205">
        <v>1</v>
      </c>
      <c r="R1386" s="203" t="s">
        <v>632</v>
      </c>
      <c r="S1386" s="211">
        <v>41446.502858796302</v>
      </c>
      <c r="T1386" s="212">
        <v>-1</v>
      </c>
      <c r="U1386" s="224">
        <v>835880</v>
      </c>
    </row>
    <row r="1387" spans="1:21" s="183" customFormat="1" hidden="1">
      <c r="A1387" s="203" t="s">
        <v>622</v>
      </c>
      <c r="B1387" s="203" t="s">
        <v>623</v>
      </c>
      <c r="C1387" s="203" t="s">
        <v>624</v>
      </c>
      <c r="D1387" s="203"/>
      <c r="E1387" s="203" t="s">
        <v>2439</v>
      </c>
      <c r="F1387" s="203" t="s">
        <v>629</v>
      </c>
      <c r="G1387" s="205" t="s">
        <v>629</v>
      </c>
      <c r="H1387" s="203" t="s">
        <v>79</v>
      </c>
      <c r="I1387" s="203" t="s">
        <v>650</v>
      </c>
      <c r="J1387" s="203" t="s">
        <v>430</v>
      </c>
      <c r="K1387" s="203" t="s">
        <v>629</v>
      </c>
      <c r="L1387" s="211">
        <v>41443.4465277778</v>
      </c>
      <c r="M1387" s="203" t="s">
        <v>630</v>
      </c>
      <c r="N1387" s="212">
        <v>1</v>
      </c>
      <c r="O1387" s="203" t="s">
        <v>629</v>
      </c>
      <c r="P1387" s="212">
        <v>318338.74</v>
      </c>
      <c r="Q1387" s="205">
        <v>1</v>
      </c>
      <c r="R1387" s="203" t="s">
        <v>632</v>
      </c>
      <c r="S1387" s="211">
        <v>41444.327210648102</v>
      </c>
      <c r="T1387" s="212">
        <v>-1</v>
      </c>
      <c r="U1387" s="224">
        <v>318338.74</v>
      </c>
    </row>
    <row r="1388" spans="1:21" s="183" customFormat="1" hidden="1">
      <c r="A1388" s="203" t="s">
        <v>622</v>
      </c>
      <c r="B1388" s="203" t="s">
        <v>623</v>
      </c>
      <c r="C1388" s="203" t="s">
        <v>624</v>
      </c>
      <c r="D1388" s="203"/>
      <c r="E1388" s="203" t="s">
        <v>2440</v>
      </c>
      <c r="F1388" s="203" t="s">
        <v>2441</v>
      </c>
      <c r="G1388" s="205">
        <v>1</v>
      </c>
      <c r="H1388" s="203" t="s">
        <v>79</v>
      </c>
      <c r="I1388" s="203" t="s">
        <v>2442</v>
      </c>
      <c r="J1388" s="203" t="s">
        <v>2443</v>
      </c>
      <c r="K1388" s="203" t="s">
        <v>629</v>
      </c>
      <c r="L1388" s="211">
        <v>41451.601331018501</v>
      </c>
      <c r="M1388" s="203" t="s">
        <v>630</v>
      </c>
      <c r="N1388" s="212">
        <v>4</v>
      </c>
      <c r="O1388" s="203" t="s">
        <v>725</v>
      </c>
      <c r="P1388" s="212">
        <v>13140000</v>
      </c>
      <c r="Q1388" s="205">
        <v>1</v>
      </c>
      <c r="R1388" s="203" t="s">
        <v>632</v>
      </c>
      <c r="S1388" s="211">
        <v>41450.592662037001</v>
      </c>
      <c r="T1388" s="212">
        <v>-4</v>
      </c>
      <c r="U1388" s="224">
        <v>13140000</v>
      </c>
    </row>
    <row r="1389" spans="1:21" s="183" customFormat="1" hidden="1">
      <c r="A1389" s="203" t="s">
        <v>622</v>
      </c>
      <c r="B1389" s="203" t="s">
        <v>623</v>
      </c>
      <c r="C1389" s="203" t="s">
        <v>624</v>
      </c>
      <c r="D1389" s="203"/>
      <c r="E1389" s="203" t="s">
        <v>2440</v>
      </c>
      <c r="F1389" s="203" t="s">
        <v>2444</v>
      </c>
      <c r="G1389" s="205">
        <v>1</v>
      </c>
      <c r="H1389" s="203" t="s">
        <v>537</v>
      </c>
      <c r="I1389" s="203" t="s">
        <v>629</v>
      </c>
      <c r="J1389" s="203" t="s">
        <v>2445</v>
      </c>
      <c r="K1389" s="203" t="s">
        <v>629</v>
      </c>
      <c r="L1389" s="211">
        <v>41481.006724537001</v>
      </c>
      <c r="M1389" s="203" t="s">
        <v>629</v>
      </c>
      <c r="N1389" s="212">
        <v>1</v>
      </c>
      <c r="O1389" s="203" t="s">
        <v>693</v>
      </c>
      <c r="P1389" s="212">
        <v>0</v>
      </c>
      <c r="Q1389" s="205">
        <v>1</v>
      </c>
      <c r="R1389" s="203" t="s">
        <v>629</v>
      </c>
      <c r="S1389" s="203" t="s">
        <v>629</v>
      </c>
      <c r="T1389" s="212" t="s">
        <v>629</v>
      </c>
      <c r="U1389" s="224" t="s">
        <v>629</v>
      </c>
    </row>
    <row r="1390" spans="1:21" s="183" customFormat="1" hidden="1">
      <c r="A1390" s="203" t="s">
        <v>622</v>
      </c>
      <c r="B1390" s="203" t="s">
        <v>623</v>
      </c>
      <c r="C1390" s="203" t="s">
        <v>624</v>
      </c>
      <c r="D1390" s="203"/>
      <c r="E1390" s="203" t="s">
        <v>2440</v>
      </c>
      <c r="F1390" s="203" t="s">
        <v>2446</v>
      </c>
      <c r="G1390" s="205">
        <v>1</v>
      </c>
      <c r="H1390" s="203" t="s">
        <v>79</v>
      </c>
      <c r="I1390" s="203" t="s">
        <v>2447</v>
      </c>
      <c r="J1390" s="203" t="s">
        <v>2448</v>
      </c>
      <c r="K1390" s="203" t="s">
        <v>629</v>
      </c>
      <c r="L1390" s="211">
        <v>41486.4284722222</v>
      </c>
      <c r="M1390" s="203" t="s">
        <v>630</v>
      </c>
      <c r="N1390" s="212">
        <v>6</v>
      </c>
      <c r="O1390" s="203" t="s">
        <v>631</v>
      </c>
      <c r="P1390" s="212">
        <v>0</v>
      </c>
      <c r="Q1390" s="205">
        <v>1</v>
      </c>
      <c r="R1390" s="203" t="s">
        <v>629</v>
      </c>
      <c r="S1390" s="203" t="s">
        <v>629</v>
      </c>
      <c r="T1390" s="212" t="s">
        <v>629</v>
      </c>
      <c r="U1390" s="224" t="s">
        <v>629</v>
      </c>
    </row>
    <row r="1391" spans="1:21" s="183" customFormat="1" hidden="1">
      <c r="A1391" s="203" t="s">
        <v>622</v>
      </c>
      <c r="B1391" s="203" t="s">
        <v>623</v>
      </c>
      <c r="C1391" s="203" t="s">
        <v>624</v>
      </c>
      <c r="D1391" s="203"/>
      <c r="E1391" s="203" t="s">
        <v>2440</v>
      </c>
      <c r="F1391" s="203" t="s">
        <v>2449</v>
      </c>
      <c r="G1391" s="205">
        <v>1</v>
      </c>
      <c r="H1391" s="203" t="s">
        <v>79</v>
      </c>
      <c r="I1391" s="203" t="s">
        <v>2450</v>
      </c>
      <c r="J1391" s="203" t="s">
        <v>460</v>
      </c>
      <c r="K1391" s="203" t="s">
        <v>629</v>
      </c>
      <c r="L1391" s="211">
        <v>41540.667245370401</v>
      </c>
      <c r="M1391" s="203" t="s">
        <v>630</v>
      </c>
      <c r="N1391" s="212">
        <v>1</v>
      </c>
      <c r="O1391" s="203" t="s">
        <v>631</v>
      </c>
      <c r="P1391" s="212">
        <v>0</v>
      </c>
      <c r="Q1391" s="205">
        <v>1</v>
      </c>
      <c r="R1391" s="203" t="s">
        <v>629</v>
      </c>
      <c r="S1391" s="203" t="s">
        <v>629</v>
      </c>
      <c r="T1391" s="212" t="s">
        <v>629</v>
      </c>
      <c r="U1391" s="224" t="s">
        <v>629</v>
      </c>
    </row>
    <row r="1392" spans="1:21" s="183" customFormat="1" hidden="1">
      <c r="A1392" s="203" t="s">
        <v>622</v>
      </c>
      <c r="B1392" s="203" t="s">
        <v>623</v>
      </c>
      <c r="C1392" s="203" t="s">
        <v>624</v>
      </c>
      <c r="D1392" s="203"/>
      <c r="E1392" s="203" t="s">
        <v>2440</v>
      </c>
      <c r="F1392" s="203" t="s">
        <v>629</v>
      </c>
      <c r="G1392" s="205" t="s">
        <v>629</v>
      </c>
      <c r="H1392" s="203" t="s">
        <v>79</v>
      </c>
      <c r="I1392" s="203" t="s">
        <v>1072</v>
      </c>
      <c r="J1392" s="203" t="s">
        <v>1073</v>
      </c>
      <c r="K1392" s="203" t="s">
        <v>629</v>
      </c>
      <c r="L1392" s="211">
        <v>41446.625</v>
      </c>
      <c r="M1392" s="203" t="s">
        <v>630</v>
      </c>
      <c r="N1392" s="212">
        <v>10</v>
      </c>
      <c r="O1392" s="203" t="s">
        <v>629</v>
      </c>
      <c r="P1392" s="212">
        <v>433680</v>
      </c>
      <c r="Q1392" s="205">
        <v>1</v>
      </c>
      <c r="R1392" s="203" t="s">
        <v>632</v>
      </c>
      <c r="S1392" s="211">
        <v>41449.46</v>
      </c>
      <c r="T1392" s="212">
        <v>-10</v>
      </c>
      <c r="U1392" s="224">
        <v>391226.7</v>
      </c>
    </row>
    <row r="1393" spans="1:21" s="183" customFormat="1" hidden="1">
      <c r="A1393" s="203" t="s">
        <v>622</v>
      </c>
      <c r="B1393" s="203" t="s">
        <v>623</v>
      </c>
      <c r="C1393" s="203" t="s">
        <v>624</v>
      </c>
      <c r="D1393" s="203"/>
      <c r="E1393" s="203" t="s">
        <v>2440</v>
      </c>
      <c r="F1393" s="203" t="s">
        <v>629</v>
      </c>
      <c r="G1393" s="205" t="s">
        <v>629</v>
      </c>
      <c r="H1393" s="203" t="s">
        <v>79</v>
      </c>
      <c r="I1393" s="203" t="s">
        <v>1840</v>
      </c>
      <c r="J1393" s="203" t="s">
        <v>1841</v>
      </c>
      <c r="K1393" s="203" t="s">
        <v>629</v>
      </c>
      <c r="L1393" s="211">
        <v>41445.402777777803</v>
      </c>
      <c r="M1393" s="203" t="s">
        <v>674</v>
      </c>
      <c r="N1393" s="212">
        <v>2</v>
      </c>
      <c r="O1393" s="203" t="s">
        <v>629</v>
      </c>
      <c r="P1393" s="212">
        <v>165000</v>
      </c>
      <c r="Q1393" s="205">
        <v>1</v>
      </c>
      <c r="R1393" s="203" t="s">
        <v>632</v>
      </c>
      <c r="S1393" s="211">
        <v>41449.460868055598</v>
      </c>
      <c r="T1393" s="212">
        <v>-2</v>
      </c>
      <c r="U1393" s="224">
        <v>165000</v>
      </c>
    </row>
    <row r="1394" spans="1:21" s="183" customFormat="1" hidden="1">
      <c r="A1394" s="203" t="s">
        <v>622</v>
      </c>
      <c r="B1394" s="203" t="s">
        <v>623</v>
      </c>
      <c r="C1394" s="203" t="s">
        <v>624</v>
      </c>
      <c r="D1394" s="203"/>
      <c r="E1394" s="203" t="s">
        <v>2440</v>
      </c>
      <c r="F1394" s="203" t="s">
        <v>629</v>
      </c>
      <c r="G1394" s="205" t="s">
        <v>629</v>
      </c>
      <c r="H1394" s="203" t="s">
        <v>79</v>
      </c>
      <c r="I1394" s="203" t="s">
        <v>1863</v>
      </c>
      <c r="J1394" s="203" t="s">
        <v>465</v>
      </c>
      <c r="K1394" s="203" t="s">
        <v>629</v>
      </c>
      <c r="L1394" s="211">
        <v>41446.625</v>
      </c>
      <c r="M1394" s="203" t="s">
        <v>630</v>
      </c>
      <c r="N1394" s="212">
        <v>2</v>
      </c>
      <c r="O1394" s="203" t="s">
        <v>629</v>
      </c>
      <c r="P1394" s="212">
        <v>2181750</v>
      </c>
      <c r="Q1394" s="205">
        <v>1</v>
      </c>
      <c r="R1394" s="203" t="s">
        <v>632</v>
      </c>
      <c r="S1394" s="211">
        <v>41449.46</v>
      </c>
      <c r="T1394" s="212">
        <v>-2</v>
      </c>
      <c r="U1394" s="224">
        <v>2181750</v>
      </c>
    </row>
    <row r="1395" spans="1:21" s="183" customFormat="1" hidden="1">
      <c r="A1395" s="203" t="s">
        <v>622</v>
      </c>
      <c r="B1395" s="203" t="s">
        <v>623</v>
      </c>
      <c r="C1395" s="203" t="s">
        <v>624</v>
      </c>
      <c r="D1395" s="203"/>
      <c r="E1395" s="203" t="s">
        <v>2440</v>
      </c>
      <c r="F1395" s="203" t="s">
        <v>629</v>
      </c>
      <c r="G1395" s="205" t="s">
        <v>629</v>
      </c>
      <c r="H1395" s="203" t="s">
        <v>79</v>
      </c>
      <c r="I1395" s="203" t="s">
        <v>686</v>
      </c>
      <c r="J1395" s="203" t="s">
        <v>467</v>
      </c>
      <c r="K1395" s="203" t="s">
        <v>629</v>
      </c>
      <c r="L1395" s="211">
        <v>41446.625</v>
      </c>
      <c r="M1395" s="203" t="s">
        <v>630</v>
      </c>
      <c r="N1395" s="212">
        <v>1</v>
      </c>
      <c r="O1395" s="203" t="s">
        <v>629</v>
      </c>
      <c r="P1395" s="212">
        <v>457187</v>
      </c>
      <c r="Q1395" s="205">
        <v>1</v>
      </c>
      <c r="R1395" s="203" t="s">
        <v>632</v>
      </c>
      <c r="S1395" s="211">
        <v>41449.46</v>
      </c>
      <c r="T1395" s="212">
        <v>-1</v>
      </c>
      <c r="U1395" s="224">
        <v>457187</v>
      </c>
    </row>
    <row r="1396" spans="1:21" s="183" customFormat="1" hidden="1">
      <c r="A1396" s="203" t="s">
        <v>622</v>
      </c>
      <c r="B1396" s="203" t="s">
        <v>623</v>
      </c>
      <c r="C1396" s="203" t="s">
        <v>624</v>
      </c>
      <c r="D1396" s="203"/>
      <c r="E1396" s="203" t="s">
        <v>2440</v>
      </c>
      <c r="F1396" s="203" t="s">
        <v>629</v>
      </c>
      <c r="G1396" s="205" t="s">
        <v>629</v>
      </c>
      <c r="H1396" s="203" t="s">
        <v>79</v>
      </c>
      <c r="I1396" s="203" t="s">
        <v>783</v>
      </c>
      <c r="J1396" s="203" t="s">
        <v>466</v>
      </c>
      <c r="K1396" s="203" t="s">
        <v>629</v>
      </c>
      <c r="L1396" s="211">
        <v>41446.625</v>
      </c>
      <c r="M1396" s="203" t="s">
        <v>630</v>
      </c>
      <c r="N1396" s="212">
        <v>1</v>
      </c>
      <c r="O1396" s="203" t="s">
        <v>629</v>
      </c>
      <c r="P1396" s="212">
        <v>124093</v>
      </c>
      <c r="Q1396" s="205">
        <v>1</v>
      </c>
      <c r="R1396" s="203" t="s">
        <v>632</v>
      </c>
      <c r="S1396" s="211">
        <v>41449.46</v>
      </c>
      <c r="T1396" s="212">
        <v>-1</v>
      </c>
      <c r="U1396" s="224">
        <v>124093</v>
      </c>
    </row>
    <row r="1397" spans="1:21" s="183" customFormat="1" hidden="1">
      <c r="A1397" s="203" t="s">
        <v>622</v>
      </c>
      <c r="B1397" s="203" t="s">
        <v>623</v>
      </c>
      <c r="C1397" s="203" t="s">
        <v>624</v>
      </c>
      <c r="D1397" s="203"/>
      <c r="E1397" s="203" t="s">
        <v>2440</v>
      </c>
      <c r="F1397" s="203" t="s">
        <v>629</v>
      </c>
      <c r="G1397" s="205" t="s">
        <v>629</v>
      </c>
      <c r="H1397" s="203" t="s">
        <v>79</v>
      </c>
      <c r="I1397" s="203" t="s">
        <v>822</v>
      </c>
      <c r="J1397" s="203" t="s">
        <v>823</v>
      </c>
      <c r="K1397" s="203" t="s">
        <v>629</v>
      </c>
      <c r="L1397" s="211">
        <v>41453.402777777803</v>
      </c>
      <c r="M1397" s="203" t="s">
        <v>630</v>
      </c>
      <c r="N1397" s="212">
        <v>6</v>
      </c>
      <c r="O1397" s="203" t="s">
        <v>629</v>
      </c>
      <c r="P1397" s="212">
        <v>12600</v>
      </c>
      <c r="Q1397" s="205">
        <v>1</v>
      </c>
      <c r="R1397" s="203" t="s">
        <v>629</v>
      </c>
      <c r="S1397" s="203" t="s">
        <v>629</v>
      </c>
      <c r="T1397" s="212" t="s">
        <v>629</v>
      </c>
      <c r="U1397" s="224" t="s">
        <v>629</v>
      </c>
    </row>
    <row r="1398" spans="1:21" s="183" customFormat="1" hidden="1">
      <c r="A1398" s="203" t="s">
        <v>622</v>
      </c>
      <c r="B1398" s="203" t="s">
        <v>623</v>
      </c>
      <c r="C1398" s="203" t="s">
        <v>624</v>
      </c>
      <c r="D1398" s="203"/>
      <c r="E1398" s="203" t="s">
        <v>2451</v>
      </c>
      <c r="F1398" s="203" t="s">
        <v>629</v>
      </c>
      <c r="G1398" s="205" t="s">
        <v>629</v>
      </c>
      <c r="H1398" s="203" t="s">
        <v>79</v>
      </c>
      <c r="I1398" s="203" t="s">
        <v>2419</v>
      </c>
      <c r="J1398" s="203" t="s">
        <v>2420</v>
      </c>
      <c r="K1398" s="203" t="s">
        <v>629</v>
      </c>
      <c r="L1398" s="211">
        <v>41467.383333333302</v>
      </c>
      <c r="M1398" s="203" t="s">
        <v>630</v>
      </c>
      <c r="N1398" s="212">
        <v>1</v>
      </c>
      <c r="O1398" s="203" t="s">
        <v>629</v>
      </c>
      <c r="P1398" s="212">
        <v>0</v>
      </c>
      <c r="Q1398" s="205">
        <v>1</v>
      </c>
      <c r="R1398" s="203" t="s">
        <v>632</v>
      </c>
      <c r="S1398" s="211">
        <v>41521.623356481497</v>
      </c>
      <c r="T1398" s="212">
        <v>-1</v>
      </c>
      <c r="U1398" s="224">
        <v>855954</v>
      </c>
    </row>
    <row r="1399" spans="1:21" s="183" customFormat="1" hidden="1">
      <c r="A1399" s="203" t="s">
        <v>622</v>
      </c>
      <c r="B1399" s="203" t="s">
        <v>623</v>
      </c>
      <c r="C1399" s="203" t="s">
        <v>624</v>
      </c>
      <c r="D1399" s="203"/>
      <c r="E1399" s="203" t="s">
        <v>2452</v>
      </c>
      <c r="F1399" s="203" t="s">
        <v>629</v>
      </c>
      <c r="G1399" s="205" t="s">
        <v>629</v>
      </c>
      <c r="H1399" s="203" t="s">
        <v>79</v>
      </c>
      <c r="I1399" s="203" t="s">
        <v>2453</v>
      </c>
      <c r="J1399" s="203" t="s">
        <v>2454</v>
      </c>
      <c r="K1399" s="203" t="s">
        <v>629</v>
      </c>
      <c r="L1399" s="211">
        <v>41467.541666666701</v>
      </c>
      <c r="M1399" s="203" t="s">
        <v>630</v>
      </c>
      <c r="N1399" s="212">
        <v>4</v>
      </c>
      <c r="O1399" s="203" t="s">
        <v>629</v>
      </c>
      <c r="P1399" s="212">
        <v>0</v>
      </c>
      <c r="Q1399" s="205">
        <v>1</v>
      </c>
      <c r="R1399" s="203" t="s">
        <v>632</v>
      </c>
      <c r="S1399" s="211">
        <v>41579.842361111099</v>
      </c>
      <c r="T1399" s="212">
        <v>-4</v>
      </c>
      <c r="U1399" s="224">
        <v>17556000</v>
      </c>
    </row>
    <row r="1400" spans="1:21" s="183" customFormat="1" hidden="1">
      <c r="A1400" s="203" t="s">
        <v>622</v>
      </c>
      <c r="B1400" s="203" t="s">
        <v>623</v>
      </c>
      <c r="C1400" s="203" t="s">
        <v>624</v>
      </c>
      <c r="D1400" s="203"/>
      <c r="E1400" s="203" t="s">
        <v>2455</v>
      </c>
      <c r="F1400" s="203" t="s">
        <v>629</v>
      </c>
      <c r="G1400" s="205" t="s">
        <v>629</v>
      </c>
      <c r="H1400" s="203" t="s">
        <v>79</v>
      </c>
      <c r="I1400" s="203" t="s">
        <v>2456</v>
      </c>
      <c r="J1400" s="203" t="s">
        <v>2457</v>
      </c>
      <c r="K1400" s="203" t="s">
        <v>634</v>
      </c>
      <c r="L1400" s="211">
        <v>41596.342708333301</v>
      </c>
      <c r="M1400" s="203" t="s">
        <v>630</v>
      </c>
      <c r="N1400" s="212">
        <v>1</v>
      </c>
      <c r="O1400" s="203" t="s">
        <v>629</v>
      </c>
      <c r="P1400" s="212">
        <v>10711250</v>
      </c>
      <c r="Q1400" s="205">
        <v>1</v>
      </c>
      <c r="R1400" s="203" t="s">
        <v>632</v>
      </c>
      <c r="S1400" s="211">
        <v>41592.387395833299</v>
      </c>
      <c r="T1400" s="212">
        <v>-1</v>
      </c>
      <c r="U1400" s="224">
        <v>10711250</v>
      </c>
    </row>
    <row r="1401" spans="1:21" s="183" customFormat="1" hidden="1">
      <c r="A1401" s="203" t="s">
        <v>622</v>
      </c>
      <c r="B1401" s="203" t="s">
        <v>623</v>
      </c>
      <c r="C1401" s="203" t="s">
        <v>624</v>
      </c>
      <c r="D1401" s="203"/>
      <c r="E1401" s="203" t="s">
        <v>2458</v>
      </c>
      <c r="F1401" s="203" t="s">
        <v>629</v>
      </c>
      <c r="G1401" s="205" t="s">
        <v>629</v>
      </c>
      <c r="H1401" s="203" t="s">
        <v>79</v>
      </c>
      <c r="I1401" s="203" t="s">
        <v>2459</v>
      </c>
      <c r="J1401" s="203" t="s">
        <v>2460</v>
      </c>
      <c r="K1401" s="203" t="s">
        <v>629</v>
      </c>
      <c r="L1401" s="211">
        <v>41449.583333333299</v>
      </c>
      <c r="M1401" s="203" t="s">
        <v>630</v>
      </c>
      <c r="N1401" s="212">
        <v>28</v>
      </c>
      <c r="O1401" s="203" t="s">
        <v>629</v>
      </c>
      <c r="P1401" s="212">
        <v>3485060.04</v>
      </c>
      <c r="Q1401" s="205">
        <v>1</v>
      </c>
      <c r="R1401" s="203" t="s">
        <v>632</v>
      </c>
      <c r="S1401" s="211">
        <v>41451.558263888903</v>
      </c>
      <c r="T1401" s="212">
        <v>-28</v>
      </c>
      <c r="U1401" s="224">
        <v>3485060.04</v>
      </c>
    </row>
    <row r="1402" spans="1:21" s="183" customFormat="1" hidden="1">
      <c r="A1402" s="203" t="s">
        <v>622</v>
      </c>
      <c r="B1402" s="203" t="s">
        <v>623</v>
      </c>
      <c r="C1402" s="203" t="s">
        <v>624</v>
      </c>
      <c r="D1402" s="203"/>
      <c r="E1402" s="203" t="s">
        <v>2458</v>
      </c>
      <c r="F1402" s="203" t="s">
        <v>629</v>
      </c>
      <c r="G1402" s="205" t="s">
        <v>629</v>
      </c>
      <c r="H1402" s="203" t="s">
        <v>79</v>
      </c>
      <c r="I1402" s="203" t="s">
        <v>2461</v>
      </c>
      <c r="J1402" s="203" t="s">
        <v>2462</v>
      </c>
      <c r="K1402" s="203" t="s">
        <v>629</v>
      </c>
      <c r="L1402" s="211">
        <v>41449.583333333299</v>
      </c>
      <c r="M1402" s="203" t="s">
        <v>630</v>
      </c>
      <c r="N1402" s="212">
        <v>17</v>
      </c>
      <c r="O1402" s="203" t="s">
        <v>629</v>
      </c>
      <c r="P1402" s="212">
        <v>1170960</v>
      </c>
      <c r="Q1402" s="205">
        <v>1</v>
      </c>
      <c r="R1402" s="203" t="s">
        <v>632</v>
      </c>
      <c r="S1402" s="211">
        <v>41451.558263888903</v>
      </c>
      <c r="T1402" s="212">
        <v>-17</v>
      </c>
      <c r="U1402" s="224">
        <v>1170960</v>
      </c>
    </row>
    <row r="1403" spans="1:21" s="183" customFormat="1" hidden="1">
      <c r="A1403" s="203" t="s">
        <v>622</v>
      </c>
      <c r="B1403" s="203" t="s">
        <v>623</v>
      </c>
      <c r="C1403" s="203" t="s">
        <v>624</v>
      </c>
      <c r="D1403" s="203"/>
      <c r="E1403" s="203" t="s">
        <v>2458</v>
      </c>
      <c r="F1403" s="203" t="s">
        <v>629</v>
      </c>
      <c r="G1403" s="205" t="s">
        <v>629</v>
      </c>
      <c r="H1403" s="203" t="s">
        <v>79</v>
      </c>
      <c r="I1403" s="203" t="s">
        <v>2463</v>
      </c>
      <c r="J1403" s="203" t="s">
        <v>2464</v>
      </c>
      <c r="K1403" s="203" t="s">
        <v>629</v>
      </c>
      <c r="L1403" s="211">
        <v>41449.583333333299</v>
      </c>
      <c r="M1403" s="203" t="s">
        <v>630</v>
      </c>
      <c r="N1403" s="212">
        <v>4</v>
      </c>
      <c r="O1403" s="203" t="s">
        <v>629</v>
      </c>
      <c r="P1403" s="212">
        <v>702240</v>
      </c>
      <c r="Q1403" s="205">
        <v>1</v>
      </c>
      <c r="R1403" s="203" t="s">
        <v>632</v>
      </c>
      <c r="S1403" s="211">
        <v>41451.558263888903</v>
      </c>
      <c r="T1403" s="212">
        <v>-4</v>
      </c>
      <c r="U1403" s="224">
        <v>702240</v>
      </c>
    </row>
    <row r="1404" spans="1:21" s="183" customFormat="1" hidden="1">
      <c r="A1404" s="203" t="s">
        <v>622</v>
      </c>
      <c r="B1404" s="203" t="s">
        <v>623</v>
      </c>
      <c r="C1404" s="203" t="s">
        <v>624</v>
      </c>
      <c r="D1404" s="203"/>
      <c r="E1404" s="203" t="s">
        <v>2465</v>
      </c>
      <c r="F1404" s="203" t="s">
        <v>629</v>
      </c>
      <c r="G1404" s="205" t="s">
        <v>629</v>
      </c>
      <c r="H1404" s="203" t="s">
        <v>79</v>
      </c>
      <c r="I1404" s="203" t="s">
        <v>1485</v>
      </c>
      <c r="J1404" s="203" t="s">
        <v>1486</v>
      </c>
      <c r="K1404" s="203" t="s">
        <v>629</v>
      </c>
      <c r="L1404" s="211">
        <v>41449.583333333299</v>
      </c>
      <c r="M1404" s="203" t="s">
        <v>630</v>
      </c>
      <c r="N1404" s="212">
        <v>50</v>
      </c>
      <c r="O1404" s="203" t="s">
        <v>629</v>
      </c>
      <c r="P1404" s="212">
        <v>5551550</v>
      </c>
      <c r="Q1404" s="205">
        <v>1</v>
      </c>
      <c r="R1404" s="203" t="s">
        <v>632</v>
      </c>
      <c r="S1404" s="211">
        <v>41449.581435185202</v>
      </c>
      <c r="T1404" s="212">
        <v>-50</v>
      </c>
      <c r="U1404" s="224">
        <v>5551550</v>
      </c>
    </row>
    <row r="1405" spans="1:21" s="183" customFormat="1" hidden="1">
      <c r="A1405" s="203" t="s">
        <v>622</v>
      </c>
      <c r="B1405" s="203" t="s">
        <v>623</v>
      </c>
      <c r="C1405" s="203" t="s">
        <v>624</v>
      </c>
      <c r="D1405" s="203"/>
      <c r="E1405" s="203" t="s">
        <v>2466</v>
      </c>
      <c r="F1405" s="203" t="s">
        <v>2467</v>
      </c>
      <c r="G1405" s="205">
        <v>1</v>
      </c>
      <c r="H1405" s="203" t="s">
        <v>79</v>
      </c>
      <c r="I1405" s="203" t="s">
        <v>2468</v>
      </c>
      <c r="J1405" s="203" t="s">
        <v>2469</v>
      </c>
      <c r="K1405" s="203" t="s">
        <v>629</v>
      </c>
      <c r="L1405" s="211">
        <v>41299.441192129598</v>
      </c>
      <c r="M1405" s="203" t="s">
        <v>630</v>
      </c>
      <c r="N1405" s="212">
        <v>2</v>
      </c>
      <c r="O1405" s="203" t="s">
        <v>631</v>
      </c>
      <c r="P1405" s="212">
        <v>2633400</v>
      </c>
      <c r="Q1405" s="205">
        <v>1</v>
      </c>
      <c r="R1405" s="203" t="s">
        <v>629</v>
      </c>
      <c r="S1405" s="203" t="s">
        <v>629</v>
      </c>
      <c r="T1405" s="212" t="s">
        <v>629</v>
      </c>
      <c r="U1405" s="224" t="s">
        <v>629</v>
      </c>
    </row>
    <row r="1406" spans="1:21" s="183" customFormat="1" hidden="1">
      <c r="A1406" s="203" t="s">
        <v>622</v>
      </c>
      <c r="B1406" s="203" t="s">
        <v>623</v>
      </c>
      <c r="C1406" s="203" t="s">
        <v>624</v>
      </c>
      <c r="D1406" s="203"/>
      <c r="E1406" s="203" t="s">
        <v>2470</v>
      </c>
      <c r="F1406" s="203" t="s">
        <v>2471</v>
      </c>
      <c r="G1406" s="205">
        <v>1</v>
      </c>
      <c r="H1406" s="203" t="s">
        <v>79</v>
      </c>
      <c r="I1406" s="203" t="s">
        <v>2472</v>
      </c>
      <c r="J1406" s="203" t="s">
        <v>2473</v>
      </c>
      <c r="K1406" s="203" t="s">
        <v>629</v>
      </c>
      <c r="L1406" s="211">
        <v>41537.377893518496</v>
      </c>
      <c r="M1406" s="203" t="s">
        <v>630</v>
      </c>
      <c r="N1406" s="212">
        <v>2</v>
      </c>
      <c r="O1406" s="203" t="s">
        <v>631</v>
      </c>
      <c r="P1406" s="212">
        <v>24700</v>
      </c>
      <c r="Q1406" s="205">
        <v>1</v>
      </c>
      <c r="R1406" s="203" t="s">
        <v>632</v>
      </c>
      <c r="S1406" s="211">
        <v>41535.578090277799</v>
      </c>
      <c r="T1406" s="212">
        <v>-2</v>
      </c>
      <c r="U1406" s="224">
        <v>24700</v>
      </c>
    </row>
    <row r="1407" spans="1:21" s="183" customFormat="1" hidden="1">
      <c r="A1407" s="203" t="s">
        <v>622</v>
      </c>
      <c r="B1407" s="203" t="s">
        <v>623</v>
      </c>
      <c r="C1407" s="203" t="s">
        <v>624</v>
      </c>
      <c r="D1407" s="203"/>
      <c r="E1407" s="203" t="s">
        <v>2470</v>
      </c>
      <c r="F1407" s="203" t="s">
        <v>2471</v>
      </c>
      <c r="G1407" s="205">
        <v>2</v>
      </c>
      <c r="H1407" s="203" t="s">
        <v>79</v>
      </c>
      <c r="I1407" s="203" t="s">
        <v>2474</v>
      </c>
      <c r="J1407" s="203" t="s">
        <v>2475</v>
      </c>
      <c r="K1407" s="203" t="s">
        <v>629</v>
      </c>
      <c r="L1407" s="211">
        <v>41537.377893518496</v>
      </c>
      <c r="M1407" s="203" t="s">
        <v>630</v>
      </c>
      <c r="N1407" s="212">
        <v>1</v>
      </c>
      <c r="O1407" s="203" t="s">
        <v>631</v>
      </c>
      <c r="P1407" s="212">
        <v>128212</v>
      </c>
      <c r="Q1407" s="205">
        <v>1</v>
      </c>
      <c r="R1407" s="203" t="s">
        <v>632</v>
      </c>
      <c r="S1407" s="211">
        <v>41535.578090277799</v>
      </c>
      <c r="T1407" s="212">
        <v>-1</v>
      </c>
      <c r="U1407" s="224">
        <v>128212</v>
      </c>
    </row>
    <row r="1408" spans="1:21" s="183" customFormat="1" hidden="1">
      <c r="A1408" s="203" t="s">
        <v>622</v>
      </c>
      <c r="B1408" s="203" t="s">
        <v>623</v>
      </c>
      <c r="C1408" s="203" t="s">
        <v>624</v>
      </c>
      <c r="D1408" s="203"/>
      <c r="E1408" s="203" t="s">
        <v>2470</v>
      </c>
      <c r="F1408" s="203" t="s">
        <v>2471</v>
      </c>
      <c r="G1408" s="205">
        <v>3</v>
      </c>
      <c r="H1408" s="203" t="s">
        <v>79</v>
      </c>
      <c r="I1408" s="203" t="s">
        <v>1084</v>
      </c>
      <c r="J1408" s="203" t="s">
        <v>499</v>
      </c>
      <c r="K1408" s="203" t="s">
        <v>629</v>
      </c>
      <c r="L1408" s="211">
        <v>41537.377893518496</v>
      </c>
      <c r="M1408" s="203" t="s">
        <v>630</v>
      </c>
      <c r="N1408" s="212">
        <v>2</v>
      </c>
      <c r="O1408" s="203" t="s">
        <v>1815</v>
      </c>
      <c r="P1408" s="212">
        <v>15466</v>
      </c>
      <c r="Q1408" s="205">
        <v>1</v>
      </c>
      <c r="R1408" s="203" t="s">
        <v>632</v>
      </c>
      <c r="S1408" s="211">
        <v>41501.3585648148</v>
      </c>
      <c r="T1408" s="212">
        <v>-2</v>
      </c>
      <c r="U1408" s="224">
        <v>15466</v>
      </c>
    </row>
    <row r="1409" spans="1:21" s="183" customFormat="1" hidden="1">
      <c r="A1409" s="203" t="s">
        <v>622</v>
      </c>
      <c r="B1409" s="203" t="s">
        <v>623</v>
      </c>
      <c r="C1409" s="203" t="s">
        <v>624</v>
      </c>
      <c r="D1409" s="203"/>
      <c r="E1409" s="203" t="s">
        <v>2470</v>
      </c>
      <c r="F1409" s="203" t="s">
        <v>2471</v>
      </c>
      <c r="G1409" s="205">
        <v>3</v>
      </c>
      <c r="H1409" s="203" t="s">
        <v>79</v>
      </c>
      <c r="I1409" s="203" t="s">
        <v>1084</v>
      </c>
      <c r="J1409" s="203" t="s">
        <v>499</v>
      </c>
      <c r="K1409" s="203" t="s">
        <v>629</v>
      </c>
      <c r="L1409" s="211">
        <v>41537.377893518496</v>
      </c>
      <c r="M1409" s="203" t="s">
        <v>630</v>
      </c>
      <c r="N1409" s="212">
        <v>2</v>
      </c>
      <c r="O1409" s="203" t="s">
        <v>1815</v>
      </c>
      <c r="P1409" s="212">
        <v>15466</v>
      </c>
      <c r="Q1409" s="205">
        <v>2</v>
      </c>
      <c r="R1409" s="203" t="s">
        <v>632</v>
      </c>
      <c r="S1409" s="211">
        <v>41535.578090277799</v>
      </c>
      <c r="T1409" s="212">
        <v>-2</v>
      </c>
      <c r="U1409" s="224">
        <v>15466</v>
      </c>
    </row>
    <row r="1410" spans="1:21" s="183" customFormat="1" hidden="1">
      <c r="A1410" s="203" t="s">
        <v>622</v>
      </c>
      <c r="B1410" s="203" t="s">
        <v>623</v>
      </c>
      <c r="C1410" s="203" t="s">
        <v>624</v>
      </c>
      <c r="D1410" s="203"/>
      <c r="E1410" s="203" t="s">
        <v>2470</v>
      </c>
      <c r="F1410" s="203" t="s">
        <v>629</v>
      </c>
      <c r="G1410" s="205" t="s">
        <v>629</v>
      </c>
      <c r="H1410" s="203" t="s">
        <v>79</v>
      </c>
      <c r="I1410" s="203" t="s">
        <v>1084</v>
      </c>
      <c r="J1410" s="203" t="s">
        <v>499</v>
      </c>
      <c r="K1410" s="203" t="s">
        <v>629</v>
      </c>
      <c r="L1410" s="211">
        <v>41502.666666666701</v>
      </c>
      <c r="M1410" s="203" t="s">
        <v>630</v>
      </c>
      <c r="N1410" s="212">
        <v>2</v>
      </c>
      <c r="O1410" s="203" t="s">
        <v>629</v>
      </c>
      <c r="P1410" s="212">
        <v>15466</v>
      </c>
      <c r="Q1410" s="205">
        <v>1</v>
      </c>
      <c r="R1410" s="203" t="s">
        <v>632</v>
      </c>
      <c r="S1410" s="211">
        <v>41501.3585648148</v>
      </c>
      <c r="T1410" s="212">
        <v>-2</v>
      </c>
      <c r="U1410" s="224">
        <v>15466</v>
      </c>
    </row>
    <row r="1411" spans="1:21" s="183" customFormat="1" hidden="1">
      <c r="A1411" s="203" t="s">
        <v>622</v>
      </c>
      <c r="B1411" s="203" t="s">
        <v>623</v>
      </c>
      <c r="C1411" s="203" t="s">
        <v>624</v>
      </c>
      <c r="D1411" s="203"/>
      <c r="E1411" s="203" t="s">
        <v>2470</v>
      </c>
      <c r="F1411" s="203" t="s">
        <v>629</v>
      </c>
      <c r="G1411" s="205" t="s">
        <v>629</v>
      </c>
      <c r="H1411" s="203" t="s">
        <v>79</v>
      </c>
      <c r="I1411" s="203" t="s">
        <v>1084</v>
      </c>
      <c r="J1411" s="203" t="s">
        <v>499</v>
      </c>
      <c r="K1411" s="203" t="s">
        <v>629</v>
      </c>
      <c r="L1411" s="211">
        <v>41502.666666666701</v>
      </c>
      <c r="M1411" s="203" t="s">
        <v>630</v>
      </c>
      <c r="N1411" s="212">
        <v>2</v>
      </c>
      <c r="O1411" s="203" t="s">
        <v>629</v>
      </c>
      <c r="P1411" s="212">
        <v>15466</v>
      </c>
      <c r="Q1411" s="205">
        <v>2</v>
      </c>
      <c r="R1411" s="203" t="s">
        <v>632</v>
      </c>
      <c r="S1411" s="211">
        <v>41535.578090277799</v>
      </c>
      <c r="T1411" s="212">
        <v>-2</v>
      </c>
      <c r="U1411" s="224">
        <v>15466</v>
      </c>
    </row>
    <row r="1412" spans="1:21" s="183" customFormat="1" hidden="1">
      <c r="A1412" s="203" t="s">
        <v>622</v>
      </c>
      <c r="B1412" s="203" t="s">
        <v>623</v>
      </c>
      <c r="C1412" s="203" t="s">
        <v>624</v>
      </c>
      <c r="D1412" s="203"/>
      <c r="E1412" s="203" t="s">
        <v>2476</v>
      </c>
      <c r="F1412" s="203" t="s">
        <v>629</v>
      </c>
      <c r="G1412" s="205" t="s">
        <v>629</v>
      </c>
      <c r="H1412" s="203" t="s">
        <v>79</v>
      </c>
      <c r="I1412" s="203" t="s">
        <v>1087</v>
      </c>
      <c r="J1412" s="203" t="s">
        <v>502</v>
      </c>
      <c r="K1412" s="203" t="s">
        <v>629</v>
      </c>
      <c r="L1412" s="211">
        <v>41451.595034722202</v>
      </c>
      <c r="M1412" s="203" t="s">
        <v>630</v>
      </c>
      <c r="N1412" s="212">
        <v>20</v>
      </c>
      <c r="O1412" s="203" t="s">
        <v>629</v>
      </c>
      <c r="P1412" s="212">
        <v>600000</v>
      </c>
      <c r="Q1412" s="205">
        <v>1</v>
      </c>
      <c r="R1412" s="203" t="s">
        <v>632</v>
      </c>
      <c r="S1412" s="211">
        <v>41451.323958333298</v>
      </c>
      <c r="T1412" s="212">
        <v>-20</v>
      </c>
      <c r="U1412" s="224">
        <v>600000</v>
      </c>
    </row>
    <row r="1413" spans="1:21" s="183" customFormat="1" hidden="1">
      <c r="A1413" s="203" t="s">
        <v>622</v>
      </c>
      <c r="B1413" s="203" t="s">
        <v>623</v>
      </c>
      <c r="C1413" s="203" t="s">
        <v>624</v>
      </c>
      <c r="D1413" s="203"/>
      <c r="E1413" s="203" t="s">
        <v>2477</v>
      </c>
      <c r="F1413" s="203" t="s">
        <v>629</v>
      </c>
      <c r="G1413" s="205" t="s">
        <v>629</v>
      </c>
      <c r="H1413" s="203" t="s">
        <v>79</v>
      </c>
      <c r="I1413" s="203" t="s">
        <v>2478</v>
      </c>
      <c r="J1413" s="203" t="s">
        <v>2479</v>
      </c>
      <c r="K1413" s="203" t="s">
        <v>629</v>
      </c>
      <c r="L1413" s="211">
        <v>41480.625</v>
      </c>
      <c r="M1413" s="203" t="s">
        <v>630</v>
      </c>
      <c r="N1413" s="212">
        <v>1</v>
      </c>
      <c r="O1413" s="203" t="s">
        <v>629</v>
      </c>
      <c r="P1413" s="212">
        <v>0</v>
      </c>
      <c r="Q1413" s="205">
        <v>1</v>
      </c>
      <c r="R1413" s="203" t="s">
        <v>629</v>
      </c>
      <c r="S1413" s="203" t="s">
        <v>629</v>
      </c>
      <c r="T1413" s="212" t="s">
        <v>629</v>
      </c>
      <c r="U1413" s="224" t="s">
        <v>629</v>
      </c>
    </row>
    <row r="1414" spans="1:21" s="183" customFormat="1" hidden="1">
      <c r="A1414" s="203" t="s">
        <v>622</v>
      </c>
      <c r="B1414" s="203" t="s">
        <v>623</v>
      </c>
      <c r="C1414" s="203" t="s">
        <v>624</v>
      </c>
      <c r="D1414" s="203"/>
      <c r="E1414" s="203" t="s">
        <v>2480</v>
      </c>
      <c r="F1414" s="203" t="s">
        <v>2481</v>
      </c>
      <c r="G1414" s="205">
        <v>1</v>
      </c>
      <c r="H1414" s="203" t="s">
        <v>79</v>
      </c>
      <c r="I1414" s="203" t="s">
        <v>2482</v>
      </c>
      <c r="J1414" s="203" t="s">
        <v>2483</v>
      </c>
      <c r="K1414" s="203" t="s">
        <v>629</v>
      </c>
      <c r="L1414" s="211">
        <v>41505.666736111103</v>
      </c>
      <c r="M1414" s="203" t="s">
        <v>630</v>
      </c>
      <c r="N1414" s="212">
        <v>2</v>
      </c>
      <c r="O1414" s="203" t="s">
        <v>631</v>
      </c>
      <c r="P1414" s="212">
        <v>731500</v>
      </c>
      <c r="Q1414" s="205">
        <v>1</v>
      </c>
      <c r="R1414" s="203" t="s">
        <v>632</v>
      </c>
      <c r="S1414" s="211">
        <v>41501.374803240702</v>
      </c>
      <c r="T1414" s="212">
        <v>-2</v>
      </c>
      <c r="U1414" s="224">
        <v>731500</v>
      </c>
    </row>
    <row r="1415" spans="1:21" s="183" customFormat="1" hidden="1">
      <c r="A1415" s="203" t="s">
        <v>622</v>
      </c>
      <c r="B1415" s="203" t="s">
        <v>623</v>
      </c>
      <c r="C1415" s="203" t="s">
        <v>624</v>
      </c>
      <c r="D1415" s="203"/>
      <c r="E1415" s="203" t="s">
        <v>2484</v>
      </c>
      <c r="F1415" s="203" t="s">
        <v>629</v>
      </c>
      <c r="G1415" s="205" t="s">
        <v>629</v>
      </c>
      <c r="H1415" s="203" t="s">
        <v>79</v>
      </c>
      <c r="I1415" s="203" t="s">
        <v>2482</v>
      </c>
      <c r="J1415" s="203" t="s">
        <v>2483</v>
      </c>
      <c r="K1415" s="203" t="s">
        <v>629</v>
      </c>
      <c r="L1415" s="211">
        <v>41470.333333333299</v>
      </c>
      <c r="M1415" s="203" t="s">
        <v>630</v>
      </c>
      <c r="N1415" s="212">
        <v>4</v>
      </c>
      <c r="O1415" s="203" t="s">
        <v>629</v>
      </c>
      <c r="P1415" s="212">
        <v>0</v>
      </c>
      <c r="Q1415" s="205">
        <v>1</v>
      </c>
      <c r="R1415" s="203" t="s">
        <v>632</v>
      </c>
      <c r="S1415" s="211">
        <v>41501.487175925897</v>
      </c>
      <c r="T1415" s="212">
        <v>-4</v>
      </c>
      <c r="U1415" s="224">
        <v>1463000</v>
      </c>
    </row>
    <row r="1416" spans="1:21" s="183" customFormat="1" hidden="1">
      <c r="A1416" s="203" t="s">
        <v>622</v>
      </c>
      <c r="B1416" s="203" t="s">
        <v>623</v>
      </c>
      <c r="C1416" s="203" t="s">
        <v>624</v>
      </c>
      <c r="D1416" s="203"/>
      <c r="E1416" s="203" t="s">
        <v>2485</v>
      </c>
      <c r="F1416" s="203" t="s">
        <v>629</v>
      </c>
      <c r="G1416" s="205" t="s">
        <v>629</v>
      </c>
      <c r="H1416" s="203" t="s">
        <v>79</v>
      </c>
      <c r="I1416" s="203" t="s">
        <v>964</v>
      </c>
      <c r="J1416" s="203" t="s">
        <v>965</v>
      </c>
      <c r="K1416" s="203" t="s">
        <v>629</v>
      </c>
      <c r="L1416" s="211">
        <v>41534.356053240699</v>
      </c>
      <c r="M1416" s="203" t="s">
        <v>630</v>
      </c>
      <c r="N1416" s="212">
        <v>2</v>
      </c>
      <c r="O1416" s="203" t="s">
        <v>629</v>
      </c>
      <c r="P1416" s="212">
        <v>1425600</v>
      </c>
      <c r="Q1416" s="205">
        <v>1</v>
      </c>
      <c r="R1416" s="203" t="s">
        <v>632</v>
      </c>
      <c r="S1416" s="211">
        <v>41537.561666666697</v>
      </c>
      <c r="T1416" s="212">
        <v>-2</v>
      </c>
      <c r="U1416" s="224">
        <v>1425600</v>
      </c>
    </row>
    <row r="1417" spans="1:21" s="183" customFormat="1" hidden="1">
      <c r="A1417" s="203" t="s">
        <v>622</v>
      </c>
      <c r="B1417" s="203" t="s">
        <v>623</v>
      </c>
      <c r="C1417" s="203" t="s">
        <v>624</v>
      </c>
      <c r="D1417" s="203"/>
      <c r="E1417" s="203" t="s">
        <v>2486</v>
      </c>
      <c r="F1417" s="203" t="s">
        <v>629</v>
      </c>
      <c r="G1417" s="205" t="s">
        <v>629</v>
      </c>
      <c r="H1417" s="203" t="s">
        <v>79</v>
      </c>
      <c r="I1417" s="203" t="s">
        <v>2487</v>
      </c>
      <c r="J1417" s="203" t="s">
        <v>2488</v>
      </c>
      <c r="K1417" s="203" t="s">
        <v>629</v>
      </c>
      <c r="L1417" s="211">
        <v>41450.400694444397</v>
      </c>
      <c r="M1417" s="203" t="s">
        <v>630</v>
      </c>
      <c r="N1417" s="212">
        <v>1</v>
      </c>
      <c r="O1417" s="203" t="s">
        <v>629</v>
      </c>
      <c r="P1417" s="212">
        <v>0</v>
      </c>
      <c r="Q1417" s="205">
        <v>1</v>
      </c>
      <c r="R1417" s="203" t="s">
        <v>632</v>
      </c>
      <c r="S1417" s="211">
        <v>41565.619872685202</v>
      </c>
      <c r="T1417" s="212">
        <v>-1</v>
      </c>
      <c r="U1417" s="224">
        <v>84150</v>
      </c>
    </row>
    <row r="1418" spans="1:21" s="183" customFormat="1" hidden="1">
      <c r="A1418" s="203" t="s">
        <v>622</v>
      </c>
      <c r="B1418" s="203" t="s">
        <v>623</v>
      </c>
      <c r="C1418" s="203" t="s">
        <v>624</v>
      </c>
      <c r="D1418" s="203"/>
      <c r="E1418" s="203" t="s">
        <v>2489</v>
      </c>
      <c r="F1418" s="203" t="s">
        <v>629</v>
      </c>
      <c r="G1418" s="205" t="s">
        <v>629</v>
      </c>
      <c r="H1418" s="203" t="s">
        <v>79</v>
      </c>
      <c r="I1418" s="203" t="s">
        <v>2490</v>
      </c>
      <c r="J1418" s="203" t="s">
        <v>2491</v>
      </c>
      <c r="K1418" s="203" t="s">
        <v>629</v>
      </c>
      <c r="L1418" s="211">
        <v>41471.240277777797</v>
      </c>
      <c r="M1418" s="203" t="s">
        <v>630</v>
      </c>
      <c r="N1418" s="212">
        <v>1</v>
      </c>
      <c r="O1418" s="203" t="s">
        <v>629</v>
      </c>
      <c r="P1418" s="212">
        <v>0</v>
      </c>
      <c r="Q1418" s="205">
        <v>1</v>
      </c>
      <c r="R1418" s="203" t="s">
        <v>629</v>
      </c>
      <c r="S1418" s="203" t="s">
        <v>629</v>
      </c>
      <c r="T1418" s="212" t="s">
        <v>629</v>
      </c>
      <c r="U1418" s="224" t="s">
        <v>629</v>
      </c>
    </row>
    <row r="1419" spans="1:21" s="183" customFormat="1" hidden="1">
      <c r="A1419" s="203" t="s">
        <v>622</v>
      </c>
      <c r="B1419" s="203" t="s">
        <v>623</v>
      </c>
      <c r="C1419" s="203" t="s">
        <v>624</v>
      </c>
      <c r="D1419" s="203"/>
      <c r="E1419" s="203" t="s">
        <v>2492</v>
      </c>
      <c r="F1419" s="203" t="s">
        <v>629</v>
      </c>
      <c r="G1419" s="205" t="s">
        <v>629</v>
      </c>
      <c r="H1419" s="203" t="s">
        <v>79</v>
      </c>
      <c r="I1419" s="203" t="s">
        <v>2493</v>
      </c>
      <c r="J1419" s="203" t="s">
        <v>2494</v>
      </c>
      <c r="K1419" s="203" t="s">
        <v>629</v>
      </c>
      <c r="L1419" s="211">
        <v>41519.310324074097</v>
      </c>
      <c r="M1419" s="203" t="s">
        <v>630</v>
      </c>
      <c r="N1419" s="212">
        <v>1</v>
      </c>
      <c r="O1419" s="203" t="s">
        <v>629</v>
      </c>
      <c r="P1419" s="212">
        <v>0</v>
      </c>
      <c r="Q1419" s="205">
        <v>1</v>
      </c>
      <c r="R1419" s="203" t="s">
        <v>629</v>
      </c>
      <c r="S1419" s="203" t="s">
        <v>629</v>
      </c>
      <c r="T1419" s="212" t="s">
        <v>629</v>
      </c>
      <c r="U1419" s="224" t="s">
        <v>629</v>
      </c>
    </row>
    <row r="1420" spans="1:21" s="183" customFormat="1" hidden="1">
      <c r="A1420" s="203" t="s">
        <v>622</v>
      </c>
      <c r="B1420" s="203" t="s">
        <v>623</v>
      </c>
      <c r="C1420" s="203" t="s">
        <v>624</v>
      </c>
      <c r="D1420" s="203"/>
      <c r="E1420" s="203" t="s">
        <v>2492</v>
      </c>
      <c r="F1420" s="203" t="s">
        <v>629</v>
      </c>
      <c r="G1420" s="205" t="s">
        <v>629</v>
      </c>
      <c r="H1420" s="203" t="s">
        <v>79</v>
      </c>
      <c r="I1420" s="203" t="s">
        <v>2495</v>
      </c>
      <c r="J1420" s="203" t="s">
        <v>2496</v>
      </c>
      <c r="K1420" s="203" t="s">
        <v>629</v>
      </c>
      <c r="L1420" s="211">
        <v>41519.310787037</v>
      </c>
      <c r="M1420" s="203" t="s">
        <v>630</v>
      </c>
      <c r="N1420" s="212">
        <v>1</v>
      </c>
      <c r="O1420" s="203" t="s">
        <v>629</v>
      </c>
      <c r="P1420" s="212">
        <v>0</v>
      </c>
      <c r="Q1420" s="205">
        <v>1</v>
      </c>
      <c r="R1420" s="203" t="s">
        <v>629</v>
      </c>
      <c r="S1420" s="203" t="s">
        <v>629</v>
      </c>
      <c r="T1420" s="212" t="s">
        <v>629</v>
      </c>
      <c r="U1420" s="224" t="s">
        <v>629</v>
      </c>
    </row>
    <row r="1421" spans="1:21" s="183" customFormat="1" hidden="1">
      <c r="A1421" s="203" t="s">
        <v>622</v>
      </c>
      <c r="B1421" s="203" t="s">
        <v>623</v>
      </c>
      <c r="C1421" s="203" t="s">
        <v>624</v>
      </c>
      <c r="D1421" s="203"/>
      <c r="E1421" s="203" t="s">
        <v>2497</v>
      </c>
      <c r="F1421" s="203" t="s">
        <v>629</v>
      </c>
      <c r="G1421" s="205" t="s">
        <v>629</v>
      </c>
      <c r="H1421" s="203" t="s">
        <v>79</v>
      </c>
      <c r="I1421" s="203" t="s">
        <v>2498</v>
      </c>
      <c r="J1421" s="203" t="s">
        <v>2499</v>
      </c>
      <c r="K1421" s="203" t="s">
        <v>629</v>
      </c>
      <c r="L1421" s="211">
        <v>41467.640277777798</v>
      </c>
      <c r="M1421" s="203" t="s">
        <v>630</v>
      </c>
      <c r="N1421" s="212">
        <v>20</v>
      </c>
      <c r="O1421" s="203" t="s">
        <v>629</v>
      </c>
      <c r="P1421" s="212">
        <v>0</v>
      </c>
      <c r="Q1421" s="205">
        <v>1</v>
      </c>
      <c r="R1421" s="203" t="s">
        <v>629</v>
      </c>
      <c r="S1421" s="203" t="s">
        <v>629</v>
      </c>
      <c r="T1421" s="212" t="s">
        <v>629</v>
      </c>
      <c r="U1421" s="224" t="s">
        <v>629</v>
      </c>
    </row>
    <row r="1422" spans="1:21" s="183" customFormat="1" hidden="1">
      <c r="A1422" s="203" t="s">
        <v>622</v>
      </c>
      <c r="B1422" s="203" t="s">
        <v>623</v>
      </c>
      <c r="C1422" s="203" t="s">
        <v>624</v>
      </c>
      <c r="D1422" s="203"/>
      <c r="E1422" s="203" t="s">
        <v>2500</v>
      </c>
      <c r="F1422" s="203" t="s">
        <v>2501</v>
      </c>
      <c r="G1422" s="205">
        <v>1</v>
      </c>
      <c r="H1422" s="203" t="s">
        <v>79</v>
      </c>
      <c r="I1422" s="203" t="s">
        <v>790</v>
      </c>
      <c r="J1422" s="203" t="s">
        <v>353</v>
      </c>
      <c r="K1422" s="203" t="s">
        <v>634</v>
      </c>
      <c r="L1422" s="211">
        <v>41493.667291666701</v>
      </c>
      <c r="M1422" s="203" t="s">
        <v>630</v>
      </c>
      <c r="N1422" s="212">
        <v>5</v>
      </c>
      <c r="O1422" s="203" t="s">
        <v>631</v>
      </c>
      <c r="P1422" s="212">
        <v>825000</v>
      </c>
      <c r="Q1422" s="205">
        <v>1</v>
      </c>
      <c r="R1422" s="203" t="s">
        <v>632</v>
      </c>
      <c r="S1422" s="211">
        <v>41613.665092592601</v>
      </c>
      <c r="T1422" s="212">
        <v>-5</v>
      </c>
      <c r="U1422" s="224">
        <v>866210.75</v>
      </c>
    </row>
    <row r="1423" spans="1:21" s="183" customFormat="1" hidden="1">
      <c r="A1423" s="203" t="s">
        <v>622</v>
      </c>
      <c r="B1423" s="203" t="s">
        <v>623</v>
      </c>
      <c r="C1423" s="203" t="s">
        <v>624</v>
      </c>
      <c r="D1423" s="203"/>
      <c r="E1423" s="203" t="s">
        <v>2500</v>
      </c>
      <c r="F1423" s="203" t="s">
        <v>2501</v>
      </c>
      <c r="G1423" s="205">
        <v>2</v>
      </c>
      <c r="H1423" s="203" t="s">
        <v>79</v>
      </c>
      <c r="I1423" s="203" t="s">
        <v>792</v>
      </c>
      <c r="J1423" s="203" t="s">
        <v>793</v>
      </c>
      <c r="K1423" s="203" t="s">
        <v>634</v>
      </c>
      <c r="L1423" s="211">
        <v>41493.667291666701</v>
      </c>
      <c r="M1423" s="203" t="s">
        <v>630</v>
      </c>
      <c r="N1423" s="212">
        <v>5</v>
      </c>
      <c r="O1423" s="203" t="s">
        <v>631</v>
      </c>
      <c r="P1423" s="212">
        <v>3531250</v>
      </c>
      <c r="Q1423" s="205">
        <v>1</v>
      </c>
      <c r="R1423" s="203" t="s">
        <v>632</v>
      </c>
      <c r="S1423" s="211">
        <v>41452.4055787037</v>
      </c>
      <c r="T1423" s="212">
        <v>-5</v>
      </c>
      <c r="U1423" s="224">
        <v>3531250</v>
      </c>
    </row>
    <row r="1424" spans="1:21" s="183" customFormat="1" hidden="1">
      <c r="A1424" s="203" t="s">
        <v>622</v>
      </c>
      <c r="B1424" s="203" t="s">
        <v>623</v>
      </c>
      <c r="C1424" s="203" t="s">
        <v>624</v>
      </c>
      <c r="D1424" s="203"/>
      <c r="E1424" s="203" t="s">
        <v>2500</v>
      </c>
      <c r="F1424" s="203" t="s">
        <v>2501</v>
      </c>
      <c r="G1424" s="205">
        <v>2</v>
      </c>
      <c r="H1424" s="203" t="s">
        <v>79</v>
      </c>
      <c r="I1424" s="203" t="s">
        <v>792</v>
      </c>
      <c r="J1424" s="203" t="s">
        <v>793</v>
      </c>
      <c r="K1424" s="203" t="s">
        <v>634</v>
      </c>
      <c r="L1424" s="211">
        <v>41493.667291666701</v>
      </c>
      <c r="M1424" s="203" t="s">
        <v>630</v>
      </c>
      <c r="N1424" s="212">
        <v>5</v>
      </c>
      <c r="O1424" s="203" t="s">
        <v>631</v>
      </c>
      <c r="P1424" s="212">
        <v>3531250</v>
      </c>
      <c r="Q1424" s="205">
        <v>2</v>
      </c>
      <c r="R1424" s="203" t="s">
        <v>632</v>
      </c>
      <c r="S1424" s="211">
        <v>41613.665092592601</v>
      </c>
      <c r="T1424" s="212">
        <v>-5</v>
      </c>
      <c r="U1424" s="224">
        <v>2093750</v>
      </c>
    </row>
    <row r="1425" spans="1:23" s="183" customFormat="1" hidden="1">
      <c r="A1425" s="203" t="s">
        <v>622</v>
      </c>
      <c r="B1425" s="203" t="s">
        <v>623</v>
      </c>
      <c r="C1425" s="203" t="s">
        <v>624</v>
      </c>
      <c r="D1425" s="203"/>
      <c r="E1425" s="203" t="s">
        <v>2500</v>
      </c>
      <c r="F1425" s="203" t="s">
        <v>629</v>
      </c>
      <c r="G1425" s="205" t="s">
        <v>629</v>
      </c>
      <c r="H1425" s="203" t="s">
        <v>79</v>
      </c>
      <c r="I1425" s="203" t="s">
        <v>792</v>
      </c>
      <c r="J1425" s="203" t="s">
        <v>793</v>
      </c>
      <c r="K1425" s="203" t="s">
        <v>629</v>
      </c>
      <c r="L1425" s="211">
        <v>41456.925000000003</v>
      </c>
      <c r="M1425" s="203" t="s">
        <v>630</v>
      </c>
      <c r="N1425" s="212">
        <v>5</v>
      </c>
      <c r="O1425" s="203" t="s">
        <v>629</v>
      </c>
      <c r="P1425" s="212">
        <v>3531250</v>
      </c>
      <c r="Q1425" s="205">
        <v>1</v>
      </c>
      <c r="R1425" s="203" t="s">
        <v>632</v>
      </c>
      <c r="S1425" s="211">
        <v>41452.4055787037</v>
      </c>
      <c r="T1425" s="212">
        <v>-5</v>
      </c>
      <c r="U1425" s="224">
        <v>3531250</v>
      </c>
    </row>
    <row r="1426" spans="1:23" s="183" customFormat="1" hidden="1">
      <c r="A1426" s="203" t="s">
        <v>622</v>
      </c>
      <c r="B1426" s="203" t="s">
        <v>623</v>
      </c>
      <c r="C1426" s="203" t="s">
        <v>624</v>
      </c>
      <c r="D1426" s="228"/>
      <c r="E1426" s="203" t="s">
        <v>2500</v>
      </c>
      <c r="F1426" s="203" t="s">
        <v>629</v>
      </c>
      <c r="G1426" s="205" t="s">
        <v>629</v>
      </c>
      <c r="H1426" s="203" t="s">
        <v>79</v>
      </c>
      <c r="I1426" s="203" t="s">
        <v>792</v>
      </c>
      <c r="J1426" s="203" t="s">
        <v>793</v>
      </c>
      <c r="K1426" s="203" t="s">
        <v>629</v>
      </c>
      <c r="L1426" s="211">
        <v>41456.925000000003</v>
      </c>
      <c r="M1426" s="203" t="s">
        <v>630</v>
      </c>
      <c r="N1426" s="212">
        <v>5</v>
      </c>
      <c r="O1426" s="203" t="s">
        <v>629</v>
      </c>
      <c r="P1426" s="212">
        <v>3531250</v>
      </c>
      <c r="Q1426" s="205">
        <v>2</v>
      </c>
      <c r="R1426" s="203" t="s">
        <v>632</v>
      </c>
      <c r="S1426" s="211">
        <v>41613.665092592601</v>
      </c>
      <c r="T1426" s="212">
        <v>-5</v>
      </c>
      <c r="U1426" s="224">
        <v>2093750</v>
      </c>
    </row>
    <row r="1427" spans="1:23" ht="14.25" customHeight="1">
      <c r="A1427" s="203" t="s">
        <v>622</v>
      </c>
      <c r="B1427" s="203" t="s">
        <v>623</v>
      </c>
      <c r="C1427" s="206" t="s">
        <v>624</v>
      </c>
      <c r="D1427" s="207"/>
      <c r="E1427" s="188" t="s">
        <v>2502</v>
      </c>
      <c r="F1427" s="203" t="s">
        <v>2503</v>
      </c>
      <c r="G1427" s="205">
        <v>1</v>
      </c>
      <c r="H1427" s="206" t="s">
        <v>79</v>
      </c>
      <c r="I1427" s="188" t="s">
        <v>1248</v>
      </c>
      <c r="J1427" s="190" t="s">
        <v>1249</v>
      </c>
      <c r="K1427" s="188" t="s">
        <v>634</v>
      </c>
      <c r="L1427" s="213">
        <v>41625.699537036999</v>
      </c>
      <c r="M1427" s="206" t="s">
        <v>630</v>
      </c>
      <c r="N1427" s="214">
        <v>2</v>
      </c>
      <c r="O1427" s="188" t="s">
        <v>1190</v>
      </c>
      <c r="P1427" s="212">
        <v>42000000</v>
      </c>
      <c r="Q1427" s="225">
        <v>1</v>
      </c>
      <c r="R1427" s="188" t="s">
        <v>632</v>
      </c>
      <c r="S1427" s="213">
        <v>41617.674490740697</v>
      </c>
      <c r="T1427" s="226">
        <v>-1</v>
      </c>
      <c r="U1427" s="224">
        <v>21000000</v>
      </c>
      <c r="V1427" s="227">
        <f>L1427-S1427</f>
        <v>8.0250462963012978</v>
      </c>
      <c r="W1427" s="193" t="s">
        <v>635</v>
      </c>
    </row>
    <row r="1428" spans="1:23" s="183" customFormat="1" hidden="1">
      <c r="A1428" s="203" t="s">
        <v>622</v>
      </c>
      <c r="B1428" s="203" t="s">
        <v>623</v>
      </c>
      <c r="C1428" s="203" t="s">
        <v>624</v>
      </c>
      <c r="D1428" s="204"/>
      <c r="E1428" s="203" t="s">
        <v>2502</v>
      </c>
      <c r="F1428" s="203" t="s">
        <v>2503</v>
      </c>
      <c r="G1428" s="205">
        <v>1</v>
      </c>
      <c r="H1428" s="203" t="s">
        <v>79</v>
      </c>
      <c r="I1428" s="203" t="s">
        <v>1248</v>
      </c>
      <c r="J1428" s="203" t="s">
        <v>1249</v>
      </c>
      <c r="K1428" s="203" t="s">
        <v>634</v>
      </c>
      <c r="L1428" s="211">
        <v>41625.699537036999</v>
      </c>
      <c r="M1428" s="203" t="s">
        <v>630</v>
      </c>
      <c r="N1428" s="212">
        <v>2</v>
      </c>
      <c r="O1428" s="203" t="s">
        <v>1190</v>
      </c>
      <c r="P1428" s="212">
        <v>42000000</v>
      </c>
      <c r="Q1428" s="205">
        <v>2</v>
      </c>
      <c r="R1428" s="203" t="s">
        <v>995</v>
      </c>
      <c r="S1428" s="211">
        <v>41617.675162036998</v>
      </c>
      <c r="T1428" s="212">
        <v>1</v>
      </c>
      <c r="U1428" s="224">
        <v>-21000000</v>
      </c>
    </row>
    <row r="1429" spans="1:23" ht="14.25" customHeight="1">
      <c r="A1429" s="203" t="s">
        <v>622</v>
      </c>
      <c r="B1429" s="203" t="s">
        <v>623</v>
      </c>
      <c r="C1429" s="206" t="s">
        <v>624</v>
      </c>
      <c r="D1429" s="207"/>
      <c r="E1429" s="188" t="s">
        <v>2502</v>
      </c>
      <c r="F1429" s="203" t="s">
        <v>2503</v>
      </c>
      <c r="G1429" s="205">
        <v>1</v>
      </c>
      <c r="H1429" s="206" t="s">
        <v>79</v>
      </c>
      <c r="I1429" s="188" t="s">
        <v>1248</v>
      </c>
      <c r="J1429" s="190" t="s">
        <v>1249</v>
      </c>
      <c r="K1429" s="188" t="s">
        <v>634</v>
      </c>
      <c r="L1429" s="213">
        <v>41625.699537036999</v>
      </c>
      <c r="M1429" s="206" t="s">
        <v>630</v>
      </c>
      <c r="N1429" s="214">
        <v>2</v>
      </c>
      <c r="O1429" s="188" t="s">
        <v>1190</v>
      </c>
      <c r="P1429" s="212">
        <v>42000000</v>
      </c>
      <c r="Q1429" s="225">
        <v>3</v>
      </c>
      <c r="R1429" s="188" t="s">
        <v>632</v>
      </c>
      <c r="S1429" s="213">
        <v>41619.593020833301</v>
      </c>
      <c r="T1429" s="226">
        <v>-2</v>
      </c>
      <c r="U1429" s="224">
        <v>42000000</v>
      </c>
      <c r="V1429" s="227">
        <f>L1429-S1429</f>
        <v>6.106516203697538</v>
      </c>
      <c r="W1429" s="193" t="s">
        <v>635</v>
      </c>
    </row>
    <row r="1430" spans="1:23" s="183" customFormat="1" hidden="1">
      <c r="A1430" s="203" t="s">
        <v>622</v>
      </c>
      <c r="B1430" s="203" t="s">
        <v>623</v>
      </c>
      <c r="C1430" s="203" t="s">
        <v>624</v>
      </c>
      <c r="D1430" s="208"/>
      <c r="E1430" s="203" t="s">
        <v>2502</v>
      </c>
      <c r="F1430" s="203" t="s">
        <v>629</v>
      </c>
      <c r="G1430" s="205" t="s">
        <v>629</v>
      </c>
      <c r="H1430" s="203" t="s">
        <v>79</v>
      </c>
      <c r="I1430" s="203" t="s">
        <v>1248</v>
      </c>
      <c r="J1430" s="203" t="s">
        <v>1249</v>
      </c>
      <c r="K1430" s="203" t="s">
        <v>634</v>
      </c>
      <c r="L1430" s="211">
        <v>41522.666956018496</v>
      </c>
      <c r="M1430" s="203" t="s">
        <v>630</v>
      </c>
      <c r="N1430" s="212">
        <v>1</v>
      </c>
      <c r="O1430" s="203" t="s">
        <v>629</v>
      </c>
      <c r="P1430" s="212">
        <v>21000000</v>
      </c>
      <c r="Q1430" s="205">
        <v>1</v>
      </c>
      <c r="R1430" s="203" t="s">
        <v>632</v>
      </c>
      <c r="S1430" s="211">
        <v>41617.674490740697</v>
      </c>
      <c r="T1430" s="212">
        <v>-1</v>
      </c>
      <c r="U1430" s="224">
        <v>21000000</v>
      </c>
    </row>
    <row r="1431" spans="1:23" s="183" customFormat="1" hidden="1">
      <c r="A1431" s="203" t="s">
        <v>622</v>
      </c>
      <c r="B1431" s="203" t="s">
        <v>623</v>
      </c>
      <c r="C1431" s="203" t="s">
        <v>624</v>
      </c>
      <c r="D1431" s="203"/>
      <c r="E1431" s="203" t="s">
        <v>2502</v>
      </c>
      <c r="F1431" s="203" t="s">
        <v>629</v>
      </c>
      <c r="G1431" s="205" t="s">
        <v>629</v>
      </c>
      <c r="H1431" s="203" t="s">
        <v>79</v>
      </c>
      <c r="I1431" s="203" t="s">
        <v>1248</v>
      </c>
      <c r="J1431" s="203" t="s">
        <v>1249</v>
      </c>
      <c r="K1431" s="203" t="s">
        <v>634</v>
      </c>
      <c r="L1431" s="211">
        <v>41522.666956018496</v>
      </c>
      <c r="M1431" s="203" t="s">
        <v>630</v>
      </c>
      <c r="N1431" s="212">
        <v>1</v>
      </c>
      <c r="O1431" s="203" t="s">
        <v>629</v>
      </c>
      <c r="P1431" s="212">
        <v>21000000</v>
      </c>
      <c r="Q1431" s="205">
        <v>2</v>
      </c>
      <c r="R1431" s="203" t="s">
        <v>995</v>
      </c>
      <c r="S1431" s="211">
        <v>41617.675162036998</v>
      </c>
      <c r="T1431" s="212">
        <v>1</v>
      </c>
      <c r="U1431" s="224">
        <v>-21000000</v>
      </c>
    </row>
    <row r="1432" spans="1:23" s="183" customFormat="1" hidden="1">
      <c r="A1432" s="203" t="s">
        <v>622</v>
      </c>
      <c r="B1432" s="203" t="s">
        <v>623</v>
      </c>
      <c r="C1432" s="203" t="s">
        <v>624</v>
      </c>
      <c r="D1432" s="203"/>
      <c r="E1432" s="203" t="s">
        <v>2502</v>
      </c>
      <c r="F1432" s="203" t="s">
        <v>629</v>
      </c>
      <c r="G1432" s="205" t="s">
        <v>629</v>
      </c>
      <c r="H1432" s="203" t="s">
        <v>79</v>
      </c>
      <c r="I1432" s="203" t="s">
        <v>1248</v>
      </c>
      <c r="J1432" s="203" t="s">
        <v>1249</v>
      </c>
      <c r="K1432" s="203" t="s">
        <v>634</v>
      </c>
      <c r="L1432" s="211">
        <v>41522.666956018496</v>
      </c>
      <c r="M1432" s="203" t="s">
        <v>630</v>
      </c>
      <c r="N1432" s="212">
        <v>1</v>
      </c>
      <c r="O1432" s="203" t="s">
        <v>629</v>
      </c>
      <c r="P1432" s="212">
        <v>21000000</v>
      </c>
      <c r="Q1432" s="205">
        <v>3</v>
      </c>
      <c r="R1432" s="203" t="s">
        <v>632</v>
      </c>
      <c r="S1432" s="211">
        <v>41619.593020833301</v>
      </c>
      <c r="T1432" s="212">
        <v>-2</v>
      </c>
      <c r="U1432" s="224">
        <v>42000000</v>
      </c>
    </row>
    <row r="1433" spans="1:23" s="183" customFormat="1" hidden="1">
      <c r="A1433" s="203" t="s">
        <v>622</v>
      </c>
      <c r="B1433" s="203" t="s">
        <v>623</v>
      </c>
      <c r="C1433" s="203" t="s">
        <v>624</v>
      </c>
      <c r="D1433" s="203"/>
      <c r="E1433" s="203" t="s">
        <v>2504</v>
      </c>
      <c r="F1433" s="203" t="s">
        <v>629</v>
      </c>
      <c r="G1433" s="205" t="s">
        <v>629</v>
      </c>
      <c r="H1433" s="203" t="s">
        <v>79</v>
      </c>
      <c r="I1433" s="203" t="s">
        <v>2505</v>
      </c>
      <c r="J1433" s="203" t="s">
        <v>2506</v>
      </c>
      <c r="K1433" s="203" t="s">
        <v>629</v>
      </c>
      <c r="L1433" s="211">
        <v>41477.638101851902</v>
      </c>
      <c r="M1433" s="203" t="s">
        <v>630</v>
      </c>
      <c r="N1433" s="212">
        <v>2</v>
      </c>
      <c r="O1433" s="203" t="s">
        <v>629</v>
      </c>
      <c r="P1433" s="212">
        <v>0</v>
      </c>
      <c r="Q1433" s="205">
        <v>1</v>
      </c>
      <c r="R1433" s="203" t="s">
        <v>632</v>
      </c>
      <c r="S1433" s="211">
        <v>41586.669594907398</v>
      </c>
      <c r="T1433" s="212">
        <v>-2</v>
      </c>
      <c r="U1433" s="224">
        <v>8148000</v>
      </c>
    </row>
    <row r="1434" spans="1:23" s="183" customFormat="1" hidden="1">
      <c r="A1434" s="203" t="s">
        <v>622</v>
      </c>
      <c r="B1434" s="203" t="s">
        <v>623</v>
      </c>
      <c r="C1434" s="203" t="s">
        <v>624</v>
      </c>
      <c r="D1434" s="203"/>
      <c r="E1434" s="203" t="s">
        <v>2507</v>
      </c>
      <c r="F1434" s="203" t="s">
        <v>2508</v>
      </c>
      <c r="G1434" s="205">
        <v>1</v>
      </c>
      <c r="H1434" s="203" t="s">
        <v>79</v>
      </c>
      <c r="I1434" s="203" t="s">
        <v>2509</v>
      </c>
      <c r="J1434" s="203" t="s">
        <v>361</v>
      </c>
      <c r="K1434" s="203" t="s">
        <v>629</v>
      </c>
      <c r="L1434" s="211">
        <v>41531.473483796297</v>
      </c>
      <c r="M1434" s="203" t="s">
        <v>674</v>
      </c>
      <c r="N1434" s="212">
        <v>208</v>
      </c>
      <c r="O1434" s="203" t="s">
        <v>748</v>
      </c>
      <c r="P1434" s="212">
        <v>7771504</v>
      </c>
      <c r="Q1434" s="205">
        <v>1</v>
      </c>
      <c r="R1434" s="203" t="s">
        <v>632</v>
      </c>
      <c r="S1434" s="211">
        <v>41537.555439814802</v>
      </c>
      <c r="T1434" s="212">
        <v>-25</v>
      </c>
      <c r="U1434" s="224">
        <v>934956</v>
      </c>
    </row>
    <row r="1435" spans="1:23" s="183" customFormat="1" hidden="1">
      <c r="A1435" s="203" t="s">
        <v>622</v>
      </c>
      <c r="B1435" s="203" t="s">
        <v>623</v>
      </c>
      <c r="C1435" s="203" t="s">
        <v>624</v>
      </c>
      <c r="D1435" s="203"/>
      <c r="E1435" s="203" t="s">
        <v>2510</v>
      </c>
      <c r="F1435" s="203" t="s">
        <v>629</v>
      </c>
      <c r="G1435" s="205" t="s">
        <v>629</v>
      </c>
      <c r="H1435" s="203" t="s">
        <v>79</v>
      </c>
      <c r="I1435" s="203" t="s">
        <v>2511</v>
      </c>
      <c r="J1435" s="203" t="s">
        <v>2512</v>
      </c>
      <c r="K1435" s="203" t="s">
        <v>629</v>
      </c>
      <c r="L1435" s="211">
        <v>41473.479166666701</v>
      </c>
      <c r="M1435" s="203" t="s">
        <v>630</v>
      </c>
      <c r="N1435" s="212">
        <v>1</v>
      </c>
      <c r="O1435" s="203" t="s">
        <v>629</v>
      </c>
      <c r="P1435" s="212">
        <v>616000</v>
      </c>
      <c r="Q1435" s="205">
        <v>1</v>
      </c>
      <c r="R1435" s="203" t="s">
        <v>629</v>
      </c>
      <c r="S1435" s="203" t="s">
        <v>629</v>
      </c>
      <c r="T1435" s="212" t="s">
        <v>629</v>
      </c>
      <c r="U1435" s="224" t="s">
        <v>629</v>
      </c>
    </row>
    <row r="1436" spans="1:23" s="183" customFormat="1" hidden="1">
      <c r="A1436" s="203" t="s">
        <v>622</v>
      </c>
      <c r="B1436" s="203" t="s">
        <v>623</v>
      </c>
      <c r="C1436" s="203" t="s">
        <v>624</v>
      </c>
      <c r="D1436" s="203"/>
      <c r="E1436" s="203" t="s">
        <v>2513</v>
      </c>
      <c r="F1436" s="203" t="s">
        <v>629</v>
      </c>
      <c r="G1436" s="205" t="s">
        <v>629</v>
      </c>
      <c r="H1436" s="203" t="s">
        <v>79</v>
      </c>
      <c r="I1436" s="203" t="s">
        <v>2514</v>
      </c>
      <c r="J1436" s="203" t="s">
        <v>2515</v>
      </c>
      <c r="K1436" s="203" t="s">
        <v>629</v>
      </c>
      <c r="L1436" s="211">
        <v>41466.927777777797</v>
      </c>
      <c r="M1436" s="203" t="s">
        <v>630</v>
      </c>
      <c r="N1436" s="212">
        <v>5</v>
      </c>
      <c r="O1436" s="203" t="s">
        <v>629</v>
      </c>
      <c r="P1436" s="212">
        <v>75000</v>
      </c>
      <c r="Q1436" s="205">
        <v>1</v>
      </c>
      <c r="R1436" s="203" t="s">
        <v>632</v>
      </c>
      <c r="S1436" s="211">
        <v>41463.6272916667</v>
      </c>
      <c r="T1436" s="212">
        <v>-5</v>
      </c>
      <c r="U1436" s="224">
        <v>75000</v>
      </c>
    </row>
    <row r="1437" spans="1:23" s="183" customFormat="1" hidden="1">
      <c r="A1437" s="203" t="s">
        <v>622</v>
      </c>
      <c r="B1437" s="203" t="s">
        <v>623</v>
      </c>
      <c r="C1437" s="203" t="s">
        <v>624</v>
      </c>
      <c r="D1437" s="203"/>
      <c r="E1437" s="203" t="s">
        <v>2516</v>
      </c>
      <c r="F1437" s="203" t="s">
        <v>629</v>
      </c>
      <c r="G1437" s="205" t="s">
        <v>629</v>
      </c>
      <c r="H1437" s="203" t="s">
        <v>79</v>
      </c>
      <c r="I1437" s="203" t="s">
        <v>974</v>
      </c>
      <c r="J1437" s="203" t="s">
        <v>975</v>
      </c>
      <c r="K1437" s="203" t="s">
        <v>629</v>
      </c>
      <c r="L1437" s="211">
        <v>41454.412499999999</v>
      </c>
      <c r="M1437" s="203" t="s">
        <v>630</v>
      </c>
      <c r="N1437" s="212">
        <v>6</v>
      </c>
      <c r="O1437" s="203" t="s">
        <v>629</v>
      </c>
      <c r="P1437" s="212">
        <v>792000</v>
      </c>
      <c r="Q1437" s="205">
        <v>1</v>
      </c>
      <c r="R1437" s="203" t="s">
        <v>632</v>
      </c>
      <c r="S1437" s="211">
        <v>41467.625625000001</v>
      </c>
      <c r="T1437" s="212">
        <v>-6</v>
      </c>
      <c r="U1437" s="224">
        <v>792000</v>
      </c>
    </row>
    <row r="1438" spans="1:23" s="183" customFormat="1" hidden="1">
      <c r="A1438" s="203" t="s">
        <v>622</v>
      </c>
      <c r="B1438" s="203" t="s">
        <v>623</v>
      </c>
      <c r="C1438" s="203" t="s">
        <v>624</v>
      </c>
      <c r="D1438" s="203"/>
      <c r="E1438" s="203" t="s">
        <v>2517</v>
      </c>
      <c r="F1438" s="203" t="s">
        <v>629</v>
      </c>
      <c r="G1438" s="205" t="s">
        <v>629</v>
      </c>
      <c r="H1438" s="203" t="s">
        <v>79</v>
      </c>
      <c r="I1438" s="203" t="s">
        <v>2518</v>
      </c>
      <c r="J1438" s="203" t="s">
        <v>2519</v>
      </c>
      <c r="K1438" s="203" t="s">
        <v>629</v>
      </c>
      <c r="L1438" s="211">
        <v>41514.498611111099</v>
      </c>
      <c r="M1438" s="203" t="s">
        <v>630</v>
      </c>
      <c r="N1438" s="212">
        <v>1</v>
      </c>
      <c r="O1438" s="203" t="s">
        <v>629</v>
      </c>
      <c r="P1438" s="212">
        <v>38478</v>
      </c>
      <c r="Q1438" s="205">
        <v>1</v>
      </c>
      <c r="R1438" s="203" t="s">
        <v>632</v>
      </c>
      <c r="S1438" s="211">
        <v>41515.573680555601</v>
      </c>
      <c r="T1438" s="212">
        <v>-1</v>
      </c>
      <c r="U1438" s="224">
        <v>38478</v>
      </c>
    </row>
    <row r="1439" spans="1:23" s="183" customFormat="1" hidden="1">
      <c r="A1439" s="203" t="s">
        <v>622</v>
      </c>
      <c r="B1439" s="203" t="s">
        <v>623</v>
      </c>
      <c r="C1439" s="203" t="s">
        <v>624</v>
      </c>
      <c r="D1439" s="203"/>
      <c r="E1439" s="203" t="s">
        <v>2520</v>
      </c>
      <c r="F1439" s="203" t="s">
        <v>629</v>
      </c>
      <c r="G1439" s="205" t="s">
        <v>629</v>
      </c>
      <c r="H1439" s="203" t="s">
        <v>79</v>
      </c>
      <c r="I1439" s="203" t="s">
        <v>2521</v>
      </c>
      <c r="J1439" s="203" t="s">
        <v>2522</v>
      </c>
      <c r="K1439" s="203" t="s">
        <v>629</v>
      </c>
      <c r="L1439" s="211">
        <v>41471.564583333296</v>
      </c>
      <c r="M1439" s="203" t="s">
        <v>630</v>
      </c>
      <c r="N1439" s="212">
        <v>2</v>
      </c>
      <c r="O1439" s="203" t="s">
        <v>629</v>
      </c>
      <c r="P1439" s="212">
        <v>0</v>
      </c>
      <c r="Q1439" s="205">
        <v>1</v>
      </c>
      <c r="R1439" s="203" t="s">
        <v>632</v>
      </c>
      <c r="S1439" s="211">
        <v>41537.553946759297</v>
      </c>
      <c r="T1439" s="212">
        <v>-2</v>
      </c>
      <c r="U1439" s="224">
        <v>594000</v>
      </c>
    </row>
    <row r="1440" spans="1:23" s="183" customFormat="1" hidden="1">
      <c r="A1440" s="203" t="s">
        <v>622</v>
      </c>
      <c r="B1440" s="203" t="s">
        <v>623</v>
      </c>
      <c r="C1440" s="203" t="s">
        <v>624</v>
      </c>
      <c r="D1440" s="203"/>
      <c r="E1440" s="203" t="s">
        <v>2520</v>
      </c>
      <c r="F1440" s="203" t="s">
        <v>629</v>
      </c>
      <c r="G1440" s="205" t="s">
        <v>629</v>
      </c>
      <c r="H1440" s="203" t="s">
        <v>79</v>
      </c>
      <c r="I1440" s="203" t="s">
        <v>2523</v>
      </c>
      <c r="J1440" s="203" t="s">
        <v>2524</v>
      </c>
      <c r="K1440" s="203" t="s">
        <v>629</v>
      </c>
      <c r="L1440" s="211">
        <v>41471.565277777801</v>
      </c>
      <c r="M1440" s="203" t="s">
        <v>630</v>
      </c>
      <c r="N1440" s="212">
        <v>2</v>
      </c>
      <c r="O1440" s="203" t="s">
        <v>629</v>
      </c>
      <c r="P1440" s="212">
        <v>0</v>
      </c>
      <c r="Q1440" s="205">
        <v>1</v>
      </c>
      <c r="R1440" s="203" t="s">
        <v>632</v>
      </c>
      <c r="S1440" s="211">
        <v>41537.553946759297</v>
      </c>
      <c r="T1440" s="212">
        <v>-2</v>
      </c>
      <c r="U1440" s="224">
        <v>141570</v>
      </c>
    </row>
    <row r="1441" spans="1:21" s="183" customFormat="1" hidden="1">
      <c r="A1441" s="203" t="s">
        <v>622</v>
      </c>
      <c r="B1441" s="203" t="s">
        <v>623</v>
      </c>
      <c r="C1441" s="203" t="s">
        <v>624</v>
      </c>
      <c r="D1441" s="203"/>
      <c r="E1441" s="203" t="s">
        <v>2525</v>
      </c>
      <c r="F1441" s="203" t="s">
        <v>2526</v>
      </c>
      <c r="G1441" s="205">
        <v>1</v>
      </c>
      <c r="H1441" s="203" t="s">
        <v>79</v>
      </c>
      <c r="I1441" s="203" t="s">
        <v>1052</v>
      </c>
      <c r="J1441" s="203" t="s">
        <v>1053</v>
      </c>
      <c r="K1441" s="203" t="s">
        <v>629</v>
      </c>
      <c r="L1441" s="211">
        <v>41498.394641203697</v>
      </c>
      <c r="M1441" s="203" t="s">
        <v>630</v>
      </c>
      <c r="N1441" s="212">
        <v>10</v>
      </c>
      <c r="O1441" s="203" t="s">
        <v>778</v>
      </c>
      <c r="P1441" s="212">
        <v>130000</v>
      </c>
      <c r="Q1441" s="205">
        <v>1</v>
      </c>
      <c r="R1441" s="203" t="s">
        <v>632</v>
      </c>
      <c r="S1441" s="211">
        <v>41485.619756944398</v>
      </c>
      <c r="T1441" s="212">
        <v>-10</v>
      </c>
      <c r="U1441" s="224">
        <v>130000</v>
      </c>
    </row>
    <row r="1442" spans="1:21" s="183" customFormat="1" hidden="1">
      <c r="A1442" s="203" t="s">
        <v>622</v>
      </c>
      <c r="B1442" s="203" t="s">
        <v>623</v>
      </c>
      <c r="C1442" s="203" t="s">
        <v>624</v>
      </c>
      <c r="D1442" s="203"/>
      <c r="E1442" s="203" t="s">
        <v>2525</v>
      </c>
      <c r="F1442" s="203" t="s">
        <v>2527</v>
      </c>
      <c r="G1442" s="205">
        <v>1</v>
      </c>
      <c r="H1442" s="203" t="s">
        <v>79</v>
      </c>
      <c r="I1442" s="203" t="s">
        <v>1095</v>
      </c>
      <c r="J1442" s="203" t="s">
        <v>376</v>
      </c>
      <c r="K1442" s="203" t="s">
        <v>629</v>
      </c>
      <c r="L1442" s="211">
        <v>41578.625127314801</v>
      </c>
      <c r="M1442" s="203" t="s">
        <v>630</v>
      </c>
      <c r="N1442" s="212">
        <v>10</v>
      </c>
      <c r="O1442" s="203" t="s">
        <v>631</v>
      </c>
      <c r="P1442" s="212">
        <v>66000</v>
      </c>
      <c r="Q1442" s="205">
        <v>1</v>
      </c>
      <c r="R1442" s="203" t="s">
        <v>632</v>
      </c>
      <c r="S1442" s="211">
        <v>41578.668437499997</v>
      </c>
      <c r="T1442" s="212">
        <v>-10</v>
      </c>
      <c r="U1442" s="224">
        <v>66000</v>
      </c>
    </row>
    <row r="1443" spans="1:21" s="183" customFormat="1" hidden="1">
      <c r="A1443" s="203" t="s">
        <v>622</v>
      </c>
      <c r="B1443" s="203" t="s">
        <v>623</v>
      </c>
      <c r="C1443" s="203" t="s">
        <v>624</v>
      </c>
      <c r="D1443" s="203"/>
      <c r="E1443" s="203" t="s">
        <v>2525</v>
      </c>
      <c r="F1443" s="203" t="s">
        <v>629</v>
      </c>
      <c r="G1443" s="205" t="s">
        <v>629</v>
      </c>
      <c r="H1443" s="203" t="s">
        <v>79</v>
      </c>
      <c r="I1443" s="203" t="s">
        <v>1051</v>
      </c>
      <c r="J1443" s="203" t="s">
        <v>443</v>
      </c>
      <c r="K1443" s="203" t="s">
        <v>629</v>
      </c>
      <c r="L1443" s="211">
        <v>41458.589583333298</v>
      </c>
      <c r="M1443" s="203" t="s">
        <v>630</v>
      </c>
      <c r="N1443" s="212">
        <v>50</v>
      </c>
      <c r="O1443" s="203" t="s">
        <v>629</v>
      </c>
      <c r="P1443" s="212">
        <v>55000</v>
      </c>
      <c r="Q1443" s="205">
        <v>1</v>
      </c>
      <c r="R1443" s="203" t="s">
        <v>632</v>
      </c>
      <c r="S1443" s="211">
        <v>41463.613217592603</v>
      </c>
      <c r="T1443" s="212">
        <v>-50</v>
      </c>
      <c r="U1443" s="224">
        <v>55000</v>
      </c>
    </row>
    <row r="1444" spans="1:21" s="183" customFormat="1" hidden="1">
      <c r="A1444" s="203" t="s">
        <v>622</v>
      </c>
      <c r="B1444" s="203" t="s">
        <v>623</v>
      </c>
      <c r="C1444" s="203" t="s">
        <v>624</v>
      </c>
      <c r="D1444" s="203"/>
      <c r="E1444" s="203" t="s">
        <v>2525</v>
      </c>
      <c r="F1444" s="203" t="s">
        <v>629</v>
      </c>
      <c r="G1444" s="205" t="s">
        <v>629</v>
      </c>
      <c r="H1444" s="203" t="s">
        <v>79</v>
      </c>
      <c r="I1444" s="203" t="s">
        <v>678</v>
      </c>
      <c r="J1444" s="203" t="s">
        <v>679</v>
      </c>
      <c r="K1444" s="203" t="s">
        <v>629</v>
      </c>
      <c r="L1444" s="211">
        <v>41458.589583333298</v>
      </c>
      <c r="M1444" s="203" t="s">
        <v>630</v>
      </c>
      <c r="N1444" s="212">
        <v>12</v>
      </c>
      <c r="O1444" s="203" t="s">
        <v>629</v>
      </c>
      <c r="P1444" s="212">
        <v>27000</v>
      </c>
      <c r="Q1444" s="205">
        <v>1</v>
      </c>
      <c r="R1444" s="203" t="s">
        <v>632</v>
      </c>
      <c r="S1444" s="211">
        <v>41463.613206018497</v>
      </c>
      <c r="T1444" s="212">
        <v>-12</v>
      </c>
      <c r="U1444" s="224">
        <v>27000</v>
      </c>
    </row>
    <row r="1445" spans="1:21" s="183" customFormat="1" hidden="1">
      <c r="A1445" s="203" t="s">
        <v>622</v>
      </c>
      <c r="B1445" s="203" t="s">
        <v>623</v>
      </c>
      <c r="C1445" s="203" t="s">
        <v>624</v>
      </c>
      <c r="D1445" s="203"/>
      <c r="E1445" s="203" t="s">
        <v>2528</v>
      </c>
      <c r="F1445" s="203" t="s">
        <v>629</v>
      </c>
      <c r="G1445" s="205" t="s">
        <v>629</v>
      </c>
      <c r="H1445" s="203" t="s">
        <v>79</v>
      </c>
      <c r="I1445" s="203" t="s">
        <v>1051</v>
      </c>
      <c r="J1445" s="203" t="s">
        <v>443</v>
      </c>
      <c r="K1445" s="203" t="s">
        <v>629</v>
      </c>
      <c r="L1445" s="211">
        <v>41458.404861111099</v>
      </c>
      <c r="M1445" s="203" t="s">
        <v>630</v>
      </c>
      <c r="N1445" s="212">
        <v>200</v>
      </c>
      <c r="O1445" s="203" t="s">
        <v>629</v>
      </c>
      <c r="P1445" s="212">
        <v>220000</v>
      </c>
      <c r="Q1445" s="205">
        <v>1</v>
      </c>
      <c r="R1445" s="203" t="s">
        <v>632</v>
      </c>
      <c r="S1445" s="211">
        <v>41463.597060185202</v>
      </c>
      <c r="T1445" s="212">
        <v>-200</v>
      </c>
      <c r="U1445" s="224">
        <v>220000</v>
      </c>
    </row>
    <row r="1446" spans="1:21" s="183" customFormat="1" hidden="1">
      <c r="A1446" s="203" t="s">
        <v>622</v>
      </c>
      <c r="B1446" s="203" t="s">
        <v>623</v>
      </c>
      <c r="C1446" s="203" t="s">
        <v>624</v>
      </c>
      <c r="D1446" s="203"/>
      <c r="E1446" s="203" t="s">
        <v>2528</v>
      </c>
      <c r="F1446" s="203" t="s">
        <v>629</v>
      </c>
      <c r="G1446" s="205" t="s">
        <v>629</v>
      </c>
      <c r="H1446" s="203" t="s">
        <v>79</v>
      </c>
      <c r="I1446" s="203" t="s">
        <v>1311</v>
      </c>
      <c r="J1446" s="203" t="s">
        <v>1312</v>
      </c>
      <c r="K1446" s="203" t="s">
        <v>629</v>
      </c>
      <c r="L1446" s="211">
        <v>41458.40625</v>
      </c>
      <c r="M1446" s="203" t="s">
        <v>630</v>
      </c>
      <c r="N1446" s="212">
        <v>2</v>
      </c>
      <c r="O1446" s="203" t="s">
        <v>629</v>
      </c>
      <c r="P1446" s="212">
        <v>130000</v>
      </c>
      <c r="Q1446" s="205">
        <v>1</v>
      </c>
      <c r="R1446" s="203" t="s">
        <v>632</v>
      </c>
      <c r="S1446" s="211">
        <v>41463.601666666698</v>
      </c>
      <c r="T1446" s="212">
        <v>-2</v>
      </c>
      <c r="U1446" s="224">
        <v>130000</v>
      </c>
    </row>
    <row r="1447" spans="1:21" s="183" customFormat="1" hidden="1">
      <c r="A1447" s="203" t="s">
        <v>622</v>
      </c>
      <c r="B1447" s="203" t="s">
        <v>623</v>
      </c>
      <c r="C1447" s="203" t="s">
        <v>624</v>
      </c>
      <c r="D1447" s="203"/>
      <c r="E1447" s="203" t="s">
        <v>2528</v>
      </c>
      <c r="F1447" s="203" t="s">
        <v>629</v>
      </c>
      <c r="G1447" s="205" t="s">
        <v>629</v>
      </c>
      <c r="H1447" s="203" t="s">
        <v>79</v>
      </c>
      <c r="I1447" s="203" t="s">
        <v>678</v>
      </c>
      <c r="J1447" s="203" t="s">
        <v>679</v>
      </c>
      <c r="K1447" s="203" t="s">
        <v>629</v>
      </c>
      <c r="L1447" s="211">
        <v>41458.404166666704</v>
      </c>
      <c r="M1447" s="203" t="s">
        <v>630</v>
      </c>
      <c r="N1447" s="212">
        <v>200</v>
      </c>
      <c r="O1447" s="203" t="s">
        <v>629</v>
      </c>
      <c r="P1447" s="212">
        <v>450000</v>
      </c>
      <c r="Q1447" s="205">
        <v>1</v>
      </c>
      <c r="R1447" s="203" t="s">
        <v>632</v>
      </c>
      <c r="S1447" s="211">
        <v>41463.597048611096</v>
      </c>
      <c r="T1447" s="212">
        <v>-200</v>
      </c>
      <c r="U1447" s="224">
        <v>450000</v>
      </c>
    </row>
    <row r="1448" spans="1:21" s="183" customFormat="1" hidden="1">
      <c r="A1448" s="203" t="s">
        <v>622</v>
      </c>
      <c r="B1448" s="203" t="s">
        <v>623</v>
      </c>
      <c r="C1448" s="203" t="s">
        <v>624</v>
      </c>
      <c r="D1448" s="203"/>
      <c r="E1448" s="203" t="s">
        <v>2528</v>
      </c>
      <c r="F1448" s="203" t="s">
        <v>629</v>
      </c>
      <c r="G1448" s="205" t="s">
        <v>629</v>
      </c>
      <c r="H1448" s="203" t="s">
        <v>79</v>
      </c>
      <c r="I1448" s="203" t="s">
        <v>1009</v>
      </c>
      <c r="J1448" s="203" t="s">
        <v>1010</v>
      </c>
      <c r="K1448" s="203" t="s">
        <v>629</v>
      </c>
      <c r="L1448" s="211">
        <v>41458.405555555597</v>
      </c>
      <c r="M1448" s="203" t="s">
        <v>630</v>
      </c>
      <c r="N1448" s="212">
        <v>2</v>
      </c>
      <c r="O1448" s="203" t="s">
        <v>629</v>
      </c>
      <c r="P1448" s="212">
        <v>92714.38</v>
      </c>
      <c r="Q1448" s="205">
        <v>1</v>
      </c>
      <c r="R1448" s="203" t="s">
        <v>632</v>
      </c>
      <c r="S1448" s="211">
        <v>41463.601666666698</v>
      </c>
      <c r="T1448" s="212">
        <v>-2</v>
      </c>
      <c r="U1448" s="224">
        <v>92714.38</v>
      </c>
    </row>
    <row r="1449" spans="1:21" s="183" customFormat="1" hidden="1">
      <c r="A1449" s="203" t="s">
        <v>622</v>
      </c>
      <c r="B1449" s="203" t="s">
        <v>623</v>
      </c>
      <c r="C1449" s="203" t="s">
        <v>624</v>
      </c>
      <c r="D1449" s="203"/>
      <c r="E1449" s="203" t="s">
        <v>2528</v>
      </c>
      <c r="F1449" s="203" t="s">
        <v>629</v>
      </c>
      <c r="G1449" s="205" t="s">
        <v>629</v>
      </c>
      <c r="H1449" s="203" t="s">
        <v>79</v>
      </c>
      <c r="I1449" s="203" t="s">
        <v>1154</v>
      </c>
      <c r="J1449" s="203" t="s">
        <v>368</v>
      </c>
      <c r="K1449" s="203" t="s">
        <v>629</v>
      </c>
      <c r="L1449" s="211">
        <v>41458.405555555597</v>
      </c>
      <c r="M1449" s="203" t="s">
        <v>630</v>
      </c>
      <c r="N1449" s="212">
        <v>2</v>
      </c>
      <c r="O1449" s="203" t="s">
        <v>629</v>
      </c>
      <c r="P1449" s="212">
        <v>78000</v>
      </c>
      <c r="Q1449" s="205">
        <v>1</v>
      </c>
      <c r="R1449" s="203" t="s">
        <v>632</v>
      </c>
      <c r="S1449" s="211">
        <v>41463.601666666698</v>
      </c>
      <c r="T1449" s="212">
        <v>-2</v>
      </c>
      <c r="U1449" s="224">
        <v>78000</v>
      </c>
    </row>
    <row r="1450" spans="1:21" s="183" customFormat="1" hidden="1">
      <c r="A1450" s="203" t="s">
        <v>622</v>
      </c>
      <c r="B1450" s="203" t="s">
        <v>623</v>
      </c>
      <c r="C1450" s="203" t="s">
        <v>624</v>
      </c>
      <c r="D1450" s="203"/>
      <c r="E1450" s="203" t="s">
        <v>2528</v>
      </c>
      <c r="F1450" s="203" t="s">
        <v>629</v>
      </c>
      <c r="G1450" s="205" t="s">
        <v>629</v>
      </c>
      <c r="H1450" s="203" t="s">
        <v>79</v>
      </c>
      <c r="I1450" s="203" t="s">
        <v>1387</v>
      </c>
      <c r="J1450" s="203" t="s">
        <v>1388</v>
      </c>
      <c r="K1450" s="203" t="s">
        <v>629</v>
      </c>
      <c r="L1450" s="211">
        <v>41458.405555555597</v>
      </c>
      <c r="M1450" s="203" t="s">
        <v>630</v>
      </c>
      <c r="N1450" s="212">
        <v>150</v>
      </c>
      <c r="O1450" s="203" t="s">
        <v>629</v>
      </c>
      <c r="P1450" s="212">
        <v>354750</v>
      </c>
      <c r="Q1450" s="205">
        <v>1</v>
      </c>
      <c r="R1450" s="203" t="s">
        <v>632</v>
      </c>
      <c r="S1450" s="211">
        <v>41464.449108796303</v>
      </c>
      <c r="T1450" s="212">
        <v>-150</v>
      </c>
      <c r="U1450" s="224">
        <v>412500</v>
      </c>
    </row>
    <row r="1451" spans="1:21" s="183" customFormat="1" hidden="1">
      <c r="A1451" s="203" t="s">
        <v>622</v>
      </c>
      <c r="B1451" s="203" t="s">
        <v>623</v>
      </c>
      <c r="C1451" s="203" t="s">
        <v>624</v>
      </c>
      <c r="D1451" s="203"/>
      <c r="E1451" s="203" t="s">
        <v>2529</v>
      </c>
      <c r="F1451" s="203" t="s">
        <v>2530</v>
      </c>
      <c r="G1451" s="205">
        <v>1</v>
      </c>
      <c r="H1451" s="203" t="s">
        <v>79</v>
      </c>
      <c r="I1451" s="203" t="s">
        <v>1091</v>
      </c>
      <c r="J1451" s="203" t="s">
        <v>1092</v>
      </c>
      <c r="K1451" s="203" t="s">
        <v>629</v>
      </c>
      <c r="L1451" s="211">
        <v>41463.659722222197</v>
      </c>
      <c r="M1451" s="203" t="s">
        <v>630</v>
      </c>
      <c r="N1451" s="212">
        <v>50</v>
      </c>
      <c r="O1451" s="203" t="s">
        <v>656</v>
      </c>
      <c r="P1451" s="212">
        <v>1272731</v>
      </c>
      <c r="Q1451" s="205">
        <v>1</v>
      </c>
      <c r="R1451" s="203" t="s">
        <v>632</v>
      </c>
      <c r="S1451" s="211">
        <v>41463.630810185197</v>
      </c>
      <c r="T1451" s="212">
        <v>-50</v>
      </c>
      <c r="U1451" s="224">
        <v>1272731</v>
      </c>
    </row>
    <row r="1452" spans="1:21" s="183" customFormat="1" hidden="1">
      <c r="A1452" s="203" t="s">
        <v>622</v>
      </c>
      <c r="B1452" s="203" t="s">
        <v>623</v>
      </c>
      <c r="C1452" s="203" t="s">
        <v>624</v>
      </c>
      <c r="D1452" s="203"/>
      <c r="E1452" s="203" t="s">
        <v>2529</v>
      </c>
      <c r="F1452" s="203" t="s">
        <v>2531</v>
      </c>
      <c r="G1452" s="205">
        <v>1</v>
      </c>
      <c r="H1452" s="203" t="s">
        <v>79</v>
      </c>
      <c r="I1452" s="203" t="s">
        <v>1323</v>
      </c>
      <c r="J1452" s="203" t="s">
        <v>1324</v>
      </c>
      <c r="K1452" s="203" t="s">
        <v>629</v>
      </c>
      <c r="L1452" s="211">
        <v>41474.667349536998</v>
      </c>
      <c r="M1452" s="203" t="s">
        <v>630</v>
      </c>
      <c r="N1452" s="212">
        <v>2</v>
      </c>
      <c r="O1452" s="203" t="s">
        <v>906</v>
      </c>
      <c r="P1452" s="212">
        <v>3464175</v>
      </c>
      <c r="Q1452" s="205">
        <v>1</v>
      </c>
      <c r="R1452" s="203" t="s">
        <v>632</v>
      </c>
      <c r="S1452" s="211">
        <v>41485.6647800926</v>
      </c>
      <c r="T1452" s="212">
        <v>-2</v>
      </c>
      <c r="U1452" s="224">
        <v>3464175</v>
      </c>
    </row>
    <row r="1453" spans="1:21" s="183" customFormat="1" hidden="1">
      <c r="A1453" s="203" t="s">
        <v>622</v>
      </c>
      <c r="B1453" s="203" t="s">
        <v>623</v>
      </c>
      <c r="C1453" s="203" t="s">
        <v>624</v>
      </c>
      <c r="D1453" s="203"/>
      <c r="E1453" s="203" t="s">
        <v>2529</v>
      </c>
      <c r="F1453" s="203" t="s">
        <v>2531</v>
      </c>
      <c r="G1453" s="205">
        <v>2</v>
      </c>
      <c r="H1453" s="203" t="s">
        <v>79</v>
      </c>
      <c r="I1453" s="203" t="s">
        <v>904</v>
      </c>
      <c r="J1453" s="203" t="s">
        <v>905</v>
      </c>
      <c r="K1453" s="203" t="s">
        <v>629</v>
      </c>
      <c r="L1453" s="211">
        <v>41474.667349536998</v>
      </c>
      <c r="M1453" s="203" t="s">
        <v>630</v>
      </c>
      <c r="N1453" s="212">
        <v>5</v>
      </c>
      <c r="O1453" s="203" t="s">
        <v>906</v>
      </c>
      <c r="P1453" s="212">
        <v>4835604.4000000004</v>
      </c>
      <c r="Q1453" s="205">
        <v>1</v>
      </c>
      <c r="R1453" s="203" t="s">
        <v>632</v>
      </c>
      <c r="S1453" s="211">
        <v>41485.6647800926</v>
      </c>
      <c r="T1453" s="212">
        <v>-5</v>
      </c>
      <c r="U1453" s="224">
        <v>4835604.4000000004</v>
      </c>
    </row>
    <row r="1454" spans="1:21" s="183" customFormat="1" hidden="1">
      <c r="A1454" s="203" t="s">
        <v>622</v>
      </c>
      <c r="B1454" s="203" t="s">
        <v>623</v>
      </c>
      <c r="C1454" s="203" t="s">
        <v>624</v>
      </c>
      <c r="D1454" s="203"/>
      <c r="E1454" s="203" t="s">
        <v>2529</v>
      </c>
      <c r="F1454" s="203" t="s">
        <v>2532</v>
      </c>
      <c r="G1454" s="205">
        <v>1</v>
      </c>
      <c r="H1454" s="203" t="s">
        <v>79</v>
      </c>
      <c r="I1454" s="203" t="s">
        <v>1507</v>
      </c>
      <c r="J1454" s="203" t="s">
        <v>1508</v>
      </c>
      <c r="K1454" s="203" t="s">
        <v>629</v>
      </c>
      <c r="L1454" s="211">
        <v>41480.5941087963</v>
      </c>
      <c r="M1454" s="203" t="s">
        <v>630</v>
      </c>
      <c r="N1454" s="212">
        <v>6</v>
      </c>
      <c r="O1454" s="203" t="s">
        <v>631</v>
      </c>
      <c r="P1454" s="212">
        <v>596970</v>
      </c>
      <c r="Q1454" s="205">
        <v>1</v>
      </c>
      <c r="R1454" s="203" t="s">
        <v>632</v>
      </c>
      <c r="S1454" s="211">
        <v>41481.6110416667</v>
      </c>
      <c r="T1454" s="212">
        <v>-6</v>
      </c>
      <c r="U1454" s="224">
        <v>596970</v>
      </c>
    </row>
    <row r="1455" spans="1:21" s="183" customFormat="1" hidden="1">
      <c r="A1455" s="203" t="s">
        <v>622</v>
      </c>
      <c r="B1455" s="203" t="s">
        <v>623</v>
      </c>
      <c r="C1455" s="203" t="s">
        <v>624</v>
      </c>
      <c r="D1455" s="203"/>
      <c r="E1455" s="203" t="s">
        <v>2529</v>
      </c>
      <c r="F1455" s="203" t="s">
        <v>2533</v>
      </c>
      <c r="G1455" s="205">
        <v>1</v>
      </c>
      <c r="H1455" s="203" t="s">
        <v>79</v>
      </c>
      <c r="I1455" s="203" t="s">
        <v>1565</v>
      </c>
      <c r="J1455" s="203" t="s">
        <v>468</v>
      </c>
      <c r="K1455" s="203" t="s">
        <v>629</v>
      </c>
      <c r="L1455" s="211">
        <v>41486.408483796302</v>
      </c>
      <c r="M1455" s="203" t="s">
        <v>655</v>
      </c>
      <c r="N1455" s="212">
        <v>1</v>
      </c>
      <c r="O1455" s="203" t="s">
        <v>664</v>
      </c>
      <c r="P1455" s="212">
        <v>287458.33</v>
      </c>
      <c r="Q1455" s="205">
        <v>1</v>
      </c>
      <c r="R1455" s="203" t="s">
        <v>632</v>
      </c>
      <c r="S1455" s="211">
        <v>41485.666284722203</v>
      </c>
      <c r="T1455" s="212">
        <v>-1</v>
      </c>
      <c r="U1455" s="224">
        <v>287458.33</v>
      </c>
    </row>
    <row r="1456" spans="1:21" s="183" customFormat="1" hidden="1">
      <c r="A1456" s="203" t="s">
        <v>622</v>
      </c>
      <c r="B1456" s="203" t="s">
        <v>623</v>
      </c>
      <c r="C1456" s="203" t="s">
        <v>624</v>
      </c>
      <c r="D1456" s="203"/>
      <c r="E1456" s="203" t="s">
        <v>2529</v>
      </c>
      <c r="F1456" s="203" t="s">
        <v>629</v>
      </c>
      <c r="G1456" s="205" t="s">
        <v>629</v>
      </c>
      <c r="H1456" s="203" t="s">
        <v>79</v>
      </c>
      <c r="I1456" s="203" t="s">
        <v>1051</v>
      </c>
      <c r="J1456" s="203" t="s">
        <v>443</v>
      </c>
      <c r="K1456" s="203" t="s">
        <v>629</v>
      </c>
      <c r="L1456" s="211">
        <v>41458.406944444403</v>
      </c>
      <c r="M1456" s="203" t="s">
        <v>630</v>
      </c>
      <c r="N1456" s="212">
        <v>200</v>
      </c>
      <c r="O1456" s="203" t="s">
        <v>629</v>
      </c>
      <c r="P1456" s="212">
        <v>220000</v>
      </c>
      <c r="Q1456" s="205">
        <v>1</v>
      </c>
      <c r="R1456" s="203" t="s">
        <v>632</v>
      </c>
      <c r="S1456" s="211">
        <v>41463.601666666698</v>
      </c>
      <c r="T1456" s="212">
        <v>-200</v>
      </c>
      <c r="U1456" s="224">
        <v>220000</v>
      </c>
    </row>
    <row r="1457" spans="1:21" s="183" customFormat="1" hidden="1">
      <c r="A1457" s="203" t="s">
        <v>622</v>
      </c>
      <c r="B1457" s="203" t="s">
        <v>623</v>
      </c>
      <c r="C1457" s="203" t="s">
        <v>624</v>
      </c>
      <c r="D1457" s="203"/>
      <c r="E1457" s="203" t="s">
        <v>2529</v>
      </c>
      <c r="F1457" s="203" t="s">
        <v>629</v>
      </c>
      <c r="G1457" s="205" t="s">
        <v>629</v>
      </c>
      <c r="H1457" s="203" t="s">
        <v>79</v>
      </c>
      <c r="I1457" s="203" t="s">
        <v>1311</v>
      </c>
      <c r="J1457" s="203" t="s">
        <v>1312</v>
      </c>
      <c r="K1457" s="203" t="s">
        <v>629</v>
      </c>
      <c r="L1457" s="211">
        <v>41458.407638888901</v>
      </c>
      <c r="M1457" s="203" t="s">
        <v>630</v>
      </c>
      <c r="N1457" s="212">
        <v>2</v>
      </c>
      <c r="O1457" s="203" t="s">
        <v>629</v>
      </c>
      <c r="P1457" s="212">
        <v>130000</v>
      </c>
      <c r="Q1457" s="205">
        <v>1</v>
      </c>
      <c r="R1457" s="203" t="s">
        <v>632</v>
      </c>
      <c r="S1457" s="211">
        <v>41463.597048611096</v>
      </c>
      <c r="T1457" s="212">
        <v>-2</v>
      </c>
      <c r="U1457" s="224">
        <v>130000</v>
      </c>
    </row>
    <row r="1458" spans="1:21" s="183" customFormat="1" hidden="1">
      <c r="A1458" s="203" t="s">
        <v>622</v>
      </c>
      <c r="B1458" s="203" t="s">
        <v>623</v>
      </c>
      <c r="C1458" s="203" t="s">
        <v>624</v>
      </c>
      <c r="D1458" s="203"/>
      <c r="E1458" s="203" t="s">
        <v>2529</v>
      </c>
      <c r="F1458" s="203" t="s">
        <v>629</v>
      </c>
      <c r="G1458" s="205" t="s">
        <v>629</v>
      </c>
      <c r="H1458" s="203" t="s">
        <v>79</v>
      </c>
      <c r="I1458" s="203" t="s">
        <v>678</v>
      </c>
      <c r="J1458" s="203" t="s">
        <v>679</v>
      </c>
      <c r="K1458" s="203" t="s">
        <v>629</v>
      </c>
      <c r="L1458" s="211">
        <v>41458.40625</v>
      </c>
      <c r="M1458" s="203" t="s">
        <v>630</v>
      </c>
      <c r="N1458" s="212">
        <v>200</v>
      </c>
      <c r="O1458" s="203" t="s">
        <v>629</v>
      </c>
      <c r="P1458" s="212">
        <v>450000</v>
      </c>
      <c r="Q1458" s="205">
        <v>1</v>
      </c>
      <c r="R1458" s="203" t="s">
        <v>632</v>
      </c>
      <c r="S1458" s="211">
        <v>41463.601666666698</v>
      </c>
      <c r="T1458" s="212">
        <v>-200</v>
      </c>
      <c r="U1458" s="224">
        <v>450000</v>
      </c>
    </row>
    <row r="1459" spans="1:21" s="183" customFormat="1" hidden="1">
      <c r="A1459" s="203" t="s">
        <v>622</v>
      </c>
      <c r="B1459" s="203" t="s">
        <v>623</v>
      </c>
      <c r="C1459" s="203" t="s">
        <v>624</v>
      </c>
      <c r="D1459" s="203"/>
      <c r="E1459" s="203" t="s">
        <v>2529</v>
      </c>
      <c r="F1459" s="203" t="s">
        <v>629</v>
      </c>
      <c r="G1459" s="205" t="s">
        <v>629</v>
      </c>
      <c r="H1459" s="203" t="s">
        <v>79</v>
      </c>
      <c r="I1459" s="203" t="s">
        <v>1009</v>
      </c>
      <c r="J1459" s="203" t="s">
        <v>1010</v>
      </c>
      <c r="K1459" s="203" t="s">
        <v>629</v>
      </c>
      <c r="L1459" s="211">
        <v>41458.406944444403</v>
      </c>
      <c r="M1459" s="203" t="s">
        <v>630</v>
      </c>
      <c r="N1459" s="212">
        <v>2</v>
      </c>
      <c r="O1459" s="203" t="s">
        <v>629</v>
      </c>
      <c r="P1459" s="212">
        <v>92714.38</v>
      </c>
      <c r="Q1459" s="205">
        <v>1</v>
      </c>
      <c r="R1459" s="203" t="s">
        <v>632</v>
      </c>
      <c r="S1459" s="211">
        <v>41463.597048611096</v>
      </c>
      <c r="T1459" s="212">
        <v>-2</v>
      </c>
      <c r="U1459" s="224">
        <v>92714.38</v>
      </c>
    </row>
    <row r="1460" spans="1:21" s="183" customFormat="1" hidden="1">
      <c r="A1460" s="203" t="s">
        <v>622</v>
      </c>
      <c r="B1460" s="203" t="s">
        <v>623</v>
      </c>
      <c r="C1460" s="203" t="s">
        <v>624</v>
      </c>
      <c r="D1460" s="203"/>
      <c r="E1460" s="203" t="s">
        <v>2529</v>
      </c>
      <c r="F1460" s="203" t="s">
        <v>629</v>
      </c>
      <c r="G1460" s="205" t="s">
        <v>629</v>
      </c>
      <c r="H1460" s="203" t="s">
        <v>79</v>
      </c>
      <c r="I1460" s="203" t="s">
        <v>1154</v>
      </c>
      <c r="J1460" s="203" t="s">
        <v>368</v>
      </c>
      <c r="K1460" s="203" t="s">
        <v>629</v>
      </c>
      <c r="L1460" s="211">
        <v>41458.406944444403</v>
      </c>
      <c r="M1460" s="203" t="s">
        <v>630</v>
      </c>
      <c r="N1460" s="212">
        <v>2</v>
      </c>
      <c r="O1460" s="203" t="s">
        <v>629</v>
      </c>
      <c r="P1460" s="212">
        <v>78000</v>
      </c>
      <c r="Q1460" s="205">
        <v>1</v>
      </c>
      <c r="R1460" s="203" t="s">
        <v>632</v>
      </c>
      <c r="S1460" s="211">
        <v>41463.597048611096</v>
      </c>
      <c r="T1460" s="212">
        <v>-2</v>
      </c>
      <c r="U1460" s="224">
        <v>78000</v>
      </c>
    </row>
    <row r="1461" spans="1:21" s="183" customFormat="1" hidden="1">
      <c r="A1461" s="203" t="s">
        <v>622</v>
      </c>
      <c r="B1461" s="203" t="s">
        <v>623</v>
      </c>
      <c r="C1461" s="203" t="s">
        <v>624</v>
      </c>
      <c r="D1461" s="203"/>
      <c r="E1461" s="203" t="s">
        <v>2529</v>
      </c>
      <c r="F1461" s="203" t="s">
        <v>629</v>
      </c>
      <c r="G1461" s="205" t="s">
        <v>629</v>
      </c>
      <c r="H1461" s="203" t="s">
        <v>79</v>
      </c>
      <c r="I1461" s="203" t="s">
        <v>1387</v>
      </c>
      <c r="J1461" s="203" t="s">
        <v>1388</v>
      </c>
      <c r="K1461" s="203" t="s">
        <v>629</v>
      </c>
      <c r="L1461" s="211">
        <v>41458.406944444403</v>
      </c>
      <c r="M1461" s="203" t="s">
        <v>630</v>
      </c>
      <c r="N1461" s="212">
        <v>150</v>
      </c>
      <c r="O1461" s="203" t="s">
        <v>629</v>
      </c>
      <c r="P1461" s="212">
        <v>354750</v>
      </c>
      <c r="Q1461" s="205">
        <v>1</v>
      </c>
      <c r="R1461" s="203" t="s">
        <v>632</v>
      </c>
      <c r="S1461" s="211">
        <v>41464.448668981502</v>
      </c>
      <c r="T1461" s="212">
        <v>-150</v>
      </c>
      <c r="U1461" s="224">
        <v>412500</v>
      </c>
    </row>
    <row r="1462" spans="1:21" s="183" customFormat="1" hidden="1">
      <c r="A1462" s="203" t="s">
        <v>622</v>
      </c>
      <c r="B1462" s="203" t="s">
        <v>623</v>
      </c>
      <c r="C1462" s="203" t="s">
        <v>624</v>
      </c>
      <c r="D1462" s="203"/>
      <c r="E1462" s="203" t="s">
        <v>2534</v>
      </c>
      <c r="F1462" s="203" t="s">
        <v>2535</v>
      </c>
      <c r="G1462" s="205">
        <v>1</v>
      </c>
      <c r="H1462" s="203" t="s">
        <v>79</v>
      </c>
      <c r="I1462" s="203" t="s">
        <v>1091</v>
      </c>
      <c r="J1462" s="203" t="s">
        <v>1092</v>
      </c>
      <c r="K1462" s="203" t="s">
        <v>629</v>
      </c>
      <c r="L1462" s="211">
        <v>41460.666666666701</v>
      </c>
      <c r="M1462" s="203" t="s">
        <v>630</v>
      </c>
      <c r="N1462" s="212">
        <v>50</v>
      </c>
      <c r="O1462" s="203" t="s">
        <v>656</v>
      </c>
      <c r="P1462" s="212">
        <v>1272731</v>
      </c>
      <c r="Q1462" s="205">
        <v>1</v>
      </c>
      <c r="R1462" s="203" t="s">
        <v>632</v>
      </c>
      <c r="S1462" s="211">
        <v>41465.610601851899</v>
      </c>
      <c r="T1462" s="212">
        <v>-50</v>
      </c>
      <c r="U1462" s="224">
        <v>1272731</v>
      </c>
    </row>
    <row r="1463" spans="1:21" s="183" customFormat="1" hidden="1">
      <c r="A1463" s="203" t="s">
        <v>622</v>
      </c>
      <c r="B1463" s="203" t="s">
        <v>623</v>
      </c>
      <c r="C1463" s="203" t="s">
        <v>624</v>
      </c>
      <c r="D1463" s="203"/>
      <c r="E1463" s="203" t="s">
        <v>2534</v>
      </c>
      <c r="F1463" s="203" t="s">
        <v>2536</v>
      </c>
      <c r="G1463" s="205">
        <v>1</v>
      </c>
      <c r="H1463" s="203" t="s">
        <v>79</v>
      </c>
      <c r="I1463" s="203" t="s">
        <v>2537</v>
      </c>
      <c r="J1463" s="203" t="s">
        <v>2538</v>
      </c>
      <c r="K1463" s="203" t="s">
        <v>629</v>
      </c>
      <c r="L1463" s="211">
        <v>41465.659027777801</v>
      </c>
      <c r="M1463" s="203" t="s">
        <v>630</v>
      </c>
      <c r="N1463" s="212">
        <v>5</v>
      </c>
      <c r="O1463" s="203" t="s">
        <v>631</v>
      </c>
      <c r="P1463" s="212">
        <v>76000</v>
      </c>
      <c r="Q1463" s="205">
        <v>1</v>
      </c>
      <c r="R1463" s="203" t="s">
        <v>632</v>
      </c>
      <c r="S1463" s="211">
        <v>41465.612673611096</v>
      </c>
      <c r="T1463" s="212">
        <v>-5</v>
      </c>
      <c r="U1463" s="224">
        <v>76000</v>
      </c>
    </row>
    <row r="1464" spans="1:21" s="183" customFormat="1" hidden="1">
      <c r="A1464" s="203" t="s">
        <v>622</v>
      </c>
      <c r="B1464" s="203" t="s">
        <v>623</v>
      </c>
      <c r="C1464" s="203" t="s">
        <v>624</v>
      </c>
      <c r="D1464" s="203"/>
      <c r="E1464" s="203" t="s">
        <v>2534</v>
      </c>
      <c r="F1464" s="203" t="s">
        <v>2536</v>
      </c>
      <c r="G1464" s="205">
        <v>2</v>
      </c>
      <c r="H1464" s="203" t="s">
        <v>79</v>
      </c>
      <c r="I1464" s="203" t="s">
        <v>2539</v>
      </c>
      <c r="J1464" s="203" t="s">
        <v>2540</v>
      </c>
      <c r="K1464" s="203" t="s">
        <v>629</v>
      </c>
      <c r="L1464" s="211">
        <v>41465.659027777801</v>
      </c>
      <c r="M1464" s="203" t="s">
        <v>630</v>
      </c>
      <c r="N1464" s="212">
        <v>5</v>
      </c>
      <c r="O1464" s="203" t="s">
        <v>631</v>
      </c>
      <c r="P1464" s="212">
        <v>213750</v>
      </c>
      <c r="Q1464" s="205">
        <v>1</v>
      </c>
      <c r="R1464" s="203" t="s">
        <v>632</v>
      </c>
      <c r="S1464" s="211">
        <v>41465.612673611096</v>
      </c>
      <c r="T1464" s="212">
        <v>-5</v>
      </c>
      <c r="U1464" s="224">
        <v>213750</v>
      </c>
    </row>
    <row r="1465" spans="1:21" s="183" customFormat="1" hidden="1">
      <c r="A1465" s="203" t="s">
        <v>622</v>
      </c>
      <c r="B1465" s="203" t="s">
        <v>623</v>
      </c>
      <c r="C1465" s="203" t="s">
        <v>624</v>
      </c>
      <c r="D1465" s="203"/>
      <c r="E1465" s="203" t="s">
        <v>2534</v>
      </c>
      <c r="F1465" s="203" t="s">
        <v>2536</v>
      </c>
      <c r="G1465" s="205">
        <v>3</v>
      </c>
      <c r="H1465" s="203" t="s">
        <v>79</v>
      </c>
      <c r="I1465" s="203" t="s">
        <v>2037</v>
      </c>
      <c r="J1465" s="203" t="s">
        <v>2038</v>
      </c>
      <c r="K1465" s="203" t="s">
        <v>629</v>
      </c>
      <c r="L1465" s="211">
        <v>41465.659027777801</v>
      </c>
      <c r="M1465" s="203" t="s">
        <v>630</v>
      </c>
      <c r="N1465" s="212">
        <v>20</v>
      </c>
      <c r="O1465" s="203" t="s">
        <v>725</v>
      </c>
      <c r="P1465" s="212">
        <v>980100</v>
      </c>
      <c r="Q1465" s="205">
        <v>1</v>
      </c>
      <c r="R1465" s="203" t="s">
        <v>632</v>
      </c>
      <c r="S1465" s="211">
        <v>41465.612673611096</v>
      </c>
      <c r="T1465" s="212">
        <v>-20</v>
      </c>
      <c r="U1465" s="224">
        <v>980100</v>
      </c>
    </row>
    <row r="1466" spans="1:21" s="183" customFormat="1" hidden="1">
      <c r="A1466" s="203" t="s">
        <v>622</v>
      </c>
      <c r="B1466" s="203" t="s">
        <v>623</v>
      </c>
      <c r="C1466" s="203" t="s">
        <v>624</v>
      </c>
      <c r="D1466" s="203"/>
      <c r="E1466" s="203" t="s">
        <v>2534</v>
      </c>
      <c r="F1466" s="203" t="s">
        <v>2536</v>
      </c>
      <c r="G1466" s="205">
        <v>4</v>
      </c>
      <c r="H1466" s="203" t="s">
        <v>79</v>
      </c>
      <c r="I1466" s="203" t="s">
        <v>1009</v>
      </c>
      <c r="J1466" s="203" t="s">
        <v>1010</v>
      </c>
      <c r="K1466" s="203" t="s">
        <v>629</v>
      </c>
      <c r="L1466" s="211">
        <v>41465.659027777801</v>
      </c>
      <c r="M1466" s="203" t="s">
        <v>630</v>
      </c>
      <c r="N1466" s="212">
        <v>10</v>
      </c>
      <c r="O1466" s="203" t="s">
        <v>1011</v>
      </c>
      <c r="P1466" s="212">
        <v>543400</v>
      </c>
      <c r="Q1466" s="205">
        <v>1</v>
      </c>
      <c r="R1466" s="203" t="s">
        <v>632</v>
      </c>
      <c r="S1466" s="211">
        <v>41460.3456828704</v>
      </c>
      <c r="T1466" s="212">
        <v>-1</v>
      </c>
      <c r="U1466" s="224">
        <v>46357.19</v>
      </c>
    </row>
    <row r="1467" spans="1:21" s="183" customFormat="1" hidden="1">
      <c r="A1467" s="203" t="s">
        <v>622</v>
      </c>
      <c r="B1467" s="203" t="s">
        <v>623</v>
      </c>
      <c r="C1467" s="203" t="s">
        <v>624</v>
      </c>
      <c r="D1467" s="203"/>
      <c r="E1467" s="203" t="s">
        <v>2534</v>
      </c>
      <c r="F1467" s="203" t="s">
        <v>2536</v>
      </c>
      <c r="G1467" s="205">
        <v>4</v>
      </c>
      <c r="H1467" s="203" t="s">
        <v>79</v>
      </c>
      <c r="I1467" s="203" t="s">
        <v>1009</v>
      </c>
      <c r="J1467" s="203" t="s">
        <v>1010</v>
      </c>
      <c r="K1467" s="203" t="s">
        <v>629</v>
      </c>
      <c r="L1467" s="211">
        <v>41465.659027777801</v>
      </c>
      <c r="M1467" s="203" t="s">
        <v>630</v>
      </c>
      <c r="N1467" s="212">
        <v>10</v>
      </c>
      <c r="O1467" s="203" t="s">
        <v>1011</v>
      </c>
      <c r="P1467" s="212">
        <v>543400</v>
      </c>
      <c r="Q1467" s="205">
        <v>2</v>
      </c>
      <c r="R1467" s="203" t="s">
        <v>632</v>
      </c>
      <c r="S1467" s="211">
        <v>41465.612673611096</v>
      </c>
      <c r="T1467" s="212">
        <v>-10</v>
      </c>
      <c r="U1467" s="224">
        <v>543400</v>
      </c>
    </row>
    <row r="1468" spans="1:21" s="183" customFormat="1" hidden="1">
      <c r="A1468" s="203" t="s">
        <v>622</v>
      </c>
      <c r="B1468" s="203" t="s">
        <v>623</v>
      </c>
      <c r="C1468" s="203" t="s">
        <v>624</v>
      </c>
      <c r="D1468" s="203"/>
      <c r="E1468" s="203" t="s">
        <v>2534</v>
      </c>
      <c r="F1468" s="203" t="s">
        <v>2536</v>
      </c>
      <c r="G1468" s="205">
        <v>5</v>
      </c>
      <c r="H1468" s="203" t="s">
        <v>79</v>
      </c>
      <c r="I1468" s="203" t="s">
        <v>2541</v>
      </c>
      <c r="J1468" s="203" t="s">
        <v>2542</v>
      </c>
      <c r="K1468" s="203" t="s">
        <v>629</v>
      </c>
      <c r="L1468" s="211">
        <v>41465.659027777801</v>
      </c>
      <c r="M1468" s="203" t="s">
        <v>630</v>
      </c>
      <c r="N1468" s="212">
        <v>3</v>
      </c>
      <c r="O1468" s="203" t="s">
        <v>631</v>
      </c>
      <c r="P1468" s="212">
        <v>79500</v>
      </c>
      <c r="Q1468" s="205">
        <v>1</v>
      </c>
      <c r="R1468" s="203" t="s">
        <v>632</v>
      </c>
      <c r="S1468" s="211">
        <v>41465.612673611096</v>
      </c>
      <c r="T1468" s="212">
        <v>-3</v>
      </c>
      <c r="U1468" s="224">
        <v>79500</v>
      </c>
    </row>
    <row r="1469" spans="1:21" s="183" customFormat="1" hidden="1">
      <c r="A1469" s="203" t="s">
        <v>622</v>
      </c>
      <c r="B1469" s="203" t="s">
        <v>623</v>
      </c>
      <c r="C1469" s="203" t="s">
        <v>624</v>
      </c>
      <c r="D1469" s="203"/>
      <c r="E1469" s="203" t="s">
        <v>2534</v>
      </c>
      <c r="F1469" s="203" t="s">
        <v>2543</v>
      </c>
      <c r="G1469" s="205">
        <v>1</v>
      </c>
      <c r="H1469" s="203" t="s">
        <v>79</v>
      </c>
      <c r="I1469" s="203" t="s">
        <v>845</v>
      </c>
      <c r="J1469" s="203" t="s">
        <v>846</v>
      </c>
      <c r="K1469" s="203" t="s">
        <v>629</v>
      </c>
      <c r="L1469" s="211">
        <v>41486.400659722203</v>
      </c>
      <c r="M1469" s="203" t="s">
        <v>630</v>
      </c>
      <c r="N1469" s="212">
        <v>10</v>
      </c>
      <c r="O1469" s="203" t="s">
        <v>631</v>
      </c>
      <c r="P1469" s="212">
        <v>115000</v>
      </c>
      <c r="Q1469" s="205">
        <v>1</v>
      </c>
      <c r="R1469" s="203" t="s">
        <v>632</v>
      </c>
      <c r="S1469" s="211">
        <v>41481.4359722222</v>
      </c>
      <c r="T1469" s="212">
        <v>-10</v>
      </c>
      <c r="U1469" s="224">
        <v>115000</v>
      </c>
    </row>
    <row r="1470" spans="1:21" s="183" customFormat="1" hidden="1">
      <c r="A1470" s="203" t="s">
        <v>622</v>
      </c>
      <c r="B1470" s="203" t="s">
        <v>623</v>
      </c>
      <c r="C1470" s="203" t="s">
        <v>624</v>
      </c>
      <c r="D1470" s="203"/>
      <c r="E1470" s="203" t="s">
        <v>2534</v>
      </c>
      <c r="F1470" s="203" t="s">
        <v>2543</v>
      </c>
      <c r="G1470" s="205">
        <v>1</v>
      </c>
      <c r="H1470" s="203" t="s">
        <v>79</v>
      </c>
      <c r="I1470" s="203" t="s">
        <v>845</v>
      </c>
      <c r="J1470" s="203" t="s">
        <v>846</v>
      </c>
      <c r="K1470" s="203" t="s">
        <v>629</v>
      </c>
      <c r="L1470" s="211">
        <v>41486.400659722203</v>
      </c>
      <c r="M1470" s="203" t="s">
        <v>630</v>
      </c>
      <c r="N1470" s="212">
        <v>10</v>
      </c>
      <c r="O1470" s="203" t="s">
        <v>631</v>
      </c>
      <c r="P1470" s="212">
        <v>115000</v>
      </c>
      <c r="Q1470" s="205">
        <v>2</v>
      </c>
      <c r="R1470" s="203" t="s">
        <v>995</v>
      </c>
      <c r="S1470" s="211">
        <v>41481.436504629601</v>
      </c>
      <c r="T1470" s="212">
        <v>10</v>
      </c>
      <c r="U1470" s="224">
        <v>-115000</v>
      </c>
    </row>
    <row r="1471" spans="1:21" s="183" customFormat="1" hidden="1">
      <c r="A1471" s="203" t="s">
        <v>622</v>
      </c>
      <c r="B1471" s="203" t="s">
        <v>623</v>
      </c>
      <c r="C1471" s="203" t="s">
        <v>624</v>
      </c>
      <c r="D1471" s="203"/>
      <c r="E1471" s="203" t="s">
        <v>2534</v>
      </c>
      <c r="F1471" s="203" t="s">
        <v>2544</v>
      </c>
      <c r="G1471" s="205">
        <v>1</v>
      </c>
      <c r="H1471" s="203" t="s">
        <v>79</v>
      </c>
      <c r="I1471" s="203" t="s">
        <v>1115</v>
      </c>
      <c r="J1471" s="203" t="s">
        <v>1116</v>
      </c>
      <c r="K1471" s="203" t="s">
        <v>629</v>
      </c>
      <c r="L1471" s="211">
        <v>41486.486631944397</v>
      </c>
      <c r="M1471" s="203" t="s">
        <v>630</v>
      </c>
      <c r="N1471" s="212">
        <v>12</v>
      </c>
      <c r="O1471" s="203" t="s">
        <v>631</v>
      </c>
      <c r="P1471" s="212">
        <v>120000</v>
      </c>
      <c r="Q1471" s="205">
        <v>1</v>
      </c>
      <c r="R1471" s="203" t="s">
        <v>632</v>
      </c>
      <c r="S1471" s="211">
        <v>41460.3456828704</v>
      </c>
      <c r="T1471" s="212">
        <v>-2</v>
      </c>
      <c r="U1471" s="224">
        <v>20833.34</v>
      </c>
    </row>
    <row r="1472" spans="1:21" s="183" customFormat="1" hidden="1">
      <c r="A1472" s="203" t="s">
        <v>622</v>
      </c>
      <c r="B1472" s="203" t="s">
        <v>623</v>
      </c>
      <c r="C1472" s="203" t="s">
        <v>624</v>
      </c>
      <c r="D1472" s="203"/>
      <c r="E1472" s="203" t="s">
        <v>2534</v>
      </c>
      <c r="F1472" s="203" t="s">
        <v>2544</v>
      </c>
      <c r="G1472" s="205">
        <v>1</v>
      </c>
      <c r="H1472" s="203" t="s">
        <v>79</v>
      </c>
      <c r="I1472" s="203" t="s">
        <v>1115</v>
      </c>
      <c r="J1472" s="203" t="s">
        <v>1116</v>
      </c>
      <c r="K1472" s="203" t="s">
        <v>629</v>
      </c>
      <c r="L1472" s="211">
        <v>41486.486631944397</v>
      </c>
      <c r="M1472" s="203" t="s">
        <v>630</v>
      </c>
      <c r="N1472" s="212">
        <v>12</v>
      </c>
      <c r="O1472" s="203" t="s">
        <v>631</v>
      </c>
      <c r="P1472" s="212">
        <v>120000</v>
      </c>
      <c r="Q1472" s="205">
        <v>2</v>
      </c>
      <c r="R1472" s="203" t="s">
        <v>632</v>
      </c>
      <c r="S1472" s="211">
        <v>41481.433715277803</v>
      </c>
      <c r="T1472" s="212">
        <v>-12</v>
      </c>
      <c r="U1472" s="224">
        <v>120000</v>
      </c>
    </row>
    <row r="1473" spans="1:21" s="183" customFormat="1" hidden="1">
      <c r="A1473" s="203" t="s">
        <v>622</v>
      </c>
      <c r="B1473" s="203" t="s">
        <v>623</v>
      </c>
      <c r="C1473" s="203" t="s">
        <v>624</v>
      </c>
      <c r="D1473" s="203"/>
      <c r="E1473" s="203" t="s">
        <v>2534</v>
      </c>
      <c r="F1473" s="203" t="s">
        <v>2545</v>
      </c>
      <c r="G1473" s="205">
        <v>1</v>
      </c>
      <c r="H1473" s="203" t="s">
        <v>79</v>
      </c>
      <c r="I1473" s="203" t="s">
        <v>1735</v>
      </c>
      <c r="J1473" s="203" t="s">
        <v>1736</v>
      </c>
      <c r="K1473" s="203" t="s">
        <v>629</v>
      </c>
      <c r="L1473" s="211">
        <v>41491.592210648101</v>
      </c>
      <c r="M1473" s="203" t="s">
        <v>630</v>
      </c>
      <c r="N1473" s="212">
        <v>1</v>
      </c>
      <c r="O1473" s="203" t="s">
        <v>675</v>
      </c>
      <c r="P1473" s="212">
        <v>2574000</v>
      </c>
      <c r="Q1473" s="205">
        <v>1</v>
      </c>
      <c r="R1473" s="203" t="s">
        <v>632</v>
      </c>
      <c r="S1473" s="211">
        <v>41485.666828703703</v>
      </c>
      <c r="T1473" s="212">
        <v>-1</v>
      </c>
      <c r="U1473" s="224">
        <v>2574000</v>
      </c>
    </row>
    <row r="1474" spans="1:21" s="183" customFormat="1" hidden="1">
      <c r="A1474" s="203" t="s">
        <v>622</v>
      </c>
      <c r="B1474" s="203" t="s">
        <v>623</v>
      </c>
      <c r="C1474" s="203" t="s">
        <v>624</v>
      </c>
      <c r="D1474" s="203"/>
      <c r="E1474" s="203" t="s">
        <v>2534</v>
      </c>
      <c r="F1474" s="203" t="s">
        <v>629</v>
      </c>
      <c r="G1474" s="205" t="s">
        <v>629</v>
      </c>
      <c r="H1474" s="203" t="s">
        <v>79</v>
      </c>
      <c r="I1474" s="203" t="s">
        <v>1051</v>
      </c>
      <c r="J1474" s="203" t="s">
        <v>443</v>
      </c>
      <c r="K1474" s="203" t="s">
        <v>629</v>
      </c>
      <c r="L1474" s="211">
        <v>41458.566666666702</v>
      </c>
      <c r="M1474" s="203" t="s">
        <v>630</v>
      </c>
      <c r="N1474" s="212">
        <v>250</v>
      </c>
      <c r="O1474" s="203" t="s">
        <v>629</v>
      </c>
      <c r="P1474" s="212">
        <v>275000</v>
      </c>
      <c r="Q1474" s="205">
        <v>1</v>
      </c>
      <c r="R1474" s="203" t="s">
        <v>632</v>
      </c>
      <c r="S1474" s="211">
        <v>41460.3456828704</v>
      </c>
      <c r="T1474" s="212">
        <v>-250</v>
      </c>
      <c r="U1474" s="224">
        <v>275000</v>
      </c>
    </row>
    <row r="1475" spans="1:21" s="183" customFormat="1" hidden="1">
      <c r="A1475" s="203" t="s">
        <v>622</v>
      </c>
      <c r="B1475" s="203" t="s">
        <v>623</v>
      </c>
      <c r="C1475" s="203" t="s">
        <v>624</v>
      </c>
      <c r="D1475" s="203"/>
      <c r="E1475" s="203" t="s">
        <v>2534</v>
      </c>
      <c r="F1475" s="203" t="s">
        <v>629</v>
      </c>
      <c r="G1475" s="205" t="s">
        <v>629</v>
      </c>
      <c r="H1475" s="203" t="s">
        <v>79</v>
      </c>
      <c r="I1475" s="203" t="s">
        <v>1052</v>
      </c>
      <c r="J1475" s="203" t="s">
        <v>1053</v>
      </c>
      <c r="K1475" s="203" t="s">
        <v>629</v>
      </c>
      <c r="L1475" s="211">
        <v>41458.5756944444</v>
      </c>
      <c r="M1475" s="203" t="s">
        <v>630</v>
      </c>
      <c r="N1475" s="212">
        <v>3</v>
      </c>
      <c r="O1475" s="203" t="s">
        <v>629</v>
      </c>
      <c r="P1475" s="212">
        <v>39000</v>
      </c>
      <c r="Q1475" s="205">
        <v>1</v>
      </c>
      <c r="R1475" s="203" t="s">
        <v>632</v>
      </c>
      <c r="S1475" s="211">
        <v>41460.3456828704</v>
      </c>
      <c r="T1475" s="212">
        <v>-3</v>
      </c>
      <c r="U1475" s="224">
        <v>39000</v>
      </c>
    </row>
    <row r="1476" spans="1:21" s="183" customFormat="1" hidden="1">
      <c r="A1476" s="203" t="s">
        <v>622</v>
      </c>
      <c r="B1476" s="203" t="s">
        <v>623</v>
      </c>
      <c r="C1476" s="203" t="s">
        <v>624</v>
      </c>
      <c r="D1476" s="203"/>
      <c r="E1476" s="203" t="s">
        <v>2534</v>
      </c>
      <c r="F1476" s="203" t="s">
        <v>629</v>
      </c>
      <c r="G1476" s="205" t="s">
        <v>629</v>
      </c>
      <c r="H1476" s="203" t="s">
        <v>79</v>
      </c>
      <c r="I1476" s="203" t="s">
        <v>1311</v>
      </c>
      <c r="J1476" s="203" t="s">
        <v>1312</v>
      </c>
      <c r="K1476" s="203" t="s">
        <v>629</v>
      </c>
      <c r="L1476" s="211">
        <v>41458.570833333302</v>
      </c>
      <c r="M1476" s="203" t="s">
        <v>630</v>
      </c>
      <c r="N1476" s="212">
        <v>1</v>
      </c>
      <c r="O1476" s="203" t="s">
        <v>629</v>
      </c>
      <c r="P1476" s="212">
        <v>65000</v>
      </c>
      <c r="Q1476" s="205">
        <v>1</v>
      </c>
      <c r="R1476" s="203" t="s">
        <v>632</v>
      </c>
      <c r="S1476" s="211">
        <v>41460.3456828704</v>
      </c>
      <c r="T1476" s="212">
        <v>-1</v>
      </c>
      <c r="U1476" s="224">
        <v>65000</v>
      </c>
    </row>
    <row r="1477" spans="1:21" s="183" customFormat="1" hidden="1">
      <c r="A1477" s="203" t="s">
        <v>622</v>
      </c>
      <c r="B1477" s="203" t="s">
        <v>623</v>
      </c>
      <c r="C1477" s="203" t="s">
        <v>624</v>
      </c>
      <c r="D1477" s="203"/>
      <c r="E1477" s="203" t="s">
        <v>2534</v>
      </c>
      <c r="F1477" s="203" t="s">
        <v>629</v>
      </c>
      <c r="G1477" s="205" t="s">
        <v>629</v>
      </c>
      <c r="H1477" s="203" t="s">
        <v>79</v>
      </c>
      <c r="I1477" s="203" t="s">
        <v>678</v>
      </c>
      <c r="J1477" s="203" t="s">
        <v>679</v>
      </c>
      <c r="K1477" s="203" t="s">
        <v>629</v>
      </c>
      <c r="L1477" s="211">
        <v>41458.565277777801</v>
      </c>
      <c r="M1477" s="203" t="s">
        <v>630</v>
      </c>
      <c r="N1477" s="212">
        <v>240</v>
      </c>
      <c r="O1477" s="203" t="s">
        <v>629</v>
      </c>
      <c r="P1477" s="212">
        <v>540000</v>
      </c>
      <c r="Q1477" s="205">
        <v>1</v>
      </c>
      <c r="R1477" s="203" t="s">
        <v>632</v>
      </c>
      <c r="S1477" s="211">
        <v>41460.345671296302</v>
      </c>
      <c r="T1477" s="212">
        <v>-240</v>
      </c>
      <c r="U1477" s="224">
        <v>540000</v>
      </c>
    </row>
    <row r="1478" spans="1:21" s="183" customFormat="1" hidden="1">
      <c r="A1478" s="203" t="s">
        <v>622</v>
      </c>
      <c r="B1478" s="203" t="s">
        <v>623</v>
      </c>
      <c r="C1478" s="203" t="s">
        <v>624</v>
      </c>
      <c r="D1478" s="203"/>
      <c r="E1478" s="203" t="s">
        <v>2534</v>
      </c>
      <c r="F1478" s="203" t="s">
        <v>629</v>
      </c>
      <c r="G1478" s="205" t="s">
        <v>629</v>
      </c>
      <c r="H1478" s="203" t="s">
        <v>79</v>
      </c>
      <c r="I1478" s="203" t="s">
        <v>1009</v>
      </c>
      <c r="J1478" s="203" t="s">
        <v>1010</v>
      </c>
      <c r="K1478" s="203" t="s">
        <v>629</v>
      </c>
      <c r="L1478" s="211">
        <v>41458.568055555603</v>
      </c>
      <c r="M1478" s="203" t="s">
        <v>630</v>
      </c>
      <c r="N1478" s="212">
        <v>1</v>
      </c>
      <c r="O1478" s="203" t="s">
        <v>629</v>
      </c>
      <c r="P1478" s="212">
        <v>46357.19</v>
      </c>
      <c r="Q1478" s="205">
        <v>1</v>
      </c>
      <c r="R1478" s="203" t="s">
        <v>632</v>
      </c>
      <c r="S1478" s="211">
        <v>41460.3456828704</v>
      </c>
      <c r="T1478" s="212">
        <v>-1</v>
      </c>
      <c r="U1478" s="224">
        <v>46357.19</v>
      </c>
    </row>
    <row r="1479" spans="1:21" s="183" customFormat="1" hidden="1">
      <c r="A1479" s="203" t="s">
        <v>622</v>
      </c>
      <c r="B1479" s="203" t="s">
        <v>623</v>
      </c>
      <c r="C1479" s="203" t="s">
        <v>624</v>
      </c>
      <c r="D1479" s="203"/>
      <c r="E1479" s="203" t="s">
        <v>2534</v>
      </c>
      <c r="F1479" s="203" t="s">
        <v>629</v>
      </c>
      <c r="G1479" s="205" t="s">
        <v>629</v>
      </c>
      <c r="H1479" s="203" t="s">
        <v>79</v>
      </c>
      <c r="I1479" s="203" t="s">
        <v>1009</v>
      </c>
      <c r="J1479" s="203" t="s">
        <v>1010</v>
      </c>
      <c r="K1479" s="203" t="s">
        <v>629</v>
      </c>
      <c r="L1479" s="211">
        <v>41458.568055555603</v>
      </c>
      <c r="M1479" s="203" t="s">
        <v>630</v>
      </c>
      <c r="N1479" s="212">
        <v>1</v>
      </c>
      <c r="O1479" s="203" t="s">
        <v>629</v>
      </c>
      <c r="P1479" s="212">
        <v>46357.19</v>
      </c>
      <c r="Q1479" s="205">
        <v>2</v>
      </c>
      <c r="R1479" s="203" t="s">
        <v>632</v>
      </c>
      <c r="S1479" s="211">
        <v>41465.612673611096</v>
      </c>
      <c r="T1479" s="212">
        <v>-10</v>
      </c>
      <c r="U1479" s="224">
        <v>543400</v>
      </c>
    </row>
    <row r="1480" spans="1:21" s="183" customFormat="1" hidden="1">
      <c r="A1480" s="203" t="s">
        <v>622</v>
      </c>
      <c r="B1480" s="203" t="s">
        <v>623</v>
      </c>
      <c r="C1480" s="203" t="s">
        <v>624</v>
      </c>
      <c r="D1480" s="203"/>
      <c r="E1480" s="203" t="s">
        <v>2534</v>
      </c>
      <c r="F1480" s="203" t="s">
        <v>629</v>
      </c>
      <c r="G1480" s="205" t="s">
        <v>629</v>
      </c>
      <c r="H1480" s="203" t="s">
        <v>79</v>
      </c>
      <c r="I1480" s="203" t="s">
        <v>1154</v>
      </c>
      <c r="J1480" s="203" t="s">
        <v>368</v>
      </c>
      <c r="K1480" s="203" t="s">
        <v>629</v>
      </c>
      <c r="L1480" s="211">
        <v>41458.569444444402</v>
      </c>
      <c r="M1480" s="203" t="s">
        <v>630</v>
      </c>
      <c r="N1480" s="212">
        <v>4</v>
      </c>
      <c r="O1480" s="203" t="s">
        <v>629</v>
      </c>
      <c r="P1480" s="212">
        <v>156000</v>
      </c>
      <c r="Q1480" s="205">
        <v>1</v>
      </c>
      <c r="R1480" s="203" t="s">
        <v>632</v>
      </c>
      <c r="S1480" s="211">
        <v>41460.3456828704</v>
      </c>
      <c r="T1480" s="212">
        <v>-4</v>
      </c>
      <c r="U1480" s="224">
        <v>156000</v>
      </c>
    </row>
    <row r="1481" spans="1:21" s="183" customFormat="1" hidden="1">
      <c r="A1481" s="203" t="s">
        <v>622</v>
      </c>
      <c r="B1481" s="203" t="s">
        <v>623</v>
      </c>
      <c r="C1481" s="203" t="s">
        <v>624</v>
      </c>
      <c r="D1481" s="203"/>
      <c r="E1481" s="203" t="s">
        <v>2534</v>
      </c>
      <c r="F1481" s="203" t="s">
        <v>629</v>
      </c>
      <c r="G1481" s="205" t="s">
        <v>629</v>
      </c>
      <c r="H1481" s="203" t="s">
        <v>79</v>
      </c>
      <c r="I1481" s="203" t="s">
        <v>1076</v>
      </c>
      <c r="J1481" s="203" t="s">
        <v>1077</v>
      </c>
      <c r="K1481" s="203" t="s">
        <v>629</v>
      </c>
      <c r="L1481" s="211">
        <v>41458.572916666701</v>
      </c>
      <c r="M1481" s="203" t="s">
        <v>630</v>
      </c>
      <c r="N1481" s="212">
        <v>4</v>
      </c>
      <c r="O1481" s="203" t="s">
        <v>629</v>
      </c>
      <c r="P1481" s="212">
        <v>124777.16</v>
      </c>
      <c r="Q1481" s="205">
        <v>1</v>
      </c>
      <c r="R1481" s="203" t="s">
        <v>632</v>
      </c>
      <c r="S1481" s="211">
        <v>41460.3456828704</v>
      </c>
      <c r="T1481" s="212">
        <v>-4</v>
      </c>
      <c r="U1481" s="224">
        <v>124777.16</v>
      </c>
    </row>
    <row r="1482" spans="1:21" s="183" customFormat="1" hidden="1">
      <c r="A1482" s="203" t="s">
        <v>622</v>
      </c>
      <c r="B1482" s="203" t="s">
        <v>623</v>
      </c>
      <c r="C1482" s="203" t="s">
        <v>624</v>
      </c>
      <c r="D1482" s="203"/>
      <c r="E1482" s="203" t="s">
        <v>2534</v>
      </c>
      <c r="F1482" s="203" t="s">
        <v>629</v>
      </c>
      <c r="G1482" s="205" t="s">
        <v>629</v>
      </c>
      <c r="H1482" s="203" t="s">
        <v>79</v>
      </c>
      <c r="I1482" s="203" t="s">
        <v>1387</v>
      </c>
      <c r="J1482" s="203" t="s">
        <v>1388</v>
      </c>
      <c r="K1482" s="203" t="s">
        <v>629</v>
      </c>
      <c r="L1482" s="211">
        <v>41458.407638888901</v>
      </c>
      <c r="M1482" s="203" t="s">
        <v>630</v>
      </c>
      <c r="N1482" s="212">
        <v>200</v>
      </c>
      <c r="O1482" s="203" t="s">
        <v>629</v>
      </c>
      <c r="P1482" s="212">
        <v>473000</v>
      </c>
      <c r="Q1482" s="205">
        <v>1</v>
      </c>
      <c r="R1482" s="203" t="s">
        <v>632</v>
      </c>
      <c r="S1482" s="211">
        <v>41464.447048611102</v>
      </c>
      <c r="T1482" s="212">
        <v>-200</v>
      </c>
      <c r="U1482" s="224">
        <v>550000</v>
      </c>
    </row>
    <row r="1483" spans="1:21" s="183" customFormat="1" hidden="1">
      <c r="A1483" s="203" t="s">
        <v>622</v>
      </c>
      <c r="B1483" s="203" t="s">
        <v>623</v>
      </c>
      <c r="C1483" s="203" t="s">
        <v>624</v>
      </c>
      <c r="D1483" s="203"/>
      <c r="E1483" s="203" t="s">
        <v>2534</v>
      </c>
      <c r="F1483" s="203" t="s">
        <v>629</v>
      </c>
      <c r="G1483" s="205" t="s">
        <v>629</v>
      </c>
      <c r="H1483" s="203" t="s">
        <v>79</v>
      </c>
      <c r="I1483" s="203" t="s">
        <v>1117</v>
      </c>
      <c r="J1483" s="203" t="s">
        <v>1118</v>
      </c>
      <c r="K1483" s="203" t="s">
        <v>629</v>
      </c>
      <c r="L1483" s="211">
        <v>41458.573611111096</v>
      </c>
      <c r="M1483" s="203" t="s">
        <v>630</v>
      </c>
      <c r="N1483" s="212">
        <v>15</v>
      </c>
      <c r="O1483" s="203" t="s">
        <v>629</v>
      </c>
      <c r="P1483" s="212">
        <v>255475.05</v>
      </c>
      <c r="Q1483" s="205">
        <v>1</v>
      </c>
      <c r="R1483" s="203" t="s">
        <v>632</v>
      </c>
      <c r="S1483" s="211">
        <v>41460.3456828704</v>
      </c>
      <c r="T1483" s="212">
        <v>-15</v>
      </c>
      <c r="U1483" s="224">
        <v>255475.05</v>
      </c>
    </row>
    <row r="1484" spans="1:21" s="183" customFormat="1" hidden="1">
      <c r="A1484" s="203" t="s">
        <v>622</v>
      </c>
      <c r="B1484" s="203" t="s">
        <v>623</v>
      </c>
      <c r="C1484" s="203" t="s">
        <v>624</v>
      </c>
      <c r="D1484" s="203"/>
      <c r="E1484" s="203" t="s">
        <v>2534</v>
      </c>
      <c r="F1484" s="203" t="s">
        <v>629</v>
      </c>
      <c r="G1484" s="205" t="s">
        <v>629</v>
      </c>
      <c r="H1484" s="203" t="s">
        <v>79</v>
      </c>
      <c r="I1484" s="203" t="s">
        <v>1078</v>
      </c>
      <c r="J1484" s="203" t="s">
        <v>1079</v>
      </c>
      <c r="K1484" s="203" t="s">
        <v>629</v>
      </c>
      <c r="L1484" s="211">
        <v>41458.572222222203</v>
      </c>
      <c r="M1484" s="203" t="s">
        <v>630</v>
      </c>
      <c r="N1484" s="212">
        <v>1</v>
      </c>
      <c r="O1484" s="203" t="s">
        <v>629</v>
      </c>
      <c r="P1484" s="212">
        <v>7838</v>
      </c>
      <c r="Q1484" s="205">
        <v>1</v>
      </c>
      <c r="R1484" s="203" t="s">
        <v>632</v>
      </c>
      <c r="S1484" s="211">
        <v>41460.3456828704</v>
      </c>
      <c r="T1484" s="212">
        <v>-1</v>
      </c>
      <c r="U1484" s="224">
        <v>7838</v>
      </c>
    </row>
    <row r="1485" spans="1:21" s="183" customFormat="1" hidden="1">
      <c r="A1485" s="203" t="s">
        <v>622</v>
      </c>
      <c r="B1485" s="203" t="s">
        <v>623</v>
      </c>
      <c r="C1485" s="203" t="s">
        <v>624</v>
      </c>
      <c r="D1485" s="203"/>
      <c r="E1485" s="203" t="s">
        <v>2534</v>
      </c>
      <c r="F1485" s="203" t="s">
        <v>629</v>
      </c>
      <c r="G1485" s="205" t="s">
        <v>629</v>
      </c>
      <c r="H1485" s="203" t="s">
        <v>79</v>
      </c>
      <c r="I1485" s="203" t="s">
        <v>1115</v>
      </c>
      <c r="J1485" s="203" t="s">
        <v>1116</v>
      </c>
      <c r="K1485" s="203" t="s">
        <v>629</v>
      </c>
      <c r="L1485" s="211">
        <v>41458.574305555601</v>
      </c>
      <c r="M1485" s="203" t="s">
        <v>630</v>
      </c>
      <c r="N1485" s="212">
        <v>2</v>
      </c>
      <c r="O1485" s="203" t="s">
        <v>629</v>
      </c>
      <c r="P1485" s="212">
        <v>20833.34</v>
      </c>
      <c r="Q1485" s="205">
        <v>1</v>
      </c>
      <c r="R1485" s="203" t="s">
        <v>632</v>
      </c>
      <c r="S1485" s="211">
        <v>41460.3456828704</v>
      </c>
      <c r="T1485" s="212">
        <v>-2</v>
      </c>
      <c r="U1485" s="224">
        <v>20833.34</v>
      </c>
    </row>
    <row r="1486" spans="1:21" s="183" customFormat="1" hidden="1">
      <c r="A1486" s="203" t="s">
        <v>622</v>
      </c>
      <c r="B1486" s="203" t="s">
        <v>623</v>
      </c>
      <c r="C1486" s="203" t="s">
        <v>624</v>
      </c>
      <c r="D1486" s="203"/>
      <c r="E1486" s="203" t="s">
        <v>2534</v>
      </c>
      <c r="F1486" s="203" t="s">
        <v>629</v>
      </c>
      <c r="G1486" s="205" t="s">
        <v>629</v>
      </c>
      <c r="H1486" s="203" t="s">
        <v>79</v>
      </c>
      <c r="I1486" s="203" t="s">
        <v>1115</v>
      </c>
      <c r="J1486" s="203" t="s">
        <v>1116</v>
      </c>
      <c r="K1486" s="203" t="s">
        <v>629</v>
      </c>
      <c r="L1486" s="211">
        <v>41458.574305555601</v>
      </c>
      <c r="M1486" s="203" t="s">
        <v>630</v>
      </c>
      <c r="N1486" s="212">
        <v>2</v>
      </c>
      <c r="O1486" s="203" t="s">
        <v>629</v>
      </c>
      <c r="P1486" s="212">
        <v>20833.34</v>
      </c>
      <c r="Q1486" s="205">
        <v>2</v>
      </c>
      <c r="R1486" s="203" t="s">
        <v>632</v>
      </c>
      <c r="S1486" s="211">
        <v>41481.433715277803</v>
      </c>
      <c r="T1486" s="212">
        <v>-12</v>
      </c>
      <c r="U1486" s="224">
        <v>120000</v>
      </c>
    </row>
    <row r="1487" spans="1:21" s="183" customFormat="1" hidden="1">
      <c r="A1487" s="203" t="s">
        <v>622</v>
      </c>
      <c r="B1487" s="203" t="s">
        <v>623</v>
      </c>
      <c r="C1487" s="203" t="s">
        <v>624</v>
      </c>
      <c r="D1487" s="203"/>
      <c r="E1487" s="203" t="s">
        <v>2546</v>
      </c>
      <c r="F1487" s="203" t="s">
        <v>2547</v>
      </c>
      <c r="G1487" s="205">
        <v>2</v>
      </c>
      <c r="H1487" s="203" t="s">
        <v>79</v>
      </c>
      <c r="I1487" s="203" t="s">
        <v>1507</v>
      </c>
      <c r="J1487" s="203" t="s">
        <v>1508</v>
      </c>
      <c r="K1487" s="203" t="s">
        <v>629</v>
      </c>
      <c r="L1487" s="211">
        <v>41459.652777777803</v>
      </c>
      <c r="M1487" s="203" t="s">
        <v>630</v>
      </c>
      <c r="N1487" s="212">
        <v>2</v>
      </c>
      <c r="O1487" s="203" t="s">
        <v>631</v>
      </c>
      <c r="P1487" s="212">
        <v>198990</v>
      </c>
      <c r="Q1487" s="205">
        <v>1</v>
      </c>
      <c r="R1487" s="203" t="s">
        <v>632</v>
      </c>
      <c r="S1487" s="211">
        <v>41460.593055555597</v>
      </c>
      <c r="T1487" s="212">
        <v>-2</v>
      </c>
      <c r="U1487" s="224">
        <v>198990</v>
      </c>
    </row>
    <row r="1488" spans="1:21" s="183" customFormat="1" hidden="1">
      <c r="A1488" s="203" t="s">
        <v>622</v>
      </c>
      <c r="B1488" s="203" t="s">
        <v>623</v>
      </c>
      <c r="C1488" s="203" t="s">
        <v>624</v>
      </c>
      <c r="D1488" s="203"/>
      <c r="E1488" s="203" t="s">
        <v>2546</v>
      </c>
      <c r="F1488" s="203" t="s">
        <v>2548</v>
      </c>
      <c r="G1488" s="205">
        <v>1</v>
      </c>
      <c r="H1488" s="203" t="s">
        <v>79</v>
      </c>
      <c r="I1488" s="203" t="s">
        <v>1112</v>
      </c>
      <c r="J1488" s="203" t="s">
        <v>1113</v>
      </c>
      <c r="K1488" s="203" t="s">
        <v>629</v>
      </c>
      <c r="L1488" s="211">
        <v>41486.504918981504</v>
      </c>
      <c r="M1488" s="203" t="s">
        <v>674</v>
      </c>
      <c r="N1488" s="212">
        <v>3</v>
      </c>
      <c r="O1488" s="203" t="s">
        <v>675</v>
      </c>
      <c r="P1488" s="212">
        <v>8957850</v>
      </c>
      <c r="Q1488" s="205">
        <v>1</v>
      </c>
      <c r="R1488" s="203" t="s">
        <v>632</v>
      </c>
      <c r="S1488" s="211">
        <v>41460.591203703698</v>
      </c>
      <c r="T1488" s="212">
        <v>-1</v>
      </c>
      <c r="U1488" s="224">
        <v>2985950</v>
      </c>
    </row>
    <row r="1489" spans="1:21" s="183" customFormat="1" hidden="1">
      <c r="A1489" s="203" t="s">
        <v>622</v>
      </c>
      <c r="B1489" s="203" t="s">
        <v>623</v>
      </c>
      <c r="C1489" s="203" t="s">
        <v>624</v>
      </c>
      <c r="D1489" s="203"/>
      <c r="E1489" s="203" t="s">
        <v>2546</v>
      </c>
      <c r="F1489" s="203" t="s">
        <v>2548</v>
      </c>
      <c r="G1489" s="205">
        <v>1</v>
      </c>
      <c r="H1489" s="203" t="s">
        <v>79</v>
      </c>
      <c r="I1489" s="203" t="s">
        <v>1112</v>
      </c>
      <c r="J1489" s="203" t="s">
        <v>1113</v>
      </c>
      <c r="K1489" s="203" t="s">
        <v>629</v>
      </c>
      <c r="L1489" s="211">
        <v>41486.504918981504</v>
      </c>
      <c r="M1489" s="203" t="s">
        <v>674</v>
      </c>
      <c r="N1489" s="212">
        <v>3</v>
      </c>
      <c r="O1489" s="203" t="s">
        <v>675</v>
      </c>
      <c r="P1489" s="212">
        <v>8957850</v>
      </c>
      <c r="Q1489" s="205">
        <v>2</v>
      </c>
      <c r="R1489" s="203" t="s">
        <v>632</v>
      </c>
      <c r="S1489" s="211">
        <v>41481.434502314798</v>
      </c>
      <c r="T1489" s="212">
        <v>-3</v>
      </c>
      <c r="U1489" s="224">
        <v>8957850</v>
      </c>
    </row>
    <row r="1490" spans="1:21" s="183" customFormat="1" hidden="1">
      <c r="A1490" s="203" t="s">
        <v>622</v>
      </c>
      <c r="B1490" s="203" t="s">
        <v>623</v>
      </c>
      <c r="C1490" s="203" t="s">
        <v>624</v>
      </c>
      <c r="D1490" s="203"/>
      <c r="E1490" s="203" t="s">
        <v>2546</v>
      </c>
      <c r="F1490" s="203" t="s">
        <v>2548</v>
      </c>
      <c r="G1490" s="205">
        <v>2</v>
      </c>
      <c r="H1490" s="203" t="s">
        <v>79</v>
      </c>
      <c r="I1490" s="203" t="s">
        <v>1504</v>
      </c>
      <c r="J1490" s="203" t="s">
        <v>1505</v>
      </c>
      <c r="K1490" s="203" t="s">
        <v>629</v>
      </c>
      <c r="L1490" s="211">
        <v>41486.504918981504</v>
      </c>
      <c r="M1490" s="203" t="s">
        <v>674</v>
      </c>
      <c r="N1490" s="212">
        <v>3</v>
      </c>
      <c r="O1490" s="203" t="s">
        <v>675</v>
      </c>
      <c r="P1490" s="212">
        <v>9429750</v>
      </c>
      <c r="Q1490" s="205">
        <v>1</v>
      </c>
      <c r="R1490" s="203" t="s">
        <v>632</v>
      </c>
      <c r="S1490" s="211">
        <v>41481.434502314798</v>
      </c>
      <c r="T1490" s="212">
        <v>-3</v>
      </c>
      <c r="U1490" s="224">
        <v>9429750</v>
      </c>
    </row>
    <row r="1491" spans="1:21" s="183" customFormat="1" hidden="1">
      <c r="A1491" s="203" t="s">
        <v>622</v>
      </c>
      <c r="B1491" s="203" t="s">
        <v>623</v>
      </c>
      <c r="C1491" s="203" t="s">
        <v>624</v>
      </c>
      <c r="D1491" s="203"/>
      <c r="E1491" s="203" t="s">
        <v>2546</v>
      </c>
      <c r="F1491" s="203" t="s">
        <v>629</v>
      </c>
      <c r="G1491" s="205" t="s">
        <v>629</v>
      </c>
      <c r="H1491" s="203" t="s">
        <v>79</v>
      </c>
      <c r="I1491" s="203" t="s">
        <v>732</v>
      </c>
      <c r="J1491" s="203" t="s">
        <v>1393</v>
      </c>
      <c r="K1491" s="203" t="s">
        <v>629</v>
      </c>
      <c r="L1491" s="211">
        <v>41458.399305555598</v>
      </c>
      <c r="M1491" s="203" t="s">
        <v>630</v>
      </c>
      <c r="N1491" s="212">
        <v>5</v>
      </c>
      <c r="O1491" s="203" t="s">
        <v>629</v>
      </c>
      <c r="P1491" s="212">
        <v>217066.65</v>
      </c>
      <c r="Q1491" s="205">
        <v>1</v>
      </c>
      <c r="R1491" s="203" t="s">
        <v>632</v>
      </c>
      <c r="S1491" s="211">
        <v>41460.588078703702</v>
      </c>
      <c r="T1491" s="212">
        <v>-5</v>
      </c>
      <c r="U1491" s="224">
        <v>217066.65</v>
      </c>
    </row>
    <row r="1492" spans="1:21" s="183" customFormat="1" hidden="1">
      <c r="A1492" s="203" t="s">
        <v>622</v>
      </c>
      <c r="B1492" s="203" t="s">
        <v>623</v>
      </c>
      <c r="C1492" s="203" t="s">
        <v>624</v>
      </c>
      <c r="D1492" s="203"/>
      <c r="E1492" s="203" t="s">
        <v>2546</v>
      </c>
      <c r="F1492" s="203" t="s">
        <v>629</v>
      </c>
      <c r="G1492" s="205" t="s">
        <v>629</v>
      </c>
      <c r="H1492" s="203" t="s">
        <v>79</v>
      </c>
      <c r="I1492" s="203" t="s">
        <v>734</v>
      </c>
      <c r="J1492" s="203" t="s">
        <v>735</v>
      </c>
      <c r="K1492" s="203" t="s">
        <v>629</v>
      </c>
      <c r="L1492" s="211">
        <v>41458.398611111101</v>
      </c>
      <c r="M1492" s="203" t="s">
        <v>630</v>
      </c>
      <c r="N1492" s="212">
        <v>5</v>
      </c>
      <c r="O1492" s="203" t="s">
        <v>629</v>
      </c>
      <c r="P1492" s="212">
        <v>238288.35</v>
      </c>
      <c r="Q1492" s="205">
        <v>1</v>
      </c>
      <c r="R1492" s="203" t="s">
        <v>632</v>
      </c>
      <c r="S1492" s="211">
        <v>41460.588078703702</v>
      </c>
      <c r="T1492" s="212">
        <v>-5</v>
      </c>
      <c r="U1492" s="224">
        <v>238288.35</v>
      </c>
    </row>
    <row r="1493" spans="1:21" s="183" customFormat="1" hidden="1">
      <c r="A1493" s="203" t="s">
        <v>622</v>
      </c>
      <c r="B1493" s="203" t="s">
        <v>623</v>
      </c>
      <c r="C1493" s="203" t="s">
        <v>624</v>
      </c>
      <c r="D1493" s="203"/>
      <c r="E1493" s="203" t="s">
        <v>2546</v>
      </c>
      <c r="F1493" s="203" t="s">
        <v>629</v>
      </c>
      <c r="G1493" s="205" t="s">
        <v>629</v>
      </c>
      <c r="H1493" s="203" t="s">
        <v>79</v>
      </c>
      <c r="I1493" s="203" t="s">
        <v>1112</v>
      </c>
      <c r="J1493" s="203" t="s">
        <v>1113</v>
      </c>
      <c r="K1493" s="203" t="s">
        <v>629</v>
      </c>
      <c r="L1493" s="211">
        <v>41458.401388888902</v>
      </c>
      <c r="M1493" s="203" t="s">
        <v>674</v>
      </c>
      <c r="N1493" s="212">
        <v>1</v>
      </c>
      <c r="O1493" s="203" t="s">
        <v>629</v>
      </c>
      <c r="P1493" s="212">
        <v>2985950</v>
      </c>
      <c r="Q1493" s="205">
        <v>1</v>
      </c>
      <c r="R1493" s="203" t="s">
        <v>632</v>
      </c>
      <c r="S1493" s="211">
        <v>41460.591203703698</v>
      </c>
      <c r="T1493" s="212">
        <v>-1</v>
      </c>
      <c r="U1493" s="224">
        <v>2985950</v>
      </c>
    </row>
    <row r="1494" spans="1:21" s="183" customFormat="1" hidden="1">
      <c r="A1494" s="203" t="s">
        <v>622</v>
      </c>
      <c r="B1494" s="203" t="s">
        <v>623</v>
      </c>
      <c r="C1494" s="203" t="s">
        <v>624</v>
      </c>
      <c r="D1494" s="203"/>
      <c r="E1494" s="203" t="s">
        <v>2546</v>
      </c>
      <c r="F1494" s="203" t="s">
        <v>629</v>
      </c>
      <c r="G1494" s="205" t="s">
        <v>629</v>
      </c>
      <c r="H1494" s="203" t="s">
        <v>79</v>
      </c>
      <c r="I1494" s="203" t="s">
        <v>1112</v>
      </c>
      <c r="J1494" s="203" t="s">
        <v>1113</v>
      </c>
      <c r="K1494" s="203" t="s">
        <v>629</v>
      </c>
      <c r="L1494" s="211">
        <v>41458.401388888902</v>
      </c>
      <c r="M1494" s="203" t="s">
        <v>674</v>
      </c>
      <c r="N1494" s="212">
        <v>1</v>
      </c>
      <c r="O1494" s="203" t="s">
        <v>629</v>
      </c>
      <c r="P1494" s="212">
        <v>2985950</v>
      </c>
      <c r="Q1494" s="205">
        <v>2</v>
      </c>
      <c r="R1494" s="203" t="s">
        <v>632</v>
      </c>
      <c r="S1494" s="211">
        <v>41481.434502314798</v>
      </c>
      <c r="T1494" s="212">
        <v>-3</v>
      </c>
      <c r="U1494" s="224">
        <v>8957850</v>
      </c>
    </row>
    <row r="1495" spans="1:21" s="183" customFormat="1" hidden="1">
      <c r="A1495" s="203" t="s">
        <v>622</v>
      </c>
      <c r="B1495" s="203" t="s">
        <v>623</v>
      </c>
      <c r="C1495" s="203" t="s">
        <v>624</v>
      </c>
      <c r="D1495" s="203"/>
      <c r="E1495" s="203" t="s">
        <v>2546</v>
      </c>
      <c r="F1495" s="203" t="s">
        <v>629</v>
      </c>
      <c r="G1495" s="205" t="s">
        <v>629</v>
      </c>
      <c r="H1495" s="203" t="s">
        <v>79</v>
      </c>
      <c r="I1495" s="203" t="s">
        <v>1051</v>
      </c>
      <c r="J1495" s="203" t="s">
        <v>443</v>
      </c>
      <c r="K1495" s="203" t="s">
        <v>629</v>
      </c>
      <c r="L1495" s="211">
        <v>41458.3840277778</v>
      </c>
      <c r="M1495" s="203" t="s">
        <v>630</v>
      </c>
      <c r="N1495" s="212">
        <v>200</v>
      </c>
      <c r="O1495" s="203" t="s">
        <v>629</v>
      </c>
      <c r="P1495" s="212">
        <v>220000</v>
      </c>
      <c r="Q1495" s="205">
        <v>1</v>
      </c>
      <c r="R1495" s="203" t="s">
        <v>632</v>
      </c>
      <c r="S1495" s="211">
        <v>41460.588078703702</v>
      </c>
      <c r="T1495" s="212">
        <v>-200</v>
      </c>
      <c r="U1495" s="224">
        <v>220000</v>
      </c>
    </row>
    <row r="1496" spans="1:21" s="183" customFormat="1" hidden="1">
      <c r="A1496" s="203" t="s">
        <v>622</v>
      </c>
      <c r="B1496" s="203" t="s">
        <v>623</v>
      </c>
      <c r="C1496" s="203" t="s">
        <v>624</v>
      </c>
      <c r="D1496" s="203"/>
      <c r="E1496" s="203" t="s">
        <v>2546</v>
      </c>
      <c r="F1496" s="203" t="s">
        <v>629</v>
      </c>
      <c r="G1496" s="205" t="s">
        <v>629</v>
      </c>
      <c r="H1496" s="203" t="s">
        <v>79</v>
      </c>
      <c r="I1496" s="203" t="s">
        <v>1311</v>
      </c>
      <c r="J1496" s="203" t="s">
        <v>1312</v>
      </c>
      <c r="K1496" s="203" t="s">
        <v>629</v>
      </c>
      <c r="L1496" s="211">
        <v>41458.391666666699</v>
      </c>
      <c r="M1496" s="203" t="s">
        <v>630</v>
      </c>
      <c r="N1496" s="212">
        <v>2</v>
      </c>
      <c r="O1496" s="203" t="s">
        <v>629</v>
      </c>
      <c r="P1496" s="212">
        <v>130000</v>
      </c>
      <c r="Q1496" s="205">
        <v>1</v>
      </c>
      <c r="R1496" s="203" t="s">
        <v>632</v>
      </c>
      <c r="S1496" s="211">
        <v>41460.588078703702</v>
      </c>
      <c r="T1496" s="212">
        <v>-2</v>
      </c>
      <c r="U1496" s="224">
        <v>130000</v>
      </c>
    </row>
    <row r="1497" spans="1:21" s="183" customFormat="1" hidden="1">
      <c r="A1497" s="203" t="s">
        <v>622</v>
      </c>
      <c r="B1497" s="203" t="s">
        <v>623</v>
      </c>
      <c r="C1497" s="203" t="s">
        <v>624</v>
      </c>
      <c r="D1497" s="203"/>
      <c r="E1497" s="203" t="s">
        <v>2546</v>
      </c>
      <c r="F1497" s="203" t="s">
        <v>629</v>
      </c>
      <c r="G1497" s="205" t="s">
        <v>629</v>
      </c>
      <c r="H1497" s="203" t="s">
        <v>79</v>
      </c>
      <c r="I1497" s="203" t="s">
        <v>1313</v>
      </c>
      <c r="J1497" s="203" t="s">
        <v>1314</v>
      </c>
      <c r="K1497" s="203" t="s">
        <v>629</v>
      </c>
      <c r="L1497" s="211">
        <v>41458.3972222222</v>
      </c>
      <c r="M1497" s="203" t="s">
        <v>630</v>
      </c>
      <c r="N1497" s="212">
        <v>3</v>
      </c>
      <c r="O1497" s="203" t="s">
        <v>629</v>
      </c>
      <c r="P1497" s="212">
        <v>24804.27</v>
      </c>
      <c r="Q1497" s="205">
        <v>1</v>
      </c>
      <c r="R1497" s="203" t="s">
        <v>632</v>
      </c>
      <c r="S1497" s="211">
        <v>41460.588078703702</v>
      </c>
      <c r="T1497" s="212">
        <v>-3</v>
      </c>
      <c r="U1497" s="224">
        <v>24804.27</v>
      </c>
    </row>
    <row r="1498" spans="1:21" s="183" customFormat="1" hidden="1">
      <c r="A1498" s="203" t="s">
        <v>622</v>
      </c>
      <c r="B1498" s="203" t="s">
        <v>623</v>
      </c>
      <c r="C1498" s="203" t="s">
        <v>624</v>
      </c>
      <c r="D1498" s="203"/>
      <c r="E1498" s="203" t="s">
        <v>2546</v>
      </c>
      <c r="F1498" s="203" t="s">
        <v>629</v>
      </c>
      <c r="G1498" s="205" t="s">
        <v>629</v>
      </c>
      <c r="H1498" s="203" t="s">
        <v>79</v>
      </c>
      <c r="I1498" s="203" t="s">
        <v>1058</v>
      </c>
      <c r="J1498" s="203" t="s">
        <v>1059</v>
      </c>
      <c r="K1498" s="203" t="s">
        <v>629</v>
      </c>
      <c r="L1498" s="211">
        <v>41458.400000000001</v>
      </c>
      <c r="M1498" s="203" t="s">
        <v>630</v>
      </c>
      <c r="N1498" s="212">
        <v>3</v>
      </c>
      <c r="O1498" s="203" t="s">
        <v>629</v>
      </c>
      <c r="P1498" s="212">
        <v>17100</v>
      </c>
      <c r="Q1498" s="205">
        <v>1</v>
      </c>
      <c r="R1498" s="203" t="s">
        <v>632</v>
      </c>
      <c r="S1498" s="211">
        <v>41460.588078703702</v>
      </c>
      <c r="T1498" s="212">
        <v>-3</v>
      </c>
      <c r="U1498" s="224">
        <v>17100</v>
      </c>
    </row>
    <row r="1499" spans="1:21" s="183" customFormat="1" hidden="1">
      <c r="A1499" s="203" t="s">
        <v>622</v>
      </c>
      <c r="B1499" s="203" t="s">
        <v>623</v>
      </c>
      <c r="C1499" s="203" t="s">
        <v>624</v>
      </c>
      <c r="D1499" s="203"/>
      <c r="E1499" s="203" t="s">
        <v>2546</v>
      </c>
      <c r="F1499" s="203" t="s">
        <v>629</v>
      </c>
      <c r="G1499" s="205" t="s">
        <v>629</v>
      </c>
      <c r="H1499" s="203" t="s">
        <v>79</v>
      </c>
      <c r="I1499" s="203" t="s">
        <v>1062</v>
      </c>
      <c r="J1499" s="203" t="s">
        <v>1063</v>
      </c>
      <c r="K1499" s="203" t="s">
        <v>629</v>
      </c>
      <c r="L1499" s="211">
        <v>41458.390972222202</v>
      </c>
      <c r="M1499" s="203" t="s">
        <v>630</v>
      </c>
      <c r="N1499" s="212">
        <v>3</v>
      </c>
      <c r="O1499" s="203" t="s">
        <v>629</v>
      </c>
      <c r="P1499" s="212">
        <v>61500</v>
      </c>
      <c r="Q1499" s="205">
        <v>1</v>
      </c>
      <c r="R1499" s="203" t="s">
        <v>632</v>
      </c>
      <c r="S1499" s="211">
        <v>41460.588078703702</v>
      </c>
      <c r="T1499" s="212">
        <v>-3</v>
      </c>
      <c r="U1499" s="224">
        <v>61500</v>
      </c>
    </row>
    <row r="1500" spans="1:21" s="183" customFormat="1" hidden="1">
      <c r="A1500" s="203" t="s">
        <v>622</v>
      </c>
      <c r="B1500" s="203" t="s">
        <v>623</v>
      </c>
      <c r="C1500" s="203" t="s">
        <v>624</v>
      </c>
      <c r="D1500" s="203"/>
      <c r="E1500" s="203" t="s">
        <v>2546</v>
      </c>
      <c r="F1500" s="203" t="s">
        <v>629</v>
      </c>
      <c r="G1500" s="205" t="s">
        <v>629</v>
      </c>
      <c r="H1500" s="203" t="s">
        <v>79</v>
      </c>
      <c r="I1500" s="203" t="s">
        <v>1066</v>
      </c>
      <c r="J1500" s="203" t="s">
        <v>1067</v>
      </c>
      <c r="K1500" s="203" t="s">
        <v>629</v>
      </c>
      <c r="L1500" s="211">
        <v>41458.386111111096</v>
      </c>
      <c r="M1500" s="203" t="s">
        <v>630</v>
      </c>
      <c r="N1500" s="212">
        <v>2</v>
      </c>
      <c r="O1500" s="203" t="s">
        <v>629</v>
      </c>
      <c r="P1500" s="212">
        <v>29000</v>
      </c>
      <c r="Q1500" s="205">
        <v>1</v>
      </c>
      <c r="R1500" s="203" t="s">
        <v>632</v>
      </c>
      <c r="S1500" s="211">
        <v>41460.588078703702</v>
      </c>
      <c r="T1500" s="212">
        <v>-2</v>
      </c>
      <c r="U1500" s="224">
        <v>29000</v>
      </c>
    </row>
    <row r="1501" spans="1:21" s="183" customFormat="1" hidden="1">
      <c r="A1501" s="203" t="s">
        <v>622</v>
      </c>
      <c r="B1501" s="203" t="s">
        <v>623</v>
      </c>
      <c r="C1501" s="203" t="s">
        <v>624</v>
      </c>
      <c r="D1501" s="203"/>
      <c r="E1501" s="203" t="s">
        <v>2546</v>
      </c>
      <c r="F1501" s="203" t="s">
        <v>629</v>
      </c>
      <c r="G1501" s="205" t="s">
        <v>629</v>
      </c>
      <c r="H1501" s="203" t="s">
        <v>79</v>
      </c>
      <c r="I1501" s="203" t="s">
        <v>678</v>
      </c>
      <c r="J1501" s="203" t="s">
        <v>679</v>
      </c>
      <c r="K1501" s="203" t="s">
        <v>629</v>
      </c>
      <c r="L1501" s="211">
        <v>41458.383333333302</v>
      </c>
      <c r="M1501" s="203" t="s">
        <v>630</v>
      </c>
      <c r="N1501" s="212">
        <v>200</v>
      </c>
      <c r="O1501" s="203" t="s">
        <v>629</v>
      </c>
      <c r="P1501" s="212">
        <v>450000</v>
      </c>
      <c r="Q1501" s="205">
        <v>1</v>
      </c>
      <c r="R1501" s="203" t="s">
        <v>632</v>
      </c>
      <c r="S1501" s="211">
        <v>41460.588078703702</v>
      </c>
      <c r="T1501" s="212">
        <v>-200</v>
      </c>
      <c r="U1501" s="224">
        <v>450000</v>
      </c>
    </row>
    <row r="1502" spans="1:21" s="183" customFormat="1" hidden="1">
      <c r="A1502" s="203" t="s">
        <v>622</v>
      </c>
      <c r="B1502" s="203" t="s">
        <v>623</v>
      </c>
      <c r="C1502" s="203" t="s">
        <v>624</v>
      </c>
      <c r="D1502" s="203"/>
      <c r="E1502" s="203" t="s">
        <v>2546</v>
      </c>
      <c r="F1502" s="203" t="s">
        <v>629</v>
      </c>
      <c r="G1502" s="205" t="s">
        <v>629</v>
      </c>
      <c r="H1502" s="203" t="s">
        <v>79</v>
      </c>
      <c r="I1502" s="203" t="s">
        <v>2549</v>
      </c>
      <c r="J1502" s="203" t="s">
        <v>2550</v>
      </c>
      <c r="K1502" s="203" t="s">
        <v>629</v>
      </c>
      <c r="L1502" s="211">
        <v>41458.397916666698</v>
      </c>
      <c r="M1502" s="203" t="s">
        <v>630</v>
      </c>
      <c r="N1502" s="212">
        <v>2</v>
      </c>
      <c r="O1502" s="203" t="s">
        <v>629</v>
      </c>
      <c r="P1502" s="212">
        <v>118150</v>
      </c>
      <c r="Q1502" s="205">
        <v>1</v>
      </c>
      <c r="R1502" s="203" t="s">
        <v>632</v>
      </c>
      <c r="S1502" s="211">
        <v>41460.588078703702</v>
      </c>
      <c r="T1502" s="212">
        <v>-2</v>
      </c>
      <c r="U1502" s="224">
        <v>118150</v>
      </c>
    </row>
    <row r="1503" spans="1:21" s="183" customFormat="1" hidden="1">
      <c r="A1503" s="203" t="s">
        <v>622</v>
      </c>
      <c r="B1503" s="203" t="s">
        <v>623</v>
      </c>
      <c r="C1503" s="203" t="s">
        <v>624</v>
      </c>
      <c r="D1503" s="203"/>
      <c r="E1503" s="203" t="s">
        <v>2546</v>
      </c>
      <c r="F1503" s="203" t="s">
        <v>629</v>
      </c>
      <c r="G1503" s="205" t="s">
        <v>629</v>
      </c>
      <c r="H1503" s="203" t="s">
        <v>79</v>
      </c>
      <c r="I1503" s="203" t="s">
        <v>1009</v>
      </c>
      <c r="J1503" s="203" t="s">
        <v>1010</v>
      </c>
      <c r="K1503" s="203" t="s">
        <v>629</v>
      </c>
      <c r="L1503" s="211">
        <v>41458.389583333301</v>
      </c>
      <c r="M1503" s="203" t="s">
        <v>630</v>
      </c>
      <c r="N1503" s="212">
        <v>6</v>
      </c>
      <c r="O1503" s="203" t="s">
        <v>629</v>
      </c>
      <c r="P1503" s="212">
        <v>278143.14</v>
      </c>
      <c r="Q1503" s="205">
        <v>1</v>
      </c>
      <c r="R1503" s="203" t="s">
        <v>632</v>
      </c>
      <c r="S1503" s="211">
        <v>41460.588078703702</v>
      </c>
      <c r="T1503" s="212">
        <v>-6</v>
      </c>
      <c r="U1503" s="224">
        <v>278143.14</v>
      </c>
    </row>
    <row r="1504" spans="1:21" s="183" customFormat="1" hidden="1">
      <c r="A1504" s="203" t="s">
        <v>622</v>
      </c>
      <c r="B1504" s="203" t="s">
        <v>623</v>
      </c>
      <c r="C1504" s="203" t="s">
        <v>624</v>
      </c>
      <c r="D1504" s="203"/>
      <c r="E1504" s="203" t="s">
        <v>2546</v>
      </c>
      <c r="F1504" s="203" t="s">
        <v>629</v>
      </c>
      <c r="G1504" s="205" t="s">
        <v>629</v>
      </c>
      <c r="H1504" s="203" t="s">
        <v>79</v>
      </c>
      <c r="I1504" s="203" t="s">
        <v>1072</v>
      </c>
      <c r="J1504" s="203" t="s">
        <v>1073</v>
      </c>
      <c r="K1504" s="203" t="s">
        <v>629</v>
      </c>
      <c r="L1504" s="211">
        <v>41458.3881944444</v>
      </c>
      <c r="M1504" s="203" t="s">
        <v>630</v>
      </c>
      <c r="N1504" s="212">
        <v>3</v>
      </c>
      <c r="O1504" s="203" t="s">
        <v>629</v>
      </c>
      <c r="P1504" s="212">
        <v>117368.01</v>
      </c>
      <c r="Q1504" s="205">
        <v>1</v>
      </c>
      <c r="R1504" s="203" t="s">
        <v>632</v>
      </c>
      <c r="S1504" s="211">
        <v>41460.588078703702</v>
      </c>
      <c r="T1504" s="212">
        <v>-3</v>
      </c>
      <c r="U1504" s="224">
        <v>117368.01</v>
      </c>
    </row>
    <row r="1505" spans="1:21" s="183" customFormat="1" hidden="1">
      <c r="A1505" s="203" t="s">
        <v>622</v>
      </c>
      <c r="B1505" s="203" t="s">
        <v>623</v>
      </c>
      <c r="C1505" s="203" t="s">
        <v>624</v>
      </c>
      <c r="D1505" s="203"/>
      <c r="E1505" s="203" t="s">
        <v>2546</v>
      </c>
      <c r="F1505" s="203" t="s">
        <v>629</v>
      </c>
      <c r="G1505" s="205" t="s">
        <v>629</v>
      </c>
      <c r="H1505" s="203" t="s">
        <v>79</v>
      </c>
      <c r="I1505" s="203" t="s">
        <v>1154</v>
      </c>
      <c r="J1505" s="203" t="s">
        <v>368</v>
      </c>
      <c r="K1505" s="203" t="s">
        <v>629</v>
      </c>
      <c r="L1505" s="211">
        <v>41458.390277777798</v>
      </c>
      <c r="M1505" s="203" t="s">
        <v>630</v>
      </c>
      <c r="N1505" s="212">
        <v>3</v>
      </c>
      <c r="O1505" s="203" t="s">
        <v>629</v>
      </c>
      <c r="P1505" s="212">
        <v>117000</v>
      </c>
      <c r="Q1505" s="205">
        <v>1</v>
      </c>
      <c r="R1505" s="203" t="s">
        <v>632</v>
      </c>
      <c r="S1505" s="211">
        <v>41460.588078703702</v>
      </c>
      <c r="T1505" s="212">
        <v>-3</v>
      </c>
      <c r="U1505" s="224">
        <v>117000</v>
      </c>
    </row>
    <row r="1506" spans="1:21" s="183" customFormat="1" hidden="1">
      <c r="A1506" s="203" t="s">
        <v>622</v>
      </c>
      <c r="B1506" s="203" t="s">
        <v>623</v>
      </c>
      <c r="C1506" s="203" t="s">
        <v>624</v>
      </c>
      <c r="D1506" s="203"/>
      <c r="E1506" s="203" t="s">
        <v>2546</v>
      </c>
      <c r="F1506" s="203" t="s">
        <v>629</v>
      </c>
      <c r="G1506" s="205" t="s">
        <v>629</v>
      </c>
      <c r="H1506" s="203" t="s">
        <v>79</v>
      </c>
      <c r="I1506" s="203" t="s">
        <v>2551</v>
      </c>
      <c r="J1506" s="203" t="s">
        <v>373</v>
      </c>
      <c r="K1506" s="203" t="s">
        <v>629</v>
      </c>
      <c r="L1506" s="211">
        <v>41458.400694444397</v>
      </c>
      <c r="M1506" s="203" t="s">
        <v>630</v>
      </c>
      <c r="N1506" s="212">
        <v>50</v>
      </c>
      <c r="O1506" s="203" t="s">
        <v>629</v>
      </c>
      <c r="P1506" s="212">
        <v>89250</v>
      </c>
      <c r="Q1506" s="205">
        <v>1</v>
      </c>
      <c r="R1506" s="203" t="s">
        <v>632</v>
      </c>
      <c r="S1506" s="211">
        <v>41460.588078703702</v>
      </c>
      <c r="T1506" s="212">
        <v>-50</v>
      </c>
      <c r="U1506" s="224">
        <v>89250</v>
      </c>
    </row>
    <row r="1507" spans="1:21" s="183" customFormat="1" hidden="1">
      <c r="A1507" s="203" t="s">
        <v>622</v>
      </c>
      <c r="B1507" s="203" t="s">
        <v>623</v>
      </c>
      <c r="C1507" s="203" t="s">
        <v>624</v>
      </c>
      <c r="D1507" s="203"/>
      <c r="E1507" s="203" t="s">
        <v>2546</v>
      </c>
      <c r="F1507" s="203" t="s">
        <v>629</v>
      </c>
      <c r="G1507" s="205" t="s">
        <v>629</v>
      </c>
      <c r="H1507" s="203" t="s">
        <v>79</v>
      </c>
      <c r="I1507" s="203" t="s">
        <v>1076</v>
      </c>
      <c r="J1507" s="203" t="s">
        <v>1077</v>
      </c>
      <c r="K1507" s="203" t="s">
        <v>629</v>
      </c>
      <c r="L1507" s="211">
        <v>41458.394444444399</v>
      </c>
      <c r="M1507" s="203" t="s">
        <v>630</v>
      </c>
      <c r="N1507" s="212">
        <v>2</v>
      </c>
      <c r="O1507" s="203" t="s">
        <v>629</v>
      </c>
      <c r="P1507" s="212">
        <v>62388.58</v>
      </c>
      <c r="Q1507" s="205">
        <v>1</v>
      </c>
      <c r="R1507" s="203" t="s">
        <v>632</v>
      </c>
      <c r="S1507" s="211">
        <v>41460.588067129604</v>
      </c>
      <c r="T1507" s="212">
        <v>-2</v>
      </c>
      <c r="U1507" s="224">
        <v>62388.58</v>
      </c>
    </row>
    <row r="1508" spans="1:21" s="183" customFormat="1" hidden="1">
      <c r="A1508" s="203" t="s">
        <v>622</v>
      </c>
      <c r="B1508" s="203" t="s">
        <v>623</v>
      </c>
      <c r="C1508" s="203" t="s">
        <v>624</v>
      </c>
      <c r="D1508" s="203"/>
      <c r="E1508" s="203" t="s">
        <v>2546</v>
      </c>
      <c r="F1508" s="203" t="s">
        <v>629</v>
      </c>
      <c r="G1508" s="205" t="s">
        <v>629</v>
      </c>
      <c r="H1508" s="203" t="s">
        <v>79</v>
      </c>
      <c r="I1508" s="203" t="s">
        <v>1387</v>
      </c>
      <c r="J1508" s="203" t="s">
        <v>1388</v>
      </c>
      <c r="K1508" s="203" t="s">
        <v>629</v>
      </c>
      <c r="L1508" s="211">
        <v>41458.386805555601</v>
      </c>
      <c r="M1508" s="203" t="s">
        <v>630</v>
      </c>
      <c r="N1508" s="212">
        <v>150</v>
      </c>
      <c r="O1508" s="203" t="s">
        <v>629</v>
      </c>
      <c r="P1508" s="212">
        <v>354750</v>
      </c>
      <c r="Q1508" s="205">
        <v>1</v>
      </c>
      <c r="R1508" s="203" t="s">
        <v>632</v>
      </c>
      <c r="S1508" s="211">
        <v>41464.448067129597</v>
      </c>
      <c r="T1508" s="212">
        <v>-150</v>
      </c>
      <c r="U1508" s="224">
        <v>412500</v>
      </c>
    </row>
    <row r="1509" spans="1:21" s="183" customFormat="1" hidden="1">
      <c r="A1509" s="203" t="s">
        <v>622</v>
      </c>
      <c r="B1509" s="203" t="s">
        <v>623</v>
      </c>
      <c r="C1509" s="203" t="s">
        <v>624</v>
      </c>
      <c r="D1509" s="203"/>
      <c r="E1509" s="203" t="s">
        <v>2546</v>
      </c>
      <c r="F1509" s="203" t="s">
        <v>629</v>
      </c>
      <c r="G1509" s="205" t="s">
        <v>629</v>
      </c>
      <c r="H1509" s="203" t="s">
        <v>79</v>
      </c>
      <c r="I1509" s="203" t="s">
        <v>1117</v>
      </c>
      <c r="J1509" s="203" t="s">
        <v>1118</v>
      </c>
      <c r="K1509" s="203" t="s">
        <v>629</v>
      </c>
      <c r="L1509" s="211">
        <v>41458.396527777797</v>
      </c>
      <c r="M1509" s="203" t="s">
        <v>630</v>
      </c>
      <c r="N1509" s="212">
        <v>6</v>
      </c>
      <c r="O1509" s="203" t="s">
        <v>629</v>
      </c>
      <c r="P1509" s="212">
        <v>102190.02</v>
      </c>
      <c r="Q1509" s="205">
        <v>1</v>
      </c>
      <c r="R1509" s="203" t="s">
        <v>632</v>
      </c>
      <c r="S1509" s="211">
        <v>41460.588067129604</v>
      </c>
      <c r="T1509" s="212">
        <v>-6</v>
      </c>
      <c r="U1509" s="224">
        <v>102190.02</v>
      </c>
    </row>
    <row r="1510" spans="1:21" s="183" customFormat="1" hidden="1">
      <c r="A1510" s="203" t="s">
        <v>622</v>
      </c>
      <c r="B1510" s="203" t="s">
        <v>623</v>
      </c>
      <c r="C1510" s="203" t="s">
        <v>624</v>
      </c>
      <c r="D1510" s="203"/>
      <c r="E1510" s="203" t="s">
        <v>2546</v>
      </c>
      <c r="F1510" s="203" t="s">
        <v>629</v>
      </c>
      <c r="G1510" s="205" t="s">
        <v>629</v>
      </c>
      <c r="H1510" s="203" t="s">
        <v>79</v>
      </c>
      <c r="I1510" s="203" t="s">
        <v>1078</v>
      </c>
      <c r="J1510" s="203" t="s">
        <v>1079</v>
      </c>
      <c r="K1510" s="203" t="s">
        <v>629</v>
      </c>
      <c r="L1510" s="211">
        <v>41458.3930555556</v>
      </c>
      <c r="M1510" s="203" t="s">
        <v>630</v>
      </c>
      <c r="N1510" s="212">
        <v>2</v>
      </c>
      <c r="O1510" s="203" t="s">
        <v>629</v>
      </c>
      <c r="P1510" s="212">
        <v>15676</v>
      </c>
      <c r="Q1510" s="205">
        <v>1</v>
      </c>
      <c r="R1510" s="203" t="s">
        <v>632</v>
      </c>
      <c r="S1510" s="211">
        <v>41460.588078703702</v>
      </c>
      <c r="T1510" s="212">
        <v>-2</v>
      </c>
      <c r="U1510" s="224">
        <v>15676</v>
      </c>
    </row>
    <row r="1511" spans="1:21" s="183" customFormat="1" hidden="1">
      <c r="A1511" s="203" t="s">
        <v>622</v>
      </c>
      <c r="B1511" s="203" t="s">
        <v>623</v>
      </c>
      <c r="C1511" s="203" t="s">
        <v>624</v>
      </c>
      <c r="D1511" s="203"/>
      <c r="E1511" s="203" t="s">
        <v>2546</v>
      </c>
      <c r="F1511" s="203" t="s">
        <v>629</v>
      </c>
      <c r="G1511" s="205" t="s">
        <v>629</v>
      </c>
      <c r="H1511" s="203" t="s">
        <v>79</v>
      </c>
      <c r="I1511" s="203" t="s">
        <v>847</v>
      </c>
      <c r="J1511" s="203" t="s">
        <v>848</v>
      </c>
      <c r="K1511" s="203" t="s">
        <v>629</v>
      </c>
      <c r="L1511" s="211">
        <v>41458.395138888904</v>
      </c>
      <c r="M1511" s="203" t="s">
        <v>630</v>
      </c>
      <c r="N1511" s="212">
        <v>5</v>
      </c>
      <c r="O1511" s="203" t="s">
        <v>629</v>
      </c>
      <c r="P1511" s="212">
        <v>63942.3</v>
      </c>
      <c r="Q1511" s="205">
        <v>1</v>
      </c>
      <c r="R1511" s="203" t="s">
        <v>632</v>
      </c>
      <c r="S1511" s="211">
        <v>41460.588067129604</v>
      </c>
      <c r="T1511" s="212">
        <v>-5</v>
      </c>
      <c r="U1511" s="224">
        <v>63942.3</v>
      </c>
    </row>
    <row r="1512" spans="1:21" s="183" customFormat="1" hidden="1">
      <c r="A1512" s="203" t="s">
        <v>622</v>
      </c>
      <c r="B1512" s="203" t="s">
        <v>623</v>
      </c>
      <c r="C1512" s="203" t="s">
        <v>624</v>
      </c>
      <c r="D1512" s="203"/>
      <c r="E1512" s="203" t="s">
        <v>2546</v>
      </c>
      <c r="F1512" s="203" t="s">
        <v>629</v>
      </c>
      <c r="G1512" s="205" t="s">
        <v>629</v>
      </c>
      <c r="H1512" s="203" t="s">
        <v>79</v>
      </c>
      <c r="I1512" s="203" t="s">
        <v>2514</v>
      </c>
      <c r="J1512" s="203" t="s">
        <v>2515</v>
      </c>
      <c r="K1512" s="203" t="s">
        <v>629</v>
      </c>
      <c r="L1512" s="211">
        <v>41458.402083333298</v>
      </c>
      <c r="M1512" s="203" t="s">
        <v>630</v>
      </c>
      <c r="N1512" s="212">
        <v>10</v>
      </c>
      <c r="O1512" s="203" t="s">
        <v>629</v>
      </c>
      <c r="P1512" s="212">
        <v>150000</v>
      </c>
      <c r="Q1512" s="205">
        <v>1</v>
      </c>
      <c r="R1512" s="203" t="s">
        <v>632</v>
      </c>
      <c r="S1512" s="211">
        <v>41460.588078703702</v>
      </c>
      <c r="T1512" s="212">
        <v>-10</v>
      </c>
      <c r="U1512" s="224">
        <v>150000</v>
      </c>
    </row>
    <row r="1513" spans="1:21" s="183" customFormat="1" hidden="1">
      <c r="A1513" s="203" t="s">
        <v>622</v>
      </c>
      <c r="B1513" s="203" t="s">
        <v>623</v>
      </c>
      <c r="C1513" s="203" t="s">
        <v>624</v>
      </c>
      <c r="D1513" s="203"/>
      <c r="E1513" s="203" t="s">
        <v>2552</v>
      </c>
      <c r="F1513" s="203" t="s">
        <v>2553</v>
      </c>
      <c r="G1513" s="205">
        <v>1</v>
      </c>
      <c r="H1513" s="203" t="s">
        <v>1017</v>
      </c>
      <c r="I1513" s="203" t="s">
        <v>1495</v>
      </c>
      <c r="J1513" s="203" t="s">
        <v>1496</v>
      </c>
      <c r="K1513" s="203" t="s">
        <v>629</v>
      </c>
      <c r="L1513" s="211">
        <v>41477.403298611098</v>
      </c>
      <c r="M1513" s="203" t="s">
        <v>630</v>
      </c>
      <c r="N1513" s="212">
        <v>85</v>
      </c>
      <c r="O1513" s="203" t="s">
        <v>631</v>
      </c>
      <c r="P1513" s="212">
        <v>0</v>
      </c>
      <c r="Q1513" s="205">
        <v>1</v>
      </c>
      <c r="R1513" s="203" t="s">
        <v>632</v>
      </c>
      <c r="S1513" s="211">
        <v>41474.541215277801</v>
      </c>
      <c r="T1513" s="212">
        <v>-85</v>
      </c>
      <c r="U1513" s="224">
        <v>0</v>
      </c>
    </row>
    <row r="1514" spans="1:21" s="183" customFormat="1" hidden="1">
      <c r="A1514" s="203" t="s">
        <v>622</v>
      </c>
      <c r="B1514" s="203" t="s">
        <v>623</v>
      </c>
      <c r="C1514" s="203" t="s">
        <v>624</v>
      </c>
      <c r="D1514" s="203"/>
      <c r="E1514" s="203" t="s">
        <v>2554</v>
      </c>
      <c r="F1514" s="203" t="s">
        <v>629</v>
      </c>
      <c r="G1514" s="205" t="s">
        <v>629</v>
      </c>
      <c r="H1514" s="203" t="s">
        <v>79</v>
      </c>
      <c r="I1514" s="203" t="s">
        <v>2555</v>
      </c>
      <c r="J1514" s="203" t="s">
        <v>2556</v>
      </c>
      <c r="K1514" s="203" t="s">
        <v>629</v>
      </c>
      <c r="L1514" s="211">
        <v>41485.618750000001</v>
      </c>
      <c r="M1514" s="203" t="s">
        <v>630</v>
      </c>
      <c r="N1514" s="212">
        <v>2</v>
      </c>
      <c r="O1514" s="203" t="s">
        <v>629</v>
      </c>
      <c r="P1514" s="212">
        <v>0</v>
      </c>
      <c r="Q1514" s="205">
        <v>1</v>
      </c>
      <c r="R1514" s="203" t="s">
        <v>632</v>
      </c>
      <c r="S1514" s="211">
        <v>41547.611909722204</v>
      </c>
      <c r="T1514" s="212">
        <v>-2</v>
      </c>
      <c r="U1514" s="224">
        <v>26400000</v>
      </c>
    </row>
    <row r="1515" spans="1:21" s="183" customFormat="1" hidden="1">
      <c r="A1515" s="203" t="s">
        <v>622</v>
      </c>
      <c r="B1515" s="203" t="s">
        <v>623</v>
      </c>
      <c r="C1515" s="203" t="s">
        <v>624</v>
      </c>
      <c r="D1515" s="203"/>
      <c r="E1515" s="203" t="s">
        <v>2554</v>
      </c>
      <c r="F1515" s="203" t="s">
        <v>629</v>
      </c>
      <c r="G1515" s="205" t="s">
        <v>629</v>
      </c>
      <c r="H1515" s="203" t="s">
        <v>79</v>
      </c>
      <c r="I1515" s="203" t="s">
        <v>2557</v>
      </c>
      <c r="J1515" s="203" t="s">
        <v>2558</v>
      </c>
      <c r="K1515" s="203" t="s">
        <v>629</v>
      </c>
      <c r="L1515" s="211">
        <v>41485.618750000001</v>
      </c>
      <c r="M1515" s="203" t="s">
        <v>630</v>
      </c>
      <c r="N1515" s="212">
        <v>6</v>
      </c>
      <c r="O1515" s="203" t="s">
        <v>629</v>
      </c>
      <c r="P1515" s="212">
        <v>0</v>
      </c>
      <c r="Q1515" s="205">
        <v>1</v>
      </c>
      <c r="R1515" s="203" t="s">
        <v>632</v>
      </c>
      <c r="S1515" s="211">
        <v>41607.538263888899</v>
      </c>
      <c r="T1515" s="212">
        <v>-6</v>
      </c>
      <c r="U1515" s="224">
        <v>7695000</v>
      </c>
    </row>
    <row r="1516" spans="1:21" s="183" customFormat="1" hidden="1">
      <c r="A1516" s="203" t="s">
        <v>622</v>
      </c>
      <c r="B1516" s="203" t="s">
        <v>623</v>
      </c>
      <c r="C1516" s="203" t="s">
        <v>624</v>
      </c>
      <c r="D1516" s="203"/>
      <c r="E1516" s="203" t="s">
        <v>2554</v>
      </c>
      <c r="F1516" s="203" t="s">
        <v>629</v>
      </c>
      <c r="G1516" s="205" t="s">
        <v>629</v>
      </c>
      <c r="H1516" s="203" t="s">
        <v>79</v>
      </c>
      <c r="I1516" s="203" t="s">
        <v>2559</v>
      </c>
      <c r="J1516" s="203" t="s">
        <v>2560</v>
      </c>
      <c r="K1516" s="203" t="s">
        <v>629</v>
      </c>
      <c r="L1516" s="211">
        <v>41485.618750000001</v>
      </c>
      <c r="M1516" s="203" t="s">
        <v>630</v>
      </c>
      <c r="N1516" s="212">
        <v>1</v>
      </c>
      <c r="O1516" s="203" t="s">
        <v>629</v>
      </c>
      <c r="P1516" s="212">
        <v>0</v>
      </c>
      <c r="Q1516" s="205">
        <v>1</v>
      </c>
      <c r="R1516" s="203" t="s">
        <v>629</v>
      </c>
      <c r="S1516" s="203" t="s">
        <v>629</v>
      </c>
      <c r="T1516" s="212" t="s">
        <v>629</v>
      </c>
      <c r="U1516" s="224" t="s">
        <v>629</v>
      </c>
    </row>
    <row r="1517" spans="1:21" s="183" customFormat="1" hidden="1">
      <c r="A1517" s="203" t="s">
        <v>622</v>
      </c>
      <c r="B1517" s="203" t="s">
        <v>623</v>
      </c>
      <c r="C1517" s="203" t="s">
        <v>624</v>
      </c>
      <c r="D1517" s="203"/>
      <c r="E1517" s="203" t="s">
        <v>2561</v>
      </c>
      <c r="F1517" s="203" t="s">
        <v>629</v>
      </c>
      <c r="G1517" s="205" t="s">
        <v>629</v>
      </c>
      <c r="H1517" s="203" t="s">
        <v>79</v>
      </c>
      <c r="I1517" s="203" t="s">
        <v>2562</v>
      </c>
      <c r="J1517" s="203" t="s">
        <v>2563</v>
      </c>
      <c r="K1517" s="203" t="s">
        <v>629</v>
      </c>
      <c r="L1517" s="211">
        <v>41474.622222222199</v>
      </c>
      <c r="M1517" s="203" t="s">
        <v>630</v>
      </c>
      <c r="N1517" s="212">
        <v>6</v>
      </c>
      <c r="O1517" s="203" t="s">
        <v>629</v>
      </c>
      <c r="P1517" s="212">
        <v>0</v>
      </c>
      <c r="Q1517" s="205">
        <v>1</v>
      </c>
      <c r="R1517" s="203" t="s">
        <v>629</v>
      </c>
      <c r="S1517" s="203" t="s">
        <v>629</v>
      </c>
      <c r="T1517" s="212" t="s">
        <v>629</v>
      </c>
      <c r="U1517" s="224" t="s">
        <v>629</v>
      </c>
    </row>
    <row r="1518" spans="1:21" s="183" customFormat="1" hidden="1">
      <c r="A1518" s="203" t="s">
        <v>622</v>
      </c>
      <c r="B1518" s="203" t="s">
        <v>623</v>
      </c>
      <c r="C1518" s="203" t="s">
        <v>624</v>
      </c>
      <c r="D1518" s="203"/>
      <c r="E1518" s="203" t="s">
        <v>2564</v>
      </c>
      <c r="F1518" s="203" t="s">
        <v>629</v>
      </c>
      <c r="G1518" s="205" t="s">
        <v>629</v>
      </c>
      <c r="H1518" s="203" t="s">
        <v>79</v>
      </c>
      <c r="I1518" s="203" t="s">
        <v>2562</v>
      </c>
      <c r="J1518" s="203" t="s">
        <v>2563</v>
      </c>
      <c r="K1518" s="203" t="s">
        <v>629</v>
      </c>
      <c r="L1518" s="211">
        <v>41555.667060185202</v>
      </c>
      <c r="M1518" s="203" t="s">
        <v>630</v>
      </c>
      <c r="N1518" s="212">
        <v>2</v>
      </c>
      <c r="O1518" s="203" t="s">
        <v>629</v>
      </c>
      <c r="P1518" s="212">
        <v>4704480</v>
      </c>
      <c r="Q1518" s="205">
        <v>1</v>
      </c>
      <c r="R1518" s="203" t="s">
        <v>632</v>
      </c>
      <c r="S1518" s="211">
        <v>41578.822118055599</v>
      </c>
      <c r="T1518" s="212">
        <v>-2</v>
      </c>
      <c r="U1518" s="224">
        <v>6202252.2999999998</v>
      </c>
    </row>
    <row r="1519" spans="1:21" s="183" customFormat="1" hidden="1">
      <c r="A1519" s="203" t="s">
        <v>622</v>
      </c>
      <c r="B1519" s="203" t="s">
        <v>623</v>
      </c>
      <c r="C1519" s="203" t="s">
        <v>624</v>
      </c>
      <c r="D1519" s="203"/>
      <c r="E1519" s="203" t="s">
        <v>2565</v>
      </c>
      <c r="F1519" s="203" t="s">
        <v>629</v>
      </c>
      <c r="G1519" s="205" t="s">
        <v>629</v>
      </c>
      <c r="H1519" s="203" t="s">
        <v>79</v>
      </c>
      <c r="I1519" s="203" t="s">
        <v>2566</v>
      </c>
      <c r="J1519" s="203" t="s">
        <v>2567</v>
      </c>
      <c r="K1519" s="203" t="s">
        <v>629</v>
      </c>
      <c r="L1519" s="211">
        <v>41536.557615740698</v>
      </c>
      <c r="M1519" s="203" t="s">
        <v>630</v>
      </c>
      <c r="N1519" s="212">
        <v>1</v>
      </c>
      <c r="O1519" s="203" t="s">
        <v>629</v>
      </c>
      <c r="P1519" s="212">
        <v>0</v>
      </c>
      <c r="Q1519" s="205">
        <v>1</v>
      </c>
      <c r="R1519" s="203" t="s">
        <v>629</v>
      </c>
      <c r="S1519" s="203" t="s">
        <v>629</v>
      </c>
      <c r="T1519" s="212" t="s">
        <v>629</v>
      </c>
      <c r="U1519" s="224" t="s">
        <v>629</v>
      </c>
    </row>
    <row r="1520" spans="1:21" s="183" customFormat="1" hidden="1">
      <c r="A1520" s="203" t="s">
        <v>622</v>
      </c>
      <c r="B1520" s="203" t="s">
        <v>623</v>
      </c>
      <c r="C1520" s="203" t="s">
        <v>624</v>
      </c>
      <c r="D1520" s="203"/>
      <c r="E1520" s="203" t="s">
        <v>2568</v>
      </c>
      <c r="F1520" s="203" t="s">
        <v>629</v>
      </c>
      <c r="G1520" s="205" t="s">
        <v>629</v>
      </c>
      <c r="H1520" s="203" t="s">
        <v>79</v>
      </c>
      <c r="I1520" s="203" t="s">
        <v>2569</v>
      </c>
      <c r="J1520" s="203" t="s">
        <v>2570</v>
      </c>
      <c r="K1520" s="203" t="s">
        <v>629</v>
      </c>
      <c r="L1520" s="211">
        <v>41534.587500000001</v>
      </c>
      <c r="M1520" s="203" t="s">
        <v>630</v>
      </c>
      <c r="N1520" s="212">
        <v>1</v>
      </c>
      <c r="O1520" s="203" t="s">
        <v>629</v>
      </c>
      <c r="P1520" s="212">
        <v>1000000</v>
      </c>
      <c r="Q1520" s="205">
        <v>1</v>
      </c>
      <c r="R1520" s="203" t="s">
        <v>632</v>
      </c>
      <c r="S1520" s="211">
        <v>41579.841192129599</v>
      </c>
      <c r="T1520" s="212">
        <v>-1</v>
      </c>
      <c r="U1520" s="224">
        <v>2425000</v>
      </c>
    </row>
    <row r="1521" spans="1:21" s="183" customFormat="1" hidden="1">
      <c r="A1521" s="203" t="s">
        <v>622</v>
      </c>
      <c r="B1521" s="203" t="s">
        <v>623</v>
      </c>
      <c r="C1521" s="203" t="s">
        <v>624</v>
      </c>
      <c r="D1521" s="203"/>
      <c r="E1521" s="203" t="s">
        <v>2568</v>
      </c>
      <c r="F1521" s="203" t="s">
        <v>629</v>
      </c>
      <c r="G1521" s="205" t="s">
        <v>629</v>
      </c>
      <c r="H1521" s="203" t="s">
        <v>79</v>
      </c>
      <c r="I1521" s="203" t="s">
        <v>1655</v>
      </c>
      <c r="J1521" s="203" t="s">
        <v>1656</v>
      </c>
      <c r="K1521" s="203" t="s">
        <v>634</v>
      </c>
      <c r="L1521" s="211">
        <v>41534.587500000001</v>
      </c>
      <c r="M1521" s="203" t="s">
        <v>630</v>
      </c>
      <c r="N1521" s="212">
        <v>1</v>
      </c>
      <c r="O1521" s="203" t="s">
        <v>629</v>
      </c>
      <c r="P1521" s="212">
        <v>0</v>
      </c>
      <c r="Q1521" s="205">
        <v>1</v>
      </c>
      <c r="R1521" s="203" t="s">
        <v>632</v>
      </c>
      <c r="S1521" s="211">
        <v>41579.841192129599</v>
      </c>
      <c r="T1521" s="212">
        <v>-1</v>
      </c>
      <c r="U1521" s="224">
        <v>1700000</v>
      </c>
    </row>
    <row r="1522" spans="1:21" s="183" customFormat="1" hidden="1">
      <c r="A1522" s="203" t="s">
        <v>622</v>
      </c>
      <c r="B1522" s="203" t="s">
        <v>623</v>
      </c>
      <c r="C1522" s="203" t="s">
        <v>624</v>
      </c>
      <c r="D1522" s="203"/>
      <c r="E1522" s="203" t="s">
        <v>2571</v>
      </c>
      <c r="F1522" s="203" t="s">
        <v>629</v>
      </c>
      <c r="G1522" s="205" t="s">
        <v>629</v>
      </c>
      <c r="H1522" s="203" t="s">
        <v>79</v>
      </c>
      <c r="I1522" s="203" t="s">
        <v>2572</v>
      </c>
      <c r="J1522" s="203" t="s">
        <v>2573</v>
      </c>
      <c r="K1522" s="203" t="s">
        <v>634</v>
      </c>
      <c r="L1522" s="211">
        <v>41590.578518518501</v>
      </c>
      <c r="M1522" s="203" t="s">
        <v>630</v>
      </c>
      <c r="N1522" s="212">
        <v>6</v>
      </c>
      <c r="O1522" s="203" t="s">
        <v>629</v>
      </c>
      <c r="P1522" s="212">
        <v>18624000</v>
      </c>
      <c r="Q1522" s="205">
        <v>1</v>
      </c>
      <c r="R1522" s="203" t="s">
        <v>632</v>
      </c>
      <c r="S1522" s="211">
        <v>41586.453287037002</v>
      </c>
      <c r="T1522" s="212">
        <v>-6</v>
      </c>
      <c r="U1522" s="224">
        <v>18624000</v>
      </c>
    </row>
    <row r="1523" spans="1:21" s="183" customFormat="1" hidden="1">
      <c r="A1523" s="203" t="s">
        <v>622</v>
      </c>
      <c r="B1523" s="203" t="s">
        <v>623</v>
      </c>
      <c r="C1523" s="203" t="s">
        <v>624</v>
      </c>
      <c r="D1523" s="203"/>
      <c r="E1523" s="203" t="s">
        <v>2571</v>
      </c>
      <c r="F1523" s="203" t="s">
        <v>629</v>
      </c>
      <c r="G1523" s="205" t="s">
        <v>629</v>
      </c>
      <c r="H1523" s="203" t="s">
        <v>79</v>
      </c>
      <c r="I1523" s="203" t="s">
        <v>2574</v>
      </c>
      <c r="J1523" s="203" t="s">
        <v>2575</v>
      </c>
      <c r="K1523" s="203" t="s">
        <v>634</v>
      </c>
      <c r="L1523" s="211">
        <v>41590.579016203701</v>
      </c>
      <c r="M1523" s="203" t="s">
        <v>630</v>
      </c>
      <c r="N1523" s="212">
        <v>2</v>
      </c>
      <c r="O1523" s="203" t="s">
        <v>629</v>
      </c>
      <c r="P1523" s="212">
        <v>5432000</v>
      </c>
      <c r="Q1523" s="205">
        <v>1</v>
      </c>
      <c r="R1523" s="203" t="s">
        <v>632</v>
      </c>
      <c r="S1523" s="211">
        <v>41586.453287037002</v>
      </c>
      <c r="T1523" s="212">
        <v>-2</v>
      </c>
      <c r="U1523" s="224">
        <v>5432000</v>
      </c>
    </row>
    <row r="1524" spans="1:21" s="183" customFormat="1" hidden="1">
      <c r="A1524" s="203" t="s">
        <v>622</v>
      </c>
      <c r="B1524" s="203" t="s">
        <v>623</v>
      </c>
      <c r="C1524" s="203" t="s">
        <v>624</v>
      </c>
      <c r="D1524" s="203"/>
      <c r="E1524" s="203" t="s">
        <v>2576</v>
      </c>
      <c r="F1524" s="203" t="s">
        <v>629</v>
      </c>
      <c r="G1524" s="205" t="s">
        <v>629</v>
      </c>
      <c r="H1524" s="203" t="s">
        <v>79</v>
      </c>
      <c r="I1524" s="203" t="s">
        <v>2577</v>
      </c>
      <c r="J1524" s="203" t="s">
        <v>2578</v>
      </c>
      <c r="K1524" s="203" t="s">
        <v>629</v>
      </c>
      <c r="L1524" s="211">
        <v>41473.604166666701</v>
      </c>
      <c r="M1524" s="203" t="s">
        <v>630</v>
      </c>
      <c r="N1524" s="212">
        <v>1</v>
      </c>
      <c r="O1524" s="203" t="s">
        <v>629</v>
      </c>
      <c r="P1524" s="212">
        <v>1384420</v>
      </c>
      <c r="Q1524" s="205">
        <v>1</v>
      </c>
      <c r="R1524" s="203" t="s">
        <v>632</v>
      </c>
      <c r="S1524" s="211">
        <v>41466.465983796297</v>
      </c>
      <c r="T1524" s="212">
        <v>-1</v>
      </c>
      <c r="U1524" s="224">
        <v>1384420</v>
      </c>
    </row>
    <row r="1525" spans="1:21" s="183" customFormat="1" hidden="1">
      <c r="A1525" s="203" t="s">
        <v>622</v>
      </c>
      <c r="B1525" s="203" t="s">
        <v>623</v>
      </c>
      <c r="C1525" s="203" t="s">
        <v>624</v>
      </c>
      <c r="D1525" s="203"/>
      <c r="E1525" s="203" t="s">
        <v>2579</v>
      </c>
      <c r="F1525" s="203" t="s">
        <v>629</v>
      </c>
      <c r="G1525" s="205" t="s">
        <v>629</v>
      </c>
      <c r="H1525" s="203" t="s">
        <v>79</v>
      </c>
      <c r="I1525" s="203" t="s">
        <v>2580</v>
      </c>
      <c r="J1525" s="203" t="s">
        <v>2581</v>
      </c>
      <c r="K1525" s="203" t="s">
        <v>629</v>
      </c>
      <c r="L1525" s="211">
        <v>41486.5222222222</v>
      </c>
      <c r="M1525" s="203" t="s">
        <v>630</v>
      </c>
      <c r="N1525" s="212">
        <v>5</v>
      </c>
      <c r="O1525" s="203" t="s">
        <v>629</v>
      </c>
      <c r="P1525" s="212">
        <v>0</v>
      </c>
      <c r="Q1525" s="205">
        <v>1</v>
      </c>
      <c r="R1525" s="203" t="s">
        <v>632</v>
      </c>
      <c r="S1525" s="211">
        <v>41589.316851851901</v>
      </c>
      <c r="T1525" s="212">
        <v>-5</v>
      </c>
      <c r="U1525" s="224">
        <v>855000</v>
      </c>
    </row>
    <row r="1526" spans="1:21" s="183" customFormat="1" hidden="1">
      <c r="A1526" s="203" t="s">
        <v>622</v>
      </c>
      <c r="B1526" s="203" t="s">
        <v>623</v>
      </c>
      <c r="C1526" s="203" t="s">
        <v>624</v>
      </c>
      <c r="D1526" s="203"/>
      <c r="E1526" s="203" t="s">
        <v>2582</v>
      </c>
      <c r="F1526" s="203" t="s">
        <v>629</v>
      </c>
      <c r="G1526" s="205" t="s">
        <v>629</v>
      </c>
      <c r="H1526" s="203" t="s">
        <v>79</v>
      </c>
      <c r="I1526" s="203" t="s">
        <v>738</v>
      </c>
      <c r="J1526" s="203" t="s">
        <v>739</v>
      </c>
      <c r="K1526" s="203" t="s">
        <v>629</v>
      </c>
      <c r="L1526" s="211">
        <v>41466.4555555556</v>
      </c>
      <c r="M1526" s="203" t="s">
        <v>630</v>
      </c>
      <c r="N1526" s="212">
        <v>1</v>
      </c>
      <c r="O1526" s="203" t="s">
        <v>629</v>
      </c>
      <c r="P1526" s="212">
        <v>1789071.43</v>
      </c>
      <c r="Q1526" s="205">
        <v>1</v>
      </c>
      <c r="R1526" s="203" t="s">
        <v>632</v>
      </c>
      <c r="S1526" s="211">
        <v>41463.628206018497</v>
      </c>
      <c r="T1526" s="212">
        <v>-1</v>
      </c>
      <c r="U1526" s="224">
        <v>1789071.43</v>
      </c>
    </row>
    <row r="1527" spans="1:21" s="183" customFormat="1" hidden="1">
      <c r="A1527" s="203" t="s">
        <v>622</v>
      </c>
      <c r="B1527" s="203" t="s">
        <v>623</v>
      </c>
      <c r="C1527" s="203" t="s">
        <v>624</v>
      </c>
      <c r="D1527" s="203"/>
      <c r="E1527" s="203" t="s">
        <v>2583</v>
      </c>
      <c r="F1527" s="203" t="s">
        <v>629</v>
      </c>
      <c r="G1527" s="205" t="s">
        <v>629</v>
      </c>
      <c r="H1527" s="203" t="s">
        <v>79</v>
      </c>
      <c r="I1527" s="203" t="s">
        <v>2584</v>
      </c>
      <c r="J1527" s="203" t="s">
        <v>2585</v>
      </c>
      <c r="K1527" s="203" t="s">
        <v>629</v>
      </c>
      <c r="L1527" s="211">
        <v>41534.568749999999</v>
      </c>
      <c r="M1527" s="203" t="s">
        <v>630</v>
      </c>
      <c r="N1527" s="212">
        <v>2</v>
      </c>
      <c r="O1527" s="203" t="s">
        <v>629</v>
      </c>
      <c r="P1527" s="212">
        <v>0</v>
      </c>
      <c r="Q1527" s="205">
        <v>1</v>
      </c>
      <c r="R1527" s="203" t="s">
        <v>632</v>
      </c>
      <c r="S1527" s="211">
        <v>41628.461284722202</v>
      </c>
      <c r="T1527" s="212">
        <v>-2</v>
      </c>
      <c r="U1527" s="224">
        <v>18050000</v>
      </c>
    </row>
    <row r="1528" spans="1:21" s="183" customFormat="1" hidden="1">
      <c r="A1528" s="203" t="s">
        <v>622</v>
      </c>
      <c r="B1528" s="203" t="s">
        <v>623</v>
      </c>
      <c r="C1528" s="203" t="s">
        <v>624</v>
      </c>
      <c r="D1528" s="203"/>
      <c r="E1528" s="203" t="s">
        <v>2586</v>
      </c>
      <c r="F1528" s="203" t="s">
        <v>629</v>
      </c>
      <c r="G1528" s="205" t="s">
        <v>629</v>
      </c>
      <c r="H1528" s="203" t="s">
        <v>79</v>
      </c>
      <c r="I1528" s="203" t="s">
        <v>2024</v>
      </c>
      <c r="J1528" s="203" t="s">
        <v>2587</v>
      </c>
      <c r="K1528" s="203" t="s">
        <v>629</v>
      </c>
      <c r="L1528" s="211">
        <v>41467.9909722222</v>
      </c>
      <c r="M1528" s="203" t="s">
        <v>630</v>
      </c>
      <c r="N1528" s="212">
        <v>1</v>
      </c>
      <c r="O1528" s="203" t="s">
        <v>629</v>
      </c>
      <c r="P1528" s="212">
        <v>10450000</v>
      </c>
      <c r="Q1528" s="205">
        <v>1</v>
      </c>
      <c r="R1528" s="203" t="s">
        <v>632</v>
      </c>
      <c r="S1528" s="211">
        <v>41471.432685185202</v>
      </c>
      <c r="T1528" s="212">
        <v>-1</v>
      </c>
      <c r="U1528" s="224">
        <v>10450000</v>
      </c>
    </row>
    <row r="1529" spans="1:21" s="183" customFormat="1" hidden="1">
      <c r="A1529" s="203" t="s">
        <v>622</v>
      </c>
      <c r="B1529" s="203" t="s">
        <v>623</v>
      </c>
      <c r="C1529" s="203" t="s">
        <v>624</v>
      </c>
      <c r="D1529" s="203"/>
      <c r="E1529" s="203" t="s">
        <v>2588</v>
      </c>
      <c r="F1529" s="203" t="s">
        <v>629</v>
      </c>
      <c r="G1529" s="205" t="s">
        <v>629</v>
      </c>
      <c r="H1529" s="203" t="s">
        <v>79</v>
      </c>
      <c r="I1529" s="203" t="s">
        <v>2589</v>
      </c>
      <c r="J1529" s="203" t="s">
        <v>2590</v>
      </c>
      <c r="K1529" s="203" t="s">
        <v>629</v>
      </c>
      <c r="L1529" s="215">
        <v>41477</v>
      </c>
      <c r="M1529" s="203" t="s">
        <v>674</v>
      </c>
      <c r="N1529" s="212">
        <v>50</v>
      </c>
      <c r="O1529" s="203" t="s">
        <v>629</v>
      </c>
      <c r="P1529" s="212">
        <v>5935900</v>
      </c>
      <c r="Q1529" s="205">
        <v>1</v>
      </c>
      <c r="R1529" s="203" t="s">
        <v>632</v>
      </c>
      <c r="S1529" s="211">
        <v>41465.607650462996</v>
      </c>
      <c r="T1529" s="212">
        <v>-50</v>
      </c>
      <c r="U1529" s="224">
        <v>5935900</v>
      </c>
    </row>
    <row r="1530" spans="1:21" s="183" customFormat="1" hidden="1">
      <c r="A1530" s="203" t="s">
        <v>622</v>
      </c>
      <c r="B1530" s="203" t="s">
        <v>623</v>
      </c>
      <c r="C1530" s="203" t="s">
        <v>624</v>
      </c>
      <c r="D1530" s="203"/>
      <c r="E1530" s="203" t="s">
        <v>2588</v>
      </c>
      <c r="F1530" s="203" t="s">
        <v>629</v>
      </c>
      <c r="G1530" s="205" t="s">
        <v>629</v>
      </c>
      <c r="H1530" s="203" t="s">
        <v>79</v>
      </c>
      <c r="I1530" s="203" t="s">
        <v>1302</v>
      </c>
      <c r="J1530" s="203" t="s">
        <v>449</v>
      </c>
      <c r="K1530" s="203" t="s">
        <v>629</v>
      </c>
      <c r="L1530" s="215">
        <v>41479</v>
      </c>
      <c r="M1530" s="203" t="s">
        <v>630</v>
      </c>
      <c r="N1530" s="212">
        <v>2</v>
      </c>
      <c r="O1530" s="203" t="s">
        <v>629</v>
      </c>
      <c r="P1530" s="212">
        <v>78650</v>
      </c>
      <c r="Q1530" s="205">
        <v>1</v>
      </c>
      <c r="R1530" s="203" t="s">
        <v>632</v>
      </c>
      <c r="S1530" s="211">
        <v>41465.607187499998</v>
      </c>
      <c r="T1530" s="212">
        <v>-2</v>
      </c>
      <c r="U1530" s="224">
        <v>78650</v>
      </c>
    </row>
    <row r="1531" spans="1:21" s="183" customFormat="1" hidden="1">
      <c r="A1531" s="203" t="s">
        <v>622</v>
      </c>
      <c r="B1531" s="203" t="s">
        <v>623</v>
      </c>
      <c r="C1531" s="203" t="s">
        <v>624</v>
      </c>
      <c r="D1531" s="203"/>
      <c r="E1531" s="203" t="s">
        <v>2591</v>
      </c>
      <c r="F1531" s="203" t="s">
        <v>2592</v>
      </c>
      <c r="G1531" s="205">
        <v>1</v>
      </c>
      <c r="H1531" s="203" t="s">
        <v>79</v>
      </c>
      <c r="I1531" s="203" t="s">
        <v>2593</v>
      </c>
      <c r="J1531" s="203" t="s">
        <v>2594</v>
      </c>
      <c r="K1531" s="203" t="s">
        <v>629</v>
      </c>
      <c r="L1531" s="211">
        <v>41477.406620370399</v>
      </c>
      <c r="M1531" s="203" t="s">
        <v>630</v>
      </c>
      <c r="N1531" s="212">
        <v>200</v>
      </c>
      <c r="O1531" s="203" t="s">
        <v>1861</v>
      </c>
      <c r="P1531" s="212">
        <v>2660000</v>
      </c>
      <c r="Q1531" s="205">
        <v>1</v>
      </c>
      <c r="R1531" s="203" t="s">
        <v>632</v>
      </c>
      <c r="S1531" s="211">
        <v>41474.300289351799</v>
      </c>
      <c r="T1531" s="212">
        <v>-200</v>
      </c>
      <c r="U1531" s="224">
        <v>2660000</v>
      </c>
    </row>
    <row r="1532" spans="1:21" s="183" customFormat="1" hidden="1">
      <c r="A1532" s="203" t="s">
        <v>622</v>
      </c>
      <c r="B1532" s="203" t="s">
        <v>623</v>
      </c>
      <c r="C1532" s="203" t="s">
        <v>624</v>
      </c>
      <c r="D1532" s="203"/>
      <c r="E1532" s="203" t="s">
        <v>2595</v>
      </c>
      <c r="F1532" s="203" t="s">
        <v>629</v>
      </c>
      <c r="G1532" s="205" t="s">
        <v>629</v>
      </c>
      <c r="H1532" s="203" t="s">
        <v>79</v>
      </c>
      <c r="I1532" s="203" t="s">
        <v>2051</v>
      </c>
      <c r="J1532" s="203" t="s">
        <v>2596</v>
      </c>
      <c r="K1532" s="203" t="s">
        <v>629</v>
      </c>
      <c r="L1532" s="211">
        <v>41474.651388888902</v>
      </c>
      <c r="M1532" s="203" t="s">
        <v>630</v>
      </c>
      <c r="N1532" s="212">
        <v>2</v>
      </c>
      <c r="O1532" s="203" t="s">
        <v>629</v>
      </c>
      <c r="P1532" s="212">
        <v>4704480</v>
      </c>
      <c r="Q1532" s="205">
        <v>1</v>
      </c>
      <c r="R1532" s="203" t="s">
        <v>632</v>
      </c>
      <c r="S1532" s="211">
        <v>41481.432708333297</v>
      </c>
      <c r="T1532" s="212">
        <v>-2</v>
      </c>
      <c r="U1532" s="224">
        <v>4704480</v>
      </c>
    </row>
    <row r="1533" spans="1:21" s="183" customFormat="1" hidden="1">
      <c r="A1533" s="203" t="s">
        <v>622</v>
      </c>
      <c r="B1533" s="203" t="s">
        <v>623</v>
      </c>
      <c r="C1533" s="203" t="s">
        <v>624</v>
      </c>
      <c r="D1533" s="203"/>
      <c r="E1533" s="203" t="s">
        <v>2597</v>
      </c>
      <c r="F1533" s="203" t="s">
        <v>629</v>
      </c>
      <c r="G1533" s="205" t="s">
        <v>629</v>
      </c>
      <c r="H1533" s="203" t="s">
        <v>79</v>
      </c>
      <c r="I1533" s="203" t="s">
        <v>2598</v>
      </c>
      <c r="J1533" s="203" t="s">
        <v>2599</v>
      </c>
      <c r="K1533" s="203" t="s">
        <v>629</v>
      </c>
      <c r="L1533" s="211">
        <v>41500.366527777798</v>
      </c>
      <c r="M1533" s="203" t="s">
        <v>630</v>
      </c>
      <c r="N1533" s="212">
        <v>4</v>
      </c>
      <c r="O1533" s="203" t="s">
        <v>629</v>
      </c>
      <c r="P1533" s="212">
        <v>0</v>
      </c>
      <c r="Q1533" s="205">
        <v>1</v>
      </c>
      <c r="R1533" s="203" t="s">
        <v>629</v>
      </c>
      <c r="S1533" s="203" t="s">
        <v>629</v>
      </c>
      <c r="T1533" s="212" t="s">
        <v>629</v>
      </c>
      <c r="U1533" s="224" t="s">
        <v>629</v>
      </c>
    </row>
    <row r="1534" spans="1:21" s="183" customFormat="1" hidden="1">
      <c r="A1534" s="203" t="s">
        <v>622</v>
      </c>
      <c r="B1534" s="203" t="s">
        <v>623</v>
      </c>
      <c r="C1534" s="203" t="s">
        <v>624</v>
      </c>
      <c r="D1534" s="203"/>
      <c r="E1534" s="203" t="s">
        <v>2597</v>
      </c>
      <c r="F1534" s="203" t="s">
        <v>629</v>
      </c>
      <c r="G1534" s="205" t="s">
        <v>629</v>
      </c>
      <c r="H1534" s="203" t="s">
        <v>79</v>
      </c>
      <c r="I1534" s="203" t="s">
        <v>2600</v>
      </c>
      <c r="J1534" s="203" t="s">
        <v>2601</v>
      </c>
      <c r="K1534" s="203" t="s">
        <v>629</v>
      </c>
      <c r="L1534" s="211">
        <v>41500.366527777798</v>
      </c>
      <c r="M1534" s="203" t="s">
        <v>630</v>
      </c>
      <c r="N1534" s="212">
        <v>2</v>
      </c>
      <c r="O1534" s="203" t="s">
        <v>629</v>
      </c>
      <c r="P1534" s="212">
        <v>0</v>
      </c>
      <c r="Q1534" s="205">
        <v>1</v>
      </c>
      <c r="R1534" s="203" t="s">
        <v>629</v>
      </c>
      <c r="S1534" s="203" t="s">
        <v>629</v>
      </c>
      <c r="T1534" s="212" t="s">
        <v>629</v>
      </c>
      <c r="U1534" s="224" t="s">
        <v>629</v>
      </c>
    </row>
    <row r="1535" spans="1:21" s="183" customFormat="1" hidden="1">
      <c r="A1535" s="203" t="s">
        <v>622</v>
      </c>
      <c r="B1535" s="203" t="s">
        <v>623</v>
      </c>
      <c r="C1535" s="203" t="s">
        <v>624</v>
      </c>
      <c r="D1535" s="203"/>
      <c r="E1535" s="203" t="s">
        <v>2597</v>
      </c>
      <c r="F1535" s="203" t="s">
        <v>629</v>
      </c>
      <c r="G1535" s="205" t="s">
        <v>629</v>
      </c>
      <c r="H1535" s="203" t="s">
        <v>79</v>
      </c>
      <c r="I1535" s="203" t="s">
        <v>2602</v>
      </c>
      <c r="J1535" s="203" t="s">
        <v>2603</v>
      </c>
      <c r="K1535" s="203" t="s">
        <v>629</v>
      </c>
      <c r="L1535" s="211">
        <v>41534.366527777798</v>
      </c>
      <c r="M1535" s="203" t="s">
        <v>630</v>
      </c>
      <c r="N1535" s="212">
        <v>2</v>
      </c>
      <c r="O1535" s="203" t="s">
        <v>629</v>
      </c>
      <c r="P1535" s="212">
        <v>0</v>
      </c>
      <c r="Q1535" s="205">
        <v>1</v>
      </c>
      <c r="R1535" s="203" t="s">
        <v>629</v>
      </c>
      <c r="S1535" s="203" t="s">
        <v>629</v>
      </c>
      <c r="T1535" s="212" t="s">
        <v>629</v>
      </c>
      <c r="U1535" s="224" t="s">
        <v>629</v>
      </c>
    </row>
    <row r="1536" spans="1:21" s="183" customFormat="1" hidden="1">
      <c r="A1536" s="203" t="s">
        <v>622</v>
      </c>
      <c r="B1536" s="203" t="s">
        <v>623</v>
      </c>
      <c r="C1536" s="203" t="s">
        <v>624</v>
      </c>
      <c r="D1536" s="203"/>
      <c r="E1536" s="203" t="s">
        <v>2604</v>
      </c>
      <c r="F1536" s="203" t="s">
        <v>629</v>
      </c>
      <c r="G1536" s="205" t="s">
        <v>629</v>
      </c>
      <c r="H1536" s="203" t="s">
        <v>79</v>
      </c>
      <c r="I1536" s="203" t="s">
        <v>1993</v>
      </c>
      <c r="J1536" s="203" t="s">
        <v>1994</v>
      </c>
      <c r="K1536" s="203" t="s">
        <v>629</v>
      </c>
      <c r="L1536" s="211">
        <v>41464.5</v>
      </c>
      <c r="M1536" s="203" t="s">
        <v>630</v>
      </c>
      <c r="N1536" s="212">
        <v>3</v>
      </c>
      <c r="O1536" s="203" t="s">
        <v>629</v>
      </c>
      <c r="P1536" s="212">
        <v>1980000</v>
      </c>
      <c r="Q1536" s="205">
        <v>1</v>
      </c>
      <c r="R1536" s="203" t="s">
        <v>632</v>
      </c>
      <c r="S1536" s="211">
        <v>41463.630034722199</v>
      </c>
      <c r="T1536" s="212">
        <v>-3</v>
      </c>
      <c r="U1536" s="224">
        <v>1980000</v>
      </c>
    </row>
    <row r="1537" spans="1:21" s="183" customFormat="1" hidden="1">
      <c r="A1537" s="203" t="s">
        <v>622</v>
      </c>
      <c r="B1537" s="203" t="s">
        <v>623</v>
      </c>
      <c r="C1537" s="203" t="s">
        <v>624</v>
      </c>
      <c r="D1537" s="203"/>
      <c r="E1537" s="203" t="s">
        <v>2604</v>
      </c>
      <c r="F1537" s="203" t="s">
        <v>629</v>
      </c>
      <c r="G1537" s="205" t="s">
        <v>629</v>
      </c>
      <c r="H1537" s="203" t="s">
        <v>79</v>
      </c>
      <c r="I1537" s="203" t="s">
        <v>1995</v>
      </c>
      <c r="J1537" s="203" t="s">
        <v>1996</v>
      </c>
      <c r="K1537" s="203" t="s">
        <v>629</v>
      </c>
      <c r="L1537" s="211">
        <v>41464.5</v>
      </c>
      <c r="M1537" s="203" t="s">
        <v>630</v>
      </c>
      <c r="N1537" s="212">
        <v>3</v>
      </c>
      <c r="O1537" s="203" t="s">
        <v>629</v>
      </c>
      <c r="P1537" s="212">
        <v>5174400</v>
      </c>
      <c r="Q1537" s="205">
        <v>1</v>
      </c>
      <c r="R1537" s="203" t="s">
        <v>632</v>
      </c>
      <c r="S1537" s="211">
        <v>41463.630034722199</v>
      </c>
      <c r="T1537" s="212">
        <v>-3</v>
      </c>
      <c r="U1537" s="224">
        <v>5174400</v>
      </c>
    </row>
    <row r="1538" spans="1:21" s="183" customFormat="1" hidden="1">
      <c r="A1538" s="203" t="s">
        <v>622</v>
      </c>
      <c r="B1538" s="203" t="s">
        <v>623</v>
      </c>
      <c r="C1538" s="203" t="s">
        <v>624</v>
      </c>
      <c r="D1538" s="203"/>
      <c r="E1538" s="203" t="s">
        <v>2605</v>
      </c>
      <c r="F1538" s="203" t="s">
        <v>629</v>
      </c>
      <c r="G1538" s="205" t="s">
        <v>629</v>
      </c>
      <c r="H1538" s="203" t="s">
        <v>79</v>
      </c>
      <c r="I1538" s="203" t="s">
        <v>2606</v>
      </c>
      <c r="J1538" s="203" t="s">
        <v>2607</v>
      </c>
      <c r="K1538" s="203" t="s">
        <v>629</v>
      </c>
      <c r="L1538" s="211">
        <v>41534.579074074099</v>
      </c>
      <c r="M1538" s="203" t="s">
        <v>630</v>
      </c>
      <c r="N1538" s="212">
        <v>1</v>
      </c>
      <c r="O1538" s="203" t="s">
        <v>629</v>
      </c>
      <c r="P1538" s="212">
        <v>0</v>
      </c>
      <c r="Q1538" s="205">
        <v>1</v>
      </c>
      <c r="R1538" s="203" t="s">
        <v>629</v>
      </c>
      <c r="S1538" s="203" t="s">
        <v>629</v>
      </c>
      <c r="T1538" s="212" t="s">
        <v>629</v>
      </c>
      <c r="U1538" s="224" t="s">
        <v>629</v>
      </c>
    </row>
    <row r="1539" spans="1:21" s="183" customFormat="1" hidden="1">
      <c r="A1539" s="203" t="s">
        <v>622</v>
      </c>
      <c r="B1539" s="203" t="s">
        <v>623</v>
      </c>
      <c r="C1539" s="203" t="s">
        <v>624</v>
      </c>
      <c r="D1539" s="203"/>
      <c r="E1539" s="203" t="s">
        <v>2608</v>
      </c>
      <c r="F1539" s="203" t="s">
        <v>2609</v>
      </c>
      <c r="G1539" s="205">
        <v>1</v>
      </c>
      <c r="H1539" s="203" t="s">
        <v>79</v>
      </c>
      <c r="I1539" s="203" t="s">
        <v>2610</v>
      </c>
      <c r="J1539" s="203" t="s">
        <v>2611</v>
      </c>
      <c r="K1539" s="203" t="s">
        <v>629</v>
      </c>
      <c r="L1539" s="211">
        <v>41486.472916666702</v>
      </c>
      <c r="M1539" s="203" t="s">
        <v>630</v>
      </c>
      <c r="N1539" s="212">
        <v>1</v>
      </c>
      <c r="O1539" s="203" t="s">
        <v>631</v>
      </c>
      <c r="P1539" s="212">
        <v>0</v>
      </c>
      <c r="Q1539" s="205">
        <v>1</v>
      </c>
      <c r="R1539" s="203" t="s">
        <v>629</v>
      </c>
      <c r="S1539" s="203" t="s">
        <v>629</v>
      </c>
      <c r="T1539" s="212" t="s">
        <v>629</v>
      </c>
      <c r="U1539" s="224" t="s">
        <v>629</v>
      </c>
    </row>
    <row r="1540" spans="1:21" s="183" customFormat="1" hidden="1">
      <c r="A1540" s="203" t="s">
        <v>622</v>
      </c>
      <c r="B1540" s="203" t="s">
        <v>623</v>
      </c>
      <c r="C1540" s="203" t="s">
        <v>624</v>
      </c>
      <c r="D1540" s="203"/>
      <c r="E1540" s="203" t="s">
        <v>2608</v>
      </c>
      <c r="F1540" s="203" t="s">
        <v>2609</v>
      </c>
      <c r="G1540" s="205">
        <v>2</v>
      </c>
      <c r="H1540" s="203" t="s">
        <v>79</v>
      </c>
      <c r="I1540" s="203" t="s">
        <v>2612</v>
      </c>
      <c r="J1540" s="203" t="s">
        <v>2613</v>
      </c>
      <c r="K1540" s="203" t="s">
        <v>629</v>
      </c>
      <c r="L1540" s="211">
        <v>41486.473043981503</v>
      </c>
      <c r="M1540" s="203" t="s">
        <v>630</v>
      </c>
      <c r="N1540" s="212">
        <v>2</v>
      </c>
      <c r="O1540" s="203" t="s">
        <v>631</v>
      </c>
      <c r="P1540" s="212">
        <v>1764180</v>
      </c>
      <c r="Q1540" s="205">
        <v>1</v>
      </c>
      <c r="R1540" s="203" t="s">
        <v>629</v>
      </c>
      <c r="S1540" s="203" t="s">
        <v>629</v>
      </c>
      <c r="T1540" s="212" t="s">
        <v>629</v>
      </c>
      <c r="U1540" s="224" t="s">
        <v>629</v>
      </c>
    </row>
    <row r="1541" spans="1:21" s="183" customFormat="1" hidden="1">
      <c r="A1541" s="203" t="s">
        <v>622</v>
      </c>
      <c r="B1541" s="203" t="s">
        <v>623</v>
      </c>
      <c r="C1541" s="203" t="s">
        <v>624</v>
      </c>
      <c r="D1541" s="203"/>
      <c r="E1541" s="203" t="s">
        <v>2608</v>
      </c>
      <c r="F1541" s="203" t="s">
        <v>629</v>
      </c>
      <c r="G1541" s="205" t="s">
        <v>629</v>
      </c>
      <c r="H1541" s="203" t="s">
        <v>79</v>
      </c>
      <c r="I1541" s="203" t="s">
        <v>1934</v>
      </c>
      <c r="J1541" s="203" t="s">
        <v>2066</v>
      </c>
      <c r="K1541" s="203" t="s">
        <v>629</v>
      </c>
      <c r="L1541" s="211">
        <v>41477.5625</v>
      </c>
      <c r="M1541" s="203" t="s">
        <v>630</v>
      </c>
      <c r="N1541" s="212">
        <v>2</v>
      </c>
      <c r="O1541" s="203" t="s">
        <v>629</v>
      </c>
      <c r="P1541" s="212">
        <v>564283.64</v>
      </c>
      <c r="Q1541" s="205">
        <v>1</v>
      </c>
      <c r="R1541" s="203" t="s">
        <v>632</v>
      </c>
      <c r="S1541" s="211">
        <v>41463.6257175926</v>
      </c>
      <c r="T1541" s="212">
        <v>-2</v>
      </c>
      <c r="U1541" s="224">
        <v>564283.64</v>
      </c>
    </row>
    <row r="1542" spans="1:21" s="183" customFormat="1" hidden="1">
      <c r="A1542" s="203" t="s">
        <v>622</v>
      </c>
      <c r="B1542" s="203" t="s">
        <v>623</v>
      </c>
      <c r="C1542" s="203" t="s">
        <v>624</v>
      </c>
      <c r="D1542" s="203"/>
      <c r="E1542" s="203" t="s">
        <v>2614</v>
      </c>
      <c r="F1542" s="203" t="s">
        <v>2615</v>
      </c>
      <c r="G1542" s="205">
        <v>1</v>
      </c>
      <c r="H1542" s="203" t="s">
        <v>79</v>
      </c>
      <c r="I1542" s="203" t="s">
        <v>2616</v>
      </c>
      <c r="J1542" s="203" t="s">
        <v>2617</v>
      </c>
      <c r="K1542" s="203" t="s">
        <v>629</v>
      </c>
      <c r="L1542" s="211">
        <v>41463.659722222197</v>
      </c>
      <c r="M1542" s="203" t="s">
        <v>630</v>
      </c>
      <c r="N1542" s="212">
        <v>4</v>
      </c>
      <c r="O1542" s="203" t="s">
        <v>710</v>
      </c>
      <c r="P1542" s="212">
        <v>660000</v>
      </c>
      <c r="Q1542" s="205">
        <v>1</v>
      </c>
      <c r="R1542" s="203" t="s">
        <v>632</v>
      </c>
      <c r="S1542" s="211">
        <v>41464.4508796296</v>
      </c>
      <c r="T1542" s="212">
        <v>-4</v>
      </c>
      <c r="U1542" s="224">
        <v>660000</v>
      </c>
    </row>
    <row r="1543" spans="1:21" s="183" customFormat="1" hidden="1">
      <c r="A1543" s="203" t="s">
        <v>622</v>
      </c>
      <c r="B1543" s="203" t="s">
        <v>623</v>
      </c>
      <c r="C1543" s="203" t="s">
        <v>624</v>
      </c>
      <c r="D1543" s="203"/>
      <c r="E1543" s="203" t="s">
        <v>2614</v>
      </c>
      <c r="F1543" s="203" t="s">
        <v>2615</v>
      </c>
      <c r="G1543" s="205">
        <v>2</v>
      </c>
      <c r="H1543" s="203" t="s">
        <v>79</v>
      </c>
      <c r="I1543" s="203" t="s">
        <v>1129</v>
      </c>
      <c r="J1543" s="203" t="s">
        <v>1128</v>
      </c>
      <c r="K1543" s="203" t="s">
        <v>629</v>
      </c>
      <c r="L1543" s="211">
        <v>41463.659722222197</v>
      </c>
      <c r="M1543" s="203" t="s">
        <v>630</v>
      </c>
      <c r="N1543" s="212">
        <v>4</v>
      </c>
      <c r="O1543" s="203" t="s">
        <v>710</v>
      </c>
      <c r="P1543" s="212">
        <v>484000</v>
      </c>
      <c r="Q1543" s="205">
        <v>1</v>
      </c>
      <c r="R1543" s="203" t="s">
        <v>632</v>
      </c>
      <c r="S1543" s="211">
        <v>41464.4508796296</v>
      </c>
      <c r="T1543" s="212">
        <v>-4</v>
      </c>
      <c r="U1543" s="224">
        <v>484000</v>
      </c>
    </row>
    <row r="1544" spans="1:21" s="183" customFormat="1" hidden="1">
      <c r="A1544" s="203" t="s">
        <v>622</v>
      </c>
      <c r="B1544" s="203" t="s">
        <v>623</v>
      </c>
      <c r="C1544" s="203" t="s">
        <v>624</v>
      </c>
      <c r="D1544" s="203"/>
      <c r="E1544" s="203" t="s">
        <v>2614</v>
      </c>
      <c r="F1544" s="203" t="s">
        <v>2615</v>
      </c>
      <c r="G1544" s="205">
        <v>3</v>
      </c>
      <c r="H1544" s="203" t="s">
        <v>79</v>
      </c>
      <c r="I1544" s="203" t="s">
        <v>2618</v>
      </c>
      <c r="J1544" s="203" t="s">
        <v>2619</v>
      </c>
      <c r="K1544" s="203" t="s">
        <v>629</v>
      </c>
      <c r="L1544" s="211">
        <v>41463.659722222197</v>
      </c>
      <c r="M1544" s="203" t="s">
        <v>630</v>
      </c>
      <c r="N1544" s="212">
        <v>4</v>
      </c>
      <c r="O1544" s="203" t="s">
        <v>631</v>
      </c>
      <c r="P1544" s="212">
        <v>1612000</v>
      </c>
      <c r="Q1544" s="205">
        <v>1</v>
      </c>
      <c r="R1544" s="203" t="s">
        <v>632</v>
      </c>
      <c r="S1544" s="211">
        <v>41464.4508796296</v>
      </c>
      <c r="T1544" s="212">
        <v>-4</v>
      </c>
      <c r="U1544" s="224">
        <v>1612000</v>
      </c>
    </row>
    <row r="1545" spans="1:21" s="183" customFormat="1" hidden="1">
      <c r="A1545" s="203" t="s">
        <v>622</v>
      </c>
      <c r="B1545" s="203" t="s">
        <v>623</v>
      </c>
      <c r="C1545" s="203" t="s">
        <v>624</v>
      </c>
      <c r="D1545" s="203"/>
      <c r="E1545" s="203" t="s">
        <v>2614</v>
      </c>
      <c r="F1545" s="203" t="s">
        <v>2620</v>
      </c>
      <c r="G1545" s="205">
        <v>1</v>
      </c>
      <c r="H1545" s="203" t="s">
        <v>79</v>
      </c>
      <c r="I1545" s="203" t="s">
        <v>1691</v>
      </c>
      <c r="J1545" s="203" t="s">
        <v>1692</v>
      </c>
      <c r="K1545" s="203" t="s">
        <v>629</v>
      </c>
      <c r="L1545" s="211">
        <v>41485.473032407397</v>
      </c>
      <c r="M1545" s="203" t="s">
        <v>630</v>
      </c>
      <c r="N1545" s="212">
        <v>4</v>
      </c>
      <c r="O1545" s="203" t="s">
        <v>950</v>
      </c>
      <c r="P1545" s="212">
        <v>820000</v>
      </c>
      <c r="Q1545" s="205">
        <v>1</v>
      </c>
      <c r="R1545" s="203" t="s">
        <v>632</v>
      </c>
      <c r="S1545" s="211">
        <v>41481.429849537002</v>
      </c>
      <c r="T1545" s="212">
        <v>-4</v>
      </c>
      <c r="U1545" s="224">
        <v>820000</v>
      </c>
    </row>
    <row r="1546" spans="1:21" s="183" customFormat="1" hidden="1">
      <c r="A1546" s="203" t="s">
        <v>622</v>
      </c>
      <c r="B1546" s="203" t="s">
        <v>623</v>
      </c>
      <c r="C1546" s="203" t="s">
        <v>624</v>
      </c>
      <c r="D1546" s="203"/>
      <c r="E1546" s="203" t="s">
        <v>2614</v>
      </c>
      <c r="F1546" s="203" t="s">
        <v>2620</v>
      </c>
      <c r="G1546" s="205">
        <v>2</v>
      </c>
      <c r="H1546" s="203" t="s">
        <v>79</v>
      </c>
      <c r="I1546" s="203" t="s">
        <v>1504</v>
      </c>
      <c r="J1546" s="203" t="s">
        <v>1505</v>
      </c>
      <c r="K1546" s="203" t="s">
        <v>629</v>
      </c>
      <c r="L1546" s="211">
        <v>41485.473032407397</v>
      </c>
      <c r="M1546" s="203" t="s">
        <v>674</v>
      </c>
      <c r="N1546" s="212">
        <v>1</v>
      </c>
      <c r="O1546" s="203" t="s">
        <v>675</v>
      </c>
      <c r="P1546" s="212">
        <v>3143250</v>
      </c>
      <c r="Q1546" s="205">
        <v>1</v>
      </c>
      <c r="R1546" s="203" t="s">
        <v>632</v>
      </c>
      <c r="S1546" s="211">
        <v>41481.430393518502</v>
      </c>
      <c r="T1546" s="212">
        <v>-1</v>
      </c>
      <c r="U1546" s="224">
        <v>3143250</v>
      </c>
    </row>
    <row r="1547" spans="1:21" s="183" customFormat="1" hidden="1">
      <c r="A1547" s="203" t="s">
        <v>622</v>
      </c>
      <c r="B1547" s="203" t="s">
        <v>623</v>
      </c>
      <c r="C1547" s="203" t="s">
        <v>624</v>
      </c>
      <c r="D1547" s="203"/>
      <c r="E1547" s="203" t="s">
        <v>2614</v>
      </c>
      <c r="F1547" s="203" t="s">
        <v>2621</v>
      </c>
      <c r="G1547" s="205">
        <v>1</v>
      </c>
      <c r="H1547" s="203" t="s">
        <v>79</v>
      </c>
      <c r="I1547" s="203" t="s">
        <v>678</v>
      </c>
      <c r="J1547" s="203" t="s">
        <v>679</v>
      </c>
      <c r="K1547" s="203" t="s">
        <v>629</v>
      </c>
      <c r="L1547" s="211">
        <v>41512.401736111096</v>
      </c>
      <c r="M1547" s="203" t="s">
        <v>630</v>
      </c>
      <c r="N1547" s="212">
        <v>950</v>
      </c>
      <c r="O1547" s="203" t="s">
        <v>669</v>
      </c>
      <c r="P1547" s="212">
        <v>2137500</v>
      </c>
      <c r="Q1547" s="205">
        <v>1</v>
      </c>
      <c r="R1547" s="203" t="s">
        <v>632</v>
      </c>
      <c r="S1547" s="211">
        <v>41463.614988425899</v>
      </c>
      <c r="T1547" s="212">
        <v>-950</v>
      </c>
      <c r="U1547" s="224">
        <v>2137500</v>
      </c>
    </row>
    <row r="1548" spans="1:21" s="183" customFormat="1" hidden="1">
      <c r="A1548" s="203" t="s">
        <v>622</v>
      </c>
      <c r="B1548" s="203" t="s">
        <v>623</v>
      </c>
      <c r="C1548" s="203" t="s">
        <v>624</v>
      </c>
      <c r="D1548" s="203"/>
      <c r="E1548" s="203" t="s">
        <v>2614</v>
      </c>
      <c r="F1548" s="203" t="s">
        <v>2621</v>
      </c>
      <c r="G1548" s="205">
        <v>1</v>
      </c>
      <c r="H1548" s="203" t="s">
        <v>79</v>
      </c>
      <c r="I1548" s="203" t="s">
        <v>678</v>
      </c>
      <c r="J1548" s="203" t="s">
        <v>679</v>
      </c>
      <c r="K1548" s="203" t="s">
        <v>629</v>
      </c>
      <c r="L1548" s="211">
        <v>41512.401736111096</v>
      </c>
      <c r="M1548" s="203" t="s">
        <v>630</v>
      </c>
      <c r="N1548" s="212">
        <v>950</v>
      </c>
      <c r="O1548" s="203" t="s">
        <v>669</v>
      </c>
      <c r="P1548" s="212">
        <v>2137500</v>
      </c>
      <c r="Q1548" s="205">
        <v>2</v>
      </c>
      <c r="R1548" s="203" t="s">
        <v>632</v>
      </c>
      <c r="S1548" s="211">
        <v>41509.664849537003</v>
      </c>
      <c r="T1548" s="212">
        <v>-950</v>
      </c>
      <c r="U1548" s="224">
        <v>2137500</v>
      </c>
    </row>
    <row r="1549" spans="1:21" s="183" customFormat="1" hidden="1">
      <c r="A1549" s="203" t="s">
        <v>622</v>
      </c>
      <c r="B1549" s="203" t="s">
        <v>623</v>
      </c>
      <c r="C1549" s="203" t="s">
        <v>624</v>
      </c>
      <c r="D1549" s="203"/>
      <c r="E1549" s="203" t="s">
        <v>2614</v>
      </c>
      <c r="F1549" s="203" t="s">
        <v>2621</v>
      </c>
      <c r="G1549" s="205">
        <v>1</v>
      </c>
      <c r="H1549" s="203" t="s">
        <v>79</v>
      </c>
      <c r="I1549" s="203" t="s">
        <v>678</v>
      </c>
      <c r="J1549" s="203" t="s">
        <v>679</v>
      </c>
      <c r="K1549" s="203" t="s">
        <v>629</v>
      </c>
      <c r="L1549" s="211">
        <v>41512.401736111096</v>
      </c>
      <c r="M1549" s="203" t="s">
        <v>630</v>
      </c>
      <c r="N1549" s="212">
        <v>950</v>
      </c>
      <c r="O1549" s="203" t="s">
        <v>669</v>
      </c>
      <c r="P1549" s="212">
        <v>2137500</v>
      </c>
      <c r="Q1549" s="205">
        <v>3</v>
      </c>
      <c r="R1549" s="203" t="s">
        <v>632</v>
      </c>
      <c r="S1549" s="211">
        <v>41571.381018518499</v>
      </c>
      <c r="T1549" s="212">
        <v>-950</v>
      </c>
      <c r="U1549" s="224">
        <v>2137500</v>
      </c>
    </row>
    <row r="1550" spans="1:21" s="183" customFormat="1" hidden="1">
      <c r="A1550" s="203" t="s">
        <v>622</v>
      </c>
      <c r="B1550" s="203" t="s">
        <v>623</v>
      </c>
      <c r="C1550" s="203" t="s">
        <v>624</v>
      </c>
      <c r="D1550" s="203"/>
      <c r="E1550" s="203" t="s">
        <v>2614</v>
      </c>
      <c r="F1550" s="203" t="s">
        <v>2621</v>
      </c>
      <c r="G1550" s="205">
        <v>2</v>
      </c>
      <c r="H1550" s="203" t="s">
        <v>79</v>
      </c>
      <c r="I1550" s="203" t="s">
        <v>1051</v>
      </c>
      <c r="J1550" s="203" t="s">
        <v>443</v>
      </c>
      <c r="K1550" s="203" t="s">
        <v>629</v>
      </c>
      <c r="L1550" s="211">
        <v>41512.401736111096</v>
      </c>
      <c r="M1550" s="203" t="s">
        <v>630</v>
      </c>
      <c r="N1550" s="212">
        <v>430</v>
      </c>
      <c r="O1550" s="203" t="s">
        <v>631</v>
      </c>
      <c r="P1550" s="212">
        <v>473000</v>
      </c>
      <c r="Q1550" s="205">
        <v>1</v>
      </c>
      <c r="R1550" s="203" t="s">
        <v>632</v>
      </c>
      <c r="S1550" s="211">
        <v>41463.614988425899</v>
      </c>
      <c r="T1550" s="212">
        <v>-1500</v>
      </c>
      <c r="U1550" s="224">
        <v>1650000</v>
      </c>
    </row>
    <row r="1551" spans="1:21" s="183" customFormat="1" hidden="1">
      <c r="A1551" s="203" t="s">
        <v>622</v>
      </c>
      <c r="B1551" s="203" t="s">
        <v>623</v>
      </c>
      <c r="C1551" s="203" t="s">
        <v>624</v>
      </c>
      <c r="D1551" s="203"/>
      <c r="E1551" s="203" t="s">
        <v>2614</v>
      </c>
      <c r="F1551" s="203" t="s">
        <v>2621</v>
      </c>
      <c r="G1551" s="205">
        <v>2</v>
      </c>
      <c r="H1551" s="203" t="s">
        <v>79</v>
      </c>
      <c r="I1551" s="203" t="s">
        <v>1051</v>
      </c>
      <c r="J1551" s="203" t="s">
        <v>443</v>
      </c>
      <c r="K1551" s="203" t="s">
        <v>629</v>
      </c>
      <c r="L1551" s="211">
        <v>41512.401736111096</v>
      </c>
      <c r="M1551" s="203" t="s">
        <v>630</v>
      </c>
      <c r="N1551" s="212">
        <v>430</v>
      </c>
      <c r="O1551" s="203" t="s">
        <v>631</v>
      </c>
      <c r="P1551" s="212">
        <v>473000</v>
      </c>
      <c r="Q1551" s="205">
        <v>2</v>
      </c>
      <c r="R1551" s="203" t="s">
        <v>632</v>
      </c>
      <c r="S1551" s="211">
        <v>41509.664837962999</v>
      </c>
      <c r="T1551" s="212">
        <v>-400</v>
      </c>
      <c r="U1551" s="224">
        <v>440000</v>
      </c>
    </row>
    <row r="1552" spans="1:21" s="183" customFormat="1" hidden="1">
      <c r="A1552" s="203" t="s">
        <v>622</v>
      </c>
      <c r="B1552" s="203" t="s">
        <v>623</v>
      </c>
      <c r="C1552" s="203" t="s">
        <v>624</v>
      </c>
      <c r="D1552" s="203"/>
      <c r="E1552" s="203" t="s">
        <v>2614</v>
      </c>
      <c r="F1552" s="203" t="s">
        <v>2621</v>
      </c>
      <c r="G1552" s="205">
        <v>2</v>
      </c>
      <c r="H1552" s="203" t="s">
        <v>79</v>
      </c>
      <c r="I1552" s="203" t="s">
        <v>1051</v>
      </c>
      <c r="J1552" s="203" t="s">
        <v>443</v>
      </c>
      <c r="K1552" s="203" t="s">
        <v>629</v>
      </c>
      <c r="L1552" s="211">
        <v>41512.401736111096</v>
      </c>
      <c r="M1552" s="203" t="s">
        <v>630</v>
      </c>
      <c r="N1552" s="212">
        <v>430</v>
      </c>
      <c r="O1552" s="203" t="s">
        <v>631</v>
      </c>
      <c r="P1552" s="212">
        <v>473000</v>
      </c>
      <c r="Q1552" s="205">
        <v>3</v>
      </c>
      <c r="R1552" s="203" t="s">
        <v>632</v>
      </c>
      <c r="S1552" s="211">
        <v>41571.381018518499</v>
      </c>
      <c r="T1552" s="212">
        <v>-1500</v>
      </c>
      <c r="U1552" s="224">
        <v>2167560</v>
      </c>
    </row>
    <row r="1553" spans="1:21" s="183" customFormat="1" hidden="1">
      <c r="A1553" s="203" t="s">
        <v>622</v>
      </c>
      <c r="B1553" s="203" t="s">
        <v>623</v>
      </c>
      <c r="C1553" s="203" t="s">
        <v>624</v>
      </c>
      <c r="D1553" s="203"/>
      <c r="E1553" s="203" t="s">
        <v>2614</v>
      </c>
      <c r="F1553" s="203" t="s">
        <v>2622</v>
      </c>
      <c r="G1553" s="205">
        <v>1</v>
      </c>
      <c r="H1553" s="203" t="s">
        <v>79</v>
      </c>
      <c r="I1553" s="203" t="s">
        <v>2623</v>
      </c>
      <c r="J1553" s="203" t="s">
        <v>2624</v>
      </c>
      <c r="K1553" s="203" t="s">
        <v>629</v>
      </c>
      <c r="L1553" s="211">
        <v>41570.611736111103</v>
      </c>
      <c r="M1553" s="203" t="s">
        <v>630</v>
      </c>
      <c r="N1553" s="212">
        <v>5</v>
      </c>
      <c r="O1553" s="203" t="s">
        <v>1011</v>
      </c>
      <c r="P1553" s="212">
        <v>1596375</v>
      </c>
      <c r="Q1553" s="205">
        <v>1</v>
      </c>
      <c r="R1553" s="203" t="s">
        <v>632</v>
      </c>
      <c r="S1553" s="211">
        <v>41565.612800925897</v>
      </c>
      <c r="T1553" s="212">
        <v>-5</v>
      </c>
      <c r="U1553" s="224">
        <v>1596375</v>
      </c>
    </row>
    <row r="1554" spans="1:21" s="183" customFormat="1" hidden="1">
      <c r="A1554" s="203" t="s">
        <v>622</v>
      </c>
      <c r="B1554" s="203" t="s">
        <v>623</v>
      </c>
      <c r="C1554" s="203" t="s">
        <v>624</v>
      </c>
      <c r="D1554" s="203"/>
      <c r="E1554" s="203" t="s">
        <v>2614</v>
      </c>
      <c r="F1554" s="203" t="s">
        <v>2622</v>
      </c>
      <c r="G1554" s="205">
        <v>2</v>
      </c>
      <c r="H1554" s="203" t="s">
        <v>79</v>
      </c>
      <c r="I1554" s="203" t="s">
        <v>2625</v>
      </c>
      <c r="J1554" s="203" t="s">
        <v>2626</v>
      </c>
      <c r="K1554" s="203" t="s">
        <v>629</v>
      </c>
      <c r="L1554" s="211">
        <v>41570.611736111103</v>
      </c>
      <c r="M1554" s="203" t="s">
        <v>630</v>
      </c>
      <c r="N1554" s="212">
        <v>5</v>
      </c>
      <c r="O1554" s="203" t="s">
        <v>1011</v>
      </c>
      <c r="P1554" s="212">
        <v>1596375</v>
      </c>
      <c r="Q1554" s="205">
        <v>1</v>
      </c>
      <c r="R1554" s="203" t="s">
        <v>632</v>
      </c>
      <c r="S1554" s="211">
        <v>41565.612800925897</v>
      </c>
      <c r="T1554" s="212">
        <v>-5</v>
      </c>
      <c r="U1554" s="224">
        <v>1596375</v>
      </c>
    </row>
    <row r="1555" spans="1:21" s="183" customFormat="1" hidden="1">
      <c r="A1555" s="203" t="s">
        <v>622</v>
      </c>
      <c r="B1555" s="203" t="s">
        <v>623</v>
      </c>
      <c r="C1555" s="203" t="s">
        <v>624</v>
      </c>
      <c r="D1555" s="203"/>
      <c r="E1555" s="203" t="s">
        <v>2614</v>
      </c>
      <c r="F1555" s="203" t="s">
        <v>2627</v>
      </c>
      <c r="G1555" s="205">
        <v>1</v>
      </c>
      <c r="H1555" s="203" t="s">
        <v>79</v>
      </c>
      <c r="I1555" s="203" t="s">
        <v>678</v>
      </c>
      <c r="J1555" s="203" t="s">
        <v>679</v>
      </c>
      <c r="K1555" s="203" t="s">
        <v>629</v>
      </c>
      <c r="L1555" s="211">
        <v>41571.465069444399</v>
      </c>
      <c r="M1555" s="203" t="s">
        <v>630</v>
      </c>
      <c r="N1555" s="212">
        <v>950</v>
      </c>
      <c r="O1555" s="203" t="s">
        <v>669</v>
      </c>
      <c r="P1555" s="212">
        <v>2137500</v>
      </c>
      <c r="Q1555" s="205">
        <v>1</v>
      </c>
      <c r="R1555" s="203" t="s">
        <v>632</v>
      </c>
      <c r="S1555" s="211">
        <v>41463.614988425899</v>
      </c>
      <c r="T1555" s="212">
        <v>-950</v>
      </c>
      <c r="U1555" s="224">
        <v>2137500</v>
      </c>
    </row>
    <row r="1556" spans="1:21" s="183" customFormat="1" hidden="1">
      <c r="A1556" s="203" t="s">
        <v>622</v>
      </c>
      <c r="B1556" s="203" t="s">
        <v>623</v>
      </c>
      <c r="C1556" s="203" t="s">
        <v>624</v>
      </c>
      <c r="D1556" s="203"/>
      <c r="E1556" s="203" t="s">
        <v>2614</v>
      </c>
      <c r="F1556" s="203" t="s">
        <v>2627</v>
      </c>
      <c r="G1556" s="205">
        <v>1</v>
      </c>
      <c r="H1556" s="203" t="s">
        <v>79</v>
      </c>
      <c r="I1556" s="203" t="s">
        <v>678</v>
      </c>
      <c r="J1556" s="203" t="s">
        <v>679</v>
      </c>
      <c r="K1556" s="203" t="s">
        <v>629</v>
      </c>
      <c r="L1556" s="211">
        <v>41571.465069444399</v>
      </c>
      <c r="M1556" s="203" t="s">
        <v>630</v>
      </c>
      <c r="N1556" s="212">
        <v>950</v>
      </c>
      <c r="O1556" s="203" t="s">
        <v>669</v>
      </c>
      <c r="P1556" s="212">
        <v>2137500</v>
      </c>
      <c r="Q1556" s="205">
        <v>2</v>
      </c>
      <c r="R1556" s="203" t="s">
        <v>632</v>
      </c>
      <c r="S1556" s="211">
        <v>41509.664849537003</v>
      </c>
      <c r="T1556" s="212">
        <v>-950</v>
      </c>
      <c r="U1556" s="224">
        <v>2137500</v>
      </c>
    </row>
    <row r="1557" spans="1:21" s="183" customFormat="1" hidden="1">
      <c r="A1557" s="203" t="s">
        <v>622</v>
      </c>
      <c r="B1557" s="203" t="s">
        <v>623</v>
      </c>
      <c r="C1557" s="203" t="s">
        <v>624</v>
      </c>
      <c r="D1557" s="203"/>
      <c r="E1557" s="203" t="s">
        <v>2614</v>
      </c>
      <c r="F1557" s="203" t="s">
        <v>2627</v>
      </c>
      <c r="G1557" s="205">
        <v>1</v>
      </c>
      <c r="H1557" s="203" t="s">
        <v>79</v>
      </c>
      <c r="I1557" s="203" t="s">
        <v>678</v>
      </c>
      <c r="J1557" s="203" t="s">
        <v>679</v>
      </c>
      <c r="K1557" s="203" t="s">
        <v>629</v>
      </c>
      <c r="L1557" s="211">
        <v>41571.465069444399</v>
      </c>
      <c r="M1557" s="203" t="s">
        <v>630</v>
      </c>
      <c r="N1557" s="212">
        <v>950</v>
      </c>
      <c r="O1557" s="203" t="s">
        <v>669</v>
      </c>
      <c r="P1557" s="212">
        <v>2137500</v>
      </c>
      <c r="Q1557" s="205">
        <v>3</v>
      </c>
      <c r="R1557" s="203" t="s">
        <v>632</v>
      </c>
      <c r="S1557" s="211">
        <v>41571.381018518499</v>
      </c>
      <c r="T1557" s="212">
        <v>-950</v>
      </c>
      <c r="U1557" s="224">
        <v>2137500</v>
      </c>
    </row>
    <row r="1558" spans="1:21" s="183" customFormat="1" hidden="1">
      <c r="A1558" s="203" t="s">
        <v>622</v>
      </c>
      <c r="B1558" s="203" t="s">
        <v>623</v>
      </c>
      <c r="C1558" s="203" t="s">
        <v>624</v>
      </c>
      <c r="D1558" s="203"/>
      <c r="E1558" s="203" t="s">
        <v>2614</v>
      </c>
      <c r="F1558" s="203" t="s">
        <v>2627</v>
      </c>
      <c r="G1558" s="205">
        <v>2</v>
      </c>
      <c r="H1558" s="203" t="s">
        <v>79</v>
      </c>
      <c r="I1558" s="203" t="s">
        <v>1051</v>
      </c>
      <c r="J1558" s="203" t="s">
        <v>443</v>
      </c>
      <c r="K1558" s="203" t="s">
        <v>629</v>
      </c>
      <c r="L1558" s="211">
        <v>41571.465069444399</v>
      </c>
      <c r="M1558" s="203" t="s">
        <v>630</v>
      </c>
      <c r="N1558" s="212">
        <v>1500</v>
      </c>
      <c r="O1558" s="203" t="s">
        <v>631</v>
      </c>
      <c r="P1558" s="212">
        <v>1813770</v>
      </c>
      <c r="Q1558" s="205">
        <v>1</v>
      </c>
      <c r="R1558" s="203" t="s">
        <v>632</v>
      </c>
      <c r="S1558" s="211">
        <v>41463.614988425899</v>
      </c>
      <c r="T1558" s="212">
        <v>-1500</v>
      </c>
      <c r="U1558" s="224">
        <v>1650000</v>
      </c>
    </row>
    <row r="1559" spans="1:21" s="183" customFormat="1" hidden="1">
      <c r="A1559" s="203" t="s">
        <v>622</v>
      </c>
      <c r="B1559" s="203" t="s">
        <v>623</v>
      </c>
      <c r="C1559" s="203" t="s">
        <v>624</v>
      </c>
      <c r="D1559" s="203"/>
      <c r="E1559" s="203" t="s">
        <v>2614</v>
      </c>
      <c r="F1559" s="203" t="s">
        <v>2627</v>
      </c>
      <c r="G1559" s="205">
        <v>2</v>
      </c>
      <c r="H1559" s="203" t="s">
        <v>79</v>
      </c>
      <c r="I1559" s="203" t="s">
        <v>1051</v>
      </c>
      <c r="J1559" s="203" t="s">
        <v>443</v>
      </c>
      <c r="K1559" s="203" t="s">
        <v>629</v>
      </c>
      <c r="L1559" s="211">
        <v>41571.465069444399</v>
      </c>
      <c r="M1559" s="203" t="s">
        <v>630</v>
      </c>
      <c r="N1559" s="212">
        <v>1500</v>
      </c>
      <c r="O1559" s="203" t="s">
        <v>631</v>
      </c>
      <c r="P1559" s="212">
        <v>1813770</v>
      </c>
      <c r="Q1559" s="205">
        <v>2</v>
      </c>
      <c r="R1559" s="203" t="s">
        <v>632</v>
      </c>
      <c r="S1559" s="211">
        <v>41509.664837962999</v>
      </c>
      <c r="T1559" s="212">
        <v>-400</v>
      </c>
      <c r="U1559" s="224">
        <v>440000</v>
      </c>
    </row>
    <row r="1560" spans="1:21" s="183" customFormat="1" hidden="1">
      <c r="A1560" s="203" t="s">
        <v>622</v>
      </c>
      <c r="B1560" s="203" t="s">
        <v>623</v>
      </c>
      <c r="C1560" s="203" t="s">
        <v>624</v>
      </c>
      <c r="D1560" s="203"/>
      <c r="E1560" s="203" t="s">
        <v>2614</v>
      </c>
      <c r="F1560" s="203" t="s">
        <v>2627</v>
      </c>
      <c r="G1560" s="205">
        <v>2</v>
      </c>
      <c r="H1560" s="203" t="s">
        <v>79</v>
      </c>
      <c r="I1560" s="203" t="s">
        <v>1051</v>
      </c>
      <c r="J1560" s="203" t="s">
        <v>443</v>
      </c>
      <c r="K1560" s="203" t="s">
        <v>629</v>
      </c>
      <c r="L1560" s="211">
        <v>41571.465069444399</v>
      </c>
      <c r="M1560" s="203" t="s">
        <v>630</v>
      </c>
      <c r="N1560" s="212">
        <v>1500</v>
      </c>
      <c r="O1560" s="203" t="s">
        <v>631</v>
      </c>
      <c r="P1560" s="212">
        <v>1813770</v>
      </c>
      <c r="Q1560" s="205">
        <v>3</v>
      </c>
      <c r="R1560" s="203" t="s">
        <v>632</v>
      </c>
      <c r="S1560" s="211">
        <v>41571.381018518499</v>
      </c>
      <c r="T1560" s="212">
        <v>-1500</v>
      </c>
      <c r="U1560" s="224">
        <v>2167560</v>
      </c>
    </row>
    <row r="1561" spans="1:21" s="183" customFormat="1" hidden="1">
      <c r="A1561" s="203" t="s">
        <v>622</v>
      </c>
      <c r="B1561" s="203" t="s">
        <v>623</v>
      </c>
      <c r="C1561" s="203" t="s">
        <v>624</v>
      </c>
      <c r="D1561" s="203"/>
      <c r="E1561" s="203" t="s">
        <v>2614</v>
      </c>
      <c r="F1561" s="203" t="s">
        <v>2627</v>
      </c>
      <c r="G1561" s="205">
        <v>3</v>
      </c>
      <c r="H1561" s="203" t="s">
        <v>79</v>
      </c>
      <c r="I1561" s="203" t="s">
        <v>1387</v>
      </c>
      <c r="J1561" s="203" t="s">
        <v>1388</v>
      </c>
      <c r="K1561" s="203" t="s">
        <v>629</v>
      </c>
      <c r="L1561" s="211">
        <v>41571.465069444399</v>
      </c>
      <c r="M1561" s="203" t="s">
        <v>630</v>
      </c>
      <c r="N1561" s="212">
        <v>1100</v>
      </c>
      <c r="O1561" s="203" t="s">
        <v>669</v>
      </c>
      <c r="P1561" s="212">
        <v>3025000</v>
      </c>
      <c r="Q1561" s="205">
        <v>1</v>
      </c>
      <c r="R1561" s="203" t="s">
        <v>632</v>
      </c>
      <c r="S1561" s="211">
        <v>41464.449710648201</v>
      </c>
      <c r="T1561" s="212">
        <v>-950</v>
      </c>
      <c r="U1561" s="224">
        <v>2612500</v>
      </c>
    </row>
    <row r="1562" spans="1:21" s="183" customFormat="1" hidden="1">
      <c r="A1562" s="203" t="s">
        <v>622</v>
      </c>
      <c r="B1562" s="203" t="s">
        <v>623</v>
      </c>
      <c r="C1562" s="203" t="s">
        <v>624</v>
      </c>
      <c r="D1562" s="203"/>
      <c r="E1562" s="203" t="s">
        <v>2614</v>
      </c>
      <c r="F1562" s="203" t="s">
        <v>2627</v>
      </c>
      <c r="G1562" s="205">
        <v>3</v>
      </c>
      <c r="H1562" s="203" t="s">
        <v>79</v>
      </c>
      <c r="I1562" s="203" t="s">
        <v>1387</v>
      </c>
      <c r="J1562" s="203" t="s">
        <v>1388</v>
      </c>
      <c r="K1562" s="203" t="s">
        <v>629</v>
      </c>
      <c r="L1562" s="211">
        <v>41571.465069444399</v>
      </c>
      <c r="M1562" s="203" t="s">
        <v>630</v>
      </c>
      <c r="N1562" s="212">
        <v>1100</v>
      </c>
      <c r="O1562" s="203" t="s">
        <v>669</v>
      </c>
      <c r="P1562" s="212">
        <v>3025000</v>
      </c>
      <c r="Q1562" s="205">
        <v>2</v>
      </c>
      <c r="R1562" s="203" t="s">
        <v>632</v>
      </c>
      <c r="S1562" s="211">
        <v>41571.381018518499</v>
      </c>
      <c r="T1562" s="212">
        <v>-1100</v>
      </c>
      <c r="U1562" s="224">
        <v>3025000</v>
      </c>
    </row>
    <row r="1563" spans="1:21" s="183" customFormat="1" hidden="1">
      <c r="A1563" s="203" t="s">
        <v>622</v>
      </c>
      <c r="B1563" s="203" t="s">
        <v>623</v>
      </c>
      <c r="C1563" s="203" t="s">
        <v>624</v>
      </c>
      <c r="D1563" s="203"/>
      <c r="E1563" s="203" t="s">
        <v>2614</v>
      </c>
      <c r="F1563" s="203" t="s">
        <v>629</v>
      </c>
      <c r="G1563" s="205" t="s">
        <v>629</v>
      </c>
      <c r="H1563" s="203" t="s">
        <v>79</v>
      </c>
      <c r="I1563" s="203" t="s">
        <v>1051</v>
      </c>
      <c r="J1563" s="203" t="s">
        <v>443</v>
      </c>
      <c r="K1563" s="203" t="s">
        <v>629</v>
      </c>
      <c r="L1563" s="211">
        <v>41463.570833333302</v>
      </c>
      <c r="M1563" s="203" t="s">
        <v>630</v>
      </c>
      <c r="N1563" s="212">
        <v>1500</v>
      </c>
      <c r="O1563" s="203" t="s">
        <v>629</v>
      </c>
      <c r="P1563" s="212">
        <v>1650000</v>
      </c>
      <c r="Q1563" s="205">
        <v>1</v>
      </c>
      <c r="R1563" s="203" t="s">
        <v>632</v>
      </c>
      <c r="S1563" s="211">
        <v>41463.614988425899</v>
      </c>
      <c r="T1563" s="212">
        <v>-1500</v>
      </c>
      <c r="U1563" s="224">
        <v>1650000</v>
      </c>
    </row>
    <row r="1564" spans="1:21" s="183" customFormat="1" hidden="1">
      <c r="A1564" s="203" t="s">
        <v>622</v>
      </c>
      <c r="B1564" s="203" t="s">
        <v>623</v>
      </c>
      <c r="C1564" s="203" t="s">
        <v>624</v>
      </c>
      <c r="D1564" s="203"/>
      <c r="E1564" s="203" t="s">
        <v>2614</v>
      </c>
      <c r="F1564" s="203" t="s">
        <v>629</v>
      </c>
      <c r="G1564" s="205" t="s">
        <v>629</v>
      </c>
      <c r="H1564" s="203" t="s">
        <v>79</v>
      </c>
      <c r="I1564" s="203" t="s">
        <v>1051</v>
      </c>
      <c r="J1564" s="203" t="s">
        <v>443</v>
      </c>
      <c r="K1564" s="203" t="s">
        <v>629</v>
      </c>
      <c r="L1564" s="211">
        <v>41463.570833333302</v>
      </c>
      <c r="M1564" s="203" t="s">
        <v>630</v>
      </c>
      <c r="N1564" s="212">
        <v>1500</v>
      </c>
      <c r="O1564" s="203" t="s">
        <v>629</v>
      </c>
      <c r="P1564" s="212">
        <v>1650000</v>
      </c>
      <c r="Q1564" s="205">
        <v>2</v>
      </c>
      <c r="R1564" s="203" t="s">
        <v>632</v>
      </c>
      <c r="S1564" s="211">
        <v>41509.664837962999</v>
      </c>
      <c r="T1564" s="212">
        <v>-400</v>
      </c>
      <c r="U1564" s="224">
        <v>440000</v>
      </c>
    </row>
    <row r="1565" spans="1:21" s="183" customFormat="1" hidden="1">
      <c r="A1565" s="203" t="s">
        <v>622</v>
      </c>
      <c r="B1565" s="203" t="s">
        <v>623</v>
      </c>
      <c r="C1565" s="203" t="s">
        <v>624</v>
      </c>
      <c r="D1565" s="203"/>
      <c r="E1565" s="203" t="s">
        <v>2614</v>
      </c>
      <c r="F1565" s="203" t="s">
        <v>629</v>
      </c>
      <c r="G1565" s="205" t="s">
        <v>629</v>
      </c>
      <c r="H1565" s="203" t="s">
        <v>79</v>
      </c>
      <c r="I1565" s="203" t="s">
        <v>1051</v>
      </c>
      <c r="J1565" s="203" t="s">
        <v>443</v>
      </c>
      <c r="K1565" s="203" t="s">
        <v>629</v>
      </c>
      <c r="L1565" s="211">
        <v>41463.570833333302</v>
      </c>
      <c r="M1565" s="203" t="s">
        <v>630</v>
      </c>
      <c r="N1565" s="212">
        <v>1500</v>
      </c>
      <c r="O1565" s="203" t="s">
        <v>629</v>
      </c>
      <c r="P1565" s="212">
        <v>1650000</v>
      </c>
      <c r="Q1565" s="205">
        <v>3</v>
      </c>
      <c r="R1565" s="203" t="s">
        <v>632</v>
      </c>
      <c r="S1565" s="211">
        <v>41571.381018518499</v>
      </c>
      <c r="T1565" s="212">
        <v>-1500</v>
      </c>
      <c r="U1565" s="224">
        <v>2167560</v>
      </c>
    </row>
    <row r="1566" spans="1:21" s="183" customFormat="1" hidden="1">
      <c r="A1566" s="203" t="s">
        <v>622</v>
      </c>
      <c r="B1566" s="203" t="s">
        <v>623</v>
      </c>
      <c r="C1566" s="203" t="s">
        <v>624</v>
      </c>
      <c r="D1566" s="203"/>
      <c r="E1566" s="203" t="s">
        <v>2614</v>
      </c>
      <c r="F1566" s="203" t="s">
        <v>629</v>
      </c>
      <c r="G1566" s="205" t="s">
        <v>629</v>
      </c>
      <c r="H1566" s="203" t="s">
        <v>79</v>
      </c>
      <c r="I1566" s="203" t="s">
        <v>678</v>
      </c>
      <c r="J1566" s="203" t="s">
        <v>679</v>
      </c>
      <c r="K1566" s="203" t="s">
        <v>629</v>
      </c>
      <c r="L1566" s="211">
        <v>41463.570833333302</v>
      </c>
      <c r="M1566" s="203" t="s">
        <v>630</v>
      </c>
      <c r="N1566" s="212">
        <v>950</v>
      </c>
      <c r="O1566" s="203" t="s">
        <v>629</v>
      </c>
      <c r="P1566" s="212">
        <v>2137500</v>
      </c>
      <c r="Q1566" s="205">
        <v>1</v>
      </c>
      <c r="R1566" s="203" t="s">
        <v>632</v>
      </c>
      <c r="S1566" s="211">
        <v>41463.614988425899</v>
      </c>
      <c r="T1566" s="212">
        <v>-950</v>
      </c>
      <c r="U1566" s="224">
        <v>2137500</v>
      </c>
    </row>
    <row r="1567" spans="1:21" s="183" customFormat="1" hidden="1">
      <c r="A1567" s="203" t="s">
        <v>622</v>
      </c>
      <c r="B1567" s="203" t="s">
        <v>623</v>
      </c>
      <c r="C1567" s="203" t="s">
        <v>624</v>
      </c>
      <c r="D1567" s="203"/>
      <c r="E1567" s="203" t="s">
        <v>2614</v>
      </c>
      <c r="F1567" s="203" t="s">
        <v>629</v>
      </c>
      <c r="G1567" s="205" t="s">
        <v>629</v>
      </c>
      <c r="H1567" s="203" t="s">
        <v>79</v>
      </c>
      <c r="I1567" s="203" t="s">
        <v>678</v>
      </c>
      <c r="J1567" s="203" t="s">
        <v>679</v>
      </c>
      <c r="K1567" s="203" t="s">
        <v>629</v>
      </c>
      <c r="L1567" s="211">
        <v>41463.570833333302</v>
      </c>
      <c r="M1567" s="203" t="s">
        <v>630</v>
      </c>
      <c r="N1567" s="212">
        <v>950</v>
      </c>
      <c r="O1567" s="203" t="s">
        <v>629</v>
      </c>
      <c r="P1567" s="212">
        <v>2137500</v>
      </c>
      <c r="Q1567" s="205">
        <v>2</v>
      </c>
      <c r="R1567" s="203" t="s">
        <v>632</v>
      </c>
      <c r="S1567" s="211">
        <v>41509.664849537003</v>
      </c>
      <c r="T1567" s="212">
        <v>-950</v>
      </c>
      <c r="U1567" s="224">
        <v>2137500</v>
      </c>
    </row>
    <row r="1568" spans="1:21" s="183" customFormat="1" hidden="1">
      <c r="A1568" s="203" t="s">
        <v>622</v>
      </c>
      <c r="B1568" s="203" t="s">
        <v>623</v>
      </c>
      <c r="C1568" s="203" t="s">
        <v>624</v>
      </c>
      <c r="D1568" s="203"/>
      <c r="E1568" s="203" t="s">
        <v>2614</v>
      </c>
      <c r="F1568" s="203" t="s">
        <v>629</v>
      </c>
      <c r="G1568" s="205" t="s">
        <v>629</v>
      </c>
      <c r="H1568" s="203" t="s">
        <v>79</v>
      </c>
      <c r="I1568" s="203" t="s">
        <v>678</v>
      </c>
      <c r="J1568" s="203" t="s">
        <v>679</v>
      </c>
      <c r="K1568" s="203" t="s">
        <v>629</v>
      </c>
      <c r="L1568" s="211">
        <v>41463.570833333302</v>
      </c>
      <c r="M1568" s="203" t="s">
        <v>630</v>
      </c>
      <c r="N1568" s="212">
        <v>950</v>
      </c>
      <c r="O1568" s="203" t="s">
        <v>629</v>
      </c>
      <c r="P1568" s="212">
        <v>2137500</v>
      </c>
      <c r="Q1568" s="205">
        <v>3</v>
      </c>
      <c r="R1568" s="203" t="s">
        <v>632</v>
      </c>
      <c r="S1568" s="211">
        <v>41571.381018518499</v>
      </c>
      <c r="T1568" s="212">
        <v>-950</v>
      </c>
      <c r="U1568" s="224">
        <v>2137500</v>
      </c>
    </row>
    <row r="1569" spans="1:21" s="183" customFormat="1" hidden="1">
      <c r="A1569" s="203" t="s">
        <v>622</v>
      </c>
      <c r="B1569" s="203" t="s">
        <v>623</v>
      </c>
      <c r="C1569" s="203" t="s">
        <v>624</v>
      </c>
      <c r="D1569" s="203"/>
      <c r="E1569" s="203" t="s">
        <v>2614</v>
      </c>
      <c r="F1569" s="203" t="s">
        <v>629</v>
      </c>
      <c r="G1569" s="205" t="s">
        <v>629</v>
      </c>
      <c r="H1569" s="203" t="s">
        <v>79</v>
      </c>
      <c r="I1569" s="203" t="s">
        <v>1387</v>
      </c>
      <c r="J1569" s="203" t="s">
        <v>1388</v>
      </c>
      <c r="K1569" s="203" t="s">
        <v>629</v>
      </c>
      <c r="L1569" s="211">
        <v>41463.567361111098</v>
      </c>
      <c r="M1569" s="203" t="s">
        <v>630</v>
      </c>
      <c r="N1569" s="212">
        <v>950</v>
      </c>
      <c r="O1569" s="203" t="s">
        <v>629</v>
      </c>
      <c r="P1569" s="212">
        <v>2246750</v>
      </c>
      <c r="Q1569" s="205">
        <v>1</v>
      </c>
      <c r="R1569" s="203" t="s">
        <v>632</v>
      </c>
      <c r="S1569" s="211">
        <v>41464.449710648201</v>
      </c>
      <c r="T1569" s="212">
        <v>-950</v>
      </c>
      <c r="U1569" s="224">
        <v>2612500</v>
      </c>
    </row>
    <row r="1570" spans="1:21" s="183" customFormat="1" hidden="1">
      <c r="A1570" s="203" t="s">
        <v>622</v>
      </c>
      <c r="B1570" s="203" t="s">
        <v>623</v>
      </c>
      <c r="C1570" s="203" t="s">
        <v>624</v>
      </c>
      <c r="D1570" s="203"/>
      <c r="E1570" s="203" t="s">
        <v>2614</v>
      </c>
      <c r="F1570" s="203" t="s">
        <v>629</v>
      </c>
      <c r="G1570" s="205" t="s">
        <v>629</v>
      </c>
      <c r="H1570" s="203" t="s">
        <v>79</v>
      </c>
      <c r="I1570" s="203" t="s">
        <v>1387</v>
      </c>
      <c r="J1570" s="203" t="s">
        <v>1388</v>
      </c>
      <c r="K1570" s="203" t="s">
        <v>629</v>
      </c>
      <c r="L1570" s="211">
        <v>41463.567361111098</v>
      </c>
      <c r="M1570" s="203" t="s">
        <v>630</v>
      </c>
      <c r="N1570" s="212">
        <v>950</v>
      </c>
      <c r="O1570" s="203" t="s">
        <v>629</v>
      </c>
      <c r="P1570" s="212">
        <v>2246750</v>
      </c>
      <c r="Q1570" s="205">
        <v>2</v>
      </c>
      <c r="R1570" s="203" t="s">
        <v>632</v>
      </c>
      <c r="S1570" s="211">
        <v>41571.381018518499</v>
      </c>
      <c r="T1570" s="212">
        <v>-1100</v>
      </c>
      <c r="U1570" s="224">
        <v>3025000</v>
      </c>
    </row>
    <row r="1571" spans="1:21" s="183" customFormat="1" hidden="1">
      <c r="A1571" s="203" t="s">
        <v>622</v>
      </c>
      <c r="B1571" s="203" t="s">
        <v>623</v>
      </c>
      <c r="C1571" s="203" t="s">
        <v>624</v>
      </c>
      <c r="D1571" s="203"/>
      <c r="E1571" s="203" t="s">
        <v>2614</v>
      </c>
      <c r="F1571" s="203" t="s">
        <v>629</v>
      </c>
      <c r="G1571" s="205" t="s">
        <v>629</v>
      </c>
      <c r="H1571" s="203" t="s">
        <v>79</v>
      </c>
      <c r="I1571" s="203" t="s">
        <v>2628</v>
      </c>
      <c r="J1571" s="203" t="s">
        <v>2629</v>
      </c>
      <c r="K1571" s="203" t="s">
        <v>629</v>
      </c>
      <c r="L1571" s="211">
        <v>41463.566666666702</v>
      </c>
      <c r="M1571" s="203" t="s">
        <v>630</v>
      </c>
      <c r="N1571" s="212">
        <v>1</v>
      </c>
      <c r="O1571" s="203" t="s">
        <v>629</v>
      </c>
      <c r="P1571" s="212">
        <v>715000</v>
      </c>
      <c r="Q1571" s="205">
        <v>1</v>
      </c>
      <c r="R1571" s="203" t="s">
        <v>632</v>
      </c>
      <c r="S1571" s="211">
        <v>41463.614988425899</v>
      </c>
      <c r="T1571" s="212">
        <v>-1</v>
      </c>
      <c r="U1571" s="224">
        <v>715000</v>
      </c>
    </row>
    <row r="1572" spans="1:21" s="183" customFormat="1" hidden="1">
      <c r="A1572" s="203" t="s">
        <v>622</v>
      </c>
      <c r="B1572" s="203" t="s">
        <v>623</v>
      </c>
      <c r="C1572" s="203" t="s">
        <v>624</v>
      </c>
      <c r="D1572" s="203"/>
      <c r="E1572" s="203" t="s">
        <v>2630</v>
      </c>
      <c r="F1572" s="203" t="s">
        <v>2631</v>
      </c>
      <c r="G1572" s="205">
        <v>1</v>
      </c>
      <c r="H1572" s="203" t="s">
        <v>79</v>
      </c>
      <c r="I1572" s="203" t="s">
        <v>1154</v>
      </c>
      <c r="J1572" s="203" t="s">
        <v>368</v>
      </c>
      <c r="K1572" s="203" t="s">
        <v>629</v>
      </c>
      <c r="L1572" s="211">
        <v>41464.6381944444</v>
      </c>
      <c r="M1572" s="203" t="s">
        <v>630</v>
      </c>
      <c r="N1572" s="212">
        <v>8</v>
      </c>
      <c r="O1572" s="203" t="s">
        <v>1815</v>
      </c>
      <c r="P1572" s="212">
        <v>312000</v>
      </c>
      <c r="Q1572" s="205">
        <v>1</v>
      </c>
      <c r="R1572" s="203" t="s">
        <v>632</v>
      </c>
      <c r="S1572" s="211">
        <v>41478.558680555601</v>
      </c>
      <c r="T1572" s="212">
        <v>-8</v>
      </c>
      <c r="U1572" s="224">
        <v>312000</v>
      </c>
    </row>
    <row r="1573" spans="1:21" s="183" customFormat="1" hidden="1">
      <c r="A1573" s="203" t="s">
        <v>622</v>
      </c>
      <c r="B1573" s="203" t="s">
        <v>623</v>
      </c>
      <c r="C1573" s="203" t="s">
        <v>624</v>
      </c>
      <c r="D1573" s="203"/>
      <c r="E1573" s="203" t="s">
        <v>2630</v>
      </c>
      <c r="F1573" s="203" t="s">
        <v>2631</v>
      </c>
      <c r="G1573" s="205">
        <v>2</v>
      </c>
      <c r="H1573" s="203" t="s">
        <v>79</v>
      </c>
      <c r="I1573" s="203" t="s">
        <v>680</v>
      </c>
      <c r="J1573" s="203" t="s">
        <v>681</v>
      </c>
      <c r="K1573" s="203" t="s">
        <v>629</v>
      </c>
      <c r="L1573" s="211">
        <v>41464.6381944444</v>
      </c>
      <c r="M1573" s="203" t="s">
        <v>630</v>
      </c>
      <c r="N1573" s="212">
        <v>30</v>
      </c>
      <c r="O1573" s="203" t="s">
        <v>656</v>
      </c>
      <c r="P1573" s="212">
        <v>269166.90000000002</v>
      </c>
      <c r="Q1573" s="205">
        <v>1</v>
      </c>
      <c r="R1573" s="203" t="s">
        <v>629</v>
      </c>
      <c r="S1573" s="203" t="s">
        <v>629</v>
      </c>
      <c r="T1573" s="212" t="s">
        <v>629</v>
      </c>
      <c r="U1573" s="224" t="s">
        <v>629</v>
      </c>
    </row>
    <row r="1574" spans="1:21" s="183" customFormat="1" hidden="1">
      <c r="A1574" s="203" t="s">
        <v>622</v>
      </c>
      <c r="B1574" s="203" t="s">
        <v>623</v>
      </c>
      <c r="C1574" s="203" t="s">
        <v>624</v>
      </c>
      <c r="D1574" s="203"/>
      <c r="E1574" s="203" t="s">
        <v>2630</v>
      </c>
      <c r="F1574" s="203" t="s">
        <v>2631</v>
      </c>
      <c r="G1574" s="205">
        <v>3</v>
      </c>
      <c r="H1574" s="203" t="s">
        <v>79</v>
      </c>
      <c r="I1574" s="203" t="s">
        <v>1091</v>
      </c>
      <c r="J1574" s="203" t="s">
        <v>1092</v>
      </c>
      <c r="K1574" s="203" t="s">
        <v>629</v>
      </c>
      <c r="L1574" s="211">
        <v>41464.6381944444</v>
      </c>
      <c r="M1574" s="203" t="s">
        <v>630</v>
      </c>
      <c r="N1574" s="212">
        <v>25</v>
      </c>
      <c r="O1574" s="203" t="s">
        <v>656</v>
      </c>
      <c r="P1574" s="212">
        <v>636365.5</v>
      </c>
      <c r="Q1574" s="205">
        <v>1</v>
      </c>
      <c r="R1574" s="203" t="s">
        <v>629</v>
      </c>
      <c r="S1574" s="203" t="s">
        <v>629</v>
      </c>
      <c r="T1574" s="212" t="s">
        <v>629</v>
      </c>
      <c r="U1574" s="224" t="s">
        <v>629</v>
      </c>
    </row>
    <row r="1575" spans="1:21" s="183" customFormat="1" hidden="1">
      <c r="A1575" s="203" t="s">
        <v>622</v>
      </c>
      <c r="B1575" s="203" t="s">
        <v>623</v>
      </c>
      <c r="C1575" s="203" t="s">
        <v>624</v>
      </c>
      <c r="D1575" s="203"/>
      <c r="E1575" s="203" t="s">
        <v>2630</v>
      </c>
      <c r="F1575" s="203" t="s">
        <v>2632</v>
      </c>
      <c r="G1575" s="205">
        <v>1</v>
      </c>
      <c r="H1575" s="203" t="s">
        <v>79</v>
      </c>
      <c r="I1575" s="203" t="s">
        <v>2633</v>
      </c>
      <c r="J1575" s="203" t="s">
        <v>2634</v>
      </c>
      <c r="K1575" s="203" t="s">
        <v>634</v>
      </c>
      <c r="L1575" s="211">
        <v>41544.646331018499</v>
      </c>
      <c r="M1575" s="203" t="s">
        <v>630</v>
      </c>
      <c r="N1575" s="212">
        <v>7</v>
      </c>
      <c r="O1575" s="203" t="s">
        <v>631</v>
      </c>
      <c r="P1575" s="212">
        <v>2450000</v>
      </c>
      <c r="Q1575" s="205">
        <v>1</v>
      </c>
      <c r="R1575" s="203" t="s">
        <v>632</v>
      </c>
      <c r="S1575" s="211">
        <v>41544.612164351798</v>
      </c>
      <c r="T1575" s="212">
        <v>-7</v>
      </c>
      <c r="U1575" s="224">
        <v>2450000</v>
      </c>
    </row>
    <row r="1576" spans="1:21" s="183" customFormat="1" hidden="1">
      <c r="A1576" s="203" t="s">
        <v>622</v>
      </c>
      <c r="B1576" s="203" t="s">
        <v>623</v>
      </c>
      <c r="C1576" s="203" t="s">
        <v>624</v>
      </c>
      <c r="D1576" s="203"/>
      <c r="E1576" s="203" t="s">
        <v>2635</v>
      </c>
      <c r="F1576" s="203" t="s">
        <v>2636</v>
      </c>
      <c r="G1576" s="205">
        <v>1</v>
      </c>
      <c r="H1576" s="203" t="s">
        <v>79</v>
      </c>
      <c r="I1576" s="203" t="s">
        <v>2637</v>
      </c>
      <c r="J1576" s="203" t="s">
        <v>2638</v>
      </c>
      <c r="K1576" s="203" t="s">
        <v>629</v>
      </c>
      <c r="L1576" s="211">
        <v>41464.658333333296</v>
      </c>
      <c r="M1576" s="203" t="s">
        <v>655</v>
      </c>
      <c r="N1576" s="212">
        <v>4</v>
      </c>
      <c r="O1576" s="203" t="s">
        <v>2639</v>
      </c>
      <c r="P1576" s="212">
        <v>1210000</v>
      </c>
      <c r="Q1576" s="205">
        <v>1</v>
      </c>
      <c r="R1576" s="203" t="s">
        <v>632</v>
      </c>
      <c r="S1576" s="211">
        <v>41465.613842592596</v>
      </c>
      <c r="T1576" s="212">
        <v>-4</v>
      </c>
      <c r="U1576" s="224">
        <v>1210000</v>
      </c>
    </row>
    <row r="1577" spans="1:21" s="183" customFormat="1" hidden="1">
      <c r="A1577" s="203" t="s">
        <v>622</v>
      </c>
      <c r="B1577" s="203" t="s">
        <v>623</v>
      </c>
      <c r="C1577" s="203" t="s">
        <v>624</v>
      </c>
      <c r="D1577" s="203"/>
      <c r="E1577" s="203" t="s">
        <v>2635</v>
      </c>
      <c r="F1577" s="203" t="s">
        <v>2636</v>
      </c>
      <c r="G1577" s="205">
        <v>1</v>
      </c>
      <c r="H1577" s="203" t="s">
        <v>79</v>
      </c>
      <c r="I1577" s="203" t="s">
        <v>2637</v>
      </c>
      <c r="J1577" s="203" t="s">
        <v>2638</v>
      </c>
      <c r="K1577" s="203" t="s">
        <v>629</v>
      </c>
      <c r="L1577" s="211">
        <v>41464.658333333296</v>
      </c>
      <c r="M1577" s="203" t="s">
        <v>655</v>
      </c>
      <c r="N1577" s="212">
        <v>4</v>
      </c>
      <c r="O1577" s="203" t="s">
        <v>2639</v>
      </c>
      <c r="P1577" s="212">
        <v>1210000</v>
      </c>
      <c r="Q1577" s="205">
        <v>2</v>
      </c>
      <c r="R1577" s="203" t="s">
        <v>632</v>
      </c>
      <c r="S1577" s="211">
        <v>41467.623032407399</v>
      </c>
      <c r="T1577" s="212">
        <v>-4</v>
      </c>
      <c r="U1577" s="224">
        <v>1210000</v>
      </c>
    </row>
    <row r="1578" spans="1:21" s="183" customFormat="1" hidden="1">
      <c r="A1578" s="203" t="s">
        <v>622</v>
      </c>
      <c r="B1578" s="203" t="s">
        <v>623</v>
      </c>
      <c r="C1578" s="203" t="s">
        <v>624</v>
      </c>
      <c r="D1578" s="203"/>
      <c r="E1578" s="203" t="s">
        <v>2635</v>
      </c>
      <c r="F1578" s="203" t="s">
        <v>2636</v>
      </c>
      <c r="G1578" s="205">
        <v>2</v>
      </c>
      <c r="H1578" s="203" t="s">
        <v>79</v>
      </c>
      <c r="I1578" s="203" t="s">
        <v>1372</v>
      </c>
      <c r="J1578" s="203" t="s">
        <v>1373</v>
      </c>
      <c r="K1578" s="203" t="s">
        <v>629</v>
      </c>
      <c r="L1578" s="211">
        <v>41464.658333333296</v>
      </c>
      <c r="M1578" s="203" t="s">
        <v>655</v>
      </c>
      <c r="N1578" s="212">
        <v>4500</v>
      </c>
      <c r="O1578" s="203" t="s">
        <v>656</v>
      </c>
      <c r="P1578" s="212">
        <v>55935000</v>
      </c>
      <c r="Q1578" s="205">
        <v>1</v>
      </c>
      <c r="R1578" s="203" t="s">
        <v>632</v>
      </c>
      <c r="S1578" s="211">
        <v>41465.613842592596</v>
      </c>
      <c r="T1578" s="212">
        <v>-4500</v>
      </c>
      <c r="U1578" s="224">
        <v>55935000</v>
      </c>
    </row>
    <row r="1579" spans="1:21" s="183" customFormat="1" hidden="1">
      <c r="A1579" s="203" t="s">
        <v>622</v>
      </c>
      <c r="B1579" s="203" t="s">
        <v>623</v>
      </c>
      <c r="C1579" s="203" t="s">
        <v>624</v>
      </c>
      <c r="D1579" s="203"/>
      <c r="E1579" s="203" t="s">
        <v>2635</v>
      </c>
      <c r="F1579" s="203" t="s">
        <v>2636</v>
      </c>
      <c r="G1579" s="205">
        <v>3</v>
      </c>
      <c r="H1579" s="203" t="s">
        <v>79</v>
      </c>
      <c r="I1579" s="203" t="s">
        <v>653</v>
      </c>
      <c r="J1579" s="203" t="s">
        <v>654</v>
      </c>
      <c r="K1579" s="203" t="s">
        <v>629</v>
      </c>
      <c r="L1579" s="211">
        <v>41464.658333333296</v>
      </c>
      <c r="M1579" s="203" t="s">
        <v>655</v>
      </c>
      <c r="N1579" s="212">
        <v>1000</v>
      </c>
      <c r="O1579" s="203" t="s">
        <v>656</v>
      </c>
      <c r="P1579" s="212">
        <v>36300000</v>
      </c>
      <c r="Q1579" s="205">
        <v>1</v>
      </c>
      <c r="R1579" s="203" t="s">
        <v>632</v>
      </c>
      <c r="S1579" s="211">
        <v>41465.613842592596</v>
      </c>
      <c r="T1579" s="212">
        <v>-1000</v>
      </c>
      <c r="U1579" s="224">
        <v>36300000</v>
      </c>
    </row>
    <row r="1580" spans="1:21" s="183" customFormat="1" hidden="1">
      <c r="A1580" s="203" t="s">
        <v>622</v>
      </c>
      <c r="B1580" s="203" t="s">
        <v>623</v>
      </c>
      <c r="C1580" s="203" t="s">
        <v>624</v>
      </c>
      <c r="D1580" s="203"/>
      <c r="E1580" s="203" t="s">
        <v>2635</v>
      </c>
      <c r="F1580" s="203" t="s">
        <v>2640</v>
      </c>
      <c r="G1580" s="205">
        <v>1</v>
      </c>
      <c r="H1580" s="203" t="s">
        <v>79</v>
      </c>
      <c r="I1580" s="203" t="s">
        <v>2641</v>
      </c>
      <c r="J1580" s="203" t="s">
        <v>2642</v>
      </c>
      <c r="K1580" s="203" t="s">
        <v>629</v>
      </c>
      <c r="L1580" s="211">
        <v>41470.530011574097</v>
      </c>
      <c r="M1580" s="203" t="s">
        <v>655</v>
      </c>
      <c r="N1580" s="212">
        <v>30</v>
      </c>
      <c r="O1580" s="203" t="s">
        <v>675</v>
      </c>
      <c r="P1580" s="212">
        <v>44100000</v>
      </c>
      <c r="Q1580" s="205">
        <v>1</v>
      </c>
      <c r="R1580" s="203" t="s">
        <v>632</v>
      </c>
      <c r="S1580" s="211">
        <v>41467.623032407399</v>
      </c>
      <c r="T1580" s="212">
        <v>-30</v>
      </c>
      <c r="U1580" s="224">
        <v>44100000</v>
      </c>
    </row>
    <row r="1581" spans="1:21" s="183" customFormat="1" hidden="1">
      <c r="A1581" s="203" t="s">
        <v>622</v>
      </c>
      <c r="B1581" s="203" t="s">
        <v>623</v>
      </c>
      <c r="C1581" s="203" t="s">
        <v>624</v>
      </c>
      <c r="D1581" s="203"/>
      <c r="E1581" s="203" t="s">
        <v>2635</v>
      </c>
      <c r="F1581" s="203" t="s">
        <v>2640</v>
      </c>
      <c r="G1581" s="205">
        <v>2</v>
      </c>
      <c r="H1581" s="203" t="s">
        <v>79</v>
      </c>
      <c r="I1581" s="203" t="s">
        <v>2643</v>
      </c>
      <c r="J1581" s="203" t="s">
        <v>2644</v>
      </c>
      <c r="K1581" s="203" t="s">
        <v>629</v>
      </c>
      <c r="L1581" s="211">
        <v>41470.530011574097</v>
      </c>
      <c r="M1581" s="203" t="s">
        <v>655</v>
      </c>
      <c r="N1581" s="212">
        <v>4</v>
      </c>
      <c r="O1581" s="203" t="s">
        <v>675</v>
      </c>
      <c r="P1581" s="212">
        <v>2200000</v>
      </c>
      <c r="Q1581" s="205">
        <v>1</v>
      </c>
      <c r="R1581" s="203" t="s">
        <v>632</v>
      </c>
      <c r="S1581" s="211">
        <v>41467.623032407399</v>
      </c>
      <c r="T1581" s="212">
        <v>-4</v>
      </c>
      <c r="U1581" s="224">
        <v>2200000</v>
      </c>
    </row>
    <row r="1582" spans="1:21" s="183" customFormat="1" hidden="1">
      <c r="A1582" s="203" t="s">
        <v>622</v>
      </c>
      <c r="B1582" s="203" t="s">
        <v>623</v>
      </c>
      <c r="C1582" s="203" t="s">
        <v>624</v>
      </c>
      <c r="D1582" s="203"/>
      <c r="E1582" s="203" t="s">
        <v>2635</v>
      </c>
      <c r="F1582" s="203" t="s">
        <v>2640</v>
      </c>
      <c r="G1582" s="205">
        <v>3</v>
      </c>
      <c r="H1582" s="203" t="s">
        <v>79</v>
      </c>
      <c r="I1582" s="203" t="s">
        <v>2645</v>
      </c>
      <c r="J1582" s="203" t="s">
        <v>2646</v>
      </c>
      <c r="K1582" s="203" t="s">
        <v>629</v>
      </c>
      <c r="L1582" s="211">
        <v>41470.530011574097</v>
      </c>
      <c r="M1582" s="203" t="s">
        <v>655</v>
      </c>
      <c r="N1582" s="212">
        <v>4</v>
      </c>
      <c r="O1582" s="203" t="s">
        <v>2639</v>
      </c>
      <c r="P1582" s="212">
        <v>5500000</v>
      </c>
      <c r="Q1582" s="205">
        <v>1</v>
      </c>
      <c r="R1582" s="203" t="s">
        <v>632</v>
      </c>
      <c r="S1582" s="211">
        <v>41467.623032407399</v>
      </c>
      <c r="T1582" s="212">
        <v>-4</v>
      </c>
      <c r="U1582" s="224">
        <v>5500000</v>
      </c>
    </row>
    <row r="1583" spans="1:21" s="183" customFormat="1" hidden="1">
      <c r="A1583" s="203" t="s">
        <v>622</v>
      </c>
      <c r="B1583" s="203" t="s">
        <v>623</v>
      </c>
      <c r="C1583" s="203" t="s">
        <v>624</v>
      </c>
      <c r="D1583" s="203"/>
      <c r="E1583" s="203" t="s">
        <v>2635</v>
      </c>
      <c r="F1583" s="203" t="s">
        <v>2640</v>
      </c>
      <c r="G1583" s="205">
        <v>4</v>
      </c>
      <c r="H1583" s="203" t="s">
        <v>79</v>
      </c>
      <c r="I1583" s="203" t="s">
        <v>2647</v>
      </c>
      <c r="J1583" s="203" t="s">
        <v>2648</v>
      </c>
      <c r="K1583" s="203" t="s">
        <v>629</v>
      </c>
      <c r="L1583" s="211">
        <v>41470.530011574097</v>
      </c>
      <c r="M1583" s="203" t="s">
        <v>655</v>
      </c>
      <c r="N1583" s="212">
        <v>4</v>
      </c>
      <c r="O1583" s="203" t="s">
        <v>2639</v>
      </c>
      <c r="P1583" s="212">
        <v>7095000</v>
      </c>
      <c r="Q1583" s="205">
        <v>1</v>
      </c>
      <c r="R1583" s="203" t="s">
        <v>632</v>
      </c>
      <c r="S1583" s="211">
        <v>41467.623032407399</v>
      </c>
      <c r="T1583" s="212">
        <v>-4</v>
      </c>
      <c r="U1583" s="224">
        <v>7095000</v>
      </c>
    </row>
    <row r="1584" spans="1:21" s="183" customFormat="1" hidden="1">
      <c r="A1584" s="203" t="s">
        <v>622</v>
      </c>
      <c r="B1584" s="203" t="s">
        <v>623</v>
      </c>
      <c r="C1584" s="203" t="s">
        <v>624</v>
      </c>
      <c r="D1584" s="203"/>
      <c r="E1584" s="203" t="s">
        <v>2635</v>
      </c>
      <c r="F1584" s="203" t="s">
        <v>2640</v>
      </c>
      <c r="G1584" s="205">
        <v>5</v>
      </c>
      <c r="H1584" s="203" t="s">
        <v>79</v>
      </c>
      <c r="I1584" s="203" t="s">
        <v>2637</v>
      </c>
      <c r="J1584" s="203" t="s">
        <v>2638</v>
      </c>
      <c r="K1584" s="203" t="s">
        <v>629</v>
      </c>
      <c r="L1584" s="211">
        <v>41470.530011574097</v>
      </c>
      <c r="M1584" s="203" t="s">
        <v>655</v>
      </c>
      <c r="N1584" s="212">
        <v>4</v>
      </c>
      <c r="O1584" s="203" t="s">
        <v>2639</v>
      </c>
      <c r="P1584" s="212">
        <v>1210000</v>
      </c>
      <c r="Q1584" s="205">
        <v>1</v>
      </c>
      <c r="R1584" s="203" t="s">
        <v>632</v>
      </c>
      <c r="S1584" s="211">
        <v>41465.613842592596</v>
      </c>
      <c r="T1584" s="212">
        <v>-4</v>
      </c>
      <c r="U1584" s="224">
        <v>1210000</v>
      </c>
    </row>
    <row r="1585" spans="1:21" s="183" customFormat="1" hidden="1">
      <c r="A1585" s="203" t="s">
        <v>622</v>
      </c>
      <c r="B1585" s="203" t="s">
        <v>623</v>
      </c>
      <c r="C1585" s="203" t="s">
        <v>624</v>
      </c>
      <c r="D1585" s="203"/>
      <c r="E1585" s="203" t="s">
        <v>2635</v>
      </c>
      <c r="F1585" s="203" t="s">
        <v>2640</v>
      </c>
      <c r="G1585" s="205">
        <v>5</v>
      </c>
      <c r="H1585" s="203" t="s">
        <v>79</v>
      </c>
      <c r="I1585" s="203" t="s">
        <v>2637</v>
      </c>
      <c r="J1585" s="203" t="s">
        <v>2638</v>
      </c>
      <c r="K1585" s="203" t="s">
        <v>629</v>
      </c>
      <c r="L1585" s="211">
        <v>41470.530011574097</v>
      </c>
      <c r="M1585" s="203" t="s">
        <v>655</v>
      </c>
      <c r="N1585" s="212">
        <v>4</v>
      </c>
      <c r="O1585" s="203" t="s">
        <v>2639</v>
      </c>
      <c r="P1585" s="212">
        <v>1210000</v>
      </c>
      <c r="Q1585" s="205">
        <v>2</v>
      </c>
      <c r="R1585" s="203" t="s">
        <v>632</v>
      </c>
      <c r="S1585" s="211">
        <v>41467.623032407399</v>
      </c>
      <c r="T1585" s="212">
        <v>-4</v>
      </c>
      <c r="U1585" s="224">
        <v>1210000</v>
      </c>
    </row>
    <row r="1586" spans="1:21" s="183" customFormat="1" hidden="1">
      <c r="A1586" s="203" t="s">
        <v>622</v>
      </c>
      <c r="B1586" s="203" t="s">
        <v>623</v>
      </c>
      <c r="C1586" s="203" t="s">
        <v>624</v>
      </c>
      <c r="D1586" s="203"/>
      <c r="E1586" s="203" t="s">
        <v>2635</v>
      </c>
      <c r="F1586" s="203" t="s">
        <v>2640</v>
      </c>
      <c r="G1586" s="205">
        <v>6</v>
      </c>
      <c r="H1586" s="203" t="s">
        <v>79</v>
      </c>
      <c r="I1586" s="203" t="s">
        <v>2649</v>
      </c>
      <c r="J1586" s="203" t="s">
        <v>2650</v>
      </c>
      <c r="K1586" s="203" t="s">
        <v>629</v>
      </c>
      <c r="L1586" s="211">
        <v>41470.530011574097</v>
      </c>
      <c r="M1586" s="203" t="s">
        <v>655</v>
      </c>
      <c r="N1586" s="212">
        <v>1</v>
      </c>
      <c r="O1586" s="203" t="s">
        <v>675</v>
      </c>
      <c r="P1586" s="212">
        <v>288750</v>
      </c>
      <c r="Q1586" s="205">
        <v>1</v>
      </c>
      <c r="R1586" s="203" t="s">
        <v>632</v>
      </c>
      <c r="S1586" s="211">
        <v>41467.623032407399</v>
      </c>
      <c r="T1586" s="212">
        <v>-1</v>
      </c>
      <c r="U1586" s="224">
        <v>288750</v>
      </c>
    </row>
    <row r="1587" spans="1:21" s="183" customFormat="1" hidden="1">
      <c r="A1587" s="203" t="s">
        <v>622</v>
      </c>
      <c r="B1587" s="203" t="s">
        <v>623</v>
      </c>
      <c r="C1587" s="203" t="s">
        <v>624</v>
      </c>
      <c r="D1587" s="203"/>
      <c r="E1587" s="203" t="s">
        <v>2635</v>
      </c>
      <c r="F1587" s="203" t="s">
        <v>2640</v>
      </c>
      <c r="G1587" s="205">
        <v>7</v>
      </c>
      <c r="H1587" s="203" t="s">
        <v>79</v>
      </c>
      <c r="I1587" s="203" t="s">
        <v>2651</v>
      </c>
      <c r="J1587" s="203" t="s">
        <v>2652</v>
      </c>
      <c r="K1587" s="203" t="s">
        <v>629</v>
      </c>
      <c r="L1587" s="211">
        <v>41470.530011574097</v>
      </c>
      <c r="M1587" s="203" t="s">
        <v>655</v>
      </c>
      <c r="N1587" s="212">
        <v>2</v>
      </c>
      <c r="O1587" s="203" t="s">
        <v>675</v>
      </c>
      <c r="P1587" s="212">
        <v>3987500</v>
      </c>
      <c r="Q1587" s="205">
        <v>1</v>
      </c>
      <c r="R1587" s="203" t="s">
        <v>632</v>
      </c>
      <c r="S1587" s="211">
        <v>41467.623032407399</v>
      </c>
      <c r="T1587" s="212">
        <v>-2</v>
      </c>
      <c r="U1587" s="224">
        <v>3987500</v>
      </c>
    </row>
    <row r="1588" spans="1:21" s="183" customFormat="1" hidden="1">
      <c r="A1588" s="203" t="s">
        <v>622</v>
      </c>
      <c r="B1588" s="203" t="s">
        <v>623</v>
      </c>
      <c r="C1588" s="203" t="s">
        <v>624</v>
      </c>
      <c r="D1588" s="203"/>
      <c r="E1588" s="203" t="s">
        <v>2635</v>
      </c>
      <c r="F1588" s="203" t="s">
        <v>2640</v>
      </c>
      <c r="G1588" s="205">
        <v>8</v>
      </c>
      <c r="H1588" s="203" t="s">
        <v>79</v>
      </c>
      <c r="I1588" s="203" t="s">
        <v>2653</v>
      </c>
      <c r="J1588" s="203" t="s">
        <v>2654</v>
      </c>
      <c r="K1588" s="203" t="s">
        <v>629</v>
      </c>
      <c r="L1588" s="211">
        <v>41470.530011574097</v>
      </c>
      <c r="M1588" s="203" t="s">
        <v>655</v>
      </c>
      <c r="N1588" s="212">
        <v>1</v>
      </c>
      <c r="O1588" s="203" t="s">
        <v>2639</v>
      </c>
      <c r="P1588" s="212">
        <v>214500</v>
      </c>
      <c r="Q1588" s="205">
        <v>1</v>
      </c>
      <c r="R1588" s="203" t="s">
        <v>632</v>
      </c>
      <c r="S1588" s="211">
        <v>41467.623032407399</v>
      </c>
      <c r="T1588" s="212">
        <v>-1</v>
      </c>
      <c r="U1588" s="224">
        <v>214500</v>
      </c>
    </row>
    <row r="1589" spans="1:21" s="183" customFormat="1" hidden="1">
      <c r="A1589" s="203" t="s">
        <v>622</v>
      </c>
      <c r="B1589" s="203" t="s">
        <v>623</v>
      </c>
      <c r="C1589" s="203" t="s">
        <v>624</v>
      </c>
      <c r="D1589" s="203"/>
      <c r="E1589" s="203" t="s">
        <v>2635</v>
      </c>
      <c r="F1589" s="203" t="s">
        <v>2640</v>
      </c>
      <c r="G1589" s="205">
        <v>9</v>
      </c>
      <c r="H1589" s="203" t="s">
        <v>79</v>
      </c>
      <c r="I1589" s="203" t="s">
        <v>2655</v>
      </c>
      <c r="J1589" s="203" t="s">
        <v>2656</v>
      </c>
      <c r="K1589" s="203" t="s">
        <v>629</v>
      </c>
      <c r="L1589" s="211">
        <v>41470.530011574097</v>
      </c>
      <c r="M1589" s="203" t="s">
        <v>655</v>
      </c>
      <c r="N1589" s="212">
        <v>8</v>
      </c>
      <c r="O1589" s="203" t="s">
        <v>675</v>
      </c>
      <c r="P1589" s="212">
        <v>968000</v>
      </c>
      <c r="Q1589" s="205">
        <v>1</v>
      </c>
      <c r="R1589" s="203" t="s">
        <v>632</v>
      </c>
      <c r="S1589" s="211">
        <v>41467.623032407399</v>
      </c>
      <c r="T1589" s="212">
        <v>-8</v>
      </c>
      <c r="U1589" s="224">
        <v>968000</v>
      </c>
    </row>
    <row r="1590" spans="1:21" s="183" customFormat="1" hidden="1">
      <c r="A1590" s="203" t="s">
        <v>622</v>
      </c>
      <c r="B1590" s="203" t="s">
        <v>623</v>
      </c>
      <c r="C1590" s="203" t="s">
        <v>624</v>
      </c>
      <c r="D1590" s="203"/>
      <c r="E1590" s="203" t="s">
        <v>2657</v>
      </c>
      <c r="F1590" s="203" t="s">
        <v>629</v>
      </c>
      <c r="G1590" s="205" t="s">
        <v>629</v>
      </c>
      <c r="H1590" s="203" t="s">
        <v>79</v>
      </c>
      <c r="I1590" s="203" t="s">
        <v>2658</v>
      </c>
      <c r="J1590" s="203" t="s">
        <v>2659</v>
      </c>
      <c r="K1590" s="203" t="s">
        <v>629</v>
      </c>
      <c r="L1590" s="211">
        <v>41477.563888888901</v>
      </c>
      <c r="M1590" s="203" t="s">
        <v>630</v>
      </c>
      <c r="N1590" s="212">
        <v>2</v>
      </c>
      <c r="O1590" s="203" t="s">
        <v>629</v>
      </c>
      <c r="P1590" s="212">
        <v>933500</v>
      </c>
      <c r="Q1590" s="205">
        <v>1</v>
      </c>
      <c r="R1590" s="203" t="s">
        <v>632</v>
      </c>
      <c r="S1590" s="211">
        <v>41463.626504629603</v>
      </c>
      <c r="T1590" s="212">
        <v>-2</v>
      </c>
      <c r="U1590" s="224">
        <v>933500</v>
      </c>
    </row>
    <row r="1591" spans="1:21" s="183" customFormat="1" hidden="1">
      <c r="A1591" s="203" t="s">
        <v>622</v>
      </c>
      <c r="B1591" s="203" t="s">
        <v>623</v>
      </c>
      <c r="C1591" s="203" t="s">
        <v>624</v>
      </c>
      <c r="D1591" s="203"/>
      <c r="E1591" s="203" t="s">
        <v>2660</v>
      </c>
      <c r="F1591" s="203" t="s">
        <v>629</v>
      </c>
      <c r="G1591" s="205" t="s">
        <v>629</v>
      </c>
      <c r="H1591" s="203" t="s">
        <v>79</v>
      </c>
      <c r="I1591" s="203" t="s">
        <v>1087</v>
      </c>
      <c r="J1591" s="203" t="s">
        <v>502</v>
      </c>
      <c r="K1591" s="203" t="s">
        <v>629</v>
      </c>
      <c r="L1591" s="211">
        <v>41466.583333333299</v>
      </c>
      <c r="M1591" s="203" t="s">
        <v>630</v>
      </c>
      <c r="N1591" s="212">
        <v>30</v>
      </c>
      <c r="O1591" s="203" t="s">
        <v>629</v>
      </c>
      <c r="P1591" s="212">
        <v>900000</v>
      </c>
      <c r="Q1591" s="205">
        <v>1</v>
      </c>
      <c r="R1591" s="203" t="s">
        <v>629</v>
      </c>
      <c r="S1591" s="203" t="s">
        <v>629</v>
      </c>
      <c r="T1591" s="212" t="s">
        <v>629</v>
      </c>
      <c r="U1591" s="224" t="s">
        <v>629</v>
      </c>
    </row>
    <row r="1592" spans="1:21" s="183" customFormat="1" hidden="1">
      <c r="A1592" s="203" t="s">
        <v>622</v>
      </c>
      <c r="B1592" s="203" t="s">
        <v>623</v>
      </c>
      <c r="C1592" s="203" t="s">
        <v>624</v>
      </c>
      <c r="D1592" s="203"/>
      <c r="E1592" s="203" t="s">
        <v>2660</v>
      </c>
      <c r="F1592" s="203" t="s">
        <v>629</v>
      </c>
      <c r="G1592" s="205" t="s">
        <v>629</v>
      </c>
      <c r="H1592" s="203" t="s">
        <v>79</v>
      </c>
      <c r="I1592" s="203" t="s">
        <v>2661</v>
      </c>
      <c r="J1592" s="203" t="s">
        <v>2662</v>
      </c>
      <c r="K1592" s="203" t="s">
        <v>629</v>
      </c>
      <c r="L1592" s="211">
        <v>41466.583333333299</v>
      </c>
      <c r="M1592" s="203" t="s">
        <v>630</v>
      </c>
      <c r="N1592" s="212">
        <v>2</v>
      </c>
      <c r="O1592" s="203" t="s">
        <v>629</v>
      </c>
      <c r="P1592" s="212">
        <v>113850</v>
      </c>
      <c r="Q1592" s="205">
        <v>1</v>
      </c>
      <c r="R1592" s="203" t="s">
        <v>629</v>
      </c>
      <c r="S1592" s="203" t="s">
        <v>629</v>
      </c>
      <c r="T1592" s="212" t="s">
        <v>629</v>
      </c>
      <c r="U1592" s="224" t="s">
        <v>629</v>
      </c>
    </row>
    <row r="1593" spans="1:21" s="183" customFormat="1" hidden="1">
      <c r="A1593" s="203" t="s">
        <v>622</v>
      </c>
      <c r="B1593" s="203" t="s">
        <v>623</v>
      </c>
      <c r="C1593" s="203" t="s">
        <v>624</v>
      </c>
      <c r="D1593" s="203"/>
      <c r="E1593" s="203" t="s">
        <v>2663</v>
      </c>
      <c r="F1593" s="203" t="s">
        <v>629</v>
      </c>
      <c r="G1593" s="205" t="s">
        <v>629</v>
      </c>
      <c r="H1593" s="203" t="s">
        <v>79</v>
      </c>
      <c r="I1593" s="203" t="s">
        <v>2664</v>
      </c>
      <c r="J1593" s="203" t="s">
        <v>2665</v>
      </c>
      <c r="K1593" s="203" t="s">
        <v>629</v>
      </c>
      <c r="L1593" s="211">
        <v>41474.5625</v>
      </c>
      <c r="M1593" s="203" t="s">
        <v>630</v>
      </c>
      <c r="N1593" s="212">
        <v>4</v>
      </c>
      <c r="O1593" s="203" t="s">
        <v>629</v>
      </c>
      <c r="P1593" s="212">
        <v>0</v>
      </c>
      <c r="Q1593" s="205">
        <v>1</v>
      </c>
      <c r="R1593" s="203" t="s">
        <v>632</v>
      </c>
      <c r="S1593" s="211">
        <v>41579.839178240698</v>
      </c>
      <c r="T1593" s="212">
        <v>-4</v>
      </c>
      <c r="U1593" s="224">
        <v>1979208</v>
      </c>
    </row>
    <row r="1594" spans="1:21" s="183" customFormat="1" hidden="1">
      <c r="A1594" s="203" t="s">
        <v>622</v>
      </c>
      <c r="B1594" s="203" t="s">
        <v>623</v>
      </c>
      <c r="C1594" s="203" t="s">
        <v>624</v>
      </c>
      <c r="D1594" s="203"/>
      <c r="E1594" s="203" t="s">
        <v>2666</v>
      </c>
      <c r="F1594" s="203" t="s">
        <v>629</v>
      </c>
      <c r="G1594" s="205" t="s">
        <v>629</v>
      </c>
      <c r="H1594" s="203" t="s">
        <v>79</v>
      </c>
      <c r="I1594" s="203" t="s">
        <v>859</v>
      </c>
      <c r="J1594" s="203" t="s">
        <v>860</v>
      </c>
      <c r="K1594" s="203" t="s">
        <v>629</v>
      </c>
      <c r="L1594" s="211">
        <v>41519.639583333301</v>
      </c>
      <c r="M1594" s="203" t="s">
        <v>630</v>
      </c>
      <c r="N1594" s="212">
        <v>1</v>
      </c>
      <c r="O1594" s="203" t="s">
        <v>629</v>
      </c>
      <c r="P1594" s="212">
        <v>350000</v>
      </c>
      <c r="Q1594" s="205">
        <v>1</v>
      </c>
      <c r="R1594" s="203" t="s">
        <v>632</v>
      </c>
      <c r="S1594" s="211">
        <v>41579.830949074101</v>
      </c>
      <c r="T1594" s="212">
        <v>-1</v>
      </c>
      <c r="U1594" s="224">
        <v>350000</v>
      </c>
    </row>
    <row r="1595" spans="1:21" s="183" customFormat="1" hidden="1">
      <c r="A1595" s="203" t="s">
        <v>622</v>
      </c>
      <c r="B1595" s="203" t="s">
        <v>623</v>
      </c>
      <c r="C1595" s="203" t="s">
        <v>624</v>
      </c>
      <c r="D1595" s="203"/>
      <c r="E1595" s="203" t="s">
        <v>2666</v>
      </c>
      <c r="F1595" s="203" t="s">
        <v>629</v>
      </c>
      <c r="G1595" s="205" t="s">
        <v>629</v>
      </c>
      <c r="H1595" s="203" t="s">
        <v>79</v>
      </c>
      <c r="I1595" s="203" t="s">
        <v>2667</v>
      </c>
      <c r="J1595" s="203" t="s">
        <v>2668</v>
      </c>
      <c r="K1595" s="203" t="s">
        <v>629</v>
      </c>
      <c r="L1595" s="211">
        <v>41519.583333333299</v>
      </c>
      <c r="M1595" s="203" t="s">
        <v>630</v>
      </c>
      <c r="N1595" s="212">
        <v>2</v>
      </c>
      <c r="O1595" s="203" t="s">
        <v>629</v>
      </c>
      <c r="P1595" s="212">
        <v>0</v>
      </c>
      <c r="Q1595" s="205">
        <v>1</v>
      </c>
      <c r="R1595" s="203" t="s">
        <v>632</v>
      </c>
      <c r="S1595" s="211">
        <v>41579.830937500003</v>
      </c>
      <c r="T1595" s="212">
        <v>-2</v>
      </c>
      <c r="U1595" s="224">
        <v>6650000</v>
      </c>
    </row>
    <row r="1596" spans="1:21" s="183" customFormat="1" hidden="1">
      <c r="A1596" s="203" t="s">
        <v>622</v>
      </c>
      <c r="B1596" s="203" t="s">
        <v>623</v>
      </c>
      <c r="C1596" s="203" t="s">
        <v>624</v>
      </c>
      <c r="D1596" s="203"/>
      <c r="E1596" s="203" t="s">
        <v>2669</v>
      </c>
      <c r="F1596" s="203" t="s">
        <v>629</v>
      </c>
      <c r="G1596" s="205" t="s">
        <v>629</v>
      </c>
      <c r="H1596" s="203" t="s">
        <v>79</v>
      </c>
      <c r="I1596" s="203" t="s">
        <v>2670</v>
      </c>
      <c r="J1596" s="203" t="s">
        <v>2671</v>
      </c>
      <c r="K1596" s="203" t="s">
        <v>629</v>
      </c>
      <c r="L1596" s="211">
        <v>41575.438912037003</v>
      </c>
      <c r="M1596" s="203" t="s">
        <v>630</v>
      </c>
      <c r="N1596" s="212">
        <v>2</v>
      </c>
      <c r="O1596" s="203" t="s">
        <v>629</v>
      </c>
      <c r="P1596" s="212">
        <v>0</v>
      </c>
      <c r="Q1596" s="205">
        <v>1</v>
      </c>
      <c r="R1596" s="203" t="s">
        <v>632</v>
      </c>
      <c r="S1596" s="211">
        <v>41620.661180555602</v>
      </c>
      <c r="T1596" s="212">
        <v>-2</v>
      </c>
      <c r="U1596" s="224">
        <v>26772000</v>
      </c>
    </row>
    <row r="1597" spans="1:21" s="183" customFormat="1" hidden="1">
      <c r="A1597" s="203" t="s">
        <v>622</v>
      </c>
      <c r="B1597" s="203" t="s">
        <v>623</v>
      </c>
      <c r="C1597" s="203" t="s">
        <v>624</v>
      </c>
      <c r="D1597" s="203"/>
      <c r="E1597" s="203" t="s">
        <v>2672</v>
      </c>
      <c r="F1597" s="203" t="s">
        <v>629</v>
      </c>
      <c r="G1597" s="205" t="s">
        <v>629</v>
      </c>
      <c r="H1597" s="203" t="s">
        <v>79</v>
      </c>
      <c r="I1597" s="203" t="s">
        <v>2016</v>
      </c>
      <c r="J1597" s="203" t="s">
        <v>2017</v>
      </c>
      <c r="K1597" s="203" t="s">
        <v>629</v>
      </c>
      <c r="L1597" s="211">
        <v>41519.309826388897</v>
      </c>
      <c r="M1597" s="203" t="s">
        <v>630</v>
      </c>
      <c r="N1597" s="212">
        <v>1</v>
      </c>
      <c r="O1597" s="203" t="s">
        <v>629</v>
      </c>
      <c r="P1597" s="212">
        <v>0</v>
      </c>
      <c r="Q1597" s="205">
        <v>1</v>
      </c>
      <c r="R1597" s="203" t="s">
        <v>632</v>
      </c>
      <c r="S1597" s="211">
        <v>41579.8468055556</v>
      </c>
      <c r="T1597" s="212">
        <v>-1</v>
      </c>
      <c r="U1597" s="224">
        <v>4753000</v>
      </c>
    </row>
    <row r="1598" spans="1:21" s="183" customFormat="1" hidden="1">
      <c r="A1598" s="203" t="s">
        <v>622</v>
      </c>
      <c r="B1598" s="203" t="s">
        <v>623</v>
      </c>
      <c r="C1598" s="203" t="s">
        <v>624</v>
      </c>
      <c r="D1598" s="203"/>
      <c r="E1598" s="203" t="s">
        <v>2673</v>
      </c>
      <c r="F1598" s="203" t="s">
        <v>629</v>
      </c>
      <c r="G1598" s="205" t="s">
        <v>629</v>
      </c>
      <c r="H1598" s="203" t="s">
        <v>79</v>
      </c>
      <c r="I1598" s="203" t="s">
        <v>2674</v>
      </c>
      <c r="J1598" s="203" t="s">
        <v>2675</v>
      </c>
      <c r="K1598" s="203" t="s">
        <v>629</v>
      </c>
      <c r="L1598" s="211">
        <v>41473.627777777801</v>
      </c>
      <c r="M1598" s="203" t="s">
        <v>630</v>
      </c>
      <c r="N1598" s="212">
        <v>4</v>
      </c>
      <c r="O1598" s="203" t="s">
        <v>629</v>
      </c>
      <c r="P1598" s="212">
        <v>0</v>
      </c>
      <c r="Q1598" s="205">
        <v>1</v>
      </c>
      <c r="R1598" s="203" t="s">
        <v>629</v>
      </c>
      <c r="S1598" s="203" t="s">
        <v>629</v>
      </c>
      <c r="T1598" s="212" t="s">
        <v>629</v>
      </c>
      <c r="U1598" s="224" t="s">
        <v>629</v>
      </c>
    </row>
    <row r="1599" spans="1:21" s="183" customFormat="1" hidden="1">
      <c r="A1599" s="203" t="s">
        <v>622</v>
      </c>
      <c r="B1599" s="203" t="s">
        <v>623</v>
      </c>
      <c r="C1599" s="203" t="s">
        <v>624</v>
      </c>
      <c r="D1599" s="203"/>
      <c r="E1599" s="203" t="s">
        <v>2673</v>
      </c>
      <c r="F1599" s="203" t="s">
        <v>629</v>
      </c>
      <c r="G1599" s="205" t="s">
        <v>629</v>
      </c>
      <c r="H1599" s="203" t="s">
        <v>79</v>
      </c>
      <c r="I1599" s="203" t="s">
        <v>2676</v>
      </c>
      <c r="J1599" s="203" t="s">
        <v>2677</v>
      </c>
      <c r="K1599" s="203" t="s">
        <v>629</v>
      </c>
      <c r="L1599" s="211">
        <v>41473.627777777801</v>
      </c>
      <c r="M1599" s="203" t="s">
        <v>630</v>
      </c>
      <c r="N1599" s="212">
        <v>1</v>
      </c>
      <c r="O1599" s="203" t="s">
        <v>629</v>
      </c>
      <c r="P1599" s="212">
        <v>0</v>
      </c>
      <c r="Q1599" s="205">
        <v>1</v>
      </c>
      <c r="R1599" s="203" t="s">
        <v>629</v>
      </c>
      <c r="S1599" s="203" t="s">
        <v>629</v>
      </c>
      <c r="T1599" s="212" t="s">
        <v>629</v>
      </c>
      <c r="U1599" s="224" t="s">
        <v>629</v>
      </c>
    </row>
    <row r="1600" spans="1:21" s="183" customFormat="1" hidden="1">
      <c r="A1600" s="203" t="s">
        <v>622</v>
      </c>
      <c r="B1600" s="203" t="s">
        <v>623</v>
      </c>
      <c r="C1600" s="203" t="s">
        <v>624</v>
      </c>
      <c r="D1600" s="203"/>
      <c r="E1600" s="203" t="s">
        <v>2678</v>
      </c>
      <c r="F1600" s="203" t="s">
        <v>629</v>
      </c>
      <c r="G1600" s="205" t="s">
        <v>629</v>
      </c>
      <c r="H1600" s="203" t="s">
        <v>79</v>
      </c>
      <c r="I1600" s="203" t="s">
        <v>783</v>
      </c>
      <c r="J1600" s="203" t="s">
        <v>466</v>
      </c>
      <c r="K1600" s="203" t="s">
        <v>629</v>
      </c>
      <c r="L1600" s="211">
        <v>41471.632638888899</v>
      </c>
      <c r="M1600" s="203" t="s">
        <v>630</v>
      </c>
      <c r="N1600" s="212">
        <v>1</v>
      </c>
      <c r="O1600" s="203" t="s">
        <v>629</v>
      </c>
      <c r="P1600" s="212">
        <v>124093</v>
      </c>
      <c r="Q1600" s="205">
        <v>1</v>
      </c>
      <c r="R1600" s="203" t="s">
        <v>632</v>
      </c>
      <c r="S1600" s="211">
        <v>41465.606400463003</v>
      </c>
      <c r="T1600" s="212">
        <v>-1</v>
      </c>
      <c r="U1600" s="224">
        <v>124093</v>
      </c>
    </row>
    <row r="1601" spans="1:21" s="183" customFormat="1" hidden="1">
      <c r="A1601" s="203" t="s">
        <v>622</v>
      </c>
      <c r="B1601" s="203" t="s">
        <v>623</v>
      </c>
      <c r="C1601" s="203" t="s">
        <v>624</v>
      </c>
      <c r="D1601" s="203"/>
      <c r="E1601" s="203" t="s">
        <v>2679</v>
      </c>
      <c r="F1601" s="203" t="s">
        <v>629</v>
      </c>
      <c r="G1601" s="205" t="s">
        <v>629</v>
      </c>
      <c r="H1601" s="203" t="s">
        <v>79</v>
      </c>
      <c r="I1601" s="203" t="s">
        <v>2016</v>
      </c>
      <c r="J1601" s="203" t="s">
        <v>2017</v>
      </c>
      <c r="K1601" s="203" t="s">
        <v>629</v>
      </c>
      <c r="L1601" s="211">
        <v>41519.308842592603</v>
      </c>
      <c r="M1601" s="203" t="s">
        <v>630</v>
      </c>
      <c r="N1601" s="212">
        <v>1</v>
      </c>
      <c r="O1601" s="203" t="s">
        <v>629</v>
      </c>
      <c r="P1601" s="212">
        <v>0</v>
      </c>
      <c r="Q1601" s="205">
        <v>1</v>
      </c>
      <c r="R1601" s="203" t="s">
        <v>632</v>
      </c>
      <c r="S1601" s="211">
        <v>41620.662418981497</v>
      </c>
      <c r="T1601" s="212">
        <v>-1</v>
      </c>
      <c r="U1601" s="224">
        <v>5390000</v>
      </c>
    </row>
    <row r="1602" spans="1:21" s="183" customFormat="1" hidden="1">
      <c r="A1602" s="203" t="s">
        <v>622</v>
      </c>
      <c r="B1602" s="203" t="s">
        <v>623</v>
      </c>
      <c r="C1602" s="203" t="s">
        <v>624</v>
      </c>
      <c r="D1602" s="203"/>
      <c r="E1602" s="203" t="s">
        <v>2680</v>
      </c>
      <c r="F1602" s="203" t="s">
        <v>629</v>
      </c>
      <c r="G1602" s="205" t="s">
        <v>629</v>
      </c>
      <c r="H1602" s="203" t="s">
        <v>79</v>
      </c>
      <c r="I1602" s="203" t="s">
        <v>2681</v>
      </c>
      <c r="J1602" s="203" t="s">
        <v>2682</v>
      </c>
      <c r="K1602" s="203" t="s">
        <v>629</v>
      </c>
      <c r="L1602" s="211">
        <v>41486.597222222197</v>
      </c>
      <c r="M1602" s="203" t="s">
        <v>630</v>
      </c>
      <c r="N1602" s="212">
        <v>16</v>
      </c>
      <c r="O1602" s="203" t="s">
        <v>629</v>
      </c>
      <c r="P1602" s="212">
        <v>0</v>
      </c>
      <c r="Q1602" s="205">
        <v>1</v>
      </c>
      <c r="R1602" s="203" t="s">
        <v>632</v>
      </c>
      <c r="S1602" s="211">
        <v>41507.497997685197</v>
      </c>
      <c r="T1602" s="212">
        <v>-16</v>
      </c>
      <c r="U1602" s="224">
        <v>1663200</v>
      </c>
    </row>
    <row r="1603" spans="1:21" s="183" customFormat="1" hidden="1">
      <c r="A1603" s="203" t="s">
        <v>622</v>
      </c>
      <c r="B1603" s="203" t="s">
        <v>623</v>
      </c>
      <c r="C1603" s="203" t="s">
        <v>624</v>
      </c>
      <c r="D1603" s="203"/>
      <c r="E1603" s="203" t="s">
        <v>2683</v>
      </c>
      <c r="F1603" s="203" t="s">
        <v>2684</v>
      </c>
      <c r="G1603" s="205">
        <v>1</v>
      </c>
      <c r="H1603" s="203" t="s">
        <v>79</v>
      </c>
      <c r="I1603" s="203" t="s">
        <v>961</v>
      </c>
      <c r="J1603" s="203" t="s">
        <v>962</v>
      </c>
      <c r="K1603" s="203" t="s">
        <v>629</v>
      </c>
      <c r="L1603" s="211">
        <v>41537.666793981502</v>
      </c>
      <c r="M1603" s="203" t="s">
        <v>630</v>
      </c>
      <c r="N1603" s="212">
        <v>1</v>
      </c>
      <c r="O1603" s="203" t="s">
        <v>950</v>
      </c>
      <c r="P1603" s="212">
        <v>612563</v>
      </c>
      <c r="Q1603" s="205">
        <v>1</v>
      </c>
      <c r="R1603" s="203" t="s">
        <v>632</v>
      </c>
      <c r="S1603" s="211">
        <v>41535.676539351902</v>
      </c>
      <c r="T1603" s="212">
        <v>-1</v>
      </c>
      <c r="U1603" s="224">
        <v>612563</v>
      </c>
    </row>
    <row r="1604" spans="1:21" s="183" customFormat="1" hidden="1">
      <c r="A1604" s="203" t="s">
        <v>622</v>
      </c>
      <c r="B1604" s="203" t="s">
        <v>623</v>
      </c>
      <c r="C1604" s="203" t="s">
        <v>624</v>
      </c>
      <c r="D1604" s="203"/>
      <c r="E1604" s="203" t="s">
        <v>2683</v>
      </c>
      <c r="F1604" s="203" t="s">
        <v>2684</v>
      </c>
      <c r="G1604" s="205">
        <v>2</v>
      </c>
      <c r="H1604" s="203" t="s">
        <v>79</v>
      </c>
      <c r="I1604" s="203" t="s">
        <v>2514</v>
      </c>
      <c r="J1604" s="203" t="s">
        <v>2515</v>
      </c>
      <c r="K1604" s="203" t="s">
        <v>629</v>
      </c>
      <c r="L1604" s="211">
        <v>41537.666793981502</v>
      </c>
      <c r="M1604" s="203" t="s">
        <v>630</v>
      </c>
      <c r="N1604" s="212">
        <v>9</v>
      </c>
      <c r="O1604" s="203" t="s">
        <v>631</v>
      </c>
      <c r="P1604" s="212">
        <v>135000</v>
      </c>
      <c r="Q1604" s="205">
        <v>1</v>
      </c>
      <c r="R1604" s="203" t="s">
        <v>632</v>
      </c>
      <c r="S1604" s="211">
        <v>41535.676539351902</v>
      </c>
      <c r="T1604" s="212">
        <v>-9</v>
      </c>
      <c r="U1604" s="224">
        <v>135000</v>
      </c>
    </row>
    <row r="1605" spans="1:21" s="183" customFormat="1" hidden="1">
      <c r="A1605" s="203" t="s">
        <v>622</v>
      </c>
      <c r="B1605" s="203" t="s">
        <v>623</v>
      </c>
      <c r="C1605" s="203" t="s">
        <v>624</v>
      </c>
      <c r="D1605" s="203"/>
      <c r="E1605" s="203" t="s">
        <v>2685</v>
      </c>
      <c r="F1605" s="203" t="s">
        <v>629</v>
      </c>
      <c r="G1605" s="205" t="s">
        <v>629</v>
      </c>
      <c r="H1605" s="203" t="s">
        <v>79</v>
      </c>
      <c r="I1605" s="203" t="s">
        <v>649</v>
      </c>
      <c r="J1605" s="203" t="s">
        <v>431</v>
      </c>
      <c r="K1605" s="203" t="s">
        <v>629</v>
      </c>
      <c r="L1605" s="211">
        <v>41534.666666666701</v>
      </c>
      <c r="M1605" s="203" t="s">
        <v>630</v>
      </c>
      <c r="N1605" s="212">
        <v>3</v>
      </c>
      <c r="O1605" s="203" t="s">
        <v>629</v>
      </c>
      <c r="P1605" s="212">
        <v>212432.01</v>
      </c>
      <c r="Q1605" s="205">
        <v>1</v>
      </c>
      <c r="R1605" s="203" t="s">
        <v>632</v>
      </c>
      <c r="S1605" s="211">
        <v>41555.499768518501</v>
      </c>
      <c r="T1605" s="212">
        <v>-3</v>
      </c>
      <c r="U1605" s="224">
        <v>2548260</v>
      </c>
    </row>
    <row r="1606" spans="1:21" s="183" customFormat="1" hidden="1">
      <c r="A1606" s="203" t="s">
        <v>622</v>
      </c>
      <c r="B1606" s="203" t="s">
        <v>623</v>
      </c>
      <c r="C1606" s="203" t="s">
        <v>624</v>
      </c>
      <c r="D1606" s="203"/>
      <c r="E1606" s="203" t="s">
        <v>2686</v>
      </c>
      <c r="F1606" s="203" t="s">
        <v>2687</v>
      </c>
      <c r="G1606" s="205">
        <v>1</v>
      </c>
      <c r="H1606" s="203" t="s">
        <v>79</v>
      </c>
      <c r="I1606" s="203" t="s">
        <v>2610</v>
      </c>
      <c r="J1606" s="203" t="s">
        <v>2688</v>
      </c>
      <c r="K1606" s="203" t="s">
        <v>629</v>
      </c>
      <c r="L1606" s="211">
        <v>41519.426840277803</v>
      </c>
      <c r="M1606" s="203" t="s">
        <v>630</v>
      </c>
      <c r="N1606" s="212">
        <v>1</v>
      </c>
      <c r="O1606" s="203" t="s">
        <v>631</v>
      </c>
      <c r="P1606" s="212">
        <v>742500</v>
      </c>
      <c r="Q1606" s="205">
        <v>1</v>
      </c>
      <c r="R1606" s="203" t="s">
        <v>632</v>
      </c>
      <c r="S1606" s="211">
        <v>41516.4305439815</v>
      </c>
      <c r="T1606" s="212">
        <v>-1</v>
      </c>
      <c r="U1606" s="224">
        <v>742500</v>
      </c>
    </row>
    <row r="1607" spans="1:21" s="183" customFormat="1" hidden="1">
      <c r="A1607" s="203" t="s">
        <v>622</v>
      </c>
      <c r="B1607" s="203" t="s">
        <v>623</v>
      </c>
      <c r="C1607" s="203" t="s">
        <v>624</v>
      </c>
      <c r="D1607" s="203"/>
      <c r="E1607" s="203" t="s">
        <v>2686</v>
      </c>
      <c r="F1607" s="203" t="s">
        <v>2687</v>
      </c>
      <c r="G1607" s="205">
        <v>2</v>
      </c>
      <c r="H1607" s="203" t="s">
        <v>79</v>
      </c>
      <c r="I1607" s="203" t="s">
        <v>2612</v>
      </c>
      <c r="J1607" s="203" t="s">
        <v>2613</v>
      </c>
      <c r="K1607" s="203" t="s">
        <v>629</v>
      </c>
      <c r="L1607" s="211">
        <v>41519.426840277803</v>
      </c>
      <c r="M1607" s="203" t="s">
        <v>630</v>
      </c>
      <c r="N1607" s="212">
        <v>2</v>
      </c>
      <c r="O1607" s="203" t="s">
        <v>631</v>
      </c>
      <c r="P1607" s="212">
        <v>1693612.8</v>
      </c>
      <c r="Q1607" s="205">
        <v>1</v>
      </c>
      <c r="R1607" s="203" t="s">
        <v>632</v>
      </c>
      <c r="S1607" s="211">
        <v>41516.430532407401</v>
      </c>
      <c r="T1607" s="212">
        <v>-2</v>
      </c>
      <c r="U1607" s="224">
        <v>1693612.8</v>
      </c>
    </row>
    <row r="1608" spans="1:21" s="183" customFormat="1" hidden="1">
      <c r="A1608" s="203" t="s">
        <v>622</v>
      </c>
      <c r="B1608" s="203" t="s">
        <v>623</v>
      </c>
      <c r="C1608" s="203" t="s">
        <v>624</v>
      </c>
      <c r="D1608" s="203"/>
      <c r="E1608" s="203" t="s">
        <v>2689</v>
      </c>
      <c r="F1608" s="203" t="s">
        <v>629</v>
      </c>
      <c r="G1608" s="205" t="s">
        <v>629</v>
      </c>
      <c r="H1608" s="203" t="s">
        <v>79</v>
      </c>
      <c r="I1608" s="203" t="s">
        <v>2511</v>
      </c>
      <c r="J1608" s="203" t="s">
        <v>2512</v>
      </c>
      <c r="K1608" s="203" t="s">
        <v>629</v>
      </c>
      <c r="L1608" s="211">
        <v>41474.583333333299</v>
      </c>
      <c r="M1608" s="203" t="s">
        <v>630</v>
      </c>
      <c r="N1608" s="212">
        <v>1</v>
      </c>
      <c r="O1608" s="203" t="s">
        <v>629</v>
      </c>
      <c r="P1608" s="212">
        <v>616000</v>
      </c>
      <c r="Q1608" s="205">
        <v>1</v>
      </c>
      <c r="R1608" s="203" t="s">
        <v>632</v>
      </c>
      <c r="S1608" s="211">
        <v>41477.568032407398</v>
      </c>
      <c r="T1608" s="212">
        <v>-1</v>
      </c>
      <c r="U1608" s="224">
        <v>616000</v>
      </c>
    </row>
    <row r="1609" spans="1:21" s="183" customFormat="1" hidden="1">
      <c r="A1609" s="203" t="s">
        <v>622</v>
      </c>
      <c r="B1609" s="203" t="s">
        <v>623</v>
      </c>
      <c r="C1609" s="203" t="s">
        <v>624</v>
      </c>
      <c r="D1609" s="203"/>
      <c r="E1609" s="203" t="s">
        <v>2690</v>
      </c>
      <c r="F1609" s="203" t="s">
        <v>629</v>
      </c>
      <c r="G1609" s="205" t="s">
        <v>629</v>
      </c>
      <c r="H1609" s="203" t="s">
        <v>79</v>
      </c>
      <c r="I1609" s="203" t="s">
        <v>2691</v>
      </c>
      <c r="J1609" s="203" t="s">
        <v>2692</v>
      </c>
      <c r="K1609" s="203" t="s">
        <v>629</v>
      </c>
      <c r="L1609" s="211">
        <v>41486.856249999997</v>
      </c>
      <c r="M1609" s="203" t="s">
        <v>630</v>
      </c>
      <c r="N1609" s="212">
        <v>5</v>
      </c>
      <c r="O1609" s="203" t="s">
        <v>629</v>
      </c>
      <c r="P1609" s="212">
        <v>0</v>
      </c>
      <c r="Q1609" s="205">
        <v>1</v>
      </c>
      <c r="R1609" s="203" t="s">
        <v>629</v>
      </c>
      <c r="S1609" s="203" t="s">
        <v>629</v>
      </c>
      <c r="T1609" s="212" t="s">
        <v>629</v>
      </c>
      <c r="U1609" s="224" t="s">
        <v>629</v>
      </c>
    </row>
    <row r="1610" spans="1:21" s="183" customFormat="1" hidden="1">
      <c r="A1610" s="203" t="s">
        <v>622</v>
      </c>
      <c r="B1610" s="203" t="s">
        <v>623</v>
      </c>
      <c r="C1610" s="203" t="s">
        <v>624</v>
      </c>
      <c r="D1610" s="203"/>
      <c r="E1610" s="203" t="s">
        <v>2693</v>
      </c>
      <c r="F1610" s="203" t="s">
        <v>629</v>
      </c>
      <c r="G1610" s="205" t="s">
        <v>629</v>
      </c>
      <c r="H1610" s="203" t="s">
        <v>79</v>
      </c>
      <c r="I1610" s="203" t="s">
        <v>2694</v>
      </c>
      <c r="J1610" s="203" t="s">
        <v>2695</v>
      </c>
      <c r="K1610" s="203" t="s">
        <v>629</v>
      </c>
      <c r="L1610" s="211">
        <v>41477.601388888899</v>
      </c>
      <c r="M1610" s="203" t="s">
        <v>630</v>
      </c>
      <c r="N1610" s="212">
        <v>500</v>
      </c>
      <c r="O1610" s="203" t="s">
        <v>629</v>
      </c>
      <c r="P1610" s="212">
        <v>0</v>
      </c>
      <c r="Q1610" s="205">
        <v>1</v>
      </c>
      <c r="R1610" s="203" t="s">
        <v>632</v>
      </c>
      <c r="S1610" s="211">
        <v>41579.834178240701</v>
      </c>
      <c r="T1610" s="212">
        <v>-500</v>
      </c>
      <c r="U1610" s="224">
        <v>74500</v>
      </c>
    </row>
    <row r="1611" spans="1:21" s="183" customFormat="1" hidden="1">
      <c r="A1611" s="203" t="s">
        <v>622</v>
      </c>
      <c r="B1611" s="203" t="s">
        <v>623</v>
      </c>
      <c r="C1611" s="203" t="s">
        <v>624</v>
      </c>
      <c r="D1611" s="203"/>
      <c r="E1611" s="203" t="s">
        <v>2693</v>
      </c>
      <c r="F1611" s="203" t="s">
        <v>629</v>
      </c>
      <c r="G1611" s="205" t="s">
        <v>629</v>
      </c>
      <c r="H1611" s="203" t="s">
        <v>79</v>
      </c>
      <c r="I1611" s="203" t="s">
        <v>2696</v>
      </c>
      <c r="J1611" s="203" t="s">
        <v>2697</v>
      </c>
      <c r="K1611" s="203" t="s">
        <v>629</v>
      </c>
      <c r="L1611" s="211">
        <v>41477.601388888899</v>
      </c>
      <c r="M1611" s="203" t="s">
        <v>630</v>
      </c>
      <c r="N1611" s="212">
        <v>500</v>
      </c>
      <c r="O1611" s="203" t="s">
        <v>629</v>
      </c>
      <c r="P1611" s="212">
        <v>0</v>
      </c>
      <c r="Q1611" s="205">
        <v>1</v>
      </c>
      <c r="R1611" s="203" t="s">
        <v>632</v>
      </c>
      <c r="S1611" s="211">
        <v>41579.834178240701</v>
      </c>
      <c r="T1611" s="212">
        <v>-500</v>
      </c>
      <c r="U1611" s="224">
        <v>272500</v>
      </c>
    </row>
    <row r="1612" spans="1:21" s="183" customFormat="1" hidden="1">
      <c r="A1612" s="203" t="s">
        <v>622</v>
      </c>
      <c r="B1612" s="203" t="s">
        <v>623</v>
      </c>
      <c r="C1612" s="203" t="s">
        <v>624</v>
      </c>
      <c r="D1612" s="203"/>
      <c r="E1612" s="203" t="s">
        <v>2693</v>
      </c>
      <c r="F1612" s="203" t="s">
        <v>629</v>
      </c>
      <c r="G1612" s="205" t="s">
        <v>629</v>
      </c>
      <c r="H1612" s="203" t="s">
        <v>79</v>
      </c>
      <c r="I1612" s="203" t="s">
        <v>2698</v>
      </c>
      <c r="J1612" s="203" t="s">
        <v>2699</v>
      </c>
      <c r="K1612" s="203" t="s">
        <v>629</v>
      </c>
      <c r="L1612" s="211">
        <v>41477.601388888899</v>
      </c>
      <c r="M1612" s="203" t="s">
        <v>630</v>
      </c>
      <c r="N1612" s="212">
        <v>50</v>
      </c>
      <c r="O1612" s="203" t="s">
        <v>629</v>
      </c>
      <c r="P1612" s="212">
        <v>0</v>
      </c>
      <c r="Q1612" s="205">
        <v>1</v>
      </c>
      <c r="R1612" s="203" t="s">
        <v>632</v>
      </c>
      <c r="S1612" s="211">
        <v>41579.834178240701</v>
      </c>
      <c r="T1612" s="212">
        <v>-50</v>
      </c>
      <c r="U1612" s="224">
        <v>5346000</v>
      </c>
    </row>
    <row r="1613" spans="1:21" s="183" customFormat="1" hidden="1">
      <c r="A1613" s="203" t="s">
        <v>622</v>
      </c>
      <c r="B1613" s="203" t="s">
        <v>623</v>
      </c>
      <c r="C1613" s="203" t="s">
        <v>624</v>
      </c>
      <c r="D1613" s="203"/>
      <c r="E1613" s="203" t="s">
        <v>2693</v>
      </c>
      <c r="F1613" s="203" t="s">
        <v>629</v>
      </c>
      <c r="G1613" s="205" t="s">
        <v>629</v>
      </c>
      <c r="H1613" s="203" t="s">
        <v>79</v>
      </c>
      <c r="I1613" s="203" t="s">
        <v>2700</v>
      </c>
      <c r="J1613" s="203" t="s">
        <v>2701</v>
      </c>
      <c r="K1613" s="203" t="s">
        <v>629</v>
      </c>
      <c r="L1613" s="211">
        <v>41477.601388888899</v>
      </c>
      <c r="M1613" s="203" t="s">
        <v>630</v>
      </c>
      <c r="N1613" s="212">
        <v>100</v>
      </c>
      <c r="O1613" s="203" t="s">
        <v>629</v>
      </c>
      <c r="P1613" s="212">
        <v>0</v>
      </c>
      <c r="Q1613" s="205">
        <v>1</v>
      </c>
      <c r="R1613" s="203" t="s">
        <v>632</v>
      </c>
      <c r="S1613" s="211">
        <v>41579.834178240701</v>
      </c>
      <c r="T1613" s="212">
        <v>-100</v>
      </c>
      <c r="U1613" s="224">
        <v>180700</v>
      </c>
    </row>
    <row r="1614" spans="1:21" s="183" customFormat="1" hidden="1">
      <c r="A1614" s="203" t="s">
        <v>622</v>
      </c>
      <c r="B1614" s="203" t="s">
        <v>623</v>
      </c>
      <c r="C1614" s="203" t="s">
        <v>624</v>
      </c>
      <c r="D1614" s="203"/>
      <c r="E1614" s="203" t="s">
        <v>2702</v>
      </c>
      <c r="F1614" s="203" t="s">
        <v>629</v>
      </c>
      <c r="G1614" s="205" t="s">
        <v>629</v>
      </c>
      <c r="H1614" s="203" t="s">
        <v>79</v>
      </c>
      <c r="I1614" s="203" t="s">
        <v>1468</v>
      </c>
      <c r="J1614" s="203" t="s">
        <v>2703</v>
      </c>
      <c r="K1614" s="203" t="s">
        <v>634</v>
      </c>
      <c r="L1614" s="211">
        <v>41565.166666666701</v>
      </c>
      <c r="M1614" s="203" t="s">
        <v>630</v>
      </c>
      <c r="N1614" s="212">
        <v>1</v>
      </c>
      <c r="O1614" s="203" t="s">
        <v>629</v>
      </c>
      <c r="P1614" s="212">
        <v>588060</v>
      </c>
      <c r="Q1614" s="205">
        <v>1</v>
      </c>
      <c r="R1614" s="203" t="s">
        <v>632</v>
      </c>
      <c r="S1614" s="211">
        <v>41554.6718287037</v>
      </c>
      <c r="T1614" s="212">
        <v>-1</v>
      </c>
      <c r="U1614" s="224">
        <v>588060</v>
      </c>
    </row>
    <row r="1615" spans="1:21" s="183" customFormat="1" hidden="1">
      <c r="A1615" s="203" t="s">
        <v>622</v>
      </c>
      <c r="B1615" s="203" t="s">
        <v>623</v>
      </c>
      <c r="C1615" s="203" t="s">
        <v>624</v>
      </c>
      <c r="D1615" s="203"/>
      <c r="E1615" s="203" t="s">
        <v>2702</v>
      </c>
      <c r="F1615" s="203" t="s">
        <v>629</v>
      </c>
      <c r="G1615" s="205" t="s">
        <v>629</v>
      </c>
      <c r="H1615" s="203" t="s">
        <v>79</v>
      </c>
      <c r="I1615" s="203" t="s">
        <v>1470</v>
      </c>
      <c r="J1615" s="203" t="s">
        <v>2704</v>
      </c>
      <c r="K1615" s="203" t="s">
        <v>629</v>
      </c>
      <c r="L1615" s="211">
        <v>41565.166666666701</v>
      </c>
      <c r="M1615" s="203" t="s">
        <v>630</v>
      </c>
      <c r="N1615" s="212">
        <v>1</v>
      </c>
      <c r="O1615" s="203" t="s">
        <v>629</v>
      </c>
      <c r="P1615" s="212">
        <v>57173</v>
      </c>
      <c r="Q1615" s="205">
        <v>1</v>
      </c>
      <c r="R1615" s="203" t="s">
        <v>632</v>
      </c>
      <c r="S1615" s="211">
        <v>41554.671817129602</v>
      </c>
      <c r="T1615" s="212">
        <v>-1</v>
      </c>
      <c r="U1615" s="224">
        <v>57173</v>
      </c>
    </row>
    <row r="1616" spans="1:21" s="183" customFormat="1" hidden="1">
      <c r="A1616" s="203" t="s">
        <v>622</v>
      </c>
      <c r="B1616" s="203" t="s">
        <v>623</v>
      </c>
      <c r="C1616" s="203" t="s">
        <v>624</v>
      </c>
      <c r="D1616" s="203"/>
      <c r="E1616" s="203" t="s">
        <v>2702</v>
      </c>
      <c r="F1616" s="203" t="s">
        <v>629</v>
      </c>
      <c r="G1616" s="205" t="s">
        <v>629</v>
      </c>
      <c r="H1616" s="203" t="s">
        <v>79</v>
      </c>
      <c r="I1616" s="203" t="s">
        <v>1472</v>
      </c>
      <c r="J1616" s="203" t="s">
        <v>2705</v>
      </c>
      <c r="K1616" s="203" t="s">
        <v>629</v>
      </c>
      <c r="L1616" s="211">
        <v>41565.166666666701</v>
      </c>
      <c r="M1616" s="203" t="s">
        <v>630</v>
      </c>
      <c r="N1616" s="212">
        <v>1</v>
      </c>
      <c r="O1616" s="203" t="s">
        <v>629</v>
      </c>
      <c r="P1616" s="212">
        <v>188100</v>
      </c>
      <c r="Q1616" s="205">
        <v>1</v>
      </c>
      <c r="R1616" s="203" t="s">
        <v>632</v>
      </c>
      <c r="S1616" s="211">
        <v>41554.671817129602</v>
      </c>
      <c r="T1616" s="212">
        <v>-1</v>
      </c>
      <c r="U1616" s="224">
        <v>188100</v>
      </c>
    </row>
    <row r="1617" spans="1:23" s="183" customFormat="1" hidden="1">
      <c r="A1617" s="203" t="s">
        <v>622</v>
      </c>
      <c r="B1617" s="203" t="s">
        <v>623</v>
      </c>
      <c r="C1617" s="203" t="s">
        <v>624</v>
      </c>
      <c r="D1617" s="203"/>
      <c r="E1617" s="203" t="s">
        <v>2702</v>
      </c>
      <c r="F1617" s="203" t="s">
        <v>629</v>
      </c>
      <c r="G1617" s="205" t="s">
        <v>629</v>
      </c>
      <c r="H1617" s="203" t="s">
        <v>79</v>
      </c>
      <c r="I1617" s="203" t="s">
        <v>1474</v>
      </c>
      <c r="J1617" s="203" t="s">
        <v>2706</v>
      </c>
      <c r="K1617" s="203" t="s">
        <v>629</v>
      </c>
      <c r="L1617" s="211">
        <v>41565.166666666701</v>
      </c>
      <c r="M1617" s="203" t="s">
        <v>630</v>
      </c>
      <c r="N1617" s="212">
        <v>1</v>
      </c>
      <c r="O1617" s="203" t="s">
        <v>629</v>
      </c>
      <c r="P1617" s="212">
        <v>187853</v>
      </c>
      <c r="Q1617" s="205">
        <v>1</v>
      </c>
      <c r="R1617" s="203" t="s">
        <v>632</v>
      </c>
      <c r="S1617" s="211">
        <v>41554.671817129602</v>
      </c>
      <c r="T1617" s="212">
        <v>-1</v>
      </c>
      <c r="U1617" s="224">
        <v>187853</v>
      </c>
    </row>
    <row r="1618" spans="1:23" s="183" customFormat="1" hidden="1">
      <c r="A1618" s="203" t="s">
        <v>622</v>
      </c>
      <c r="B1618" s="203" t="s">
        <v>623</v>
      </c>
      <c r="C1618" s="203" t="s">
        <v>624</v>
      </c>
      <c r="D1618" s="203"/>
      <c r="E1618" s="203" t="s">
        <v>2707</v>
      </c>
      <c r="F1618" s="203" t="s">
        <v>629</v>
      </c>
      <c r="G1618" s="205" t="s">
        <v>629</v>
      </c>
      <c r="H1618" s="203" t="s">
        <v>79</v>
      </c>
      <c r="I1618" s="203" t="s">
        <v>2708</v>
      </c>
      <c r="J1618" s="203" t="s">
        <v>2709</v>
      </c>
      <c r="K1618" s="203" t="s">
        <v>629</v>
      </c>
      <c r="L1618" s="211">
        <v>41499.563912037003</v>
      </c>
      <c r="M1618" s="203" t="s">
        <v>630</v>
      </c>
      <c r="N1618" s="212">
        <v>5</v>
      </c>
      <c r="O1618" s="203" t="s">
        <v>629</v>
      </c>
      <c r="P1618" s="212">
        <v>0</v>
      </c>
      <c r="Q1618" s="205">
        <v>1</v>
      </c>
      <c r="R1618" s="203" t="s">
        <v>629</v>
      </c>
      <c r="S1618" s="203" t="s">
        <v>629</v>
      </c>
      <c r="T1618" s="212" t="s">
        <v>629</v>
      </c>
      <c r="U1618" s="224" t="s">
        <v>629</v>
      </c>
    </row>
    <row r="1619" spans="1:23" s="183" customFormat="1" hidden="1">
      <c r="A1619" s="203" t="s">
        <v>622</v>
      </c>
      <c r="B1619" s="203" t="s">
        <v>623</v>
      </c>
      <c r="C1619" s="203" t="s">
        <v>624</v>
      </c>
      <c r="D1619" s="203"/>
      <c r="E1619" s="203" t="s">
        <v>2710</v>
      </c>
      <c r="F1619" s="203" t="s">
        <v>629</v>
      </c>
      <c r="G1619" s="205" t="s">
        <v>629</v>
      </c>
      <c r="H1619" s="203" t="s">
        <v>79</v>
      </c>
      <c r="I1619" s="203" t="s">
        <v>2711</v>
      </c>
      <c r="J1619" s="203" t="s">
        <v>2712</v>
      </c>
      <c r="K1619" s="203" t="s">
        <v>629</v>
      </c>
      <c r="L1619" s="211">
        <v>41534.363749999997</v>
      </c>
      <c r="M1619" s="203" t="s">
        <v>630</v>
      </c>
      <c r="N1619" s="212">
        <v>15</v>
      </c>
      <c r="O1619" s="203" t="s">
        <v>629</v>
      </c>
      <c r="P1619" s="212">
        <v>2555025</v>
      </c>
      <c r="Q1619" s="205">
        <v>1</v>
      </c>
      <c r="R1619" s="203" t="s">
        <v>632</v>
      </c>
      <c r="S1619" s="211">
        <v>41565.595925925903</v>
      </c>
      <c r="T1619" s="212">
        <v>-15</v>
      </c>
      <c r="U1619" s="224">
        <v>2555025</v>
      </c>
    </row>
    <row r="1620" spans="1:23" s="183" customFormat="1" hidden="1">
      <c r="A1620" s="203" t="s">
        <v>622</v>
      </c>
      <c r="B1620" s="203" t="s">
        <v>623</v>
      </c>
      <c r="C1620" s="203" t="s">
        <v>624</v>
      </c>
      <c r="D1620" s="203"/>
      <c r="E1620" s="203" t="s">
        <v>2713</v>
      </c>
      <c r="F1620" s="203" t="s">
        <v>629</v>
      </c>
      <c r="G1620" s="205" t="s">
        <v>629</v>
      </c>
      <c r="H1620" s="203" t="s">
        <v>79</v>
      </c>
      <c r="I1620" s="203" t="s">
        <v>2714</v>
      </c>
      <c r="J1620" s="203" t="s">
        <v>2715</v>
      </c>
      <c r="K1620" s="203" t="s">
        <v>629</v>
      </c>
      <c r="L1620" s="211">
        <v>41534.368842592601</v>
      </c>
      <c r="M1620" s="203" t="s">
        <v>630</v>
      </c>
      <c r="N1620" s="212">
        <v>1</v>
      </c>
      <c r="O1620" s="203" t="s">
        <v>629</v>
      </c>
      <c r="P1620" s="212">
        <v>0</v>
      </c>
      <c r="Q1620" s="205">
        <v>1</v>
      </c>
      <c r="R1620" s="203" t="s">
        <v>632</v>
      </c>
      <c r="S1620" s="211">
        <v>41604.655763888899</v>
      </c>
      <c r="T1620" s="212">
        <v>-1</v>
      </c>
      <c r="U1620" s="224">
        <v>2755000</v>
      </c>
    </row>
    <row r="1621" spans="1:23" s="183" customFormat="1" hidden="1">
      <c r="A1621" s="203" t="s">
        <v>622</v>
      </c>
      <c r="B1621" s="203" t="s">
        <v>623</v>
      </c>
      <c r="C1621" s="203" t="s">
        <v>624</v>
      </c>
      <c r="D1621" s="203"/>
      <c r="E1621" s="203" t="s">
        <v>2716</v>
      </c>
      <c r="F1621" s="203" t="s">
        <v>629</v>
      </c>
      <c r="G1621" s="205" t="s">
        <v>629</v>
      </c>
      <c r="H1621" s="203" t="s">
        <v>79</v>
      </c>
      <c r="I1621" s="203" t="s">
        <v>2717</v>
      </c>
      <c r="J1621" s="203" t="s">
        <v>2718</v>
      </c>
      <c r="K1621" s="203" t="s">
        <v>629</v>
      </c>
      <c r="L1621" s="211">
        <v>41534.667106481502</v>
      </c>
      <c r="M1621" s="203" t="s">
        <v>630</v>
      </c>
      <c r="N1621" s="212">
        <v>1</v>
      </c>
      <c r="O1621" s="203" t="s">
        <v>629</v>
      </c>
      <c r="P1621" s="212">
        <v>183150</v>
      </c>
      <c r="Q1621" s="205">
        <v>1</v>
      </c>
      <c r="R1621" s="203" t="s">
        <v>632</v>
      </c>
      <c r="S1621" s="211">
        <v>41565.583287037</v>
      </c>
      <c r="T1621" s="212">
        <v>-1</v>
      </c>
      <c r="U1621" s="224">
        <v>183150</v>
      </c>
    </row>
    <row r="1622" spans="1:23" s="183" customFormat="1" hidden="1">
      <c r="A1622" s="203" t="s">
        <v>622</v>
      </c>
      <c r="B1622" s="203" t="s">
        <v>623</v>
      </c>
      <c r="C1622" s="203" t="s">
        <v>624</v>
      </c>
      <c r="D1622" s="203"/>
      <c r="E1622" s="203" t="s">
        <v>2719</v>
      </c>
      <c r="F1622" s="203" t="s">
        <v>2720</v>
      </c>
      <c r="G1622" s="205">
        <v>1</v>
      </c>
      <c r="H1622" s="203" t="s">
        <v>79</v>
      </c>
      <c r="I1622" s="203" t="s">
        <v>2555</v>
      </c>
      <c r="J1622" s="203" t="s">
        <v>2721</v>
      </c>
      <c r="K1622" s="203" t="s">
        <v>629</v>
      </c>
      <c r="L1622" s="211">
        <v>41621.666990740698</v>
      </c>
      <c r="M1622" s="203" t="s">
        <v>630</v>
      </c>
      <c r="N1622" s="212">
        <v>2</v>
      </c>
      <c r="O1622" s="203" t="s">
        <v>631</v>
      </c>
      <c r="P1622" s="212">
        <v>26400000</v>
      </c>
      <c r="Q1622" s="205">
        <v>1</v>
      </c>
      <c r="R1622" s="203" t="s">
        <v>629</v>
      </c>
      <c r="S1622" s="203" t="s">
        <v>629</v>
      </c>
      <c r="T1622" s="212" t="s">
        <v>629</v>
      </c>
      <c r="U1622" s="224" t="s">
        <v>629</v>
      </c>
    </row>
    <row r="1623" spans="1:23" s="183" customFormat="1" hidden="1">
      <c r="A1623" s="203" t="s">
        <v>622</v>
      </c>
      <c r="B1623" s="203" t="s">
        <v>623</v>
      </c>
      <c r="C1623" s="203" t="s">
        <v>624</v>
      </c>
      <c r="D1623" s="203"/>
      <c r="E1623" s="203" t="s">
        <v>2719</v>
      </c>
      <c r="F1623" s="203" t="s">
        <v>629</v>
      </c>
      <c r="G1623" s="205" t="s">
        <v>629</v>
      </c>
      <c r="H1623" s="203" t="s">
        <v>79</v>
      </c>
      <c r="I1623" s="203" t="s">
        <v>2722</v>
      </c>
      <c r="J1623" s="203" t="s">
        <v>2723</v>
      </c>
      <c r="K1623" s="203" t="s">
        <v>629</v>
      </c>
      <c r="L1623" s="211">
        <v>41534.375659722202</v>
      </c>
      <c r="M1623" s="203" t="s">
        <v>630</v>
      </c>
      <c r="N1623" s="212">
        <v>1</v>
      </c>
      <c r="O1623" s="203" t="s">
        <v>629</v>
      </c>
      <c r="P1623" s="212">
        <v>0</v>
      </c>
      <c r="Q1623" s="205">
        <v>1</v>
      </c>
      <c r="R1623" s="203" t="s">
        <v>632</v>
      </c>
      <c r="S1623" s="211">
        <v>41547.6190740741</v>
      </c>
      <c r="T1623" s="212">
        <v>-1</v>
      </c>
      <c r="U1623" s="224">
        <v>3960000</v>
      </c>
    </row>
    <row r="1624" spans="1:23" s="183" customFormat="1" hidden="1">
      <c r="A1624" s="203" t="s">
        <v>622</v>
      </c>
      <c r="B1624" s="203" t="s">
        <v>623</v>
      </c>
      <c r="C1624" s="203" t="s">
        <v>624</v>
      </c>
      <c r="D1624" s="203"/>
      <c r="E1624" s="203" t="s">
        <v>2719</v>
      </c>
      <c r="F1624" s="203" t="s">
        <v>629</v>
      </c>
      <c r="G1624" s="205" t="s">
        <v>629</v>
      </c>
      <c r="H1624" s="203" t="s">
        <v>79</v>
      </c>
      <c r="I1624" s="203" t="s">
        <v>2724</v>
      </c>
      <c r="J1624" s="203" t="s">
        <v>2725</v>
      </c>
      <c r="K1624" s="203" t="s">
        <v>629</v>
      </c>
      <c r="L1624" s="211">
        <v>41534.375659722202</v>
      </c>
      <c r="M1624" s="203" t="s">
        <v>630</v>
      </c>
      <c r="N1624" s="212">
        <v>1</v>
      </c>
      <c r="O1624" s="203" t="s">
        <v>629</v>
      </c>
      <c r="P1624" s="212">
        <v>0</v>
      </c>
      <c r="Q1624" s="205">
        <v>1</v>
      </c>
      <c r="R1624" s="203" t="s">
        <v>632</v>
      </c>
      <c r="S1624" s="211">
        <v>41547.6190740741</v>
      </c>
      <c r="T1624" s="212">
        <v>-1</v>
      </c>
      <c r="U1624" s="224">
        <v>5643000</v>
      </c>
    </row>
    <row r="1625" spans="1:23" s="183" customFormat="1" hidden="1">
      <c r="A1625" s="203" t="s">
        <v>622</v>
      </c>
      <c r="B1625" s="203" t="s">
        <v>623</v>
      </c>
      <c r="C1625" s="203" t="s">
        <v>624</v>
      </c>
      <c r="D1625" s="203"/>
      <c r="E1625" s="203" t="s">
        <v>2719</v>
      </c>
      <c r="F1625" s="203" t="s">
        <v>629</v>
      </c>
      <c r="G1625" s="205" t="s">
        <v>629</v>
      </c>
      <c r="H1625" s="203" t="s">
        <v>79</v>
      </c>
      <c r="I1625" s="203" t="s">
        <v>2726</v>
      </c>
      <c r="J1625" s="203" t="s">
        <v>2727</v>
      </c>
      <c r="K1625" s="203" t="s">
        <v>629</v>
      </c>
      <c r="L1625" s="211">
        <v>41534.667326388902</v>
      </c>
      <c r="M1625" s="203" t="s">
        <v>630</v>
      </c>
      <c r="N1625" s="212">
        <v>3</v>
      </c>
      <c r="O1625" s="203" t="s">
        <v>629</v>
      </c>
      <c r="P1625" s="212">
        <v>0</v>
      </c>
      <c r="Q1625" s="205">
        <v>1</v>
      </c>
      <c r="R1625" s="203" t="s">
        <v>632</v>
      </c>
      <c r="S1625" s="211">
        <v>41584.623078703698</v>
      </c>
      <c r="T1625" s="212">
        <v>-3</v>
      </c>
      <c r="U1625" s="224">
        <v>498750</v>
      </c>
    </row>
    <row r="1626" spans="1:23" s="183" customFormat="1" hidden="1">
      <c r="A1626" s="203" t="s">
        <v>622</v>
      </c>
      <c r="B1626" s="203" t="s">
        <v>623</v>
      </c>
      <c r="C1626" s="203" t="s">
        <v>624</v>
      </c>
      <c r="D1626" s="203"/>
      <c r="E1626" s="203" t="s">
        <v>2719</v>
      </c>
      <c r="F1626" s="203" t="s">
        <v>629</v>
      </c>
      <c r="G1626" s="205" t="s">
        <v>629</v>
      </c>
      <c r="H1626" s="203" t="s">
        <v>79</v>
      </c>
      <c r="I1626" s="203" t="s">
        <v>2728</v>
      </c>
      <c r="J1626" s="203" t="s">
        <v>2729</v>
      </c>
      <c r="K1626" s="203" t="s">
        <v>629</v>
      </c>
      <c r="L1626" s="211">
        <v>41534.667326388902</v>
      </c>
      <c r="M1626" s="203" t="s">
        <v>630</v>
      </c>
      <c r="N1626" s="212">
        <v>6</v>
      </c>
      <c r="O1626" s="203" t="s">
        <v>629</v>
      </c>
      <c r="P1626" s="212">
        <v>0</v>
      </c>
      <c r="Q1626" s="205">
        <v>1</v>
      </c>
      <c r="R1626" s="203" t="s">
        <v>629</v>
      </c>
      <c r="S1626" s="203" t="s">
        <v>629</v>
      </c>
      <c r="T1626" s="212" t="s">
        <v>629</v>
      </c>
      <c r="U1626" s="224" t="s">
        <v>629</v>
      </c>
    </row>
    <row r="1627" spans="1:23" s="183" customFormat="1" hidden="1">
      <c r="A1627" s="203" t="s">
        <v>622</v>
      </c>
      <c r="B1627" s="203" t="s">
        <v>623</v>
      </c>
      <c r="C1627" s="203" t="s">
        <v>624</v>
      </c>
      <c r="D1627" s="203"/>
      <c r="E1627" s="203" t="s">
        <v>2719</v>
      </c>
      <c r="F1627" s="203" t="s">
        <v>629</v>
      </c>
      <c r="G1627" s="205" t="s">
        <v>629</v>
      </c>
      <c r="H1627" s="203" t="s">
        <v>79</v>
      </c>
      <c r="I1627" s="203" t="s">
        <v>2730</v>
      </c>
      <c r="J1627" s="203" t="s">
        <v>2731</v>
      </c>
      <c r="K1627" s="203" t="s">
        <v>629</v>
      </c>
      <c r="L1627" s="211">
        <v>41534.667326388902</v>
      </c>
      <c r="M1627" s="203" t="s">
        <v>630</v>
      </c>
      <c r="N1627" s="212">
        <v>3</v>
      </c>
      <c r="O1627" s="203" t="s">
        <v>629</v>
      </c>
      <c r="P1627" s="212">
        <v>0</v>
      </c>
      <c r="Q1627" s="205">
        <v>1</v>
      </c>
      <c r="R1627" s="203" t="s">
        <v>629</v>
      </c>
      <c r="S1627" s="203" t="s">
        <v>629</v>
      </c>
      <c r="T1627" s="212" t="s">
        <v>629</v>
      </c>
      <c r="U1627" s="224" t="s">
        <v>629</v>
      </c>
    </row>
    <row r="1628" spans="1:23" s="183" customFormat="1" hidden="1">
      <c r="A1628" s="203" t="s">
        <v>622</v>
      </c>
      <c r="B1628" s="203" t="s">
        <v>623</v>
      </c>
      <c r="C1628" s="203" t="s">
        <v>624</v>
      </c>
      <c r="D1628" s="203"/>
      <c r="E1628" s="203" t="s">
        <v>2719</v>
      </c>
      <c r="F1628" s="203" t="s">
        <v>629</v>
      </c>
      <c r="G1628" s="205" t="s">
        <v>629</v>
      </c>
      <c r="H1628" s="203" t="s">
        <v>79</v>
      </c>
      <c r="I1628" s="203" t="s">
        <v>2732</v>
      </c>
      <c r="J1628" s="203" t="s">
        <v>2733</v>
      </c>
      <c r="K1628" s="203" t="s">
        <v>629</v>
      </c>
      <c r="L1628" s="211">
        <v>41534.667326388902</v>
      </c>
      <c r="M1628" s="203" t="s">
        <v>630</v>
      </c>
      <c r="N1628" s="212">
        <v>6</v>
      </c>
      <c r="O1628" s="203" t="s">
        <v>629</v>
      </c>
      <c r="P1628" s="212">
        <v>0</v>
      </c>
      <c r="Q1628" s="205">
        <v>1</v>
      </c>
      <c r="R1628" s="203" t="s">
        <v>629</v>
      </c>
      <c r="S1628" s="203" t="s">
        <v>629</v>
      </c>
      <c r="T1628" s="212" t="s">
        <v>629</v>
      </c>
      <c r="U1628" s="224" t="s">
        <v>629</v>
      </c>
    </row>
    <row r="1629" spans="1:23" s="183" customFormat="1" hidden="1">
      <c r="A1629" s="203" t="s">
        <v>622</v>
      </c>
      <c r="B1629" s="203" t="s">
        <v>623</v>
      </c>
      <c r="C1629" s="203" t="s">
        <v>624</v>
      </c>
      <c r="D1629" s="203"/>
      <c r="E1629" s="203" t="s">
        <v>2734</v>
      </c>
      <c r="F1629" s="203" t="s">
        <v>2735</v>
      </c>
      <c r="G1629" s="205">
        <v>1</v>
      </c>
      <c r="H1629" s="203" t="s">
        <v>79</v>
      </c>
      <c r="I1629" s="203" t="s">
        <v>2736</v>
      </c>
      <c r="J1629" s="203" t="s">
        <v>2737</v>
      </c>
      <c r="K1629" s="203" t="s">
        <v>629</v>
      </c>
      <c r="L1629" s="211">
        <v>41505.667152777802</v>
      </c>
      <c r="M1629" s="203" t="s">
        <v>630</v>
      </c>
      <c r="N1629" s="212">
        <v>100</v>
      </c>
      <c r="O1629" s="203" t="s">
        <v>1861</v>
      </c>
      <c r="P1629" s="212">
        <v>6384000</v>
      </c>
      <c r="Q1629" s="205">
        <v>1</v>
      </c>
      <c r="R1629" s="203" t="s">
        <v>632</v>
      </c>
      <c r="S1629" s="211">
        <v>41501.543541666702</v>
      </c>
      <c r="T1629" s="212">
        <v>-100</v>
      </c>
      <c r="U1629" s="224">
        <v>6384000</v>
      </c>
    </row>
    <row r="1630" spans="1:23" s="183" customFormat="1" hidden="1">
      <c r="A1630" s="203" t="s">
        <v>622</v>
      </c>
      <c r="B1630" s="203" t="s">
        <v>623</v>
      </c>
      <c r="C1630" s="203" t="s">
        <v>624</v>
      </c>
      <c r="D1630" s="228"/>
      <c r="E1630" s="203" t="s">
        <v>2734</v>
      </c>
      <c r="F1630" s="203" t="s">
        <v>2735</v>
      </c>
      <c r="G1630" s="205">
        <v>2</v>
      </c>
      <c r="H1630" s="203" t="s">
        <v>79</v>
      </c>
      <c r="I1630" s="203" t="s">
        <v>2738</v>
      </c>
      <c r="J1630" s="203" t="s">
        <v>2739</v>
      </c>
      <c r="K1630" s="203" t="s">
        <v>629</v>
      </c>
      <c r="L1630" s="211">
        <v>41505.6671180556</v>
      </c>
      <c r="M1630" s="203" t="s">
        <v>630</v>
      </c>
      <c r="N1630" s="212">
        <v>20</v>
      </c>
      <c r="O1630" s="203" t="s">
        <v>631</v>
      </c>
      <c r="P1630" s="212">
        <v>9480</v>
      </c>
      <c r="Q1630" s="205">
        <v>1</v>
      </c>
      <c r="R1630" s="203" t="s">
        <v>632</v>
      </c>
      <c r="S1630" s="211">
        <v>41501.543541666702</v>
      </c>
      <c r="T1630" s="212">
        <v>-20</v>
      </c>
      <c r="U1630" s="224">
        <v>9480</v>
      </c>
    </row>
    <row r="1631" spans="1:23" ht="14.25" customHeight="1">
      <c r="A1631" s="203" t="s">
        <v>622</v>
      </c>
      <c r="B1631" s="203" t="s">
        <v>623</v>
      </c>
      <c r="C1631" s="206" t="s">
        <v>624</v>
      </c>
      <c r="D1631" s="207"/>
      <c r="E1631" s="188" t="s">
        <v>2740</v>
      </c>
      <c r="F1631" s="203" t="s">
        <v>2741</v>
      </c>
      <c r="G1631" s="205">
        <v>1</v>
      </c>
      <c r="H1631" s="206" t="s">
        <v>79</v>
      </c>
      <c r="I1631" s="188" t="s">
        <v>2742</v>
      </c>
      <c r="J1631" s="190" t="s">
        <v>2743</v>
      </c>
      <c r="K1631" s="188" t="s">
        <v>634</v>
      </c>
      <c r="L1631" s="213">
        <v>41627.378611111097</v>
      </c>
      <c r="M1631" s="206" t="s">
        <v>630</v>
      </c>
      <c r="N1631" s="214">
        <v>4</v>
      </c>
      <c r="O1631" s="188" t="s">
        <v>725</v>
      </c>
      <c r="P1631" s="212">
        <v>9964000</v>
      </c>
      <c r="Q1631" s="225">
        <v>1</v>
      </c>
      <c r="R1631" s="188" t="s">
        <v>632</v>
      </c>
      <c r="S1631" s="213">
        <v>41627.6008912037</v>
      </c>
      <c r="T1631" s="226">
        <v>-4</v>
      </c>
      <c r="U1631" s="224">
        <v>9964000</v>
      </c>
      <c r="V1631" s="227">
        <f>L1631-S1631</f>
        <v>-0.22228009260288673</v>
      </c>
      <c r="W1631" s="193" t="s">
        <v>635</v>
      </c>
    </row>
    <row r="1632" spans="1:23" s="183" customFormat="1" hidden="1">
      <c r="A1632" s="203" t="s">
        <v>622</v>
      </c>
      <c r="B1632" s="203" t="s">
        <v>623</v>
      </c>
      <c r="C1632" s="203" t="s">
        <v>624</v>
      </c>
      <c r="D1632" s="208"/>
      <c r="E1632" s="203" t="s">
        <v>2744</v>
      </c>
      <c r="F1632" s="203" t="s">
        <v>2745</v>
      </c>
      <c r="G1632" s="205">
        <v>2</v>
      </c>
      <c r="H1632" s="203" t="s">
        <v>79</v>
      </c>
      <c r="I1632" s="203" t="s">
        <v>678</v>
      </c>
      <c r="J1632" s="203" t="s">
        <v>679</v>
      </c>
      <c r="K1632" s="203" t="s">
        <v>629</v>
      </c>
      <c r="L1632" s="211">
        <v>41526.677476851903</v>
      </c>
      <c r="M1632" s="203" t="s">
        <v>630</v>
      </c>
      <c r="N1632" s="212">
        <v>180</v>
      </c>
      <c r="O1632" s="203" t="s">
        <v>669</v>
      </c>
      <c r="P1632" s="212">
        <v>405000</v>
      </c>
      <c r="Q1632" s="205">
        <v>1</v>
      </c>
      <c r="R1632" s="203" t="s">
        <v>632</v>
      </c>
      <c r="S1632" s="211">
        <v>41530.701574074097</v>
      </c>
      <c r="T1632" s="212">
        <v>-180</v>
      </c>
      <c r="U1632" s="224">
        <v>405000</v>
      </c>
    </row>
    <row r="1633" spans="1:23" s="183" customFormat="1" hidden="1">
      <c r="A1633" s="203" t="s">
        <v>622</v>
      </c>
      <c r="B1633" s="203" t="s">
        <v>623</v>
      </c>
      <c r="C1633" s="203" t="s">
        <v>624</v>
      </c>
      <c r="D1633" s="203"/>
      <c r="E1633" s="203" t="s">
        <v>2744</v>
      </c>
      <c r="F1633" s="203" t="s">
        <v>2745</v>
      </c>
      <c r="G1633" s="205">
        <v>3</v>
      </c>
      <c r="H1633" s="203" t="s">
        <v>79</v>
      </c>
      <c r="I1633" s="203" t="s">
        <v>1009</v>
      </c>
      <c r="J1633" s="203" t="s">
        <v>1010</v>
      </c>
      <c r="K1633" s="203" t="s">
        <v>629</v>
      </c>
      <c r="L1633" s="211">
        <v>41526.677476851903</v>
      </c>
      <c r="M1633" s="203" t="s">
        <v>630</v>
      </c>
      <c r="N1633" s="212">
        <v>10</v>
      </c>
      <c r="O1633" s="203" t="s">
        <v>1011</v>
      </c>
      <c r="P1633" s="212">
        <v>543400</v>
      </c>
      <c r="Q1633" s="205">
        <v>1</v>
      </c>
      <c r="R1633" s="203" t="s">
        <v>632</v>
      </c>
      <c r="S1633" s="211">
        <v>41530.701574074097</v>
      </c>
      <c r="T1633" s="212">
        <v>-10</v>
      </c>
      <c r="U1633" s="224">
        <v>543400</v>
      </c>
    </row>
    <row r="1634" spans="1:23" s="183" customFormat="1" hidden="1">
      <c r="A1634" s="203" t="s">
        <v>622</v>
      </c>
      <c r="B1634" s="203" t="s">
        <v>623</v>
      </c>
      <c r="C1634" s="203" t="s">
        <v>624</v>
      </c>
      <c r="D1634" s="203"/>
      <c r="E1634" s="203" t="s">
        <v>2744</v>
      </c>
      <c r="F1634" s="203" t="s">
        <v>2745</v>
      </c>
      <c r="G1634" s="205">
        <v>3</v>
      </c>
      <c r="H1634" s="203" t="s">
        <v>79</v>
      </c>
      <c r="I1634" s="203" t="s">
        <v>1009</v>
      </c>
      <c r="J1634" s="203" t="s">
        <v>1010</v>
      </c>
      <c r="K1634" s="203" t="s">
        <v>629</v>
      </c>
      <c r="L1634" s="211">
        <v>41526.677476851903</v>
      </c>
      <c r="M1634" s="203" t="s">
        <v>630</v>
      </c>
      <c r="N1634" s="212">
        <v>10</v>
      </c>
      <c r="O1634" s="203" t="s">
        <v>1011</v>
      </c>
      <c r="P1634" s="212">
        <v>543400</v>
      </c>
      <c r="Q1634" s="205">
        <v>2</v>
      </c>
      <c r="R1634" s="203" t="s">
        <v>632</v>
      </c>
      <c r="S1634" s="211">
        <v>41530.711678240703</v>
      </c>
      <c r="T1634" s="212">
        <v>-8</v>
      </c>
      <c r="U1634" s="224">
        <v>434720</v>
      </c>
    </row>
    <row r="1635" spans="1:23" s="183" customFormat="1" hidden="1">
      <c r="A1635" s="203" t="s">
        <v>622</v>
      </c>
      <c r="B1635" s="203" t="s">
        <v>623</v>
      </c>
      <c r="C1635" s="203" t="s">
        <v>624</v>
      </c>
      <c r="D1635" s="203"/>
      <c r="E1635" s="203" t="s">
        <v>2744</v>
      </c>
      <c r="F1635" s="203" t="s">
        <v>2746</v>
      </c>
      <c r="G1635" s="205">
        <v>1</v>
      </c>
      <c r="H1635" s="203" t="s">
        <v>79</v>
      </c>
      <c r="I1635" s="203" t="s">
        <v>1009</v>
      </c>
      <c r="J1635" s="203" t="s">
        <v>1010</v>
      </c>
      <c r="K1635" s="203" t="s">
        <v>629</v>
      </c>
      <c r="L1635" s="211">
        <v>41530.356377314798</v>
      </c>
      <c r="M1635" s="203" t="s">
        <v>630</v>
      </c>
      <c r="N1635" s="212">
        <v>8</v>
      </c>
      <c r="O1635" s="203" t="s">
        <v>1011</v>
      </c>
      <c r="P1635" s="212">
        <v>434720</v>
      </c>
      <c r="Q1635" s="205">
        <v>1</v>
      </c>
      <c r="R1635" s="203" t="s">
        <v>632</v>
      </c>
      <c r="S1635" s="211">
        <v>41530.701574074097</v>
      </c>
      <c r="T1635" s="212">
        <v>-10</v>
      </c>
      <c r="U1635" s="224">
        <v>543400</v>
      </c>
    </row>
    <row r="1636" spans="1:23" s="183" customFormat="1" hidden="1">
      <c r="A1636" s="203" t="s">
        <v>622</v>
      </c>
      <c r="B1636" s="203" t="s">
        <v>623</v>
      </c>
      <c r="C1636" s="203" t="s">
        <v>624</v>
      </c>
      <c r="D1636" s="203"/>
      <c r="E1636" s="203" t="s">
        <v>2744</v>
      </c>
      <c r="F1636" s="203" t="s">
        <v>2746</v>
      </c>
      <c r="G1636" s="205">
        <v>1</v>
      </c>
      <c r="H1636" s="203" t="s">
        <v>79</v>
      </c>
      <c r="I1636" s="203" t="s">
        <v>1009</v>
      </c>
      <c r="J1636" s="203" t="s">
        <v>1010</v>
      </c>
      <c r="K1636" s="203" t="s">
        <v>629</v>
      </c>
      <c r="L1636" s="211">
        <v>41530.356377314798</v>
      </c>
      <c r="M1636" s="203" t="s">
        <v>630</v>
      </c>
      <c r="N1636" s="212">
        <v>8</v>
      </c>
      <c r="O1636" s="203" t="s">
        <v>1011</v>
      </c>
      <c r="P1636" s="212">
        <v>434720</v>
      </c>
      <c r="Q1636" s="205">
        <v>2</v>
      </c>
      <c r="R1636" s="203" t="s">
        <v>632</v>
      </c>
      <c r="S1636" s="211">
        <v>41530.711678240703</v>
      </c>
      <c r="T1636" s="212">
        <v>-8</v>
      </c>
      <c r="U1636" s="224">
        <v>434720</v>
      </c>
    </row>
    <row r="1637" spans="1:23" s="183" customFormat="1" hidden="1">
      <c r="A1637" s="203" t="s">
        <v>622</v>
      </c>
      <c r="B1637" s="203" t="s">
        <v>623</v>
      </c>
      <c r="C1637" s="203" t="s">
        <v>624</v>
      </c>
      <c r="D1637" s="203"/>
      <c r="E1637" s="203" t="s">
        <v>2744</v>
      </c>
      <c r="F1637" s="203" t="s">
        <v>2747</v>
      </c>
      <c r="G1637" s="205">
        <v>1</v>
      </c>
      <c r="H1637" s="203" t="s">
        <v>79</v>
      </c>
      <c r="I1637" s="203" t="s">
        <v>1115</v>
      </c>
      <c r="J1637" s="203" t="s">
        <v>1116</v>
      </c>
      <c r="K1637" s="203" t="s">
        <v>629</v>
      </c>
      <c r="L1637" s="211">
        <v>41530.616770833301</v>
      </c>
      <c r="M1637" s="203" t="s">
        <v>630</v>
      </c>
      <c r="N1637" s="212">
        <v>10</v>
      </c>
      <c r="O1637" s="203" t="s">
        <v>631</v>
      </c>
      <c r="P1637" s="212">
        <v>100000</v>
      </c>
      <c r="Q1637" s="205">
        <v>1</v>
      </c>
      <c r="R1637" s="203" t="s">
        <v>632</v>
      </c>
      <c r="S1637" s="211">
        <v>41530.711006944402</v>
      </c>
      <c r="T1637" s="212">
        <v>-10</v>
      </c>
      <c r="U1637" s="224">
        <v>100000</v>
      </c>
    </row>
    <row r="1638" spans="1:23" s="183" customFormat="1" hidden="1">
      <c r="A1638" s="203" t="s">
        <v>622</v>
      </c>
      <c r="B1638" s="203" t="s">
        <v>623</v>
      </c>
      <c r="C1638" s="203" t="s">
        <v>624</v>
      </c>
      <c r="D1638" s="203"/>
      <c r="E1638" s="203" t="s">
        <v>2744</v>
      </c>
      <c r="F1638" s="203" t="s">
        <v>2747</v>
      </c>
      <c r="G1638" s="205">
        <v>2</v>
      </c>
      <c r="H1638" s="203" t="s">
        <v>79</v>
      </c>
      <c r="I1638" s="203" t="s">
        <v>1101</v>
      </c>
      <c r="J1638" s="203" t="s">
        <v>1102</v>
      </c>
      <c r="K1638" s="203" t="s">
        <v>629</v>
      </c>
      <c r="L1638" s="211">
        <v>41530.616770833301</v>
      </c>
      <c r="M1638" s="203" t="s">
        <v>630</v>
      </c>
      <c r="N1638" s="212">
        <v>2</v>
      </c>
      <c r="O1638" s="203" t="s">
        <v>1011</v>
      </c>
      <c r="P1638" s="212">
        <v>530000</v>
      </c>
      <c r="Q1638" s="205">
        <v>1</v>
      </c>
      <c r="R1638" s="203" t="s">
        <v>632</v>
      </c>
      <c r="S1638" s="211">
        <v>41530.711006944402</v>
      </c>
      <c r="T1638" s="212">
        <v>-2</v>
      </c>
      <c r="U1638" s="224">
        <v>530000</v>
      </c>
    </row>
    <row r="1639" spans="1:23" s="183" customFormat="1" hidden="1">
      <c r="A1639" s="203" t="s">
        <v>622</v>
      </c>
      <c r="B1639" s="203" t="s">
        <v>623</v>
      </c>
      <c r="C1639" s="203" t="s">
        <v>624</v>
      </c>
      <c r="D1639" s="203"/>
      <c r="E1639" s="203" t="s">
        <v>2748</v>
      </c>
      <c r="F1639" s="203" t="s">
        <v>629</v>
      </c>
      <c r="G1639" s="205" t="s">
        <v>629</v>
      </c>
      <c r="H1639" s="203" t="s">
        <v>79</v>
      </c>
      <c r="I1639" s="203" t="s">
        <v>2366</v>
      </c>
      <c r="J1639" s="203" t="s">
        <v>2367</v>
      </c>
      <c r="K1639" s="203" t="s">
        <v>629</v>
      </c>
      <c r="L1639" s="211">
        <v>41474.425717592603</v>
      </c>
      <c r="M1639" s="203" t="s">
        <v>630</v>
      </c>
      <c r="N1639" s="212">
        <v>1</v>
      </c>
      <c r="O1639" s="203" t="s">
        <v>629</v>
      </c>
      <c r="P1639" s="212">
        <v>550000</v>
      </c>
      <c r="Q1639" s="205">
        <v>1</v>
      </c>
      <c r="R1639" s="203" t="s">
        <v>632</v>
      </c>
      <c r="S1639" s="211">
        <v>41474.292199074102</v>
      </c>
      <c r="T1639" s="212">
        <v>-1</v>
      </c>
      <c r="U1639" s="224">
        <v>550000</v>
      </c>
    </row>
    <row r="1640" spans="1:23" s="183" customFormat="1" hidden="1">
      <c r="A1640" s="203" t="s">
        <v>622</v>
      </c>
      <c r="B1640" s="203" t="s">
        <v>623</v>
      </c>
      <c r="C1640" s="203" t="s">
        <v>624</v>
      </c>
      <c r="D1640" s="228"/>
      <c r="E1640" s="203" t="s">
        <v>2749</v>
      </c>
      <c r="F1640" s="203" t="s">
        <v>629</v>
      </c>
      <c r="G1640" s="205" t="s">
        <v>629</v>
      </c>
      <c r="H1640" s="203" t="s">
        <v>79</v>
      </c>
      <c r="I1640" s="203" t="s">
        <v>2468</v>
      </c>
      <c r="J1640" s="203" t="s">
        <v>2750</v>
      </c>
      <c r="K1640" s="203" t="s">
        <v>634</v>
      </c>
      <c r="L1640" s="215">
        <v>41485</v>
      </c>
      <c r="M1640" s="203" t="s">
        <v>630</v>
      </c>
      <c r="N1640" s="212">
        <v>2</v>
      </c>
      <c r="O1640" s="203" t="s">
        <v>629</v>
      </c>
      <c r="P1640" s="212">
        <v>2633400</v>
      </c>
      <c r="Q1640" s="205">
        <v>1</v>
      </c>
      <c r="R1640" s="203" t="s">
        <v>632</v>
      </c>
      <c r="S1640" s="211">
        <v>41501.568310185197</v>
      </c>
      <c r="T1640" s="212">
        <v>-2</v>
      </c>
      <c r="U1640" s="224">
        <v>2633400</v>
      </c>
    </row>
    <row r="1641" spans="1:23" ht="14.25" customHeight="1">
      <c r="A1641" s="203" t="s">
        <v>622</v>
      </c>
      <c r="B1641" s="203" t="s">
        <v>623</v>
      </c>
      <c r="C1641" s="206" t="s">
        <v>624</v>
      </c>
      <c r="D1641" s="207"/>
      <c r="E1641" s="188" t="s">
        <v>2751</v>
      </c>
      <c r="F1641" s="203" t="s">
        <v>629</v>
      </c>
      <c r="G1641" s="205" t="s">
        <v>629</v>
      </c>
      <c r="H1641" s="206" t="s">
        <v>79</v>
      </c>
      <c r="I1641" s="188" t="s">
        <v>2752</v>
      </c>
      <c r="J1641" s="190" t="s">
        <v>2753</v>
      </c>
      <c r="K1641" s="188" t="s">
        <v>634</v>
      </c>
      <c r="L1641" s="213">
        <v>41624</v>
      </c>
      <c r="M1641" s="206" t="s">
        <v>630</v>
      </c>
      <c r="N1641" s="214">
        <v>1</v>
      </c>
      <c r="O1641" s="188" t="s">
        <v>631</v>
      </c>
      <c r="P1641" s="212">
        <v>2596000</v>
      </c>
      <c r="Q1641" s="225">
        <v>1</v>
      </c>
      <c r="R1641" s="188" t="s">
        <v>632</v>
      </c>
      <c r="S1641" s="213">
        <v>41624.609710648103</v>
      </c>
      <c r="T1641" s="226">
        <v>-1</v>
      </c>
      <c r="U1641" s="224">
        <v>2596000</v>
      </c>
      <c r="V1641" s="227">
        <f>L1641-S1641</f>
        <v>-0.60971064810291864</v>
      </c>
      <c r="W1641" s="193" t="s">
        <v>635</v>
      </c>
    </row>
    <row r="1642" spans="1:23" s="183" customFormat="1" hidden="1">
      <c r="A1642" s="203" t="s">
        <v>622</v>
      </c>
      <c r="B1642" s="203" t="s">
        <v>623</v>
      </c>
      <c r="C1642" s="203" t="s">
        <v>624</v>
      </c>
      <c r="D1642" s="208"/>
      <c r="E1642" s="203" t="s">
        <v>2754</v>
      </c>
      <c r="F1642" s="203" t="s">
        <v>2755</v>
      </c>
      <c r="G1642" s="205">
        <v>1</v>
      </c>
      <c r="H1642" s="203" t="s">
        <v>79</v>
      </c>
      <c r="I1642" s="203" t="s">
        <v>2174</v>
      </c>
      <c r="J1642" s="203" t="s">
        <v>2175</v>
      </c>
      <c r="K1642" s="203" t="s">
        <v>629</v>
      </c>
      <c r="L1642" s="211">
        <v>41506.667002314804</v>
      </c>
      <c r="M1642" s="203" t="s">
        <v>630</v>
      </c>
      <c r="N1642" s="212">
        <v>2</v>
      </c>
      <c r="O1642" s="203" t="s">
        <v>631</v>
      </c>
      <c r="P1642" s="212">
        <v>163020</v>
      </c>
      <c r="Q1642" s="205">
        <v>1</v>
      </c>
      <c r="R1642" s="203" t="s">
        <v>632</v>
      </c>
      <c r="S1642" s="211">
        <v>41509.643194444398</v>
      </c>
      <c r="T1642" s="212">
        <v>-2</v>
      </c>
      <c r="U1642" s="224">
        <v>163020</v>
      </c>
    </row>
    <row r="1643" spans="1:23" s="183" customFormat="1" hidden="1">
      <c r="A1643" s="203" t="s">
        <v>622</v>
      </c>
      <c r="B1643" s="203" t="s">
        <v>623</v>
      </c>
      <c r="C1643" s="203" t="s">
        <v>624</v>
      </c>
      <c r="D1643" s="203"/>
      <c r="E1643" s="203" t="s">
        <v>2754</v>
      </c>
      <c r="F1643" s="203" t="s">
        <v>2756</v>
      </c>
      <c r="G1643" s="205">
        <v>2</v>
      </c>
      <c r="H1643" s="203" t="s">
        <v>79</v>
      </c>
      <c r="I1643" s="203" t="s">
        <v>2757</v>
      </c>
      <c r="J1643" s="203" t="s">
        <v>2758</v>
      </c>
      <c r="K1643" s="203" t="s">
        <v>629</v>
      </c>
      <c r="L1643" s="211">
        <v>41590.457465277803</v>
      </c>
      <c r="M1643" s="203" t="s">
        <v>630</v>
      </c>
      <c r="N1643" s="212">
        <v>1</v>
      </c>
      <c r="O1643" s="203" t="s">
        <v>631</v>
      </c>
      <c r="P1643" s="212">
        <v>98010</v>
      </c>
      <c r="Q1643" s="205">
        <v>1</v>
      </c>
      <c r="R1643" s="203" t="s">
        <v>632</v>
      </c>
      <c r="S1643" s="211">
        <v>41564.650497685201</v>
      </c>
      <c r="T1643" s="212">
        <v>-2</v>
      </c>
      <c r="U1643" s="224">
        <v>196020</v>
      </c>
    </row>
    <row r="1644" spans="1:23" s="183" customFormat="1" hidden="1">
      <c r="A1644" s="203" t="s">
        <v>622</v>
      </c>
      <c r="B1644" s="203" t="s">
        <v>623</v>
      </c>
      <c r="C1644" s="203" t="s">
        <v>624</v>
      </c>
      <c r="D1644" s="203"/>
      <c r="E1644" s="203" t="s">
        <v>2754</v>
      </c>
      <c r="F1644" s="203" t="s">
        <v>2756</v>
      </c>
      <c r="G1644" s="205">
        <v>2</v>
      </c>
      <c r="H1644" s="203" t="s">
        <v>79</v>
      </c>
      <c r="I1644" s="203" t="s">
        <v>2757</v>
      </c>
      <c r="J1644" s="203" t="s">
        <v>2758</v>
      </c>
      <c r="K1644" s="203" t="s">
        <v>629</v>
      </c>
      <c r="L1644" s="211">
        <v>41590.457465277803</v>
      </c>
      <c r="M1644" s="203" t="s">
        <v>630</v>
      </c>
      <c r="N1644" s="212">
        <v>1</v>
      </c>
      <c r="O1644" s="203" t="s">
        <v>631</v>
      </c>
      <c r="P1644" s="212">
        <v>98010</v>
      </c>
      <c r="Q1644" s="205">
        <v>2</v>
      </c>
      <c r="R1644" s="203" t="s">
        <v>632</v>
      </c>
      <c r="S1644" s="211">
        <v>41584.647152777798</v>
      </c>
      <c r="T1644" s="212">
        <v>-1</v>
      </c>
      <c r="U1644" s="224">
        <v>98010</v>
      </c>
    </row>
    <row r="1645" spans="1:23" s="183" customFormat="1" hidden="1">
      <c r="A1645" s="203" t="s">
        <v>622</v>
      </c>
      <c r="B1645" s="203" t="s">
        <v>623</v>
      </c>
      <c r="C1645" s="203" t="s">
        <v>624</v>
      </c>
      <c r="D1645" s="203"/>
      <c r="E1645" s="203" t="s">
        <v>2754</v>
      </c>
      <c r="F1645" s="203" t="s">
        <v>2756</v>
      </c>
      <c r="G1645" s="205">
        <v>2</v>
      </c>
      <c r="H1645" s="203" t="s">
        <v>79</v>
      </c>
      <c r="I1645" s="203" t="s">
        <v>2757</v>
      </c>
      <c r="J1645" s="203" t="s">
        <v>2758</v>
      </c>
      <c r="K1645" s="203" t="s">
        <v>629</v>
      </c>
      <c r="L1645" s="211">
        <v>41590.457465277803</v>
      </c>
      <c r="M1645" s="203" t="s">
        <v>630</v>
      </c>
      <c r="N1645" s="212">
        <v>1</v>
      </c>
      <c r="O1645" s="203" t="s">
        <v>631</v>
      </c>
      <c r="P1645" s="212">
        <v>98010</v>
      </c>
      <c r="Q1645" s="205">
        <v>3</v>
      </c>
      <c r="R1645" s="203" t="s">
        <v>632</v>
      </c>
      <c r="S1645" s="211">
        <v>41599.596423611103</v>
      </c>
      <c r="T1645" s="212">
        <v>-1</v>
      </c>
      <c r="U1645" s="224">
        <v>98010</v>
      </c>
    </row>
    <row r="1646" spans="1:23" s="183" customFormat="1" hidden="1">
      <c r="A1646" s="203" t="s">
        <v>622</v>
      </c>
      <c r="B1646" s="203" t="s">
        <v>623</v>
      </c>
      <c r="C1646" s="203" t="s">
        <v>624</v>
      </c>
      <c r="D1646" s="203"/>
      <c r="E1646" s="203" t="s">
        <v>2754</v>
      </c>
      <c r="F1646" s="203" t="s">
        <v>2756</v>
      </c>
      <c r="G1646" s="205">
        <v>3</v>
      </c>
      <c r="H1646" s="203" t="s">
        <v>79</v>
      </c>
      <c r="I1646" s="203" t="s">
        <v>2759</v>
      </c>
      <c r="J1646" s="203" t="s">
        <v>533</v>
      </c>
      <c r="K1646" s="203" t="s">
        <v>634</v>
      </c>
      <c r="L1646" s="211">
        <v>41590.457465277803</v>
      </c>
      <c r="M1646" s="203" t="s">
        <v>630</v>
      </c>
      <c r="N1646" s="212">
        <v>1</v>
      </c>
      <c r="O1646" s="203" t="s">
        <v>631</v>
      </c>
      <c r="P1646" s="212">
        <v>77440</v>
      </c>
      <c r="Q1646" s="205">
        <v>1</v>
      </c>
      <c r="R1646" s="203" t="s">
        <v>632</v>
      </c>
      <c r="S1646" s="211">
        <v>41564.650497685201</v>
      </c>
      <c r="T1646" s="212">
        <v>-2</v>
      </c>
      <c r="U1646" s="224">
        <v>156750</v>
      </c>
    </row>
    <row r="1647" spans="1:23" s="183" customFormat="1" hidden="1">
      <c r="A1647" s="203" t="s">
        <v>622</v>
      </c>
      <c r="B1647" s="203" t="s">
        <v>623</v>
      </c>
      <c r="C1647" s="203" t="s">
        <v>624</v>
      </c>
      <c r="D1647" s="203"/>
      <c r="E1647" s="203" t="s">
        <v>2754</v>
      </c>
      <c r="F1647" s="203" t="s">
        <v>2756</v>
      </c>
      <c r="G1647" s="205">
        <v>3</v>
      </c>
      <c r="H1647" s="203" t="s">
        <v>79</v>
      </c>
      <c r="I1647" s="203" t="s">
        <v>2759</v>
      </c>
      <c r="J1647" s="203" t="s">
        <v>533</v>
      </c>
      <c r="K1647" s="203" t="s">
        <v>634</v>
      </c>
      <c r="L1647" s="211">
        <v>41590.457465277803</v>
      </c>
      <c r="M1647" s="203" t="s">
        <v>630</v>
      </c>
      <c r="N1647" s="212">
        <v>1</v>
      </c>
      <c r="O1647" s="203" t="s">
        <v>631</v>
      </c>
      <c r="P1647" s="212">
        <v>77440</v>
      </c>
      <c r="Q1647" s="205">
        <v>2</v>
      </c>
      <c r="R1647" s="203" t="s">
        <v>632</v>
      </c>
      <c r="S1647" s="211">
        <v>41584.647152777798</v>
      </c>
      <c r="T1647" s="212">
        <v>-1</v>
      </c>
      <c r="U1647" s="224">
        <v>77440</v>
      </c>
    </row>
    <row r="1648" spans="1:23" s="183" customFormat="1" hidden="1">
      <c r="A1648" s="203" t="s">
        <v>622</v>
      </c>
      <c r="B1648" s="203" t="s">
        <v>623</v>
      </c>
      <c r="C1648" s="203" t="s">
        <v>624</v>
      </c>
      <c r="D1648" s="203"/>
      <c r="E1648" s="203" t="s">
        <v>2754</v>
      </c>
      <c r="F1648" s="203" t="s">
        <v>2756</v>
      </c>
      <c r="G1648" s="205">
        <v>3</v>
      </c>
      <c r="H1648" s="203" t="s">
        <v>79</v>
      </c>
      <c r="I1648" s="203" t="s">
        <v>2759</v>
      </c>
      <c r="J1648" s="203" t="s">
        <v>533</v>
      </c>
      <c r="K1648" s="203" t="s">
        <v>634</v>
      </c>
      <c r="L1648" s="211">
        <v>41590.457465277803</v>
      </c>
      <c r="M1648" s="203" t="s">
        <v>630</v>
      </c>
      <c r="N1648" s="212">
        <v>1</v>
      </c>
      <c r="O1648" s="203" t="s">
        <v>631</v>
      </c>
      <c r="P1648" s="212">
        <v>77440</v>
      </c>
      <c r="Q1648" s="205">
        <v>3</v>
      </c>
      <c r="R1648" s="203" t="s">
        <v>632</v>
      </c>
      <c r="S1648" s="211">
        <v>41599.596423611103</v>
      </c>
      <c r="T1648" s="212">
        <v>-1</v>
      </c>
      <c r="U1648" s="224">
        <v>77440</v>
      </c>
    </row>
    <row r="1649" spans="1:21" s="183" customFormat="1" hidden="1">
      <c r="A1649" s="203" t="s">
        <v>622</v>
      </c>
      <c r="B1649" s="203" t="s">
        <v>623</v>
      </c>
      <c r="C1649" s="203" t="s">
        <v>624</v>
      </c>
      <c r="D1649" s="203"/>
      <c r="E1649" s="203" t="s">
        <v>2754</v>
      </c>
      <c r="F1649" s="203" t="s">
        <v>2756</v>
      </c>
      <c r="G1649" s="205">
        <v>4</v>
      </c>
      <c r="H1649" s="203" t="s">
        <v>79</v>
      </c>
      <c r="I1649" s="203" t="s">
        <v>2760</v>
      </c>
      <c r="J1649" s="203" t="s">
        <v>2761</v>
      </c>
      <c r="K1649" s="203" t="s">
        <v>2762</v>
      </c>
      <c r="L1649" s="211">
        <v>41590.457465277803</v>
      </c>
      <c r="M1649" s="203" t="s">
        <v>630</v>
      </c>
      <c r="N1649" s="212">
        <v>1</v>
      </c>
      <c r="O1649" s="203" t="s">
        <v>631</v>
      </c>
      <c r="P1649" s="212">
        <v>4752000</v>
      </c>
      <c r="Q1649" s="205">
        <v>1</v>
      </c>
      <c r="R1649" s="203" t="s">
        <v>632</v>
      </c>
      <c r="S1649" s="211">
        <v>41564.650497685201</v>
      </c>
      <c r="T1649" s="212">
        <v>-2</v>
      </c>
      <c r="U1649" s="224">
        <v>9504000</v>
      </c>
    </row>
    <row r="1650" spans="1:21" s="183" customFormat="1" hidden="1">
      <c r="A1650" s="203" t="s">
        <v>622</v>
      </c>
      <c r="B1650" s="203" t="s">
        <v>623</v>
      </c>
      <c r="C1650" s="203" t="s">
        <v>624</v>
      </c>
      <c r="D1650" s="203"/>
      <c r="E1650" s="203" t="s">
        <v>2754</v>
      </c>
      <c r="F1650" s="203" t="s">
        <v>2756</v>
      </c>
      <c r="G1650" s="205">
        <v>4</v>
      </c>
      <c r="H1650" s="203" t="s">
        <v>79</v>
      </c>
      <c r="I1650" s="203" t="s">
        <v>2760</v>
      </c>
      <c r="J1650" s="203" t="s">
        <v>2761</v>
      </c>
      <c r="K1650" s="203" t="s">
        <v>2762</v>
      </c>
      <c r="L1650" s="211">
        <v>41590.457465277803</v>
      </c>
      <c r="M1650" s="203" t="s">
        <v>630</v>
      </c>
      <c r="N1650" s="212">
        <v>1</v>
      </c>
      <c r="O1650" s="203" t="s">
        <v>631</v>
      </c>
      <c r="P1650" s="212">
        <v>4752000</v>
      </c>
      <c r="Q1650" s="205">
        <v>2</v>
      </c>
      <c r="R1650" s="203" t="s">
        <v>632</v>
      </c>
      <c r="S1650" s="211">
        <v>41584.647164351903</v>
      </c>
      <c r="T1650" s="212">
        <v>-1</v>
      </c>
      <c r="U1650" s="224">
        <v>4752000</v>
      </c>
    </row>
    <row r="1651" spans="1:21" s="183" customFormat="1" hidden="1">
      <c r="A1651" s="203" t="s">
        <v>622</v>
      </c>
      <c r="B1651" s="203" t="s">
        <v>623</v>
      </c>
      <c r="C1651" s="203" t="s">
        <v>624</v>
      </c>
      <c r="D1651" s="203"/>
      <c r="E1651" s="203" t="s">
        <v>2754</v>
      </c>
      <c r="F1651" s="203" t="s">
        <v>2763</v>
      </c>
      <c r="G1651" s="205">
        <v>2</v>
      </c>
      <c r="H1651" s="203" t="s">
        <v>79</v>
      </c>
      <c r="I1651" s="203" t="s">
        <v>2764</v>
      </c>
      <c r="J1651" s="203" t="s">
        <v>2765</v>
      </c>
      <c r="K1651" s="203" t="s">
        <v>629</v>
      </c>
      <c r="L1651" s="211">
        <v>41583.667141203703</v>
      </c>
      <c r="M1651" s="203" t="s">
        <v>630</v>
      </c>
      <c r="N1651" s="212">
        <v>1</v>
      </c>
      <c r="O1651" s="203" t="s">
        <v>631</v>
      </c>
      <c r="P1651" s="212">
        <v>450450</v>
      </c>
      <c r="Q1651" s="205">
        <v>1</v>
      </c>
      <c r="R1651" s="203" t="s">
        <v>632</v>
      </c>
      <c r="S1651" s="211">
        <v>41579.849236111098</v>
      </c>
      <c r="T1651" s="212">
        <v>-1</v>
      </c>
      <c r="U1651" s="224">
        <v>450450</v>
      </c>
    </row>
    <row r="1652" spans="1:21" s="183" customFormat="1" hidden="1">
      <c r="A1652" s="203" t="s">
        <v>622</v>
      </c>
      <c r="B1652" s="203" t="s">
        <v>623</v>
      </c>
      <c r="C1652" s="203" t="s">
        <v>624</v>
      </c>
      <c r="D1652" s="203"/>
      <c r="E1652" s="203" t="s">
        <v>2754</v>
      </c>
      <c r="F1652" s="203" t="s">
        <v>2763</v>
      </c>
      <c r="G1652" s="205">
        <v>3</v>
      </c>
      <c r="H1652" s="203" t="s">
        <v>79</v>
      </c>
      <c r="I1652" s="203" t="s">
        <v>2766</v>
      </c>
      <c r="J1652" s="203" t="s">
        <v>2767</v>
      </c>
      <c r="K1652" s="203" t="s">
        <v>629</v>
      </c>
      <c r="L1652" s="211">
        <v>41583.667141203703</v>
      </c>
      <c r="M1652" s="203" t="s">
        <v>630</v>
      </c>
      <c r="N1652" s="212">
        <v>1</v>
      </c>
      <c r="O1652" s="203" t="s">
        <v>725</v>
      </c>
      <c r="P1652" s="212">
        <v>2153250</v>
      </c>
      <c r="Q1652" s="205">
        <v>1</v>
      </c>
      <c r="R1652" s="203" t="s">
        <v>632</v>
      </c>
      <c r="S1652" s="211">
        <v>41579.849236111098</v>
      </c>
      <c r="T1652" s="212">
        <v>-1</v>
      </c>
      <c r="U1652" s="224">
        <v>2153250</v>
      </c>
    </row>
    <row r="1653" spans="1:21" s="183" customFormat="1" hidden="1">
      <c r="A1653" s="203" t="s">
        <v>622</v>
      </c>
      <c r="B1653" s="203" t="s">
        <v>623</v>
      </c>
      <c r="C1653" s="203" t="s">
        <v>624</v>
      </c>
      <c r="D1653" s="203"/>
      <c r="E1653" s="203" t="s">
        <v>2754</v>
      </c>
      <c r="F1653" s="203" t="s">
        <v>2768</v>
      </c>
      <c r="G1653" s="205">
        <v>1</v>
      </c>
      <c r="H1653" s="203" t="s">
        <v>79</v>
      </c>
      <c r="I1653" s="203" t="s">
        <v>2759</v>
      </c>
      <c r="J1653" s="203" t="s">
        <v>533</v>
      </c>
      <c r="K1653" s="203" t="s">
        <v>634</v>
      </c>
      <c r="L1653" s="211">
        <v>41604.580393518503</v>
      </c>
      <c r="M1653" s="203" t="s">
        <v>630</v>
      </c>
      <c r="N1653" s="212">
        <v>1</v>
      </c>
      <c r="O1653" s="203" t="s">
        <v>631</v>
      </c>
      <c r="P1653" s="212">
        <v>77440</v>
      </c>
      <c r="Q1653" s="205">
        <v>1</v>
      </c>
      <c r="R1653" s="203" t="s">
        <v>632</v>
      </c>
      <c r="S1653" s="211">
        <v>41564.650497685201</v>
      </c>
      <c r="T1653" s="212">
        <v>-2</v>
      </c>
      <c r="U1653" s="224">
        <v>156750</v>
      </c>
    </row>
    <row r="1654" spans="1:21" s="183" customFormat="1" hidden="1">
      <c r="A1654" s="203" t="s">
        <v>622</v>
      </c>
      <c r="B1654" s="203" t="s">
        <v>623</v>
      </c>
      <c r="C1654" s="203" t="s">
        <v>624</v>
      </c>
      <c r="D1654" s="203"/>
      <c r="E1654" s="203" t="s">
        <v>2754</v>
      </c>
      <c r="F1654" s="203" t="s">
        <v>2768</v>
      </c>
      <c r="G1654" s="205">
        <v>1</v>
      </c>
      <c r="H1654" s="203" t="s">
        <v>79</v>
      </c>
      <c r="I1654" s="203" t="s">
        <v>2759</v>
      </c>
      <c r="J1654" s="203" t="s">
        <v>533</v>
      </c>
      <c r="K1654" s="203" t="s">
        <v>634</v>
      </c>
      <c r="L1654" s="211">
        <v>41604.580393518503</v>
      </c>
      <c r="M1654" s="203" t="s">
        <v>630</v>
      </c>
      <c r="N1654" s="212">
        <v>1</v>
      </c>
      <c r="O1654" s="203" t="s">
        <v>631</v>
      </c>
      <c r="P1654" s="212">
        <v>77440</v>
      </c>
      <c r="Q1654" s="205">
        <v>2</v>
      </c>
      <c r="R1654" s="203" t="s">
        <v>632</v>
      </c>
      <c r="S1654" s="211">
        <v>41584.647152777798</v>
      </c>
      <c r="T1654" s="212">
        <v>-1</v>
      </c>
      <c r="U1654" s="224">
        <v>77440</v>
      </c>
    </row>
    <row r="1655" spans="1:21" s="183" customFormat="1" hidden="1">
      <c r="A1655" s="203" t="s">
        <v>622</v>
      </c>
      <c r="B1655" s="203" t="s">
        <v>623</v>
      </c>
      <c r="C1655" s="203" t="s">
        <v>624</v>
      </c>
      <c r="D1655" s="203"/>
      <c r="E1655" s="203" t="s">
        <v>2754</v>
      </c>
      <c r="F1655" s="203" t="s">
        <v>2768</v>
      </c>
      <c r="G1655" s="205">
        <v>1</v>
      </c>
      <c r="H1655" s="203" t="s">
        <v>79</v>
      </c>
      <c r="I1655" s="203" t="s">
        <v>2759</v>
      </c>
      <c r="J1655" s="203" t="s">
        <v>533</v>
      </c>
      <c r="K1655" s="203" t="s">
        <v>634</v>
      </c>
      <c r="L1655" s="211">
        <v>41604.580393518503</v>
      </c>
      <c r="M1655" s="203" t="s">
        <v>630</v>
      </c>
      <c r="N1655" s="212">
        <v>1</v>
      </c>
      <c r="O1655" s="203" t="s">
        <v>631</v>
      </c>
      <c r="P1655" s="212">
        <v>77440</v>
      </c>
      <c r="Q1655" s="205">
        <v>3</v>
      </c>
      <c r="R1655" s="203" t="s">
        <v>632</v>
      </c>
      <c r="S1655" s="211">
        <v>41599.596423611103</v>
      </c>
      <c r="T1655" s="212">
        <v>-1</v>
      </c>
      <c r="U1655" s="224">
        <v>77440</v>
      </c>
    </row>
    <row r="1656" spans="1:21" s="183" customFormat="1" hidden="1">
      <c r="A1656" s="203" t="s">
        <v>622</v>
      </c>
      <c r="B1656" s="203" t="s">
        <v>623</v>
      </c>
      <c r="C1656" s="203" t="s">
        <v>624</v>
      </c>
      <c r="D1656" s="203"/>
      <c r="E1656" s="203" t="s">
        <v>2754</v>
      </c>
      <c r="F1656" s="203" t="s">
        <v>2768</v>
      </c>
      <c r="G1656" s="205">
        <v>2</v>
      </c>
      <c r="H1656" s="203" t="s">
        <v>79</v>
      </c>
      <c r="I1656" s="203" t="s">
        <v>2757</v>
      </c>
      <c r="J1656" s="203" t="s">
        <v>2758</v>
      </c>
      <c r="K1656" s="203" t="s">
        <v>629</v>
      </c>
      <c r="L1656" s="211">
        <v>41604.580393518503</v>
      </c>
      <c r="M1656" s="203" t="s">
        <v>630</v>
      </c>
      <c r="N1656" s="212">
        <v>1</v>
      </c>
      <c r="O1656" s="203" t="s">
        <v>631</v>
      </c>
      <c r="P1656" s="212">
        <v>98010</v>
      </c>
      <c r="Q1656" s="205">
        <v>1</v>
      </c>
      <c r="R1656" s="203" t="s">
        <v>632</v>
      </c>
      <c r="S1656" s="211">
        <v>41564.650497685201</v>
      </c>
      <c r="T1656" s="212">
        <v>-2</v>
      </c>
      <c r="U1656" s="224">
        <v>196020</v>
      </c>
    </row>
    <row r="1657" spans="1:21" s="183" customFormat="1" hidden="1">
      <c r="A1657" s="203" t="s">
        <v>622</v>
      </c>
      <c r="B1657" s="203" t="s">
        <v>623</v>
      </c>
      <c r="C1657" s="203" t="s">
        <v>624</v>
      </c>
      <c r="D1657" s="203"/>
      <c r="E1657" s="203" t="s">
        <v>2754</v>
      </c>
      <c r="F1657" s="203" t="s">
        <v>2768</v>
      </c>
      <c r="G1657" s="205">
        <v>2</v>
      </c>
      <c r="H1657" s="203" t="s">
        <v>79</v>
      </c>
      <c r="I1657" s="203" t="s">
        <v>2757</v>
      </c>
      <c r="J1657" s="203" t="s">
        <v>2758</v>
      </c>
      <c r="K1657" s="203" t="s">
        <v>629</v>
      </c>
      <c r="L1657" s="211">
        <v>41604.580393518503</v>
      </c>
      <c r="M1657" s="203" t="s">
        <v>630</v>
      </c>
      <c r="N1657" s="212">
        <v>1</v>
      </c>
      <c r="O1657" s="203" t="s">
        <v>631</v>
      </c>
      <c r="P1657" s="212">
        <v>98010</v>
      </c>
      <c r="Q1657" s="205">
        <v>2</v>
      </c>
      <c r="R1657" s="203" t="s">
        <v>632</v>
      </c>
      <c r="S1657" s="211">
        <v>41584.647152777798</v>
      </c>
      <c r="T1657" s="212">
        <v>-1</v>
      </c>
      <c r="U1657" s="224">
        <v>98010</v>
      </c>
    </row>
    <row r="1658" spans="1:21" s="183" customFormat="1" hidden="1">
      <c r="A1658" s="203" t="s">
        <v>622</v>
      </c>
      <c r="B1658" s="203" t="s">
        <v>623</v>
      </c>
      <c r="C1658" s="203" t="s">
        <v>624</v>
      </c>
      <c r="D1658" s="203"/>
      <c r="E1658" s="203" t="s">
        <v>2754</v>
      </c>
      <c r="F1658" s="203" t="s">
        <v>2768</v>
      </c>
      <c r="G1658" s="205">
        <v>2</v>
      </c>
      <c r="H1658" s="203" t="s">
        <v>79</v>
      </c>
      <c r="I1658" s="203" t="s">
        <v>2757</v>
      </c>
      <c r="J1658" s="203" t="s">
        <v>2758</v>
      </c>
      <c r="K1658" s="203" t="s">
        <v>629</v>
      </c>
      <c r="L1658" s="211">
        <v>41604.580393518503</v>
      </c>
      <c r="M1658" s="203" t="s">
        <v>630</v>
      </c>
      <c r="N1658" s="212">
        <v>1</v>
      </c>
      <c r="O1658" s="203" t="s">
        <v>631</v>
      </c>
      <c r="P1658" s="212">
        <v>98010</v>
      </c>
      <c r="Q1658" s="205">
        <v>3</v>
      </c>
      <c r="R1658" s="203" t="s">
        <v>632</v>
      </c>
      <c r="S1658" s="211">
        <v>41599.596423611103</v>
      </c>
      <c r="T1658" s="212">
        <v>-1</v>
      </c>
      <c r="U1658" s="224">
        <v>98010</v>
      </c>
    </row>
    <row r="1659" spans="1:21" s="183" customFormat="1" hidden="1">
      <c r="A1659" s="203" t="s">
        <v>622</v>
      </c>
      <c r="B1659" s="203" t="s">
        <v>623</v>
      </c>
      <c r="C1659" s="203" t="s">
        <v>624</v>
      </c>
      <c r="D1659" s="203"/>
      <c r="E1659" s="203" t="s">
        <v>2754</v>
      </c>
      <c r="F1659" s="203" t="s">
        <v>629</v>
      </c>
      <c r="G1659" s="205" t="s">
        <v>629</v>
      </c>
      <c r="H1659" s="203" t="s">
        <v>79</v>
      </c>
      <c r="I1659" s="203" t="s">
        <v>2759</v>
      </c>
      <c r="J1659" s="203" t="s">
        <v>533</v>
      </c>
      <c r="K1659" s="203" t="s">
        <v>634</v>
      </c>
      <c r="L1659" s="211">
        <v>41534.666944444398</v>
      </c>
      <c r="M1659" s="203" t="s">
        <v>630</v>
      </c>
      <c r="N1659" s="212">
        <v>2</v>
      </c>
      <c r="O1659" s="203" t="s">
        <v>629</v>
      </c>
      <c r="P1659" s="212">
        <v>156750</v>
      </c>
      <c r="Q1659" s="205">
        <v>1</v>
      </c>
      <c r="R1659" s="203" t="s">
        <v>632</v>
      </c>
      <c r="S1659" s="211">
        <v>41564.650497685201</v>
      </c>
      <c r="T1659" s="212">
        <v>-2</v>
      </c>
      <c r="U1659" s="224">
        <v>156750</v>
      </c>
    </row>
    <row r="1660" spans="1:21" s="183" customFormat="1" hidden="1">
      <c r="A1660" s="203" t="s">
        <v>622</v>
      </c>
      <c r="B1660" s="203" t="s">
        <v>623</v>
      </c>
      <c r="C1660" s="203" t="s">
        <v>624</v>
      </c>
      <c r="D1660" s="203"/>
      <c r="E1660" s="203" t="s">
        <v>2754</v>
      </c>
      <c r="F1660" s="203" t="s">
        <v>629</v>
      </c>
      <c r="G1660" s="205" t="s">
        <v>629</v>
      </c>
      <c r="H1660" s="203" t="s">
        <v>79</v>
      </c>
      <c r="I1660" s="203" t="s">
        <v>2759</v>
      </c>
      <c r="J1660" s="203" t="s">
        <v>533</v>
      </c>
      <c r="K1660" s="203" t="s">
        <v>634</v>
      </c>
      <c r="L1660" s="211">
        <v>41534.666944444398</v>
      </c>
      <c r="M1660" s="203" t="s">
        <v>630</v>
      </c>
      <c r="N1660" s="212">
        <v>2</v>
      </c>
      <c r="O1660" s="203" t="s">
        <v>629</v>
      </c>
      <c r="P1660" s="212">
        <v>156750</v>
      </c>
      <c r="Q1660" s="205">
        <v>2</v>
      </c>
      <c r="R1660" s="203" t="s">
        <v>632</v>
      </c>
      <c r="S1660" s="211">
        <v>41584.647152777798</v>
      </c>
      <c r="T1660" s="212">
        <v>-1</v>
      </c>
      <c r="U1660" s="224">
        <v>77440</v>
      </c>
    </row>
    <row r="1661" spans="1:21" s="183" customFormat="1" hidden="1">
      <c r="A1661" s="203" t="s">
        <v>622</v>
      </c>
      <c r="B1661" s="203" t="s">
        <v>623</v>
      </c>
      <c r="C1661" s="203" t="s">
        <v>624</v>
      </c>
      <c r="D1661" s="203"/>
      <c r="E1661" s="203" t="s">
        <v>2754</v>
      </c>
      <c r="F1661" s="203" t="s">
        <v>629</v>
      </c>
      <c r="G1661" s="205" t="s">
        <v>629</v>
      </c>
      <c r="H1661" s="203" t="s">
        <v>79</v>
      </c>
      <c r="I1661" s="203" t="s">
        <v>2759</v>
      </c>
      <c r="J1661" s="203" t="s">
        <v>533</v>
      </c>
      <c r="K1661" s="203" t="s">
        <v>634</v>
      </c>
      <c r="L1661" s="211">
        <v>41534.666944444398</v>
      </c>
      <c r="M1661" s="203" t="s">
        <v>630</v>
      </c>
      <c r="N1661" s="212">
        <v>2</v>
      </c>
      <c r="O1661" s="203" t="s">
        <v>629</v>
      </c>
      <c r="P1661" s="212">
        <v>156750</v>
      </c>
      <c r="Q1661" s="205">
        <v>3</v>
      </c>
      <c r="R1661" s="203" t="s">
        <v>632</v>
      </c>
      <c r="S1661" s="211">
        <v>41599.596423611103</v>
      </c>
      <c r="T1661" s="212">
        <v>-1</v>
      </c>
      <c r="U1661" s="224">
        <v>77440</v>
      </c>
    </row>
    <row r="1662" spans="1:21" s="183" customFormat="1" hidden="1">
      <c r="A1662" s="203" t="s">
        <v>622</v>
      </c>
      <c r="B1662" s="203" t="s">
        <v>623</v>
      </c>
      <c r="C1662" s="203" t="s">
        <v>624</v>
      </c>
      <c r="D1662" s="203"/>
      <c r="E1662" s="203" t="s">
        <v>2754</v>
      </c>
      <c r="F1662" s="203" t="s">
        <v>629</v>
      </c>
      <c r="G1662" s="205" t="s">
        <v>629</v>
      </c>
      <c r="H1662" s="203" t="s">
        <v>79</v>
      </c>
      <c r="I1662" s="203" t="s">
        <v>2757</v>
      </c>
      <c r="J1662" s="203" t="s">
        <v>2758</v>
      </c>
      <c r="K1662" s="203" t="s">
        <v>629</v>
      </c>
      <c r="L1662" s="211">
        <v>41534.666944444398</v>
      </c>
      <c r="M1662" s="203" t="s">
        <v>630</v>
      </c>
      <c r="N1662" s="212">
        <v>2</v>
      </c>
      <c r="O1662" s="203" t="s">
        <v>629</v>
      </c>
      <c r="P1662" s="212">
        <v>196020</v>
      </c>
      <c r="Q1662" s="205">
        <v>1</v>
      </c>
      <c r="R1662" s="203" t="s">
        <v>632</v>
      </c>
      <c r="S1662" s="211">
        <v>41564.650497685201</v>
      </c>
      <c r="T1662" s="212">
        <v>-2</v>
      </c>
      <c r="U1662" s="224">
        <v>196020</v>
      </c>
    </row>
    <row r="1663" spans="1:21" s="183" customFormat="1" hidden="1">
      <c r="A1663" s="203" t="s">
        <v>622</v>
      </c>
      <c r="B1663" s="203" t="s">
        <v>623</v>
      </c>
      <c r="C1663" s="203" t="s">
        <v>624</v>
      </c>
      <c r="D1663" s="203"/>
      <c r="E1663" s="203" t="s">
        <v>2754</v>
      </c>
      <c r="F1663" s="203" t="s">
        <v>629</v>
      </c>
      <c r="G1663" s="205" t="s">
        <v>629</v>
      </c>
      <c r="H1663" s="203" t="s">
        <v>79</v>
      </c>
      <c r="I1663" s="203" t="s">
        <v>2757</v>
      </c>
      <c r="J1663" s="203" t="s">
        <v>2758</v>
      </c>
      <c r="K1663" s="203" t="s">
        <v>629</v>
      </c>
      <c r="L1663" s="211">
        <v>41534.666944444398</v>
      </c>
      <c r="M1663" s="203" t="s">
        <v>630</v>
      </c>
      <c r="N1663" s="212">
        <v>2</v>
      </c>
      <c r="O1663" s="203" t="s">
        <v>629</v>
      </c>
      <c r="P1663" s="212">
        <v>196020</v>
      </c>
      <c r="Q1663" s="205">
        <v>2</v>
      </c>
      <c r="R1663" s="203" t="s">
        <v>632</v>
      </c>
      <c r="S1663" s="211">
        <v>41584.647152777798</v>
      </c>
      <c r="T1663" s="212">
        <v>-1</v>
      </c>
      <c r="U1663" s="224">
        <v>98010</v>
      </c>
    </row>
    <row r="1664" spans="1:21" s="183" customFormat="1" hidden="1">
      <c r="A1664" s="203" t="s">
        <v>622</v>
      </c>
      <c r="B1664" s="203" t="s">
        <v>623</v>
      </c>
      <c r="C1664" s="203" t="s">
        <v>624</v>
      </c>
      <c r="D1664" s="203"/>
      <c r="E1664" s="203" t="s">
        <v>2754</v>
      </c>
      <c r="F1664" s="203" t="s">
        <v>629</v>
      </c>
      <c r="G1664" s="205" t="s">
        <v>629</v>
      </c>
      <c r="H1664" s="203" t="s">
        <v>79</v>
      </c>
      <c r="I1664" s="203" t="s">
        <v>2757</v>
      </c>
      <c r="J1664" s="203" t="s">
        <v>2758</v>
      </c>
      <c r="K1664" s="203" t="s">
        <v>629</v>
      </c>
      <c r="L1664" s="211">
        <v>41534.666944444398</v>
      </c>
      <c r="M1664" s="203" t="s">
        <v>630</v>
      </c>
      <c r="N1664" s="212">
        <v>2</v>
      </c>
      <c r="O1664" s="203" t="s">
        <v>629</v>
      </c>
      <c r="P1664" s="212">
        <v>196020</v>
      </c>
      <c r="Q1664" s="205">
        <v>3</v>
      </c>
      <c r="R1664" s="203" t="s">
        <v>632</v>
      </c>
      <c r="S1664" s="211">
        <v>41599.596423611103</v>
      </c>
      <c r="T1664" s="212">
        <v>-1</v>
      </c>
      <c r="U1664" s="224">
        <v>98010</v>
      </c>
    </row>
    <row r="1665" spans="1:21" s="183" customFormat="1" hidden="1">
      <c r="A1665" s="203" t="s">
        <v>622</v>
      </c>
      <c r="B1665" s="203" t="s">
        <v>623</v>
      </c>
      <c r="C1665" s="203" t="s">
        <v>624</v>
      </c>
      <c r="D1665" s="203"/>
      <c r="E1665" s="203" t="s">
        <v>2754</v>
      </c>
      <c r="F1665" s="203" t="s">
        <v>629</v>
      </c>
      <c r="G1665" s="205" t="s">
        <v>629</v>
      </c>
      <c r="H1665" s="203" t="s">
        <v>79</v>
      </c>
      <c r="I1665" s="203" t="s">
        <v>2769</v>
      </c>
      <c r="J1665" s="203" t="s">
        <v>2770</v>
      </c>
      <c r="K1665" s="203" t="s">
        <v>629</v>
      </c>
      <c r="L1665" s="211">
        <v>41534.666944444398</v>
      </c>
      <c r="M1665" s="203" t="s">
        <v>630</v>
      </c>
      <c r="N1665" s="212">
        <v>2</v>
      </c>
      <c r="O1665" s="203" t="s">
        <v>629</v>
      </c>
      <c r="P1665" s="212">
        <v>26136</v>
      </c>
      <c r="Q1665" s="205">
        <v>1</v>
      </c>
      <c r="R1665" s="203" t="s">
        <v>632</v>
      </c>
      <c r="S1665" s="211">
        <v>41564.650497685201</v>
      </c>
      <c r="T1665" s="212">
        <v>-2</v>
      </c>
      <c r="U1665" s="224">
        <v>26136</v>
      </c>
    </row>
    <row r="1666" spans="1:21" s="183" customFormat="1" hidden="1">
      <c r="A1666" s="203" t="s">
        <v>622</v>
      </c>
      <c r="B1666" s="203" t="s">
        <v>623</v>
      </c>
      <c r="C1666" s="203" t="s">
        <v>624</v>
      </c>
      <c r="D1666" s="203"/>
      <c r="E1666" s="203" t="s">
        <v>2754</v>
      </c>
      <c r="F1666" s="203" t="s">
        <v>629</v>
      </c>
      <c r="G1666" s="205" t="s">
        <v>629</v>
      </c>
      <c r="H1666" s="203" t="s">
        <v>79</v>
      </c>
      <c r="I1666" s="203" t="s">
        <v>2771</v>
      </c>
      <c r="J1666" s="203" t="s">
        <v>2772</v>
      </c>
      <c r="K1666" s="203" t="s">
        <v>629</v>
      </c>
      <c r="L1666" s="211">
        <v>41534.671805555598</v>
      </c>
      <c r="M1666" s="203" t="s">
        <v>630</v>
      </c>
      <c r="N1666" s="212">
        <v>40</v>
      </c>
      <c r="O1666" s="203" t="s">
        <v>629</v>
      </c>
      <c r="P1666" s="212">
        <v>3267000</v>
      </c>
      <c r="Q1666" s="205">
        <v>1</v>
      </c>
      <c r="R1666" s="203" t="s">
        <v>632</v>
      </c>
      <c r="S1666" s="211">
        <v>41564.6505092593</v>
      </c>
      <c r="T1666" s="212">
        <v>-40</v>
      </c>
      <c r="U1666" s="224">
        <v>3267000</v>
      </c>
    </row>
    <row r="1667" spans="1:21" s="183" customFormat="1" hidden="1">
      <c r="A1667" s="203" t="s">
        <v>622</v>
      </c>
      <c r="B1667" s="203" t="s">
        <v>623</v>
      </c>
      <c r="C1667" s="203" t="s">
        <v>624</v>
      </c>
      <c r="D1667" s="203"/>
      <c r="E1667" s="203" t="s">
        <v>2754</v>
      </c>
      <c r="F1667" s="203" t="s">
        <v>629</v>
      </c>
      <c r="G1667" s="205" t="s">
        <v>629</v>
      </c>
      <c r="H1667" s="203" t="s">
        <v>79</v>
      </c>
      <c r="I1667" s="203" t="s">
        <v>2773</v>
      </c>
      <c r="J1667" s="203" t="s">
        <v>2774</v>
      </c>
      <c r="K1667" s="203" t="s">
        <v>629</v>
      </c>
      <c r="L1667" s="211">
        <v>41534.666944444398</v>
      </c>
      <c r="M1667" s="203" t="s">
        <v>630</v>
      </c>
      <c r="N1667" s="212">
        <v>1</v>
      </c>
      <c r="O1667" s="203" t="s">
        <v>629</v>
      </c>
      <c r="P1667" s="212">
        <v>32670</v>
      </c>
      <c r="Q1667" s="205">
        <v>1</v>
      </c>
      <c r="R1667" s="203" t="s">
        <v>632</v>
      </c>
      <c r="S1667" s="211">
        <v>41564.6505092593</v>
      </c>
      <c r="T1667" s="212">
        <v>-1</v>
      </c>
      <c r="U1667" s="224">
        <v>32670</v>
      </c>
    </row>
    <row r="1668" spans="1:21" s="183" customFormat="1" hidden="1">
      <c r="A1668" s="203" t="s">
        <v>622</v>
      </c>
      <c r="B1668" s="203" t="s">
        <v>623</v>
      </c>
      <c r="C1668" s="203" t="s">
        <v>624</v>
      </c>
      <c r="D1668" s="203"/>
      <c r="E1668" s="203" t="s">
        <v>2754</v>
      </c>
      <c r="F1668" s="203" t="s">
        <v>629</v>
      </c>
      <c r="G1668" s="205" t="s">
        <v>629</v>
      </c>
      <c r="H1668" s="203" t="s">
        <v>79</v>
      </c>
      <c r="I1668" s="203" t="s">
        <v>2775</v>
      </c>
      <c r="J1668" s="203" t="s">
        <v>2776</v>
      </c>
      <c r="K1668" s="203" t="s">
        <v>629</v>
      </c>
      <c r="L1668" s="211">
        <v>41534.666944444398</v>
      </c>
      <c r="M1668" s="203" t="s">
        <v>630</v>
      </c>
      <c r="N1668" s="212">
        <v>1</v>
      </c>
      <c r="O1668" s="203" t="s">
        <v>629</v>
      </c>
      <c r="P1668" s="212">
        <v>346500</v>
      </c>
      <c r="Q1668" s="205">
        <v>1</v>
      </c>
      <c r="R1668" s="203" t="s">
        <v>632</v>
      </c>
      <c r="S1668" s="211">
        <v>41564.6505092593</v>
      </c>
      <c r="T1668" s="212">
        <v>-1</v>
      </c>
      <c r="U1668" s="224">
        <v>346500</v>
      </c>
    </row>
    <row r="1669" spans="1:21" s="183" customFormat="1" hidden="1">
      <c r="A1669" s="203" t="s">
        <v>622</v>
      </c>
      <c r="B1669" s="203" t="s">
        <v>623</v>
      </c>
      <c r="C1669" s="203" t="s">
        <v>624</v>
      </c>
      <c r="D1669" s="203"/>
      <c r="E1669" s="203" t="s">
        <v>2754</v>
      </c>
      <c r="F1669" s="203" t="s">
        <v>629</v>
      </c>
      <c r="G1669" s="205" t="s">
        <v>629</v>
      </c>
      <c r="H1669" s="203" t="s">
        <v>79</v>
      </c>
      <c r="I1669" s="203" t="s">
        <v>2760</v>
      </c>
      <c r="J1669" s="203" t="s">
        <v>2761</v>
      </c>
      <c r="K1669" s="203" t="s">
        <v>2762</v>
      </c>
      <c r="L1669" s="211">
        <v>41515.666944444398</v>
      </c>
      <c r="M1669" s="203" t="s">
        <v>630</v>
      </c>
      <c r="N1669" s="212">
        <v>2</v>
      </c>
      <c r="O1669" s="203" t="s">
        <v>629</v>
      </c>
      <c r="P1669" s="212">
        <v>9504000</v>
      </c>
      <c r="Q1669" s="205">
        <v>1</v>
      </c>
      <c r="R1669" s="203" t="s">
        <v>632</v>
      </c>
      <c r="S1669" s="211">
        <v>41564.650497685201</v>
      </c>
      <c r="T1669" s="212">
        <v>-2</v>
      </c>
      <c r="U1669" s="224">
        <v>9504000</v>
      </c>
    </row>
    <row r="1670" spans="1:21" s="183" customFormat="1" hidden="1">
      <c r="A1670" s="203" t="s">
        <v>622</v>
      </c>
      <c r="B1670" s="203" t="s">
        <v>623</v>
      </c>
      <c r="C1670" s="203" t="s">
        <v>624</v>
      </c>
      <c r="D1670" s="203"/>
      <c r="E1670" s="203" t="s">
        <v>2754</v>
      </c>
      <c r="F1670" s="203" t="s">
        <v>629</v>
      </c>
      <c r="G1670" s="205" t="s">
        <v>629</v>
      </c>
      <c r="H1670" s="203" t="s">
        <v>79</v>
      </c>
      <c r="I1670" s="203" t="s">
        <v>2760</v>
      </c>
      <c r="J1670" s="203" t="s">
        <v>2761</v>
      </c>
      <c r="K1670" s="203" t="s">
        <v>2762</v>
      </c>
      <c r="L1670" s="211">
        <v>41515.666944444398</v>
      </c>
      <c r="M1670" s="203" t="s">
        <v>630</v>
      </c>
      <c r="N1670" s="212">
        <v>2</v>
      </c>
      <c r="O1670" s="203" t="s">
        <v>629</v>
      </c>
      <c r="P1670" s="212">
        <v>9504000</v>
      </c>
      <c r="Q1670" s="205">
        <v>2</v>
      </c>
      <c r="R1670" s="203" t="s">
        <v>632</v>
      </c>
      <c r="S1670" s="211">
        <v>41584.647164351903</v>
      </c>
      <c r="T1670" s="212">
        <v>-1</v>
      </c>
      <c r="U1670" s="224">
        <v>4752000</v>
      </c>
    </row>
    <row r="1671" spans="1:21" s="183" customFormat="1" hidden="1">
      <c r="A1671" s="203" t="s">
        <v>622</v>
      </c>
      <c r="B1671" s="203" t="s">
        <v>623</v>
      </c>
      <c r="C1671" s="203" t="s">
        <v>624</v>
      </c>
      <c r="D1671" s="203"/>
      <c r="E1671" s="203" t="s">
        <v>2777</v>
      </c>
      <c r="F1671" s="203" t="s">
        <v>782</v>
      </c>
      <c r="G1671" s="205">
        <v>2</v>
      </c>
      <c r="H1671" s="203" t="s">
        <v>79</v>
      </c>
      <c r="I1671" s="203" t="s">
        <v>1465</v>
      </c>
      <c r="J1671" s="203" t="s">
        <v>1466</v>
      </c>
      <c r="K1671" s="203" t="s">
        <v>629</v>
      </c>
      <c r="L1671" s="211">
        <v>41558.480717592603</v>
      </c>
      <c r="M1671" s="203" t="s">
        <v>630</v>
      </c>
      <c r="N1671" s="212">
        <v>42</v>
      </c>
      <c r="O1671" s="203" t="s">
        <v>725</v>
      </c>
      <c r="P1671" s="212">
        <v>873180</v>
      </c>
      <c r="Q1671" s="205">
        <v>1</v>
      </c>
      <c r="R1671" s="203" t="s">
        <v>632</v>
      </c>
      <c r="S1671" s="211">
        <v>41544.560995370397</v>
      </c>
      <c r="T1671" s="212">
        <v>-42</v>
      </c>
      <c r="U1671" s="224">
        <v>873180</v>
      </c>
    </row>
    <row r="1672" spans="1:21" s="183" customFormat="1" hidden="1">
      <c r="A1672" s="203" t="s">
        <v>622</v>
      </c>
      <c r="B1672" s="203" t="s">
        <v>623</v>
      </c>
      <c r="C1672" s="203" t="s">
        <v>624</v>
      </c>
      <c r="D1672" s="203"/>
      <c r="E1672" s="203" t="s">
        <v>2778</v>
      </c>
      <c r="F1672" s="203" t="s">
        <v>629</v>
      </c>
      <c r="G1672" s="205" t="s">
        <v>629</v>
      </c>
      <c r="H1672" s="203" t="s">
        <v>79</v>
      </c>
      <c r="I1672" s="203" t="s">
        <v>886</v>
      </c>
      <c r="J1672" s="203" t="s">
        <v>887</v>
      </c>
      <c r="K1672" s="203" t="s">
        <v>629</v>
      </c>
      <c r="L1672" s="211">
        <v>41610.583460648202</v>
      </c>
      <c r="M1672" s="203" t="s">
        <v>630</v>
      </c>
      <c r="N1672" s="212">
        <v>6</v>
      </c>
      <c r="O1672" s="203" t="s">
        <v>629</v>
      </c>
      <c r="P1672" s="212">
        <v>8820000</v>
      </c>
      <c r="Q1672" s="205">
        <v>1</v>
      </c>
      <c r="R1672" s="203" t="s">
        <v>629</v>
      </c>
      <c r="S1672" s="203" t="s">
        <v>629</v>
      </c>
      <c r="T1672" s="212" t="s">
        <v>629</v>
      </c>
      <c r="U1672" s="224" t="s">
        <v>629</v>
      </c>
    </row>
    <row r="1673" spans="1:21" s="183" customFormat="1" hidden="1">
      <c r="A1673" s="203" t="s">
        <v>622</v>
      </c>
      <c r="B1673" s="203" t="s">
        <v>623</v>
      </c>
      <c r="C1673" s="203" t="s">
        <v>624</v>
      </c>
      <c r="D1673" s="203"/>
      <c r="E1673" s="203" t="s">
        <v>2778</v>
      </c>
      <c r="F1673" s="203" t="s">
        <v>629</v>
      </c>
      <c r="G1673" s="205" t="s">
        <v>629</v>
      </c>
      <c r="H1673" s="203" t="s">
        <v>79</v>
      </c>
      <c r="I1673" s="203" t="s">
        <v>2002</v>
      </c>
      <c r="J1673" s="203" t="s">
        <v>2003</v>
      </c>
      <c r="K1673" s="203" t="s">
        <v>629</v>
      </c>
      <c r="L1673" s="211">
        <v>41530.583460648202</v>
      </c>
      <c r="M1673" s="203" t="s">
        <v>630</v>
      </c>
      <c r="N1673" s="212">
        <v>1</v>
      </c>
      <c r="O1673" s="203" t="s">
        <v>629</v>
      </c>
      <c r="P1673" s="212">
        <v>0</v>
      </c>
      <c r="Q1673" s="205">
        <v>1</v>
      </c>
      <c r="R1673" s="203" t="s">
        <v>632</v>
      </c>
      <c r="S1673" s="211">
        <v>41576.726840277799</v>
      </c>
      <c r="T1673" s="212">
        <v>-1</v>
      </c>
      <c r="U1673" s="224">
        <v>1067000</v>
      </c>
    </row>
    <row r="1674" spans="1:21" s="183" customFormat="1" hidden="1">
      <c r="A1674" s="203" t="s">
        <v>622</v>
      </c>
      <c r="B1674" s="203" t="s">
        <v>623</v>
      </c>
      <c r="C1674" s="203" t="s">
        <v>624</v>
      </c>
      <c r="D1674" s="203"/>
      <c r="E1674" s="203" t="s">
        <v>2779</v>
      </c>
      <c r="F1674" s="203" t="s">
        <v>629</v>
      </c>
      <c r="G1674" s="205" t="s">
        <v>629</v>
      </c>
      <c r="H1674" s="203" t="s">
        <v>79</v>
      </c>
      <c r="I1674" s="203" t="s">
        <v>2780</v>
      </c>
      <c r="J1674" s="203" t="s">
        <v>2781</v>
      </c>
      <c r="K1674" s="203" t="s">
        <v>629</v>
      </c>
      <c r="L1674" s="211">
        <v>41534.612743055601</v>
      </c>
      <c r="M1674" s="203" t="s">
        <v>630</v>
      </c>
      <c r="N1674" s="212">
        <v>2</v>
      </c>
      <c r="O1674" s="203" t="s">
        <v>629</v>
      </c>
      <c r="P1674" s="212">
        <v>0</v>
      </c>
      <c r="Q1674" s="205">
        <v>1</v>
      </c>
      <c r="R1674" s="203" t="s">
        <v>632</v>
      </c>
      <c r="S1674" s="211">
        <v>41547.615960648101</v>
      </c>
      <c r="T1674" s="212">
        <v>-2</v>
      </c>
      <c r="U1674" s="224">
        <v>271700</v>
      </c>
    </row>
    <row r="1675" spans="1:21" s="183" customFormat="1" hidden="1">
      <c r="A1675" s="203" t="s">
        <v>622</v>
      </c>
      <c r="B1675" s="203" t="s">
        <v>623</v>
      </c>
      <c r="C1675" s="203" t="s">
        <v>624</v>
      </c>
      <c r="D1675" s="203"/>
      <c r="E1675" s="203" t="s">
        <v>2782</v>
      </c>
      <c r="F1675" s="203" t="s">
        <v>2783</v>
      </c>
      <c r="G1675" s="205">
        <v>1</v>
      </c>
      <c r="H1675" s="203" t="s">
        <v>537</v>
      </c>
      <c r="I1675" s="203" t="s">
        <v>629</v>
      </c>
      <c r="J1675" s="203" t="s">
        <v>2784</v>
      </c>
      <c r="K1675" s="203" t="s">
        <v>629</v>
      </c>
      <c r="L1675" s="211">
        <v>41514.472118055601</v>
      </c>
      <c r="M1675" s="203" t="s">
        <v>629</v>
      </c>
      <c r="N1675" s="212">
        <v>1</v>
      </c>
      <c r="O1675" s="203" t="s">
        <v>693</v>
      </c>
      <c r="P1675" s="212">
        <v>0</v>
      </c>
      <c r="Q1675" s="205">
        <v>1</v>
      </c>
      <c r="R1675" s="203" t="s">
        <v>629</v>
      </c>
      <c r="S1675" s="203" t="s">
        <v>629</v>
      </c>
      <c r="T1675" s="212" t="s">
        <v>629</v>
      </c>
      <c r="U1675" s="224" t="s">
        <v>629</v>
      </c>
    </row>
    <row r="1676" spans="1:21" s="183" customFormat="1" hidden="1">
      <c r="A1676" s="203" t="s">
        <v>622</v>
      </c>
      <c r="B1676" s="203" t="s">
        <v>623</v>
      </c>
      <c r="C1676" s="203" t="s">
        <v>624</v>
      </c>
      <c r="D1676" s="203"/>
      <c r="E1676" s="203" t="s">
        <v>2782</v>
      </c>
      <c r="F1676" s="203" t="s">
        <v>2785</v>
      </c>
      <c r="G1676" s="205">
        <v>1</v>
      </c>
      <c r="H1676" s="203" t="s">
        <v>79</v>
      </c>
      <c r="I1676" s="203" t="s">
        <v>2786</v>
      </c>
      <c r="J1676" s="203" t="s">
        <v>2787</v>
      </c>
      <c r="K1676" s="203" t="s">
        <v>634</v>
      </c>
      <c r="L1676" s="211">
        <v>41565.329490740703</v>
      </c>
      <c r="M1676" s="203" t="s">
        <v>630</v>
      </c>
      <c r="N1676" s="212">
        <v>1</v>
      </c>
      <c r="O1676" s="203" t="s">
        <v>631</v>
      </c>
      <c r="P1676" s="212">
        <v>0</v>
      </c>
      <c r="Q1676" s="205">
        <v>1</v>
      </c>
      <c r="R1676" s="203" t="s">
        <v>632</v>
      </c>
      <c r="S1676" s="211">
        <v>41599.634965277801</v>
      </c>
      <c r="T1676" s="212">
        <v>-1</v>
      </c>
      <c r="U1676" s="224">
        <v>2700000</v>
      </c>
    </row>
    <row r="1677" spans="1:21" s="183" customFormat="1" hidden="1">
      <c r="A1677" s="203" t="s">
        <v>622</v>
      </c>
      <c r="B1677" s="203" t="s">
        <v>623</v>
      </c>
      <c r="C1677" s="203" t="s">
        <v>624</v>
      </c>
      <c r="D1677" s="203"/>
      <c r="E1677" s="203" t="s">
        <v>2788</v>
      </c>
      <c r="F1677" s="203" t="s">
        <v>629</v>
      </c>
      <c r="G1677" s="205" t="s">
        <v>629</v>
      </c>
      <c r="H1677" s="203" t="s">
        <v>79</v>
      </c>
      <c r="I1677" s="203" t="s">
        <v>2789</v>
      </c>
      <c r="J1677" s="203" t="s">
        <v>2790</v>
      </c>
      <c r="K1677" s="203" t="s">
        <v>629</v>
      </c>
      <c r="L1677" s="211">
        <v>41534.473495370403</v>
      </c>
      <c r="M1677" s="203" t="s">
        <v>630</v>
      </c>
      <c r="N1677" s="212">
        <v>30</v>
      </c>
      <c r="O1677" s="203" t="s">
        <v>629</v>
      </c>
      <c r="P1677" s="212">
        <v>15444000</v>
      </c>
      <c r="Q1677" s="205">
        <v>1</v>
      </c>
      <c r="R1677" s="203" t="s">
        <v>632</v>
      </c>
      <c r="S1677" s="211">
        <v>41530.715196759302</v>
      </c>
      <c r="T1677" s="212">
        <v>-30</v>
      </c>
      <c r="U1677" s="224">
        <v>15444000</v>
      </c>
    </row>
    <row r="1678" spans="1:21" s="183" customFormat="1" hidden="1">
      <c r="A1678" s="203" t="s">
        <v>622</v>
      </c>
      <c r="B1678" s="203" t="s">
        <v>623</v>
      </c>
      <c r="C1678" s="203" t="s">
        <v>624</v>
      </c>
      <c r="D1678" s="203"/>
      <c r="E1678" s="203" t="s">
        <v>2791</v>
      </c>
      <c r="F1678" s="203" t="s">
        <v>2792</v>
      </c>
      <c r="G1678" s="205">
        <v>1</v>
      </c>
      <c r="H1678" s="203" t="s">
        <v>1017</v>
      </c>
      <c r="I1678" s="203" t="s">
        <v>2793</v>
      </c>
      <c r="J1678" s="203" t="s">
        <v>2794</v>
      </c>
      <c r="K1678" s="203" t="s">
        <v>629</v>
      </c>
      <c r="L1678" s="211">
        <v>41530.692071759302</v>
      </c>
      <c r="M1678" s="203" t="s">
        <v>630</v>
      </c>
      <c r="N1678" s="212">
        <v>1</v>
      </c>
      <c r="O1678" s="203" t="s">
        <v>725</v>
      </c>
      <c r="P1678" s="212">
        <v>0</v>
      </c>
      <c r="Q1678" s="205">
        <v>1</v>
      </c>
      <c r="R1678" s="203" t="s">
        <v>632</v>
      </c>
      <c r="S1678" s="211">
        <v>41530.715810185196</v>
      </c>
      <c r="T1678" s="212">
        <v>-1</v>
      </c>
      <c r="U1678" s="224">
        <v>0</v>
      </c>
    </row>
    <row r="1679" spans="1:21" s="183" customFormat="1" hidden="1">
      <c r="A1679" s="203" t="s">
        <v>622</v>
      </c>
      <c r="B1679" s="203" t="s">
        <v>623</v>
      </c>
      <c r="C1679" s="203" t="s">
        <v>624</v>
      </c>
      <c r="D1679" s="203"/>
      <c r="E1679" s="203" t="s">
        <v>2795</v>
      </c>
      <c r="F1679" s="203" t="s">
        <v>629</v>
      </c>
      <c r="G1679" s="205" t="s">
        <v>629</v>
      </c>
      <c r="H1679" s="203" t="s">
        <v>79</v>
      </c>
      <c r="I1679" s="203" t="s">
        <v>1590</v>
      </c>
      <c r="J1679" s="203" t="s">
        <v>1591</v>
      </c>
      <c r="K1679" s="203" t="s">
        <v>629</v>
      </c>
      <c r="L1679" s="211">
        <v>41537.638888888898</v>
      </c>
      <c r="M1679" s="203" t="s">
        <v>630</v>
      </c>
      <c r="N1679" s="212">
        <v>8</v>
      </c>
      <c r="O1679" s="203" t="s">
        <v>629</v>
      </c>
      <c r="P1679" s="212">
        <v>61200</v>
      </c>
      <c r="Q1679" s="205">
        <v>1</v>
      </c>
      <c r="R1679" s="203" t="s">
        <v>632</v>
      </c>
      <c r="S1679" s="211">
        <v>41542.4472453704</v>
      </c>
      <c r="T1679" s="212">
        <v>-8</v>
      </c>
      <c r="U1679" s="224">
        <v>61200</v>
      </c>
    </row>
    <row r="1680" spans="1:21" s="183" customFormat="1" hidden="1">
      <c r="A1680" s="203" t="s">
        <v>622</v>
      </c>
      <c r="B1680" s="203" t="s">
        <v>623</v>
      </c>
      <c r="C1680" s="203" t="s">
        <v>624</v>
      </c>
      <c r="D1680" s="203"/>
      <c r="E1680" s="203" t="s">
        <v>2795</v>
      </c>
      <c r="F1680" s="203" t="s">
        <v>629</v>
      </c>
      <c r="G1680" s="205" t="s">
        <v>629</v>
      </c>
      <c r="H1680" s="203" t="s">
        <v>79</v>
      </c>
      <c r="I1680" s="203" t="s">
        <v>1332</v>
      </c>
      <c r="J1680" s="203" t="s">
        <v>1333</v>
      </c>
      <c r="K1680" s="203" t="s">
        <v>629</v>
      </c>
      <c r="L1680" s="211">
        <v>41537.638888888898</v>
      </c>
      <c r="M1680" s="203" t="s">
        <v>630</v>
      </c>
      <c r="N1680" s="212">
        <v>4</v>
      </c>
      <c r="O1680" s="203" t="s">
        <v>629</v>
      </c>
      <c r="P1680" s="212">
        <v>1514377.52</v>
      </c>
      <c r="Q1680" s="205">
        <v>1</v>
      </c>
      <c r="R1680" s="203" t="s">
        <v>632</v>
      </c>
      <c r="S1680" s="211">
        <v>41542.4472453704</v>
      </c>
      <c r="T1680" s="212">
        <v>-4</v>
      </c>
      <c r="U1680" s="224">
        <v>1514377.52</v>
      </c>
    </row>
    <row r="1681" spans="1:23" s="183" customFormat="1" hidden="1">
      <c r="A1681" s="203" t="s">
        <v>622</v>
      </c>
      <c r="B1681" s="203" t="s">
        <v>623</v>
      </c>
      <c r="C1681" s="203" t="s">
        <v>624</v>
      </c>
      <c r="D1681" s="203"/>
      <c r="E1681" s="203" t="s">
        <v>2795</v>
      </c>
      <c r="F1681" s="203" t="s">
        <v>629</v>
      </c>
      <c r="G1681" s="205" t="s">
        <v>629</v>
      </c>
      <c r="H1681" s="203" t="s">
        <v>79</v>
      </c>
      <c r="I1681" s="203" t="s">
        <v>1066</v>
      </c>
      <c r="J1681" s="203" t="s">
        <v>2796</v>
      </c>
      <c r="K1681" s="203" t="s">
        <v>629</v>
      </c>
      <c r="L1681" s="211">
        <v>41537.638888888898</v>
      </c>
      <c r="M1681" s="203" t="s">
        <v>630</v>
      </c>
      <c r="N1681" s="212">
        <v>1</v>
      </c>
      <c r="O1681" s="203" t="s">
        <v>629</v>
      </c>
      <c r="P1681" s="212">
        <v>16150</v>
      </c>
      <c r="Q1681" s="205">
        <v>1</v>
      </c>
      <c r="R1681" s="203" t="s">
        <v>632</v>
      </c>
      <c r="S1681" s="211">
        <v>41542.4472453704</v>
      </c>
      <c r="T1681" s="212">
        <v>-1</v>
      </c>
      <c r="U1681" s="224">
        <v>16150</v>
      </c>
    </row>
    <row r="1682" spans="1:23" s="183" customFormat="1" hidden="1">
      <c r="A1682" s="203" t="s">
        <v>622</v>
      </c>
      <c r="B1682" s="203" t="s">
        <v>623</v>
      </c>
      <c r="C1682" s="203" t="s">
        <v>624</v>
      </c>
      <c r="D1682" s="203"/>
      <c r="E1682" s="203" t="s">
        <v>2795</v>
      </c>
      <c r="F1682" s="203" t="s">
        <v>629</v>
      </c>
      <c r="G1682" s="205" t="s">
        <v>629</v>
      </c>
      <c r="H1682" s="203" t="s">
        <v>79</v>
      </c>
      <c r="I1682" s="203" t="s">
        <v>2797</v>
      </c>
      <c r="J1682" s="203" t="s">
        <v>2798</v>
      </c>
      <c r="K1682" s="203" t="s">
        <v>629</v>
      </c>
      <c r="L1682" s="211">
        <v>41537.638888888898</v>
      </c>
      <c r="M1682" s="203" t="s">
        <v>630</v>
      </c>
      <c r="N1682" s="212">
        <v>50</v>
      </c>
      <c r="O1682" s="203" t="s">
        <v>629</v>
      </c>
      <c r="P1682" s="212">
        <v>1237500</v>
      </c>
      <c r="Q1682" s="205">
        <v>1</v>
      </c>
      <c r="R1682" s="203" t="s">
        <v>632</v>
      </c>
      <c r="S1682" s="211">
        <v>41542.4472453704</v>
      </c>
      <c r="T1682" s="212">
        <v>-50</v>
      </c>
      <c r="U1682" s="224">
        <v>1237500</v>
      </c>
    </row>
    <row r="1683" spans="1:23" s="183" customFormat="1" hidden="1">
      <c r="A1683" s="203" t="s">
        <v>622</v>
      </c>
      <c r="B1683" s="203" t="s">
        <v>623</v>
      </c>
      <c r="C1683" s="203" t="s">
        <v>624</v>
      </c>
      <c r="D1683" s="203"/>
      <c r="E1683" s="203" t="s">
        <v>2795</v>
      </c>
      <c r="F1683" s="203" t="s">
        <v>629</v>
      </c>
      <c r="G1683" s="205" t="s">
        <v>629</v>
      </c>
      <c r="H1683" s="203" t="s">
        <v>79</v>
      </c>
      <c r="I1683" s="203" t="s">
        <v>2799</v>
      </c>
      <c r="J1683" s="203" t="s">
        <v>2800</v>
      </c>
      <c r="K1683" s="203" t="s">
        <v>629</v>
      </c>
      <c r="L1683" s="211">
        <v>41537.638888888898</v>
      </c>
      <c r="M1683" s="203" t="s">
        <v>630</v>
      </c>
      <c r="N1683" s="212">
        <v>50</v>
      </c>
      <c r="O1683" s="203" t="s">
        <v>629</v>
      </c>
      <c r="P1683" s="212">
        <v>888250</v>
      </c>
      <c r="Q1683" s="205">
        <v>1</v>
      </c>
      <c r="R1683" s="203" t="s">
        <v>632</v>
      </c>
      <c r="S1683" s="211">
        <v>41542.4472453704</v>
      </c>
      <c r="T1683" s="212">
        <v>-50</v>
      </c>
      <c r="U1683" s="224">
        <v>888250</v>
      </c>
    </row>
    <row r="1684" spans="1:23" s="183" customFormat="1" hidden="1">
      <c r="A1684" s="203" t="s">
        <v>622</v>
      </c>
      <c r="B1684" s="203" t="s">
        <v>623</v>
      </c>
      <c r="C1684" s="203" t="s">
        <v>624</v>
      </c>
      <c r="D1684" s="203"/>
      <c r="E1684" s="203" t="s">
        <v>2801</v>
      </c>
      <c r="F1684" s="203" t="s">
        <v>629</v>
      </c>
      <c r="G1684" s="205" t="s">
        <v>629</v>
      </c>
      <c r="H1684" s="203" t="s">
        <v>79</v>
      </c>
      <c r="I1684" s="203" t="s">
        <v>1087</v>
      </c>
      <c r="J1684" s="203" t="s">
        <v>502</v>
      </c>
      <c r="K1684" s="203" t="s">
        <v>629</v>
      </c>
      <c r="L1684" s="211">
        <v>41513.636539351799</v>
      </c>
      <c r="M1684" s="203" t="s">
        <v>630</v>
      </c>
      <c r="N1684" s="212">
        <v>30</v>
      </c>
      <c r="O1684" s="203" t="s">
        <v>629</v>
      </c>
      <c r="P1684" s="212">
        <v>683100</v>
      </c>
      <c r="Q1684" s="205">
        <v>1</v>
      </c>
      <c r="R1684" s="203" t="s">
        <v>632</v>
      </c>
      <c r="S1684" s="211">
        <v>41515.571736111102</v>
      </c>
      <c r="T1684" s="212">
        <v>-30</v>
      </c>
      <c r="U1684" s="224">
        <v>683100</v>
      </c>
    </row>
    <row r="1685" spans="1:23" s="183" customFormat="1" hidden="1">
      <c r="A1685" s="203" t="s">
        <v>622</v>
      </c>
      <c r="B1685" s="203" t="s">
        <v>623</v>
      </c>
      <c r="C1685" s="203" t="s">
        <v>624</v>
      </c>
      <c r="D1685" s="203"/>
      <c r="E1685" s="203" t="s">
        <v>2802</v>
      </c>
      <c r="F1685" s="203" t="s">
        <v>2803</v>
      </c>
      <c r="G1685" s="205">
        <v>1</v>
      </c>
      <c r="H1685" s="203" t="s">
        <v>79</v>
      </c>
      <c r="I1685" s="203" t="s">
        <v>2804</v>
      </c>
      <c r="J1685" s="203" t="s">
        <v>2805</v>
      </c>
      <c r="K1685" s="203" t="s">
        <v>629</v>
      </c>
      <c r="L1685" s="211">
        <v>41502.615960648101</v>
      </c>
      <c r="M1685" s="203" t="s">
        <v>630</v>
      </c>
      <c r="N1685" s="212">
        <v>64</v>
      </c>
      <c r="O1685" s="203" t="s">
        <v>631</v>
      </c>
      <c r="P1685" s="212">
        <v>352000</v>
      </c>
      <c r="Q1685" s="205">
        <v>1</v>
      </c>
      <c r="R1685" s="203" t="s">
        <v>632</v>
      </c>
      <c r="S1685" s="211">
        <v>41487.394085648099</v>
      </c>
      <c r="T1685" s="212">
        <v>-64</v>
      </c>
      <c r="U1685" s="224">
        <v>352000</v>
      </c>
    </row>
    <row r="1686" spans="1:23" s="183" customFormat="1" hidden="1">
      <c r="A1686" s="203" t="s">
        <v>622</v>
      </c>
      <c r="B1686" s="203" t="s">
        <v>623</v>
      </c>
      <c r="C1686" s="203" t="s">
        <v>624</v>
      </c>
      <c r="D1686" s="203"/>
      <c r="E1686" s="203" t="s">
        <v>2802</v>
      </c>
      <c r="F1686" s="203" t="s">
        <v>629</v>
      </c>
      <c r="G1686" s="205" t="s">
        <v>629</v>
      </c>
      <c r="H1686" s="203" t="s">
        <v>79</v>
      </c>
      <c r="I1686" s="203" t="s">
        <v>1642</v>
      </c>
      <c r="J1686" s="203" t="s">
        <v>1643</v>
      </c>
      <c r="K1686" s="203" t="s">
        <v>629</v>
      </c>
      <c r="L1686" s="215">
        <v>41505</v>
      </c>
      <c r="M1686" s="203" t="s">
        <v>630</v>
      </c>
      <c r="N1686" s="212">
        <v>16</v>
      </c>
      <c r="O1686" s="203" t="s">
        <v>629</v>
      </c>
      <c r="P1686" s="212">
        <v>176000</v>
      </c>
      <c r="Q1686" s="205">
        <v>1</v>
      </c>
      <c r="R1686" s="203" t="s">
        <v>632</v>
      </c>
      <c r="S1686" s="211">
        <v>41485.663356481498</v>
      </c>
      <c r="T1686" s="212">
        <v>-16</v>
      </c>
      <c r="U1686" s="224">
        <v>176000</v>
      </c>
    </row>
    <row r="1687" spans="1:23" s="183" customFormat="1" hidden="1">
      <c r="A1687" s="203" t="s">
        <v>622</v>
      </c>
      <c r="B1687" s="203" t="s">
        <v>623</v>
      </c>
      <c r="C1687" s="203" t="s">
        <v>624</v>
      </c>
      <c r="D1687" s="203"/>
      <c r="E1687" s="203" t="s">
        <v>2802</v>
      </c>
      <c r="F1687" s="203" t="s">
        <v>629</v>
      </c>
      <c r="G1687" s="205" t="s">
        <v>629</v>
      </c>
      <c r="H1687" s="203" t="s">
        <v>79</v>
      </c>
      <c r="I1687" s="203" t="s">
        <v>1646</v>
      </c>
      <c r="J1687" s="203" t="s">
        <v>1647</v>
      </c>
      <c r="K1687" s="203" t="s">
        <v>629</v>
      </c>
      <c r="L1687" s="215">
        <v>41505</v>
      </c>
      <c r="M1687" s="203" t="s">
        <v>630</v>
      </c>
      <c r="N1687" s="212">
        <v>16</v>
      </c>
      <c r="O1687" s="203" t="s">
        <v>629</v>
      </c>
      <c r="P1687" s="212">
        <v>1698816</v>
      </c>
      <c r="Q1687" s="205">
        <v>1</v>
      </c>
      <c r="R1687" s="203" t="s">
        <v>632</v>
      </c>
      <c r="S1687" s="211">
        <v>41485.663356481498</v>
      </c>
      <c r="T1687" s="212">
        <v>-16</v>
      </c>
      <c r="U1687" s="224">
        <v>1698816</v>
      </c>
    </row>
    <row r="1688" spans="1:23" s="183" customFormat="1" hidden="1">
      <c r="A1688" s="203" t="s">
        <v>622</v>
      </c>
      <c r="B1688" s="203" t="s">
        <v>623</v>
      </c>
      <c r="C1688" s="203" t="s">
        <v>624</v>
      </c>
      <c r="D1688" s="203"/>
      <c r="E1688" s="203" t="s">
        <v>2802</v>
      </c>
      <c r="F1688" s="203" t="s">
        <v>629</v>
      </c>
      <c r="G1688" s="205" t="s">
        <v>629</v>
      </c>
      <c r="H1688" s="203" t="s">
        <v>79</v>
      </c>
      <c r="I1688" s="203" t="s">
        <v>1648</v>
      </c>
      <c r="J1688" s="203" t="s">
        <v>1649</v>
      </c>
      <c r="K1688" s="203" t="s">
        <v>629</v>
      </c>
      <c r="L1688" s="215">
        <v>41505</v>
      </c>
      <c r="M1688" s="203" t="s">
        <v>630</v>
      </c>
      <c r="N1688" s="212">
        <v>32</v>
      </c>
      <c r="O1688" s="203" t="s">
        <v>629</v>
      </c>
      <c r="P1688" s="212">
        <v>6011296</v>
      </c>
      <c r="Q1688" s="205">
        <v>1</v>
      </c>
      <c r="R1688" s="203" t="s">
        <v>632</v>
      </c>
      <c r="S1688" s="211">
        <v>41485.663356481498</v>
      </c>
      <c r="T1688" s="212">
        <v>-32</v>
      </c>
      <c r="U1688" s="224">
        <v>6011296</v>
      </c>
    </row>
    <row r="1689" spans="1:23" s="183" customFormat="1" hidden="1">
      <c r="A1689" s="203" t="s">
        <v>622</v>
      </c>
      <c r="B1689" s="203" t="s">
        <v>623</v>
      </c>
      <c r="C1689" s="203" t="s">
        <v>624</v>
      </c>
      <c r="D1689" s="203"/>
      <c r="E1689" s="203" t="s">
        <v>2802</v>
      </c>
      <c r="F1689" s="203" t="s">
        <v>629</v>
      </c>
      <c r="G1689" s="205" t="s">
        <v>629</v>
      </c>
      <c r="H1689" s="203" t="s">
        <v>79</v>
      </c>
      <c r="I1689" s="203" t="s">
        <v>1650</v>
      </c>
      <c r="J1689" s="203" t="s">
        <v>1651</v>
      </c>
      <c r="K1689" s="203" t="s">
        <v>629</v>
      </c>
      <c r="L1689" s="215">
        <v>41505</v>
      </c>
      <c r="M1689" s="203" t="s">
        <v>630</v>
      </c>
      <c r="N1689" s="212">
        <v>16</v>
      </c>
      <c r="O1689" s="203" t="s">
        <v>629</v>
      </c>
      <c r="P1689" s="212">
        <v>7187408</v>
      </c>
      <c r="Q1689" s="205">
        <v>1</v>
      </c>
      <c r="R1689" s="203" t="s">
        <v>632</v>
      </c>
      <c r="S1689" s="211">
        <v>41485.663356481498</v>
      </c>
      <c r="T1689" s="212">
        <v>-16</v>
      </c>
      <c r="U1689" s="224">
        <v>7187408</v>
      </c>
    </row>
    <row r="1690" spans="1:23" s="183" customFormat="1" hidden="1">
      <c r="A1690" s="203" t="s">
        <v>622</v>
      </c>
      <c r="B1690" s="203" t="s">
        <v>623</v>
      </c>
      <c r="C1690" s="203" t="s">
        <v>624</v>
      </c>
      <c r="D1690" s="203"/>
      <c r="E1690" s="203" t="s">
        <v>2802</v>
      </c>
      <c r="F1690" s="203" t="s">
        <v>629</v>
      </c>
      <c r="G1690" s="205" t="s">
        <v>629</v>
      </c>
      <c r="H1690" s="203" t="s">
        <v>79</v>
      </c>
      <c r="I1690" s="203" t="s">
        <v>1652</v>
      </c>
      <c r="J1690" s="203" t="s">
        <v>1653</v>
      </c>
      <c r="K1690" s="203" t="s">
        <v>629</v>
      </c>
      <c r="L1690" s="215">
        <v>41505</v>
      </c>
      <c r="M1690" s="203" t="s">
        <v>630</v>
      </c>
      <c r="N1690" s="212">
        <v>16</v>
      </c>
      <c r="O1690" s="203" t="s">
        <v>629</v>
      </c>
      <c r="P1690" s="212">
        <v>1437488</v>
      </c>
      <c r="Q1690" s="205">
        <v>1</v>
      </c>
      <c r="R1690" s="203" t="s">
        <v>632</v>
      </c>
      <c r="S1690" s="211">
        <v>41485.663356481498</v>
      </c>
      <c r="T1690" s="212">
        <v>-16</v>
      </c>
      <c r="U1690" s="224">
        <v>1437488</v>
      </c>
    </row>
    <row r="1691" spans="1:23" s="183" customFormat="1" hidden="1">
      <c r="A1691" s="203" t="s">
        <v>622</v>
      </c>
      <c r="B1691" s="203" t="s">
        <v>623</v>
      </c>
      <c r="C1691" s="203" t="s">
        <v>624</v>
      </c>
      <c r="D1691" s="203"/>
      <c r="E1691" s="203" t="s">
        <v>2806</v>
      </c>
      <c r="F1691" s="203" t="s">
        <v>629</v>
      </c>
      <c r="G1691" s="205" t="s">
        <v>629</v>
      </c>
      <c r="H1691" s="203" t="s">
        <v>79</v>
      </c>
      <c r="I1691" s="203" t="s">
        <v>2807</v>
      </c>
      <c r="J1691" s="203" t="s">
        <v>2808</v>
      </c>
      <c r="K1691" s="203" t="s">
        <v>629</v>
      </c>
      <c r="L1691" s="211">
        <v>41481.589988425898</v>
      </c>
      <c r="M1691" s="203" t="s">
        <v>630</v>
      </c>
      <c r="N1691" s="212">
        <v>2</v>
      </c>
      <c r="O1691" s="203" t="s">
        <v>629</v>
      </c>
      <c r="P1691" s="212">
        <v>30305000</v>
      </c>
      <c r="Q1691" s="205">
        <v>1</v>
      </c>
      <c r="R1691" s="203" t="s">
        <v>632</v>
      </c>
      <c r="S1691" s="211">
        <v>41481.555150462998</v>
      </c>
      <c r="T1691" s="212">
        <v>-2</v>
      </c>
      <c r="U1691" s="224">
        <v>30305000</v>
      </c>
    </row>
    <row r="1692" spans="1:23" s="183" customFormat="1" hidden="1">
      <c r="A1692" s="203" t="s">
        <v>622</v>
      </c>
      <c r="B1692" s="203" t="s">
        <v>623</v>
      </c>
      <c r="C1692" s="203" t="s">
        <v>624</v>
      </c>
      <c r="D1692" s="228"/>
      <c r="E1692" s="203" t="s">
        <v>2809</v>
      </c>
      <c r="F1692" s="203" t="s">
        <v>629</v>
      </c>
      <c r="G1692" s="205" t="s">
        <v>629</v>
      </c>
      <c r="H1692" s="203" t="s">
        <v>79</v>
      </c>
      <c r="I1692" s="203" t="s">
        <v>2810</v>
      </c>
      <c r="J1692" s="203" t="s">
        <v>2811</v>
      </c>
      <c r="K1692" s="203" t="s">
        <v>629</v>
      </c>
      <c r="L1692" s="211">
        <v>41484.432395833297</v>
      </c>
      <c r="M1692" s="203" t="s">
        <v>630</v>
      </c>
      <c r="N1692" s="212">
        <v>2</v>
      </c>
      <c r="O1692" s="203" t="s">
        <v>629</v>
      </c>
      <c r="P1692" s="212">
        <v>2090000</v>
      </c>
      <c r="Q1692" s="205">
        <v>1</v>
      </c>
      <c r="R1692" s="203" t="s">
        <v>632</v>
      </c>
      <c r="S1692" s="211">
        <v>41481.553819444402</v>
      </c>
      <c r="T1692" s="212">
        <v>-2</v>
      </c>
      <c r="U1692" s="224">
        <v>2090000</v>
      </c>
    </row>
    <row r="1693" spans="1:23" ht="14.25" customHeight="1">
      <c r="A1693" s="203" t="s">
        <v>622</v>
      </c>
      <c r="B1693" s="203" t="s">
        <v>623</v>
      </c>
      <c r="C1693" s="206" t="s">
        <v>624</v>
      </c>
      <c r="D1693" s="207"/>
      <c r="E1693" s="188" t="s">
        <v>2812</v>
      </c>
      <c r="F1693" s="203" t="s">
        <v>2813</v>
      </c>
      <c r="G1693" s="205">
        <v>10</v>
      </c>
      <c r="H1693" s="206" t="s">
        <v>79</v>
      </c>
      <c r="I1693" s="188" t="s">
        <v>2814</v>
      </c>
      <c r="J1693" s="190" t="s">
        <v>2815</v>
      </c>
      <c r="K1693" s="188" t="s">
        <v>634</v>
      </c>
      <c r="L1693" s="213">
        <v>41628.565081018503</v>
      </c>
      <c r="M1693" s="206" t="s">
        <v>630</v>
      </c>
      <c r="N1693" s="214">
        <v>30</v>
      </c>
      <c r="O1693" s="188" t="s">
        <v>631</v>
      </c>
      <c r="P1693" s="212">
        <v>0</v>
      </c>
      <c r="Q1693" s="225">
        <v>1</v>
      </c>
      <c r="R1693" s="188" t="s">
        <v>632</v>
      </c>
      <c r="S1693" s="213">
        <v>41627.620486111096</v>
      </c>
      <c r="T1693" s="226">
        <v>-30</v>
      </c>
      <c r="U1693" s="224">
        <v>712500</v>
      </c>
      <c r="V1693" s="227">
        <f>L1693-S1693</f>
        <v>0.94459490740700858</v>
      </c>
      <c r="W1693" s="193" t="s">
        <v>635</v>
      </c>
    </row>
    <row r="1694" spans="1:23" s="183" customFormat="1" hidden="1">
      <c r="A1694" s="203" t="s">
        <v>622</v>
      </c>
      <c r="B1694" s="203" t="s">
        <v>623</v>
      </c>
      <c r="C1694" s="203" t="s">
        <v>624</v>
      </c>
      <c r="D1694" s="208"/>
      <c r="E1694" s="203" t="s">
        <v>2812</v>
      </c>
      <c r="F1694" s="203" t="s">
        <v>629</v>
      </c>
      <c r="G1694" s="205" t="s">
        <v>629</v>
      </c>
      <c r="H1694" s="203" t="s">
        <v>79</v>
      </c>
      <c r="I1694" s="203" t="s">
        <v>2816</v>
      </c>
      <c r="J1694" s="203" t="s">
        <v>2817</v>
      </c>
      <c r="K1694" s="203" t="s">
        <v>629</v>
      </c>
      <c r="L1694" s="211">
        <v>41534.576921296299</v>
      </c>
      <c r="M1694" s="203" t="s">
        <v>630</v>
      </c>
      <c r="N1694" s="212">
        <v>30</v>
      </c>
      <c r="O1694" s="203" t="s">
        <v>629</v>
      </c>
      <c r="P1694" s="212">
        <v>0</v>
      </c>
      <c r="Q1694" s="205">
        <v>1</v>
      </c>
      <c r="R1694" s="203" t="s">
        <v>632</v>
      </c>
      <c r="S1694" s="211">
        <v>41541.394039351799</v>
      </c>
      <c r="T1694" s="212">
        <v>-30</v>
      </c>
      <c r="U1694" s="224">
        <v>495000</v>
      </c>
    </row>
    <row r="1695" spans="1:23" s="183" customFormat="1" hidden="1">
      <c r="A1695" s="203" t="s">
        <v>622</v>
      </c>
      <c r="B1695" s="203" t="s">
        <v>623</v>
      </c>
      <c r="C1695" s="203" t="s">
        <v>624</v>
      </c>
      <c r="D1695" s="203"/>
      <c r="E1695" s="203" t="s">
        <v>2812</v>
      </c>
      <c r="F1695" s="203" t="s">
        <v>629</v>
      </c>
      <c r="G1695" s="205" t="s">
        <v>629</v>
      </c>
      <c r="H1695" s="203" t="s">
        <v>79</v>
      </c>
      <c r="I1695" s="203" t="s">
        <v>2818</v>
      </c>
      <c r="J1695" s="203" t="s">
        <v>2819</v>
      </c>
      <c r="K1695" s="203" t="s">
        <v>629</v>
      </c>
      <c r="L1695" s="211">
        <v>41534.576921296299</v>
      </c>
      <c r="M1695" s="203" t="s">
        <v>630</v>
      </c>
      <c r="N1695" s="212">
        <v>4</v>
      </c>
      <c r="O1695" s="203" t="s">
        <v>629</v>
      </c>
      <c r="P1695" s="212">
        <v>0</v>
      </c>
      <c r="Q1695" s="205">
        <v>1</v>
      </c>
      <c r="R1695" s="203" t="s">
        <v>632</v>
      </c>
      <c r="S1695" s="211">
        <v>41541.394027777802</v>
      </c>
      <c r="T1695" s="212">
        <v>-4</v>
      </c>
      <c r="U1695" s="224">
        <v>990000</v>
      </c>
    </row>
    <row r="1696" spans="1:23" s="183" customFormat="1" hidden="1">
      <c r="A1696" s="203" t="s">
        <v>622</v>
      </c>
      <c r="B1696" s="203" t="s">
        <v>623</v>
      </c>
      <c r="C1696" s="203" t="s">
        <v>624</v>
      </c>
      <c r="D1696" s="203"/>
      <c r="E1696" s="203" t="s">
        <v>2820</v>
      </c>
      <c r="F1696" s="203" t="s">
        <v>2821</v>
      </c>
      <c r="G1696" s="205">
        <v>1</v>
      </c>
      <c r="H1696" s="203" t="s">
        <v>79</v>
      </c>
      <c r="I1696" s="203" t="s">
        <v>2822</v>
      </c>
      <c r="J1696" s="203" t="s">
        <v>2823</v>
      </c>
      <c r="K1696" s="203" t="s">
        <v>629</v>
      </c>
      <c r="L1696" s="211">
        <v>41537.631516203699</v>
      </c>
      <c r="M1696" s="203" t="s">
        <v>630</v>
      </c>
      <c r="N1696" s="212">
        <v>2000</v>
      </c>
      <c r="O1696" s="203" t="s">
        <v>2824</v>
      </c>
      <c r="P1696" s="212">
        <v>0</v>
      </c>
      <c r="Q1696" s="205">
        <v>1</v>
      </c>
      <c r="R1696" s="203" t="s">
        <v>632</v>
      </c>
      <c r="S1696" s="211">
        <v>41550.357361111099</v>
      </c>
      <c r="T1696" s="212">
        <v>-2000</v>
      </c>
      <c r="U1696" s="224">
        <v>33440000</v>
      </c>
    </row>
    <row r="1697" spans="1:21" s="183" customFormat="1" hidden="1">
      <c r="A1697" s="203" t="s">
        <v>622</v>
      </c>
      <c r="B1697" s="203" t="s">
        <v>623</v>
      </c>
      <c r="C1697" s="203" t="s">
        <v>624</v>
      </c>
      <c r="D1697" s="203"/>
      <c r="E1697" s="203" t="s">
        <v>2820</v>
      </c>
      <c r="F1697" s="203" t="s">
        <v>629</v>
      </c>
      <c r="G1697" s="205" t="s">
        <v>629</v>
      </c>
      <c r="H1697" s="203" t="s">
        <v>79</v>
      </c>
      <c r="I1697" s="203" t="s">
        <v>2825</v>
      </c>
      <c r="J1697" s="203" t="s">
        <v>2826</v>
      </c>
      <c r="K1697" s="203" t="s">
        <v>629</v>
      </c>
      <c r="L1697" s="211">
        <v>41534.436064814799</v>
      </c>
      <c r="M1697" s="203" t="s">
        <v>630</v>
      </c>
      <c r="N1697" s="212">
        <v>9</v>
      </c>
      <c r="O1697" s="203" t="s">
        <v>629</v>
      </c>
      <c r="P1697" s="212">
        <v>9925146</v>
      </c>
      <c r="Q1697" s="205">
        <v>1</v>
      </c>
      <c r="R1697" s="203" t="s">
        <v>629</v>
      </c>
      <c r="S1697" s="203" t="s">
        <v>629</v>
      </c>
      <c r="T1697" s="212" t="s">
        <v>629</v>
      </c>
      <c r="U1697" s="224" t="s">
        <v>629</v>
      </c>
    </row>
    <row r="1698" spans="1:21" s="183" customFormat="1" hidden="1">
      <c r="A1698" s="203" t="s">
        <v>622</v>
      </c>
      <c r="B1698" s="203" t="s">
        <v>623</v>
      </c>
      <c r="C1698" s="203" t="s">
        <v>624</v>
      </c>
      <c r="D1698" s="203"/>
      <c r="E1698" s="203" t="s">
        <v>2820</v>
      </c>
      <c r="F1698" s="203" t="s">
        <v>629</v>
      </c>
      <c r="G1698" s="205" t="s">
        <v>629</v>
      </c>
      <c r="H1698" s="203" t="s">
        <v>79</v>
      </c>
      <c r="I1698" s="203" t="s">
        <v>2827</v>
      </c>
      <c r="J1698" s="203" t="s">
        <v>470</v>
      </c>
      <c r="K1698" s="203" t="s">
        <v>629</v>
      </c>
      <c r="L1698" s="211">
        <v>41534.667314814797</v>
      </c>
      <c r="M1698" s="203" t="s">
        <v>630</v>
      </c>
      <c r="N1698" s="212">
        <v>2</v>
      </c>
      <c r="O1698" s="203" t="s">
        <v>629</v>
      </c>
      <c r="P1698" s="212">
        <v>0</v>
      </c>
      <c r="Q1698" s="205">
        <v>1</v>
      </c>
      <c r="R1698" s="203" t="s">
        <v>629</v>
      </c>
      <c r="S1698" s="203" t="s">
        <v>629</v>
      </c>
      <c r="T1698" s="212" t="s">
        <v>629</v>
      </c>
      <c r="U1698" s="224" t="s">
        <v>629</v>
      </c>
    </row>
    <row r="1699" spans="1:21" s="183" customFormat="1" hidden="1">
      <c r="A1699" s="203" t="s">
        <v>622</v>
      </c>
      <c r="B1699" s="203" t="s">
        <v>623</v>
      </c>
      <c r="C1699" s="203" t="s">
        <v>624</v>
      </c>
      <c r="D1699" s="203"/>
      <c r="E1699" s="203" t="s">
        <v>2828</v>
      </c>
      <c r="F1699" s="203" t="s">
        <v>629</v>
      </c>
      <c r="G1699" s="205" t="s">
        <v>629</v>
      </c>
      <c r="H1699" s="203" t="s">
        <v>79</v>
      </c>
      <c r="I1699" s="203" t="s">
        <v>1346</v>
      </c>
      <c r="J1699" s="203" t="s">
        <v>1347</v>
      </c>
      <c r="K1699" s="203" t="s">
        <v>629</v>
      </c>
      <c r="L1699" s="211">
        <v>41502.326782407399</v>
      </c>
      <c r="M1699" s="203" t="s">
        <v>630</v>
      </c>
      <c r="N1699" s="212">
        <v>6</v>
      </c>
      <c r="O1699" s="203" t="s">
        <v>629</v>
      </c>
      <c r="P1699" s="212">
        <v>78120</v>
      </c>
      <c r="Q1699" s="205">
        <v>1</v>
      </c>
      <c r="R1699" s="203" t="s">
        <v>632</v>
      </c>
      <c r="S1699" s="211">
        <v>41485.620381944398</v>
      </c>
      <c r="T1699" s="212">
        <v>-6</v>
      </c>
      <c r="U1699" s="224">
        <v>78120</v>
      </c>
    </row>
    <row r="1700" spans="1:21" s="183" customFormat="1" hidden="1">
      <c r="A1700" s="203" t="s">
        <v>622</v>
      </c>
      <c r="B1700" s="203" t="s">
        <v>623</v>
      </c>
      <c r="C1700" s="203" t="s">
        <v>624</v>
      </c>
      <c r="D1700" s="203"/>
      <c r="E1700" s="203" t="s">
        <v>2829</v>
      </c>
      <c r="F1700" s="203" t="s">
        <v>2830</v>
      </c>
      <c r="G1700" s="205">
        <v>1</v>
      </c>
      <c r="H1700" s="203" t="s">
        <v>79</v>
      </c>
      <c r="I1700" s="203" t="s">
        <v>2030</v>
      </c>
      <c r="J1700" s="203" t="s">
        <v>2031</v>
      </c>
      <c r="K1700" s="203" t="s">
        <v>629</v>
      </c>
      <c r="L1700" s="211">
        <v>41509.634039351899</v>
      </c>
      <c r="M1700" s="203" t="s">
        <v>630</v>
      </c>
      <c r="N1700" s="212">
        <v>1</v>
      </c>
      <c r="O1700" s="203" t="s">
        <v>725</v>
      </c>
      <c r="P1700" s="212">
        <v>792704</v>
      </c>
      <c r="Q1700" s="205">
        <v>1</v>
      </c>
      <c r="R1700" s="203" t="s">
        <v>632</v>
      </c>
      <c r="S1700" s="211">
        <v>41515.574814814798</v>
      </c>
      <c r="T1700" s="212">
        <v>-1</v>
      </c>
      <c r="U1700" s="224">
        <v>792704</v>
      </c>
    </row>
    <row r="1701" spans="1:21" s="183" customFormat="1" hidden="1">
      <c r="A1701" s="203" t="s">
        <v>622</v>
      </c>
      <c r="B1701" s="203" t="s">
        <v>623</v>
      </c>
      <c r="C1701" s="203" t="s">
        <v>624</v>
      </c>
      <c r="D1701" s="203"/>
      <c r="E1701" s="203" t="s">
        <v>2829</v>
      </c>
      <c r="F1701" s="203" t="s">
        <v>2830</v>
      </c>
      <c r="G1701" s="205">
        <v>1</v>
      </c>
      <c r="H1701" s="203" t="s">
        <v>79</v>
      </c>
      <c r="I1701" s="203" t="s">
        <v>2030</v>
      </c>
      <c r="J1701" s="203" t="s">
        <v>2031</v>
      </c>
      <c r="K1701" s="203" t="s">
        <v>629</v>
      </c>
      <c r="L1701" s="211">
        <v>41509.634039351899</v>
      </c>
      <c r="M1701" s="203" t="s">
        <v>630</v>
      </c>
      <c r="N1701" s="212">
        <v>1</v>
      </c>
      <c r="O1701" s="203" t="s">
        <v>725</v>
      </c>
      <c r="P1701" s="212">
        <v>792704</v>
      </c>
      <c r="Q1701" s="205">
        <v>2</v>
      </c>
      <c r="R1701" s="203" t="s">
        <v>632</v>
      </c>
      <c r="S1701" s="211">
        <v>41516.425393518497</v>
      </c>
      <c r="T1701" s="212">
        <v>-2</v>
      </c>
      <c r="U1701" s="224">
        <v>1585408</v>
      </c>
    </row>
    <row r="1702" spans="1:21" s="183" customFormat="1" hidden="1">
      <c r="A1702" s="203" t="s">
        <v>622</v>
      </c>
      <c r="B1702" s="203" t="s">
        <v>623</v>
      </c>
      <c r="C1702" s="203" t="s">
        <v>624</v>
      </c>
      <c r="D1702" s="203"/>
      <c r="E1702" s="203" t="s">
        <v>2829</v>
      </c>
      <c r="F1702" s="203" t="s">
        <v>2831</v>
      </c>
      <c r="G1702" s="205">
        <v>1</v>
      </c>
      <c r="H1702" s="203" t="s">
        <v>79</v>
      </c>
      <c r="I1702" s="203" t="s">
        <v>2030</v>
      </c>
      <c r="J1702" s="203" t="s">
        <v>2031</v>
      </c>
      <c r="K1702" s="203" t="s">
        <v>629</v>
      </c>
      <c r="L1702" s="211">
        <v>41519.416342592602</v>
      </c>
      <c r="M1702" s="203" t="s">
        <v>630</v>
      </c>
      <c r="N1702" s="212">
        <v>2</v>
      </c>
      <c r="O1702" s="203" t="s">
        <v>725</v>
      </c>
      <c r="P1702" s="212">
        <v>1585408</v>
      </c>
      <c r="Q1702" s="205">
        <v>1</v>
      </c>
      <c r="R1702" s="203" t="s">
        <v>632</v>
      </c>
      <c r="S1702" s="211">
        <v>41515.574814814798</v>
      </c>
      <c r="T1702" s="212">
        <v>-1</v>
      </c>
      <c r="U1702" s="224">
        <v>792704</v>
      </c>
    </row>
    <row r="1703" spans="1:21" s="183" customFormat="1" hidden="1">
      <c r="A1703" s="203" t="s">
        <v>622</v>
      </c>
      <c r="B1703" s="203" t="s">
        <v>623</v>
      </c>
      <c r="C1703" s="203" t="s">
        <v>624</v>
      </c>
      <c r="D1703" s="203"/>
      <c r="E1703" s="203" t="s">
        <v>2829</v>
      </c>
      <c r="F1703" s="203" t="s">
        <v>2831</v>
      </c>
      <c r="G1703" s="205">
        <v>1</v>
      </c>
      <c r="H1703" s="203" t="s">
        <v>79</v>
      </c>
      <c r="I1703" s="203" t="s">
        <v>2030</v>
      </c>
      <c r="J1703" s="203" t="s">
        <v>2031</v>
      </c>
      <c r="K1703" s="203" t="s">
        <v>629</v>
      </c>
      <c r="L1703" s="211">
        <v>41519.416342592602</v>
      </c>
      <c r="M1703" s="203" t="s">
        <v>630</v>
      </c>
      <c r="N1703" s="212">
        <v>2</v>
      </c>
      <c r="O1703" s="203" t="s">
        <v>725</v>
      </c>
      <c r="P1703" s="212">
        <v>1585408</v>
      </c>
      <c r="Q1703" s="205">
        <v>2</v>
      </c>
      <c r="R1703" s="203" t="s">
        <v>632</v>
      </c>
      <c r="S1703" s="211">
        <v>41516.425393518497</v>
      </c>
      <c r="T1703" s="212">
        <v>-2</v>
      </c>
      <c r="U1703" s="224">
        <v>1585408</v>
      </c>
    </row>
    <row r="1704" spans="1:21" s="183" customFormat="1" hidden="1">
      <c r="A1704" s="203" t="s">
        <v>622</v>
      </c>
      <c r="B1704" s="203" t="s">
        <v>623</v>
      </c>
      <c r="C1704" s="203" t="s">
        <v>624</v>
      </c>
      <c r="D1704" s="203"/>
      <c r="E1704" s="203" t="s">
        <v>2829</v>
      </c>
      <c r="F1704" s="203" t="s">
        <v>629</v>
      </c>
      <c r="G1704" s="205" t="s">
        <v>629</v>
      </c>
      <c r="H1704" s="203" t="s">
        <v>79</v>
      </c>
      <c r="I1704" s="203" t="s">
        <v>1606</v>
      </c>
      <c r="J1704" s="203" t="s">
        <v>1607</v>
      </c>
      <c r="K1704" s="203" t="s">
        <v>629</v>
      </c>
      <c r="L1704" s="211">
        <v>41534.358692129601</v>
      </c>
      <c r="M1704" s="203" t="s">
        <v>630</v>
      </c>
      <c r="N1704" s="212">
        <v>1</v>
      </c>
      <c r="O1704" s="203" t="s">
        <v>629</v>
      </c>
      <c r="P1704" s="212">
        <v>1266551</v>
      </c>
      <c r="Q1704" s="205">
        <v>1</v>
      </c>
      <c r="R1704" s="203" t="s">
        <v>629</v>
      </c>
      <c r="S1704" s="203" t="s">
        <v>629</v>
      </c>
      <c r="T1704" s="212" t="s">
        <v>629</v>
      </c>
      <c r="U1704" s="224" t="s">
        <v>629</v>
      </c>
    </row>
    <row r="1705" spans="1:21" s="183" customFormat="1" hidden="1">
      <c r="A1705" s="203" t="s">
        <v>622</v>
      </c>
      <c r="B1705" s="203" t="s">
        <v>623</v>
      </c>
      <c r="C1705" s="203" t="s">
        <v>624</v>
      </c>
      <c r="D1705" s="203"/>
      <c r="E1705" s="203" t="s">
        <v>2832</v>
      </c>
      <c r="F1705" s="203" t="s">
        <v>629</v>
      </c>
      <c r="G1705" s="205" t="s">
        <v>629</v>
      </c>
      <c r="H1705" s="203" t="s">
        <v>79</v>
      </c>
      <c r="I1705" s="203" t="s">
        <v>1072</v>
      </c>
      <c r="J1705" s="203" t="s">
        <v>1073</v>
      </c>
      <c r="K1705" s="203" t="s">
        <v>629</v>
      </c>
      <c r="L1705" s="211">
        <v>41488.667303240698</v>
      </c>
      <c r="M1705" s="203" t="s">
        <v>630</v>
      </c>
      <c r="N1705" s="212">
        <v>2</v>
      </c>
      <c r="O1705" s="203" t="s">
        <v>629</v>
      </c>
      <c r="P1705" s="212">
        <v>86736</v>
      </c>
      <c r="Q1705" s="205">
        <v>1</v>
      </c>
      <c r="R1705" s="203" t="s">
        <v>629</v>
      </c>
      <c r="S1705" s="203" t="s">
        <v>629</v>
      </c>
      <c r="T1705" s="212" t="s">
        <v>629</v>
      </c>
      <c r="U1705" s="224" t="s">
        <v>629</v>
      </c>
    </row>
    <row r="1706" spans="1:21" s="183" customFormat="1" hidden="1">
      <c r="A1706" s="203" t="s">
        <v>622</v>
      </c>
      <c r="B1706" s="203" t="s">
        <v>623</v>
      </c>
      <c r="C1706" s="203" t="s">
        <v>624</v>
      </c>
      <c r="D1706" s="203"/>
      <c r="E1706" s="203" t="s">
        <v>2833</v>
      </c>
      <c r="F1706" s="203" t="s">
        <v>629</v>
      </c>
      <c r="G1706" s="205" t="s">
        <v>629</v>
      </c>
      <c r="H1706" s="203" t="s">
        <v>79</v>
      </c>
      <c r="I1706" s="203" t="s">
        <v>2834</v>
      </c>
      <c r="J1706" s="203" t="s">
        <v>2835</v>
      </c>
      <c r="K1706" s="203" t="s">
        <v>634</v>
      </c>
      <c r="L1706" s="211">
        <v>41534.3343634259</v>
      </c>
      <c r="M1706" s="203" t="s">
        <v>630</v>
      </c>
      <c r="N1706" s="212">
        <v>50</v>
      </c>
      <c r="O1706" s="203" t="s">
        <v>629</v>
      </c>
      <c r="P1706" s="212">
        <v>5225000</v>
      </c>
      <c r="Q1706" s="205">
        <v>1</v>
      </c>
      <c r="R1706" s="203" t="s">
        <v>632</v>
      </c>
      <c r="S1706" s="211">
        <v>41611.4239467593</v>
      </c>
      <c r="T1706" s="212">
        <v>-50</v>
      </c>
      <c r="U1706" s="224">
        <v>5225000</v>
      </c>
    </row>
    <row r="1707" spans="1:21" s="183" customFormat="1" hidden="1">
      <c r="A1707" s="203" t="s">
        <v>622</v>
      </c>
      <c r="B1707" s="203" t="s">
        <v>623</v>
      </c>
      <c r="C1707" s="203" t="s">
        <v>624</v>
      </c>
      <c r="D1707" s="203"/>
      <c r="E1707" s="203" t="s">
        <v>2836</v>
      </c>
      <c r="F1707" s="203" t="s">
        <v>2837</v>
      </c>
      <c r="G1707" s="205">
        <v>1</v>
      </c>
      <c r="H1707" s="203" t="s">
        <v>79</v>
      </c>
      <c r="I1707" s="203" t="s">
        <v>2838</v>
      </c>
      <c r="J1707" s="203" t="s">
        <v>2839</v>
      </c>
      <c r="K1707" s="203" t="s">
        <v>634</v>
      </c>
      <c r="L1707" s="211">
        <v>41607.489861111098</v>
      </c>
      <c r="M1707" s="203" t="s">
        <v>630</v>
      </c>
      <c r="N1707" s="212">
        <v>7</v>
      </c>
      <c r="O1707" s="203" t="s">
        <v>631</v>
      </c>
      <c r="P1707" s="212">
        <v>5600000</v>
      </c>
      <c r="Q1707" s="205">
        <v>1</v>
      </c>
      <c r="R1707" s="203" t="s">
        <v>632</v>
      </c>
      <c r="S1707" s="211">
        <v>41591.299467592602</v>
      </c>
      <c r="T1707" s="212">
        <v>-1</v>
      </c>
      <c r="U1707" s="224">
        <v>800000</v>
      </c>
    </row>
    <row r="1708" spans="1:21" s="183" customFormat="1" hidden="1">
      <c r="A1708" s="203" t="s">
        <v>622</v>
      </c>
      <c r="B1708" s="203" t="s">
        <v>623</v>
      </c>
      <c r="C1708" s="203" t="s">
        <v>624</v>
      </c>
      <c r="D1708" s="203"/>
      <c r="E1708" s="203" t="s">
        <v>2836</v>
      </c>
      <c r="F1708" s="203" t="s">
        <v>2837</v>
      </c>
      <c r="G1708" s="205">
        <v>1</v>
      </c>
      <c r="H1708" s="203" t="s">
        <v>79</v>
      </c>
      <c r="I1708" s="203" t="s">
        <v>2838</v>
      </c>
      <c r="J1708" s="203" t="s">
        <v>2839</v>
      </c>
      <c r="K1708" s="203" t="s">
        <v>634</v>
      </c>
      <c r="L1708" s="211">
        <v>41607.489861111098</v>
      </c>
      <c r="M1708" s="203" t="s">
        <v>630</v>
      </c>
      <c r="N1708" s="212">
        <v>7</v>
      </c>
      <c r="O1708" s="203" t="s">
        <v>631</v>
      </c>
      <c r="P1708" s="212">
        <v>5600000</v>
      </c>
      <c r="Q1708" s="205">
        <v>2</v>
      </c>
      <c r="R1708" s="203" t="s">
        <v>632</v>
      </c>
      <c r="S1708" s="211">
        <v>41596.583437499998</v>
      </c>
      <c r="T1708" s="212">
        <v>-7</v>
      </c>
      <c r="U1708" s="224">
        <v>5600000</v>
      </c>
    </row>
    <row r="1709" spans="1:21" s="183" customFormat="1" hidden="1">
      <c r="A1709" s="203" t="s">
        <v>622</v>
      </c>
      <c r="B1709" s="203" t="s">
        <v>623</v>
      </c>
      <c r="C1709" s="203" t="s">
        <v>624</v>
      </c>
      <c r="D1709" s="203"/>
      <c r="E1709" s="203" t="s">
        <v>2836</v>
      </c>
      <c r="F1709" s="203" t="s">
        <v>629</v>
      </c>
      <c r="G1709" s="205" t="s">
        <v>629</v>
      </c>
      <c r="H1709" s="203" t="s">
        <v>79</v>
      </c>
      <c r="I1709" s="203" t="s">
        <v>2838</v>
      </c>
      <c r="J1709" s="203" t="s">
        <v>2839</v>
      </c>
      <c r="K1709" s="203" t="s">
        <v>629</v>
      </c>
      <c r="L1709" s="211">
        <v>41534.667071759301</v>
      </c>
      <c r="M1709" s="203" t="s">
        <v>630</v>
      </c>
      <c r="N1709" s="212">
        <v>1</v>
      </c>
      <c r="O1709" s="203" t="s">
        <v>629</v>
      </c>
      <c r="P1709" s="212">
        <v>0</v>
      </c>
      <c r="Q1709" s="205">
        <v>1</v>
      </c>
      <c r="R1709" s="203" t="s">
        <v>632</v>
      </c>
      <c r="S1709" s="211">
        <v>41591.299467592602</v>
      </c>
      <c r="T1709" s="212">
        <v>-1</v>
      </c>
      <c r="U1709" s="224">
        <v>800000</v>
      </c>
    </row>
    <row r="1710" spans="1:21" s="183" customFormat="1" hidden="1">
      <c r="A1710" s="203" t="s">
        <v>622</v>
      </c>
      <c r="B1710" s="203" t="s">
        <v>623</v>
      </c>
      <c r="C1710" s="203" t="s">
        <v>624</v>
      </c>
      <c r="D1710" s="203"/>
      <c r="E1710" s="203" t="s">
        <v>2836</v>
      </c>
      <c r="F1710" s="203" t="s">
        <v>629</v>
      </c>
      <c r="G1710" s="205" t="s">
        <v>629</v>
      </c>
      <c r="H1710" s="203" t="s">
        <v>79</v>
      </c>
      <c r="I1710" s="203" t="s">
        <v>2838</v>
      </c>
      <c r="J1710" s="203" t="s">
        <v>2839</v>
      </c>
      <c r="K1710" s="203" t="s">
        <v>629</v>
      </c>
      <c r="L1710" s="211">
        <v>41534.667071759301</v>
      </c>
      <c r="M1710" s="203" t="s">
        <v>630</v>
      </c>
      <c r="N1710" s="212">
        <v>1</v>
      </c>
      <c r="O1710" s="203" t="s">
        <v>629</v>
      </c>
      <c r="P1710" s="212">
        <v>0</v>
      </c>
      <c r="Q1710" s="205">
        <v>2</v>
      </c>
      <c r="R1710" s="203" t="s">
        <v>632</v>
      </c>
      <c r="S1710" s="211">
        <v>41596.583437499998</v>
      </c>
      <c r="T1710" s="212">
        <v>-7</v>
      </c>
      <c r="U1710" s="224">
        <v>5600000</v>
      </c>
    </row>
    <row r="1711" spans="1:21" s="183" customFormat="1" hidden="1">
      <c r="A1711" s="203" t="s">
        <v>622</v>
      </c>
      <c r="B1711" s="203" t="s">
        <v>623</v>
      </c>
      <c r="C1711" s="203" t="s">
        <v>624</v>
      </c>
      <c r="D1711" s="203"/>
      <c r="E1711" s="203" t="s">
        <v>2840</v>
      </c>
      <c r="F1711" s="203" t="s">
        <v>629</v>
      </c>
      <c r="G1711" s="205" t="s">
        <v>629</v>
      </c>
      <c r="H1711" s="203" t="s">
        <v>79</v>
      </c>
      <c r="I1711" s="203" t="s">
        <v>2841</v>
      </c>
      <c r="J1711" s="203" t="s">
        <v>2842</v>
      </c>
      <c r="K1711" s="203" t="s">
        <v>629</v>
      </c>
      <c r="L1711" s="211">
        <v>41534.666793981502</v>
      </c>
      <c r="M1711" s="203" t="s">
        <v>630</v>
      </c>
      <c r="N1711" s="212">
        <v>1</v>
      </c>
      <c r="O1711" s="203" t="s">
        <v>629</v>
      </c>
      <c r="P1711" s="212">
        <v>0</v>
      </c>
      <c r="Q1711" s="205">
        <v>1</v>
      </c>
      <c r="R1711" s="203" t="s">
        <v>632</v>
      </c>
      <c r="S1711" s="211">
        <v>41575.651921296303</v>
      </c>
      <c r="T1711" s="212">
        <v>-1</v>
      </c>
      <c r="U1711" s="224">
        <v>2500000</v>
      </c>
    </row>
    <row r="1712" spans="1:21" s="183" customFormat="1" hidden="1">
      <c r="A1712" s="203" t="s">
        <v>622</v>
      </c>
      <c r="B1712" s="203" t="s">
        <v>623</v>
      </c>
      <c r="C1712" s="203" t="s">
        <v>624</v>
      </c>
      <c r="D1712" s="203"/>
      <c r="E1712" s="203" t="s">
        <v>2843</v>
      </c>
      <c r="F1712" s="203" t="s">
        <v>629</v>
      </c>
      <c r="G1712" s="205" t="s">
        <v>629</v>
      </c>
      <c r="H1712" s="203" t="s">
        <v>79</v>
      </c>
      <c r="I1712" s="203" t="s">
        <v>2844</v>
      </c>
      <c r="J1712" s="203" t="s">
        <v>2845</v>
      </c>
      <c r="K1712" s="203" t="s">
        <v>629</v>
      </c>
      <c r="L1712" s="211">
        <v>41486.562777777799</v>
      </c>
      <c r="M1712" s="203" t="s">
        <v>630</v>
      </c>
      <c r="N1712" s="212">
        <v>200</v>
      </c>
      <c r="O1712" s="203" t="s">
        <v>629</v>
      </c>
      <c r="P1712" s="212">
        <v>121000</v>
      </c>
      <c r="Q1712" s="205">
        <v>1</v>
      </c>
      <c r="R1712" s="203" t="s">
        <v>632</v>
      </c>
      <c r="S1712" s="211">
        <v>41565.699560185203</v>
      </c>
      <c r="T1712" s="212">
        <v>-200</v>
      </c>
      <c r="U1712" s="224">
        <v>121000</v>
      </c>
    </row>
    <row r="1713" spans="1:21" s="183" customFormat="1" hidden="1">
      <c r="A1713" s="203" t="s">
        <v>622</v>
      </c>
      <c r="B1713" s="203" t="s">
        <v>623</v>
      </c>
      <c r="C1713" s="203" t="s">
        <v>624</v>
      </c>
      <c r="D1713" s="203"/>
      <c r="E1713" s="203" t="s">
        <v>2846</v>
      </c>
      <c r="F1713" s="203" t="s">
        <v>629</v>
      </c>
      <c r="G1713" s="205" t="s">
        <v>629</v>
      </c>
      <c r="H1713" s="203" t="s">
        <v>79</v>
      </c>
      <c r="I1713" s="203" t="s">
        <v>2847</v>
      </c>
      <c r="J1713" s="203" t="s">
        <v>2848</v>
      </c>
      <c r="K1713" s="203" t="s">
        <v>629</v>
      </c>
      <c r="L1713" s="211">
        <v>41534.445798611101</v>
      </c>
      <c r="M1713" s="203" t="s">
        <v>630</v>
      </c>
      <c r="N1713" s="212">
        <v>2</v>
      </c>
      <c r="O1713" s="203" t="s">
        <v>629</v>
      </c>
      <c r="P1713" s="212">
        <v>1337584</v>
      </c>
      <c r="Q1713" s="205">
        <v>1</v>
      </c>
      <c r="R1713" s="203" t="s">
        <v>629</v>
      </c>
      <c r="S1713" s="203" t="s">
        <v>629</v>
      </c>
      <c r="T1713" s="212" t="s">
        <v>629</v>
      </c>
      <c r="U1713" s="224" t="s">
        <v>629</v>
      </c>
    </row>
    <row r="1714" spans="1:21" s="183" customFormat="1" hidden="1">
      <c r="A1714" s="203" t="s">
        <v>622</v>
      </c>
      <c r="B1714" s="203" t="s">
        <v>623</v>
      </c>
      <c r="C1714" s="203" t="s">
        <v>624</v>
      </c>
      <c r="D1714" s="203"/>
      <c r="E1714" s="203" t="s">
        <v>2849</v>
      </c>
      <c r="F1714" s="203" t="s">
        <v>629</v>
      </c>
      <c r="G1714" s="205" t="s">
        <v>629</v>
      </c>
      <c r="H1714" s="203" t="s">
        <v>79</v>
      </c>
      <c r="I1714" s="203" t="s">
        <v>1002</v>
      </c>
      <c r="J1714" s="203" t="s">
        <v>1003</v>
      </c>
      <c r="K1714" s="203" t="s">
        <v>629</v>
      </c>
      <c r="L1714" s="211">
        <v>41554.666666666701</v>
      </c>
      <c r="M1714" s="203" t="s">
        <v>674</v>
      </c>
      <c r="N1714" s="212">
        <v>18</v>
      </c>
      <c r="O1714" s="203" t="s">
        <v>629</v>
      </c>
      <c r="P1714" s="212">
        <v>2112750</v>
      </c>
      <c r="Q1714" s="205">
        <v>1</v>
      </c>
      <c r="R1714" s="203" t="s">
        <v>632</v>
      </c>
      <c r="S1714" s="211">
        <v>41554.590289351901</v>
      </c>
      <c r="T1714" s="212">
        <v>-18</v>
      </c>
      <c r="U1714" s="224">
        <v>2112750</v>
      </c>
    </row>
    <row r="1715" spans="1:21" s="183" customFormat="1" hidden="1">
      <c r="A1715" s="203" t="s">
        <v>622</v>
      </c>
      <c r="B1715" s="203" t="s">
        <v>623</v>
      </c>
      <c r="C1715" s="203" t="s">
        <v>624</v>
      </c>
      <c r="D1715" s="203"/>
      <c r="E1715" s="203" t="s">
        <v>2850</v>
      </c>
      <c r="F1715" s="203" t="s">
        <v>629</v>
      </c>
      <c r="G1715" s="205" t="s">
        <v>629</v>
      </c>
      <c r="H1715" s="203" t="s">
        <v>79</v>
      </c>
      <c r="I1715" s="203" t="s">
        <v>993</v>
      </c>
      <c r="J1715" s="203" t="s">
        <v>994</v>
      </c>
      <c r="K1715" s="203" t="s">
        <v>634</v>
      </c>
      <c r="L1715" s="215">
        <v>41599</v>
      </c>
      <c r="M1715" s="203" t="s">
        <v>674</v>
      </c>
      <c r="N1715" s="212">
        <v>182</v>
      </c>
      <c r="O1715" s="203" t="s">
        <v>629</v>
      </c>
      <c r="P1715" s="212">
        <v>6038501.5599999996</v>
      </c>
      <c r="Q1715" s="205">
        <v>1</v>
      </c>
      <c r="R1715" s="203" t="s">
        <v>632</v>
      </c>
      <c r="S1715" s="211">
        <v>41591.650960648098</v>
      </c>
      <c r="T1715" s="212">
        <v>-182</v>
      </c>
      <c r="U1715" s="224">
        <v>6038501.5599999996</v>
      </c>
    </row>
    <row r="1716" spans="1:21" s="183" customFormat="1" hidden="1">
      <c r="A1716" s="203" t="s">
        <v>622</v>
      </c>
      <c r="B1716" s="203" t="s">
        <v>623</v>
      </c>
      <c r="C1716" s="203" t="s">
        <v>624</v>
      </c>
      <c r="D1716" s="203"/>
      <c r="E1716" s="203" t="s">
        <v>2851</v>
      </c>
      <c r="F1716" s="203" t="s">
        <v>629</v>
      </c>
      <c r="G1716" s="205" t="s">
        <v>629</v>
      </c>
      <c r="H1716" s="203" t="s">
        <v>79</v>
      </c>
      <c r="I1716" s="203" t="s">
        <v>650</v>
      </c>
      <c r="J1716" s="203" t="s">
        <v>430</v>
      </c>
      <c r="K1716" s="203" t="s">
        <v>629</v>
      </c>
      <c r="L1716" s="211">
        <v>41505.666666666701</v>
      </c>
      <c r="M1716" s="203" t="s">
        <v>630</v>
      </c>
      <c r="N1716" s="212">
        <v>1</v>
      </c>
      <c r="O1716" s="203" t="s">
        <v>629</v>
      </c>
      <c r="P1716" s="212">
        <v>318338.74</v>
      </c>
      <c r="Q1716" s="205">
        <v>1</v>
      </c>
      <c r="R1716" s="203" t="s">
        <v>632</v>
      </c>
      <c r="S1716" s="211">
        <v>41507.424756944398</v>
      </c>
      <c r="T1716" s="212">
        <v>-1</v>
      </c>
      <c r="U1716" s="224">
        <v>318338.74</v>
      </c>
    </row>
    <row r="1717" spans="1:21" s="183" customFormat="1" hidden="1">
      <c r="A1717" s="203" t="s">
        <v>622</v>
      </c>
      <c r="B1717" s="203" t="s">
        <v>623</v>
      </c>
      <c r="C1717" s="203" t="s">
        <v>624</v>
      </c>
      <c r="D1717" s="203"/>
      <c r="E1717" s="203" t="s">
        <v>2852</v>
      </c>
      <c r="F1717" s="203" t="s">
        <v>2853</v>
      </c>
      <c r="G1717" s="205">
        <v>1</v>
      </c>
      <c r="H1717" s="203" t="s">
        <v>79</v>
      </c>
      <c r="I1717" s="203" t="s">
        <v>783</v>
      </c>
      <c r="J1717" s="203" t="s">
        <v>466</v>
      </c>
      <c r="K1717" s="203" t="s">
        <v>629</v>
      </c>
      <c r="L1717" s="211">
        <v>41521.571585648097</v>
      </c>
      <c r="M1717" s="203" t="s">
        <v>630</v>
      </c>
      <c r="N1717" s="212">
        <v>1</v>
      </c>
      <c r="O1717" s="203" t="s">
        <v>664</v>
      </c>
      <c r="P1717" s="212">
        <v>124093</v>
      </c>
      <c r="Q1717" s="205">
        <v>1</v>
      </c>
      <c r="R1717" s="203" t="s">
        <v>632</v>
      </c>
      <c r="S1717" s="211">
        <v>41521.6390972222</v>
      </c>
      <c r="T1717" s="212">
        <v>-1</v>
      </c>
      <c r="U1717" s="224">
        <v>124093</v>
      </c>
    </row>
    <row r="1718" spans="1:21" s="183" customFormat="1" hidden="1">
      <c r="A1718" s="203" t="s">
        <v>622</v>
      </c>
      <c r="B1718" s="203" t="s">
        <v>623</v>
      </c>
      <c r="C1718" s="203" t="s">
        <v>624</v>
      </c>
      <c r="D1718" s="203"/>
      <c r="E1718" s="203" t="s">
        <v>2852</v>
      </c>
      <c r="F1718" s="203" t="s">
        <v>629</v>
      </c>
      <c r="G1718" s="205" t="s">
        <v>629</v>
      </c>
      <c r="H1718" s="203" t="s">
        <v>79</v>
      </c>
      <c r="I1718" s="203" t="s">
        <v>2410</v>
      </c>
      <c r="J1718" s="203" t="s">
        <v>2411</v>
      </c>
      <c r="K1718" s="203" t="s">
        <v>629</v>
      </c>
      <c r="L1718" s="211">
        <v>41533.396574074097</v>
      </c>
      <c r="M1718" s="203" t="s">
        <v>630</v>
      </c>
      <c r="N1718" s="212">
        <v>2</v>
      </c>
      <c r="O1718" s="203" t="s">
        <v>629</v>
      </c>
      <c r="P1718" s="212">
        <v>14293126</v>
      </c>
      <c r="Q1718" s="205">
        <v>1</v>
      </c>
      <c r="R1718" s="203" t="s">
        <v>632</v>
      </c>
      <c r="S1718" s="211">
        <v>41554.673657407402</v>
      </c>
      <c r="T1718" s="212">
        <v>-2</v>
      </c>
      <c r="U1718" s="224">
        <v>14293126</v>
      </c>
    </row>
    <row r="1719" spans="1:21" s="183" customFormat="1" hidden="1">
      <c r="A1719" s="203" t="s">
        <v>622</v>
      </c>
      <c r="B1719" s="203" t="s">
        <v>623</v>
      </c>
      <c r="C1719" s="203" t="s">
        <v>624</v>
      </c>
      <c r="D1719" s="203"/>
      <c r="E1719" s="203" t="s">
        <v>2852</v>
      </c>
      <c r="F1719" s="203" t="s">
        <v>629</v>
      </c>
      <c r="G1719" s="205" t="s">
        <v>629</v>
      </c>
      <c r="H1719" s="203" t="s">
        <v>79</v>
      </c>
      <c r="I1719" s="203" t="s">
        <v>2854</v>
      </c>
      <c r="J1719" s="203" t="s">
        <v>2855</v>
      </c>
      <c r="K1719" s="203" t="s">
        <v>629</v>
      </c>
      <c r="L1719" s="211">
        <v>41533.396574074097</v>
      </c>
      <c r="M1719" s="203" t="s">
        <v>630</v>
      </c>
      <c r="N1719" s="212">
        <v>2</v>
      </c>
      <c r="O1719" s="203" t="s">
        <v>629</v>
      </c>
      <c r="P1719" s="212">
        <v>0</v>
      </c>
      <c r="Q1719" s="205">
        <v>1</v>
      </c>
      <c r="R1719" s="203" t="s">
        <v>632</v>
      </c>
      <c r="S1719" s="211">
        <v>41565.582280092603</v>
      </c>
      <c r="T1719" s="212">
        <v>-2</v>
      </c>
      <c r="U1719" s="224">
        <v>17760600</v>
      </c>
    </row>
    <row r="1720" spans="1:21" s="183" customFormat="1" hidden="1">
      <c r="A1720" s="203" t="s">
        <v>622</v>
      </c>
      <c r="B1720" s="203" t="s">
        <v>623</v>
      </c>
      <c r="C1720" s="203" t="s">
        <v>624</v>
      </c>
      <c r="D1720" s="203"/>
      <c r="E1720" s="203" t="s">
        <v>2856</v>
      </c>
      <c r="F1720" s="203" t="s">
        <v>2857</v>
      </c>
      <c r="G1720" s="205">
        <v>1</v>
      </c>
      <c r="H1720" s="203" t="s">
        <v>79</v>
      </c>
      <c r="I1720" s="203" t="s">
        <v>1565</v>
      </c>
      <c r="J1720" s="203" t="s">
        <v>468</v>
      </c>
      <c r="K1720" s="203" t="s">
        <v>629</v>
      </c>
      <c r="L1720" s="211">
        <v>41508.603020833303</v>
      </c>
      <c r="M1720" s="203" t="s">
        <v>655</v>
      </c>
      <c r="N1720" s="212">
        <v>2</v>
      </c>
      <c r="O1720" s="203" t="s">
        <v>664</v>
      </c>
      <c r="P1720" s="212">
        <v>574916.66</v>
      </c>
      <c r="Q1720" s="205">
        <v>1</v>
      </c>
      <c r="R1720" s="203" t="s">
        <v>632</v>
      </c>
      <c r="S1720" s="211">
        <v>41507.494872685202</v>
      </c>
      <c r="T1720" s="212">
        <v>-2</v>
      </c>
      <c r="U1720" s="224">
        <v>574916.66</v>
      </c>
    </row>
    <row r="1721" spans="1:21" s="183" customFormat="1" hidden="1">
      <c r="A1721" s="203" t="s">
        <v>622</v>
      </c>
      <c r="B1721" s="203" t="s">
        <v>623</v>
      </c>
      <c r="C1721" s="203" t="s">
        <v>624</v>
      </c>
      <c r="D1721" s="203"/>
      <c r="E1721" s="203" t="s">
        <v>2858</v>
      </c>
      <c r="F1721" s="203" t="s">
        <v>2859</v>
      </c>
      <c r="G1721" s="205">
        <v>1</v>
      </c>
      <c r="H1721" s="203" t="s">
        <v>79</v>
      </c>
      <c r="I1721" s="203" t="s">
        <v>1112</v>
      </c>
      <c r="J1721" s="203" t="s">
        <v>1113</v>
      </c>
      <c r="K1721" s="203" t="s">
        <v>629</v>
      </c>
      <c r="L1721" s="211">
        <v>41501.448275463001</v>
      </c>
      <c r="M1721" s="203" t="s">
        <v>674</v>
      </c>
      <c r="N1721" s="212">
        <v>2</v>
      </c>
      <c r="O1721" s="203" t="s">
        <v>675</v>
      </c>
      <c r="P1721" s="212">
        <v>5971900</v>
      </c>
      <c r="Q1721" s="205">
        <v>1</v>
      </c>
      <c r="R1721" s="203" t="s">
        <v>632</v>
      </c>
      <c r="S1721" s="211">
        <v>41501.449675925898</v>
      </c>
      <c r="T1721" s="212">
        <v>-2</v>
      </c>
      <c r="U1721" s="224">
        <v>5971900</v>
      </c>
    </row>
    <row r="1722" spans="1:21" s="183" customFormat="1" hidden="1">
      <c r="A1722" s="203" t="s">
        <v>622</v>
      </c>
      <c r="B1722" s="203" t="s">
        <v>623</v>
      </c>
      <c r="C1722" s="203" t="s">
        <v>624</v>
      </c>
      <c r="D1722" s="203"/>
      <c r="E1722" s="203" t="s">
        <v>2858</v>
      </c>
      <c r="F1722" s="203" t="s">
        <v>2859</v>
      </c>
      <c r="G1722" s="205">
        <v>2</v>
      </c>
      <c r="H1722" s="203" t="s">
        <v>79</v>
      </c>
      <c r="I1722" s="203" t="s">
        <v>1504</v>
      </c>
      <c r="J1722" s="203" t="s">
        <v>1505</v>
      </c>
      <c r="K1722" s="203" t="s">
        <v>629</v>
      </c>
      <c r="L1722" s="211">
        <v>41501.448275463001</v>
      </c>
      <c r="M1722" s="203" t="s">
        <v>674</v>
      </c>
      <c r="N1722" s="212">
        <v>2</v>
      </c>
      <c r="O1722" s="203" t="s">
        <v>675</v>
      </c>
      <c r="P1722" s="212">
        <v>6286500</v>
      </c>
      <c r="Q1722" s="205">
        <v>1</v>
      </c>
      <c r="R1722" s="203" t="s">
        <v>632</v>
      </c>
      <c r="S1722" s="211">
        <v>41501.449675925898</v>
      </c>
      <c r="T1722" s="212">
        <v>-2</v>
      </c>
      <c r="U1722" s="224">
        <v>6286500</v>
      </c>
    </row>
    <row r="1723" spans="1:21" s="183" customFormat="1" hidden="1">
      <c r="A1723" s="203" t="s">
        <v>622</v>
      </c>
      <c r="B1723" s="203" t="s">
        <v>623</v>
      </c>
      <c r="C1723" s="203" t="s">
        <v>624</v>
      </c>
      <c r="D1723" s="203"/>
      <c r="E1723" s="203" t="s">
        <v>2858</v>
      </c>
      <c r="F1723" s="203" t="s">
        <v>2860</v>
      </c>
      <c r="G1723" s="205">
        <v>1</v>
      </c>
      <c r="H1723" s="203" t="s">
        <v>79</v>
      </c>
      <c r="I1723" s="203" t="s">
        <v>1355</v>
      </c>
      <c r="J1723" s="203" t="s">
        <v>1356</v>
      </c>
      <c r="K1723" s="203" t="s">
        <v>629</v>
      </c>
      <c r="L1723" s="211">
        <v>41501.313969907402</v>
      </c>
      <c r="M1723" s="203" t="s">
        <v>630</v>
      </c>
      <c r="N1723" s="212">
        <v>4</v>
      </c>
      <c r="O1723" s="203" t="s">
        <v>1011</v>
      </c>
      <c r="P1723" s="212">
        <v>146960</v>
      </c>
      <c r="Q1723" s="205">
        <v>1</v>
      </c>
      <c r="R1723" s="203" t="s">
        <v>632</v>
      </c>
      <c r="S1723" s="211">
        <v>41501.429456018501</v>
      </c>
      <c r="T1723" s="212">
        <v>-4</v>
      </c>
      <c r="U1723" s="224">
        <v>146960</v>
      </c>
    </row>
    <row r="1724" spans="1:21" s="183" customFormat="1" hidden="1">
      <c r="A1724" s="203" t="s">
        <v>622</v>
      </c>
      <c r="B1724" s="203" t="s">
        <v>623</v>
      </c>
      <c r="C1724" s="203" t="s">
        <v>624</v>
      </c>
      <c r="D1724" s="203"/>
      <c r="E1724" s="203" t="s">
        <v>2858</v>
      </c>
      <c r="F1724" s="203" t="s">
        <v>2860</v>
      </c>
      <c r="G1724" s="205">
        <v>2</v>
      </c>
      <c r="H1724" s="203" t="s">
        <v>79</v>
      </c>
      <c r="I1724" s="203" t="s">
        <v>1497</v>
      </c>
      <c r="J1724" s="203" t="s">
        <v>1498</v>
      </c>
      <c r="K1724" s="203" t="s">
        <v>629</v>
      </c>
      <c r="L1724" s="211">
        <v>41501.313969907402</v>
      </c>
      <c r="M1724" s="203" t="s">
        <v>630</v>
      </c>
      <c r="N1724" s="212">
        <v>1</v>
      </c>
      <c r="O1724" s="203" t="s">
        <v>778</v>
      </c>
      <c r="P1724" s="212">
        <v>645233</v>
      </c>
      <c r="Q1724" s="205">
        <v>1</v>
      </c>
      <c r="R1724" s="203" t="s">
        <v>632</v>
      </c>
      <c r="S1724" s="211">
        <v>41501.429456018501</v>
      </c>
      <c r="T1724" s="212">
        <v>-1</v>
      </c>
      <c r="U1724" s="224">
        <v>645233</v>
      </c>
    </row>
    <row r="1725" spans="1:21" s="183" customFormat="1" hidden="1">
      <c r="A1725" s="203" t="s">
        <v>622</v>
      </c>
      <c r="B1725" s="203" t="s">
        <v>623</v>
      </c>
      <c r="C1725" s="203" t="s">
        <v>624</v>
      </c>
      <c r="D1725" s="203"/>
      <c r="E1725" s="203" t="s">
        <v>2858</v>
      </c>
      <c r="F1725" s="203" t="s">
        <v>2860</v>
      </c>
      <c r="G1725" s="205">
        <v>3</v>
      </c>
      <c r="H1725" s="203" t="s">
        <v>79</v>
      </c>
      <c r="I1725" s="203" t="s">
        <v>1117</v>
      </c>
      <c r="J1725" s="203" t="s">
        <v>1118</v>
      </c>
      <c r="K1725" s="203" t="s">
        <v>629</v>
      </c>
      <c r="L1725" s="211">
        <v>41501.313969907402</v>
      </c>
      <c r="M1725" s="203" t="s">
        <v>630</v>
      </c>
      <c r="N1725" s="212">
        <v>6</v>
      </c>
      <c r="O1725" s="203" t="s">
        <v>631</v>
      </c>
      <c r="P1725" s="212">
        <v>102190.02</v>
      </c>
      <c r="Q1725" s="205">
        <v>1</v>
      </c>
      <c r="R1725" s="203" t="s">
        <v>632</v>
      </c>
      <c r="S1725" s="211">
        <v>41501.429456018501</v>
      </c>
      <c r="T1725" s="212">
        <v>-6</v>
      </c>
      <c r="U1725" s="224">
        <v>102190.02</v>
      </c>
    </row>
    <row r="1726" spans="1:21" s="183" customFormat="1" hidden="1">
      <c r="A1726" s="203" t="s">
        <v>622</v>
      </c>
      <c r="B1726" s="203" t="s">
        <v>623</v>
      </c>
      <c r="C1726" s="203" t="s">
        <v>624</v>
      </c>
      <c r="D1726" s="203"/>
      <c r="E1726" s="203" t="s">
        <v>2858</v>
      </c>
      <c r="F1726" s="203" t="s">
        <v>2860</v>
      </c>
      <c r="G1726" s="205">
        <v>4</v>
      </c>
      <c r="H1726" s="203" t="s">
        <v>79</v>
      </c>
      <c r="I1726" s="203" t="s">
        <v>2539</v>
      </c>
      <c r="J1726" s="203" t="s">
        <v>2540</v>
      </c>
      <c r="K1726" s="203" t="s">
        <v>629</v>
      </c>
      <c r="L1726" s="211">
        <v>41501.313969907402</v>
      </c>
      <c r="M1726" s="203" t="s">
        <v>630</v>
      </c>
      <c r="N1726" s="212">
        <v>3</v>
      </c>
      <c r="O1726" s="203" t="s">
        <v>631</v>
      </c>
      <c r="P1726" s="212">
        <v>128250</v>
      </c>
      <c r="Q1726" s="205">
        <v>1</v>
      </c>
      <c r="R1726" s="203" t="s">
        <v>632</v>
      </c>
      <c r="S1726" s="211">
        <v>41501.429456018501</v>
      </c>
      <c r="T1726" s="212">
        <v>-3</v>
      </c>
      <c r="U1726" s="224">
        <v>128250</v>
      </c>
    </row>
    <row r="1727" spans="1:21" s="183" customFormat="1" hidden="1">
      <c r="A1727" s="203" t="s">
        <v>622</v>
      </c>
      <c r="B1727" s="203" t="s">
        <v>623</v>
      </c>
      <c r="C1727" s="203" t="s">
        <v>624</v>
      </c>
      <c r="D1727" s="203"/>
      <c r="E1727" s="203" t="s">
        <v>2858</v>
      </c>
      <c r="F1727" s="203" t="s">
        <v>2860</v>
      </c>
      <c r="G1727" s="205">
        <v>5</v>
      </c>
      <c r="H1727" s="203" t="s">
        <v>79</v>
      </c>
      <c r="I1727" s="203" t="s">
        <v>1091</v>
      </c>
      <c r="J1727" s="203" t="s">
        <v>1092</v>
      </c>
      <c r="K1727" s="203" t="s">
        <v>629</v>
      </c>
      <c r="L1727" s="211">
        <v>41501.313969907402</v>
      </c>
      <c r="M1727" s="203" t="s">
        <v>630</v>
      </c>
      <c r="N1727" s="212">
        <v>50</v>
      </c>
      <c r="O1727" s="203" t="s">
        <v>656</v>
      </c>
      <c r="P1727" s="212">
        <v>1272731</v>
      </c>
      <c r="Q1727" s="205">
        <v>1</v>
      </c>
      <c r="R1727" s="203" t="s">
        <v>632</v>
      </c>
      <c r="S1727" s="211">
        <v>41501.429456018501</v>
      </c>
      <c r="T1727" s="212">
        <v>-50</v>
      </c>
      <c r="U1727" s="224">
        <v>1272731</v>
      </c>
    </row>
    <row r="1728" spans="1:21" s="183" customFormat="1" hidden="1">
      <c r="A1728" s="203" t="s">
        <v>622</v>
      </c>
      <c r="B1728" s="203" t="s">
        <v>623</v>
      </c>
      <c r="C1728" s="203" t="s">
        <v>624</v>
      </c>
      <c r="D1728" s="203"/>
      <c r="E1728" s="203" t="s">
        <v>2858</v>
      </c>
      <c r="F1728" s="203" t="s">
        <v>2860</v>
      </c>
      <c r="G1728" s="205">
        <v>6</v>
      </c>
      <c r="H1728" s="203" t="s">
        <v>79</v>
      </c>
      <c r="I1728" s="203" t="s">
        <v>2111</v>
      </c>
      <c r="J1728" s="203" t="s">
        <v>372</v>
      </c>
      <c r="K1728" s="203" t="s">
        <v>629</v>
      </c>
      <c r="L1728" s="211">
        <v>41501.313969907402</v>
      </c>
      <c r="M1728" s="203" t="s">
        <v>630</v>
      </c>
      <c r="N1728" s="212">
        <v>20</v>
      </c>
      <c r="O1728" s="203" t="s">
        <v>1861</v>
      </c>
      <c r="P1728" s="212">
        <v>226666.6</v>
      </c>
      <c r="Q1728" s="205">
        <v>1</v>
      </c>
      <c r="R1728" s="203" t="s">
        <v>632</v>
      </c>
      <c r="S1728" s="211">
        <v>41501.359143518501</v>
      </c>
      <c r="T1728" s="212">
        <v>-30</v>
      </c>
      <c r="U1728" s="224">
        <v>339999.9</v>
      </c>
    </row>
    <row r="1729" spans="1:21" s="183" customFormat="1" hidden="1">
      <c r="A1729" s="203" t="s">
        <v>622</v>
      </c>
      <c r="B1729" s="203" t="s">
        <v>623</v>
      </c>
      <c r="C1729" s="203" t="s">
        <v>624</v>
      </c>
      <c r="D1729" s="203"/>
      <c r="E1729" s="203" t="s">
        <v>2858</v>
      </c>
      <c r="F1729" s="203" t="s">
        <v>2860</v>
      </c>
      <c r="G1729" s="205">
        <v>6</v>
      </c>
      <c r="H1729" s="203" t="s">
        <v>79</v>
      </c>
      <c r="I1729" s="203" t="s">
        <v>2111</v>
      </c>
      <c r="J1729" s="203" t="s">
        <v>372</v>
      </c>
      <c r="K1729" s="203" t="s">
        <v>629</v>
      </c>
      <c r="L1729" s="211">
        <v>41501.313969907402</v>
      </c>
      <c r="M1729" s="203" t="s">
        <v>630</v>
      </c>
      <c r="N1729" s="212">
        <v>20</v>
      </c>
      <c r="O1729" s="203" t="s">
        <v>1861</v>
      </c>
      <c r="P1729" s="212">
        <v>226666.6</v>
      </c>
      <c r="Q1729" s="205">
        <v>2</v>
      </c>
      <c r="R1729" s="203" t="s">
        <v>632</v>
      </c>
      <c r="S1729" s="211">
        <v>41501.429456018501</v>
      </c>
      <c r="T1729" s="212">
        <v>-20</v>
      </c>
      <c r="U1729" s="224">
        <v>226666.6</v>
      </c>
    </row>
    <row r="1730" spans="1:21" s="183" customFormat="1" hidden="1">
      <c r="A1730" s="203" t="s">
        <v>622</v>
      </c>
      <c r="B1730" s="203" t="s">
        <v>623</v>
      </c>
      <c r="C1730" s="203" t="s">
        <v>624</v>
      </c>
      <c r="D1730" s="203"/>
      <c r="E1730" s="203" t="s">
        <v>2858</v>
      </c>
      <c r="F1730" s="203" t="s">
        <v>2860</v>
      </c>
      <c r="G1730" s="205">
        <v>7</v>
      </c>
      <c r="H1730" s="203" t="s">
        <v>79</v>
      </c>
      <c r="I1730" s="203" t="s">
        <v>1093</v>
      </c>
      <c r="J1730" s="203" t="s">
        <v>445</v>
      </c>
      <c r="K1730" s="203" t="s">
        <v>629</v>
      </c>
      <c r="L1730" s="211">
        <v>41501.313969907402</v>
      </c>
      <c r="M1730" s="203" t="s">
        <v>630</v>
      </c>
      <c r="N1730" s="212">
        <v>6</v>
      </c>
      <c r="O1730" s="203" t="s">
        <v>778</v>
      </c>
      <c r="P1730" s="212">
        <v>78000</v>
      </c>
      <c r="Q1730" s="205">
        <v>1</v>
      </c>
      <c r="R1730" s="203" t="s">
        <v>632</v>
      </c>
      <c r="S1730" s="211">
        <v>41501.429456018501</v>
      </c>
      <c r="T1730" s="212">
        <v>-6</v>
      </c>
      <c r="U1730" s="224">
        <v>78000</v>
      </c>
    </row>
    <row r="1731" spans="1:21" s="183" customFormat="1" hidden="1">
      <c r="A1731" s="203" t="s">
        <v>622</v>
      </c>
      <c r="B1731" s="203" t="s">
        <v>623</v>
      </c>
      <c r="C1731" s="203" t="s">
        <v>624</v>
      </c>
      <c r="D1731" s="203"/>
      <c r="E1731" s="203" t="s">
        <v>2858</v>
      </c>
      <c r="F1731" s="203" t="s">
        <v>2860</v>
      </c>
      <c r="G1731" s="205">
        <v>8</v>
      </c>
      <c r="H1731" s="203" t="s">
        <v>79</v>
      </c>
      <c r="I1731" s="203" t="s">
        <v>1054</v>
      </c>
      <c r="J1731" s="203" t="s">
        <v>1055</v>
      </c>
      <c r="K1731" s="203" t="s">
        <v>629</v>
      </c>
      <c r="L1731" s="211">
        <v>41501.313969907402</v>
      </c>
      <c r="M1731" s="203" t="s">
        <v>630</v>
      </c>
      <c r="N1731" s="212">
        <v>3</v>
      </c>
      <c r="O1731" s="203" t="s">
        <v>631</v>
      </c>
      <c r="P1731" s="212">
        <v>16500</v>
      </c>
      <c r="Q1731" s="205">
        <v>1</v>
      </c>
      <c r="R1731" s="203" t="s">
        <v>632</v>
      </c>
      <c r="S1731" s="211">
        <v>41501.429456018501</v>
      </c>
      <c r="T1731" s="212">
        <v>-3</v>
      </c>
      <c r="U1731" s="224">
        <v>16500</v>
      </c>
    </row>
    <row r="1732" spans="1:21" s="183" customFormat="1" hidden="1">
      <c r="A1732" s="203" t="s">
        <v>622</v>
      </c>
      <c r="B1732" s="203" t="s">
        <v>623</v>
      </c>
      <c r="C1732" s="203" t="s">
        <v>624</v>
      </c>
      <c r="D1732" s="203"/>
      <c r="E1732" s="203" t="s">
        <v>2858</v>
      </c>
      <c r="F1732" s="203" t="s">
        <v>2860</v>
      </c>
      <c r="G1732" s="205">
        <v>9</v>
      </c>
      <c r="H1732" s="203" t="s">
        <v>79</v>
      </c>
      <c r="I1732" s="203" t="s">
        <v>1076</v>
      </c>
      <c r="J1732" s="203" t="s">
        <v>1077</v>
      </c>
      <c r="K1732" s="203" t="s">
        <v>629</v>
      </c>
      <c r="L1732" s="211">
        <v>41501.313969907402</v>
      </c>
      <c r="M1732" s="203" t="s">
        <v>630</v>
      </c>
      <c r="N1732" s="212">
        <v>2</v>
      </c>
      <c r="O1732" s="203" t="s">
        <v>778</v>
      </c>
      <c r="P1732" s="212">
        <v>68097.14</v>
      </c>
      <c r="Q1732" s="205">
        <v>1</v>
      </c>
      <c r="R1732" s="203" t="s">
        <v>632</v>
      </c>
      <c r="S1732" s="211">
        <v>41501.429456018501</v>
      </c>
      <c r="T1732" s="212">
        <v>-2</v>
      </c>
      <c r="U1732" s="224">
        <v>68097.14</v>
      </c>
    </row>
    <row r="1733" spans="1:21" s="183" customFormat="1" hidden="1">
      <c r="A1733" s="203" t="s">
        <v>622</v>
      </c>
      <c r="B1733" s="203" t="s">
        <v>623</v>
      </c>
      <c r="C1733" s="203" t="s">
        <v>624</v>
      </c>
      <c r="D1733" s="203"/>
      <c r="E1733" s="203" t="s">
        <v>2858</v>
      </c>
      <c r="F1733" s="203" t="s">
        <v>2860</v>
      </c>
      <c r="G1733" s="205">
        <v>10</v>
      </c>
      <c r="H1733" s="203" t="s">
        <v>79</v>
      </c>
      <c r="I1733" s="203" t="s">
        <v>1056</v>
      </c>
      <c r="J1733" s="203" t="s">
        <v>1057</v>
      </c>
      <c r="K1733" s="203" t="s">
        <v>629</v>
      </c>
      <c r="L1733" s="211">
        <v>41501.313969907402</v>
      </c>
      <c r="M1733" s="203" t="s">
        <v>630</v>
      </c>
      <c r="N1733" s="212">
        <v>3</v>
      </c>
      <c r="O1733" s="203" t="s">
        <v>631</v>
      </c>
      <c r="P1733" s="212">
        <v>42750</v>
      </c>
      <c r="Q1733" s="205">
        <v>1</v>
      </c>
      <c r="R1733" s="203" t="s">
        <v>632</v>
      </c>
      <c r="S1733" s="211">
        <v>41501.429456018501</v>
      </c>
      <c r="T1733" s="212">
        <v>-3</v>
      </c>
      <c r="U1733" s="224">
        <v>42750</v>
      </c>
    </row>
    <row r="1734" spans="1:21" s="183" customFormat="1" hidden="1">
      <c r="A1734" s="203" t="s">
        <v>622</v>
      </c>
      <c r="B1734" s="203" t="s">
        <v>623</v>
      </c>
      <c r="C1734" s="203" t="s">
        <v>624</v>
      </c>
      <c r="D1734" s="203"/>
      <c r="E1734" s="203" t="s">
        <v>2858</v>
      </c>
      <c r="F1734" s="203" t="s">
        <v>2860</v>
      </c>
      <c r="G1734" s="205">
        <v>11</v>
      </c>
      <c r="H1734" s="203" t="s">
        <v>79</v>
      </c>
      <c r="I1734" s="203" t="s">
        <v>1311</v>
      </c>
      <c r="J1734" s="203" t="s">
        <v>1312</v>
      </c>
      <c r="K1734" s="203" t="s">
        <v>629</v>
      </c>
      <c r="L1734" s="211">
        <v>41501.313969907402</v>
      </c>
      <c r="M1734" s="203" t="s">
        <v>630</v>
      </c>
      <c r="N1734" s="212">
        <v>2</v>
      </c>
      <c r="O1734" s="203" t="s">
        <v>631</v>
      </c>
      <c r="P1734" s="212">
        <v>130000</v>
      </c>
      <c r="Q1734" s="205">
        <v>1</v>
      </c>
      <c r="R1734" s="203" t="s">
        <v>632</v>
      </c>
      <c r="S1734" s="211">
        <v>41501.429444444402</v>
      </c>
      <c r="T1734" s="212">
        <v>-2</v>
      </c>
      <c r="U1734" s="224">
        <v>130000</v>
      </c>
    </row>
    <row r="1735" spans="1:21" s="183" customFormat="1" hidden="1">
      <c r="A1735" s="203" t="s">
        <v>622</v>
      </c>
      <c r="B1735" s="203" t="s">
        <v>623</v>
      </c>
      <c r="C1735" s="203" t="s">
        <v>624</v>
      </c>
      <c r="D1735" s="203"/>
      <c r="E1735" s="203" t="s">
        <v>2858</v>
      </c>
      <c r="F1735" s="203" t="s">
        <v>2860</v>
      </c>
      <c r="G1735" s="205">
        <v>12</v>
      </c>
      <c r="H1735" s="203" t="s">
        <v>79</v>
      </c>
      <c r="I1735" s="203" t="s">
        <v>1115</v>
      </c>
      <c r="J1735" s="203" t="s">
        <v>1116</v>
      </c>
      <c r="K1735" s="203" t="s">
        <v>629</v>
      </c>
      <c r="L1735" s="211">
        <v>41501.313969907402</v>
      </c>
      <c r="M1735" s="203" t="s">
        <v>630</v>
      </c>
      <c r="N1735" s="212">
        <v>2</v>
      </c>
      <c r="O1735" s="203" t="s">
        <v>631</v>
      </c>
      <c r="P1735" s="212">
        <v>20000</v>
      </c>
      <c r="Q1735" s="205">
        <v>1</v>
      </c>
      <c r="R1735" s="203" t="s">
        <v>632</v>
      </c>
      <c r="S1735" s="211">
        <v>41501.429444444402</v>
      </c>
      <c r="T1735" s="212">
        <v>-2</v>
      </c>
      <c r="U1735" s="224">
        <v>20000</v>
      </c>
    </row>
    <row r="1736" spans="1:21" s="183" customFormat="1" hidden="1">
      <c r="A1736" s="203" t="s">
        <v>622</v>
      </c>
      <c r="B1736" s="203" t="s">
        <v>623</v>
      </c>
      <c r="C1736" s="203" t="s">
        <v>624</v>
      </c>
      <c r="D1736" s="203"/>
      <c r="E1736" s="203" t="s">
        <v>2858</v>
      </c>
      <c r="F1736" s="203" t="s">
        <v>2861</v>
      </c>
      <c r="G1736" s="205">
        <v>1</v>
      </c>
      <c r="H1736" s="203" t="s">
        <v>79</v>
      </c>
      <c r="I1736" s="203" t="s">
        <v>2111</v>
      </c>
      <c r="J1736" s="203" t="s">
        <v>372</v>
      </c>
      <c r="K1736" s="203" t="s">
        <v>629</v>
      </c>
      <c r="L1736" s="211">
        <v>41501.4761111111</v>
      </c>
      <c r="M1736" s="203" t="s">
        <v>630</v>
      </c>
      <c r="N1736" s="212">
        <v>30</v>
      </c>
      <c r="O1736" s="203" t="s">
        <v>1861</v>
      </c>
      <c r="P1736" s="212">
        <v>339999.9</v>
      </c>
      <c r="Q1736" s="205">
        <v>1</v>
      </c>
      <c r="R1736" s="203" t="s">
        <v>632</v>
      </c>
      <c r="S1736" s="211">
        <v>41501.359143518501</v>
      </c>
      <c r="T1736" s="212">
        <v>-30</v>
      </c>
      <c r="U1736" s="224">
        <v>339999.9</v>
      </c>
    </row>
    <row r="1737" spans="1:21" s="183" customFormat="1" hidden="1">
      <c r="A1737" s="203" t="s">
        <v>622</v>
      </c>
      <c r="B1737" s="203" t="s">
        <v>623</v>
      </c>
      <c r="C1737" s="203" t="s">
        <v>624</v>
      </c>
      <c r="D1737" s="203"/>
      <c r="E1737" s="203" t="s">
        <v>2858</v>
      </c>
      <c r="F1737" s="203" t="s">
        <v>2861</v>
      </c>
      <c r="G1737" s="205">
        <v>1</v>
      </c>
      <c r="H1737" s="203" t="s">
        <v>79</v>
      </c>
      <c r="I1737" s="203" t="s">
        <v>2111</v>
      </c>
      <c r="J1737" s="203" t="s">
        <v>372</v>
      </c>
      <c r="K1737" s="203" t="s">
        <v>629</v>
      </c>
      <c r="L1737" s="211">
        <v>41501.4761111111</v>
      </c>
      <c r="M1737" s="203" t="s">
        <v>630</v>
      </c>
      <c r="N1737" s="212">
        <v>30</v>
      </c>
      <c r="O1737" s="203" t="s">
        <v>1861</v>
      </c>
      <c r="P1737" s="212">
        <v>339999.9</v>
      </c>
      <c r="Q1737" s="205">
        <v>2</v>
      </c>
      <c r="R1737" s="203" t="s">
        <v>632</v>
      </c>
      <c r="S1737" s="211">
        <v>41501.429456018501</v>
      </c>
      <c r="T1737" s="212">
        <v>-20</v>
      </c>
      <c r="U1737" s="224">
        <v>226666.6</v>
      </c>
    </row>
    <row r="1738" spans="1:21" s="183" customFormat="1" hidden="1">
      <c r="A1738" s="203" t="s">
        <v>622</v>
      </c>
      <c r="B1738" s="203" t="s">
        <v>623</v>
      </c>
      <c r="C1738" s="203" t="s">
        <v>624</v>
      </c>
      <c r="D1738" s="203"/>
      <c r="E1738" s="203" t="s">
        <v>2858</v>
      </c>
      <c r="F1738" s="203" t="s">
        <v>2862</v>
      </c>
      <c r="G1738" s="205">
        <v>1</v>
      </c>
      <c r="H1738" s="203" t="s">
        <v>79</v>
      </c>
      <c r="I1738" s="203" t="s">
        <v>732</v>
      </c>
      <c r="J1738" s="203" t="s">
        <v>1393</v>
      </c>
      <c r="K1738" s="203" t="s">
        <v>629</v>
      </c>
      <c r="L1738" s="211">
        <v>41520.597187500003</v>
      </c>
      <c r="M1738" s="203" t="s">
        <v>630</v>
      </c>
      <c r="N1738" s="212">
        <v>5</v>
      </c>
      <c r="O1738" s="203" t="s">
        <v>656</v>
      </c>
      <c r="P1738" s="212">
        <v>217066.65</v>
      </c>
      <c r="Q1738" s="205">
        <v>1</v>
      </c>
      <c r="R1738" s="203" t="s">
        <v>632</v>
      </c>
      <c r="S1738" s="211">
        <v>41521.643043981501</v>
      </c>
      <c r="T1738" s="212">
        <v>-5</v>
      </c>
      <c r="U1738" s="224">
        <v>217066.65</v>
      </c>
    </row>
    <row r="1739" spans="1:21" s="183" customFormat="1" hidden="1">
      <c r="A1739" s="203" t="s">
        <v>622</v>
      </c>
      <c r="B1739" s="203" t="s">
        <v>623</v>
      </c>
      <c r="C1739" s="203" t="s">
        <v>624</v>
      </c>
      <c r="D1739" s="203"/>
      <c r="E1739" s="203" t="s">
        <v>2858</v>
      </c>
      <c r="F1739" s="203" t="s">
        <v>2862</v>
      </c>
      <c r="G1739" s="205">
        <v>2</v>
      </c>
      <c r="H1739" s="203" t="s">
        <v>79</v>
      </c>
      <c r="I1739" s="203" t="s">
        <v>734</v>
      </c>
      <c r="J1739" s="203" t="s">
        <v>2863</v>
      </c>
      <c r="K1739" s="203" t="s">
        <v>629</v>
      </c>
      <c r="L1739" s="211">
        <v>41520.597187500003</v>
      </c>
      <c r="M1739" s="203" t="s">
        <v>630</v>
      </c>
      <c r="N1739" s="212">
        <v>5</v>
      </c>
      <c r="O1739" s="203" t="s">
        <v>656</v>
      </c>
      <c r="P1739" s="212">
        <v>242762.8</v>
      </c>
      <c r="Q1739" s="205">
        <v>1</v>
      </c>
      <c r="R1739" s="203" t="s">
        <v>632</v>
      </c>
      <c r="S1739" s="211">
        <v>41501.444351851896</v>
      </c>
      <c r="T1739" s="212">
        <v>-5</v>
      </c>
      <c r="U1739" s="224">
        <v>242762.8</v>
      </c>
    </row>
    <row r="1740" spans="1:21" s="183" customFormat="1" hidden="1">
      <c r="A1740" s="203" t="s">
        <v>622</v>
      </c>
      <c r="B1740" s="203" t="s">
        <v>623</v>
      </c>
      <c r="C1740" s="203" t="s">
        <v>624</v>
      </c>
      <c r="D1740" s="203"/>
      <c r="E1740" s="203" t="s">
        <v>2858</v>
      </c>
      <c r="F1740" s="203" t="s">
        <v>2862</v>
      </c>
      <c r="G1740" s="205">
        <v>2</v>
      </c>
      <c r="H1740" s="203" t="s">
        <v>79</v>
      </c>
      <c r="I1740" s="203" t="s">
        <v>734</v>
      </c>
      <c r="J1740" s="203" t="s">
        <v>2863</v>
      </c>
      <c r="K1740" s="203" t="s">
        <v>629</v>
      </c>
      <c r="L1740" s="211">
        <v>41520.597187500003</v>
      </c>
      <c r="M1740" s="203" t="s">
        <v>630</v>
      </c>
      <c r="N1740" s="212">
        <v>5</v>
      </c>
      <c r="O1740" s="203" t="s">
        <v>656</v>
      </c>
      <c r="P1740" s="212">
        <v>242762.8</v>
      </c>
      <c r="Q1740" s="205">
        <v>2</v>
      </c>
      <c r="R1740" s="203" t="s">
        <v>632</v>
      </c>
      <c r="S1740" s="211">
        <v>41521.643043981501</v>
      </c>
      <c r="T1740" s="212">
        <v>-5</v>
      </c>
      <c r="U1740" s="224">
        <v>242762.8</v>
      </c>
    </row>
    <row r="1741" spans="1:21" s="183" customFormat="1" hidden="1">
      <c r="A1741" s="203" t="s">
        <v>622</v>
      </c>
      <c r="B1741" s="203" t="s">
        <v>623</v>
      </c>
      <c r="C1741" s="203" t="s">
        <v>624</v>
      </c>
      <c r="D1741" s="203"/>
      <c r="E1741" s="203" t="s">
        <v>2858</v>
      </c>
      <c r="F1741" s="203" t="s">
        <v>629</v>
      </c>
      <c r="G1741" s="205" t="s">
        <v>629</v>
      </c>
      <c r="H1741" s="203" t="s">
        <v>79</v>
      </c>
      <c r="I1741" s="203" t="s">
        <v>734</v>
      </c>
      <c r="J1741" s="203" t="s">
        <v>735</v>
      </c>
      <c r="K1741" s="203" t="s">
        <v>629</v>
      </c>
      <c r="L1741" s="211">
        <v>41498.478668981501</v>
      </c>
      <c r="M1741" s="203" t="s">
        <v>630</v>
      </c>
      <c r="N1741" s="212">
        <v>5</v>
      </c>
      <c r="O1741" s="203" t="s">
        <v>629</v>
      </c>
      <c r="P1741" s="212">
        <v>242762.8</v>
      </c>
      <c r="Q1741" s="205">
        <v>1</v>
      </c>
      <c r="R1741" s="203" t="s">
        <v>632</v>
      </c>
      <c r="S1741" s="211">
        <v>41501.444351851896</v>
      </c>
      <c r="T1741" s="212">
        <v>-5</v>
      </c>
      <c r="U1741" s="224">
        <v>242762.8</v>
      </c>
    </row>
    <row r="1742" spans="1:21" s="183" customFormat="1" hidden="1">
      <c r="A1742" s="203" t="s">
        <v>622</v>
      </c>
      <c r="B1742" s="203" t="s">
        <v>623</v>
      </c>
      <c r="C1742" s="203" t="s">
        <v>624</v>
      </c>
      <c r="D1742" s="203"/>
      <c r="E1742" s="203" t="s">
        <v>2858</v>
      </c>
      <c r="F1742" s="203" t="s">
        <v>629</v>
      </c>
      <c r="G1742" s="205" t="s">
        <v>629</v>
      </c>
      <c r="H1742" s="203" t="s">
        <v>79</v>
      </c>
      <c r="I1742" s="203" t="s">
        <v>734</v>
      </c>
      <c r="J1742" s="203" t="s">
        <v>735</v>
      </c>
      <c r="K1742" s="203" t="s">
        <v>629</v>
      </c>
      <c r="L1742" s="211">
        <v>41498.478668981501</v>
      </c>
      <c r="M1742" s="203" t="s">
        <v>630</v>
      </c>
      <c r="N1742" s="212">
        <v>5</v>
      </c>
      <c r="O1742" s="203" t="s">
        <v>629</v>
      </c>
      <c r="P1742" s="212">
        <v>242762.8</v>
      </c>
      <c r="Q1742" s="205">
        <v>2</v>
      </c>
      <c r="R1742" s="203" t="s">
        <v>632</v>
      </c>
      <c r="S1742" s="211">
        <v>41521.643043981501</v>
      </c>
      <c r="T1742" s="212">
        <v>-5</v>
      </c>
      <c r="U1742" s="224">
        <v>242762.8</v>
      </c>
    </row>
    <row r="1743" spans="1:21" s="183" customFormat="1" hidden="1">
      <c r="A1743" s="203" t="s">
        <v>622</v>
      </c>
      <c r="B1743" s="203" t="s">
        <v>623</v>
      </c>
      <c r="C1743" s="203" t="s">
        <v>624</v>
      </c>
      <c r="D1743" s="203"/>
      <c r="E1743" s="203" t="s">
        <v>2858</v>
      </c>
      <c r="F1743" s="203" t="s">
        <v>629</v>
      </c>
      <c r="G1743" s="205" t="s">
        <v>629</v>
      </c>
      <c r="H1743" s="203" t="s">
        <v>79</v>
      </c>
      <c r="I1743" s="203" t="s">
        <v>1051</v>
      </c>
      <c r="J1743" s="203" t="s">
        <v>443</v>
      </c>
      <c r="K1743" s="203" t="s">
        <v>629</v>
      </c>
      <c r="L1743" s="211">
        <v>41498.478668981501</v>
      </c>
      <c r="M1743" s="203" t="s">
        <v>630</v>
      </c>
      <c r="N1743" s="212">
        <v>250</v>
      </c>
      <c r="O1743" s="203" t="s">
        <v>629</v>
      </c>
      <c r="P1743" s="212">
        <v>275000</v>
      </c>
      <c r="Q1743" s="205">
        <v>1</v>
      </c>
      <c r="R1743" s="203" t="s">
        <v>632</v>
      </c>
      <c r="S1743" s="211">
        <v>41501.444363425901</v>
      </c>
      <c r="T1743" s="212">
        <v>-250</v>
      </c>
      <c r="U1743" s="224">
        <v>275000</v>
      </c>
    </row>
    <row r="1744" spans="1:21" s="183" customFormat="1" hidden="1">
      <c r="A1744" s="203" t="s">
        <v>622</v>
      </c>
      <c r="B1744" s="203" t="s">
        <v>623</v>
      </c>
      <c r="C1744" s="203" t="s">
        <v>624</v>
      </c>
      <c r="D1744" s="203"/>
      <c r="E1744" s="203" t="s">
        <v>2858</v>
      </c>
      <c r="F1744" s="203" t="s">
        <v>629</v>
      </c>
      <c r="G1744" s="205" t="s">
        <v>629</v>
      </c>
      <c r="H1744" s="203" t="s">
        <v>79</v>
      </c>
      <c r="I1744" s="203" t="s">
        <v>1062</v>
      </c>
      <c r="J1744" s="203" t="s">
        <v>1063</v>
      </c>
      <c r="K1744" s="203" t="s">
        <v>629</v>
      </c>
      <c r="L1744" s="211">
        <v>41498.478668981501</v>
      </c>
      <c r="M1744" s="203" t="s">
        <v>630</v>
      </c>
      <c r="N1744" s="212">
        <v>3</v>
      </c>
      <c r="O1744" s="203" t="s">
        <v>629</v>
      </c>
      <c r="P1744" s="212">
        <v>71250</v>
      </c>
      <c r="Q1744" s="205">
        <v>1</v>
      </c>
      <c r="R1744" s="203" t="s">
        <v>632</v>
      </c>
      <c r="S1744" s="211">
        <v>41501.444363425901</v>
      </c>
      <c r="T1744" s="212">
        <v>-3</v>
      </c>
      <c r="U1744" s="224">
        <v>71250</v>
      </c>
    </row>
    <row r="1745" spans="1:21" s="183" customFormat="1" hidden="1">
      <c r="A1745" s="203" t="s">
        <v>622</v>
      </c>
      <c r="B1745" s="203" t="s">
        <v>623</v>
      </c>
      <c r="C1745" s="203" t="s">
        <v>624</v>
      </c>
      <c r="D1745" s="203"/>
      <c r="E1745" s="203" t="s">
        <v>2858</v>
      </c>
      <c r="F1745" s="203" t="s">
        <v>629</v>
      </c>
      <c r="G1745" s="205" t="s">
        <v>629</v>
      </c>
      <c r="H1745" s="203" t="s">
        <v>79</v>
      </c>
      <c r="I1745" s="203" t="s">
        <v>1066</v>
      </c>
      <c r="J1745" s="203" t="s">
        <v>1067</v>
      </c>
      <c r="K1745" s="203" t="s">
        <v>629</v>
      </c>
      <c r="L1745" s="211">
        <v>41498.478668981501</v>
      </c>
      <c r="M1745" s="203" t="s">
        <v>630</v>
      </c>
      <c r="N1745" s="212">
        <v>2</v>
      </c>
      <c r="O1745" s="203" t="s">
        <v>629</v>
      </c>
      <c r="P1745" s="212">
        <v>32300</v>
      </c>
      <c r="Q1745" s="205">
        <v>1</v>
      </c>
      <c r="R1745" s="203" t="s">
        <v>632</v>
      </c>
      <c r="S1745" s="211">
        <v>41501.444351851896</v>
      </c>
      <c r="T1745" s="212">
        <v>-2</v>
      </c>
      <c r="U1745" s="224">
        <v>32300</v>
      </c>
    </row>
    <row r="1746" spans="1:21" s="183" customFormat="1" hidden="1">
      <c r="A1746" s="203" t="s">
        <v>622</v>
      </c>
      <c r="B1746" s="203" t="s">
        <v>623</v>
      </c>
      <c r="C1746" s="203" t="s">
        <v>624</v>
      </c>
      <c r="D1746" s="203"/>
      <c r="E1746" s="203" t="s">
        <v>2858</v>
      </c>
      <c r="F1746" s="203" t="s">
        <v>629</v>
      </c>
      <c r="G1746" s="205" t="s">
        <v>629</v>
      </c>
      <c r="H1746" s="203" t="s">
        <v>79</v>
      </c>
      <c r="I1746" s="203" t="s">
        <v>678</v>
      </c>
      <c r="J1746" s="203" t="s">
        <v>679</v>
      </c>
      <c r="K1746" s="203" t="s">
        <v>629</v>
      </c>
      <c r="L1746" s="211">
        <v>41498.478668981501</v>
      </c>
      <c r="M1746" s="203" t="s">
        <v>630</v>
      </c>
      <c r="N1746" s="212">
        <v>200</v>
      </c>
      <c r="O1746" s="203" t="s">
        <v>629</v>
      </c>
      <c r="P1746" s="212">
        <v>450000</v>
      </c>
      <c r="Q1746" s="205">
        <v>1</v>
      </c>
      <c r="R1746" s="203" t="s">
        <v>632</v>
      </c>
      <c r="S1746" s="211">
        <v>41501.444363425901</v>
      </c>
      <c r="T1746" s="212">
        <v>-200</v>
      </c>
      <c r="U1746" s="224">
        <v>450000</v>
      </c>
    </row>
    <row r="1747" spans="1:21" s="183" customFormat="1" hidden="1">
      <c r="A1747" s="203" t="s">
        <v>622</v>
      </c>
      <c r="B1747" s="203" t="s">
        <v>623</v>
      </c>
      <c r="C1747" s="203" t="s">
        <v>624</v>
      </c>
      <c r="D1747" s="203"/>
      <c r="E1747" s="203" t="s">
        <v>2858</v>
      </c>
      <c r="F1747" s="203" t="s">
        <v>629</v>
      </c>
      <c r="G1747" s="205" t="s">
        <v>629</v>
      </c>
      <c r="H1747" s="203" t="s">
        <v>79</v>
      </c>
      <c r="I1747" s="203" t="s">
        <v>1009</v>
      </c>
      <c r="J1747" s="203" t="s">
        <v>1010</v>
      </c>
      <c r="K1747" s="203" t="s">
        <v>629</v>
      </c>
      <c r="L1747" s="211">
        <v>41498.478668981501</v>
      </c>
      <c r="M1747" s="203" t="s">
        <v>630</v>
      </c>
      <c r="N1747" s="212">
        <v>4</v>
      </c>
      <c r="O1747" s="203" t="s">
        <v>629</v>
      </c>
      <c r="P1747" s="212">
        <v>217360</v>
      </c>
      <c r="Q1747" s="205">
        <v>1</v>
      </c>
      <c r="R1747" s="203" t="s">
        <v>632</v>
      </c>
      <c r="S1747" s="211">
        <v>41501.439178240696</v>
      </c>
      <c r="T1747" s="212">
        <v>-4</v>
      </c>
      <c r="U1747" s="224">
        <v>217360</v>
      </c>
    </row>
    <row r="1748" spans="1:21" s="183" customFormat="1" hidden="1">
      <c r="A1748" s="203" t="s">
        <v>622</v>
      </c>
      <c r="B1748" s="203" t="s">
        <v>623</v>
      </c>
      <c r="C1748" s="203" t="s">
        <v>624</v>
      </c>
      <c r="D1748" s="203"/>
      <c r="E1748" s="203" t="s">
        <v>2858</v>
      </c>
      <c r="F1748" s="203" t="s">
        <v>629</v>
      </c>
      <c r="G1748" s="205" t="s">
        <v>629</v>
      </c>
      <c r="H1748" s="203" t="s">
        <v>79</v>
      </c>
      <c r="I1748" s="203" t="s">
        <v>1072</v>
      </c>
      <c r="J1748" s="203" t="s">
        <v>1073</v>
      </c>
      <c r="K1748" s="203" t="s">
        <v>629</v>
      </c>
      <c r="L1748" s="211">
        <v>41498.478668981501</v>
      </c>
      <c r="M1748" s="203" t="s">
        <v>630</v>
      </c>
      <c r="N1748" s="212">
        <v>6</v>
      </c>
      <c r="O1748" s="203" t="s">
        <v>629</v>
      </c>
      <c r="P1748" s="212">
        <v>260208</v>
      </c>
      <c r="Q1748" s="205">
        <v>1</v>
      </c>
      <c r="R1748" s="203" t="s">
        <v>632</v>
      </c>
      <c r="S1748" s="211">
        <v>41501.444363425901</v>
      </c>
      <c r="T1748" s="212">
        <v>-6</v>
      </c>
      <c r="U1748" s="224">
        <v>260208</v>
      </c>
    </row>
    <row r="1749" spans="1:21" s="183" customFormat="1" hidden="1">
      <c r="A1749" s="203" t="s">
        <v>622</v>
      </c>
      <c r="B1749" s="203" t="s">
        <v>623</v>
      </c>
      <c r="C1749" s="203" t="s">
        <v>624</v>
      </c>
      <c r="D1749" s="203"/>
      <c r="E1749" s="203" t="s">
        <v>2858</v>
      </c>
      <c r="F1749" s="203" t="s">
        <v>629</v>
      </c>
      <c r="G1749" s="205" t="s">
        <v>629</v>
      </c>
      <c r="H1749" s="203" t="s">
        <v>79</v>
      </c>
      <c r="I1749" s="203" t="s">
        <v>1154</v>
      </c>
      <c r="J1749" s="203" t="s">
        <v>368</v>
      </c>
      <c r="K1749" s="203" t="s">
        <v>629</v>
      </c>
      <c r="L1749" s="211">
        <v>41498.478668981501</v>
      </c>
      <c r="M1749" s="203" t="s">
        <v>630</v>
      </c>
      <c r="N1749" s="212">
        <v>2</v>
      </c>
      <c r="O1749" s="203" t="s">
        <v>629</v>
      </c>
      <c r="P1749" s="212">
        <v>78000</v>
      </c>
      <c r="Q1749" s="205">
        <v>1</v>
      </c>
      <c r="R1749" s="203" t="s">
        <v>632</v>
      </c>
      <c r="S1749" s="211">
        <v>41501.444351851896</v>
      </c>
      <c r="T1749" s="212">
        <v>-2</v>
      </c>
      <c r="U1749" s="224">
        <v>78000</v>
      </c>
    </row>
    <row r="1750" spans="1:21" s="183" customFormat="1" hidden="1">
      <c r="A1750" s="203" t="s">
        <v>622</v>
      </c>
      <c r="B1750" s="203" t="s">
        <v>623</v>
      </c>
      <c r="C1750" s="203" t="s">
        <v>624</v>
      </c>
      <c r="D1750" s="203"/>
      <c r="E1750" s="203" t="s">
        <v>2858</v>
      </c>
      <c r="F1750" s="203" t="s">
        <v>629</v>
      </c>
      <c r="G1750" s="205" t="s">
        <v>629</v>
      </c>
      <c r="H1750" s="203" t="s">
        <v>79</v>
      </c>
      <c r="I1750" s="203" t="s">
        <v>1078</v>
      </c>
      <c r="J1750" s="203" t="s">
        <v>1079</v>
      </c>
      <c r="K1750" s="203" t="s">
        <v>629</v>
      </c>
      <c r="L1750" s="211">
        <v>41498.478668981501</v>
      </c>
      <c r="M1750" s="203" t="s">
        <v>630</v>
      </c>
      <c r="N1750" s="212">
        <v>1</v>
      </c>
      <c r="O1750" s="203" t="s">
        <v>629</v>
      </c>
      <c r="P1750" s="212">
        <v>7838</v>
      </c>
      <c r="Q1750" s="205">
        <v>1</v>
      </c>
      <c r="R1750" s="203" t="s">
        <v>632</v>
      </c>
      <c r="S1750" s="211">
        <v>41501.444363425901</v>
      </c>
      <c r="T1750" s="212">
        <v>-1</v>
      </c>
      <c r="U1750" s="224">
        <v>7838</v>
      </c>
    </row>
    <row r="1751" spans="1:21" s="183" customFormat="1" hidden="1">
      <c r="A1751" s="203" t="s">
        <v>622</v>
      </c>
      <c r="B1751" s="203" t="s">
        <v>623</v>
      </c>
      <c r="C1751" s="203" t="s">
        <v>624</v>
      </c>
      <c r="D1751" s="203"/>
      <c r="E1751" s="203" t="s">
        <v>2864</v>
      </c>
      <c r="F1751" s="203" t="s">
        <v>2865</v>
      </c>
      <c r="G1751" s="205">
        <v>1</v>
      </c>
      <c r="H1751" s="203" t="s">
        <v>79</v>
      </c>
      <c r="I1751" s="203" t="s">
        <v>1066</v>
      </c>
      <c r="J1751" s="203" t="s">
        <v>1067</v>
      </c>
      <c r="K1751" s="203" t="s">
        <v>629</v>
      </c>
      <c r="L1751" s="211">
        <v>41502.562581018501</v>
      </c>
      <c r="M1751" s="203" t="s">
        <v>630</v>
      </c>
      <c r="N1751" s="212">
        <v>2</v>
      </c>
      <c r="O1751" s="203" t="s">
        <v>631</v>
      </c>
      <c r="P1751" s="212">
        <v>32300</v>
      </c>
      <c r="Q1751" s="205">
        <v>1</v>
      </c>
      <c r="R1751" s="203" t="s">
        <v>632</v>
      </c>
      <c r="S1751" s="211">
        <v>41501.356238425898</v>
      </c>
      <c r="T1751" s="212">
        <v>-2</v>
      </c>
      <c r="U1751" s="224">
        <v>32300</v>
      </c>
    </row>
    <row r="1752" spans="1:21" s="183" customFormat="1" hidden="1">
      <c r="A1752" s="203" t="s">
        <v>622</v>
      </c>
      <c r="B1752" s="203" t="s">
        <v>623</v>
      </c>
      <c r="C1752" s="203" t="s">
        <v>624</v>
      </c>
      <c r="D1752" s="203"/>
      <c r="E1752" s="203" t="s">
        <v>2864</v>
      </c>
      <c r="F1752" s="203" t="s">
        <v>2865</v>
      </c>
      <c r="G1752" s="205">
        <v>1</v>
      </c>
      <c r="H1752" s="203" t="s">
        <v>79</v>
      </c>
      <c r="I1752" s="203" t="s">
        <v>1066</v>
      </c>
      <c r="J1752" s="203" t="s">
        <v>1067</v>
      </c>
      <c r="K1752" s="203" t="s">
        <v>629</v>
      </c>
      <c r="L1752" s="211">
        <v>41502.562581018501</v>
      </c>
      <c r="M1752" s="203" t="s">
        <v>630</v>
      </c>
      <c r="N1752" s="212">
        <v>2</v>
      </c>
      <c r="O1752" s="203" t="s">
        <v>631</v>
      </c>
      <c r="P1752" s="212">
        <v>32300</v>
      </c>
      <c r="Q1752" s="205">
        <v>2</v>
      </c>
      <c r="R1752" s="203" t="s">
        <v>632</v>
      </c>
      <c r="S1752" s="211">
        <v>41507.503101851798</v>
      </c>
      <c r="T1752" s="212">
        <v>-8</v>
      </c>
      <c r="U1752" s="224">
        <v>129200</v>
      </c>
    </row>
    <row r="1753" spans="1:21" s="183" customFormat="1" hidden="1">
      <c r="A1753" s="203" t="s">
        <v>622</v>
      </c>
      <c r="B1753" s="203" t="s">
        <v>623</v>
      </c>
      <c r="C1753" s="203" t="s">
        <v>624</v>
      </c>
      <c r="D1753" s="203"/>
      <c r="E1753" s="203" t="s">
        <v>2864</v>
      </c>
      <c r="F1753" s="203" t="s">
        <v>2865</v>
      </c>
      <c r="G1753" s="205">
        <v>2</v>
      </c>
      <c r="H1753" s="203" t="s">
        <v>79</v>
      </c>
      <c r="I1753" s="203" t="s">
        <v>1062</v>
      </c>
      <c r="J1753" s="203" t="s">
        <v>1063</v>
      </c>
      <c r="K1753" s="203" t="s">
        <v>629</v>
      </c>
      <c r="L1753" s="211">
        <v>41502.562581018501</v>
      </c>
      <c r="M1753" s="203" t="s">
        <v>630</v>
      </c>
      <c r="N1753" s="212">
        <v>1</v>
      </c>
      <c r="O1753" s="203" t="s">
        <v>631</v>
      </c>
      <c r="P1753" s="212">
        <v>23750</v>
      </c>
      <c r="Q1753" s="205">
        <v>1</v>
      </c>
      <c r="R1753" s="203" t="s">
        <v>632</v>
      </c>
      <c r="S1753" s="211">
        <v>41501.356238425898</v>
      </c>
      <c r="T1753" s="212">
        <v>-1</v>
      </c>
      <c r="U1753" s="224">
        <v>23750</v>
      </c>
    </row>
    <row r="1754" spans="1:21" s="183" customFormat="1" hidden="1">
      <c r="A1754" s="203" t="s">
        <v>622</v>
      </c>
      <c r="B1754" s="203" t="s">
        <v>623</v>
      </c>
      <c r="C1754" s="203" t="s">
        <v>624</v>
      </c>
      <c r="D1754" s="203"/>
      <c r="E1754" s="203" t="s">
        <v>2864</v>
      </c>
      <c r="F1754" s="203" t="s">
        <v>2865</v>
      </c>
      <c r="G1754" s="205">
        <v>3</v>
      </c>
      <c r="H1754" s="203" t="s">
        <v>79</v>
      </c>
      <c r="I1754" s="203" t="s">
        <v>1052</v>
      </c>
      <c r="J1754" s="203" t="s">
        <v>1053</v>
      </c>
      <c r="K1754" s="203" t="s">
        <v>629</v>
      </c>
      <c r="L1754" s="211">
        <v>41502.562581018501</v>
      </c>
      <c r="M1754" s="203" t="s">
        <v>630</v>
      </c>
      <c r="N1754" s="212">
        <v>2</v>
      </c>
      <c r="O1754" s="203" t="s">
        <v>778</v>
      </c>
      <c r="P1754" s="212">
        <v>26000</v>
      </c>
      <c r="Q1754" s="205">
        <v>1</v>
      </c>
      <c r="R1754" s="203" t="s">
        <v>632</v>
      </c>
      <c r="S1754" s="211">
        <v>41501.356238425898</v>
      </c>
      <c r="T1754" s="212">
        <v>-2</v>
      </c>
      <c r="U1754" s="224">
        <v>26000</v>
      </c>
    </row>
    <row r="1755" spans="1:21" s="183" customFormat="1" hidden="1">
      <c r="A1755" s="203" t="s">
        <v>622</v>
      </c>
      <c r="B1755" s="203" t="s">
        <v>623</v>
      </c>
      <c r="C1755" s="203" t="s">
        <v>624</v>
      </c>
      <c r="D1755" s="203"/>
      <c r="E1755" s="203" t="s">
        <v>2864</v>
      </c>
      <c r="F1755" s="203" t="s">
        <v>2865</v>
      </c>
      <c r="G1755" s="205">
        <v>4</v>
      </c>
      <c r="H1755" s="203" t="s">
        <v>79</v>
      </c>
      <c r="I1755" s="203" t="s">
        <v>1095</v>
      </c>
      <c r="J1755" s="203" t="s">
        <v>376</v>
      </c>
      <c r="K1755" s="203" t="s">
        <v>629</v>
      </c>
      <c r="L1755" s="211">
        <v>41502.562581018501</v>
      </c>
      <c r="M1755" s="203" t="s">
        <v>630</v>
      </c>
      <c r="N1755" s="212">
        <v>6</v>
      </c>
      <c r="O1755" s="203" t="s">
        <v>631</v>
      </c>
      <c r="P1755" s="212">
        <v>62700</v>
      </c>
      <c r="Q1755" s="205">
        <v>1</v>
      </c>
      <c r="R1755" s="203" t="s">
        <v>632</v>
      </c>
      <c r="S1755" s="211">
        <v>41501.356226851902</v>
      </c>
      <c r="T1755" s="212">
        <v>-2</v>
      </c>
      <c r="U1755" s="224">
        <v>20900</v>
      </c>
    </row>
    <row r="1756" spans="1:21" s="183" customFormat="1" hidden="1">
      <c r="A1756" s="203" t="s">
        <v>622</v>
      </c>
      <c r="B1756" s="203" t="s">
        <v>623</v>
      </c>
      <c r="C1756" s="203" t="s">
        <v>624</v>
      </c>
      <c r="D1756" s="203"/>
      <c r="E1756" s="203" t="s">
        <v>2864</v>
      </c>
      <c r="F1756" s="203" t="s">
        <v>2865</v>
      </c>
      <c r="G1756" s="205">
        <v>5</v>
      </c>
      <c r="H1756" s="203" t="s">
        <v>79</v>
      </c>
      <c r="I1756" s="203" t="s">
        <v>2354</v>
      </c>
      <c r="J1756" s="203" t="s">
        <v>446</v>
      </c>
      <c r="K1756" s="203" t="s">
        <v>629</v>
      </c>
      <c r="L1756" s="211">
        <v>41502.562581018501</v>
      </c>
      <c r="M1756" s="203" t="s">
        <v>630</v>
      </c>
      <c r="N1756" s="212">
        <v>50</v>
      </c>
      <c r="O1756" s="203" t="s">
        <v>631</v>
      </c>
      <c r="P1756" s="212">
        <v>86650</v>
      </c>
      <c r="Q1756" s="205">
        <v>1</v>
      </c>
      <c r="R1756" s="203" t="s">
        <v>632</v>
      </c>
      <c r="S1756" s="211">
        <v>41501.356226851902</v>
      </c>
      <c r="T1756" s="212">
        <v>-50</v>
      </c>
      <c r="U1756" s="224">
        <v>86650</v>
      </c>
    </row>
    <row r="1757" spans="1:21" s="183" customFormat="1" hidden="1">
      <c r="A1757" s="203" t="s">
        <v>622</v>
      </c>
      <c r="B1757" s="203" t="s">
        <v>623</v>
      </c>
      <c r="C1757" s="203" t="s">
        <v>624</v>
      </c>
      <c r="D1757" s="203"/>
      <c r="E1757" s="203" t="s">
        <v>2864</v>
      </c>
      <c r="F1757" s="203" t="s">
        <v>2866</v>
      </c>
      <c r="G1757" s="205">
        <v>1</v>
      </c>
      <c r="H1757" s="203" t="s">
        <v>79</v>
      </c>
      <c r="I1757" s="203" t="s">
        <v>1154</v>
      </c>
      <c r="J1757" s="203" t="s">
        <v>368</v>
      </c>
      <c r="K1757" s="203" t="s">
        <v>629</v>
      </c>
      <c r="L1757" s="211">
        <v>41505.336979166699</v>
      </c>
      <c r="M1757" s="203" t="s">
        <v>630</v>
      </c>
      <c r="N1757" s="212">
        <v>4</v>
      </c>
      <c r="O1757" s="203" t="s">
        <v>1815</v>
      </c>
      <c r="P1757" s="212">
        <v>156000</v>
      </c>
      <c r="Q1757" s="205">
        <v>1</v>
      </c>
      <c r="R1757" s="203" t="s">
        <v>632</v>
      </c>
      <c r="S1757" s="211">
        <v>41507.503101851798</v>
      </c>
      <c r="T1757" s="212">
        <v>-4</v>
      </c>
      <c r="U1757" s="224">
        <v>156000</v>
      </c>
    </row>
    <row r="1758" spans="1:21" s="183" customFormat="1" hidden="1">
      <c r="A1758" s="203" t="s">
        <v>622</v>
      </c>
      <c r="B1758" s="203" t="s">
        <v>623</v>
      </c>
      <c r="C1758" s="203" t="s">
        <v>624</v>
      </c>
      <c r="D1758" s="203"/>
      <c r="E1758" s="203" t="s">
        <v>2864</v>
      </c>
      <c r="F1758" s="203" t="s">
        <v>2866</v>
      </c>
      <c r="G1758" s="205">
        <v>2</v>
      </c>
      <c r="H1758" s="203" t="s">
        <v>79</v>
      </c>
      <c r="I1758" s="203" t="s">
        <v>1072</v>
      </c>
      <c r="J1758" s="203" t="s">
        <v>1073</v>
      </c>
      <c r="K1758" s="203" t="s">
        <v>629</v>
      </c>
      <c r="L1758" s="211">
        <v>41505.336979166699</v>
      </c>
      <c r="M1758" s="203" t="s">
        <v>630</v>
      </c>
      <c r="N1758" s="212">
        <v>8</v>
      </c>
      <c r="O1758" s="203" t="s">
        <v>1815</v>
      </c>
      <c r="P1758" s="212">
        <v>346944</v>
      </c>
      <c r="Q1758" s="205">
        <v>1</v>
      </c>
      <c r="R1758" s="203" t="s">
        <v>632</v>
      </c>
      <c r="S1758" s="211">
        <v>41507.503101851798</v>
      </c>
      <c r="T1758" s="212">
        <v>-8</v>
      </c>
      <c r="U1758" s="224">
        <v>346944</v>
      </c>
    </row>
    <row r="1759" spans="1:21" s="183" customFormat="1" hidden="1">
      <c r="A1759" s="203" t="s">
        <v>622</v>
      </c>
      <c r="B1759" s="203" t="s">
        <v>623</v>
      </c>
      <c r="C1759" s="203" t="s">
        <v>624</v>
      </c>
      <c r="D1759" s="203"/>
      <c r="E1759" s="203" t="s">
        <v>2864</v>
      </c>
      <c r="F1759" s="203" t="s">
        <v>2866</v>
      </c>
      <c r="G1759" s="205">
        <v>3</v>
      </c>
      <c r="H1759" s="203" t="s">
        <v>79</v>
      </c>
      <c r="I1759" s="203" t="s">
        <v>1066</v>
      </c>
      <c r="J1759" s="203" t="s">
        <v>1067</v>
      </c>
      <c r="K1759" s="203" t="s">
        <v>629</v>
      </c>
      <c r="L1759" s="211">
        <v>41505.336979166699</v>
      </c>
      <c r="M1759" s="203" t="s">
        <v>630</v>
      </c>
      <c r="N1759" s="212">
        <v>8</v>
      </c>
      <c r="O1759" s="203" t="s">
        <v>631</v>
      </c>
      <c r="P1759" s="212">
        <v>129200</v>
      </c>
      <c r="Q1759" s="205">
        <v>1</v>
      </c>
      <c r="R1759" s="203" t="s">
        <v>632</v>
      </c>
      <c r="S1759" s="211">
        <v>41501.356238425898</v>
      </c>
      <c r="T1759" s="212">
        <v>-2</v>
      </c>
      <c r="U1759" s="224">
        <v>32300</v>
      </c>
    </row>
    <row r="1760" spans="1:21" s="183" customFormat="1" hidden="1">
      <c r="A1760" s="203" t="s">
        <v>622</v>
      </c>
      <c r="B1760" s="203" t="s">
        <v>623</v>
      </c>
      <c r="C1760" s="203" t="s">
        <v>624</v>
      </c>
      <c r="D1760" s="203"/>
      <c r="E1760" s="203" t="s">
        <v>2864</v>
      </c>
      <c r="F1760" s="203" t="s">
        <v>2866</v>
      </c>
      <c r="G1760" s="205">
        <v>3</v>
      </c>
      <c r="H1760" s="203" t="s">
        <v>79</v>
      </c>
      <c r="I1760" s="203" t="s">
        <v>1066</v>
      </c>
      <c r="J1760" s="203" t="s">
        <v>1067</v>
      </c>
      <c r="K1760" s="203" t="s">
        <v>629</v>
      </c>
      <c r="L1760" s="211">
        <v>41505.336979166699</v>
      </c>
      <c r="M1760" s="203" t="s">
        <v>630</v>
      </c>
      <c r="N1760" s="212">
        <v>8</v>
      </c>
      <c r="O1760" s="203" t="s">
        <v>631</v>
      </c>
      <c r="P1760" s="212">
        <v>129200</v>
      </c>
      <c r="Q1760" s="205">
        <v>2</v>
      </c>
      <c r="R1760" s="203" t="s">
        <v>632</v>
      </c>
      <c r="S1760" s="211">
        <v>41507.503101851798</v>
      </c>
      <c r="T1760" s="212">
        <v>-8</v>
      </c>
      <c r="U1760" s="224">
        <v>129200</v>
      </c>
    </row>
    <row r="1761" spans="1:21" s="183" customFormat="1" hidden="1">
      <c r="A1761" s="203" t="s">
        <v>622</v>
      </c>
      <c r="B1761" s="203" t="s">
        <v>623</v>
      </c>
      <c r="C1761" s="203" t="s">
        <v>624</v>
      </c>
      <c r="D1761" s="203"/>
      <c r="E1761" s="203" t="s">
        <v>2864</v>
      </c>
      <c r="F1761" s="203" t="s">
        <v>2866</v>
      </c>
      <c r="G1761" s="205">
        <v>4</v>
      </c>
      <c r="H1761" s="203" t="s">
        <v>79</v>
      </c>
      <c r="I1761" s="203" t="s">
        <v>2867</v>
      </c>
      <c r="J1761" s="203" t="s">
        <v>2868</v>
      </c>
      <c r="K1761" s="203" t="s">
        <v>629</v>
      </c>
      <c r="L1761" s="211">
        <v>41505.336979166699</v>
      </c>
      <c r="M1761" s="203" t="s">
        <v>630</v>
      </c>
      <c r="N1761" s="212">
        <v>20</v>
      </c>
      <c r="O1761" s="203" t="s">
        <v>1861</v>
      </c>
      <c r="P1761" s="212">
        <v>5800000</v>
      </c>
      <c r="Q1761" s="205">
        <v>1</v>
      </c>
      <c r="R1761" s="203" t="s">
        <v>632</v>
      </c>
      <c r="S1761" s="211">
        <v>41507.503090277802</v>
      </c>
      <c r="T1761" s="212">
        <v>-20</v>
      </c>
      <c r="U1761" s="224">
        <v>5800000</v>
      </c>
    </row>
    <row r="1762" spans="1:21" s="183" customFormat="1" hidden="1">
      <c r="A1762" s="203" t="s">
        <v>622</v>
      </c>
      <c r="B1762" s="203" t="s">
        <v>623</v>
      </c>
      <c r="C1762" s="203" t="s">
        <v>624</v>
      </c>
      <c r="D1762" s="203"/>
      <c r="E1762" s="203" t="s">
        <v>2864</v>
      </c>
      <c r="F1762" s="203" t="s">
        <v>2869</v>
      </c>
      <c r="G1762" s="205">
        <v>1</v>
      </c>
      <c r="H1762" s="203" t="s">
        <v>79</v>
      </c>
      <c r="I1762" s="203" t="s">
        <v>2738</v>
      </c>
      <c r="J1762" s="203" t="s">
        <v>2739</v>
      </c>
      <c r="K1762" s="203" t="s">
        <v>629</v>
      </c>
      <c r="L1762" s="211">
        <v>41502.413946759298</v>
      </c>
      <c r="M1762" s="203" t="s">
        <v>630</v>
      </c>
      <c r="N1762" s="212">
        <v>80</v>
      </c>
      <c r="O1762" s="203" t="s">
        <v>631</v>
      </c>
      <c r="P1762" s="212">
        <v>37920</v>
      </c>
      <c r="Q1762" s="205">
        <v>1</v>
      </c>
      <c r="R1762" s="203" t="s">
        <v>632</v>
      </c>
      <c r="S1762" s="211">
        <v>41501.545937499999</v>
      </c>
      <c r="T1762" s="212">
        <v>-80</v>
      </c>
      <c r="U1762" s="224">
        <v>37920</v>
      </c>
    </row>
    <row r="1763" spans="1:21" s="183" customFormat="1" hidden="1">
      <c r="A1763" s="203" t="s">
        <v>622</v>
      </c>
      <c r="B1763" s="203" t="s">
        <v>623</v>
      </c>
      <c r="C1763" s="203" t="s">
        <v>624</v>
      </c>
      <c r="D1763" s="203"/>
      <c r="E1763" s="203" t="s">
        <v>2864</v>
      </c>
      <c r="F1763" s="203" t="s">
        <v>677</v>
      </c>
      <c r="G1763" s="205">
        <v>1</v>
      </c>
      <c r="H1763" s="203" t="s">
        <v>79</v>
      </c>
      <c r="I1763" s="203" t="s">
        <v>1051</v>
      </c>
      <c r="J1763" s="203" t="s">
        <v>443</v>
      </c>
      <c r="K1763" s="203" t="s">
        <v>629</v>
      </c>
      <c r="L1763" s="211">
        <v>41505.510983796303</v>
      </c>
      <c r="M1763" s="203" t="s">
        <v>630</v>
      </c>
      <c r="N1763" s="212">
        <v>250</v>
      </c>
      <c r="O1763" s="203" t="s">
        <v>631</v>
      </c>
      <c r="P1763" s="212">
        <v>275000</v>
      </c>
      <c r="Q1763" s="205">
        <v>1</v>
      </c>
      <c r="R1763" s="203" t="s">
        <v>632</v>
      </c>
      <c r="S1763" s="211">
        <v>41508.477129629602</v>
      </c>
      <c r="T1763" s="212">
        <v>-250</v>
      </c>
      <c r="U1763" s="224">
        <v>275000</v>
      </c>
    </row>
    <row r="1764" spans="1:21" s="183" customFormat="1" hidden="1">
      <c r="A1764" s="203" t="s">
        <v>622</v>
      </c>
      <c r="B1764" s="203" t="s">
        <v>623</v>
      </c>
      <c r="C1764" s="203" t="s">
        <v>624</v>
      </c>
      <c r="D1764" s="203"/>
      <c r="E1764" s="203" t="s">
        <v>2864</v>
      </c>
      <c r="F1764" s="203" t="s">
        <v>629</v>
      </c>
      <c r="G1764" s="205" t="s">
        <v>629</v>
      </c>
      <c r="H1764" s="203" t="s">
        <v>79</v>
      </c>
      <c r="I1764" s="203" t="s">
        <v>1507</v>
      </c>
      <c r="J1764" s="203" t="s">
        <v>1508</v>
      </c>
      <c r="K1764" s="203" t="s">
        <v>629</v>
      </c>
      <c r="L1764" s="211">
        <v>41534.4786805556</v>
      </c>
      <c r="M1764" s="203" t="s">
        <v>630</v>
      </c>
      <c r="N1764" s="212">
        <v>2</v>
      </c>
      <c r="O1764" s="203" t="s">
        <v>629</v>
      </c>
      <c r="P1764" s="212">
        <v>198990</v>
      </c>
      <c r="Q1764" s="205">
        <v>1</v>
      </c>
      <c r="R1764" s="203" t="s">
        <v>629</v>
      </c>
      <c r="S1764" s="203" t="s">
        <v>629</v>
      </c>
      <c r="T1764" s="212" t="s">
        <v>629</v>
      </c>
      <c r="U1764" s="224" t="s">
        <v>629</v>
      </c>
    </row>
    <row r="1765" spans="1:21" s="183" customFormat="1" hidden="1">
      <c r="A1765" s="203" t="s">
        <v>622</v>
      </c>
      <c r="B1765" s="203" t="s">
        <v>623</v>
      </c>
      <c r="C1765" s="203" t="s">
        <v>624</v>
      </c>
      <c r="D1765" s="203"/>
      <c r="E1765" s="203" t="s">
        <v>2870</v>
      </c>
      <c r="F1765" s="203" t="s">
        <v>2871</v>
      </c>
      <c r="G1765" s="205">
        <v>1</v>
      </c>
      <c r="H1765" s="203" t="s">
        <v>79</v>
      </c>
      <c r="I1765" s="203" t="s">
        <v>1091</v>
      </c>
      <c r="J1765" s="203" t="s">
        <v>1092</v>
      </c>
      <c r="K1765" s="203" t="s">
        <v>629</v>
      </c>
      <c r="L1765" s="211">
        <v>41505.318391203698</v>
      </c>
      <c r="M1765" s="203" t="s">
        <v>630</v>
      </c>
      <c r="N1765" s="212">
        <v>50</v>
      </c>
      <c r="O1765" s="203" t="s">
        <v>656</v>
      </c>
      <c r="P1765" s="212">
        <v>1272731</v>
      </c>
      <c r="Q1765" s="205">
        <v>1</v>
      </c>
      <c r="R1765" s="203" t="s">
        <v>629</v>
      </c>
      <c r="S1765" s="203" t="s">
        <v>629</v>
      </c>
      <c r="T1765" s="212" t="s">
        <v>629</v>
      </c>
      <c r="U1765" s="224" t="s">
        <v>629</v>
      </c>
    </row>
    <row r="1766" spans="1:21" s="183" customFormat="1" hidden="1">
      <c r="A1766" s="203" t="s">
        <v>622</v>
      </c>
      <c r="B1766" s="203" t="s">
        <v>623</v>
      </c>
      <c r="C1766" s="203" t="s">
        <v>624</v>
      </c>
      <c r="D1766" s="203"/>
      <c r="E1766" s="203" t="s">
        <v>2870</v>
      </c>
      <c r="F1766" s="203" t="s">
        <v>2871</v>
      </c>
      <c r="G1766" s="205">
        <v>2</v>
      </c>
      <c r="H1766" s="203" t="s">
        <v>79</v>
      </c>
      <c r="I1766" s="203" t="s">
        <v>678</v>
      </c>
      <c r="J1766" s="203" t="s">
        <v>679</v>
      </c>
      <c r="K1766" s="203" t="s">
        <v>629</v>
      </c>
      <c r="L1766" s="211">
        <v>41505.318391203698</v>
      </c>
      <c r="M1766" s="203" t="s">
        <v>630</v>
      </c>
      <c r="N1766" s="212">
        <v>300</v>
      </c>
      <c r="O1766" s="203" t="s">
        <v>669</v>
      </c>
      <c r="P1766" s="212">
        <v>675000</v>
      </c>
      <c r="Q1766" s="205">
        <v>1</v>
      </c>
      <c r="R1766" s="203" t="s">
        <v>629</v>
      </c>
      <c r="S1766" s="203" t="s">
        <v>629</v>
      </c>
      <c r="T1766" s="212" t="s">
        <v>629</v>
      </c>
      <c r="U1766" s="224" t="s">
        <v>629</v>
      </c>
    </row>
    <row r="1767" spans="1:21" s="183" customFormat="1" hidden="1">
      <c r="A1767" s="203" t="s">
        <v>622</v>
      </c>
      <c r="B1767" s="203" t="s">
        <v>623</v>
      </c>
      <c r="C1767" s="203" t="s">
        <v>624</v>
      </c>
      <c r="D1767" s="203"/>
      <c r="E1767" s="203" t="s">
        <v>2870</v>
      </c>
      <c r="F1767" s="203" t="s">
        <v>2871</v>
      </c>
      <c r="G1767" s="205">
        <v>3</v>
      </c>
      <c r="H1767" s="203" t="s">
        <v>79</v>
      </c>
      <c r="I1767" s="203" t="s">
        <v>1332</v>
      </c>
      <c r="J1767" s="203" t="s">
        <v>1333</v>
      </c>
      <c r="K1767" s="203" t="s">
        <v>629</v>
      </c>
      <c r="L1767" s="211">
        <v>41505.318391203698</v>
      </c>
      <c r="M1767" s="203" t="s">
        <v>630</v>
      </c>
      <c r="N1767" s="212">
        <v>8</v>
      </c>
      <c r="O1767" s="203" t="s">
        <v>1011</v>
      </c>
      <c r="P1767" s="212">
        <v>3028755.04</v>
      </c>
      <c r="Q1767" s="205">
        <v>1</v>
      </c>
      <c r="R1767" s="203" t="s">
        <v>629</v>
      </c>
      <c r="S1767" s="203" t="s">
        <v>629</v>
      </c>
      <c r="T1767" s="212" t="s">
        <v>629</v>
      </c>
      <c r="U1767" s="224" t="s">
        <v>629</v>
      </c>
    </row>
    <row r="1768" spans="1:21" s="183" customFormat="1" hidden="1">
      <c r="A1768" s="203" t="s">
        <v>622</v>
      </c>
      <c r="B1768" s="203" t="s">
        <v>623</v>
      </c>
      <c r="C1768" s="203" t="s">
        <v>624</v>
      </c>
      <c r="D1768" s="203"/>
      <c r="E1768" s="203" t="s">
        <v>2870</v>
      </c>
      <c r="F1768" s="203" t="s">
        <v>2871</v>
      </c>
      <c r="G1768" s="205">
        <v>4</v>
      </c>
      <c r="H1768" s="203" t="s">
        <v>79</v>
      </c>
      <c r="I1768" s="203" t="s">
        <v>1009</v>
      </c>
      <c r="J1768" s="203" t="s">
        <v>1010</v>
      </c>
      <c r="K1768" s="203" t="s">
        <v>629</v>
      </c>
      <c r="L1768" s="211">
        <v>41505.318391203698</v>
      </c>
      <c r="M1768" s="203" t="s">
        <v>630</v>
      </c>
      <c r="N1768" s="212">
        <v>4</v>
      </c>
      <c r="O1768" s="203" t="s">
        <v>1011</v>
      </c>
      <c r="P1768" s="212">
        <v>217360</v>
      </c>
      <c r="Q1768" s="205">
        <v>1</v>
      </c>
      <c r="R1768" s="203" t="s">
        <v>632</v>
      </c>
      <c r="S1768" s="211">
        <v>41501.444363425901</v>
      </c>
      <c r="T1768" s="212">
        <v>-4</v>
      </c>
      <c r="U1768" s="224">
        <v>217360</v>
      </c>
    </row>
    <row r="1769" spans="1:21" s="183" customFormat="1" hidden="1">
      <c r="A1769" s="203" t="s">
        <v>622</v>
      </c>
      <c r="B1769" s="203" t="s">
        <v>623</v>
      </c>
      <c r="C1769" s="203" t="s">
        <v>624</v>
      </c>
      <c r="D1769" s="203"/>
      <c r="E1769" s="203" t="s">
        <v>2870</v>
      </c>
      <c r="F1769" s="203" t="s">
        <v>2871</v>
      </c>
      <c r="G1769" s="205">
        <v>5</v>
      </c>
      <c r="H1769" s="203" t="s">
        <v>79</v>
      </c>
      <c r="I1769" s="203" t="s">
        <v>1093</v>
      </c>
      <c r="J1769" s="203" t="s">
        <v>445</v>
      </c>
      <c r="K1769" s="203" t="s">
        <v>629</v>
      </c>
      <c r="L1769" s="211">
        <v>41505.318391203698</v>
      </c>
      <c r="M1769" s="203" t="s">
        <v>630</v>
      </c>
      <c r="N1769" s="212">
        <v>22</v>
      </c>
      <c r="O1769" s="203" t="s">
        <v>778</v>
      </c>
      <c r="P1769" s="212">
        <v>286000</v>
      </c>
      <c r="Q1769" s="205">
        <v>1</v>
      </c>
      <c r="R1769" s="203" t="s">
        <v>632</v>
      </c>
      <c r="S1769" s="211">
        <v>41501.439178240696</v>
      </c>
      <c r="T1769" s="212">
        <v>-2</v>
      </c>
      <c r="U1769" s="224">
        <v>26000</v>
      </c>
    </row>
    <row r="1770" spans="1:21" s="183" customFormat="1" hidden="1">
      <c r="A1770" s="203" t="s">
        <v>622</v>
      </c>
      <c r="B1770" s="203" t="s">
        <v>623</v>
      </c>
      <c r="C1770" s="203" t="s">
        <v>624</v>
      </c>
      <c r="D1770" s="203"/>
      <c r="E1770" s="203" t="s">
        <v>2870</v>
      </c>
      <c r="F1770" s="203" t="s">
        <v>2871</v>
      </c>
      <c r="G1770" s="205">
        <v>6</v>
      </c>
      <c r="H1770" s="203" t="s">
        <v>79</v>
      </c>
      <c r="I1770" s="203" t="s">
        <v>1060</v>
      </c>
      <c r="J1770" s="203" t="s">
        <v>1061</v>
      </c>
      <c r="K1770" s="203" t="s">
        <v>629</v>
      </c>
      <c r="L1770" s="211">
        <v>41505.318391203698</v>
      </c>
      <c r="M1770" s="203" t="s">
        <v>630</v>
      </c>
      <c r="N1770" s="212">
        <v>8</v>
      </c>
      <c r="O1770" s="203" t="s">
        <v>631</v>
      </c>
      <c r="P1770" s="212">
        <v>65600</v>
      </c>
      <c r="Q1770" s="205">
        <v>1</v>
      </c>
      <c r="R1770" s="203" t="s">
        <v>629</v>
      </c>
      <c r="S1770" s="203" t="s">
        <v>629</v>
      </c>
      <c r="T1770" s="212" t="s">
        <v>629</v>
      </c>
      <c r="U1770" s="224" t="s">
        <v>629</v>
      </c>
    </row>
    <row r="1771" spans="1:21" s="183" customFormat="1" hidden="1">
      <c r="A1771" s="203" t="s">
        <v>622</v>
      </c>
      <c r="B1771" s="203" t="s">
        <v>623</v>
      </c>
      <c r="C1771" s="203" t="s">
        <v>624</v>
      </c>
      <c r="D1771" s="203"/>
      <c r="E1771" s="203" t="s">
        <v>2870</v>
      </c>
      <c r="F1771" s="203" t="s">
        <v>2871</v>
      </c>
      <c r="G1771" s="205">
        <v>7</v>
      </c>
      <c r="H1771" s="203" t="s">
        <v>79</v>
      </c>
      <c r="I1771" s="203" t="s">
        <v>1058</v>
      </c>
      <c r="J1771" s="203" t="s">
        <v>1059</v>
      </c>
      <c r="K1771" s="203" t="s">
        <v>629</v>
      </c>
      <c r="L1771" s="211">
        <v>41505.318391203698</v>
      </c>
      <c r="M1771" s="203" t="s">
        <v>630</v>
      </c>
      <c r="N1771" s="212">
        <v>8</v>
      </c>
      <c r="O1771" s="203" t="s">
        <v>631</v>
      </c>
      <c r="P1771" s="212">
        <v>45600</v>
      </c>
      <c r="Q1771" s="205">
        <v>1</v>
      </c>
      <c r="R1771" s="203" t="s">
        <v>629</v>
      </c>
      <c r="S1771" s="203" t="s">
        <v>629</v>
      </c>
      <c r="T1771" s="212" t="s">
        <v>629</v>
      </c>
      <c r="U1771" s="224" t="s">
        <v>629</v>
      </c>
    </row>
    <row r="1772" spans="1:21" s="183" customFormat="1" hidden="1">
      <c r="A1772" s="203" t="s">
        <v>622</v>
      </c>
      <c r="B1772" s="203" t="s">
        <v>623</v>
      </c>
      <c r="C1772" s="203" t="s">
        <v>624</v>
      </c>
      <c r="D1772" s="203"/>
      <c r="E1772" s="203" t="s">
        <v>2870</v>
      </c>
      <c r="F1772" s="203" t="s">
        <v>2871</v>
      </c>
      <c r="G1772" s="205">
        <v>8</v>
      </c>
      <c r="H1772" s="203" t="s">
        <v>79</v>
      </c>
      <c r="I1772" s="203" t="s">
        <v>1074</v>
      </c>
      <c r="J1772" s="203" t="s">
        <v>1075</v>
      </c>
      <c r="K1772" s="203" t="s">
        <v>629</v>
      </c>
      <c r="L1772" s="211">
        <v>41505.318391203698</v>
      </c>
      <c r="M1772" s="203" t="s">
        <v>630</v>
      </c>
      <c r="N1772" s="212">
        <v>2</v>
      </c>
      <c r="O1772" s="203" t="s">
        <v>631</v>
      </c>
      <c r="P1772" s="212">
        <v>15921.64</v>
      </c>
      <c r="Q1772" s="205">
        <v>1</v>
      </c>
      <c r="R1772" s="203" t="s">
        <v>632</v>
      </c>
      <c r="S1772" s="211">
        <v>41501.439178240696</v>
      </c>
      <c r="T1772" s="212">
        <v>-1</v>
      </c>
      <c r="U1772" s="224">
        <v>7960.82</v>
      </c>
    </row>
    <row r="1773" spans="1:21" s="183" customFormat="1" hidden="1">
      <c r="A1773" s="203" t="s">
        <v>622</v>
      </c>
      <c r="B1773" s="203" t="s">
        <v>623</v>
      </c>
      <c r="C1773" s="203" t="s">
        <v>624</v>
      </c>
      <c r="D1773" s="203"/>
      <c r="E1773" s="203" t="s">
        <v>2870</v>
      </c>
      <c r="F1773" s="203" t="s">
        <v>2871</v>
      </c>
      <c r="G1773" s="205">
        <v>9</v>
      </c>
      <c r="H1773" s="203" t="s">
        <v>79</v>
      </c>
      <c r="I1773" s="203" t="s">
        <v>1066</v>
      </c>
      <c r="J1773" s="203" t="s">
        <v>1067</v>
      </c>
      <c r="K1773" s="203" t="s">
        <v>629</v>
      </c>
      <c r="L1773" s="211">
        <v>41505.318391203698</v>
      </c>
      <c r="M1773" s="203" t="s">
        <v>630</v>
      </c>
      <c r="N1773" s="212">
        <v>4</v>
      </c>
      <c r="O1773" s="203" t="s">
        <v>631</v>
      </c>
      <c r="P1773" s="212">
        <v>64600</v>
      </c>
      <c r="Q1773" s="205">
        <v>1</v>
      </c>
      <c r="R1773" s="203" t="s">
        <v>629</v>
      </c>
      <c r="S1773" s="203" t="s">
        <v>629</v>
      </c>
      <c r="T1773" s="212" t="s">
        <v>629</v>
      </c>
      <c r="U1773" s="224" t="s">
        <v>629</v>
      </c>
    </row>
    <row r="1774" spans="1:21" s="183" customFormat="1" hidden="1">
      <c r="A1774" s="203" t="s">
        <v>622</v>
      </c>
      <c r="B1774" s="203" t="s">
        <v>623</v>
      </c>
      <c r="C1774" s="203" t="s">
        <v>624</v>
      </c>
      <c r="D1774" s="203"/>
      <c r="E1774" s="203" t="s">
        <v>2870</v>
      </c>
      <c r="F1774" s="203" t="s">
        <v>2871</v>
      </c>
      <c r="G1774" s="205">
        <v>10</v>
      </c>
      <c r="H1774" s="203" t="s">
        <v>79</v>
      </c>
      <c r="I1774" s="203" t="s">
        <v>1630</v>
      </c>
      <c r="J1774" s="203" t="s">
        <v>1631</v>
      </c>
      <c r="K1774" s="203" t="s">
        <v>629</v>
      </c>
      <c r="L1774" s="211">
        <v>41505.318391203698</v>
      </c>
      <c r="M1774" s="203" t="s">
        <v>630</v>
      </c>
      <c r="N1774" s="212">
        <v>2</v>
      </c>
      <c r="O1774" s="203" t="s">
        <v>1011</v>
      </c>
      <c r="P1774" s="212">
        <v>60916.66</v>
      </c>
      <c r="Q1774" s="205">
        <v>1</v>
      </c>
      <c r="R1774" s="203" t="s">
        <v>629</v>
      </c>
      <c r="S1774" s="203" t="s">
        <v>629</v>
      </c>
      <c r="T1774" s="212" t="s">
        <v>629</v>
      </c>
      <c r="U1774" s="224" t="s">
        <v>629</v>
      </c>
    </row>
    <row r="1775" spans="1:21" s="183" customFormat="1" hidden="1">
      <c r="A1775" s="203" t="s">
        <v>622</v>
      </c>
      <c r="B1775" s="203" t="s">
        <v>623</v>
      </c>
      <c r="C1775" s="203" t="s">
        <v>624</v>
      </c>
      <c r="D1775" s="203"/>
      <c r="E1775" s="203" t="s">
        <v>2870</v>
      </c>
      <c r="F1775" s="203" t="s">
        <v>2871</v>
      </c>
      <c r="G1775" s="205">
        <v>11</v>
      </c>
      <c r="H1775" s="203" t="s">
        <v>79</v>
      </c>
      <c r="I1775" s="203" t="s">
        <v>1355</v>
      </c>
      <c r="J1775" s="203" t="s">
        <v>1356</v>
      </c>
      <c r="K1775" s="203" t="s">
        <v>629</v>
      </c>
      <c r="L1775" s="211">
        <v>41505.318391203698</v>
      </c>
      <c r="M1775" s="203" t="s">
        <v>630</v>
      </c>
      <c r="N1775" s="212">
        <v>2</v>
      </c>
      <c r="O1775" s="203" t="s">
        <v>1011</v>
      </c>
      <c r="P1775" s="212">
        <v>73480</v>
      </c>
      <c r="Q1775" s="205">
        <v>1</v>
      </c>
      <c r="R1775" s="203" t="s">
        <v>629</v>
      </c>
      <c r="S1775" s="203" t="s">
        <v>629</v>
      </c>
      <c r="T1775" s="212" t="s">
        <v>629</v>
      </c>
      <c r="U1775" s="224" t="s">
        <v>629</v>
      </c>
    </row>
    <row r="1776" spans="1:21" s="183" customFormat="1" hidden="1">
      <c r="A1776" s="203" t="s">
        <v>622</v>
      </c>
      <c r="B1776" s="203" t="s">
        <v>623</v>
      </c>
      <c r="C1776" s="203" t="s">
        <v>624</v>
      </c>
      <c r="D1776" s="203"/>
      <c r="E1776" s="203" t="s">
        <v>2870</v>
      </c>
      <c r="F1776" s="203" t="s">
        <v>629</v>
      </c>
      <c r="G1776" s="205" t="s">
        <v>629</v>
      </c>
      <c r="H1776" s="203" t="s">
        <v>79</v>
      </c>
      <c r="I1776" s="203" t="s">
        <v>1325</v>
      </c>
      <c r="J1776" s="203" t="s">
        <v>1326</v>
      </c>
      <c r="K1776" s="203" t="s">
        <v>629</v>
      </c>
      <c r="L1776" s="211">
        <v>41498.4786805556</v>
      </c>
      <c r="M1776" s="203" t="s">
        <v>630</v>
      </c>
      <c r="N1776" s="212">
        <v>3</v>
      </c>
      <c r="O1776" s="203" t="s">
        <v>629</v>
      </c>
      <c r="P1776" s="212">
        <v>356250</v>
      </c>
      <c r="Q1776" s="205">
        <v>1</v>
      </c>
      <c r="R1776" s="203" t="s">
        <v>632</v>
      </c>
      <c r="S1776" s="211">
        <v>41501.439178240696</v>
      </c>
      <c r="T1776" s="212">
        <v>-3</v>
      </c>
      <c r="U1776" s="224">
        <v>356250</v>
      </c>
    </row>
    <row r="1777" spans="1:21" s="183" customFormat="1" hidden="1">
      <c r="A1777" s="203" t="s">
        <v>622</v>
      </c>
      <c r="B1777" s="203" t="s">
        <v>623</v>
      </c>
      <c r="C1777" s="203" t="s">
        <v>624</v>
      </c>
      <c r="D1777" s="203"/>
      <c r="E1777" s="203" t="s">
        <v>2870</v>
      </c>
      <c r="F1777" s="203" t="s">
        <v>629</v>
      </c>
      <c r="G1777" s="205" t="s">
        <v>629</v>
      </c>
      <c r="H1777" s="203" t="s">
        <v>79</v>
      </c>
      <c r="I1777" s="203" t="s">
        <v>1051</v>
      </c>
      <c r="J1777" s="203" t="s">
        <v>443</v>
      </c>
      <c r="K1777" s="203" t="s">
        <v>629</v>
      </c>
      <c r="L1777" s="211">
        <v>41498.4786805556</v>
      </c>
      <c r="M1777" s="203" t="s">
        <v>630</v>
      </c>
      <c r="N1777" s="212">
        <v>400</v>
      </c>
      <c r="O1777" s="203" t="s">
        <v>629</v>
      </c>
      <c r="P1777" s="212">
        <v>483672</v>
      </c>
      <c r="Q1777" s="205">
        <v>1</v>
      </c>
      <c r="R1777" s="203" t="s">
        <v>632</v>
      </c>
      <c r="S1777" s="211">
        <v>41501.439178240696</v>
      </c>
      <c r="T1777" s="212">
        <v>-400</v>
      </c>
      <c r="U1777" s="224">
        <v>440000</v>
      </c>
    </row>
    <row r="1778" spans="1:21" s="183" customFormat="1" hidden="1">
      <c r="A1778" s="203" t="s">
        <v>622</v>
      </c>
      <c r="B1778" s="203" t="s">
        <v>623</v>
      </c>
      <c r="C1778" s="203" t="s">
        <v>624</v>
      </c>
      <c r="D1778" s="203"/>
      <c r="E1778" s="203" t="s">
        <v>2870</v>
      </c>
      <c r="F1778" s="203" t="s">
        <v>629</v>
      </c>
      <c r="G1778" s="205" t="s">
        <v>629</v>
      </c>
      <c r="H1778" s="203" t="s">
        <v>79</v>
      </c>
      <c r="I1778" s="203" t="s">
        <v>1093</v>
      </c>
      <c r="J1778" s="203" t="s">
        <v>445</v>
      </c>
      <c r="K1778" s="203" t="s">
        <v>629</v>
      </c>
      <c r="L1778" s="211">
        <v>41498.4786805556</v>
      </c>
      <c r="M1778" s="203" t="s">
        <v>630</v>
      </c>
      <c r="N1778" s="212">
        <v>2</v>
      </c>
      <c r="O1778" s="203" t="s">
        <v>629</v>
      </c>
      <c r="P1778" s="212">
        <v>21380.959999999999</v>
      </c>
      <c r="Q1778" s="205">
        <v>1</v>
      </c>
      <c r="R1778" s="203" t="s">
        <v>632</v>
      </c>
      <c r="S1778" s="211">
        <v>41501.439178240696</v>
      </c>
      <c r="T1778" s="212">
        <v>-2</v>
      </c>
      <c r="U1778" s="224">
        <v>26000</v>
      </c>
    </row>
    <row r="1779" spans="1:21" s="183" customFormat="1" hidden="1">
      <c r="A1779" s="203" t="s">
        <v>622</v>
      </c>
      <c r="B1779" s="203" t="s">
        <v>623</v>
      </c>
      <c r="C1779" s="203" t="s">
        <v>624</v>
      </c>
      <c r="D1779" s="203"/>
      <c r="E1779" s="203" t="s">
        <v>2870</v>
      </c>
      <c r="F1779" s="203" t="s">
        <v>629</v>
      </c>
      <c r="G1779" s="205" t="s">
        <v>629</v>
      </c>
      <c r="H1779" s="203" t="s">
        <v>79</v>
      </c>
      <c r="I1779" s="203" t="s">
        <v>1311</v>
      </c>
      <c r="J1779" s="203" t="s">
        <v>1312</v>
      </c>
      <c r="K1779" s="203" t="s">
        <v>629</v>
      </c>
      <c r="L1779" s="211">
        <v>41534.4786805556</v>
      </c>
      <c r="M1779" s="203" t="s">
        <v>630</v>
      </c>
      <c r="N1779" s="212">
        <v>4</v>
      </c>
      <c r="O1779" s="203" t="s">
        <v>629</v>
      </c>
      <c r="P1779" s="212">
        <v>260000</v>
      </c>
      <c r="Q1779" s="205">
        <v>1</v>
      </c>
      <c r="R1779" s="203" t="s">
        <v>632</v>
      </c>
      <c r="S1779" s="211">
        <v>41501.439178240696</v>
      </c>
      <c r="T1779" s="212">
        <v>-4</v>
      </c>
      <c r="U1779" s="224">
        <v>260000</v>
      </c>
    </row>
    <row r="1780" spans="1:21" s="183" customFormat="1" hidden="1">
      <c r="A1780" s="203" t="s">
        <v>622</v>
      </c>
      <c r="B1780" s="203" t="s">
        <v>623</v>
      </c>
      <c r="C1780" s="203" t="s">
        <v>624</v>
      </c>
      <c r="D1780" s="203"/>
      <c r="E1780" s="203" t="s">
        <v>2870</v>
      </c>
      <c r="F1780" s="203" t="s">
        <v>629</v>
      </c>
      <c r="G1780" s="205" t="s">
        <v>629</v>
      </c>
      <c r="H1780" s="203" t="s">
        <v>79</v>
      </c>
      <c r="I1780" s="203" t="s">
        <v>1054</v>
      </c>
      <c r="J1780" s="203" t="s">
        <v>1055</v>
      </c>
      <c r="K1780" s="203" t="s">
        <v>629</v>
      </c>
      <c r="L1780" s="211">
        <v>41498.4786805556</v>
      </c>
      <c r="M1780" s="203" t="s">
        <v>630</v>
      </c>
      <c r="N1780" s="212">
        <v>6</v>
      </c>
      <c r="O1780" s="203" t="s">
        <v>629</v>
      </c>
      <c r="P1780" s="212">
        <v>33000</v>
      </c>
      <c r="Q1780" s="205">
        <v>1</v>
      </c>
      <c r="R1780" s="203" t="s">
        <v>632</v>
      </c>
      <c r="S1780" s="211">
        <v>41501.439178240696</v>
      </c>
      <c r="T1780" s="212">
        <v>-6</v>
      </c>
      <c r="U1780" s="224">
        <v>33000</v>
      </c>
    </row>
    <row r="1781" spans="1:21" s="183" customFormat="1" hidden="1">
      <c r="A1781" s="203" t="s">
        <v>622</v>
      </c>
      <c r="B1781" s="203" t="s">
        <v>623</v>
      </c>
      <c r="C1781" s="203" t="s">
        <v>624</v>
      </c>
      <c r="D1781" s="203"/>
      <c r="E1781" s="203" t="s">
        <v>2870</v>
      </c>
      <c r="F1781" s="203" t="s">
        <v>629</v>
      </c>
      <c r="G1781" s="205" t="s">
        <v>629</v>
      </c>
      <c r="H1781" s="203" t="s">
        <v>79</v>
      </c>
      <c r="I1781" s="203" t="s">
        <v>1009</v>
      </c>
      <c r="J1781" s="203" t="s">
        <v>1010</v>
      </c>
      <c r="K1781" s="203" t="s">
        <v>629</v>
      </c>
      <c r="L1781" s="211">
        <v>41498.4786805556</v>
      </c>
      <c r="M1781" s="203" t="s">
        <v>630</v>
      </c>
      <c r="N1781" s="212">
        <v>4</v>
      </c>
      <c r="O1781" s="203" t="s">
        <v>629</v>
      </c>
      <c r="P1781" s="212">
        <v>217360</v>
      </c>
      <c r="Q1781" s="205">
        <v>1</v>
      </c>
      <c r="R1781" s="203" t="s">
        <v>632</v>
      </c>
      <c r="S1781" s="211">
        <v>41501.444363425901</v>
      </c>
      <c r="T1781" s="212">
        <v>-4</v>
      </c>
      <c r="U1781" s="224">
        <v>217360</v>
      </c>
    </row>
    <row r="1782" spans="1:21" s="183" customFormat="1" hidden="1">
      <c r="A1782" s="203" t="s">
        <v>622</v>
      </c>
      <c r="B1782" s="203" t="s">
        <v>623</v>
      </c>
      <c r="C1782" s="203" t="s">
        <v>624</v>
      </c>
      <c r="D1782" s="203"/>
      <c r="E1782" s="203" t="s">
        <v>2870</v>
      </c>
      <c r="F1782" s="203" t="s">
        <v>629</v>
      </c>
      <c r="G1782" s="205" t="s">
        <v>629</v>
      </c>
      <c r="H1782" s="203" t="s">
        <v>79</v>
      </c>
      <c r="I1782" s="203" t="s">
        <v>1072</v>
      </c>
      <c r="J1782" s="203" t="s">
        <v>1073</v>
      </c>
      <c r="K1782" s="203" t="s">
        <v>629</v>
      </c>
      <c r="L1782" s="211">
        <v>41498.4786805556</v>
      </c>
      <c r="M1782" s="203" t="s">
        <v>630</v>
      </c>
      <c r="N1782" s="212">
        <v>8</v>
      </c>
      <c r="O1782" s="203" t="s">
        <v>629</v>
      </c>
      <c r="P1782" s="212">
        <v>346944</v>
      </c>
      <c r="Q1782" s="205">
        <v>1</v>
      </c>
      <c r="R1782" s="203" t="s">
        <v>632</v>
      </c>
      <c r="S1782" s="211">
        <v>41501.439178240696</v>
      </c>
      <c r="T1782" s="212">
        <v>-8</v>
      </c>
      <c r="U1782" s="224">
        <v>346944</v>
      </c>
    </row>
    <row r="1783" spans="1:21" s="183" customFormat="1" hidden="1">
      <c r="A1783" s="203" t="s">
        <v>622</v>
      </c>
      <c r="B1783" s="203" t="s">
        <v>623</v>
      </c>
      <c r="C1783" s="203" t="s">
        <v>624</v>
      </c>
      <c r="D1783" s="203"/>
      <c r="E1783" s="203" t="s">
        <v>2870</v>
      </c>
      <c r="F1783" s="203" t="s">
        <v>629</v>
      </c>
      <c r="G1783" s="205" t="s">
        <v>629</v>
      </c>
      <c r="H1783" s="203" t="s">
        <v>79</v>
      </c>
      <c r="I1783" s="203" t="s">
        <v>1154</v>
      </c>
      <c r="J1783" s="203" t="s">
        <v>368</v>
      </c>
      <c r="K1783" s="203" t="s">
        <v>629</v>
      </c>
      <c r="L1783" s="211">
        <v>41498.4786805556</v>
      </c>
      <c r="M1783" s="203" t="s">
        <v>630</v>
      </c>
      <c r="N1783" s="212">
        <v>2</v>
      </c>
      <c r="O1783" s="203" t="s">
        <v>629</v>
      </c>
      <c r="P1783" s="212">
        <v>78000</v>
      </c>
      <c r="Q1783" s="205">
        <v>1</v>
      </c>
      <c r="R1783" s="203" t="s">
        <v>632</v>
      </c>
      <c r="S1783" s="211">
        <v>41501.439178240696</v>
      </c>
      <c r="T1783" s="212">
        <v>-2</v>
      </c>
      <c r="U1783" s="224">
        <v>78000</v>
      </c>
    </row>
    <row r="1784" spans="1:21" s="183" customFormat="1" hidden="1">
      <c r="A1784" s="203" t="s">
        <v>622</v>
      </c>
      <c r="B1784" s="203" t="s">
        <v>623</v>
      </c>
      <c r="C1784" s="203" t="s">
        <v>624</v>
      </c>
      <c r="D1784" s="203"/>
      <c r="E1784" s="203" t="s">
        <v>2870</v>
      </c>
      <c r="F1784" s="203" t="s">
        <v>629</v>
      </c>
      <c r="G1784" s="205" t="s">
        <v>629</v>
      </c>
      <c r="H1784" s="203" t="s">
        <v>79</v>
      </c>
      <c r="I1784" s="203" t="s">
        <v>1074</v>
      </c>
      <c r="J1784" s="203" t="s">
        <v>1075</v>
      </c>
      <c r="K1784" s="203" t="s">
        <v>629</v>
      </c>
      <c r="L1784" s="211">
        <v>41498.4786805556</v>
      </c>
      <c r="M1784" s="203" t="s">
        <v>630</v>
      </c>
      <c r="N1784" s="212">
        <v>1</v>
      </c>
      <c r="O1784" s="203" t="s">
        <v>629</v>
      </c>
      <c r="P1784" s="212">
        <v>7960.82</v>
      </c>
      <c r="Q1784" s="205">
        <v>1</v>
      </c>
      <c r="R1784" s="203" t="s">
        <v>632</v>
      </c>
      <c r="S1784" s="211">
        <v>41501.439178240696</v>
      </c>
      <c r="T1784" s="212">
        <v>-1</v>
      </c>
      <c r="U1784" s="224">
        <v>7960.82</v>
      </c>
    </row>
    <row r="1785" spans="1:21" s="183" customFormat="1" hidden="1">
      <c r="A1785" s="203" t="s">
        <v>622</v>
      </c>
      <c r="B1785" s="203" t="s">
        <v>623</v>
      </c>
      <c r="C1785" s="203" t="s">
        <v>624</v>
      </c>
      <c r="D1785" s="203"/>
      <c r="E1785" s="203" t="s">
        <v>2872</v>
      </c>
      <c r="F1785" s="203" t="s">
        <v>629</v>
      </c>
      <c r="G1785" s="205" t="s">
        <v>629</v>
      </c>
      <c r="H1785" s="203" t="s">
        <v>79</v>
      </c>
      <c r="I1785" s="203" t="s">
        <v>2370</v>
      </c>
      <c r="J1785" s="203" t="s">
        <v>2371</v>
      </c>
      <c r="K1785" s="203" t="s">
        <v>629</v>
      </c>
      <c r="L1785" s="211">
        <v>41499.333379629599</v>
      </c>
      <c r="M1785" s="203" t="s">
        <v>630</v>
      </c>
      <c r="N1785" s="212">
        <v>1</v>
      </c>
      <c r="O1785" s="203" t="s">
        <v>629</v>
      </c>
      <c r="P1785" s="212">
        <v>1143257.5</v>
      </c>
      <c r="Q1785" s="205">
        <v>1</v>
      </c>
      <c r="R1785" s="203" t="s">
        <v>632</v>
      </c>
      <c r="S1785" s="211">
        <v>41501.345902777801</v>
      </c>
      <c r="T1785" s="212">
        <v>-1</v>
      </c>
      <c r="U1785" s="224">
        <v>1143257.5</v>
      </c>
    </row>
    <row r="1786" spans="1:21" s="183" customFormat="1" hidden="1">
      <c r="A1786" s="203" t="s">
        <v>622</v>
      </c>
      <c r="B1786" s="203" t="s">
        <v>623</v>
      </c>
      <c r="C1786" s="203" t="s">
        <v>624</v>
      </c>
      <c r="D1786" s="203"/>
      <c r="E1786" s="203" t="s">
        <v>2873</v>
      </c>
      <c r="F1786" s="203" t="s">
        <v>2874</v>
      </c>
      <c r="G1786" s="205">
        <v>1</v>
      </c>
      <c r="H1786" s="203" t="s">
        <v>79</v>
      </c>
      <c r="I1786" s="203" t="s">
        <v>649</v>
      </c>
      <c r="J1786" s="203" t="s">
        <v>431</v>
      </c>
      <c r="K1786" s="203" t="s">
        <v>629</v>
      </c>
      <c r="L1786" s="211">
        <v>41502.666828703703</v>
      </c>
      <c r="M1786" s="203" t="s">
        <v>630</v>
      </c>
      <c r="N1786" s="212">
        <v>2</v>
      </c>
      <c r="O1786" s="203" t="s">
        <v>631</v>
      </c>
      <c r="P1786" s="212">
        <v>141621.34</v>
      </c>
      <c r="Q1786" s="205">
        <v>1</v>
      </c>
      <c r="R1786" s="203" t="s">
        <v>632</v>
      </c>
      <c r="S1786" s="211">
        <v>41501.463969907403</v>
      </c>
      <c r="T1786" s="212">
        <v>-1</v>
      </c>
      <c r="U1786" s="224">
        <v>70810.67</v>
      </c>
    </row>
    <row r="1787" spans="1:21" s="183" customFormat="1" hidden="1">
      <c r="A1787" s="203" t="s">
        <v>622</v>
      </c>
      <c r="B1787" s="203" t="s">
        <v>623</v>
      </c>
      <c r="C1787" s="203" t="s">
        <v>624</v>
      </c>
      <c r="D1787" s="203"/>
      <c r="E1787" s="203" t="s">
        <v>2873</v>
      </c>
      <c r="F1787" s="203" t="s">
        <v>2874</v>
      </c>
      <c r="G1787" s="205">
        <v>1</v>
      </c>
      <c r="H1787" s="203" t="s">
        <v>79</v>
      </c>
      <c r="I1787" s="203" t="s">
        <v>649</v>
      </c>
      <c r="J1787" s="203" t="s">
        <v>431</v>
      </c>
      <c r="K1787" s="203" t="s">
        <v>629</v>
      </c>
      <c r="L1787" s="211">
        <v>41502.666828703703</v>
      </c>
      <c r="M1787" s="203" t="s">
        <v>630</v>
      </c>
      <c r="N1787" s="212">
        <v>2</v>
      </c>
      <c r="O1787" s="203" t="s">
        <v>631</v>
      </c>
      <c r="P1787" s="212">
        <v>141621.34</v>
      </c>
      <c r="Q1787" s="205">
        <v>2</v>
      </c>
      <c r="R1787" s="203" t="s">
        <v>632</v>
      </c>
      <c r="S1787" s="211">
        <v>41507.406828703701</v>
      </c>
      <c r="T1787" s="212">
        <v>-2</v>
      </c>
      <c r="U1787" s="224">
        <v>141621.34</v>
      </c>
    </row>
    <row r="1788" spans="1:21" s="183" customFormat="1" hidden="1">
      <c r="A1788" s="203" t="s">
        <v>622</v>
      </c>
      <c r="B1788" s="203" t="s">
        <v>623</v>
      </c>
      <c r="C1788" s="203" t="s">
        <v>624</v>
      </c>
      <c r="D1788" s="203"/>
      <c r="E1788" s="203" t="s">
        <v>2873</v>
      </c>
      <c r="F1788" s="203" t="s">
        <v>629</v>
      </c>
      <c r="G1788" s="205" t="s">
        <v>629</v>
      </c>
      <c r="H1788" s="203" t="s">
        <v>79</v>
      </c>
      <c r="I1788" s="203" t="s">
        <v>1253</v>
      </c>
      <c r="J1788" s="203" t="s">
        <v>432</v>
      </c>
      <c r="K1788" s="203" t="s">
        <v>629</v>
      </c>
      <c r="L1788" s="211">
        <v>41499.395416666703</v>
      </c>
      <c r="M1788" s="203" t="s">
        <v>630</v>
      </c>
      <c r="N1788" s="212">
        <v>4</v>
      </c>
      <c r="O1788" s="203" t="s">
        <v>629</v>
      </c>
      <c r="P1788" s="212">
        <v>508112</v>
      </c>
      <c r="Q1788" s="205">
        <v>1</v>
      </c>
      <c r="R1788" s="203" t="s">
        <v>632</v>
      </c>
      <c r="S1788" s="211">
        <v>41501.463981481502</v>
      </c>
      <c r="T1788" s="212">
        <v>-4</v>
      </c>
      <c r="U1788" s="224">
        <v>508112</v>
      </c>
    </row>
    <row r="1789" spans="1:21" s="183" customFormat="1" hidden="1">
      <c r="A1789" s="203" t="s">
        <v>622</v>
      </c>
      <c r="B1789" s="203" t="s">
        <v>623</v>
      </c>
      <c r="C1789" s="203" t="s">
        <v>624</v>
      </c>
      <c r="D1789" s="203"/>
      <c r="E1789" s="203" t="s">
        <v>2873</v>
      </c>
      <c r="F1789" s="203" t="s">
        <v>629</v>
      </c>
      <c r="G1789" s="205" t="s">
        <v>629</v>
      </c>
      <c r="H1789" s="203" t="s">
        <v>79</v>
      </c>
      <c r="I1789" s="203" t="s">
        <v>1254</v>
      </c>
      <c r="J1789" s="203" t="s">
        <v>1255</v>
      </c>
      <c r="K1789" s="203" t="s">
        <v>629</v>
      </c>
      <c r="L1789" s="211">
        <v>41499.395416666703</v>
      </c>
      <c r="M1789" s="203" t="s">
        <v>630</v>
      </c>
      <c r="N1789" s="212">
        <v>1</v>
      </c>
      <c r="O1789" s="203" t="s">
        <v>629</v>
      </c>
      <c r="P1789" s="212">
        <v>167508.54999999999</v>
      </c>
      <c r="Q1789" s="205">
        <v>1</v>
      </c>
      <c r="R1789" s="203" t="s">
        <v>632</v>
      </c>
      <c r="S1789" s="211">
        <v>41501.463981481502</v>
      </c>
      <c r="T1789" s="212">
        <v>-1</v>
      </c>
      <c r="U1789" s="224">
        <v>167508.54999999999</v>
      </c>
    </row>
    <row r="1790" spans="1:21" s="183" customFormat="1" hidden="1">
      <c r="A1790" s="203" t="s">
        <v>622</v>
      </c>
      <c r="B1790" s="203" t="s">
        <v>623</v>
      </c>
      <c r="C1790" s="203" t="s">
        <v>624</v>
      </c>
      <c r="D1790" s="203"/>
      <c r="E1790" s="203" t="s">
        <v>2873</v>
      </c>
      <c r="F1790" s="203" t="s">
        <v>629</v>
      </c>
      <c r="G1790" s="205" t="s">
        <v>629</v>
      </c>
      <c r="H1790" s="203" t="s">
        <v>79</v>
      </c>
      <c r="I1790" s="203" t="s">
        <v>2290</v>
      </c>
      <c r="J1790" s="203" t="s">
        <v>2291</v>
      </c>
      <c r="K1790" s="203" t="s">
        <v>629</v>
      </c>
      <c r="L1790" s="211">
        <v>41499.395416666703</v>
      </c>
      <c r="M1790" s="203" t="s">
        <v>630</v>
      </c>
      <c r="N1790" s="212">
        <v>1</v>
      </c>
      <c r="O1790" s="203" t="s">
        <v>629</v>
      </c>
      <c r="P1790" s="212">
        <v>311636.81</v>
      </c>
      <c r="Q1790" s="205">
        <v>1</v>
      </c>
      <c r="R1790" s="203" t="s">
        <v>632</v>
      </c>
      <c r="S1790" s="211">
        <v>41501.463981481502</v>
      </c>
      <c r="T1790" s="212">
        <v>-1</v>
      </c>
      <c r="U1790" s="224">
        <v>342813.6</v>
      </c>
    </row>
    <row r="1791" spans="1:21" s="183" customFormat="1" hidden="1">
      <c r="A1791" s="203" t="s">
        <v>622</v>
      </c>
      <c r="B1791" s="203" t="s">
        <v>623</v>
      </c>
      <c r="C1791" s="203" t="s">
        <v>624</v>
      </c>
      <c r="D1791" s="203"/>
      <c r="E1791" s="203" t="s">
        <v>2873</v>
      </c>
      <c r="F1791" s="203" t="s">
        <v>629</v>
      </c>
      <c r="G1791" s="205" t="s">
        <v>629</v>
      </c>
      <c r="H1791" s="203" t="s">
        <v>79</v>
      </c>
      <c r="I1791" s="203" t="s">
        <v>2292</v>
      </c>
      <c r="J1791" s="203" t="s">
        <v>426</v>
      </c>
      <c r="K1791" s="203" t="s">
        <v>629</v>
      </c>
      <c r="L1791" s="211">
        <v>41499.395416666703</v>
      </c>
      <c r="M1791" s="203" t="s">
        <v>630</v>
      </c>
      <c r="N1791" s="212">
        <v>1</v>
      </c>
      <c r="O1791" s="203" t="s">
        <v>629</v>
      </c>
      <c r="P1791" s="212">
        <v>524530.6</v>
      </c>
      <c r="Q1791" s="205">
        <v>1</v>
      </c>
      <c r="R1791" s="203" t="s">
        <v>632</v>
      </c>
      <c r="S1791" s="211">
        <v>41501.463981481502</v>
      </c>
      <c r="T1791" s="212">
        <v>-1</v>
      </c>
      <c r="U1791" s="224">
        <v>524530.6</v>
      </c>
    </row>
    <row r="1792" spans="1:21" s="183" customFormat="1" hidden="1">
      <c r="A1792" s="203" t="s">
        <v>622</v>
      </c>
      <c r="B1792" s="203" t="s">
        <v>623</v>
      </c>
      <c r="C1792" s="203" t="s">
        <v>624</v>
      </c>
      <c r="D1792" s="203"/>
      <c r="E1792" s="203" t="s">
        <v>2873</v>
      </c>
      <c r="F1792" s="203" t="s">
        <v>629</v>
      </c>
      <c r="G1792" s="205" t="s">
        <v>629</v>
      </c>
      <c r="H1792" s="203" t="s">
        <v>79</v>
      </c>
      <c r="I1792" s="203" t="s">
        <v>1973</v>
      </c>
      <c r="J1792" s="203" t="s">
        <v>425</v>
      </c>
      <c r="K1792" s="203" t="s">
        <v>629</v>
      </c>
      <c r="L1792" s="211">
        <v>41499.395416666703</v>
      </c>
      <c r="M1792" s="203" t="s">
        <v>630</v>
      </c>
      <c r="N1792" s="212">
        <v>2</v>
      </c>
      <c r="O1792" s="203" t="s">
        <v>629</v>
      </c>
      <c r="P1792" s="212">
        <v>863390</v>
      </c>
      <c r="Q1792" s="205">
        <v>1</v>
      </c>
      <c r="R1792" s="203" t="s">
        <v>632</v>
      </c>
      <c r="S1792" s="211">
        <v>41501.463969907403</v>
      </c>
      <c r="T1792" s="212">
        <v>-2</v>
      </c>
      <c r="U1792" s="224">
        <v>872234</v>
      </c>
    </row>
    <row r="1793" spans="1:21" s="183" customFormat="1" hidden="1">
      <c r="A1793" s="203" t="s">
        <v>622</v>
      </c>
      <c r="B1793" s="203" t="s">
        <v>623</v>
      </c>
      <c r="C1793" s="203" t="s">
        <v>624</v>
      </c>
      <c r="D1793" s="203"/>
      <c r="E1793" s="203" t="s">
        <v>2873</v>
      </c>
      <c r="F1793" s="203" t="s">
        <v>629</v>
      </c>
      <c r="G1793" s="205" t="s">
        <v>629</v>
      </c>
      <c r="H1793" s="203" t="s">
        <v>79</v>
      </c>
      <c r="I1793" s="203" t="s">
        <v>2293</v>
      </c>
      <c r="J1793" s="203" t="s">
        <v>2294</v>
      </c>
      <c r="K1793" s="203" t="s">
        <v>629</v>
      </c>
      <c r="L1793" s="211">
        <v>41499.395416666703</v>
      </c>
      <c r="M1793" s="203" t="s">
        <v>630</v>
      </c>
      <c r="N1793" s="212">
        <v>1</v>
      </c>
      <c r="O1793" s="203" t="s">
        <v>629</v>
      </c>
      <c r="P1793" s="212">
        <v>39358</v>
      </c>
      <c r="Q1793" s="205">
        <v>1</v>
      </c>
      <c r="R1793" s="203" t="s">
        <v>632</v>
      </c>
      <c r="S1793" s="211">
        <v>41501.463969907403</v>
      </c>
      <c r="T1793" s="212">
        <v>-1</v>
      </c>
      <c r="U1793" s="224">
        <v>39358</v>
      </c>
    </row>
    <row r="1794" spans="1:21" s="183" customFormat="1" hidden="1">
      <c r="A1794" s="203" t="s">
        <v>622</v>
      </c>
      <c r="B1794" s="203" t="s">
        <v>623</v>
      </c>
      <c r="C1794" s="203" t="s">
        <v>624</v>
      </c>
      <c r="D1794" s="203"/>
      <c r="E1794" s="203" t="s">
        <v>2873</v>
      </c>
      <c r="F1794" s="203" t="s">
        <v>629</v>
      </c>
      <c r="G1794" s="205" t="s">
        <v>629</v>
      </c>
      <c r="H1794" s="203" t="s">
        <v>79</v>
      </c>
      <c r="I1794" s="203" t="s">
        <v>1974</v>
      </c>
      <c r="J1794" s="203" t="s">
        <v>419</v>
      </c>
      <c r="K1794" s="203" t="s">
        <v>629</v>
      </c>
      <c r="L1794" s="211">
        <v>41499.395416666703</v>
      </c>
      <c r="M1794" s="203" t="s">
        <v>630</v>
      </c>
      <c r="N1794" s="212">
        <v>2</v>
      </c>
      <c r="O1794" s="203" t="s">
        <v>629</v>
      </c>
      <c r="P1794" s="212">
        <v>378422</v>
      </c>
      <c r="Q1794" s="205">
        <v>1</v>
      </c>
      <c r="R1794" s="203" t="s">
        <v>632</v>
      </c>
      <c r="S1794" s="211">
        <v>41501.463969907403</v>
      </c>
      <c r="T1794" s="212">
        <v>-2</v>
      </c>
      <c r="U1794" s="224">
        <v>382294</v>
      </c>
    </row>
    <row r="1795" spans="1:21" s="183" customFormat="1" hidden="1">
      <c r="A1795" s="203" t="s">
        <v>622</v>
      </c>
      <c r="B1795" s="203" t="s">
        <v>623</v>
      </c>
      <c r="C1795" s="203" t="s">
        <v>624</v>
      </c>
      <c r="D1795" s="203"/>
      <c r="E1795" s="203" t="s">
        <v>2873</v>
      </c>
      <c r="F1795" s="203" t="s">
        <v>629</v>
      </c>
      <c r="G1795" s="205" t="s">
        <v>629</v>
      </c>
      <c r="H1795" s="203" t="s">
        <v>79</v>
      </c>
      <c r="I1795" s="203" t="s">
        <v>1122</v>
      </c>
      <c r="J1795" s="203" t="s">
        <v>421</v>
      </c>
      <c r="K1795" s="203" t="s">
        <v>629</v>
      </c>
      <c r="L1795" s="211">
        <v>41499.395416666703</v>
      </c>
      <c r="M1795" s="203" t="s">
        <v>630</v>
      </c>
      <c r="N1795" s="212">
        <v>2</v>
      </c>
      <c r="O1795" s="203" t="s">
        <v>629</v>
      </c>
      <c r="P1795" s="212">
        <v>571780</v>
      </c>
      <c r="Q1795" s="205">
        <v>1</v>
      </c>
      <c r="R1795" s="203" t="s">
        <v>632</v>
      </c>
      <c r="S1795" s="211">
        <v>41501.463969907403</v>
      </c>
      <c r="T1795" s="212">
        <v>-2</v>
      </c>
      <c r="U1795" s="224">
        <v>578050</v>
      </c>
    </row>
    <row r="1796" spans="1:21" s="183" customFormat="1" hidden="1">
      <c r="A1796" s="203" t="s">
        <v>622</v>
      </c>
      <c r="B1796" s="203" t="s">
        <v>623</v>
      </c>
      <c r="C1796" s="203" t="s">
        <v>624</v>
      </c>
      <c r="D1796" s="203"/>
      <c r="E1796" s="203" t="s">
        <v>2873</v>
      </c>
      <c r="F1796" s="203" t="s">
        <v>629</v>
      </c>
      <c r="G1796" s="205" t="s">
        <v>629</v>
      </c>
      <c r="H1796" s="203" t="s">
        <v>79</v>
      </c>
      <c r="I1796" s="203" t="s">
        <v>650</v>
      </c>
      <c r="J1796" s="203" t="s">
        <v>430</v>
      </c>
      <c r="K1796" s="203" t="s">
        <v>629</v>
      </c>
      <c r="L1796" s="211">
        <v>41499.395416666703</v>
      </c>
      <c r="M1796" s="203" t="s">
        <v>630</v>
      </c>
      <c r="N1796" s="212">
        <v>2</v>
      </c>
      <c r="O1796" s="203" t="s">
        <v>629</v>
      </c>
      <c r="P1796" s="212">
        <v>636677.48</v>
      </c>
      <c r="Q1796" s="205">
        <v>1</v>
      </c>
      <c r="R1796" s="203" t="s">
        <v>632</v>
      </c>
      <c r="S1796" s="211">
        <v>41501.463969907403</v>
      </c>
      <c r="T1796" s="212">
        <v>-2</v>
      </c>
      <c r="U1796" s="224">
        <v>636677.48</v>
      </c>
    </row>
    <row r="1797" spans="1:21" s="183" customFormat="1" hidden="1">
      <c r="A1797" s="203" t="s">
        <v>622</v>
      </c>
      <c r="B1797" s="203" t="s">
        <v>623</v>
      </c>
      <c r="C1797" s="203" t="s">
        <v>624</v>
      </c>
      <c r="D1797" s="203"/>
      <c r="E1797" s="203" t="s">
        <v>2873</v>
      </c>
      <c r="F1797" s="203" t="s">
        <v>629</v>
      </c>
      <c r="G1797" s="205" t="s">
        <v>629</v>
      </c>
      <c r="H1797" s="203" t="s">
        <v>79</v>
      </c>
      <c r="I1797" s="203" t="s">
        <v>1262</v>
      </c>
      <c r="J1797" s="203" t="s">
        <v>435</v>
      </c>
      <c r="K1797" s="203" t="s">
        <v>629</v>
      </c>
      <c r="L1797" s="211">
        <v>41499.481053240699</v>
      </c>
      <c r="M1797" s="203" t="s">
        <v>630</v>
      </c>
      <c r="N1797" s="212">
        <v>2</v>
      </c>
      <c r="O1797" s="203" t="s">
        <v>629</v>
      </c>
      <c r="P1797" s="212">
        <v>105889.38</v>
      </c>
      <c r="Q1797" s="205">
        <v>1</v>
      </c>
      <c r="R1797" s="203" t="s">
        <v>632</v>
      </c>
      <c r="S1797" s="211">
        <v>41501.463981481502</v>
      </c>
      <c r="T1797" s="212">
        <v>-2</v>
      </c>
      <c r="U1797" s="224">
        <v>107173.84</v>
      </c>
    </row>
    <row r="1798" spans="1:21" s="183" customFormat="1" hidden="1">
      <c r="A1798" s="203" t="s">
        <v>622</v>
      </c>
      <c r="B1798" s="203" t="s">
        <v>623</v>
      </c>
      <c r="C1798" s="203" t="s">
        <v>624</v>
      </c>
      <c r="D1798" s="203"/>
      <c r="E1798" s="203" t="s">
        <v>2873</v>
      </c>
      <c r="F1798" s="203" t="s">
        <v>629</v>
      </c>
      <c r="G1798" s="205" t="s">
        <v>629</v>
      </c>
      <c r="H1798" s="203" t="s">
        <v>79</v>
      </c>
      <c r="I1798" s="203" t="s">
        <v>985</v>
      </c>
      <c r="J1798" s="203" t="s">
        <v>429</v>
      </c>
      <c r="K1798" s="203" t="s">
        <v>629</v>
      </c>
      <c r="L1798" s="211">
        <v>41499.395416666703</v>
      </c>
      <c r="M1798" s="203" t="s">
        <v>674</v>
      </c>
      <c r="N1798" s="212">
        <v>2</v>
      </c>
      <c r="O1798" s="203" t="s">
        <v>629</v>
      </c>
      <c r="P1798" s="212">
        <v>1762849.44</v>
      </c>
      <c r="Q1798" s="205">
        <v>1</v>
      </c>
      <c r="R1798" s="203" t="s">
        <v>632</v>
      </c>
      <c r="S1798" s="211">
        <v>41501.484351851897</v>
      </c>
      <c r="T1798" s="212">
        <v>-2</v>
      </c>
      <c r="U1798" s="224">
        <v>1762849.44</v>
      </c>
    </row>
    <row r="1799" spans="1:21" s="183" customFormat="1" hidden="1">
      <c r="A1799" s="203" t="s">
        <v>622</v>
      </c>
      <c r="B1799" s="203" t="s">
        <v>623</v>
      </c>
      <c r="C1799" s="203" t="s">
        <v>624</v>
      </c>
      <c r="D1799" s="203"/>
      <c r="E1799" s="203" t="s">
        <v>2873</v>
      </c>
      <c r="F1799" s="203" t="s">
        <v>629</v>
      </c>
      <c r="G1799" s="205" t="s">
        <v>629</v>
      </c>
      <c r="H1799" s="203" t="s">
        <v>79</v>
      </c>
      <c r="I1799" s="203" t="s">
        <v>1123</v>
      </c>
      <c r="J1799" s="203" t="s">
        <v>428</v>
      </c>
      <c r="K1799" s="203" t="s">
        <v>629</v>
      </c>
      <c r="L1799" s="211">
        <v>41499.395416666703</v>
      </c>
      <c r="M1799" s="203" t="s">
        <v>674</v>
      </c>
      <c r="N1799" s="212">
        <v>2</v>
      </c>
      <c r="O1799" s="203" t="s">
        <v>629</v>
      </c>
      <c r="P1799" s="212">
        <v>497752.32000000001</v>
      </c>
      <c r="Q1799" s="205">
        <v>1</v>
      </c>
      <c r="R1799" s="203" t="s">
        <v>632</v>
      </c>
      <c r="S1799" s="211">
        <v>41501.484351851897</v>
      </c>
      <c r="T1799" s="212">
        <v>-2</v>
      </c>
      <c r="U1799" s="224">
        <v>497752.32000000001</v>
      </c>
    </row>
    <row r="1800" spans="1:21" s="183" customFormat="1" hidden="1">
      <c r="A1800" s="203" t="s">
        <v>622</v>
      </c>
      <c r="B1800" s="203" t="s">
        <v>623</v>
      </c>
      <c r="C1800" s="203" t="s">
        <v>624</v>
      </c>
      <c r="D1800" s="203"/>
      <c r="E1800" s="203" t="s">
        <v>2873</v>
      </c>
      <c r="F1800" s="203" t="s">
        <v>629</v>
      </c>
      <c r="G1800" s="205" t="s">
        <v>629</v>
      </c>
      <c r="H1800" s="203" t="s">
        <v>79</v>
      </c>
      <c r="I1800" s="203" t="s">
        <v>1263</v>
      </c>
      <c r="J1800" s="203" t="s">
        <v>422</v>
      </c>
      <c r="K1800" s="203" t="s">
        <v>629</v>
      </c>
      <c r="L1800" s="211">
        <v>41499.395416666703</v>
      </c>
      <c r="M1800" s="203" t="s">
        <v>630</v>
      </c>
      <c r="N1800" s="212">
        <v>1</v>
      </c>
      <c r="O1800" s="203" t="s">
        <v>629</v>
      </c>
      <c r="P1800" s="212">
        <v>47751</v>
      </c>
      <c r="Q1800" s="205">
        <v>1</v>
      </c>
      <c r="R1800" s="203" t="s">
        <v>632</v>
      </c>
      <c r="S1800" s="211">
        <v>41501.463969907403</v>
      </c>
      <c r="T1800" s="212">
        <v>-1</v>
      </c>
      <c r="U1800" s="224">
        <v>48193.2</v>
      </c>
    </row>
    <row r="1801" spans="1:21" s="183" customFormat="1" hidden="1">
      <c r="A1801" s="203" t="s">
        <v>622</v>
      </c>
      <c r="B1801" s="203" t="s">
        <v>623</v>
      </c>
      <c r="C1801" s="203" t="s">
        <v>624</v>
      </c>
      <c r="D1801" s="203"/>
      <c r="E1801" s="203" t="s">
        <v>2873</v>
      </c>
      <c r="F1801" s="203" t="s">
        <v>629</v>
      </c>
      <c r="G1801" s="205" t="s">
        <v>629</v>
      </c>
      <c r="H1801" s="203" t="s">
        <v>79</v>
      </c>
      <c r="I1801" s="203" t="s">
        <v>2295</v>
      </c>
      <c r="J1801" s="203" t="s">
        <v>2296</v>
      </c>
      <c r="K1801" s="203" t="s">
        <v>629</v>
      </c>
      <c r="L1801" s="211">
        <v>41499.395416666703</v>
      </c>
      <c r="M1801" s="203" t="s">
        <v>630</v>
      </c>
      <c r="N1801" s="212">
        <v>2</v>
      </c>
      <c r="O1801" s="203" t="s">
        <v>629</v>
      </c>
      <c r="P1801" s="212">
        <v>180092</v>
      </c>
      <c r="Q1801" s="205">
        <v>1</v>
      </c>
      <c r="R1801" s="203" t="s">
        <v>632</v>
      </c>
      <c r="S1801" s="211">
        <v>41501.463969907403</v>
      </c>
      <c r="T1801" s="212">
        <v>-2</v>
      </c>
      <c r="U1801" s="224">
        <v>180092</v>
      </c>
    </row>
    <row r="1802" spans="1:21" s="183" customFormat="1" hidden="1">
      <c r="A1802" s="203" t="s">
        <v>622</v>
      </c>
      <c r="B1802" s="203" t="s">
        <v>623</v>
      </c>
      <c r="C1802" s="203" t="s">
        <v>624</v>
      </c>
      <c r="D1802" s="203"/>
      <c r="E1802" s="203" t="s">
        <v>2873</v>
      </c>
      <c r="F1802" s="203" t="s">
        <v>629</v>
      </c>
      <c r="G1802" s="205" t="s">
        <v>629</v>
      </c>
      <c r="H1802" s="203" t="s">
        <v>79</v>
      </c>
      <c r="I1802" s="203" t="s">
        <v>1975</v>
      </c>
      <c r="J1802" s="203" t="s">
        <v>427</v>
      </c>
      <c r="K1802" s="203" t="s">
        <v>629</v>
      </c>
      <c r="L1802" s="211">
        <v>41499.395416666703</v>
      </c>
      <c r="M1802" s="203" t="s">
        <v>630</v>
      </c>
      <c r="N1802" s="212">
        <v>2</v>
      </c>
      <c r="O1802" s="203" t="s">
        <v>629</v>
      </c>
      <c r="P1802" s="212">
        <v>134904</v>
      </c>
      <c r="Q1802" s="205">
        <v>1</v>
      </c>
      <c r="R1802" s="203" t="s">
        <v>632</v>
      </c>
      <c r="S1802" s="211">
        <v>41501.463958333297</v>
      </c>
      <c r="T1802" s="212">
        <v>-2</v>
      </c>
      <c r="U1802" s="224">
        <v>136297.34</v>
      </c>
    </row>
    <row r="1803" spans="1:21" s="183" customFormat="1" hidden="1">
      <c r="A1803" s="203" t="s">
        <v>622</v>
      </c>
      <c r="B1803" s="203" t="s">
        <v>623</v>
      </c>
      <c r="C1803" s="203" t="s">
        <v>624</v>
      </c>
      <c r="D1803" s="203"/>
      <c r="E1803" s="203" t="s">
        <v>2873</v>
      </c>
      <c r="F1803" s="203" t="s">
        <v>629</v>
      </c>
      <c r="G1803" s="205" t="s">
        <v>629</v>
      </c>
      <c r="H1803" s="203" t="s">
        <v>79</v>
      </c>
      <c r="I1803" s="203" t="s">
        <v>2297</v>
      </c>
      <c r="J1803" s="203" t="s">
        <v>2298</v>
      </c>
      <c r="K1803" s="203" t="s">
        <v>629</v>
      </c>
      <c r="L1803" s="211">
        <v>41499.395416666703</v>
      </c>
      <c r="M1803" s="203" t="s">
        <v>630</v>
      </c>
      <c r="N1803" s="212">
        <v>3</v>
      </c>
      <c r="O1803" s="203" t="s">
        <v>629</v>
      </c>
      <c r="P1803" s="212">
        <v>50303.01</v>
      </c>
      <c r="Q1803" s="205">
        <v>1</v>
      </c>
      <c r="R1803" s="203" t="s">
        <v>632</v>
      </c>
      <c r="S1803" s="211">
        <v>41501.463981481502</v>
      </c>
      <c r="T1803" s="212">
        <v>-3</v>
      </c>
      <c r="U1803" s="224">
        <v>51183</v>
      </c>
    </row>
    <row r="1804" spans="1:21" s="183" customFormat="1" hidden="1">
      <c r="A1804" s="203" t="s">
        <v>622</v>
      </c>
      <c r="B1804" s="203" t="s">
        <v>623</v>
      </c>
      <c r="C1804" s="203" t="s">
        <v>624</v>
      </c>
      <c r="D1804" s="203"/>
      <c r="E1804" s="203" t="s">
        <v>2873</v>
      </c>
      <c r="F1804" s="203" t="s">
        <v>629</v>
      </c>
      <c r="G1804" s="205" t="s">
        <v>629</v>
      </c>
      <c r="H1804" s="203" t="s">
        <v>79</v>
      </c>
      <c r="I1804" s="203" t="s">
        <v>2299</v>
      </c>
      <c r="J1804" s="203" t="s">
        <v>423</v>
      </c>
      <c r="K1804" s="203" t="s">
        <v>629</v>
      </c>
      <c r="L1804" s="211">
        <v>41499.395416666703</v>
      </c>
      <c r="M1804" s="203" t="s">
        <v>630</v>
      </c>
      <c r="N1804" s="212">
        <v>3</v>
      </c>
      <c r="O1804" s="203" t="s">
        <v>629</v>
      </c>
      <c r="P1804" s="212">
        <v>29315.01</v>
      </c>
      <c r="Q1804" s="205">
        <v>1</v>
      </c>
      <c r="R1804" s="203" t="s">
        <v>632</v>
      </c>
      <c r="S1804" s="211">
        <v>41501.463981481502</v>
      </c>
      <c r="T1804" s="212">
        <v>-3</v>
      </c>
      <c r="U1804" s="224">
        <v>29761.89</v>
      </c>
    </row>
    <row r="1805" spans="1:21" s="183" customFormat="1" hidden="1">
      <c r="A1805" s="203" t="s">
        <v>622</v>
      </c>
      <c r="B1805" s="203" t="s">
        <v>623</v>
      </c>
      <c r="C1805" s="203" t="s">
        <v>624</v>
      </c>
      <c r="D1805" s="203"/>
      <c r="E1805" s="203" t="s">
        <v>2873</v>
      </c>
      <c r="F1805" s="203" t="s">
        <v>629</v>
      </c>
      <c r="G1805" s="205" t="s">
        <v>629</v>
      </c>
      <c r="H1805" s="203" t="s">
        <v>79</v>
      </c>
      <c r="I1805" s="203" t="s">
        <v>1976</v>
      </c>
      <c r="J1805" s="203" t="s">
        <v>1977</v>
      </c>
      <c r="K1805" s="203" t="s">
        <v>629</v>
      </c>
      <c r="L1805" s="211">
        <v>41499.395416666703</v>
      </c>
      <c r="M1805" s="203" t="s">
        <v>630</v>
      </c>
      <c r="N1805" s="212">
        <v>2</v>
      </c>
      <c r="O1805" s="203" t="s">
        <v>629</v>
      </c>
      <c r="P1805" s="212">
        <v>39402</v>
      </c>
      <c r="Q1805" s="205">
        <v>1</v>
      </c>
      <c r="R1805" s="203" t="s">
        <v>632</v>
      </c>
      <c r="S1805" s="211">
        <v>41501.463981481502</v>
      </c>
      <c r="T1805" s="212">
        <v>-2</v>
      </c>
      <c r="U1805" s="224">
        <v>39402</v>
      </c>
    </row>
    <row r="1806" spans="1:21" s="183" customFormat="1" hidden="1">
      <c r="A1806" s="203" t="s">
        <v>622</v>
      </c>
      <c r="B1806" s="203" t="s">
        <v>623</v>
      </c>
      <c r="C1806" s="203" t="s">
        <v>624</v>
      </c>
      <c r="D1806" s="203"/>
      <c r="E1806" s="203" t="s">
        <v>2873</v>
      </c>
      <c r="F1806" s="203" t="s">
        <v>629</v>
      </c>
      <c r="G1806" s="205" t="s">
        <v>629</v>
      </c>
      <c r="H1806" s="203" t="s">
        <v>79</v>
      </c>
      <c r="I1806" s="203" t="s">
        <v>2875</v>
      </c>
      <c r="J1806" s="203" t="s">
        <v>2876</v>
      </c>
      <c r="K1806" s="203" t="s">
        <v>629</v>
      </c>
      <c r="L1806" s="211">
        <v>41499.395416666703</v>
      </c>
      <c r="M1806" s="203" t="s">
        <v>630</v>
      </c>
      <c r="N1806" s="212">
        <v>2</v>
      </c>
      <c r="O1806" s="203" t="s">
        <v>629</v>
      </c>
      <c r="P1806" s="212">
        <v>39326.22</v>
      </c>
      <c r="Q1806" s="205">
        <v>1</v>
      </c>
      <c r="R1806" s="203" t="s">
        <v>632</v>
      </c>
      <c r="S1806" s="211">
        <v>41501.463981481502</v>
      </c>
      <c r="T1806" s="212">
        <v>-2</v>
      </c>
      <c r="U1806" s="224">
        <v>39326.22</v>
      </c>
    </row>
    <row r="1807" spans="1:21" s="183" customFormat="1" hidden="1">
      <c r="A1807" s="203" t="s">
        <v>622</v>
      </c>
      <c r="B1807" s="203" t="s">
        <v>623</v>
      </c>
      <c r="C1807" s="203" t="s">
        <v>624</v>
      </c>
      <c r="D1807" s="203"/>
      <c r="E1807" s="203" t="s">
        <v>2873</v>
      </c>
      <c r="F1807" s="203" t="s">
        <v>629</v>
      </c>
      <c r="G1807" s="205" t="s">
        <v>629</v>
      </c>
      <c r="H1807" s="203" t="s">
        <v>79</v>
      </c>
      <c r="I1807" s="203" t="s">
        <v>2877</v>
      </c>
      <c r="J1807" s="203" t="s">
        <v>2878</v>
      </c>
      <c r="K1807" s="203" t="s">
        <v>629</v>
      </c>
      <c r="L1807" s="211">
        <v>41499.395416666703</v>
      </c>
      <c r="M1807" s="203" t="s">
        <v>630</v>
      </c>
      <c r="N1807" s="212">
        <v>2</v>
      </c>
      <c r="O1807" s="203" t="s">
        <v>629</v>
      </c>
      <c r="P1807" s="212">
        <v>368240.88</v>
      </c>
      <c r="Q1807" s="205">
        <v>1</v>
      </c>
      <c r="R1807" s="203" t="s">
        <v>632</v>
      </c>
      <c r="S1807" s="211">
        <v>41501.463981481502</v>
      </c>
      <c r="T1807" s="212">
        <v>-2</v>
      </c>
      <c r="U1807" s="224">
        <v>368240.88</v>
      </c>
    </row>
    <row r="1808" spans="1:21" s="183" customFormat="1" hidden="1">
      <c r="A1808" s="203" t="s">
        <v>622</v>
      </c>
      <c r="B1808" s="203" t="s">
        <v>623</v>
      </c>
      <c r="C1808" s="203" t="s">
        <v>624</v>
      </c>
      <c r="D1808" s="203"/>
      <c r="E1808" s="203" t="s">
        <v>2873</v>
      </c>
      <c r="F1808" s="203" t="s">
        <v>629</v>
      </c>
      <c r="G1808" s="205" t="s">
        <v>629</v>
      </c>
      <c r="H1808" s="203" t="s">
        <v>79</v>
      </c>
      <c r="I1808" s="203" t="s">
        <v>1268</v>
      </c>
      <c r="J1808" s="203" t="s">
        <v>1269</v>
      </c>
      <c r="K1808" s="203" t="s">
        <v>629</v>
      </c>
      <c r="L1808" s="211">
        <v>41499.395416666703</v>
      </c>
      <c r="M1808" s="203" t="s">
        <v>630</v>
      </c>
      <c r="N1808" s="212">
        <v>1</v>
      </c>
      <c r="O1808" s="203" t="s">
        <v>629</v>
      </c>
      <c r="P1808" s="212">
        <v>6303</v>
      </c>
      <c r="Q1808" s="205">
        <v>1</v>
      </c>
      <c r="R1808" s="203" t="s">
        <v>632</v>
      </c>
      <c r="S1808" s="211">
        <v>41501.463969907403</v>
      </c>
      <c r="T1808" s="212">
        <v>-1</v>
      </c>
      <c r="U1808" s="224">
        <v>6361.67</v>
      </c>
    </row>
    <row r="1809" spans="1:23" s="183" customFormat="1" hidden="1">
      <c r="A1809" s="203" t="s">
        <v>622</v>
      </c>
      <c r="B1809" s="203" t="s">
        <v>623</v>
      </c>
      <c r="C1809" s="203" t="s">
        <v>624</v>
      </c>
      <c r="D1809" s="203"/>
      <c r="E1809" s="203" t="s">
        <v>2873</v>
      </c>
      <c r="F1809" s="203" t="s">
        <v>629</v>
      </c>
      <c r="G1809" s="205" t="s">
        <v>629</v>
      </c>
      <c r="H1809" s="203" t="s">
        <v>79</v>
      </c>
      <c r="I1809" s="203" t="s">
        <v>2300</v>
      </c>
      <c r="J1809" s="203" t="s">
        <v>2301</v>
      </c>
      <c r="K1809" s="203" t="s">
        <v>629</v>
      </c>
      <c r="L1809" s="211">
        <v>41499.395416666703</v>
      </c>
      <c r="M1809" s="203" t="s">
        <v>630</v>
      </c>
      <c r="N1809" s="212">
        <v>1</v>
      </c>
      <c r="O1809" s="203" t="s">
        <v>629</v>
      </c>
      <c r="P1809" s="212">
        <v>62379.43</v>
      </c>
      <c r="Q1809" s="205">
        <v>1</v>
      </c>
      <c r="R1809" s="203" t="s">
        <v>632</v>
      </c>
      <c r="S1809" s="211">
        <v>41501.463969907403</v>
      </c>
      <c r="T1809" s="212">
        <v>-1</v>
      </c>
      <c r="U1809" s="224">
        <v>62379.43</v>
      </c>
    </row>
    <row r="1810" spans="1:23" s="183" customFormat="1" hidden="1">
      <c r="A1810" s="203" t="s">
        <v>622</v>
      </c>
      <c r="B1810" s="203" t="s">
        <v>623</v>
      </c>
      <c r="C1810" s="203" t="s">
        <v>624</v>
      </c>
      <c r="D1810" s="203"/>
      <c r="E1810" s="203" t="s">
        <v>2873</v>
      </c>
      <c r="F1810" s="203" t="s">
        <v>629</v>
      </c>
      <c r="G1810" s="205" t="s">
        <v>629</v>
      </c>
      <c r="H1810" s="203" t="s">
        <v>79</v>
      </c>
      <c r="I1810" s="203" t="s">
        <v>1978</v>
      </c>
      <c r="J1810" s="203" t="s">
        <v>424</v>
      </c>
      <c r="K1810" s="203" t="s">
        <v>629</v>
      </c>
      <c r="L1810" s="211">
        <v>41499.395416666703</v>
      </c>
      <c r="M1810" s="203" t="s">
        <v>630</v>
      </c>
      <c r="N1810" s="212">
        <v>2</v>
      </c>
      <c r="O1810" s="203" t="s">
        <v>629</v>
      </c>
      <c r="P1810" s="212">
        <v>164626</v>
      </c>
      <c r="Q1810" s="205">
        <v>1</v>
      </c>
      <c r="R1810" s="203" t="s">
        <v>632</v>
      </c>
      <c r="S1810" s="211">
        <v>41501.463969907403</v>
      </c>
      <c r="T1810" s="212">
        <v>-2</v>
      </c>
      <c r="U1810" s="224">
        <v>166312.66</v>
      </c>
    </row>
    <row r="1811" spans="1:23" s="183" customFormat="1" hidden="1">
      <c r="A1811" s="203" t="s">
        <v>622</v>
      </c>
      <c r="B1811" s="203" t="s">
        <v>623</v>
      </c>
      <c r="C1811" s="203" t="s">
        <v>624</v>
      </c>
      <c r="D1811" s="203"/>
      <c r="E1811" s="203" t="s">
        <v>2873</v>
      </c>
      <c r="F1811" s="203" t="s">
        <v>629</v>
      </c>
      <c r="G1811" s="205" t="s">
        <v>629</v>
      </c>
      <c r="H1811" s="203" t="s">
        <v>79</v>
      </c>
      <c r="I1811" s="203" t="s">
        <v>2879</v>
      </c>
      <c r="J1811" s="203" t="s">
        <v>2880</v>
      </c>
      <c r="K1811" s="203" t="s">
        <v>629</v>
      </c>
      <c r="L1811" s="211">
        <v>41499.395416666703</v>
      </c>
      <c r="M1811" s="203" t="s">
        <v>630</v>
      </c>
      <c r="N1811" s="212">
        <v>2</v>
      </c>
      <c r="O1811" s="203" t="s">
        <v>629</v>
      </c>
      <c r="P1811" s="212">
        <v>39567</v>
      </c>
      <c r="Q1811" s="205">
        <v>1</v>
      </c>
      <c r="R1811" s="203" t="s">
        <v>632</v>
      </c>
      <c r="S1811" s="211">
        <v>41501.463981481502</v>
      </c>
      <c r="T1811" s="212">
        <v>-2</v>
      </c>
      <c r="U1811" s="224">
        <v>39567</v>
      </c>
    </row>
    <row r="1812" spans="1:23" s="183" customFormat="1" hidden="1">
      <c r="A1812" s="203" t="s">
        <v>622</v>
      </c>
      <c r="B1812" s="203" t="s">
        <v>623</v>
      </c>
      <c r="C1812" s="203" t="s">
        <v>624</v>
      </c>
      <c r="D1812" s="203"/>
      <c r="E1812" s="203" t="s">
        <v>2873</v>
      </c>
      <c r="F1812" s="203" t="s">
        <v>629</v>
      </c>
      <c r="G1812" s="205" t="s">
        <v>629</v>
      </c>
      <c r="H1812" s="203" t="s">
        <v>79</v>
      </c>
      <c r="I1812" s="203" t="s">
        <v>649</v>
      </c>
      <c r="J1812" s="203" t="s">
        <v>431</v>
      </c>
      <c r="K1812" s="203" t="s">
        <v>629</v>
      </c>
      <c r="L1812" s="211">
        <v>41499.395416666703</v>
      </c>
      <c r="M1812" s="203" t="s">
        <v>630</v>
      </c>
      <c r="N1812" s="212">
        <v>1</v>
      </c>
      <c r="O1812" s="203" t="s">
        <v>629</v>
      </c>
      <c r="P1812" s="212">
        <v>70810.67</v>
      </c>
      <c r="Q1812" s="205">
        <v>1</v>
      </c>
      <c r="R1812" s="203" t="s">
        <v>632</v>
      </c>
      <c r="S1812" s="211">
        <v>41501.463969907403</v>
      </c>
      <c r="T1812" s="212">
        <v>-1</v>
      </c>
      <c r="U1812" s="224">
        <v>70810.67</v>
      </c>
    </row>
    <row r="1813" spans="1:23" s="183" customFormat="1" hidden="1">
      <c r="A1813" s="203" t="s">
        <v>622</v>
      </c>
      <c r="B1813" s="203" t="s">
        <v>623</v>
      </c>
      <c r="C1813" s="203" t="s">
        <v>624</v>
      </c>
      <c r="D1813" s="203"/>
      <c r="E1813" s="203" t="s">
        <v>2873</v>
      </c>
      <c r="F1813" s="203" t="s">
        <v>629</v>
      </c>
      <c r="G1813" s="205" t="s">
        <v>629</v>
      </c>
      <c r="H1813" s="203" t="s">
        <v>79</v>
      </c>
      <c r="I1813" s="203" t="s">
        <v>649</v>
      </c>
      <c r="J1813" s="203" t="s">
        <v>431</v>
      </c>
      <c r="K1813" s="203" t="s">
        <v>629</v>
      </c>
      <c r="L1813" s="211">
        <v>41499.395416666703</v>
      </c>
      <c r="M1813" s="203" t="s">
        <v>630</v>
      </c>
      <c r="N1813" s="212">
        <v>1</v>
      </c>
      <c r="O1813" s="203" t="s">
        <v>629</v>
      </c>
      <c r="P1813" s="212">
        <v>70810.67</v>
      </c>
      <c r="Q1813" s="205">
        <v>2</v>
      </c>
      <c r="R1813" s="203" t="s">
        <v>632</v>
      </c>
      <c r="S1813" s="211">
        <v>41507.406828703701</v>
      </c>
      <c r="T1813" s="212">
        <v>-2</v>
      </c>
      <c r="U1813" s="224">
        <v>141621.34</v>
      </c>
    </row>
    <row r="1814" spans="1:23" s="183" customFormat="1" hidden="1">
      <c r="A1814" s="203" t="s">
        <v>622</v>
      </c>
      <c r="B1814" s="203" t="s">
        <v>623</v>
      </c>
      <c r="C1814" s="203" t="s">
        <v>624</v>
      </c>
      <c r="D1814" s="228"/>
      <c r="E1814" s="203" t="s">
        <v>2881</v>
      </c>
      <c r="F1814" s="203" t="s">
        <v>629</v>
      </c>
      <c r="G1814" s="205" t="s">
        <v>629</v>
      </c>
      <c r="H1814" s="203" t="s">
        <v>79</v>
      </c>
      <c r="I1814" s="203" t="s">
        <v>886</v>
      </c>
      <c r="J1814" s="203" t="s">
        <v>887</v>
      </c>
      <c r="K1814" s="203" t="s">
        <v>629</v>
      </c>
      <c r="L1814" s="211">
        <v>41508.479386574101</v>
      </c>
      <c r="M1814" s="203" t="s">
        <v>630</v>
      </c>
      <c r="N1814" s="212">
        <v>4</v>
      </c>
      <c r="O1814" s="203" t="s">
        <v>629</v>
      </c>
      <c r="P1814" s="212">
        <v>5880000</v>
      </c>
      <c r="Q1814" s="205">
        <v>1</v>
      </c>
      <c r="R1814" s="203" t="s">
        <v>632</v>
      </c>
      <c r="S1814" s="211">
        <v>41508.594502314802</v>
      </c>
      <c r="T1814" s="212">
        <v>-4</v>
      </c>
      <c r="U1814" s="224">
        <v>5880000</v>
      </c>
    </row>
    <row r="1815" spans="1:23" ht="14.25" customHeight="1">
      <c r="A1815" s="203" t="s">
        <v>622</v>
      </c>
      <c r="B1815" s="203" t="s">
        <v>623</v>
      </c>
      <c r="C1815" s="206" t="s">
        <v>624</v>
      </c>
      <c r="D1815" s="207"/>
      <c r="E1815" s="188" t="s">
        <v>2882</v>
      </c>
      <c r="F1815" s="203" t="s">
        <v>2883</v>
      </c>
      <c r="G1815" s="205">
        <v>1</v>
      </c>
      <c r="H1815" s="206" t="s">
        <v>79</v>
      </c>
      <c r="I1815" s="188" t="s">
        <v>2884</v>
      </c>
      <c r="J1815" s="190" t="s">
        <v>2885</v>
      </c>
      <c r="K1815" s="188" t="s">
        <v>634</v>
      </c>
      <c r="L1815" s="213">
        <v>41625.638819444401</v>
      </c>
      <c r="M1815" s="206" t="s">
        <v>630</v>
      </c>
      <c r="N1815" s="214">
        <v>1</v>
      </c>
      <c r="O1815" s="188" t="s">
        <v>631</v>
      </c>
      <c r="P1815" s="212">
        <v>20645625</v>
      </c>
      <c r="Q1815" s="225">
        <v>1</v>
      </c>
      <c r="R1815" s="188" t="s">
        <v>632</v>
      </c>
      <c r="S1815" s="213">
        <v>41617.676539351902</v>
      </c>
      <c r="T1815" s="226">
        <v>-1</v>
      </c>
      <c r="U1815" s="224">
        <v>20645625</v>
      </c>
      <c r="V1815" s="227">
        <f t="shared" ref="V1815:V1818" si="2">L1815-S1815</f>
        <v>7.9622800924989861</v>
      </c>
      <c r="W1815" s="193" t="s">
        <v>635</v>
      </c>
    </row>
    <row r="1816" spans="1:23" s="183" customFormat="1" hidden="1">
      <c r="A1816" s="203" t="s">
        <v>622</v>
      </c>
      <c r="B1816" s="203" t="s">
        <v>623</v>
      </c>
      <c r="C1816" s="203" t="s">
        <v>624</v>
      </c>
      <c r="D1816" s="204"/>
      <c r="E1816" s="203" t="s">
        <v>2882</v>
      </c>
      <c r="F1816" s="203" t="s">
        <v>2883</v>
      </c>
      <c r="G1816" s="205">
        <v>1</v>
      </c>
      <c r="H1816" s="203" t="s">
        <v>79</v>
      </c>
      <c r="I1816" s="203" t="s">
        <v>2884</v>
      </c>
      <c r="J1816" s="203" t="s">
        <v>2885</v>
      </c>
      <c r="K1816" s="203" t="s">
        <v>634</v>
      </c>
      <c r="L1816" s="211">
        <v>41625.638819444401</v>
      </c>
      <c r="M1816" s="203" t="s">
        <v>630</v>
      </c>
      <c r="N1816" s="212">
        <v>1</v>
      </c>
      <c r="O1816" s="203" t="s">
        <v>631</v>
      </c>
      <c r="P1816" s="212">
        <v>20645625</v>
      </c>
      <c r="Q1816" s="205">
        <v>2</v>
      </c>
      <c r="R1816" s="203" t="s">
        <v>995</v>
      </c>
      <c r="S1816" s="211">
        <v>41617.6781134259</v>
      </c>
      <c r="T1816" s="212">
        <v>1</v>
      </c>
      <c r="U1816" s="224">
        <v>-20645625</v>
      </c>
    </row>
    <row r="1817" spans="1:23" ht="14.25" customHeight="1">
      <c r="A1817" s="203" t="s">
        <v>622</v>
      </c>
      <c r="B1817" s="203" t="s">
        <v>623</v>
      </c>
      <c r="C1817" s="206" t="s">
        <v>624</v>
      </c>
      <c r="D1817" s="207"/>
      <c r="E1817" s="188" t="s">
        <v>2882</v>
      </c>
      <c r="F1817" s="203" t="s">
        <v>2883</v>
      </c>
      <c r="G1817" s="205">
        <v>1</v>
      </c>
      <c r="H1817" s="206" t="s">
        <v>79</v>
      </c>
      <c r="I1817" s="188" t="s">
        <v>2884</v>
      </c>
      <c r="J1817" s="190" t="s">
        <v>2885</v>
      </c>
      <c r="K1817" s="188" t="s">
        <v>634</v>
      </c>
      <c r="L1817" s="213">
        <v>41625.638819444401</v>
      </c>
      <c r="M1817" s="206" t="s">
        <v>630</v>
      </c>
      <c r="N1817" s="214">
        <v>1</v>
      </c>
      <c r="O1817" s="188" t="s">
        <v>631</v>
      </c>
      <c r="P1817" s="212">
        <v>20645625</v>
      </c>
      <c r="Q1817" s="225">
        <v>3</v>
      </c>
      <c r="R1817" s="188" t="s">
        <v>632</v>
      </c>
      <c r="S1817" s="213">
        <v>41620.6102777778</v>
      </c>
      <c r="T1817" s="226">
        <v>-1</v>
      </c>
      <c r="U1817" s="224">
        <v>20645625</v>
      </c>
      <c r="V1817" s="227">
        <f t="shared" si="2"/>
        <v>5.028541666601086</v>
      </c>
      <c r="W1817" s="193" t="s">
        <v>635</v>
      </c>
    </row>
    <row r="1818" spans="1:23" ht="14.25" customHeight="1">
      <c r="A1818" s="203" t="s">
        <v>622</v>
      </c>
      <c r="B1818" s="203" t="s">
        <v>623</v>
      </c>
      <c r="C1818" s="206" t="s">
        <v>624</v>
      </c>
      <c r="D1818" s="207"/>
      <c r="E1818" s="188" t="s">
        <v>2882</v>
      </c>
      <c r="F1818" s="203" t="s">
        <v>2883</v>
      </c>
      <c r="G1818" s="205">
        <v>2</v>
      </c>
      <c r="H1818" s="206" t="s">
        <v>79</v>
      </c>
      <c r="I1818" s="188" t="s">
        <v>2886</v>
      </c>
      <c r="J1818" s="190" t="s">
        <v>2887</v>
      </c>
      <c r="K1818" s="188" t="s">
        <v>634</v>
      </c>
      <c r="L1818" s="213">
        <v>41625.638819444401</v>
      </c>
      <c r="M1818" s="206" t="s">
        <v>630</v>
      </c>
      <c r="N1818" s="214">
        <v>1</v>
      </c>
      <c r="O1818" s="188" t="s">
        <v>631</v>
      </c>
      <c r="P1818" s="212">
        <v>26998125</v>
      </c>
      <c r="Q1818" s="225">
        <v>1</v>
      </c>
      <c r="R1818" s="188" t="s">
        <v>632</v>
      </c>
      <c r="S1818" s="213">
        <v>41617.676539351902</v>
      </c>
      <c r="T1818" s="226">
        <v>-1</v>
      </c>
      <c r="U1818" s="224">
        <v>26998125</v>
      </c>
      <c r="V1818" s="227">
        <f t="shared" si="2"/>
        <v>7.9622800924989861</v>
      </c>
      <c r="W1818" s="193" t="s">
        <v>635</v>
      </c>
    </row>
    <row r="1819" spans="1:23" s="183" customFormat="1" hidden="1">
      <c r="A1819" s="203" t="s">
        <v>622</v>
      </c>
      <c r="B1819" s="203" t="s">
        <v>623</v>
      </c>
      <c r="C1819" s="203" t="s">
        <v>624</v>
      </c>
      <c r="D1819" s="204"/>
      <c r="E1819" s="203" t="s">
        <v>2882</v>
      </c>
      <c r="F1819" s="203" t="s">
        <v>2883</v>
      </c>
      <c r="G1819" s="205">
        <v>2</v>
      </c>
      <c r="H1819" s="203" t="s">
        <v>79</v>
      </c>
      <c r="I1819" s="203" t="s">
        <v>2886</v>
      </c>
      <c r="J1819" s="203" t="s">
        <v>2887</v>
      </c>
      <c r="K1819" s="203" t="s">
        <v>634</v>
      </c>
      <c r="L1819" s="211">
        <v>41625.638819444401</v>
      </c>
      <c r="M1819" s="203" t="s">
        <v>630</v>
      </c>
      <c r="N1819" s="212">
        <v>1</v>
      </c>
      <c r="O1819" s="203" t="s">
        <v>631</v>
      </c>
      <c r="P1819" s="212">
        <v>26998125</v>
      </c>
      <c r="Q1819" s="205">
        <v>2</v>
      </c>
      <c r="R1819" s="203" t="s">
        <v>995</v>
      </c>
      <c r="S1819" s="211">
        <v>41617.6783796296</v>
      </c>
      <c r="T1819" s="212">
        <v>1</v>
      </c>
      <c r="U1819" s="224">
        <v>-26998125</v>
      </c>
    </row>
    <row r="1820" spans="1:23" ht="14.25" customHeight="1">
      <c r="A1820" s="203" t="s">
        <v>622</v>
      </c>
      <c r="B1820" s="203" t="s">
        <v>623</v>
      </c>
      <c r="C1820" s="206" t="s">
        <v>624</v>
      </c>
      <c r="D1820" s="207"/>
      <c r="E1820" s="188" t="s">
        <v>2882</v>
      </c>
      <c r="F1820" s="203" t="s">
        <v>2883</v>
      </c>
      <c r="G1820" s="205">
        <v>2</v>
      </c>
      <c r="H1820" s="206" t="s">
        <v>79</v>
      </c>
      <c r="I1820" s="188" t="s">
        <v>2886</v>
      </c>
      <c r="J1820" s="190" t="s">
        <v>2887</v>
      </c>
      <c r="K1820" s="188" t="s">
        <v>634</v>
      </c>
      <c r="L1820" s="213">
        <v>41625.638819444401</v>
      </c>
      <c r="M1820" s="206" t="s">
        <v>630</v>
      </c>
      <c r="N1820" s="214">
        <v>1</v>
      </c>
      <c r="O1820" s="188" t="s">
        <v>631</v>
      </c>
      <c r="P1820" s="212">
        <v>26998125</v>
      </c>
      <c r="Q1820" s="225">
        <v>3</v>
      </c>
      <c r="R1820" s="188" t="s">
        <v>632</v>
      </c>
      <c r="S1820" s="213">
        <v>41620.610289351898</v>
      </c>
      <c r="T1820" s="226">
        <v>-1</v>
      </c>
      <c r="U1820" s="224">
        <v>26998125</v>
      </c>
      <c r="V1820" s="227">
        <f t="shared" ref="V1820:V1824" si="3">L1820-S1820</f>
        <v>5.0285300925024785</v>
      </c>
      <c r="W1820" s="193" t="s">
        <v>635</v>
      </c>
    </row>
    <row r="1821" spans="1:23" ht="14.25" customHeight="1">
      <c r="A1821" s="203" t="s">
        <v>622</v>
      </c>
      <c r="B1821" s="203" t="s">
        <v>623</v>
      </c>
      <c r="C1821" s="206" t="s">
        <v>624</v>
      </c>
      <c r="D1821" s="207"/>
      <c r="E1821" s="188" t="s">
        <v>2882</v>
      </c>
      <c r="F1821" s="203" t="s">
        <v>2883</v>
      </c>
      <c r="G1821" s="205">
        <v>3</v>
      </c>
      <c r="H1821" s="206" t="s">
        <v>79</v>
      </c>
      <c r="I1821" s="188" t="s">
        <v>2888</v>
      </c>
      <c r="J1821" s="190" t="s">
        <v>2889</v>
      </c>
      <c r="K1821" s="188" t="s">
        <v>634</v>
      </c>
      <c r="L1821" s="213">
        <v>41625.638819444401</v>
      </c>
      <c r="M1821" s="206" t="s">
        <v>630</v>
      </c>
      <c r="N1821" s="214">
        <v>1</v>
      </c>
      <c r="O1821" s="188" t="s">
        <v>631</v>
      </c>
      <c r="P1821" s="212">
        <v>31127250</v>
      </c>
      <c r="Q1821" s="225">
        <v>1</v>
      </c>
      <c r="R1821" s="188" t="s">
        <v>632</v>
      </c>
      <c r="S1821" s="213">
        <v>41617.676539351902</v>
      </c>
      <c r="T1821" s="226">
        <v>-1</v>
      </c>
      <c r="U1821" s="224">
        <v>31127250</v>
      </c>
      <c r="V1821" s="227">
        <f t="shared" si="3"/>
        <v>7.9622800924989861</v>
      </c>
      <c r="W1821" s="193" t="s">
        <v>635</v>
      </c>
    </row>
    <row r="1822" spans="1:23" s="183" customFormat="1" hidden="1">
      <c r="A1822" s="203" t="s">
        <v>622</v>
      </c>
      <c r="B1822" s="203" t="s">
        <v>623</v>
      </c>
      <c r="C1822" s="203" t="s">
        <v>624</v>
      </c>
      <c r="D1822" s="204"/>
      <c r="E1822" s="203" t="s">
        <v>2882</v>
      </c>
      <c r="F1822" s="203" t="s">
        <v>2883</v>
      </c>
      <c r="G1822" s="205">
        <v>3</v>
      </c>
      <c r="H1822" s="203" t="s">
        <v>79</v>
      </c>
      <c r="I1822" s="203" t="s">
        <v>2888</v>
      </c>
      <c r="J1822" s="203" t="s">
        <v>2889</v>
      </c>
      <c r="K1822" s="203" t="s">
        <v>634</v>
      </c>
      <c r="L1822" s="211">
        <v>41625.638819444401</v>
      </c>
      <c r="M1822" s="203" t="s">
        <v>630</v>
      </c>
      <c r="N1822" s="212">
        <v>1</v>
      </c>
      <c r="O1822" s="203" t="s">
        <v>631</v>
      </c>
      <c r="P1822" s="212">
        <v>31127250</v>
      </c>
      <c r="Q1822" s="205">
        <v>2</v>
      </c>
      <c r="R1822" s="203" t="s">
        <v>995</v>
      </c>
      <c r="S1822" s="211">
        <v>41617.678680555597</v>
      </c>
      <c r="T1822" s="212">
        <v>1</v>
      </c>
      <c r="U1822" s="224">
        <v>-31127250</v>
      </c>
    </row>
    <row r="1823" spans="1:23" ht="14.25" customHeight="1">
      <c r="A1823" s="203" t="s">
        <v>622</v>
      </c>
      <c r="B1823" s="203" t="s">
        <v>623</v>
      </c>
      <c r="C1823" s="206" t="s">
        <v>624</v>
      </c>
      <c r="D1823" s="207"/>
      <c r="E1823" s="188" t="s">
        <v>2882</v>
      </c>
      <c r="F1823" s="203" t="s">
        <v>2883</v>
      </c>
      <c r="G1823" s="205">
        <v>3</v>
      </c>
      <c r="H1823" s="206" t="s">
        <v>79</v>
      </c>
      <c r="I1823" s="188" t="s">
        <v>2888</v>
      </c>
      <c r="J1823" s="190" t="s">
        <v>2889</v>
      </c>
      <c r="K1823" s="188" t="s">
        <v>634</v>
      </c>
      <c r="L1823" s="213">
        <v>41625.638819444401</v>
      </c>
      <c r="M1823" s="206" t="s">
        <v>630</v>
      </c>
      <c r="N1823" s="214">
        <v>1</v>
      </c>
      <c r="O1823" s="188" t="s">
        <v>631</v>
      </c>
      <c r="P1823" s="212">
        <v>31127250</v>
      </c>
      <c r="Q1823" s="225">
        <v>3</v>
      </c>
      <c r="R1823" s="188" t="s">
        <v>632</v>
      </c>
      <c r="S1823" s="213">
        <v>41620.610289351898</v>
      </c>
      <c r="T1823" s="226">
        <v>-1</v>
      </c>
      <c r="U1823" s="224">
        <v>31127250</v>
      </c>
      <c r="V1823" s="227">
        <f t="shared" si="3"/>
        <v>5.0285300925024785</v>
      </c>
      <c r="W1823" s="193" t="s">
        <v>635</v>
      </c>
    </row>
    <row r="1824" spans="1:23" ht="14.25" customHeight="1">
      <c r="A1824" s="203" t="s">
        <v>622</v>
      </c>
      <c r="B1824" s="203" t="s">
        <v>623</v>
      </c>
      <c r="C1824" s="206" t="s">
        <v>624</v>
      </c>
      <c r="D1824" s="207"/>
      <c r="E1824" s="188" t="s">
        <v>2882</v>
      </c>
      <c r="F1824" s="203" t="s">
        <v>2883</v>
      </c>
      <c r="G1824" s="205">
        <v>4</v>
      </c>
      <c r="H1824" s="206" t="s">
        <v>79</v>
      </c>
      <c r="I1824" s="188" t="s">
        <v>2890</v>
      </c>
      <c r="J1824" s="190" t="s">
        <v>2891</v>
      </c>
      <c r="K1824" s="188" t="s">
        <v>634</v>
      </c>
      <c r="L1824" s="213">
        <v>41625.638819444401</v>
      </c>
      <c r="M1824" s="206" t="s">
        <v>630</v>
      </c>
      <c r="N1824" s="214">
        <v>1</v>
      </c>
      <c r="O1824" s="188" t="s">
        <v>631</v>
      </c>
      <c r="P1824" s="212">
        <v>43832250</v>
      </c>
      <c r="Q1824" s="225">
        <v>1</v>
      </c>
      <c r="R1824" s="188" t="s">
        <v>632</v>
      </c>
      <c r="S1824" s="213">
        <v>41617.676539351902</v>
      </c>
      <c r="T1824" s="226">
        <v>-1</v>
      </c>
      <c r="U1824" s="224">
        <v>43832250</v>
      </c>
      <c r="V1824" s="227">
        <f t="shared" si="3"/>
        <v>7.9622800924989861</v>
      </c>
      <c r="W1824" s="193" t="s">
        <v>635</v>
      </c>
    </row>
    <row r="1825" spans="1:23" s="183" customFormat="1" hidden="1">
      <c r="A1825" s="203" t="s">
        <v>622</v>
      </c>
      <c r="B1825" s="203" t="s">
        <v>623</v>
      </c>
      <c r="C1825" s="203" t="s">
        <v>624</v>
      </c>
      <c r="D1825" s="204"/>
      <c r="E1825" s="203" t="s">
        <v>2882</v>
      </c>
      <c r="F1825" s="203" t="s">
        <v>2883</v>
      </c>
      <c r="G1825" s="205">
        <v>4</v>
      </c>
      <c r="H1825" s="203" t="s">
        <v>79</v>
      </c>
      <c r="I1825" s="203" t="s">
        <v>2890</v>
      </c>
      <c r="J1825" s="203" t="s">
        <v>2891</v>
      </c>
      <c r="K1825" s="203" t="s">
        <v>634</v>
      </c>
      <c r="L1825" s="211">
        <v>41625.638819444401</v>
      </c>
      <c r="M1825" s="203" t="s">
        <v>630</v>
      </c>
      <c r="N1825" s="212">
        <v>1</v>
      </c>
      <c r="O1825" s="203" t="s">
        <v>631</v>
      </c>
      <c r="P1825" s="212">
        <v>43832250</v>
      </c>
      <c r="Q1825" s="205">
        <v>2</v>
      </c>
      <c r="R1825" s="203" t="s">
        <v>995</v>
      </c>
      <c r="S1825" s="211">
        <v>41617.678946759297</v>
      </c>
      <c r="T1825" s="212">
        <v>1</v>
      </c>
      <c r="U1825" s="224">
        <v>-43832250</v>
      </c>
    </row>
    <row r="1826" spans="1:23" ht="14.25" customHeight="1">
      <c r="A1826" s="203" t="s">
        <v>622</v>
      </c>
      <c r="B1826" s="203" t="s">
        <v>623</v>
      </c>
      <c r="C1826" s="206" t="s">
        <v>624</v>
      </c>
      <c r="D1826" s="207"/>
      <c r="E1826" s="188" t="s">
        <v>2882</v>
      </c>
      <c r="F1826" s="203" t="s">
        <v>2883</v>
      </c>
      <c r="G1826" s="205">
        <v>4</v>
      </c>
      <c r="H1826" s="206" t="s">
        <v>79</v>
      </c>
      <c r="I1826" s="188" t="s">
        <v>2890</v>
      </c>
      <c r="J1826" s="190" t="s">
        <v>2891</v>
      </c>
      <c r="K1826" s="188" t="s">
        <v>634</v>
      </c>
      <c r="L1826" s="213">
        <v>41625.638819444401</v>
      </c>
      <c r="M1826" s="206" t="s">
        <v>630</v>
      </c>
      <c r="N1826" s="214">
        <v>1</v>
      </c>
      <c r="O1826" s="188" t="s">
        <v>631</v>
      </c>
      <c r="P1826" s="212">
        <v>43832250</v>
      </c>
      <c r="Q1826" s="225">
        <v>3</v>
      </c>
      <c r="R1826" s="188" t="s">
        <v>632</v>
      </c>
      <c r="S1826" s="213">
        <v>41620.610289351898</v>
      </c>
      <c r="T1826" s="226">
        <v>-1</v>
      </c>
      <c r="U1826" s="224">
        <v>43832250</v>
      </c>
      <c r="V1826" s="227">
        <f t="shared" ref="V1826:V1830" si="4">L1826-S1826</f>
        <v>5.0285300925024785</v>
      </c>
      <c r="W1826" s="193" t="s">
        <v>635</v>
      </c>
    </row>
    <row r="1827" spans="1:23" ht="14.25" customHeight="1">
      <c r="A1827" s="203" t="s">
        <v>622</v>
      </c>
      <c r="B1827" s="203" t="s">
        <v>623</v>
      </c>
      <c r="C1827" s="206" t="s">
        <v>624</v>
      </c>
      <c r="D1827" s="207"/>
      <c r="E1827" s="188" t="s">
        <v>2882</v>
      </c>
      <c r="F1827" s="203" t="s">
        <v>2883</v>
      </c>
      <c r="G1827" s="205">
        <v>5</v>
      </c>
      <c r="H1827" s="206" t="s">
        <v>79</v>
      </c>
      <c r="I1827" s="188" t="s">
        <v>2892</v>
      </c>
      <c r="J1827" s="190" t="s">
        <v>2893</v>
      </c>
      <c r="K1827" s="188" t="s">
        <v>634</v>
      </c>
      <c r="L1827" s="213">
        <v>41625.638819444401</v>
      </c>
      <c r="M1827" s="206" t="s">
        <v>630</v>
      </c>
      <c r="N1827" s="214">
        <v>1</v>
      </c>
      <c r="O1827" s="188" t="s">
        <v>631</v>
      </c>
      <c r="P1827" s="212">
        <v>32397750</v>
      </c>
      <c r="Q1827" s="225">
        <v>1</v>
      </c>
      <c r="R1827" s="188" t="s">
        <v>632</v>
      </c>
      <c r="S1827" s="213">
        <v>41617.676527777803</v>
      </c>
      <c r="T1827" s="226">
        <v>-1</v>
      </c>
      <c r="U1827" s="224">
        <v>32397750</v>
      </c>
      <c r="V1827" s="227">
        <f t="shared" si="4"/>
        <v>7.9622916665975936</v>
      </c>
      <c r="W1827" s="193" t="s">
        <v>635</v>
      </c>
    </row>
    <row r="1828" spans="1:23" s="183" customFormat="1" hidden="1">
      <c r="A1828" s="203" t="s">
        <v>622</v>
      </c>
      <c r="B1828" s="203" t="s">
        <v>623</v>
      </c>
      <c r="C1828" s="203" t="s">
        <v>624</v>
      </c>
      <c r="D1828" s="204"/>
      <c r="E1828" s="203" t="s">
        <v>2882</v>
      </c>
      <c r="F1828" s="203" t="s">
        <v>2883</v>
      </c>
      <c r="G1828" s="205">
        <v>5</v>
      </c>
      <c r="H1828" s="203" t="s">
        <v>79</v>
      </c>
      <c r="I1828" s="203" t="s">
        <v>2892</v>
      </c>
      <c r="J1828" s="203" t="s">
        <v>2893</v>
      </c>
      <c r="K1828" s="203" t="s">
        <v>634</v>
      </c>
      <c r="L1828" s="211">
        <v>41625.638819444401</v>
      </c>
      <c r="M1828" s="203" t="s">
        <v>630</v>
      </c>
      <c r="N1828" s="212">
        <v>1</v>
      </c>
      <c r="O1828" s="203" t="s">
        <v>631</v>
      </c>
      <c r="P1828" s="212">
        <v>32397750</v>
      </c>
      <c r="Q1828" s="205">
        <v>2</v>
      </c>
      <c r="R1828" s="203" t="s">
        <v>995</v>
      </c>
      <c r="S1828" s="211">
        <v>41617.678576388898</v>
      </c>
      <c r="T1828" s="212">
        <v>1</v>
      </c>
      <c r="U1828" s="224">
        <v>-32397750</v>
      </c>
    </row>
    <row r="1829" spans="1:23" ht="14.25" customHeight="1">
      <c r="A1829" s="203" t="s">
        <v>622</v>
      </c>
      <c r="B1829" s="203" t="s">
        <v>623</v>
      </c>
      <c r="C1829" s="206" t="s">
        <v>624</v>
      </c>
      <c r="D1829" s="207"/>
      <c r="E1829" s="188" t="s">
        <v>2882</v>
      </c>
      <c r="F1829" s="203" t="s">
        <v>2883</v>
      </c>
      <c r="G1829" s="205">
        <v>5</v>
      </c>
      <c r="H1829" s="206" t="s">
        <v>79</v>
      </c>
      <c r="I1829" s="188" t="s">
        <v>2892</v>
      </c>
      <c r="J1829" s="190" t="s">
        <v>2893</v>
      </c>
      <c r="K1829" s="188" t="s">
        <v>634</v>
      </c>
      <c r="L1829" s="213">
        <v>41625.638819444401</v>
      </c>
      <c r="M1829" s="206" t="s">
        <v>630</v>
      </c>
      <c r="N1829" s="214">
        <v>1</v>
      </c>
      <c r="O1829" s="188" t="s">
        <v>631</v>
      </c>
      <c r="P1829" s="212">
        <v>32397750</v>
      </c>
      <c r="Q1829" s="225">
        <v>3</v>
      </c>
      <c r="R1829" s="188" t="s">
        <v>632</v>
      </c>
      <c r="S1829" s="213">
        <v>41620.610289351898</v>
      </c>
      <c r="T1829" s="226">
        <v>-1</v>
      </c>
      <c r="U1829" s="224">
        <v>32397750</v>
      </c>
      <c r="V1829" s="227">
        <f t="shared" si="4"/>
        <v>5.0285300925024785</v>
      </c>
      <c r="W1829" s="193" t="s">
        <v>635</v>
      </c>
    </row>
    <row r="1830" spans="1:23" ht="14.25" customHeight="1">
      <c r="A1830" s="203" t="s">
        <v>622</v>
      </c>
      <c r="B1830" s="203" t="s">
        <v>623</v>
      </c>
      <c r="C1830" s="206" t="s">
        <v>624</v>
      </c>
      <c r="D1830" s="207"/>
      <c r="E1830" s="188" t="s">
        <v>2882</v>
      </c>
      <c r="F1830" s="203" t="s">
        <v>2883</v>
      </c>
      <c r="G1830" s="205">
        <v>6</v>
      </c>
      <c r="H1830" s="206" t="s">
        <v>79</v>
      </c>
      <c r="I1830" s="188" t="s">
        <v>2894</v>
      </c>
      <c r="J1830" s="190" t="s">
        <v>2895</v>
      </c>
      <c r="K1830" s="188" t="s">
        <v>634</v>
      </c>
      <c r="L1830" s="213">
        <v>41625.638819444401</v>
      </c>
      <c r="M1830" s="206" t="s">
        <v>630</v>
      </c>
      <c r="N1830" s="214">
        <v>1</v>
      </c>
      <c r="O1830" s="188" t="s">
        <v>631</v>
      </c>
      <c r="P1830" s="212">
        <v>18422250</v>
      </c>
      <c r="Q1830" s="225">
        <v>1</v>
      </c>
      <c r="R1830" s="188" t="s">
        <v>632</v>
      </c>
      <c r="S1830" s="213">
        <v>41617.676539351902</v>
      </c>
      <c r="T1830" s="226">
        <v>-1</v>
      </c>
      <c r="U1830" s="224">
        <v>18422250</v>
      </c>
      <c r="V1830" s="227">
        <f t="shared" si="4"/>
        <v>7.9622800924989861</v>
      </c>
      <c r="W1830" s="193" t="s">
        <v>635</v>
      </c>
    </row>
    <row r="1831" spans="1:23" s="183" customFormat="1" hidden="1">
      <c r="A1831" s="203" t="s">
        <v>622</v>
      </c>
      <c r="B1831" s="203" t="s">
        <v>623</v>
      </c>
      <c r="C1831" s="203" t="s">
        <v>624</v>
      </c>
      <c r="D1831" s="204"/>
      <c r="E1831" s="203" t="s">
        <v>2882</v>
      </c>
      <c r="F1831" s="203" t="s">
        <v>2883</v>
      </c>
      <c r="G1831" s="205">
        <v>6</v>
      </c>
      <c r="H1831" s="203" t="s">
        <v>79</v>
      </c>
      <c r="I1831" s="203" t="s">
        <v>2894</v>
      </c>
      <c r="J1831" s="203" t="s">
        <v>2895</v>
      </c>
      <c r="K1831" s="203" t="s">
        <v>634</v>
      </c>
      <c r="L1831" s="211">
        <v>41625.638819444401</v>
      </c>
      <c r="M1831" s="203" t="s">
        <v>630</v>
      </c>
      <c r="N1831" s="212">
        <v>1</v>
      </c>
      <c r="O1831" s="203" t="s">
        <v>631</v>
      </c>
      <c r="P1831" s="212">
        <v>18422250</v>
      </c>
      <c r="Q1831" s="205">
        <v>2</v>
      </c>
      <c r="R1831" s="203" t="s">
        <v>995</v>
      </c>
      <c r="S1831" s="211">
        <v>41617.679212962998</v>
      </c>
      <c r="T1831" s="212">
        <v>1</v>
      </c>
      <c r="U1831" s="224">
        <v>-18422250</v>
      </c>
    </row>
    <row r="1832" spans="1:23" ht="14.25" customHeight="1">
      <c r="A1832" s="203" t="s">
        <v>622</v>
      </c>
      <c r="B1832" s="203" t="s">
        <v>623</v>
      </c>
      <c r="C1832" s="206" t="s">
        <v>624</v>
      </c>
      <c r="D1832" s="207"/>
      <c r="E1832" s="188" t="s">
        <v>2882</v>
      </c>
      <c r="F1832" s="203" t="s">
        <v>2883</v>
      </c>
      <c r="G1832" s="205">
        <v>6</v>
      </c>
      <c r="H1832" s="206" t="s">
        <v>79</v>
      </c>
      <c r="I1832" s="188" t="s">
        <v>2894</v>
      </c>
      <c r="J1832" s="190" t="s">
        <v>2895</v>
      </c>
      <c r="K1832" s="188" t="s">
        <v>634</v>
      </c>
      <c r="L1832" s="213">
        <v>41625.638819444401</v>
      </c>
      <c r="M1832" s="206" t="s">
        <v>630</v>
      </c>
      <c r="N1832" s="214">
        <v>1</v>
      </c>
      <c r="O1832" s="188" t="s">
        <v>631</v>
      </c>
      <c r="P1832" s="212">
        <v>18422250</v>
      </c>
      <c r="Q1832" s="225">
        <v>3</v>
      </c>
      <c r="R1832" s="188" t="s">
        <v>632</v>
      </c>
      <c r="S1832" s="213">
        <v>41620.610289351898</v>
      </c>
      <c r="T1832" s="226">
        <v>-1</v>
      </c>
      <c r="U1832" s="224">
        <v>18422250</v>
      </c>
      <c r="V1832" s="227">
        <f t="shared" ref="V1832:V1835" si="5">L1832-S1832</f>
        <v>5.0285300925024785</v>
      </c>
      <c r="W1832" s="193" t="s">
        <v>635</v>
      </c>
    </row>
    <row r="1833" spans="1:23" ht="14.25" customHeight="1">
      <c r="A1833" s="203" t="s">
        <v>622</v>
      </c>
      <c r="B1833" s="203" t="s">
        <v>623</v>
      </c>
      <c r="C1833" s="206" t="s">
        <v>624</v>
      </c>
      <c r="D1833" s="207"/>
      <c r="E1833" s="188" t="s">
        <v>2882</v>
      </c>
      <c r="F1833" s="203" t="s">
        <v>2883</v>
      </c>
      <c r="G1833" s="205">
        <v>7</v>
      </c>
      <c r="H1833" s="206" t="s">
        <v>79</v>
      </c>
      <c r="I1833" s="188" t="s">
        <v>2896</v>
      </c>
      <c r="J1833" s="190" t="s">
        <v>2897</v>
      </c>
      <c r="K1833" s="188" t="s">
        <v>634</v>
      </c>
      <c r="L1833" s="213">
        <v>41625.638819444401</v>
      </c>
      <c r="M1833" s="206" t="s">
        <v>630</v>
      </c>
      <c r="N1833" s="214">
        <v>1</v>
      </c>
      <c r="O1833" s="188" t="s">
        <v>631</v>
      </c>
      <c r="P1833" s="212">
        <v>36209250</v>
      </c>
      <c r="Q1833" s="225">
        <v>1</v>
      </c>
      <c r="R1833" s="188" t="s">
        <v>632</v>
      </c>
      <c r="S1833" s="213">
        <v>41617.6794212963</v>
      </c>
      <c r="T1833" s="226">
        <v>-1</v>
      </c>
      <c r="U1833" s="224">
        <v>36209250</v>
      </c>
      <c r="V1833" s="227">
        <f t="shared" si="5"/>
        <v>7.9593981481011724</v>
      </c>
      <c r="W1833" s="193" t="s">
        <v>635</v>
      </c>
    </row>
    <row r="1834" spans="1:23" s="183" customFormat="1" hidden="1">
      <c r="A1834" s="203" t="s">
        <v>622</v>
      </c>
      <c r="B1834" s="203" t="s">
        <v>623</v>
      </c>
      <c r="C1834" s="203" t="s">
        <v>624</v>
      </c>
      <c r="D1834" s="204"/>
      <c r="E1834" s="203" t="s">
        <v>2882</v>
      </c>
      <c r="F1834" s="203" t="s">
        <v>2883</v>
      </c>
      <c r="G1834" s="205">
        <v>7</v>
      </c>
      <c r="H1834" s="203" t="s">
        <v>79</v>
      </c>
      <c r="I1834" s="203" t="s">
        <v>2896</v>
      </c>
      <c r="J1834" s="203" t="s">
        <v>2897</v>
      </c>
      <c r="K1834" s="203" t="s">
        <v>634</v>
      </c>
      <c r="L1834" s="211">
        <v>41625.638819444401</v>
      </c>
      <c r="M1834" s="203" t="s">
        <v>630</v>
      </c>
      <c r="N1834" s="212">
        <v>1</v>
      </c>
      <c r="O1834" s="203" t="s">
        <v>631</v>
      </c>
      <c r="P1834" s="212">
        <v>36209250</v>
      </c>
      <c r="Q1834" s="205">
        <v>2</v>
      </c>
      <c r="R1834" s="203" t="s">
        <v>995</v>
      </c>
      <c r="S1834" s="211">
        <v>41620.6097800926</v>
      </c>
      <c r="T1834" s="212">
        <v>1</v>
      </c>
      <c r="U1834" s="224">
        <v>-36209250</v>
      </c>
    </row>
    <row r="1835" spans="1:23" ht="14.25" customHeight="1">
      <c r="A1835" s="203" t="s">
        <v>622</v>
      </c>
      <c r="B1835" s="203" t="s">
        <v>623</v>
      </c>
      <c r="C1835" s="206" t="s">
        <v>624</v>
      </c>
      <c r="D1835" s="207"/>
      <c r="E1835" s="188" t="s">
        <v>2882</v>
      </c>
      <c r="F1835" s="203" t="s">
        <v>2883</v>
      </c>
      <c r="G1835" s="205">
        <v>7</v>
      </c>
      <c r="H1835" s="206" t="s">
        <v>79</v>
      </c>
      <c r="I1835" s="188" t="s">
        <v>2896</v>
      </c>
      <c r="J1835" s="190" t="s">
        <v>2897</v>
      </c>
      <c r="K1835" s="188" t="s">
        <v>634</v>
      </c>
      <c r="L1835" s="213">
        <v>41625.638819444401</v>
      </c>
      <c r="M1835" s="206" t="s">
        <v>630</v>
      </c>
      <c r="N1835" s="214">
        <v>1</v>
      </c>
      <c r="O1835" s="188" t="s">
        <v>631</v>
      </c>
      <c r="P1835" s="212">
        <v>36209250</v>
      </c>
      <c r="Q1835" s="225">
        <v>3</v>
      </c>
      <c r="R1835" s="188" t="s">
        <v>632</v>
      </c>
      <c r="S1835" s="213">
        <v>41620.610289351898</v>
      </c>
      <c r="T1835" s="226">
        <v>-1</v>
      </c>
      <c r="U1835" s="224">
        <v>36209250</v>
      </c>
      <c r="V1835" s="227">
        <f t="shared" si="5"/>
        <v>5.0285300925024785</v>
      </c>
      <c r="W1835" s="193" t="s">
        <v>635</v>
      </c>
    </row>
    <row r="1836" spans="1:23" s="183" customFormat="1" hidden="1">
      <c r="A1836" s="203" t="s">
        <v>622</v>
      </c>
      <c r="B1836" s="203" t="s">
        <v>623</v>
      </c>
      <c r="C1836" s="203" t="s">
        <v>624</v>
      </c>
      <c r="D1836" s="208"/>
      <c r="E1836" s="203" t="s">
        <v>2882</v>
      </c>
      <c r="F1836" s="203" t="s">
        <v>629</v>
      </c>
      <c r="G1836" s="205" t="s">
        <v>629</v>
      </c>
      <c r="H1836" s="203" t="s">
        <v>79</v>
      </c>
      <c r="I1836" s="203" t="s">
        <v>2894</v>
      </c>
      <c r="J1836" s="203" t="s">
        <v>2895</v>
      </c>
      <c r="K1836" s="203" t="s">
        <v>629</v>
      </c>
      <c r="L1836" s="211">
        <v>41477.423680555599</v>
      </c>
      <c r="M1836" s="203" t="s">
        <v>630</v>
      </c>
      <c r="N1836" s="212">
        <v>1</v>
      </c>
      <c r="O1836" s="203" t="s">
        <v>629</v>
      </c>
      <c r="P1836" s="212">
        <v>0</v>
      </c>
      <c r="Q1836" s="205">
        <v>1</v>
      </c>
      <c r="R1836" s="203" t="s">
        <v>632</v>
      </c>
      <c r="S1836" s="211">
        <v>41617.676539351902</v>
      </c>
      <c r="T1836" s="212">
        <v>-1</v>
      </c>
      <c r="U1836" s="224">
        <v>18422250</v>
      </c>
    </row>
    <row r="1837" spans="1:23" s="183" customFormat="1" hidden="1">
      <c r="A1837" s="203" t="s">
        <v>622</v>
      </c>
      <c r="B1837" s="203" t="s">
        <v>623</v>
      </c>
      <c r="C1837" s="203" t="s">
        <v>624</v>
      </c>
      <c r="D1837" s="203"/>
      <c r="E1837" s="203" t="s">
        <v>2882</v>
      </c>
      <c r="F1837" s="203" t="s">
        <v>629</v>
      </c>
      <c r="G1837" s="205" t="s">
        <v>629</v>
      </c>
      <c r="H1837" s="203" t="s">
        <v>79</v>
      </c>
      <c r="I1837" s="203" t="s">
        <v>2894</v>
      </c>
      <c r="J1837" s="203" t="s">
        <v>2895</v>
      </c>
      <c r="K1837" s="203" t="s">
        <v>629</v>
      </c>
      <c r="L1837" s="211">
        <v>41477.423680555599</v>
      </c>
      <c r="M1837" s="203" t="s">
        <v>630</v>
      </c>
      <c r="N1837" s="212">
        <v>1</v>
      </c>
      <c r="O1837" s="203" t="s">
        <v>629</v>
      </c>
      <c r="P1837" s="212">
        <v>0</v>
      </c>
      <c r="Q1837" s="205">
        <v>2</v>
      </c>
      <c r="R1837" s="203" t="s">
        <v>995</v>
      </c>
      <c r="S1837" s="211">
        <v>41617.679212962998</v>
      </c>
      <c r="T1837" s="212">
        <v>1</v>
      </c>
      <c r="U1837" s="224">
        <v>-18422250</v>
      </c>
    </row>
    <row r="1838" spans="1:23" s="183" customFormat="1" hidden="1">
      <c r="A1838" s="203" t="s">
        <v>622</v>
      </c>
      <c r="B1838" s="203" t="s">
        <v>623</v>
      </c>
      <c r="C1838" s="203" t="s">
        <v>624</v>
      </c>
      <c r="D1838" s="203"/>
      <c r="E1838" s="203" t="s">
        <v>2882</v>
      </c>
      <c r="F1838" s="203" t="s">
        <v>629</v>
      </c>
      <c r="G1838" s="205" t="s">
        <v>629</v>
      </c>
      <c r="H1838" s="203" t="s">
        <v>79</v>
      </c>
      <c r="I1838" s="203" t="s">
        <v>2894</v>
      </c>
      <c r="J1838" s="203" t="s">
        <v>2895</v>
      </c>
      <c r="K1838" s="203" t="s">
        <v>629</v>
      </c>
      <c r="L1838" s="211">
        <v>41477.423680555599</v>
      </c>
      <c r="M1838" s="203" t="s">
        <v>630</v>
      </c>
      <c r="N1838" s="212">
        <v>1</v>
      </c>
      <c r="O1838" s="203" t="s">
        <v>629</v>
      </c>
      <c r="P1838" s="212">
        <v>0</v>
      </c>
      <c r="Q1838" s="205">
        <v>3</v>
      </c>
      <c r="R1838" s="203" t="s">
        <v>632</v>
      </c>
      <c r="S1838" s="211">
        <v>41620.610289351898</v>
      </c>
      <c r="T1838" s="212">
        <v>-1</v>
      </c>
      <c r="U1838" s="224">
        <v>18422250</v>
      </c>
    </row>
    <row r="1839" spans="1:23" s="183" customFormat="1" hidden="1">
      <c r="A1839" s="203" t="s">
        <v>622</v>
      </c>
      <c r="B1839" s="203" t="s">
        <v>623</v>
      </c>
      <c r="C1839" s="203" t="s">
        <v>624</v>
      </c>
      <c r="D1839" s="203"/>
      <c r="E1839" s="203" t="s">
        <v>2882</v>
      </c>
      <c r="F1839" s="203" t="s">
        <v>629</v>
      </c>
      <c r="G1839" s="205" t="s">
        <v>629</v>
      </c>
      <c r="H1839" s="203" t="s">
        <v>79</v>
      </c>
      <c r="I1839" s="203" t="s">
        <v>2884</v>
      </c>
      <c r="J1839" s="203" t="s">
        <v>2885</v>
      </c>
      <c r="K1839" s="203" t="s">
        <v>629</v>
      </c>
      <c r="L1839" s="211">
        <v>41534.423680555599</v>
      </c>
      <c r="M1839" s="203" t="s">
        <v>630</v>
      </c>
      <c r="N1839" s="212">
        <v>1</v>
      </c>
      <c r="O1839" s="203" t="s">
        <v>629</v>
      </c>
      <c r="P1839" s="212">
        <v>0</v>
      </c>
      <c r="Q1839" s="205">
        <v>1</v>
      </c>
      <c r="R1839" s="203" t="s">
        <v>632</v>
      </c>
      <c r="S1839" s="211">
        <v>41617.676539351902</v>
      </c>
      <c r="T1839" s="212">
        <v>-1</v>
      </c>
      <c r="U1839" s="224">
        <v>20645625</v>
      </c>
    </row>
    <row r="1840" spans="1:23" s="183" customFormat="1" hidden="1">
      <c r="A1840" s="203" t="s">
        <v>622</v>
      </c>
      <c r="B1840" s="203" t="s">
        <v>623</v>
      </c>
      <c r="C1840" s="203" t="s">
        <v>624</v>
      </c>
      <c r="D1840" s="203"/>
      <c r="E1840" s="203" t="s">
        <v>2882</v>
      </c>
      <c r="F1840" s="203" t="s">
        <v>629</v>
      </c>
      <c r="G1840" s="205" t="s">
        <v>629</v>
      </c>
      <c r="H1840" s="203" t="s">
        <v>79</v>
      </c>
      <c r="I1840" s="203" t="s">
        <v>2884</v>
      </c>
      <c r="J1840" s="203" t="s">
        <v>2885</v>
      </c>
      <c r="K1840" s="203" t="s">
        <v>629</v>
      </c>
      <c r="L1840" s="211">
        <v>41534.423680555599</v>
      </c>
      <c r="M1840" s="203" t="s">
        <v>630</v>
      </c>
      <c r="N1840" s="212">
        <v>1</v>
      </c>
      <c r="O1840" s="203" t="s">
        <v>629</v>
      </c>
      <c r="P1840" s="212">
        <v>0</v>
      </c>
      <c r="Q1840" s="205">
        <v>2</v>
      </c>
      <c r="R1840" s="203" t="s">
        <v>995</v>
      </c>
      <c r="S1840" s="211">
        <v>41617.6781134259</v>
      </c>
      <c r="T1840" s="212">
        <v>1</v>
      </c>
      <c r="U1840" s="224">
        <v>-20645625</v>
      </c>
    </row>
    <row r="1841" spans="1:21" s="183" customFormat="1" hidden="1">
      <c r="A1841" s="203" t="s">
        <v>622</v>
      </c>
      <c r="B1841" s="203" t="s">
        <v>623</v>
      </c>
      <c r="C1841" s="203" t="s">
        <v>624</v>
      </c>
      <c r="D1841" s="203"/>
      <c r="E1841" s="203" t="s">
        <v>2882</v>
      </c>
      <c r="F1841" s="203" t="s">
        <v>629</v>
      </c>
      <c r="G1841" s="205" t="s">
        <v>629</v>
      </c>
      <c r="H1841" s="203" t="s">
        <v>79</v>
      </c>
      <c r="I1841" s="203" t="s">
        <v>2884</v>
      </c>
      <c r="J1841" s="203" t="s">
        <v>2885</v>
      </c>
      <c r="K1841" s="203" t="s">
        <v>629</v>
      </c>
      <c r="L1841" s="211">
        <v>41534.423680555599</v>
      </c>
      <c r="M1841" s="203" t="s">
        <v>630</v>
      </c>
      <c r="N1841" s="212">
        <v>1</v>
      </c>
      <c r="O1841" s="203" t="s">
        <v>629</v>
      </c>
      <c r="P1841" s="212">
        <v>0</v>
      </c>
      <c r="Q1841" s="205">
        <v>3</v>
      </c>
      <c r="R1841" s="203" t="s">
        <v>632</v>
      </c>
      <c r="S1841" s="211">
        <v>41620.6102777778</v>
      </c>
      <c r="T1841" s="212">
        <v>-1</v>
      </c>
      <c r="U1841" s="224">
        <v>20645625</v>
      </c>
    </row>
    <row r="1842" spans="1:21" s="183" customFormat="1" hidden="1">
      <c r="A1842" s="203" t="s">
        <v>622</v>
      </c>
      <c r="B1842" s="203" t="s">
        <v>623</v>
      </c>
      <c r="C1842" s="203" t="s">
        <v>624</v>
      </c>
      <c r="D1842" s="203"/>
      <c r="E1842" s="203" t="s">
        <v>2882</v>
      </c>
      <c r="F1842" s="203" t="s">
        <v>629</v>
      </c>
      <c r="G1842" s="205" t="s">
        <v>629</v>
      </c>
      <c r="H1842" s="203" t="s">
        <v>79</v>
      </c>
      <c r="I1842" s="203" t="s">
        <v>2886</v>
      </c>
      <c r="J1842" s="203" t="s">
        <v>2887</v>
      </c>
      <c r="K1842" s="203" t="s">
        <v>629</v>
      </c>
      <c r="L1842" s="211">
        <v>41534.423680555599</v>
      </c>
      <c r="M1842" s="203" t="s">
        <v>630</v>
      </c>
      <c r="N1842" s="212">
        <v>1</v>
      </c>
      <c r="O1842" s="203" t="s">
        <v>629</v>
      </c>
      <c r="P1842" s="212">
        <v>0</v>
      </c>
      <c r="Q1842" s="205">
        <v>1</v>
      </c>
      <c r="R1842" s="203" t="s">
        <v>632</v>
      </c>
      <c r="S1842" s="211">
        <v>41617.676539351902</v>
      </c>
      <c r="T1842" s="212">
        <v>-1</v>
      </c>
      <c r="U1842" s="224">
        <v>26998125</v>
      </c>
    </row>
    <row r="1843" spans="1:21" s="183" customFormat="1" hidden="1">
      <c r="A1843" s="203" t="s">
        <v>622</v>
      </c>
      <c r="B1843" s="203" t="s">
        <v>623</v>
      </c>
      <c r="C1843" s="203" t="s">
        <v>624</v>
      </c>
      <c r="D1843" s="203"/>
      <c r="E1843" s="203" t="s">
        <v>2882</v>
      </c>
      <c r="F1843" s="203" t="s">
        <v>629</v>
      </c>
      <c r="G1843" s="205" t="s">
        <v>629</v>
      </c>
      <c r="H1843" s="203" t="s">
        <v>79</v>
      </c>
      <c r="I1843" s="203" t="s">
        <v>2886</v>
      </c>
      <c r="J1843" s="203" t="s">
        <v>2887</v>
      </c>
      <c r="K1843" s="203" t="s">
        <v>629</v>
      </c>
      <c r="L1843" s="211">
        <v>41534.423680555599</v>
      </c>
      <c r="M1843" s="203" t="s">
        <v>630</v>
      </c>
      <c r="N1843" s="212">
        <v>1</v>
      </c>
      <c r="O1843" s="203" t="s">
        <v>629</v>
      </c>
      <c r="P1843" s="212">
        <v>0</v>
      </c>
      <c r="Q1843" s="205">
        <v>2</v>
      </c>
      <c r="R1843" s="203" t="s">
        <v>995</v>
      </c>
      <c r="S1843" s="211">
        <v>41617.6783796296</v>
      </c>
      <c r="T1843" s="212">
        <v>1</v>
      </c>
      <c r="U1843" s="224">
        <v>-26998125</v>
      </c>
    </row>
    <row r="1844" spans="1:21" s="183" customFormat="1" hidden="1">
      <c r="A1844" s="203" t="s">
        <v>622</v>
      </c>
      <c r="B1844" s="203" t="s">
        <v>623</v>
      </c>
      <c r="C1844" s="203" t="s">
        <v>624</v>
      </c>
      <c r="D1844" s="203"/>
      <c r="E1844" s="203" t="s">
        <v>2882</v>
      </c>
      <c r="F1844" s="203" t="s">
        <v>629</v>
      </c>
      <c r="G1844" s="205" t="s">
        <v>629</v>
      </c>
      <c r="H1844" s="203" t="s">
        <v>79</v>
      </c>
      <c r="I1844" s="203" t="s">
        <v>2886</v>
      </c>
      <c r="J1844" s="203" t="s">
        <v>2887</v>
      </c>
      <c r="K1844" s="203" t="s">
        <v>629</v>
      </c>
      <c r="L1844" s="211">
        <v>41534.423680555599</v>
      </c>
      <c r="M1844" s="203" t="s">
        <v>630</v>
      </c>
      <c r="N1844" s="212">
        <v>1</v>
      </c>
      <c r="O1844" s="203" t="s">
        <v>629</v>
      </c>
      <c r="P1844" s="212">
        <v>0</v>
      </c>
      <c r="Q1844" s="205">
        <v>3</v>
      </c>
      <c r="R1844" s="203" t="s">
        <v>632</v>
      </c>
      <c r="S1844" s="211">
        <v>41620.610289351898</v>
      </c>
      <c r="T1844" s="212">
        <v>-1</v>
      </c>
      <c r="U1844" s="224">
        <v>26998125</v>
      </c>
    </row>
    <row r="1845" spans="1:21" s="183" customFormat="1" hidden="1">
      <c r="A1845" s="203" t="s">
        <v>622</v>
      </c>
      <c r="B1845" s="203" t="s">
        <v>623</v>
      </c>
      <c r="C1845" s="203" t="s">
        <v>624</v>
      </c>
      <c r="D1845" s="203"/>
      <c r="E1845" s="203" t="s">
        <v>2882</v>
      </c>
      <c r="F1845" s="203" t="s">
        <v>629</v>
      </c>
      <c r="G1845" s="205" t="s">
        <v>629</v>
      </c>
      <c r="H1845" s="203" t="s">
        <v>79</v>
      </c>
      <c r="I1845" s="203" t="s">
        <v>2888</v>
      </c>
      <c r="J1845" s="203" t="s">
        <v>2889</v>
      </c>
      <c r="K1845" s="203" t="s">
        <v>629</v>
      </c>
      <c r="L1845" s="211">
        <v>41534.423680555599</v>
      </c>
      <c r="M1845" s="203" t="s">
        <v>630</v>
      </c>
      <c r="N1845" s="212">
        <v>1</v>
      </c>
      <c r="O1845" s="203" t="s">
        <v>629</v>
      </c>
      <c r="P1845" s="212">
        <v>0</v>
      </c>
      <c r="Q1845" s="205">
        <v>1</v>
      </c>
      <c r="R1845" s="203" t="s">
        <v>632</v>
      </c>
      <c r="S1845" s="211">
        <v>41617.676539351902</v>
      </c>
      <c r="T1845" s="212">
        <v>-1</v>
      </c>
      <c r="U1845" s="224">
        <v>31127250</v>
      </c>
    </row>
    <row r="1846" spans="1:21" s="183" customFormat="1" hidden="1">
      <c r="A1846" s="203" t="s">
        <v>622</v>
      </c>
      <c r="B1846" s="203" t="s">
        <v>623</v>
      </c>
      <c r="C1846" s="203" t="s">
        <v>624</v>
      </c>
      <c r="D1846" s="203"/>
      <c r="E1846" s="203" t="s">
        <v>2882</v>
      </c>
      <c r="F1846" s="203" t="s">
        <v>629</v>
      </c>
      <c r="G1846" s="205" t="s">
        <v>629</v>
      </c>
      <c r="H1846" s="203" t="s">
        <v>79</v>
      </c>
      <c r="I1846" s="203" t="s">
        <v>2888</v>
      </c>
      <c r="J1846" s="203" t="s">
        <v>2889</v>
      </c>
      <c r="K1846" s="203" t="s">
        <v>629</v>
      </c>
      <c r="L1846" s="211">
        <v>41534.423680555599</v>
      </c>
      <c r="M1846" s="203" t="s">
        <v>630</v>
      </c>
      <c r="N1846" s="212">
        <v>1</v>
      </c>
      <c r="O1846" s="203" t="s">
        <v>629</v>
      </c>
      <c r="P1846" s="212">
        <v>0</v>
      </c>
      <c r="Q1846" s="205">
        <v>2</v>
      </c>
      <c r="R1846" s="203" t="s">
        <v>995</v>
      </c>
      <c r="S1846" s="211">
        <v>41617.678680555597</v>
      </c>
      <c r="T1846" s="212">
        <v>1</v>
      </c>
      <c r="U1846" s="224">
        <v>-31127250</v>
      </c>
    </row>
    <row r="1847" spans="1:21" s="183" customFormat="1" hidden="1">
      <c r="A1847" s="203" t="s">
        <v>622</v>
      </c>
      <c r="B1847" s="203" t="s">
        <v>623</v>
      </c>
      <c r="C1847" s="203" t="s">
        <v>624</v>
      </c>
      <c r="D1847" s="203"/>
      <c r="E1847" s="203" t="s">
        <v>2882</v>
      </c>
      <c r="F1847" s="203" t="s">
        <v>629</v>
      </c>
      <c r="G1847" s="205" t="s">
        <v>629</v>
      </c>
      <c r="H1847" s="203" t="s">
        <v>79</v>
      </c>
      <c r="I1847" s="203" t="s">
        <v>2888</v>
      </c>
      <c r="J1847" s="203" t="s">
        <v>2889</v>
      </c>
      <c r="K1847" s="203" t="s">
        <v>629</v>
      </c>
      <c r="L1847" s="211">
        <v>41534.423680555599</v>
      </c>
      <c r="M1847" s="203" t="s">
        <v>630</v>
      </c>
      <c r="N1847" s="212">
        <v>1</v>
      </c>
      <c r="O1847" s="203" t="s">
        <v>629</v>
      </c>
      <c r="P1847" s="212">
        <v>0</v>
      </c>
      <c r="Q1847" s="205">
        <v>3</v>
      </c>
      <c r="R1847" s="203" t="s">
        <v>632</v>
      </c>
      <c r="S1847" s="211">
        <v>41620.610289351898</v>
      </c>
      <c r="T1847" s="212">
        <v>-1</v>
      </c>
      <c r="U1847" s="224">
        <v>31127250</v>
      </c>
    </row>
    <row r="1848" spans="1:21" s="183" customFormat="1" hidden="1">
      <c r="A1848" s="203" t="s">
        <v>622</v>
      </c>
      <c r="B1848" s="203" t="s">
        <v>623</v>
      </c>
      <c r="C1848" s="203" t="s">
        <v>624</v>
      </c>
      <c r="D1848" s="203"/>
      <c r="E1848" s="203" t="s">
        <v>2882</v>
      </c>
      <c r="F1848" s="203" t="s">
        <v>629</v>
      </c>
      <c r="G1848" s="205" t="s">
        <v>629</v>
      </c>
      <c r="H1848" s="203" t="s">
        <v>79</v>
      </c>
      <c r="I1848" s="203" t="s">
        <v>2892</v>
      </c>
      <c r="J1848" s="203" t="s">
        <v>2893</v>
      </c>
      <c r="K1848" s="203" t="s">
        <v>629</v>
      </c>
      <c r="L1848" s="211">
        <v>41534.423680555599</v>
      </c>
      <c r="M1848" s="203" t="s">
        <v>630</v>
      </c>
      <c r="N1848" s="212">
        <v>1</v>
      </c>
      <c r="O1848" s="203" t="s">
        <v>629</v>
      </c>
      <c r="P1848" s="212">
        <v>0</v>
      </c>
      <c r="Q1848" s="205">
        <v>1</v>
      </c>
      <c r="R1848" s="203" t="s">
        <v>632</v>
      </c>
      <c r="S1848" s="211">
        <v>41617.676527777803</v>
      </c>
      <c r="T1848" s="212">
        <v>-1</v>
      </c>
      <c r="U1848" s="224">
        <v>32397750</v>
      </c>
    </row>
    <row r="1849" spans="1:21" s="183" customFormat="1" hidden="1">
      <c r="A1849" s="203" t="s">
        <v>622</v>
      </c>
      <c r="B1849" s="203" t="s">
        <v>623</v>
      </c>
      <c r="C1849" s="203" t="s">
        <v>624</v>
      </c>
      <c r="D1849" s="203"/>
      <c r="E1849" s="203" t="s">
        <v>2882</v>
      </c>
      <c r="F1849" s="203" t="s">
        <v>629</v>
      </c>
      <c r="G1849" s="205" t="s">
        <v>629</v>
      </c>
      <c r="H1849" s="203" t="s">
        <v>79</v>
      </c>
      <c r="I1849" s="203" t="s">
        <v>2892</v>
      </c>
      <c r="J1849" s="203" t="s">
        <v>2893</v>
      </c>
      <c r="K1849" s="203" t="s">
        <v>629</v>
      </c>
      <c r="L1849" s="211">
        <v>41534.423680555599</v>
      </c>
      <c r="M1849" s="203" t="s">
        <v>630</v>
      </c>
      <c r="N1849" s="212">
        <v>1</v>
      </c>
      <c r="O1849" s="203" t="s">
        <v>629</v>
      </c>
      <c r="P1849" s="212">
        <v>0</v>
      </c>
      <c r="Q1849" s="205">
        <v>2</v>
      </c>
      <c r="R1849" s="203" t="s">
        <v>995</v>
      </c>
      <c r="S1849" s="211">
        <v>41617.678576388898</v>
      </c>
      <c r="T1849" s="212">
        <v>1</v>
      </c>
      <c r="U1849" s="224">
        <v>-32397750</v>
      </c>
    </row>
    <row r="1850" spans="1:21" s="183" customFormat="1" hidden="1">
      <c r="A1850" s="203" t="s">
        <v>622</v>
      </c>
      <c r="B1850" s="203" t="s">
        <v>623</v>
      </c>
      <c r="C1850" s="203" t="s">
        <v>624</v>
      </c>
      <c r="D1850" s="203"/>
      <c r="E1850" s="203" t="s">
        <v>2882</v>
      </c>
      <c r="F1850" s="203" t="s">
        <v>629</v>
      </c>
      <c r="G1850" s="205" t="s">
        <v>629</v>
      </c>
      <c r="H1850" s="203" t="s">
        <v>79</v>
      </c>
      <c r="I1850" s="203" t="s">
        <v>2892</v>
      </c>
      <c r="J1850" s="203" t="s">
        <v>2893</v>
      </c>
      <c r="K1850" s="203" t="s">
        <v>629</v>
      </c>
      <c r="L1850" s="211">
        <v>41534.423680555599</v>
      </c>
      <c r="M1850" s="203" t="s">
        <v>630</v>
      </c>
      <c r="N1850" s="212">
        <v>1</v>
      </c>
      <c r="O1850" s="203" t="s">
        <v>629</v>
      </c>
      <c r="P1850" s="212">
        <v>0</v>
      </c>
      <c r="Q1850" s="205">
        <v>3</v>
      </c>
      <c r="R1850" s="203" t="s">
        <v>632</v>
      </c>
      <c r="S1850" s="211">
        <v>41620.610289351898</v>
      </c>
      <c r="T1850" s="212">
        <v>-1</v>
      </c>
      <c r="U1850" s="224">
        <v>32397750</v>
      </c>
    </row>
    <row r="1851" spans="1:21" s="183" customFormat="1" hidden="1">
      <c r="A1851" s="203" t="s">
        <v>622</v>
      </c>
      <c r="B1851" s="203" t="s">
        <v>623</v>
      </c>
      <c r="C1851" s="203" t="s">
        <v>624</v>
      </c>
      <c r="D1851" s="203"/>
      <c r="E1851" s="203" t="s">
        <v>2882</v>
      </c>
      <c r="F1851" s="203" t="s">
        <v>629</v>
      </c>
      <c r="G1851" s="205" t="s">
        <v>629</v>
      </c>
      <c r="H1851" s="203" t="s">
        <v>79</v>
      </c>
      <c r="I1851" s="203" t="s">
        <v>2896</v>
      </c>
      <c r="J1851" s="203" t="s">
        <v>2897</v>
      </c>
      <c r="K1851" s="203" t="s">
        <v>629</v>
      </c>
      <c r="L1851" s="211">
        <v>41534.423680555599</v>
      </c>
      <c r="M1851" s="203" t="s">
        <v>630</v>
      </c>
      <c r="N1851" s="212">
        <v>1</v>
      </c>
      <c r="O1851" s="203" t="s">
        <v>629</v>
      </c>
      <c r="P1851" s="212">
        <v>0</v>
      </c>
      <c r="Q1851" s="205">
        <v>1</v>
      </c>
      <c r="R1851" s="203" t="s">
        <v>632</v>
      </c>
      <c r="S1851" s="211">
        <v>41617.6794212963</v>
      </c>
      <c r="T1851" s="212">
        <v>-1</v>
      </c>
      <c r="U1851" s="224">
        <v>36209250</v>
      </c>
    </row>
    <row r="1852" spans="1:21" s="183" customFormat="1" hidden="1">
      <c r="A1852" s="203" t="s">
        <v>622</v>
      </c>
      <c r="B1852" s="203" t="s">
        <v>623</v>
      </c>
      <c r="C1852" s="203" t="s">
        <v>624</v>
      </c>
      <c r="D1852" s="203"/>
      <c r="E1852" s="203" t="s">
        <v>2882</v>
      </c>
      <c r="F1852" s="203" t="s">
        <v>629</v>
      </c>
      <c r="G1852" s="205" t="s">
        <v>629</v>
      </c>
      <c r="H1852" s="203" t="s">
        <v>79</v>
      </c>
      <c r="I1852" s="203" t="s">
        <v>2896</v>
      </c>
      <c r="J1852" s="203" t="s">
        <v>2897</v>
      </c>
      <c r="K1852" s="203" t="s">
        <v>629</v>
      </c>
      <c r="L1852" s="211">
        <v>41534.423680555599</v>
      </c>
      <c r="M1852" s="203" t="s">
        <v>630</v>
      </c>
      <c r="N1852" s="212">
        <v>1</v>
      </c>
      <c r="O1852" s="203" t="s">
        <v>629</v>
      </c>
      <c r="P1852" s="212">
        <v>0</v>
      </c>
      <c r="Q1852" s="205">
        <v>2</v>
      </c>
      <c r="R1852" s="203" t="s">
        <v>995</v>
      </c>
      <c r="S1852" s="211">
        <v>41620.6097800926</v>
      </c>
      <c r="T1852" s="212">
        <v>1</v>
      </c>
      <c r="U1852" s="224">
        <v>-36209250</v>
      </c>
    </row>
    <row r="1853" spans="1:21" s="183" customFormat="1" hidden="1">
      <c r="A1853" s="203" t="s">
        <v>622</v>
      </c>
      <c r="B1853" s="203" t="s">
        <v>623</v>
      </c>
      <c r="C1853" s="203" t="s">
        <v>624</v>
      </c>
      <c r="D1853" s="203"/>
      <c r="E1853" s="203" t="s">
        <v>2882</v>
      </c>
      <c r="F1853" s="203" t="s">
        <v>629</v>
      </c>
      <c r="G1853" s="205" t="s">
        <v>629</v>
      </c>
      <c r="H1853" s="203" t="s">
        <v>79</v>
      </c>
      <c r="I1853" s="203" t="s">
        <v>2896</v>
      </c>
      <c r="J1853" s="203" t="s">
        <v>2897</v>
      </c>
      <c r="K1853" s="203" t="s">
        <v>629</v>
      </c>
      <c r="L1853" s="211">
        <v>41534.423680555599</v>
      </c>
      <c r="M1853" s="203" t="s">
        <v>630</v>
      </c>
      <c r="N1853" s="212">
        <v>1</v>
      </c>
      <c r="O1853" s="203" t="s">
        <v>629</v>
      </c>
      <c r="P1853" s="212">
        <v>0</v>
      </c>
      <c r="Q1853" s="205">
        <v>3</v>
      </c>
      <c r="R1853" s="203" t="s">
        <v>632</v>
      </c>
      <c r="S1853" s="211">
        <v>41620.610289351898</v>
      </c>
      <c r="T1853" s="212">
        <v>-1</v>
      </c>
      <c r="U1853" s="224">
        <v>36209250</v>
      </c>
    </row>
    <row r="1854" spans="1:21" s="183" customFormat="1" hidden="1">
      <c r="A1854" s="203" t="s">
        <v>622</v>
      </c>
      <c r="B1854" s="203" t="s">
        <v>623</v>
      </c>
      <c r="C1854" s="203" t="s">
        <v>624</v>
      </c>
      <c r="D1854" s="203"/>
      <c r="E1854" s="203" t="s">
        <v>2882</v>
      </c>
      <c r="F1854" s="203" t="s">
        <v>629</v>
      </c>
      <c r="G1854" s="205" t="s">
        <v>629</v>
      </c>
      <c r="H1854" s="203" t="s">
        <v>79</v>
      </c>
      <c r="I1854" s="203" t="s">
        <v>2890</v>
      </c>
      <c r="J1854" s="203" t="s">
        <v>2891</v>
      </c>
      <c r="K1854" s="203" t="s">
        <v>629</v>
      </c>
      <c r="L1854" s="211">
        <v>41534.423680555599</v>
      </c>
      <c r="M1854" s="203" t="s">
        <v>630</v>
      </c>
      <c r="N1854" s="212">
        <v>1</v>
      </c>
      <c r="O1854" s="203" t="s">
        <v>629</v>
      </c>
      <c r="P1854" s="212">
        <v>0</v>
      </c>
      <c r="Q1854" s="205">
        <v>1</v>
      </c>
      <c r="R1854" s="203" t="s">
        <v>632</v>
      </c>
      <c r="S1854" s="211">
        <v>41617.676539351902</v>
      </c>
      <c r="T1854" s="212">
        <v>-1</v>
      </c>
      <c r="U1854" s="224">
        <v>43832250</v>
      </c>
    </row>
    <row r="1855" spans="1:21" s="183" customFormat="1" hidden="1">
      <c r="A1855" s="203" t="s">
        <v>622</v>
      </c>
      <c r="B1855" s="203" t="s">
        <v>623</v>
      </c>
      <c r="C1855" s="203" t="s">
        <v>624</v>
      </c>
      <c r="D1855" s="203"/>
      <c r="E1855" s="203" t="s">
        <v>2882</v>
      </c>
      <c r="F1855" s="203" t="s">
        <v>629</v>
      </c>
      <c r="G1855" s="205" t="s">
        <v>629</v>
      </c>
      <c r="H1855" s="203" t="s">
        <v>79</v>
      </c>
      <c r="I1855" s="203" t="s">
        <v>2890</v>
      </c>
      <c r="J1855" s="203" t="s">
        <v>2891</v>
      </c>
      <c r="K1855" s="203" t="s">
        <v>629</v>
      </c>
      <c r="L1855" s="211">
        <v>41534.423680555599</v>
      </c>
      <c r="M1855" s="203" t="s">
        <v>630</v>
      </c>
      <c r="N1855" s="212">
        <v>1</v>
      </c>
      <c r="O1855" s="203" t="s">
        <v>629</v>
      </c>
      <c r="P1855" s="212">
        <v>0</v>
      </c>
      <c r="Q1855" s="205">
        <v>2</v>
      </c>
      <c r="R1855" s="203" t="s">
        <v>995</v>
      </c>
      <c r="S1855" s="211">
        <v>41617.678946759297</v>
      </c>
      <c r="T1855" s="212">
        <v>1</v>
      </c>
      <c r="U1855" s="224">
        <v>-43832250</v>
      </c>
    </row>
    <row r="1856" spans="1:21" s="183" customFormat="1" hidden="1">
      <c r="A1856" s="203" t="s">
        <v>622</v>
      </c>
      <c r="B1856" s="203" t="s">
        <v>623</v>
      </c>
      <c r="C1856" s="203" t="s">
        <v>624</v>
      </c>
      <c r="D1856" s="203"/>
      <c r="E1856" s="203" t="s">
        <v>2882</v>
      </c>
      <c r="F1856" s="203" t="s">
        <v>629</v>
      </c>
      <c r="G1856" s="205" t="s">
        <v>629</v>
      </c>
      <c r="H1856" s="203" t="s">
        <v>79</v>
      </c>
      <c r="I1856" s="203" t="s">
        <v>2890</v>
      </c>
      <c r="J1856" s="203" t="s">
        <v>2891</v>
      </c>
      <c r="K1856" s="203" t="s">
        <v>629</v>
      </c>
      <c r="L1856" s="211">
        <v>41534.423680555599</v>
      </c>
      <c r="M1856" s="203" t="s">
        <v>630</v>
      </c>
      <c r="N1856" s="212">
        <v>1</v>
      </c>
      <c r="O1856" s="203" t="s">
        <v>629</v>
      </c>
      <c r="P1856" s="212">
        <v>0</v>
      </c>
      <c r="Q1856" s="205">
        <v>3</v>
      </c>
      <c r="R1856" s="203" t="s">
        <v>632</v>
      </c>
      <c r="S1856" s="211">
        <v>41620.610289351898</v>
      </c>
      <c r="T1856" s="212">
        <v>-1</v>
      </c>
      <c r="U1856" s="224">
        <v>43832250</v>
      </c>
    </row>
    <row r="1857" spans="1:21" s="183" customFormat="1" hidden="1">
      <c r="A1857" s="203" t="s">
        <v>622</v>
      </c>
      <c r="B1857" s="203" t="s">
        <v>623</v>
      </c>
      <c r="C1857" s="203" t="s">
        <v>624</v>
      </c>
      <c r="D1857" s="203"/>
      <c r="E1857" s="203" t="s">
        <v>2898</v>
      </c>
      <c r="F1857" s="203" t="s">
        <v>629</v>
      </c>
      <c r="G1857" s="205" t="s">
        <v>629</v>
      </c>
      <c r="H1857" s="203" t="s">
        <v>79</v>
      </c>
      <c r="I1857" s="203" t="s">
        <v>2899</v>
      </c>
      <c r="J1857" s="203" t="s">
        <v>2900</v>
      </c>
      <c r="K1857" s="203" t="s">
        <v>629</v>
      </c>
      <c r="L1857" s="211">
        <v>41552.471782407403</v>
      </c>
      <c r="M1857" s="203" t="s">
        <v>630</v>
      </c>
      <c r="N1857" s="212">
        <v>2</v>
      </c>
      <c r="O1857" s="203" t="s">
        <v>629</v>
      </c>
      <c r="P1857" s="212">
        <v>5335000</v>
      </c>
      <c r="Q1857" s="205">
        <v>1</v>
      </c>
      <c r="R1857" s="203" t="s">
        <v>632</v>
      </c>
      <c r="S1857" s="211">
        <v>41551.704131944403</v>
      </c>
      <c r="T1857" s="212">
        <v>-2</v>
      </c>
      <c r="U1857" s="224">
        <v>5335000</v>
      </c>
    </row>
    <row r="1858" spans="1:21" s="183" customFormat="1" hidden="1">
      <c r="A1858" s="203" t="s">
        <v>622</v>
      </c>
      <c r="B1858" s="203" t="s">
        <v>623</v>
      </c>
      <c r="C1858" s="203" t="s">
        <v>624</v>
      </c>
      <c r="D1858" s="203"/>
      <c r="E1858" s="203" t="s">
        <v>2901</v>
      </c>
      <c r="F1858" s="203" t="s">
        <v>629</v>
      </c>
      <c r="G1858" s="205" t="s">
        <v>629</v>
      </c>
      <c r="H1858" s="203" t="s">
        <v>79</v>
      </c>
      <c r="I1858" s="203" t="s">
        <v>1695</v>
      </c>
      <c r="J1858" s="203" t="s">
        <v>1696</v>
      </c>
      <c r="K1858" s="203" t="s">
        <v>629</v>
      </c>
      <c r="L1858" s="211">
        <v>41501.345613425903</v>
      </c>
      <c r="M1858" s="203" t="s">
        <v>630</v>
      </c>
      <c r="N1858" s="212">
        <v>1</v>
      </c>
      <c r="O1858" s="203" t="s">
        <v>629</v>
      </c>
      <c r="P1858" s="212">
        <v>48700</v>
      </c>
      <c r="Q1858" s="205">
        <v>1</v>
      </c>
      <c r="R1858" s="203" t="s">
        <v>629</v>
      </c>
      <c r="S1858" s="203" t="s">
        <v>629</v>
      </c>
      <c r="T1858" s="212" t="s">
        <v>629</v>
      </c>
      <c r="U1858" s="224" t="s">
        <v>629</v>
      </c>
    </row>
    <row r="1859" spans="1:21" s="183" customFormat="1" hidden="1">
      <c r="A1859" s="203" t="s">
        <v>622</v>
      </c>
      <c r="B1859" s="203" t="s">
        <v>623</v>
      </c>
      <c r="C1859" s="203" t="s">
        <v>624</v>
      </c>
      <c r="D1859" s="203"/>
      <c r="E1859" s="203" t="s">
        <v>2902</v>
      </c>
      <c r="F1859" s="203" t="s">
        <v>2903</v>
      </c>
      <c r="G1859" s="205">
        <v>1</v>
      </c>
      <c r="H1859" s="203" t="s">
        <v>537</v>
      </c>
      <c r="I1859" s="203" t="s">
        <v>629</v>
      </c>
      <c r="J1859" s="203" t="s">
        <v>2904</v>
      </c>
      <c r="K1859" s="203" t="s">
        <v>629</v>
      </c>
      <c r="L1859" s="211">
        <v>41537.732673611099</v>
      </c>
      <c r="M1859" s="203" t="s">
        <v>629</v>
      </c>
      <c r="N1859" s="212">
        <v>1</v>
      </c>
      <c r="O1859" s="203" t="s">
        <v>693</v>
      </c>
      <c r="P1859" s="212">
        <v>0</v>
      </c>
      <c r="Q1859" s="205">
        <v>1</v>
      </c>
      <c r="R1859" s="203" t="s">
        <v>629</v>
      </c>
      <c r="S1859" s="203" t="s">
        <v>629</v>
      </c>
      <c r="T1859" s="212" t="s">
        <v>629</v>
      </c>
      <c r="U1859" s="224" t="s">
        <v>629</v>
      </c>
    </row>
    <row r="1860" spans="1:21" s="183" customFormat="1" hidden="1">
      <c r="A1860" s="203" t="s">
        <v>622</v>
      </c>
      <c r="B1860" s="203" t="s">
        <v>623</v>
      </c>
      <c r="C1860" s="203" t="s">
        <v>624</v>
      </c>
      <c r="D1860" s="203"/>
      <c r="E1860" s="203" t="s">
        <v>2902</v>
      </c>
      <c r="F1860" s="203" t="s">
        <v>2905</v>
      </c>
      <c r="G1860" s="205">
        <v>10</v>
      </c>
      <c r="H1860" s="203" t="s">
        <v>79</v>
      </c>
      <c r="I1860" s="203" t="s">
        <v>2906</v>
      </c>
      <c r="J1860" s="203" t="s">
        <v>2907</v>
      </c>
      <c r="K1860" s="203" t="s">
        <v>629</v>
      </c>
      <c r="L1860" s="211">
        <v>41537.590775463003</v>
      </c>
      <c r="M1860" s="203" t="s">
        <v>629</v>
      </c>
      <c r="N1860" s="212">
        <v>3</v>
      </c>
      <c r="O1860" s="203" t="s">
        <v>2908</v>
      </c>
      <c r="P1860" s="212">
        <v>0</v>
      </c>
      <c r="Q1860" s="205">
        <v>1</v>
      </c>
      <c r="R1860" s="203" t="s">
        <v>629</v>
      </c>
      <c r="S1860" s="203" t="s">
        <v>629</v>
      </c>
      <c r="T1860" s="212" t="s">
        <v>629</v>
      </c>
      <c r="U1860" s="224" t="s">
        <v>629</v>
      </c>
    </row>
    <row r="1861" spans="1:21" s="183" customFormat="1" hidden="1">
      <c r="A1861" s="203" t="s">
        <v>622</v>
      </c>
      <c r="B1861" s="203" t="s">
        <v>623</v>
      </c>
      <c r="C1861" s="203" t="s">
        <v>624</v>
      </c>
      <c r="D1861" s="203"/>
      <c r="E1861" s="203" t="s">
        <v>2902</v>
      </c>
      <c r="F1861" s="203" t="s">
        <v>2909</v>
      </c>
      <c r="G1861" s="205">
        <v>1</v>
      </c>
      <c r="H1861" s="203" t="s">
        <v>79</v>
      </c>
      <c r="I1861" s="203" t="s">
        <v>2910</v>
      </c>
      <c r="J1861" s="203" t="s">
        <v>2911</v>
      </c>
      <c r="K1861" s="203" t="s">
        <v>634</v>
      </c>
      <c r="L1861" s="211">
        <v>41558.685173611098</v>
      </c>
      <c r="M1861" s="203" t="s">
        <v>630</v>
      </c>
      <c r="N1861" s="212">
        <v>4</v>
      </c>
      <c r="O1861" s="203" t="s">
        <v>631</v>
      </c>
      <c r="P1861" s="212">
        <v>0</v>
      </c>
      <c r="Q1861" s="205">
        <v>1</v>
      </c>
      <c r="R1861" s="203" t="s">
        <v>629</v>
      </c>
      <c r="S1861" s="203" t="s">
        <v>629</v>
      </c>
      <c r="T1861" s="212" t="s">
        <v>629</v>
      </c>
      <c r="U1861" s="224" t="s">
        <v>629</v>
      </c>
    </row>
    <row r="1862" spans="1:21" s="183" customFormat="1" hidden="1">
      <c r="A1862" s="203" t="s">
        <v>622</v>
      </c>
      <c r="B1862" s="203" t="s">
        <v>623</v>
      </c>
      <c r="C1862" s="203" t="s">
        <v>624</v>
      </c>
      <c r="D1862" s="203"/>
      <c r="E1862" s="203" t="s">
        <v>2902</v>
      </c>
      <c r="F1862" s="203" t="s">
        <v>629</v>
      </c>
      <c r="G1862" s="205" t="s">
        <v>629</v>
      </c>
      <c r="H1862" s="203" t="s">
        <v>79</v>
      </c>
      <c r="I1862" s="203" t="s">
        <v>2807</v>
      </c>
      <c r="J1862" s="203" t="s">
        <v>2808</v>
      </c>
      <c r="K1862" s="203" t="s">
        <v>629</v>
      </c>
      <c r="L1862" s="211">
        <v>41534.359861111101</v>
      </c>
      <c r="M1862" s="203" t="s">
        <v>630</v>
      </c>
      <c r="N1862" s="212">
        <v>4</v>
      </c>
      <c r="O1862" s="203" t="s">
        <v>629</v>
      </c>
      <c r="P1862" s="212">
        <v>65943333.32</v>
      </c>
      <c r="Q1862" s="205">
        <v>1</v>
      </c>
      <c r="R1862" s="203" t="s">
        <v>632</v>
      </c>
      <c r="S1862" s="211">
        <v>41547.614062499997</v>
      </c>
      <c r="T1862" s="212">
        <v>-4</v>
      </c>
      <c r="U1862" s="224">
        <v>65943333.32</v>
      </c>
    </row>
    <row r="1863" spans="1:21" s="183" customFormat="1" hidden="1">
      <c r="A1863" s="203" t="s">
        <v>622</v>
      </c>
      <c r="B1863" s="203" t="s">
        <v>623</v>
      </c>
      <c r="C1863" s="203" t="s">
        <v>624</v>
      </c>
      <c r="D1863" s="203"/>
      <c r="E1863" s="203" t="s">
        <v>2912</v>
      </c>
      <c r="F1863" s="203" t="s">
        <v>629</v>
      </c>
      <c r="G1863" s="205" t="s">
        <v>629</v>
      </c>
      <c r="H1863" s="203" t="s">
        <v>79</v>
      </c>
      <c r="I1863" s="203" t="s">
        <v>1699</v>
      </c>
      <c r="J1863" s="203" t="s">
        <v>1700</v>
      </c>
      <c r="K1863" s="203" t="s">
        <v>629</v>
      </c>
      <c r="L1863" s="211">
        <v>41507.667083333297</v>
      </c>
      <c r="M1863" s="203" t="s">
        <v>630</v>
      </c>
      <c r="N1863" s="212">
        <v>1</v>
      </c>
      <c r="O1863" s="203" t="s">
        <v>629</v>
      </c>
      <c r="P1863" s="212">
        <v>950000</v>
      </c>
      <c r="Q1863" s="205">
        <v>1</v>
      </c>
      <c r="R1863" s="203" t="s">
        <v>632</v>
      </c>
      <c r="S1863" s="211">
        <v>41507.417835648099</v>
      </c>
      <c r="T1863" s="212">
        <v>-1</v>
      </c>
      <c r="U1863" s="224">
        <v>950000</v>
      </c>
    </row>
    <row r="1864" spans="1:21" s="183" customFormat="1" hidden="1">
      <c r="A1864" s="203" t="s">
        <v>622</v>
      </c>
      <c r="B1864" s="203" t="s">
        <v>623</v>
      </c>
      <c r="C1864" s="203" t="s">
        <v>624</v>
      </c>
      <c r="D1864" s="203"/>
      <c r="E1864" s="203" t="s">
        <v>2913</v>
      </c>
      <c r="F1864" s="203" t="s">
        <v>629</v>
      </c>
      <c r="G1864" s="205" t="s">
        <v>629</v>
      </c>
      <c r="H1864" s="203" t="s">
        <v>79</v>
      </c>
      <c r="I1864" s="203" t="s">
        <v>1461</v>
      </c>
      <c r="J1864" s="203" t="s">
        <v>1462</v>
      </c>
      <c r="K1864" s="203" t="s">
        <v>629</v>
      </c>
      <c r="L1864" s="211">
        <v>41541.448090277801</v>
      </c>
      <c r="M1864" s="203" t="s">
        <v>630</v>
      </c>
      <c r="N1864" s="212">
        <v>2</v>
      </c>
      <c r="O1864" s="203" t="s">
        <v>629</v>
      </c>
      <c r="P1864" s="212">
        <v>551000</v>
      </c>
      <c r="Q1864" s="205">
        <v>1</v>
      </c>
      <c r="R1864" s="203" t="s">
        <v>629</v>
      </c>
      <c r="S1864" s="203" t="s">
        <v>629</v>
      </c>
      <c r="T1864" s="212" t="s">
        <v>629</v>
      </c>
      <c r="U1864" s="224" t="s">
        <v>629</v>
      </c>
    </row>
    <row r="1865" spans="1:21" s="183" customFormat="1" hidden="1">
      <c r="A1865" s="203" t="s">
        <v>622</v>
      </c>
      <c r="B1865" s="203" t="s">
        <v>623</v>
      </c>
      <c r="C1865" s="203" t="s">
        <v>624</v>
      </c>
      <c r="D1865" s="203"/>
      <c r="E1865" s="203" t="s">
        <v>2913</v>
      </c>
      <c r="F1865" s="203" t="s">
        <v>629</v>
      </c>
      <c r="G1865" s="205" t="s">
        <v>629</v>
      </c>
      <c r="H1865" s="203" t="s">
        <v>79</v>
      </c>
      <c r="I1865" s="203" t="s">
        <v>1940</v>
      </c>
      <c r="J1865" s="203" t="s">
        <v>1941</v>
      </c>
      <c r="K1865" s="203" t="s">
        <v>629</v>
      </c>
      <c r="L1865" s="211">
        <v>41541.448622685202</v>
      </c>
      <c r="M1865" s="203" t="s">
        <v>630</v>
      </c>
      <c r="N1865" s="212">
        <v>2</v>
      </c>
      <c r="O1865" s="203" t="s">
        <v>629</v>
      </c>
      <c r="P1865" s="212">
        <v>539550</v>
      </c>
      <c r="Q1865" s="205">
        <v>1</v>
      </c>
      <c r="R1865" s="203" t="s">
        <v>629</v>
      </c>
      <c r="S1865" s="203" t="s">
        <v>629</v>
      </c>
      <c r="T1865" s="212" t="s">
        <v>629</v>
      </c>
      <c r="U1865" s="224" t="s">
        <v>629</v>
      </c>
    </row>
    <row r="1866" spans="1:21" s="183" customFormat="1" hidden="1">
      <c r="A1866" s="203" t="s">
        <v>622</v>
      </c>
      <c r="B1866" s="203" t="s">
        <v>623</v>
      </c>
      <c r="C1866" s="203" t="s">
        <v>624</v>
      </c>
      <c r="D1866" s="203"/>
      <c r="E1866" s="203" t="s">
        <v>2914</v>
      </c>
      <c r="F1866" s="203" t="s">
        <v>629</v>
      </c>
      <c r="G1866" s="205" t="s">
        <v>629</v>
      </c>
      <c r="H1866" s="203" t="s">
        <v>79</v>
      </c>
      <c r="I1866" s="203" t="s">
        <v>1938</v>
      </c>
      <c r="J1866" s="203" t="s">
        <v>2915</v>
      </c>
      <c r="K1866" s="203" t="s">
        <v>629</v>
      </c>
      <c r="L1866" s="211">
        <v>41541.438206018502</v>
      </c>
      <c r="M1866" s="203" t="s">
        <v>630</v>
      </c>
      <c r="N1866" s="212">
        <v>2</v>
      </c>
      <c r="O1866" s="203" t="s">
        <v>629</v>
      </c>
      <c r="P1866" s="212">
        <v>898920</v>
      </c>
      <c r="Q1866" s="205">
        <v>1</v>
      </c>
      <c r="R1866" s="203" t="s">
        <v>629</v>
      </c>
      <c r="S1866" s="203" t="s">
        <v>629</v>
      </c>
      <c r="T1866" s="212" t="s">
        <v>629</v>
      </c>
      <c r="U1866" s="224" t="s">
        <v>629</v>
      </c>
    </row>
    <row r="1867" spans="1:21" s="183" customFormat="1" hidden="1">
      <c r="A1867" s="203" t="s">
        <v>622</v>
      </c>
      <c r="B1867" s="203" t="s">
        <v>623</v>
      </c>
      <c r="C1867" s="203" t="s">
        <v>624</v>
      </c>
      <c r="D1867" s="203"/>
      <c r="E1867" s="203" t="s">
        <v>2914</v>
      </c>
      <c r="F1867" s="203" t="s">
        <v>629</v>
      </c>
      <c r="G1867" s="205" t="s">
        <v>629</v>
      </c>
      <c r="H1867" s="203" t="s">
        <v>79</v>
      </c>
      <c r="I1867" s="203" t="s">
        <v>1940</v>
      </c>
      <c r="J1867" s="203" t="s">
        <v>1941</v>
      </c>
      <c r="K1867" s="203" t="s">
        <v>629</v>
      </c>
      <c r="L1867" s="211">
        <v>41541.438206018502</v>
      </c>
      <c r="M1867" s="203" t="s">
        <v>630</v>
      </c>
      <c r="N1867" s="212">
        <v>2</v>
      </c>
      <c r="O1867" s="203" t="s">
        <v>629</v>
      </c>
      <c r="P1867" s="212">
        <v>539550</v>
      </c>
      <c r="Q1867" s="205">
        <v>1</v>
      </c>
      <c r="R1867" s="203" t="s">
        <v>629</v>
      </c>
      <c r="S1867" s="203" t="s">
        <v>629</v>
      </c>
      <c r="T1867" s="212" t="s">
        <v>629</v>
      </c>
      <c r="U1867" s="224" t="s">
        <v>629</v>
      </c>
    </row>
    <row r="1868" spans="1:21" s="183" customFormat="1" hidden="1">
      <c r="A1868" s="203" t="s">
        <v>622</v>
      </c>
      <c r="B1868" s="203" t="s">
        <v>623</v>
      </c>
      <c r="C1868" s="203" t="s">
        <v>624</v>
      </c>
      <c r="D1868" s="203"/>
      <c r="E1868" s="203" t="s">
        <v>2914</v>
      </c>
      <c r="F1868" s="203" t="s">
        <v>629</v>
      </c>
      <c r="G1868" s="205" t="s">
        <v>629</v>
      </c>
      <c r="H1868" s="203" t="s">
        <v>79</v>
      </c>
      <c r="I1868" s="203" t="s">
        <v>2916</v>
      </c>
      <c r="J1868" s="203" t="s">
        <v>2917</v>
      </c>
      <c r="K1868" s="203" t="s">
        <v>629</v>
      </c>
      <c r="L1868" s="211">
        <v>41586.443090277797</v>
      </c>
      <c r="M1868" s="203" t="s">
        <v>630</v>
      </c>
      <c r="N1868" s="212">
        <v>1</v>
      </c>
      <c r="O1868" s="203" t="s">
        <v>629</v>
      </c>
      <c r="P1868" s="212">
        <v>0</v>
      </c>
      <c r="Q1868" s="205">
        <v>1</v>
      </c>
      <c r="R1868" s="203" t="s">
        <v>629</v>
      </c>
      <c r="S1868" s="203" t="s">
        <v>629</v>
      </c>
      <c r="T1868" s="212" t="s">
        <v>629</v>
      </c>
      <c r="U1868" s="224" t="s">
        <v>629</v>
      </c>
    </row>
    <row r="1869" spans="1:21" s="183" customFormat="1" hidden="1">
      <c r="A1869" s="203" t="s">
        <v>622</v>
      </c>
      <c r="B1869" s="203" t="s">
        <v>623</v>
      </c>
      <c r="C1869" s="203" t="s">
        <v>624</v>
      </c>
      <c r="D1869" s="203"/>
      <c r="E1869" s="203" t="s">
        <v>2918</v>
      </c>
      <c r="F1869" s="203" t="s">
        <v>629</v>
      </c>
      <c r="G1869" s="205" t="s">
        <v>629</v>
      </c>
      <c r="H1869" s="203" t="s">
        <v>79</v>
      </c>
      <c r="I1869" s="203" t="s">
        <v>2370</v>
      </c>
      <c r="J1869" s="203" t="s">
        <v>2371</v>
      </c>
      <c r="K1869" s="203" t="s">
        <v>629</v>
      </c>
      <c r="L1869" s="211">
        <v>41534.497476851902</v>
      </c>
      <c r="M1869" s="203" t="s">
        <v>630</v>
      </c>
      <c r="N1869" s="212">
        <v>1</v>
      </c>
      <c r="O1869" s="203" t="s">
        <v>629</v>
      </c>
      <c r="P1869" s="212">
        <v>1143257.5</v>
      </c>
      <c r="Q1869" s="205">
        <v>1</v>
      </c>
      <c r="R1869" s="203" t="s">
        <v>629</v>
      </c>
      <c r="S1869" s="203" t="s">
        <v>629</v>
      </c>
      <c r="T1869" s="212" t="s">
        <v>629</v>
      </c>
      <c r="U1869" s="224" t="s">
        <v>629</v>
      </c>
    </row>
    <row r="1870" spans="1:21" s="183" customFormat="1" hidden="1">
      <c r="A1870" s="203" t="s">
        <v>622</v>
      </c>
      <c r="B1870" s="203" t="s">
        <v>623</v>
      </c>
      <c r="C1870" s="203" t="s">
        <v>624</v>
      </c>
      <c r="D1870" s="203"/>
      <c r="E1870" s="203" t="s">
        <v>2918</v>
      </c>
      <c r="F1870" s="203" t="s">
        <v>629</v>
      </c>
      <c r="G1870" s="205" t="s">
        <v>629</v>
      </c>
      <c r="H1870" s="203" t="s">
        <v>79</v>
      </c>
      <c r="I1870" s="203" t="s">
        <v>2250</v>
      </c>
      <c r="J1870" s="203" t="s">
        <v>2251</v>
      </c>
      <c r="K1870" s="203" t="s">
        <v>629</v>
      </c>
      <c r="L1870" s="211">
        <v>41541.497476851902</v>
      </c>
      <c r="M1870" s="203" t="s">
        <v>630</v>
      </c>
      <c r="N1870" s="212">
        <v>2</v>
      </c>
      <c r="O1870" s="203" t="s">
        <v>629</v>
      </c>
      <c r="P1870" s="212">
        <v>26125000</v>
      </c>
      <c r="Q1870" s="205">
        <v>1</v>
      </c>
      <c r="R1870" s="203" t="s">
        <v>629</v>
      </c>
      <c r="S1870" s="203" t="s">
        <v>629</v>
      </c>
      <c r="T1870" s="212" t="s">
        <v>629</v>
      </c>
      <c r="U1870" s="224" t="s">
        <v>629</v>
      </c>
    </row>
    <row r="1871" spans="1:21" s="183" customFormat="1" hidden="1">
      <c r="A1871" s="203" t="s">
        <v>622</v>
      </c>
      <c r="B1871" s="203" t="s">
        <v>623</v>
      </c>
      <c r="C1871" s="203" t="s">
        <v>624</v>
      </c>
      <c r="D1871" s="203"/>
      <c r="E1871" s="203" t="s">
        <v>2918</v>
      </c>
      <c r="F1871" s="203" t="s">
        <v>629</v>
      </c>
      <c r="G1871" s="205" t="s">
        <v>629</v>
      </c>
      <c r="H1871" s="203" t="s">
        <v>79</v>
      </c>
      <c r="I1871" s="203" t="s">
        <v>2919</v>
      </c>
      <c r="J1871" s="203" t="s">
        <v>2920</v>
      </c>
      <c r="K1871" s="203" t="s">
        <v>629</v>
      </c>
      <c r="L1871" s="211">
        <v>41541.497476851902</v>
      </c>
      <c r="M1871" s="203" t="s">
        <v>630</v>
      </c>
      <c r="N1871" s="212">
        <v>4</v>
      </c>
      <c r="O1871" s="203" t="s">
        <v>629</v>
      </c>
      <c r="P1871" s="212">
        <v>0</v>
      </c>
      <c r="Q1871" s="205">
        <v>1</v>
      </c>
      <c r="R1871" s="203" t="s">
        <v>629</v>
      </c>
      <c r="S1871" s="203" t="s">
        <v>629</v>
      </c>
      <c r="T1871" s="212" t="s">
        <v>629</v>
      </c>
      <c r="U1871" s="224" t="s">
        <v>629</v>
      </c>
    </row>
    <row r="1872" spans="1:21" s="183" customFormat="1" hidden="1">
      <c r="A1872" s="203" t="s">
        <v>622</v>
      </c>
      <c r="B1872" s="203" t="s">
        <v>623</v>
      </c>
      <c r="C1872" s="203" t="s">
        <v>624</v>
      </c>
      <c r="D1872" s="203"/>
      <c r="E1872" s="203" t="s">
        <v>2918</v>
      </c>
      <c r="F1872" s="203" t="s">
        <v>629</v>
      </c>
      <c r="G1872" s="205" t="s">
        <v>629</v>
      </c>
      <c r="H1872" s="203" t="s">
        <v>79</v>
      </c>
      <c r="I1872" s="203" t="s">
        <v>2921</v>
      </c>
      <c r="J1872" s="203" t="s">
        <v>2922</v>
      </c>
      <c r="K1872" s="203" t="s">
        <v>629</v>
      </c>
      <c r="L1872" s="211">
        <v>41541.497476851902</v>
      </c>
      <c r="M1872" s="203" t="s">
        <v>630</v>
      </c>
      <c r="N1872" s="212">
        <v>60</v>
      </c>
      <c r="O1872" s="203" t="s">
        <v>629</v>
      </c>
      <c r="P1872" s="212">
        <v>0</v>
      </c>
      <c r="Q1872" s="205">
        <v>1</v>
      </c>
      <c r="R1872" s="203" t="s">
        <v>629</v>
      </c>
      <c r="S1872" s="203" t="s">
        <v>629</v>
      </c>
      <c r="T1872" s="212" t="s">
        <v>629</v>
      </c>
      <c r="U1872" s="224" t="s">
        <v>629</v>
      </c>
    </row>
    <row r="1873" spans="1:23" s="183" customFormat="1" hidden="1">
      <c r="A1873" s="203" t="s">
        <v>622</v>
      </c>
      <c r="B1873" s="203" t="s">
        <v>623</v>
      </c>
      <c r="C1873" s="203" t="s">
        <v>624</v>
      </c>
      <c r="D1873" s="203"/>
      <c r="E1873" s="203" t="s">
        <v>2923</v>
      </c>
      <c r="F1873" s="203" t="s">
        <v>2924</v>
      </c>
      <c r="G1873" s="205">
        <v>1</v>
      </c>
      <c r="H1873" s="203" t="s">
        <v>79</v>
      </c>
      <c r="I1873" s="203" t="s">
        <v>2925</v>
      </c>
      <c r="J1873" s="203" t="s">
        <v>2926</v>
      </c>
      <c r="K1873" s="203" t="s">
        <v>634</v>
      </c>
      <c r="L1873" s="211">
        <v>41558.368553240703</v>
      </c>
      <c r="M1873" s="203" t="s">
        <v>630</v>
      </c>
      <c r="N1873" s="212">
        <v>1</v>
      </c>
      <c r="O1873" s="203" t="s">
        <v>631</v>
      </c>
      <c r="P1873" s="212">
        <v>10185000</v>
      </c>
      <c r="Q1873" s="205">
        <v>1</v>
      </c>
      <c r="R1873" s="203" t="s">
        <v>632</v>
      </c>
      <c r="S1873" s="211">
        <v>41558.645173611098</v>
      </c>
      <c r="T1873" s="212">
        <v>-1</v>
      </c>
      <c r="U1873" s="224">
        <v>10185000</v>
      </c>
    </row>
    <row r="1874" spans="1:23" s="183" customFormat="1" hidden="1">
      <c r="A1874" s="203" t="s">
        <v>622</v>
      </c>
      <c r="B1874" s="203" t="s">
        <v>623</v>
      </c>
      <c r="C1874" s="203" t="s">
        <v>624</v>
      </c>
      <c r="D1874" s="203"/>
      <c r="E1874" s="203" t="s">
        <v>2923</v>
      </c>
      <c r="F1874" s="203" t="s">
        <v>2924</v>
      </c>
      <c r="G1874" s="205">
        <v>2</v>
      </c>
      <c r="H1874" s="203" t="s">
        <v>79</v>
      </c>
      <c r="I1874" s="203" t="s">
        <v>2927</v>
      </c>
      <c r="J1874" s="203" t="s">
        <v>2928</v>
      </c>
      <c r="K1874" s="203" t="s">
        <v>634</v>
      </c>
      <c r="L1874" s="211">
        <v>41558.368553240703</v>
      </c>
      <c r="M1874" s="203" t="s">
        <v>630</v>
      </c>
      <c r="N1874" s="212">
        <v>1</v>
      </c>
      <c r="O1874" s="203" t="s">
        <v>631</v>
      </c>
      <c r="P1874" s="212">
        <v>1164000</v>
      </c>
      <c r="Q1874" s="205">
        <v>1</v>
      </c>
      <c r="R1874" s="203" t="s">
        <v>632</v>
      </c>
      <c r="S1874" s="211">
        <v>41558.645173611098</v>
      </c>
      <c r="T1874" s="212">
        <v>-1</v>
      </c>
      <c r="U1874" s="224">
        <v>1164000</v>
      </c>
    </row>
    <row r="1875" spans="1:23" s="183" customFormat="1" hidden="1">
      <c r="A1875" s="203" t="s">
        <v>622</v>
      </c>
      <c r="B1875" s="203" t="s">
        <v>623</v>
      </c>
      <c r="C1875" s="203" t="s">
        <v>624</v>
      </c>
      <c r="D1875" s="203"/>
      <c r="E1875" s="203" t="s">
        <v>2923</v>
      </c>
      <c r="F1875" s="203" t="s">
        <v>629</v>
      </c>
      <c r="G1875" s="205" t="s">
        <v>629</v>
      </c>
      <c r="H1875" s="203" t="s">
        <v>79</v>
      </c>
      <c r="I1875" s="203" t="s">
        <v>2925</v>
      </c>
      <c r="J1875" s="203" t="s">
        <v>2926</v>
      </c>
      <c r="K1875" s="203" t="s">
        <v>629</v>
      </c>
      <c r="L1875" s="211">
        <v>41533.723541666703</v>
      </c>
      <c r="M1875" s="203" t="s">
        <v>630</v>
      </c>
      <c r="N1875" s="212">
        <v>1</v>
      </c>
      <c r="O1875" s="203" t="s">
        <v>629</v>
      </c>
      <c r="P1875" s="212">
        <v>10185000</v>
      </c>
      <c r="Q1875" s="205">
        <v>1</v>
      </c>
      <c r="R1875" s="203" t="s">
        <v>632</v>
      </c>
      <c r="S1875" s="211">
        <v>41558.645173611098</v>
      </c>
      <c r="T1875" s="212">
        <v>-1</v>
      </c>
      <c r="U1875" s="224">
        <v>10185000</v>
      </c>
    </row>
    <row r="1876" spans="1:23" s="183" customFormat="1" hidden="1">
      <c r="A1876" s="203" t="s">
        <v>622</v>
      </c>
      <c r="B1876" s="203" t="s">
        <v>623</v>
      </c>
      <c r="C1876" s="203" t="s">
        <v>624</v>
      </c>
      <c r="D1876" s="203"/>
      <c r="E1876" s="203" t="s">
        <v>2923</v>
      </c>
      <c r="F1876" s="203" t="s">
        <v>629</v>
      </c>
      <c r="G1876" s="205" t="s">
        <v>629</v>
      </c>
      <c r="H1876" s="203" t="s">
        <v>79</v>
      </c>
      <c r="I1876" s="203" t="s">
        <v>2927</v>
      </c>
      <c r="J1876" s="203" t="s">
        <v>2928</v>
      </c>
      <c r="K1876" s="203" t="s">
        <v>629</v>
      </c>
      <c r="L1876" s="211">
        <v>41533.723541666703</v>
      </c>
      <c r="M1876" s="203" t="s">
        <v>630</v>
      </c>
      <c r="N1876" s="212">
        <v>1</v>
      </c>
      <c r="O1876" s="203" t="s">
        <v>629</v>
      </c>
      <c r="P1876" s="212">
        <v>1164000</v>
      </c>
      <c r="Q1876" s="205">
        <v>1</v>
      </c>
      <c r="R1876" s="203" t="s">
        <v>632</v>
      </c>
      <c r="S1876" s="211">
        <v>41558.645173611098</v>
      </c>
      <c r="T1876" s="212">
        <v>-1</v>
      </c>
      <c r="U1876" s="224">
        <v>1164000</v>
      </c>
    </row>
    <row r="1877" spans="1:23" s="183" customFormat="1" hidden="1">
      <c r="A1877" s="203" t="s">
        <v>622</v>
      </c>
      <c r="B1877" s="203" t="s">
        <v>623</v>
      </c>
      <c r="C1877" s="203" t="s">
        <v>624</v>
      </c>
      <c r="D1877" s="203"/>
      <c r="E1877" s="203" t="s">
        <v>2929</v>
      </c>
      <c r="F1877" s="203" t="s">
        <v>629</v>
      </c>
      <c r="G1877" s="205" t="s">
        <v>629</v>
      </c>
      <c r="H1877" s="203" t="s">
        <v>79</v>
      </c>
      <c r="I1877" s="203" t="s">
        <v>2708</v>
      </c>
      <c r="J1877" s="203" t="s">
        <v>2709</v>
      </c>
      <c r="K1877" s="203" t="s">
        <v>629</v>
      </c>
      <c r="L1877" s="211">
        <v>41526.401296296302</v>
      </c>
      <c r="M1877" s="203" t="s">
        <v>630</v>
      </c>
      <c r="N1877" s="212">
        <v>1</v>
      </c>
      <c r="O1877" s="203" t="s">
        <v>629</v>
      </c>
      <c r="P1877" s="212">
        <v>0</v>
      </c>
      <c r="Q1877" s="205">
        <v>1</v>
      </c>
      <c r="R1877" s="203" t="s">
        <v>629</v>
      </c>
      <c r="S1877" s="203" t="s">
        <v>629</v>
      </c>
      <c r="T1877" s="212" t="s">
        <v>629</v>
      </c>
      <c r="U1877" s="224" t="s">
        <v>629</v>
      </c>
    </row>
    <row r="1878" spans="1:23" s="183" customFormat="1" hidden="1">
      <c r="A1878" s="203" t="s">
        <v>622</v>
      </c>
      <c r="B1878" s="203" t="s">
        <v>623</v>
      </c>
      <c r="C1878" s="203" t="s">
        <v>624</v>
      </c>
      <c r="D1878" s="203"/>
      <c r="E1878" s="203" t="s">
        <v>2930</v>
      </c>
      <c r="F1878" s="203" t="s">
        <v>629</v>
      </c>
      <c r="G1878" s="205" t="s">
        <v>629</v>
      </c>
      <c r="H1878" s="203" t="s">
        <v>79</v>
      </c>
      <c r="I1878" s="203" t="s">
        <v>2931</v>
      </c>
      <c r="J1878" s="203" t="s">
        <v>2932</v>
      </c>
      <c r="K1878" s="203" t="s">
        <v>2933</v>
      </c>
      <c r="L1878" s="211">
        <v>41519.406597222202</v>
      </c>
      <c r="M1878" s="203" t="s">
        <v>630</v>
      </c>
      <c r="N1878" s="212">
        <v>2</v>
      </c>
      <c r="O1878" s="203" t="s">
        <v>629</v>
      </c>
      <c r="P1878" s="212">
        <v>0</v>
      </c>
      <c r="Q1878" s="205">
        <v>1</v>
      </c>
      <c r="R1878" s="203" t="s">
        <v>632</v>
      </c>
      <c r="S1878" s="211">
        <v>41592.386747685203</v>
      </c>
      <c r="T1878" s="212">
        <v>-2</v>
      </c>
      <c r="U1878" s="224">
        <v>6622000</v>
      </c>
    </row>
    <row r="1879" spans="1:23" s="183" customFormat="1" hidden="1">
      <c r="A1879" s="203" t="s">
        <v>622</v>
      </c>
      <c r="B1879" s="203" t="s">
        <v>623</v>
      </c>
      <c r="C1879" s="203" t="s">
        <v>624</v>
      </c>
      <c r="D1879" s="203"/>
      <c r="E1879" s="203" t="s">
        <v>2934</v>
      </c>
      <c r="F1879" s="203" t="s">
        <v>629</v>
      </c>
      <c r="G1879" s="205" t="s">
        <v>629</v>
      </c>
      <c r="H1879" s="203" t="s">
        <v>79</v>
      </c>
      <c r="I1879" s="203" t="s">
        <v>2935</v>
      </c>
      <c r="J1879" s="203" t="s">
        <v>2936</v>
      </c>
      <c r="K1879" s="203" t="s">
        <v>629</v>
      </c>
      <c r="L1879" s="211">
        <v>41533.408865740697</v>
      </c>
      <c r="M1879" s="203" t="s">
        <v>630</v>
      </c>
      <c r="N1879" s="212">
        <v>1</v>
      </c>
      <c r="O1879" s="203" t="s">
        <v>629</v>
      </c>
      <c r="P1879" s="212">
        <v>0</v>
      </c>
      <c r="Q1879" s="205">
        <v>1</v>
      </c>
      <c r="R1879" s="203" t="s">
        <v>629</v>
      </c>
      <c r="S1879" s="203" t="s">
        <v>629</v>
      </c>
      <c r="T1879" s="212" t="s">
        <v>629</v>
      </c>
      <c r="U1879" s="224" t="s">
        <v>629</v>
      </c>
    </row>
    <row r="1880" spans="1:23" s="183" customFormat="1" hidden="1">
      <c r="A1880" s="203" t="s">
        <v>622</v>
      </c>
      <c r="B1880" s="203" t="s">
        <v>623</v>
      </c>
      <c r="C1880" s="203" t="s">
        <v>624</v>
      </c>
      <c r="D1880" s="203"/>
      <c r="E1880" s="203" t="s">
        <v>2937</v>
      </c>
      <c r="F1880" s="203" t="s">
        <v>629</v>
      </c>
      <c r="G1880" s="205" t="s">
        <v>629</v>
      </c>
      <c r="H1880" s="203" t="s">
        <v>79</v>
      </c>
      <c r="I1880" s="203" t="s">
        <v>2938</v>
      </c>
      <c r="J1880" s="203" t="s">
        <v>2939</v>
      </c>
      <c r="K1880" s="203" t="s">
        <v>629</v>
      </c>
      <c r="L1880" s="215">
        <v>41508</v>
      </c>
      <c r="M1880" s="203" t="s">
        <v>630</v>
      </c>
      <c r="N1880" s="212">
        <v>10</v>
      </c>
      <c r="O1880" s="203" t="s">
        <v>629</v>
      </c>
      <c r="P1880" s="212">
        <v>9500000</v>
      </c>
      <c r="Q1880" s="205">
        <v>1</v>
      </c>
      <c r="R1880" s="203" t="s">
        <v>632</v>
      </c>
      <c r="S1880" s="211">
        <v>41521.644444444399</v>
      </c>
      <c r="T1880" s="212">
        <v>-10</v>
      </c>
      <c r="U1880" s="224">
        <v>9500000</v>
      </c>
    </row>
    <row r="1881" spans="1:23" s="183" customFormat="1" hidden="1">
      <c r="A1881" s="203" t="s">
        <v>622</v>
      </c>
      <c r="B1881" s="203" t="s">
        <v>623</v>
      </c>
      <c r="C1881" s="203" t="s">
        <v>624</v>
      </c>
      <c r="D1881" s="203"/>
      <c r="E1881" s="203" t="s">
        <v>2940</v>
      </c>
      <c r="F1881" s="203" t="s">
        <v>2941</v>
      </c>
      <c r="G1881" s="205">
        <v>1</v>
      </c>
      <c r="H1881" s="203" t="s">
        <v>79</v>
      </c>
      <c r="I1881" s="203" t="s">
        <v>1722</v>
      </c>
      <c r="J1881" s="203" t="s">
        <v>2942</v>
      </c>
      <c r="K1881" s="203" t="s">
        <v>629</v>
      </c>
      <c r="L1881" s="211">
        <v>41523.375231481499</v>
      </c>
      <c r="M1881" s="203" t="s">
        <v>630</v>
      </c>
      <c r="N1881" s="212">
        <v>5</v>
      </c>
      <c r="O1881" s="203" t="s">
        <v>656</v>
      </c>
      <c r="P1881" s="212">
        <v>705870</v>
      </c>
      <c r="Q1881" s="205">
        <v>1</v>
      </c>
      <c r="R1881" s="203" t="s">
        <v>629</v>
      </c>
      <c r="S1881" s="203" t="s">
        <v>629</v>
      </c>
      <c r="T1881" s="212" t="s">
        <v>629</v>
      </c>
      <c r="U1881" s="224" t="s">
        <v>629</v>
      </c>
    </row>
    <row r="1882" spans="1:23" s="183" customFormat="1" hidden="1">
      <c r="A1882" s="203" t="s">
        <v>622</v>
      </c>
      <c r="B1882" s="203" t="s">
        <v>623</v>
      </c>
      <c r="C1882" s="203" t="s">
        <v>624</v>
      </c>
      <c r="D1882" s="203"/>
      <c r="E1882" s="203" t="s">
        <v>2940</v>
      </c>
      <c r="F1882" s="203" t="s">
        <v>2941</v>
      </c>
      <c r="G1882" s="205">
        <v>2</v>
      </c>
      <c r="H1882" s="203" t="s">
        <v>79</v>
      </c>
      <c r="I1882" s="203" t="s">
        <v>1355</v>
      </c>
      <c r="J1882" s="203" t="s">
        <v>1356</v>
      </c>
      <c r="K1882" s="203" t="s">
        <v>629</v>
      </c>
      <c r="L1882" s="211">
        <v>41523.375231481499</v>
      </c>
      <c r="M1882" s="203" t="s">
        <v>630</v>
      </c>
      <c r="N1882" s="212">
        <v>3</v>
      </c>
      <c r="O1882" s="203" t="s">
        <v>1011</v>
      </c>
      <c r="P1882" s="212">
        <v>110220</v>
      </c>
      <c r="Q1882" s="205">
        <v>1</v>
      </c>
      <c r="R1882" s="203" t="s">
        <v>629</v>
      </c>
      <c r="S1882" s="203" t="s">
        <v>629</v>
      </c>
      <c r="T1882" s="212" t="s">
        <v>629</v>
      </c>
      <c r="U1882" s="224" t="s">
        <v>629</v>
      </c>
    </row>
    <row r="1883" spans="1:23" s="183" customFormat="1" hidden="1">
      <c r="A1883" s="203" t="s">
        <v>622</v>
      </c>
      <c r="B1883" s="203" t="s">
        <v>623</v>
      </c>
      <c r="C1883" s="203" t="s">
        <v>624</v>
      </c>
      <c r="D1883" s="203"/>
      <c r="E1883" s="203" t="s">
        <v>2940</v>
      </c>
      <c r="F1883" s="203" t="s">
        <v>2941</v>
      </c>
      <c r="G1883" s="205">
        <v>3</v>
      </c>
      <c r="H1883" s="203" t="s">
        <v>79</v>
      </c>
      <c r="I1883" s="203" t="s">
        <v>1056</v>
      </c>
      <c r="J1883" s="203" t="s">
        <v>1057</v>
      </c>
      <c r="K1883" s="203" t="s">
        <v>629</v>
      </c>
      <c r="L1883" s="211">
        <v>41523.375231481499</v>
      </c>
      <c r="M1883" s="203" t="s">
        <v>630</v>
      </c>
      <c r="N1883" s="212">
        <v>3</v>
      </c>
      <c r="O1883" s="203" t="s">
        <v>631</v>
      </c>
      <c r="P1883" s="212">
        <v>42750</v>
      </c>
      <c r="Q1883" s="205">
        <v>1</v>
      </c>
      <c r="R1883" s="203" t="s">
        <v>629</v>
      </c>
      <c r="S1883" s="203" t="s">
        <v>629</v>
      </c>
      <c r="T1883" s="212" t="s">
        <v>629</v>
      </c>
      <c r="U1883" s="224" t="s">
        <v>629</v>
      </c>
    </row>
    <row r="1884" spans="1:23" s="183" customFormat="1" hidden="1">
      <c r="A1884" s="203" t="s">
        <v>622</v>
      </c>
      <c r="B1884" s="203" t="s">
        <v>623</v>
      </c>
      <c r="C1884" s="203" t="s">
        <v>624</v>
      </c>
      <c r="D1884" s="203"/>
      <c r="E1884" s="203" t="s">
        <v>2943</v>
      </c>
      <c r="F1884" s="203" t="s">
        <v>629</v>
      </c>
      <c r="G1884" s="205" t="s">
        <v>629</v>
      </c>
      <c r="H1884" s="203" t="s">
        <v>79</v>
      </c>
      <c r="I1884" s="203" t="s">
        <v>948</v>
      </c>
      <c r="J1884" s="203" t="s">
        <v>949</v>
      </c>
      <c r="K1884" s="203" t="s">
        <v>629</v>
      </c>
      <c r="L1884" s="211">
        <v>41542.5</v>
      </c>
      <c r="M1884" s="203" t="s">
        <v>630</v>
      </c>
      <c r="N1884" s="212">
        <v>2</v>
      </c>
      <c r="O1884" s="203" t="s">
        <v>629</v>
      </c>
      <c r="P1884" s="212">
        <v>1143450</v>
      </c>
      <c r="Q1884" s="205">
        <v>1</v>
      </c>
      <c r="R1884" s="203" t="s">
        <v>632</v>
      </c>
      <c r="S1884" s="211">
        <v>41542.350601851896</v>
      </c>
      <c r="T1884" s="212">
        <v>-2</v>
      </c>
      <c r="U1884" s="224">
        <v>1143450</v>
      </c>
    </row>
    <row r="1885" spans="1:23" s="183" customFormat="1" hidden="1">
      <c r="A1885" s="203" t="s">
        <v>622</v>
      </c>
      <c r="B1885" s="203" t="s">
        <v>623</v>
      </c>
      <c r="C1885" s="203" t="s">
        <v>624</v>
      </c>
      <c r="D1885" s="203"/>
      <c r="E1885" s="203" t="s">
        <v>2943</v>
      </c>
      <c r="F1885" s="203" t="s">
        <v>629</v>
      </c>
      <c r="G1885" s="205" t="s">
        <v>629</v>
      </c>
      <c r="H1885" s="203" t="s">
        <v>79</v>
      </c>
      <c r="I1885" s="203" t="s">
        <v>951</v>
      </c>
      <c r="J1885" s="203" t="s">
        <v>952</v>
      </c>
      <c r="K1885" s="203" t="s">
        <v>629</v>
      </c>
      <c r="L1885" s="211">
        <v>41542.5</v>
      </c>
      <c r="M1885" s="203" t="s">
        <v>630</v>
      </c>
      <c r="N1885" s="212">
        <v>2</v>
      </c>
      <c r="O1885" s="203" t="s">
        <v>629</v>
      </c>
      <c r="P1885" s="212">
        <v>852688</v>
      </c>
      <c r="Q1885" s="205">
        <v>1</v>
      </c>
      <c r="R1885" s="203" t="s">
        <v>632</v>
      </c>
      <c r="S1885" s="211">
        <v>41542.350601851896</v>
      </c>
      <c r="T1885" s="212">
        <v>-2</v>
      </c>
      <c r="U1885" s="224">
        <v>852688</v>
      </c>
    </row>
    <row r="1886" spans="1:23" s="183" customFormat="1" hidden="1">
      <c r="A1886" s="203" t="s">
        <v>622</v>
      </c>
      <c r="B1886" s="203" t="s">
        <v>623</v>
      </c>
      <c r="C1886" s="203" t="s">
        <v>624</v>
      </c>
      <c r="D1886" s="203"/>
      <c r="E1886" s="203" t="s">
        <v>2944</v>
      </c>
      <c r="F1886" s="203" t="s">
        <v>2945</v>
      </c>
      <c r="G1886" s="205">
        <v>1</v>
      </c>
      <c r="H1886" s="203" t="s">
        <v>79</v>
      </c>
      <c r="I1886" s="203" t="s">
        <v>1051</v>
      </c>
      <c r="J1886" s="203" t="s">
        <v>443</v>
      </c>
      <c r="K1886" s="203" t="s">
        <v>629</v>
      </c>
      <c r="L1886" s="211">
        <v>41548.378761574102</v>
      </c>
      <c r="M1886" s="203" t="s">
        <v>630</v>
      </c>
      <c r="N1886" s="212">
        <v>80</v>
      </c>
      <c r="O1886" s="203" t="s">
        <v>631</v>
      </c>
      <c r="P1886" s="212">
        <v>96734.399999999994</v>
      </c>
      <c r="Q1886" s="205">
        <v>1</v>
      </c>
      <c r="R1886" s="203" t="s">
        <v>632</v>
      </c>
      <c r="S1886" s="211">
        <v>41542.462094907401</v>
      </c>
      <c r="T1886" s="212">
        <v>-80</v>
      </c>
      <c r="U1886" s="224">
        <v>96734.399999999994</v>
      </c>
    </row>
    <row r="1887" spans="1:23" s="183" customFormat="1" hidden="1">
      <c r="A1887" s="203" t="s">
        <v>622</v>
      </c>
      <c r="B1887" s="203" t="s">
        <v>623</v>
      </c>
      <c r="C1887" s="203" t="s">
        <v>624</v>
      </c>
      <c r="D1887" s="228"/>
      <c r="E1887" s="203" t="s">
        <v>2944</v>
      </c>
      <c r="F1887" s="203" t="s">
        <v>2945</v>
      </c>
      <c r="G1887" s="205">
        <v>2</v>
      </c>
      <c r="H1887" s="203" t="s">
        <v>79</v>
      </c>
      <c r="I1887" s="203" t="s">
        <v>678</v>
      </c>
      <c r="J1887" s="203" t="s">
        <v>679</v>
      </c>
      <c r="K1887" s="203" t="s">
        <v>629</v>
      </c>
      <c r="L1887" s="211">
        <v>41548.378761574102</v>
      </c>
      <c r="M1887" s="203" t="s">
        <v>630</v>
      </c>
      <c r="N1887" s="212">
        <v>120</v>
      </c>
      <c r="O1887" s="203" t="s">
        <v>669</v>
      </c>
      <c r="P1887" s="212">
        <v>270000</v>
      </c>
      <c r="Q1887" s="205">
        <v>1</v>
      </c>
      <c r="R1887" s="203" t="s">
        <v>632</v>
      </c>
      <c r="S1887" s="211">
        <v>41542.462094907401</v>
      </c>
      <c r="T1887" s="212">
        <v>-120</v>
      </c>
      <c r="U1887" s="224">
        <v>270000</v>
      </c>
    </row>
    <row r="1888" spans="1:23" ht="14.25" customHeight="1">
      <c r="A1888" s="203" t="s">
        <v>622</v>
      </c>
      <c r="B1888" s="203" t="s">
        <v>623</v>
      </c>
      <c r="C1888" s="206" t="s">
        <v>624</v>
      </c>
      <c r="D1888" s="207"/>
      <c r="E1888" s="188" t="s">
        <v>2946</v>
      </c>
      <c r="F1888" s="203" t="s">
        <v>2947</v>
      </c>
      <c r="G1888" s="205">
        <v>1</v>
      </c>
      <c r="H1888" s="206" t="s">
        <v>79</v>
      </c>
      <c r="I1888" s="188" t="s">
        <v>792</v>
      </c>
      <c r="J1888" s="190" t="s">
        <v>350</v>
      </c>
      <c r="K1888" s="188" t="s">
        <v>634</v>
      </c>
      <c r="L1888" s="213">
        <v>41614.589062500003</v>
      </c>
      <c r="M1888" s="206" t="s">
        <v>630</v>
      </c>
      <c r="N1888" s="214">
        <v>10</v>
      </c>
      <c r="O1888" s="188" t="s">
        <v>631</v>
      </c>
      <c r="P1888" s="212">
        <v>4187500</v>
      </c>
      <c r="Q1888" s="225">
        <v>1</v>
      </c>
      <c r="R1888" s="188" t="s">
        <v>632</v>
      </c>
      <c r="S1888" s="213">
        <v>41605.633368055598</v>
      </c>
      <c r="T1888" s="226">
        <v>-10</v>
      </c>
      <c r="U1888" s="224">
        <v>4187500</v>
      </c>
      <c r="V1888" s="227">
        <f t="shared" ref="V1888:V1892" si="6">L1888-S1888</f>
        <v>8.9556944444047986</v>
      </c>
      <c r="W1888" s="193" t="s">
        <v>635</v>
      </c>
    </row>
    <row r="1889" spans="1:23" ht="14.25" customHeight="1">
      <c r="A1889" s="203" t="s">
        <v>622</v>
      </c>
      <c r="B1889" s="203" t="s">
        <v>623</v>
      </c>
      <c r="C1889" s="206" t="s">
        <v>624</v>
      </c>
      <c r="D1889" s="207"/>
      <c r="E1889" s="188" t="s">
        <v>2946</v>
      </c>
      <c r="F1889" s="203" t="s">
        <v>2947</v>
      </c>
      <c r="G1889" s="205">
        <v>2</v>
      </c>
      <c r="H1889" s="206" t="s">
        <v>79</v>
      </c>
      <c r="I1889" s="188" t="s">
        <v>761</v>
      </c>
      <c r="J1889" s="190" t="s">
        <v>354</v>
      </c>
      <c r="K1889" s="188" t="s">
        <v>634</v>
      </c>
      <c r="L1889" s="213">
        <v>41614.589062500003</v>
      </c>
      <c r="M1889" s="206" t="s">
        <v>630</v>
      </c>
      <c r="N1889" s="214">
        <v>5</v>
      </c>
      <c r="O1889" s="188" t="s">
        <v>631</v>
      </c>
      <c r="P1889" s="212">
        <v>784377.5</v>
      </c>
      <c r="Q1889" s="225">
        <v>1</v>
      </c>
      <c r="R1889" s="188" t="s">
        <v>632</v>
      </c>
      <c r="S1889" s="213">
        <v>41605.633368055598</v>
      </c>
      <c r="T1889" s="226">
        <v>-5</v>
      </c>
      <c r="U1889" s="224">
        <v>784377.5</v>
      </c>
      <c r="V1889" s="227">
        <f t="shared" si="6"/>
        <v>8.9556944444047986</v>
      </c>
      <c r="W1889" s="193" t="s">
        <v>635</v>
      </c>
    </row>
    <row r="1890" spans="1:23" ht="14.25" customHeight="1">
      <c r="A1890" s="203" t="s">
        <v>622</v>
      </c>
      <c r="B1890" s="203" t="s">
        <v>623</v>
      </c>
      <c r="C1890" s="206" t="s">
        <v>624</v>
      </c>
      <c r="D1890" s="207"/>
      <c r="E1890" s="188" t="s">
        <v>2948</v>
      </c>
      <c r="F1890" s="203" t="s">
        <v>2949</v>
      </c>
      <c r="G1890" s="205">
        <v>1</v>
      </c>
      <c r="H1890" s="206" t="s">
        <v>79</v>
      </c>
      <c r="I1890" s="188" t="s">
        <v>2950</v>
      </c>
      <c r="J1890" s="190" t="s">
        <v>352</v>
      </c>
      <c r="K1890" s="188" t="s">
        <v>634</v>
      </c>
      <c r="L1890" s="213">
        <v>41635.3359375</v>
      </c>
      <c r="M1890" s="206" t="s">
        <v>630</v>
      </c>
      <c r="N1890" s="214">
        <v>5</v>
      </c>
      <c r="O1890" s="188" t="s">
        <v>631</v>
      </c>
      <c r="P1890" s="212">
        <v>1182046.8999999999</v>
      </c>
      <c r="Q1890" s="225">
        <v>1</v>
      </c>
      <c r="R1890" s="188" t="s">
        <v>632</v>
      </c>
      <c r="S1890" s="213">
        <v>41613.642442129603</v>
      </c>
      <c r="T1890" s="226">
        <v>-5</v>
      </c>
      <c r="U1890" s="224">
        <v>1182046.8999999999</v>
      </c>
      <c r="V1890" s="227">
        <f t="shared" si="6"/>
        <v>21.693495370396704</v>
      </c>
      <c r="W1890" s="193" t="s">
        <v>635</v>
      </c>
    </row>
    <row r="1891" spans="1:23" ht="14.25" customHeight="1">
      <c r="A1891" s="203" t="s">
        <v>622</v>
      </c>
      <c r="B1891" s="203" t="s">
        <v>623</v>
      </c>
      <c r="C1891" s="206" t="s">
        <v>624</v>
      </c>
      <c r="D1891" s="207"/>
      <c r="E1891" s="188" t="s">
        <v>2948</v>
      </c>
      <c r="F1891" s="203" t="s">
        <v>2949</v>
      </c>
      <c r="G1891" s="205">
        <v>2</v>
      </c>
      <c r="H1891" s="206" t="s">
        <v>79</v>
      </c>
      <c r="I1891" s="188" t="s">
        <v>790</v>
      </c>
      <c r="J1891" s="190" t="s">
        <v>353</v>
      </c>
      <c r="K1891" s="188" t="s">
        <v>634</v>
      </c>
      <c r="L1891" s="213">
        <v>41635.3359375</v>
      </c>
      <c r="M1891" s="206" t="s">
        <v>630</v>
      </c>
      <c r="N1891" s="214">
        <v>10</v>
      </c>
      <c r="O1891" s="188" t="s">
        <v>631</v>
      </c>
      <c r="P1891" s="212">
        <v>1732421.5</v>
      </c>
      <c r="Q1891" s="225">
        <v>1</v>
      </c>
      <c r="R1891" s="188" t="s">
        <v>632</v>
      </c>
      <c r="S1891" s="213">
        <v>41613.642453703702</v>
      </c>
      <c r="T1891" s="226">
        <v>-8</v>
      </c>
      <c r="U1891" s="224">
        <v>1385937.2</v>
      </c>
      <c r="V1891" s="227">
        <f t="shared" si="6"/>
        <v>21.693483796298096</v>
      </c>
      <c r="W1891" s="193" t="s">
        <v>635</v>
      </c>
    </row>
    <row r="1892" spans="1:23" ht="14.25" customHeight="1">
      <c r="A1892" s="203" t="s">
        <v>622</v>
      </c>
      <c r="B1892" s="203" t="s">
        <v>623</v>
      </c>
      <c r="C1892" s="206" t="s">
        <v>624</v>
      </c>
      <c r="D1892" s="207"/>
      <c r="E1892" s="188" t="s">
        <v>2951</v>
      </c>
      <c r="F1892" s="203" t="s">
        <v>2952</v>
      </c>
      <c r="G1892" s="205">
        <v>1</v>
      </c>
      <c r="H1892" s="206" t="s">
        <v>79</v>
      </c>
      <c r="I1892" s="188" t="s">
        <v>1248</v>
      </c>
      <c r="J1892" s="190" t="s">
        <v>1249</v>
      </c>
      <c r="K1892" s="188" t="s">
        <v>634</v>
      </c>
      <c r="L1892" s="213">
        <v>41625.696400462999</v>
      </c>
      <c r="M1892" s="206" t="s">
        <v>630</v>
      </c>
      <c r="N1892" s="214">
        <v>2</v>
      </c>
      <c r="O1892" s="188" t="s">
        <v>1190</v>
      </c>
      <c r="P1892" s="212">
        <v>42000000</v>
      </c>
      <c r="Q1892" s="225">
        <v>1</v>
      </c>
      <c r="R1892" s="188" t="s">
        <v>632</v>
      </c>
      <c r="S1892" s="213">
        <v>41617.675023148098</v>
      </c>
      <c r="T1892" s="226">
        <v>-1</v>
      </c>
      <c r="U1892" s="224">
        <v>21000000</v>
      </c>
      <c r="V1892" s="227">
        <f t="shared" si="6"/>
        <v>8.0213773149007466</v>
      </c>
      <c r="W1892" s="193" t="s">
        <v>635</v>
      </c>
    </row>
    <row r="1893" spans="1:23" s="183" customFormat="1" hidden="1">
      <c r="A1893" s="203" t="s">
        <v>622</v>
      </c>
      <c r="B1893" s="203" t="s">
        <v>623</v>
      </c>
      <c r="C1893" s="203" t="s">
        <v>624</v>
      </c>
      <c r="D1893" s="204"/>
      <c r="E1893" s="203" t="s">
        <v>2951</v>
      </c>
      <c r="F1893" s="203" t="s">
        <v>2952</v>
      </c>
      <c r="G1893" s="205">
        <v>1</v>
      </c>
      <c r="H1893" s="203" t="s">
        <v>79</v>
      </c>
      <c r="I1893" s="203" t="s">
        <v>1248</v>
      </c>
      <c r="J1893" s="203" t="s">
        <v>1249</v>
      </c>
      <c r="K1893" s="203" t="s">
        <v>634</v>
      </c>
      <c r="L1893" s="211">
        <v>41625.696400462999</v>
      </c>
      <c r="M1893" s="203" t="s">
        <v>630</v>
      </c>
      <c r="N1893" s="212">
        <v>2</v>
      </c>
      <c r="O1893" s="203" t="s">
        <v>1190</v>
      </c>
      <c r="P1893" s="212">
        <v>42000000</v>
      </c>
      <c r="Q1893" s="205">
        <v>2</v>
      </c>
      <c r="R1893" s="203" t="s">
        <v>995</v>
      </c>
      <c r="S1893" s="211">
        <v>41617.675474536998</v>
      </c>
      <c r="T1893" s="212">
        <v>1</v>
      </c>
      <c r="U1893" s="224">
        <v>-21000000</v>
      </c>
    </row>
    <row r="1894" spans="1:23" ht="14.25" customHeight="1">
      <c r="A1894" s="203" t="s">
        <v>622</v>
      </c>
      <c r="B1894" s="203" t="s">
        <v>623</v>
      </c>
      <c r="C1894" s="206" t="s">
        <v>624</v>
      </c>
      <c r="D1894" s="207"/>
      <c r="E1894" s="188" t="s">
        <v>2951</v>
      </c>
      <c r="F1894" s="203" t="s">
        <v>2952</v>
      </c>
      <c r="G1894" s="205">
        <v>1</v>
      </c>
      <c r="H1894" s="206" t="s">
        <v>79</v>
      </c>
      <c r="I1894" s="188" t="s">
        <v>1248</v>
      </c>
      <c r="J1894" s="190" t="s">
        <v>1249</v>
      </c>
      <c r="K1894" s="188" t="s">
        <v>634</v>
      </c>
      <c r="L1894" s="213">
        <v>41625.696400462999</v>
      </c>
      <c r="M1894" s="206" t="s">
        <v>630</v>
      </c>
      <c r="N1894" s="214">
        <v>2</v>
      </c>
      <c r="O1894" s="188" t="s">
        <v>1190</v>
      </c>
      <c r="P1894" s="212">
        <v>42000000</v>
      </c>
      <c r="Q1894" s="225">
        <v>3</v>
      </c>
      <c r="R1894" s="188" t="s">
        <v>632</v>
      </c>
      <c r="S1894" s="213">
        <v>41619.592685185198</v>
      </c>
      <c r="T1894" s="226">
        <v>-2</v>
      </c>
      <c r="U1894" s="224">
        <v>42000000</v>
      </c>
      <c r="V1894" s="227">
        <f>L1894-S1894</f>
        <v>6.1037152778008021</v>
      </c>
      <c r="W1894" s="193" t="s">
        <v>635</v>
      </c>
    </row>
    <row r="1895" spans="1:23" s="183" customFormat="1" hidden="1">
      <c r="A1895" s="203" t="s">
        <v>622</v>
      </c>
      <c r="B1895" s="203" t="s">
        <v>623</v>
      </c>
      <c r="C1895" s="203" t="s">
        <v>624</v>
      </c>
      <c r="D1895" s="208"/>
      <c r="E1895" s="203" t="s">
        <v>2951</v>
      </c>
      <c r="F1895" s="203" t="s">
        <v>629</v>
      </c>
      <c r="G1895" s="205" t="s">
        <v>629</v>
      </c>
      <c r="H1895" s="203" t="s">
        <v>79</v>
      </c>
      <c r="I1895" s="203" t="s">
        <v>1248</v>
      </c>
      <c r="J1895" s="203" t="s">
        <v>1249</v>
      </c>
      <c r="K1895" s="203" t="s">
        <v>629</v>
      </c>
      <c r="L1895" s="211">
        <v>41528.667071759301</v>
      </c>
      <c r="M1895" s="203" t="s">
        <v>630</v>
      </c>
      <c r="N1895" s="212">
        <v>1</v>
      </c>
      <c r="O1895" s="203" t="s">
        <v>629</v>
      </c>
      <c r="P1895" s="212">
        <v>0</v>
      </c>
      <c r="Q1895" s="205">
        <v>1</v>
      </c>
      <c r="R1895" s="203" t="s">
        <v>632</v>
      </c>
      <c r="S1895" s="211">
        <v>41617.675023148098</v>
      </c>
      <c r="T1895" s="212">
        <v>-1</v>
      </c>
      <c r="U1895" s="224">
        <v>21000000</v>
      </c>
    </row>
    <row r="1896" spans="1:23" s="183" customFormat="1" hidden="1">
      <c r="A1896" s="203" t="s">
        <v>622</v>
      </c>
      <c r="B1896" s="203" t="s">
        <v>623</v>
      </c>
      <c r="C1896" s="203" t="s">
        <v>624</v>
      </c>
      <c r="D1896" s="203"/>
      <c r="E1896" s="203" t="s">
        <v>2951</v>
      </c>
      <c r="F1896" s="203" t="s">
        <v>629</v>
      </c>
      <c r="G1896" s="205" t="s">
        <v>629</v>
      </c>
      <c r="H1896" s="203" t="s">
        <v>79</v>
      </c>
      <c r="I1896" s="203" t="s">
        <v>1248</v>
      </c>
      <c r="J1896" s="203" t="s">
        <v>1249</v>
      </c>
      <c r="K1896" s="203" t="s">
        <v>629</v>
      </c>
      <c r="L1896" s="211">
        <v>41528.667071759301</v>
      </c>
      <c r="M1896" s="203" t="s">
        <v>630</v>
      </c>
      <c r="N1896" s="212">
        <v>1</v>
      </c>
      <c r="O1896" s="203" t="s">
        <v>629</v>
      </c>
      <c r="P1896" s="212">
        <v>0</v>
      </c>
      <c r="Q1896" s="205">
        <v>2</v>
      </c>
      <c r="R1896" s="203" t="s">
        <v>995</v>
      </c>
      <c r="S1896" s="211">
        <v>41617.675474536998</v>
      </c>
      <c r="T1896" s="212">
        <v>1</v>
      </c>
      <c r="U1896" s="224">
        <v>-21000000</v>
      </c>
    </row>
    <row r="1897" spans="1:23" s="183" customFormat="1" hidden="1">
      <c r="A1897" s="203" t="s">
        <v>622</v>
      </c>
      <c r="B1897" s="203" t="s">
        <v>623</v>
      </c>
      <c r="C1897" s="203" t="s">
        <v>624</v>
      </c>
      <c r="D1897" s="203"/>
      <c r="E1897" s="203" t="s">
        <v>2951</v>
      </c>
      <c r="F1897" s="203" t="s">
        <v>629</v>
      </c>
      <c r="G1897" s="205" t="s">
        <v>629</v>
      </c>
      <c r="H1897" s="203" t="s">
        <v>79</v>
      </c>
      <c r="I1897" s="203" t="s">
        <v>1248</v>
      </c>
      <c r="J1897" s="203" t="s">
        <v>1249</v>
      </c>
      <c r="K1897" s="203" t="s">
        <v>629</v>
      </c>
      <c r="L1897" s="211">
        <v>41528.667071759301</v>
      </c>
      <c r="M1897" s="203" t="s">
        <v>630</v>
      </c>
      <c r="N1897" s="212">
        <v>1</v>
      </c>
      <c r="O1897" s="203" t="s">
        <v>629</v>
      </c>
      <c r="P1897" s="212">
        <v>0</v>
      </c>
      <c r="Q1897" s="205">
        <v>3</v>
      </c>
      <c r="R1897" s="203" t="s">
        <v>632</v>
      </c>
      <c r="S1897" s="211">
        <v>41619.592685185198</v>
      </c>
      <c r="T1897" s="212">
        <v>-2</v>
      </c>
      <c r="U1897" s="224">
        <v>42000000</v>
      </c>
    </row>
    <row r="1898" spans="1:23" s="183" customFormat="1" hidden="1">
      <c r="A1898" s="203" t="s">
        <v>622</v>
      </c>
      <c r="B1898" s="203" t="s">
        <v>623</v>
      </c>
      <c r="C1898" s="203" t="s">
        <v>624</v>
      </c>
      <c r="D1898" s="203"/>
      <c r="E1898" s="203" t="s">
        <v>2953</v>
      </c>
      <c r="F1898" s="203" t="s">
        <v>2954</v>
      </c>
      <c r="G1898" s="205">
        <v>1</v>
      </c>
      <c r="H1898" s="203" t="s">
        <v>79</v>
      </c>
      <c r="I1898" s="203" t="s">
        <v>2955</v>
      </c>
      <c r="J1898" s="203" t="s">
        <v>2956</v>
      </c>
      <c r="K1898" s="203" t="s">
        <v>629</v>
      </c>
      <c r="L1898" s="211">
        <v>41565.3258796296</v>
      </c>
      <c r="M1898" s="203" t="s">
        <v>630</v>
      </c>
      <c r="N1898" s="212">
        <v>2</v>
      </c>
      <c r="O1898" s="203" t="s">
        <v>631</v>
      </c>
      <c r="P1898" s="212">
        <v>0</v>
      </c>
      <c r="Q1898" s="205">
        <v>1</v>
      </c>
      <c r="R1898" s="203" t="s">
        <v>629</v>
      </c>
      <c r="S1898" s="203" t="s">
        <v>629</v>
      </c>
      <c r="T1898" s="212" t="s">
        <v>629</v>
      </c>
      <c r="U1898" s="224" t="s">
        <v>629</v>
      </c>
    </row>
    <row r="1899" spans="1:23" s="183" customFormat="1" hidden="1">
      <c r="A1899" s="203" t="s">
        <v>622</v>
      </c>
      <c r="B1899" s="203" t="s">
        <v>623</v>
      </c>
      <c r="C1899" s="203" t="s">
        <v>624</v>
      </c>
      <c r="D1899" s="203"/>
      <c r="E1899" s="203" t="s">
        <v>2953</v>
      </c>
      <c r="F1899" s="203" t="s">
        <v>629</v>
      </c>
      <c r="G1899" s="205" t="s">
        <v>629</v>
      </c>
      <c r="H1899" s="203" t="s">
        <v>79</v>
      </c>
      <c r="I1899" s="203" t="s">
        <v>2759</v>
      </c>
      <c r="J1899" s="203" t="s">
        <v>533</v>
      </c>
      <c r="K1899" s="203" t="s">
        <v>634</v>
      </c>
      <c r="L1899" s="211">
        <v>41509.416863425897</v>
      </c>
      <c r="M1899" s="203" t="s">
        <v>630</v>
      </c>
      <c r="N1899" s="212">
        <v>2</v>
      </c>
      <c r="O1899" s="203" t="s">
        <v>629</v>
      </c>
      <c r="P1899" s="212">
        <v>156750</v>
      </c>
      <c r="Q1899" s="205">
        <v>1</v>
      </c>
      <c r="R1899" s="203" t="s">
        <v>632</v>
      </c>
      <c r="S1899" s="211">
        <v>41516.412384259304</v>
      </c>
      <c r="T1899" s="212">
        <v>-2</v>
      </c>
      <c r="U1899" s="224">
        <v>156750</v>
      </c>
    </row>
    <row r="1900" spans="1:23" s="183" customFormat="1" hidden="1">
      <c r="A1900" s="203" t="s">
        <v>622</v>
      </c>
      <c r="B1900" s="203" t="s">
        <v>623</v>
      </c>
      <c r="C1900" s="203" t="s">
        <v>624</v>
      </c>
      <c r="D1900" s="203"/>
      <c r="E1900" s="203" t="s">
        <v>2957</v>
      </c>
      <c r="F1900" s="203" t="s">
        <v>629</v>
      </c>
      <c r="G1900" s="205" t="s">
        <v>629</v>
      </c>
      <c r="H1900" s="203" t="s">
        <v>79</v>
      </c>
      <c r="I1900" s="203" t="s">
        <v>2537</v>
      </c>
      <c r="J1900" s="203" t="s">
        <v>2538</v>
      </c>
      <c r="K1900" s="203" t="s">
        <v>629</v>
      </c>
      <c r="L1900" s="211">
        <v>41509.666770833297</v>
      </c>
      <c r="M1900" s="203" t="s">
        <v>630</v>
      </c>
      <c r="N1900" s="212">
        <v>1</v>
      </c>
      <c r="O1900" s="203" t="s">
        <v>629</v>
      </c>
      <c r="P1900" s="212">
        <v>15200</v>
      </c>
      <c r="Q1900" s="205">
        <v>1</v>
      </c>
      <c r="R1900" s="203" t="s">
        <v>632</v>
      </c>
      <c r="S1900" s="211">
        <v>41516.412974537001</v>
      </c>
      <c r="T1900" s="212">
        <v>-1</v>
      </c>
      <c r="U1900" s="224">
        <v>15200</v>
      </c>
    </row>
    <row r="1901" spans="1:23" s="183" customFormat="1" hidden="1">
      <c r="A1901" s="203" t="s">
        <v>622</v>
      </c>
      <c r="B1901" s="203" t="s">
        <v>623</v>
      </c>
      <c r="C1901" s="203" t="s">
        <v>624</v>
      </c>
      <c r="D1901" s="203"/>
      <c r="E1901" s="203" t="s">
        <v>2957</v>
      </c>
      <c r="F1901" s="203" t="s">
        <v>629</v>
      </c>
      <c r="G1901" s="205" t="s">
        <v>629</v>
      </c>
      <c r="H1901" s="203" t="s">
        <v>79</v>
      </c>
      <c r="I1901" s="203" t="s">
        <v>2468</v>
      </c>
      <c r="J1901" s="203" t="s">
        <v>2750</v>
      </c>
      <c r="K1901" s="203" t="s">
        <v>634</v>
      </c>
      <c r="L1901" s="211">
        <v>41509.666770833297</v>
      </c>
      <c r="M1901" s="203" t="s">
        <v>630</v>
      </c>
      <c r="N1901" s="212">
        <v>1</v>
      </c>
      <c r="O1901" s="203" t="s">
        <v>629</v>
      </c>
      <c r="P1901" s="212">
        <v>1316700</v>
      </c>
      <c r="Q1901" s="205">
        <v>1</v>
      </c>
      <c r="R1901" s="203" t="s">
        <v>632</v>
      </c>
      <c r="S1901" s="211">
        <v>41516.412974537001</v>
      </c>
      <c r="T1901" s="212">
        <v>-1</v>
      </c>
      <c r="U1901" s="224">
        <v>1316700</v>
      </c>
    </row>
    <row r="1902" spans="1:23" s="183" customFormat="1" hidden="1">
      <c r="A1902" s="203" t="s">
        <v>622</v>
      </c>
      <c r="B1902" s="203" t="s">
        <v>623</v>
      </c>
      <c r="C1902" s="203" t="s">
        <v>624</v>
      </c>
      <c r="D1902" s="203"/>
      <c r="E1902" s="203" t="s">
        <v>2957</v>
      </c>
      <c r="F1902" s="203" t="s">
        <v>629</v>
      </c>
      <c r="G1902" s="205" t="s">
        <v>629</v>
      </c>
      <c r="H1902" s="203" t="s">
        <v>79</v>
      </c>
      <c r="I1902" s="203" t="s">
        <v>2958</v>
      </c>
      <c r="J1902" s="203" t="s">
        <v>2959</v>
      </c>
      <c r="K1902" s="203" t="s">
        <v>629</v>
      </c>
      <c r="L1902" s="211">
        <v>41509.666770833297</v>
      </c>
      <c r="M1902" s="203" t="s">
        <v>630</v>
      </c>
      <c r="N1902" s="212">
        <v>1</v>
      </c>
      <c r="O1902" s="203" t="s">
        <v>629</v>
      </c>
      <c r="P1902" s="212">
        <v>59774</v>
      </c>
      <c r="Q1902" s="205">
        <v>1</v>
      </c>
      <c r="R1902" s="203" t="s">
        <v>632</v>
      </c>
      <c r="S1902" s="211">
        <v>41516.412974537001</v>
      </c>
      <c r="T1902" s="212">
        <v>-1</v>
      </c>
      <c r="U1902" s="224">
        <v>59774</v>
      </c>
    </row>
    <row r="1903" spans="1:23" s="183" customFormat="1" hidden="1">
      <c r="A1903" s="203" t="s">
        <v>622</v>
      </c>
      <c r="B1903" s="203" t="s">
        <v>623</v>
      </c>
      <c r="C1903" s="203" t="s">
        <v>624</v>
      </c>
      <c r="D1903" s="203"/>
      <c r="E1903" s="203" t="s">
        <v>2960</v>
      </c>
      <c r="F1903" s="203" t="s">
        <v>629</v>
      </c>
      <c r="G1903" s="205" t="s">
        <v>629</v>
      </c>
      <c r="H1903" s="203" t="s">
        <v>79</v>
      </c>
      <c r="I1903" s="203" t="s">
        <v>2537</v>
      </c>
      <c r="J1903" s="203" t="s">
        <v>2538</v>
      </c>
      <c r="K1903" s="203" t="s">
        <v>629</v>
      </c>
      <c r="L1903" s="211">
        <v>41509.666666666701</v>
      </c>
      <c r="M1903" s="203" t="s">
        <v>630</v>
      </c>
      <c r="N1903" s="212">
        <v>2</v>
      </c>
      <c r="O1903" s="203" t="s">
        <v>629</v>
      </c>
      <c r="P1903" s="212">
        <v>30400</v>
      </c>
      <c r="Q1903" s="205">
        <v>1</v>
      </c>
      <c r="R1903" s="203" t="s">
        <v>632</v>
      </c>
      <c r="S1903" s="211">
        <v>41516.413877314801</v>
      </c>
      <c r="T1903" s="212">
        <v>-2</v>
      </c>
      <c r="U1903" s="224">
        <v>30400</v>
      </c>
    </row>
    <row r="1904" spans="1:23" s="183" customFormat="1" hidden="1">
      <c r="A1904" s="203" t="s">
        <v>622</v>
      </c>
      <c r="B1904" s="203" t="s">
        <v>623</v>
      </c>
      <c r="C1904" s="203" t="s">
        <v>624</v>
      </c>
      <c r="D1904" s="203"/>
      <c r="E1904" s="203" t="s">
        <v>2960</v>
      </c>
      <c r="F1904" s="203" t="s">
        <v>629</v>
      </c>
      <c r="G1904" s="205" t="s">
        <v>629</v>
      </c>
      <c r="H1904" s="203" t="s">
        <v>79</v>
      </c>
      <c r="I1904" s="203" t="s">
        <v>2468</v>
      </c>
      <c r="J1904" s="203" t="s">
        <v>2750</v>
      </c>
      <c r="K1904" s="203" t="s">
        <v>634</v>
      </c>
      <c r="L1904" s="211">
        <v>41509.666666666701</v>
      </c>
      <c r="M1904" s="203" t="s">
        <v>630</v>
      </c>
      <c r="N1904" s="212">
        <v>2</v>
      </c>
      <c r="O1904" s="203" t="s">
        <v>629</v>
      </c>
      <c r="P1904" s="212">
        <v>2633400</v>
      </c>
      <c r="Q1904" s="205">
        <v>1</v>
      </c>
      <c r="R1904" s="203" t="s">
        <v>632</v>
      </c>
      <c r="S1904" s="211">
        <v>41516.413877314801</v>
      </c>
      <c r="T1904" s="212">
        <v>-2</v>
      </c>
      <c r="U1904" s="224">
        <v>2633400</v>
      </c>
    </row>
    <row r="1905" spans="1:21" s="183" customFormat="1" hidden="1">
      <c r="A1905" s="203" t="s">
        <v>622</v>
      </c>
      <c r="B1905" s="203" t="s">
        <v>623</v>
      </c>
      <c r="C1905" s="203" t="s">
        <v>624</v>
      </c>
      <c r="D1905" s="203"/>
      <c r="E1905" s="203" t="s">
        <v>2960</v>
      </c>
      <c r="F1905" s="203" t="s">
        <v>629</v>
      </c>
      <c r="G1905" s="205" t="s">
        <v>629</v>
      </c>
      <c r="H1905" s="203" t="s">
        <v>79</v>
      </c>
      <c r="I1905" s="203" t="s">
        <v>2958</v>
      </c>
      <c r="J1905" s="203" t="s">
        <v>2959</v>
      </c>
      <c r="K1905" s="203" t="s">
        <v>629</v>
      </c>
      <c r="L1905" s="211">
        <v>41509.666666666701</v>
      </c>
      <c r="M1905" s="203" t="s">
        <v>630</v>
      </c>
      <c r="N1905" s="212">
        <v>1</v>
      </c>
      <c r="O1905" s="203" t="s">
        <v>629</v>
      </c>
      <c r="P1905" s="212">
        <v>59774</v>
      </c>
      <c r="Q1905" s="205">
        <v>1</v>
      </c>
      <c r="R1905" s="203" t="s">
        <v>632</v>
      </c>
      <c r="S1905" s="211">
        <v>41516.413877314801</v>
      </c>
      <c r="T1905" s="212">
        <v>-1</v>
      </c>
      <c r="U1905" s="224">
        <v>59774</v>
      </c>
    </row>
    <row r="1906" spans="1:21" s="183" customFormat="1" hidden="1">
      <c r="A1906" s="203" t="s">
        <v>622</v>
      </c>
      <c r="B1906" s="203" t="s">
        <v>623</v>
      </c>
      <c r="C1906" s="203" t="s">
        <v>624</v>
      </c>
      <c r="D1906" s="203"/>
      <c r="E1906" s="203" t="s">
        <v>2961</v>
      </c>
      <c r="F1906" s="203" t="s">
        <v>629</v>
      </c>
      <c r="G1906" s="205" t="s">
        <v>629</v>
      </c>
      <c r="H1906" s="203" t="s">
        <v>79</v>
      </c>
      <c r="I1906" s="203" t="s">
        <v>2962</v>
      </c>
      <c r="J1906" s="203" t="s">
        <v>2963</v>
      </c>
      <c r="K1906" s="203" t="s">
        <v>634</v>
      </c>
      <c r="L1906" s="211">
        <v>41631.510497685202</v>
      </c>
      <c r="M1906" s="203" t="s">
        <v>630</v>
      </c>
      <c r="N1906" s="212">
        <v>10</v>
      </c>
      <c r="O1906" s="203" t="s">
        <v>629</v>
      </c>
      <c r="P1906" s="212">
        <v>0</v>
      </c>
      <c r="Q1906" s="205">
        <v>1</v>
      </c>
      <c r="R1906" s="203" t="s">
        <v>629</v>
      </c>
      <c r="S1906" s="203" t="s">
        <v>629</v>
      </c>
      <c r="T1906" s="212" t="s">
        <v>629</v>
      </c>
      <c r="U1906" s="224" t="s">
        <v>629</v>
      </c>
    </row>
    <row r="1907" spans="1:21" s="183" customFormat="1" hidden="1">
      <c r="A1907" s="203" t="s">
        <v>622</v>
      </c>
      <c r="B1907" s="203" t="s">
        <v>623</v>
      </c>
      <c r="C1907" s="203" t="s">
        <v>624</v>
      </c>
      <c r="D1907" s="203"/>
      <c r="E1907" s="203" t="s">
        <v>2964</v>
      </c>
      <c r="F1907" s="203" t="s">
        <v>629</v>
      </c>
      <c r="G1907" s="205" t="s">
        <v>629</v>
      </c>
      <c r="H1907" s="203" t="s">
        <v>79</v>
      </c>
      <c r="I1907" s="203" t="s">
        <v>2965</v>
      </c>
      <c r="J1907" s="203" t="s">
        <v>2966</v>
      </c>
      <c r="K1907" s="203" t="s">
        <v>629</v>
      </c>
      <c r="L1907" s="211">
        <v>41570.375439814801</v>
      </c>
      <c r="M1907" s="203" t="s">
        <v>630</v>
      </c>
      <c r="N1907" s="212">
        <v>4</v>
      </c>
      <c r="O1907" s="203" t="s">
        <v>629</v>
      </c>
      <c r="P1907" s="212">
        <v>19000000</v>
      </c>
      <c r="Q1907" s="205">
        <v>1</v>
      </c>
      <c r="R1907" s="203" t="s">
        <v>632</v>
      </c>
      <c r="S1907" s="211">
        <v>41568.615162037</v>
      </c>
      <c r="T1907" s="212">
        <v>-4</v>
      </c>
      <c r="U1907" s="224">
        <v>19000000</v>
      </c>
    </row>
    <row r="1908" spans="1:21" s="183" customFormat="1" hidden="1">
      <c r="A1908" s="203" t="s">
        <v>622</v>
      </c>
      <c r="B1908" s="203" t="s">
        <v>623</v>
      </c>
      <c r="C1908" s="203" t="s">
        <v>624</v>
      </c>
      <c r="D1908" s="203"/>
      <c r="E1908" s="203" t="s">
        <v>2964</v>
      </c>
      <c r="F1908" s="203" t="s">
        <v>629</v>
      </c>
      <c r="G1908" s="205" t="s">
        <v>629</v>
      </c>
      <c r="H1908" s="203" t="s">
        <v>79</v>
      </c>
      <c r="I1908" s="203" t="s">
        <v>2967</v>
      </c>
      <c r="J1908" s="203" t="s">
        <v>2968</v>
      </c>
      <c r="K1908" s="203" t="s">
        <v>629</v>
      </c>
      <c r="L1908" s="211">
        <v>41570.375439814801</v>
      </c>
      <c r="M1908" s="203" t="s">
        <v>630</v>
      </c>
      <c r="N1908" s="212">
        <v>2</v>
      </c>
      <c r="O1908" s="203" t="s">
        <v>629</v>
      </c>
      <c r="P1908" s="212">
        <v>6000000</v>
      </c>
      <c r="Q1908" s="205">
        <v>1</v>
      </c>
      <c r="R1908" s="203" t="s">
        <v>632</v>
      </c>
      <c r="S1908" s="211">
        <v>41568.615162037</v>
      </c>
      <c r="T1908" s="212">
        <v>-2</v>
      </c>
      <c r="U1908" s="224">
        <v>6000000</v>
      </c>
    </row>
    <row r="1909" spans="1:21" s="183" customFormat="1" hidden="1">
      <c r="A1909" s="203" t="s">
        <v>622</v>
      </c>
      <c r="B1909" s="203" t="s">
        <v>623</v>
      </c>
      <c r="C1909" s="203" t="s">
        <v>624</v>
      </c>
      <c r="D1909" s="203"/>
      <c r="E1909" s="203" t="s">
        <v>2969</v>
      </c>
      <c r="F1909" s="203" t="s">
        <v>629</v>
      </c>
      <c r="G1909" s="205" t="s">
        <v>629</v>
      </c>
      <c r="H1909" s="203" t="s">
        <v>79</v>
      </c>
      <c r="I1909" s="203" t="s">
        <v>2030</v>
      </c>
      <c r="J1909" s="203" t="s">
        <v>2970</v>
      </c>
      <c r="K1909" s="203" t="s">
        <v>629</v>
      </c>
      <c r="L1909" s="211">
        <v>41534.414571759298</v>
      </c>
      <c r="M1909" s="203" t="s">
        <v>630</v>
      </c>
      <c r="N1909" s="212">
        <v>4</v>
      </c>
      <c r="O1909" s="203" t="s">
        <v>629</v>
      </c>
      <c r="P1909" s="212">
        <v>3170816</v>
      </c>
      <c r="Q1909" s="205">
        <v>1</v>
      </c>
      <c r="R1909" s="203" t="s">
        <v>629</v>
      </c>
      <c r="S1909" s="203" t="s">
        <v>629</v>
      </c>
      <c r="T1909" s="212" t="s">
        <v>629</v>
      </c>
      <c r="U1909" s="224" t="s">
        <v>629</v>
      </c>
    </row>
    <row r="1910" spans="1:21" s="183" customFormat="1" hidden="1">
      <c r="A1910" s="203" t="s">
        <v>622</v>
      </c>
      <c r="B1910" s="203" t="s">
        <v>623</v>
      </c>
      <c r="C1910" s="203" t="s">
        <v>624</v>
      </c>
      <c r="D1910" s="203"/>
      <c r="E1910" s="203" t="s">
        <v>2969</v>
      </c>
      <c r="F1910" s="203" t="s">
        <v>629</v>
      </c>
      <c r="G1910" s="205" t="s">
        <v>629</v>
      </c>
      <c r="H1910" s="203" t="s">
        <v>79</v>
      </c>
      <c r="I1910" s="203" t="s">
        <v>2971</v>
      </c>
      <c r="J1910" s="203" t="s">
        <v>438</v>
      </c>
      <c r="K1910" s="203" t="s">
        <v>629</v>
      </c>
      <c r="L1910" s="211">
        <v>41534.414571759298</v>
      </c>
      <c r="M1910" s="203" t="s">
        <v>630</v>
      </c>
      <c r="N1910" s="212">
        <v>6</v>
      </c>
      <c r="O1910" s="203" t="s">
        <v>629</v>
      </c>
      <c r="P1910" s="212">
        <v>0</v>
      </c>
      <c r="Q1910" s="205">
        <v>1</v>
      </c>
      <c r="R1910" s="203" t="s">
        <v>629</v>
      </c>
      <c r="S1910" s="203" t="s">
        <v>629</v>
      </c>
      <c r="T1910" s="212" t="s">
        <v>629</v>
      </c>
      <c r="U1910" s="224" t="s">
        <v>629</v>
      </c>
    </row>
    <row r="1911" spans="1:21" s="183" customFormat="1" hidden="1">
      <c r="A1911" s="203" t="s">
        <v>622</v>
      </c>
      <c r="B1911" s="203" t="s">
        <v>623</v>
      </c>
      <c r="C1911" s="203" t="s">
        <v>624</v>
      </c>
      <c r="D1911" s="203"/>
      <c r="E1911" s="203" t="s">
        <v>2969</v>
      </c>
      <c r="F1911" s="203" t="s">
        <v>629</v>
      </c>
      <c r="G1911" s="205" t="s">
        <v>629</v>
      </c>
      <c r="H1911" s="203" t="s">
        <v>79</v>
      </c>
      <c r="I1911" s="203" t="s">
        <v>2971</v>
      </c>
      <c r="J1911" s="203" t="s">
        <v>438</v>
      </c>
      <c r="K1911" s="203" t="s">
        <v>629</v>
      </c>
      <c r="L1911" s="211">
        <v>41534.414571759298</v>
      </c>
      <c r="M1911" s="203" t="s">
        <v>630</v>
      </c>
      <c r="N1911" s="212">
        <v>2</v>
      </c>
      <c r="O1911" s="203" t="s">
        <v>629</v>
      </c>
      <c r="P1911" s="212">
        <v>0</v>
      </c>
      <c r="Q1911" s="205">
        <v>2</v>
      </c>
      <c r="R1911" s="203" t="s">
        <v>629</v>
      </c>
      <c r="S1911" s="203" t="s">
        <v>629</v>
      </c>
      <c r="T1911" s="212" t="s">
        <v>629</v>
      </c>
      <c r="U1911" s="224" t="s">
        <v>629</v>
      </c>
    </row>
    <row r="1912" spans="1:21" s="183" customFormat="1" hidden="1">
      <c r="A1912" s="203" t="s">
        <v>622</v>
      </c>
      <c r="B1912" s="203" t="s">
        <v>623</v>
      </c>
      <c r="C1912" s="203" t="s">
        <v>624</v>
      </c>
      <c r="D1912" s="203"/>
      <c r="E1912" s="203" t="s">
        <v>2972</v>
      </c>
      <c r="F1912" s="203" t="s">
        <v>629</v>
      </c>
      <c r="G1912" s="205" t="s">
        <v>629</v>
      </c>
      <c r="H1912" s="203" t="s">
        <v>79</v>
      </c>
      <c r="I1912" s="203" t="s">
        <v>2973</v>
      </c>
      <c r="J1912" s="203" t="s">
        <v>2974</v>
      </c>
      <c r="K1912" s="203" t="s">
        <v>629</v>
      </c>
      <c r="L1912" s="211">
        <v>41534.351805555598</v>
      </c>
      <c r="M1912" s="203" t="s">
        <v>630</v>
      </c>
      <c r="N1912" s="212">
        <v>2</v>
      </c>
      <c r="O1912" s="203" t="s">
        <v>629</v>
      </c>
      <c r="P1912" s="212">
        <v>0</v>
      </c>
      <c r="Q1912" s="205">
        <v>1</v>
      </c>
      <c r="R1912" s="203" t="s">
        <v>629</v>
      </c>
      <c r="S1912" s="203" t="s">
        <v>629</v>
      </c>
      <c r="T1912" s="212" t="s">
        <v>629</v>
      </c>
      <c r="U1912" s="224" t="s">
        <v>629</v>
      </c>
    </row>
    <row r="1913" spans="1:21" s="183" customFormat="1" hidden="1">
      <c r="A1913" s="203" t="s">
        <v>622</v>
      </c>
      <c r="B1913" s="203" t="s">
        <v>623</v>
      </c>
      <c r="C1913" s="203" t="s">
        <v>624</v>
      </c>
      <c r="D1913" s="203"/>
      <c r="E1913" s="203" t="s">
        <v>2972</v>
      </c>
      <c r="F1913" s="203" t="s">
        <v>629</v>
      </c>
      <c r="G1913" s="205" t="s">
        <v>629</v>
      </c>
      <c r="H1913" s="203" t="s">
        <v>79</v>
      </c>
      <c r="I1913" s="203" t="s">
        <v>2975</v>
      </c>
      <c r="J1913" s="203" t="s">
        <v>2976</v>
      </c>
      <c r="K1913" s="203" t="s">
        <v>629</v>
      </c>
      <c r="L1913" s="211">
        <v>41534.351805555598</v>
      </c>
      <c r="M1913" s="203" t="s">
        <v>630</v>
      </c>
      <c r="N1913" s="212">
        <v>3</v>
      </c>
      <c r="O1913" s="203" t="s">
        <v>629</v>
      </c>
      <c r="P1913" s="212">
        <v>0</v>
      </c>
      <c r="Q1913" s="205">
        <v>1</v>
      </c>
      <c r="R1913" s="203" t="s">
        <v>629</v>
      </c>
      <c r="S1913" s="203" t="s">
        <v>629</v>
      </c>
      <c r="T1913" s="212" t="s">
        <v>629</v>
      </c>
      <c r="U1913" s="224" t="s">
        <v>629</v>
      </c>
    </row>
    <row r="1914" spans="1:21" s="183" customFormat="1" hidden="1">
      <c r="A1914" s="203" t="s">
        <v>622</v>
      </c>
      <c r="B1914" s="203" t="s">
        <v>623</v>
      </c>
      <c r="C1914" s="203" t="s">
        <v>624</v>
      </c>
      <c r="D1914" s="203"/>
      <c r="E1914" s="203" t="s">
        <v>2977</v>
      </c>
      <c r="F1914" s="203" t="s">
        <v>2978</v>
      </c>
      <c r="G1914" s="205">
        <v>1</v>
      </c>
      <c r="H1914" s="203" t="s">
        <v>79</v>
      </c>
      <c r="I1914" s="203" t="s">
        <v>1117</v>
      </c>
      <c r="J1914" s="203" t="s">
        <v>2979</v>
      </c>
      <c r="K1914" s="203" t="s">
        <v>634</v>
      </c>
      <c r="L1914" s="211">
        <v>41563.591099537</v>
      </c>
      <c r="M1914" s="203" t="s">
        <v>630</v>
      </c>
      <c r="N1914" s="212">
        <v>4</v>
      </c>
      <c r="O1914" s="203" t="s">
        <v>631</v>
      </c>
      <c r="P1914" s="212">
        <v>62055.360000000001</v>
      </c>
      <c r="Q1914" s="205">
        <v>1</v>
      </c>
      <c r="R1914" s="203" t="s">
        <v>632</v>
      </c>
      <c r="S1914" s="211">
        <v>41550.334097222199</v>
      </c>
      <c r="T1914" s="212">
        <v>-4</v>
      </c>
      <c r="U1914" s="224">
        <v>62055.360000000001</v>
      </c>
    </row>
    <row r="1915" spans="1:21" s="183" customFormat="1" hidden="1">
      <c r="A1915" s="203" t="s">
        <v>622</v>
      </c>
      <c r="B1915" s="203" t="s">
        <v>623</v>
      </c>
      <c r="C1915" s="203" t="s">
        <v>624</v>
      </c>
      <c r="D1915" s="203"/>
      <c r="E1915" s="203" t="s">
        <v>2977</v>
      </c>
      <c r="F1915" s="203" t="s">
        <v>2978</v>
      </c>
      <c r="G1915" s="205">
        <v>2</v>
      </c>
      <c r="H1915" s="203" t="s">
        <v>79</v>
      </c>
      <c r="I1915" s="203" t="s">
        <v>1115</v>
      </c>
      <c r="J1915" s="203" t="s">
        <v>1116</v>
      </c>
      <c r="K1915" s="203" t="s">
        <v>629</v>
      </c>
      <c r="L1915" s="211">
        <v>41563.591099537</v>
      </c>
      <c r="M1915" s="203" t="s">
        <v>630</v>
      </c>
      <c r="N1915" s="212">
        <v>4</v>
      </c>
      <c r="O1915" s="203" t="s">
        <v>631</v>
      </c>
      <c r="P1915" s="212">
        <v>46274.52</v>
      </c>
      <c r="Q1915" s="205">
        <v>1</v>
      </c>
      <c r="R1915" s="203" t="s">
        <v>632</v>
      </c>
      <c r="S1915" s="211">
        <v>41550.334085648101</v>
      </c>
      <c r="T1915" s="212">
        <v>-4</v>
      </c>
      <c r="U1915" s="224">
        <v>46274.52</v>
      </c>
    </row>
    <row r="1916" spans="1:21" s="183" customFormat="1" hidden="1">
      <c r="A1916" s="203" t="s">
        <v>622</v>
      </c>
      <c r="B1916" s="203" t="s">
        <v>623</v>
      </c>
      <c r="C1916" s="203" t="s">
        <v>624</v>
      </c>
      <c r="D1916" s="203"/>
      <c r="E1916" s="203" t="s">
        <v>2980</v>
      </c>
      <c r="F1916" s="203" t="s">
        <v>2981</v>
      </c>
      <c r="G1916" s="205">
        <v>1</v>
      </c>
      <c r="H1916" s="203" t="s">
        <v>79</v>
      </c>
      <c r="I1916" s="203" t="s">
        <v>2825</v>
      </c>
      <c r="J1916" s="203" t="s">
        <v>2826</v>
      </c>
      <c r="K1916" s="203" t="s">
        <v>629</v>
      </c>
      <c r="L1916" s="211">
        <v>41521.583472222199</v>
      </c>
      <c r="M1916" s="203" t="s">
        <v>630</v>
      </c>
      <c r="N1916" s="212">
        <v>5</v>
      </c>
      <c r="O1916" s="203" t="s">
        <v>906</v>
      </c>
      <c r="P1916" s="212">
        <v>5513970</v>
      </c>
      <c r="Q1916" s="205">
        <v>1</v>
      </c>
      <c r="R1916" s="203" t="s">
        <v>632</v>
      </c>
      <c r="S1916" s="211">
        <v>41521.6344328704</v>
      </c>
      <c r="T1916" s="212">
        <v>-5</v>
      </c>
      <c r="U1916" s="224">
        <v>5513970</v>
      </c>
    </row>
    <row r="1917" spans="1:21" s="183" customFormat="1" hidden="1">
      <c r="A1917" s="203" t="s">
        <v>622</v>
      </c>
      <c r="B1917" s="203" t="s">
        <v>623</v>
      </c>
      <c r="C1917" s="203" t="s">
        <v>624</v>
      </c>
      <c r="D1917" s="203"/>
      <c r="E1917" s="203" t="s">
        <v>2982</v>
      </c>
      <c r="F1917" s="203" t="s">
        <v>629</v>
      </c>
      <c r="G1917" s="205" t="s">
        <v>629</v>
      </c>
      <c r="H1917" s="203" t="s">
        <v>79</v>
      </c>
      <c r="I1917" s="203" t="s">
        <v>1810</v>
      </c>
      <c r="J1917" s="203" t="s">
        <v>1811</v>
      </c>
      <c r="K1917" s="203" t="s">
        <v>634</v>
      </c>
      <c r="L1917" s="211">
        <v>41633.625162037002</v>
      </c>
      <c r="M1917" s="203" t="s">
        <v>630</v>
      </c>
      <c r="N1917" s="212">
        <v>2</v>
      </c>
      <c r="O1917" s="203" t="s">
        <v>629</v>
      </c>
      <c r="P1917" s="212">
        <v>5880600</v>
      </c>
      <c r="Q1917" s="205">
        <v>1</v>
      </c>
      <c r="R1917" s="203" t="s">
        <v>629</v>
      </c>
      <c r="S1917" s="203" t="s">
        <v>629</v>
      </c>
      <c r="T1917" s="212" t="s">
        <v>629</v>
      </c>
      <c r="U1917" s="224" t="s">
        <v>629</v>
      </c>
    </row>
    <row r="1918" spans="1:21" s="183" customFormat="1" hidden="1">
      <c r="A1918" s="203" t="s">
        <v>622</v>
      </c>
      <c r="B1918" s="203" t="s">
        <v>623</v>
      </c>
      <c r="C1918" s="203" t="s">
        <v>624</v>
      </c>
      <c r="D1918" s="203"/>
      <c r="E1918" s="203" t="s">
        <v>2983</v>
      </c>
      <c r="F1918" s="203" t="s">
        <v>2984</v>
      </c>
      <c r="G1918" s="205">
        <v>1</v>
      </c>
      <c r="H1918" s="203" t="s">
        <v>79</v>
      </c>
      <c r="I1918" s="203" t="s">
        <v>2985</v>
      </c>
      <c r="J1918" s="203" t="s">
        <v>2986</v>
      </c>
      <c r="K1918" s="203" t="s">
        <v>629</v>
      </c>
      <c r="L1918" s="211">
        <v>41551.378414351799</v>
      </c>
      <c r="M1918" s="203" t="s">
        <v>630</v>
      </c>
      <c r="N1918" s="212">
        <v>4</v>
      </c>
      <c r="O1918" s="203" t="s">
        <v>2639</v>
      </c>
      <c r="P1918" s="212">
        <v>4400000</v>
      </c>
      <c r="Q1918" s="205">
        <v>1</v>
      </c>
      <c r="R1918" s="203" t="s">
        <v>629</v>
      </c>
      <c r="S1918" s="203" t="s">
        <v>629</v>
      </c>
      <c r="T1918" s="212" t="s">
        <v>629</v>
      </c>
      <c r="U1918" s="224" t="s">
        <v>629</v>
      </c>
    </row>
    <row r="1919" spans="1:21" s="183" customFormat="1" hidden="1">
      <c r="A1919" s="203" t="s">
        <v>622</v>
      </c>
      <c r="B1919" s="203" t="s">
        <v>623</v>
      </c>
      <c r="C1919" s="203" t="s">
        <v>624</v>
      </c>
      <c r="D1919" s="203"/>
      <c r="E1919" s="203" t="s">
        <v>2987</v>
      </c>
      <c r="F1919" s="203" t="s">
        <v>2988</v>
      </c>
      <c r="G1919" s="205">
        <v>1</v>
      </c>
      <c r="H1919" s="203" t="s">
        <v>79</v>
      </c>
      <c r="I1919" s="203" t="s">
        <v>678</v>
      </c>
      <c r="J1919" s="203" t="s">
        <v>679</v>
      </c>
      <c r="K1919" s="203" t="s">
        <v>629</v>
      </c>
      <c r="L1919" s="211">
        <v>41523.395266203697</v>
      </c>
      <c r="M1919" s="203" t="s">
        <v>630</v>
      </c>
      <c r="N1919" s="212">
        <v>48</v>
      </c>
      <c r="O1919" s="203" t="s">
        <v>669</v>
      </c>
      <c r="P1919" s="212">
        <v>108000</v>
      </c>
      <c r="Q1919" s="205">
        <v>1</v>
      </c>
      <c r="R1919" s="203" t="s">
        <v>632</v>
      </c>
      <c r="S1919" s="211">
        <v>41530.648692129602</v>
      </c>
      <c r="T1919" s="212">
        <v>-100</v>
      </c>
      <c r="U1919" s="224">
        <v>225000</v>
      </c>
    </row>
    <row r="1920" spans="1:21" s="183" customFormat="1" hidden="1">
      <c r="A1920" s="203" t="s">
        <v>622</v>
      </c>
      <c r="B1920" s="203" t="s">
        <v>623</v>
      </c>
      <c r="C1920" s="203" t="s">
        <v>624</v>
      </c>
      <c r="D1920" s="203"/>
      <c r="E1920" s="203" t="s">
        <v>2987</v>
      </c>
      <c r="F1920" s="203" t="s">
        <v>2988</v>
      </c>
      <c r="G1920" s="205">
        <v>2</v>
      </c>
      <c r="H1920" s="203" t="s">
        <v>79</v>
      </c>
      <c r="I1920" s="203" t="s">
        <v>1051</v>
      </c>
      <c r="J1920" s="203" t="s">
        <v>443</v>
      </c>
      <c r="K1920" s="203" t="s">
        <v>629</v>
      </c>
      <c r="L1920" s="211">
        <v>41523.395266203697</v>
      </c>
      <c r="M1920" s="203" t="s">
        <v>630</v>
      </c>
      <c r="N1920" s="212">
        <v>200</v>
      </c>
      <c r="O1920" s="203" t="s">
        <v>631</v>
      </c>
      <c r="P1920" s="212">
        <v>241836</v>
      </c>
      <c r="Q1920" s="205">
        <v>1</v>
      </c>
      <c r="R1920" s="203" t="s">
        <v>632</v>
      </c>
      <c r="S1920" s="211">
        <v>41530.648692129602</v>
      </c>
      <c r="T1920" s="212">
        <v>-100</v>
      </c>
      <c r="U1920" s="224">
        <v>120918</v>
      </c>
    </row>
    <row r="1921" spans="1:21" s="183" customFormat="1" hidden="1">
      <c r="A1921" s="203" t="s">
        <v>622</v>
      </c>
      <c r="B1921" s="203" t="s">
        <v>623</v>
      </c>
      <c r="C1921" s="203" t="s">
        <v>624</v>
      </c>
      <c r="D1921" s="203"/>
      <c r="E1921" s="203" t="s">
        <v>2987</v>
      </c>
      <c r="F1921" s="203" t="s">
        <v>2988</v>
      </c>
      <c r="G1921" s="205">
        <v>2</v>
      </c>
      <c r="H1921" s="203" t="s">
        <v>79</v>
      </c>
      <c r="I1921" s="203" t="s">
        <v>1051</v>
      </c>
      <c r="J1921" s="203" t="s">
        <v>443</v>
      </c>
      <c r="K1921" s="203" t="s">
        <v>629</v>
      </c>
      <c r="L1921" s="211">
        <v>41523.395266203697</v>
      </c>
      <c r="M1921" s="203" t="s">
        <v>630</v>
      </c>
      <c r="N1921" s="212">
        <v>200</v>
      </c>
      <c r="O1921" s="203" t="s">
        <v>631</v>
      </c>
      <c r="P1921" s="212">
        <v>241836</v>
      </c>
      <c r="Q1921" s="205">
        <v>2</v>
      </c>
      <c r="R1921" s="203" t="s">
        <v>632</v>
      </c>
      <c r="S1921" s="211">
        <v>41530.701585648101</v>
      </c>
      <c r="T1921" s="212">
        <v>-180</v>
      </c>
      <c r="U1921" s="224">
        <v>217652.4</v>
      </c>
    </row>
    <row r="1922" spans="1:21" s="183" customFormat="1" hidden="1">
      <c r="A1922" s="203" t="s">
        <v>622</v>
      </c>
      <c r="B1922" s="203" t="s">
        <v>623</v>
      </c>
      <c r="C1922" s="203" t="s">
        <v>624</v>
      </c>
      <c r="D1922" s="203"/>
      <c r="E1922" s="203" t="s">
        <v>2987</v>
      </c>
      <c r="F1922" s="203" t="s">
        <v>2989</v>
      </c>
      <c r="G1922" s="205">
        <v>1</v>
      </c>
      <c r="H1922" s="203" t="s">
        <v>79</v>
      </c>
      <c r="I1922" s="203" t="s">
        <v>678</v>
      </c>
      <c r="J1922" s="203" t="s">
        <v>679</v>
      </c>
      <c r="K1922" s="203" t="s">
        <v>629</v>
      </c>
      <c r="L1922" s="211">
        <v>41523.583333333299</v>
      </c>
      <c r="M1922" s="203" t="s">
        <v>630</v>
      </c>
      <c r="N1922" s="212">
        <v>100</v>
      </c>
      <c r="O1922" s="203" t="s">
        <v>669</v>
      </c>
      <c r="P1922" s="212">
        <v>225000</v>
      </c>
      <c r="Q1922" s="205">
        <v>1</v>
      </c>
      <c r="R1922" s="203" t="s">
        <v>632</v>
      </c>
      <c r="S1922" s="211">
        <v>41530.648692129602</v>
      </c>
      <c r="T1922" s="212">
        <v>-100</v>
      </c>
      <c r="U1922" s="224">
        <v>225000</v>
      </c>
    </row>
    <row r="1923" spans="1:21" s="183" customFormat="1" hidden="1">
      <c r="A1923" s="203" t="s">
        <v>622</v>
      </c>
      <c r="B1923" s="203" t="s">
        <v>623</v>
      </c>
      <c r="C1923" s="203" t="s">
        <v>624</v>
      </c>
      <c r="D1923" s="203"/>
      <c r="E1923" s="203" t="s">
        <v>2987</v>
      </c>
      <c r="F1923" s="203" t="s">
        <v>2989</v>
      </c>
      <c r="G1923" s="205">
        <v>2</v>
      </c>
      <c r="H1923" s="203" t="s">
        <v>79</v>
      </c>
      <c r="I1923" s="203" t="s">
        <v>1051</v>
      </c>
      <c r="J1923" s="203" t="s">
        <v>443</v>
      </c>
      <c r="K1923" s="203" t="s">
        <v>629</v>
      </c>
      <c r="L1923" s="211">
        <v>41523.583333333299</v>
      </c>
      <c r="M1923" s="203" t="s">
        <v>630</v>
      </c>
      <c r="N1923" s="212">
        <v>100</v>
      </c>
      <c r="O1923" s="203" t="s">
        <v>631</v>
      </c>
      <c r="P1923" s="212">
        <v>120918</v>
      </c>
      <c r="Q1923" s="205">
        <v>1</v>
      </c>
      <c r="R1923" s="203" t="s">
        <v>632</v>
      </c>
      <c r="S1923" s="211">
        <v>41530.648692129602</v>
      </c>
      <c r="T1923" s="212">
        <v>-100</v>
      </c>
      <c r="U1923" s="224">
        <v>120918</v>
      </c>
    </row>
    <row r="1924" spans="1:21" s="183" customFormat="1" hidden="1">
      <c r="A1924" s="203" t="s">
        <v>622</v>
      </c>
      <c r="B1924" s="203" t="s">
        <v>623</v>
      </c>
      <c r="C1924" s="203" t="s">
        <v>624</v>
      </c>
      <c r="D1924" s="203"/>
      <c r="E1924" s="203" t="s">
        <v>2987</v>
      </c>
      <c r="F1924" s="203" t="s">
        <v>2989</v>
      </c>
      <c r="G1924" s="205">
        <v>2</v>
      </c>
      <c r="H1924" s="203" t="s">
        <v>79</v>
      </c>
      <c r="I1924" s="203" t="s">
        <v>1051</v>
      </c>
      <c r="J1924" s="203" t="s">
        <v>443</v>
      </c>
      <c r="K1924" s="203" t="s">
        <v>629</v>
      </c>
      <c r="L1924" s="211">
        <v>41523.583333333299</v>
      </c>
      <c r="M1924" s="203" t="s">
        <v>630</v>
      </c>
      <c r="N1924" s="212">
        <v>100</v>
      </c>
      <c r="O1924" s="203" t="s">
        <v>631</v>
      </c>
      <c r="P1924" s="212">
        <v>120918</v>
      </c>
      <c r="Q1924" s="205">
        <v>2</v>
      </c>
      <c r="R1924" s="203" t="s">
        <v>632</v>
      </c>
      <c r="S1924" s="211">
        <v>41530.701585648101</v>
      </c>
      <c r="T1924" s="212">
        <v>-180</v>
      </c>
      <c r="U1924" s="224">
        <v>217652.4</v>
      </c>
    </row>
    <row r="1925" spans="1:21" s="183" customFormat="1" hidden="1">
      <c r="A1925" s="203" t="s">
        <v>622</v>
      </c>
      <c r="B1925" s="203" t="s">
        <v>623</v>
      </c>
      <c r="C1925" s="203" t="s">
        <v>624</v>
      </c>
      <c r="D1925" s="203"/>
      <c r="E1925" s="203" t="s">
        <v>2987</v>
      </c>
      <c r="F1925" s="203" t="s">
        <v>2990</v>
      </c>
      <c r="G1925" s="205">
        <v>1</v>
      </c>
      <c r="H1925" s="203" t="s">
        <v>79</v>
      </c>
      <c r="I1925" s="203" t="s">
        <v>680</v>
      </c>
      <c r="J1925" s="203" t="s">
        <v>681</v>
      </c>
      <c r="K1925" s="203" t="s">
        <v>629</v>
      </c>
      <c r="L1925" s="211">
        <v>41526.625509259298</v>
      </c>
      <c r="M1925" s="203" t="s">
        <v>630</v>
      </c>
      <c r="N1925" s="212">
        <v>50</v>
      </c>
      <c r="O1925" s="203" t="s">
        <v>656</v>
      </c>
      <c r="P1925" s="212">
        <v>403648</v>
      </c>
      <c r="Q1925" s="205">
        <v>1</v>
      </c>
      <c r="R1925" s="203" t="s">
        <v>632</v>
      </c>
      <c r="S1925" s="211">
        <v>41530.684999999998</v>
      </c>
      <c r="T1925" s="212">
        <v>-50</v>
      </c>
      <c r="U1925" s="224">
        <v>403648</v>
      </c>
    </row>
    <row r="1926" spans="1:21" s="183" customFormat="1" hidden="1">
      <c r="A1926" s="203" t="s">
        <v>622</v>
      </c>
      <c r="B1926" s="203" t="s">
        <v>623</v>
      </c>
      <c r="C1926" s="203" t="s">
        <v>624</v>
      </c>
      <c r="D1926" s="203"/>
      <c r="E1926" s="203" t="s">
        <v>2987</v>
      </c>
      <c r="F1926" s="203" t="s">
        <v>2745</v>
      </c>
      <c r="G1926" s="205">
        <v>1</v>
      </c>
      <c r="H1926" s="203" t="s">
        <v>79</v>
      </c>
      <c r="I1926" s="203" t="s">
        <v>1051</v>
      </c>
      <c r="J1926" s="203" t="s">
        <v>443</v>
      </c>
      <c r="K1926" s="203" t="s">
        <v>629</v>
      </c>
      <c r="L1926" s="211">
        <v>41526.677476851903</v>
      </c>
      <c r="M1926" s="203" t="s">
        <v>630</v>
      </c>
      <c r="N1926" s="212">
        <v>180</v>
      </c>
      <c r="O1926" s="203" t="s">
        <v>631</v>
      </c>
      <c r="P1926" s="212">
        <v>217652.4</v>
      </c>
      <c r="Q1926" s="205">
        <v>1</v>
      </c>
      <c r="R1926" s="203" t="s">
        <v>632</v>
      </c>
      <c r="S1926" s="211">
        <v>41530.648692129602</v>
      </c>
      <c r="T1926" s="212">
        <v>-100</v>
      </c>
      <c r="U1926" s="224">
        <v>120918</v>
      </c>
    </row>
    <row r="1927" spans="1:21" s="183" customFormat="1" hidden="1">
      <c r="A1927" s="203" t="s">
        <v>622</v>
      </c>
      <c r="B1927" s="203" t="s">
        <v>623</v>
      </c>
      <c r="C1927" s="203" t="s">
        <v>624</v>
      </c>
      <c r="D1927" s="203"/>
      <c r="E1927" s="203" t="s">
        <v>2987</v>
      </c>
      <c r="F1927" s="203" t="s">
        <v>2745</v>
      </c>
      <c r="G1927" s="205">
        <v>1</v>
      </c>
      <c r="H1927" s="203" t="s">
        <v>79</v>
      </c>
      <c r="I1927" s="203" t="s">
        <v>1051</v>
      </c>
      <c r="J1927" s="203" t="s">
        <v>443</v>
      </c>
      <c r="K1927" s="203" t="s">
        <v>629</v>
      </c>
      <c r="L1927" s="211">
        <v>41526.677476851903</v>
      </c>
      <c r="M1927" s="203" t="s">
        <v>630</v>
      </c>
      <c r="N1927" s="212">
        <v>180</v>
      </c>
      <c r="O1927" s="203" t="s">
        <v>631</v>
      </c>
      <c r="P1927" s="212">
        <v>217652.4</v>
      </c>
      <c r="Q1927" s="205">
        <v>2</v>
      </c>
      <c r="R1927" s="203" t="s">
        <v>632</v>
      </c>
      <c r="S1927" s="211">
        <v>41530.701585648101</v>
      </c>
      <c r="T1927" s="212">
        <v>-180</v>
      </c>
      <c r="U1927" s="224">
        <v>217652.4</v>
      </c>
    </row>
    <row r="1928" spans="1:21" s="183" customFormat="1" hidden="1">
      <c r="A1928" s="203" t="s">
        <v>622</v>
      </c>
      <c r="B1928" s="203" t="s">
        <v>623</v>
      </c>
      <c r="C1928" s="203" t="s">
        <v>624</v>
      </c>
      <c r="D1928" s="203"/>
      <c r="E1928" s="203" t="s">
        <v>2991</v>
      </c>
      <c r="F1928" s="203" t="s">
        <v>2992</v>
      </c>
      <c r="G1928" s="205">
        <v>1</v>
      </c>
      <c r="H1928" s="203" t="s">
        <v>79</v>
      </c>
      <c r="I1928" s="203" t="s">
        <v>2993</v>
      </c>
      <c r="J1928" s="203" t="s">
        <v>2994</v>
      </c>
      <c r="K1928" s="203" t="s">
        <v>634</v>
      </c>
      <c r="L1928" s="211">
        <v>41628.459548611099</v>
      </c>
      <c r="M1928" s="203" t="s">
        <v>630</v>
      </c>
      <c r="N1928" s="212">
        <v>1</v>
      </c>
      <c r="O1928" s="203" t="s">
        <v>1190</v>
      </c>
      <c r="P1928" s="212">
        <v>0</v>
      </c>
      <c r="Q1928" s="205">
        <v>1</v>
      </c>
      <c r="R1928" s="203" t="s">
        <v>629</v>
      </c>
      <c r="S1928" s="203" t="s">
        <v>629</v>
      </c>
      <c r="T1928" s="212" t="s">
        <v>629</v>
      </c>
      <c r="U1928" s="224" t="s">
        <v>629</v>
      </c>
    </row>
    <row r="1929" spans="1:21" s="183" customFormat="1" hidden="1">
      <c r="A1929" s="203" t="s">
        <v>622</v>
      </c>
      <c r="B1929" s="203" t="s">
        <v>623</v>
      </c>
      <c r="C1929" s="203" t="s">
        <v>624</v>
      </c>
      <c r="D1929" s="203"/>
      <c r="E1929" s="203" t="s">
        <v>2995</v>
      </c>
      <c r="F1929" s="203" t="s">
        <v>629</v>
      </c>
      <c r="G1929" s="205" t="s">
        <v>629</v>
      </c>
      <c r="H1929" s="203" t="s">
        <v>79</v>
      </c>
      <c r="I1929" s="203" t="s">
        <v>2996</v>
      </c>
      <c r="J1929" s="203" t="s">
        <v>2997</v>
      </c>
      <c r="K1929" s="203" t="s">
        <v>629</v>
      </c>
      <c r="L1929" s="211">
        <v>41534.667233796303</v>
      </c>
      <c r="M1929" s="203" t="s">
        <v>630</v>
      </c>
      <c r="N1929" s="212">
        <v>2</v>
      </c>
      <c r="O1929" s="203" t="s">
        <v>629</v>
      </c>
      <c r="P1929" s="212">
        <v>0</v>
      </c>
      <c r="Q1929" s="205">
        <v>1</v>
      </c>
      <c r="R1929" s="203" t="s">
        <v>632</v>
      </c>
      <c r="S1929" s="211">
        <v>41575.650185185201</v>
      </c>
      <c r="T1929" s="212">
        <v>-2</v>
      </c>
      <c r="U1929" s="224">
        <v>78376</v>
      </c>
    </row>
    <row r="1930" spans="1:21" s="183" customFormat="1" hidden="1">
      <c r="A1930" s="203" t="s">
        <v>622</v>
      </c>
      <c r="B1930" s="203" t="s">
        <v>623</v>
      </c>
      <c r="C1930" s="203" t="s">
        <v>624</v>
      </c>
      <c r="D1930" s="203"/>
      <c r="E1930" s="203" t="s">
        <v>2995</v>
      </c>
      <c r="F1930" s="203" t="s">
        <v>629</v>
      </c>
      <c r="G1930" s="205" t="s">
        <v>629</v>
      </c>
      <c r="H1930" s="203" t="s">
        <v>79</v>
      </c>
      <c r="I1930" s="203" t="s">
        <v>2998</v>
      </c>
      <c r="J1930" s="203" t="s">
        <v>2999</v>
      </c>
      <c r="K1930" s="203" t="s">
        <v>629</v>
      </c>
      <c r="L1930" s="211">
        <v>41534.667233796303</v>
      </c>
      <c r="M1930" s="203" t="s">
        <v>630</v>
      </c>
      <c r="N1930" s="212">
        <v>2</v>
      </c>
      <c r="O1930" s="203" t="s">
        <v>629</v>
      </c>
      <c r="P1930" s="212">
        <v>0</v>
      </c>
      <c r="Q1930" s="205">
        <v>1</v>
      </c>
      <c r="R1930" s="203" t="s">
        <v>632</v>
      </c>
      <c r="S1930" s="211">
        <v>41575.650185185201</v>
      </c>
      <c r="T1930" s="212">
        <v>-2</v>
      </c>
      <c r="U1930" s="224">
        <v>84646</v>
      </c>
    </row>
    <row r="1931" spans="1:21" s="183" customFormat="1" hidden="1">
      <c r="A1931" s="203" t="s">
        <v>622</v>
      </c>
      <c r="B1931" s="203" t="s">
        <v>623</v>
      </c>
      <c r="C1931" s="203" t="s">
        <v>624</v>
      </c>
      <c r="D1931" s="203"/>
      <c r="E1931" s="203" t="s">
        <v>3000</v>
      </c>
      <c r="F1931" s="203" t="s">
        <v>3001</v>
      </c>
      <c r="G1931" s="205">
        <v>1</v>
      </c>
      <c r="H1931" s="203" t="s">
        <v>79</v>
      </c>
      <c r="I1931" s="203" t="s">
        <v>3002</v>
      </c>
      <c r="J1931" s="203" t="s">
        <v>3003</v>
      </c>
      <c r="K1931" s="203" t="s">
        <v>629</v>
      </c>
      <c r="L1931" s="211">
        <v>41528.645856481497</v>
      </c>
      <c r="M1931" s="203" t="s">
        <v>630</v>
      </c>
      <c r="N1931" s="212">
        <v>20</v>
      </c>
      <c r="O1931" s="203" t="s">
        <v>631</v>
      </c>
      <c r="P1931" s="212">
        <v>0</v>
      </c>
      <c r="Q1931" s="205">
        <v>1</v>
      </c>
      <c r="R1931" s="203" t="s">
        <v>632</v>
      </c>
      <c r="S1931" s="211">
        <v>41528.8290277778</v>
      </c>
      <c r="T1931" s="212">
        <v>-20</v>
      </c>
      <c r="U1931" s="224">
        <v>2852860</v>
      </c>
    </row>
    <row r="1932" spans="1:21" s="183" customFormat="1" hidden="1">
      <c r="A1932" s="203" t="s">
        <v>622</v>
      </c>
      <c r="B1932" s="203" t="s">
        <v>623</v>
      </c>
      <c r="C1932" s="203" t="s">
        <v>624</v>
      </c>
      <c r="D1932" s="203"/>
      <c r="E1932" s="203" t="s">
        <v>3000</v>
      </c>
      <c r="F1932" s="203" t="s">
        <v>3004</v>
      </c>
      <c r="G1932" s="205">
        <v>1</v>
      </c>
      <c r="H1932" s="203" t="s">
        <v>79</v>
      </c>
      <c r="I1932" s="203" t="s">
        <v>2447</v>
      </c>
      <c r="J1932" s="203" t="s">
        <v>2448</v>
      </c>
      <c r="K1932" s="203" t="s">
        <v>629</v>
      </c>
      <c r="L1932" s="211">
        <v>41562.3745949074</v>
      </c>
      <c r="M1932" s="203" t="s">
        <v>630</v>
      </c>
      <c r="N1932" s="212">
        <v>6</v>
      </c>
      <c r="O1932" s="203" t="s">
        <v>631</v>
      </c>
      <c r="P1932" s="212">
        <v>0</v>
      </c>
      <c r="Q1932" s="205">
        <v>1</v>
      </c>
      <c r="R1932" s="203" t="s">
        <v>629</v>
      </c>
      <c r="S1932" s="203" t="s">
        <v>629</v>
      </c>
      <c r="T1932" s="212" t="s">
        <v>629</v>
      </c>
      <c r="U1932" s="224" t="s">
        <v>629</v>
      </c>
    </row>
    <row r="1933" spans="1:21" s="183" customFormat="1" hidden="1">
      <c r="A1933" s="203" t="s">
        <v>622</v>
      </c>
      <c r="B1933" s="203" t="s">
        <v>623</v>
      </c>
      <c r="C1933" s="203" t="s">
        <v>624</v>
      </c>
      <c r="D1933" s="203"/>
      <c r="E1933" s="203" t="s">
        <v>3000</v>
      </c>
      <c r="F1933" s="203" t="s">
        <v>3004</v>
      </c>
      <c r="G1933" s="205">
        <v>2</v>
      </c>
      <c r="H1933" s="203" t="s">
        <v>79</v>
      </c>
      <c r="I1933" s="203" t="s">
        <v>3005</v>
      </c>
      <c r="J1933" s="203" t="s">
        <v>458</v>
      </c>
      <c r="K1933" s="203" t="s">
        <v>629</v>
      </c>
      <c r="L1933" s="211">
        <v>41562.3745949074</v>
      </c>
      <c r="M1933" s="203" t="s">
        <v>630</v>
      </c>
      <c r="N1933" s="212">
        <v>4</v>
      </c>
      <c r="O1933" s="203" t="s">
        <v>631</v>
      </c>
      <c r="P1933" s="212">
        <v>0</v>
      </c>
      <c r="Q1933" s="205">
        <v>1</v>
      </c>
      <c r="R1933" s="203" t="s">
        <v>629</v>
      </c>
      <c r="S1933" s="203" t="s">
        <v>629</v>
      </c>
      <c r="T1933" s="212" t="s">
        <v>629</v>
      </c>
      <c r="U1933" s="224" t="s">
        <v>629</v>
      </c>
    </row>
    <row r="1934" spans="1:21" s="183" customFormat="1" hidden="1">
      <c r="A1934" s="203" t="s">
        <v>622</v>
      </c>
      <c r="B1934" s="203" t="s">
        <v>623</v>
      </c>
      <c r="C1934" s="203" t="s">
        <v>624</v>
      </c>
      <c r="D1934" s="203"/>
      <c r="E1934" s="203" t="s">
        <v>3000</v>
      </c>
      <c r="F1934" s="203" t="s">
        <v>3004</v>
      </c>
      <c r="G1934" s="205">
        <v>3</v>
      </c>
      <c r="H1934" s="203" t="s">
        <v>79</v>
      </c>
      <c r="I1934" s="203" t="s">
        <v>2450</v>
      </c>
      <c r="J1934" s="203" t="s">
        <v>460</v>
      </c>
      <c r="K1934" s="203" t="s">
        <v>629</v>
      </c>
      <c r="L1934" s="211">
        <v>41562.3745949074</v>
      </c>
      <c r="M1934" s="203" t="s">
        <v>630</v>
      </c>
      <c r="N1934" s="212">
        <v>2</v>
      </c>
      <c r="O1934" s="203" t="s">
        <v>631</v>
      </c>
      <c r="P1934" s="212">
        <v>0</v>
      </c>
      <c r="Q1934" s="205">
        <v>1</v>
      </c>
      <c r="R1934" s="203" t="s">
        <v>629</v>
      </c>
      <c r="S1934" s="203" t="s">
        <v>629</v>
      </c>
      <c r="T1934" s="212" t="s">
        <v>629</v>
      </c>
      <c r="U1934" s="224" t="s">
        <v>629</v>
      </c>
    </row>
    <row r="1935" spans="1:21" s="183" customFormat="1" hidden="1">
      <c r="A1935" s="203" t="s">
        <v>622</v>
      </c>
      <c r="B1935" s="203" t="s">
        <v>623</v>
      </c>
      <c r="C1935" s="203" t="s">
        <v>624</v>
      </c>
      <c r="D1935" s="203"/>
      <c r="E1935" s="203" t="s">
        <v>3006</v>
      </c>
      <c r="F1935" s="203" t="s">
        <v>3007</v>
      </c>
      <c r="G1935" s="205">
        <v>1</v>
      </c>
      <c r="H1935" s="203" t="s">
        <v>79</v>
      </c>
      <c r="I1935" s="203" t="s">
        <v>3008</v>
      </c>
      <c r="J1935" s="203" t="s">
        <v>3009</v>
      </c>
      <c r="K1935" s="203" t="s">
        <v>629</v>
      </c>
      <c r="L1935" s="211">
        <v>41603.662650462997</v>
      </c>
      <c r="M1935" s="203" t="s">
        <v>630</v>
      </c>
      <c r="N1935" s="212">
        <v>1</v>
      </c>
      <c r="O1935" s="203" t="s">
        <v>631</v>
      </c>
      <c r="P1935" s="212">
        <v>858000</v>
      </c>
      <c r="Q1935" s="205">
        <v>1</v>
      </c>
      <c r="R1935" s="203" t="s">
        <v>632</v>
      </c>
      <c r="S1935" s="211">
        <v>41597.601817129602</v>
      </c>
      <c r="T1935" s="212">
        <v>-2</v>
      </c>
      <c r="U1935" s="224">
        <v>1716000</v>
      </c>
    </row>
    <row r="1936" spans="1:21" s="183" customFormat="1" hidden="1">
      <c r="A1936" s="203" t="s">
        <v>622</v>
      </c>
      <c r="B1936" s="203" t="s">
        <v>623</v>
      </c>
      <c r="C1936" s="203" t="s">
        <v>624</v>
      </c>
      <c r="D1936" s="203"/>
      <c r="E1936" s="203" t="s">
        <v>3006</v>
      </c>
      <c r="F1936" s="203" t="s">
        <v>3007</v>
      </c>
      <c r="G1936" s="205">
        <v>1</v>
      </c>
      <c r="H1936" s="203" t="s">
        <v>79</v>
      </c>
      <c r="I1936" s="203" t="s">
        <v>3008</v>
      </c>
      <c r="J1936" s="203" t="s">
        <v>3009</v>
      </c>
      <c r="K1936" s="203" t="s">
        <v>629</v>
      </c>
      <c r="L1936" s="211">
        <v>41603.662650462997</v>
      </c>
      <c r="M1936" s="203" t="s">
        <v>630</v>
      </c>
      <c r="N1936" s="212">
        <v>1</v>
      </c>
      <c r="O1936" s="203" t="s">
        <v>631</v>
      </c>
      <c r="P1936" s="212">
        <v>858000</v>
      </c>
      <c r="Q1936" s="205">
        <v>2</v>
      </c>
      <c r="R1936" s="203" t="s">
        <v>632</v>
      </c>
      <c r="S1936" s="211">
        <v>41599.321817129603</v>
      </c>
      <c r="T1936" s="212">
        <v>-1</v>
      </c>
      <c r="U1936" s="224">
        <v>858000</v>
      </c>
    </row>
    <row r="1937" spans="1:21" s="183" customFormat="1" hidden="1">
      <c r="A1937" s="203" t="s">
        <v>622</v>
      </c>
      <c r="B1937" s="203" t="s">
        <v>623</v>
      </c>
      <c r="C1937" s="203" t="s">
        <v>624</v>
      </c>
      <c r="D1937" s="203"/>
      <c r="E1937" s="203" t="s">
        <v>3006</v>
      </c>
      <c r="F1937" s="203" t="s">
        <v>629</v>
      </c>
      <c r="G1937" s="205" t="s">
        <v>629</v>
      </c>
      <c r="H1937" s="203" t="s">
        <v>79</v>
      </c>
      <c r="I1937" s="203" t="s">
        <v>826</v>
      </c>
      <c r="J1937" s="203" t="s">
        <v>527</v>
      </c>
      <c r="K1937" s="203" t="s">
        <v>634</v>
      </c>
      <c r="L1937" s="211">
        <v>41603.3679513889</v>
      </c>
      <c r="M1937" s="203" t="s">
        <v>630</v>
      </c>
      <c r="N1937" s="212">
        <v>1</v>
      </c>
      <c r="O1937" s="203" t="s">
        <v>629</v>
      </c>
      <c r="P1937" s="212">
        <v>259875</v>
      </c>
      <c r="Q1937" s="205">
        <v>1</v>
      </c>
      <c r="R1937" s="203" t="s">
        <v>632</v>
      </c>
      <c r="S1937" s="211">
        <v>41598.366030092599</v>
      </c>
      <c r="T1937" s="212">
        <v>-1</v>
      </c>
      <c r="U1937" s="224">
        <v>259875</v>
      </c>
    </row>
    <row r="1938" spans="1:21" s="183" customFormat="1" hidden="1">
      <c r="A1938" s="203" t="s">
        <v>622</v>
      </c>
      <c r="B1938" s="203" t="s">
        <v>623</v>
      </c>
      <c r="C1938" s="203" t="s">
        <v>624</v>
      </c>
      <c r="D1938" s="203"/>
      <c r="E1938" s="203" t="s">
        <v>3006</v>
      </c>
      <c r="F1938" s="203" t="s">
        <v>629</v>
      </c>
      <c r="G1938" s="205" t="s">
        <v>629</v>
      </c>
      <c r="H1938" s="203" t="s">
        <v>79</v>
      </c>
      <c r="I1938" s="203" t="s">
        <v>3008</v>
      </c>
      <c r="J1938" s="203" t="s">
        <v>3009</v>
      </c>
      <c r="K1938" s="203" t="s">
        <v>629</v>
      </c>
      <c r="L1938" s="211">
        <v>41603.3679513889</v>
      </c>
      <c r="M1938" s="203" t="s">
        <v>630</v>
      </c>
      <c r="N1938" s="212">
        <v>2</v>
      </c>
      <c r="O1938" s="203" t="s">
        <v>629</v>
      </c>
      <c r="P1938" s="212">
        <v>1716000</v>
      </c>
      <c r="Q1938" s="205">
        <v>1</v>
      </c>
      <c r="R1938" s="203" t="s">
        <v>632</v>
      </c>
      <c r="S1938" s="211">
        <v>41597.601817129602</v>
      </c>
      <c r="T1938" s="212">
        <v>-2</v>
      </c>
      <c r="U1938" s="224">
        <v>1716000</v>
      </c>
    </row>
    <row r="1939" spans="1:21" s="183" customFormat="1" hidden="1">
      <c r="A1939" s="203" t="s">
        <v>622</v>
      </c>
      <c r="B1939" s="203" t="s">
        <v>623</v>
      </c>
      <c r="C1939" s="203" t="s">
        <v>624</v>
      </c>
      <c r="D1939" s="203"/>
      <c r="E1939" s="203" t="s">
        <v>3006</v>
      </c>
      <c r="F1939" s="203" t="s">
        <v>629</v>
      </c>
      <c r="G1939" s="205" t="s">
        <v>629</v>
      </c>
      <c r="H1939" s="203" t="s">
        <v>79</v>
      </c>
      <c r="I1939" s="203" t="s">
        <v>3008</v>
      </c>
      <c r="J1939" s="203" t="s">
        <v>3009</v>
      </c>
      <c r="K1939" s="203" t="s">
        <v>629</v>
      </c>
      <c r="L1939" s="211">
        <v>41603.3679513889</v>
      </c>
      <c r="M1939" s="203" t="s">
        <v>630</v>
      </c>
      <c r="N1939" s="212">
        <v>2</v>
      </c>
      <c r="O1939" s="203" t="s">
        <v>629</v>
      </c>
      <c r="P1939" s="212">
        <v>1716000</v>
      </c>
      <c r="Q1939" s="205">
        <v>2</v>
      </c>
      <c r="R1939" s="203" t="s">
        <v>632</v>
      </c>
      <c r="S1939" s="211">
        <v>41599.321817129603</v>
      </c>
      <c r="T1939" s="212">
        <v>-1</v>
      </c>
      <c r="U1939" s="224">
        <v>858000</v>
      </c>
    </row>
    <row r="1940" spans="1:21" s="183" customFormat="1" hidden="1">
      <c r="A1940" s="203" t="s">
        <v>622</v>
      </c>
      <c r="B1940" s="203" t="s">
        <v>623</v>
      </c>
      <c r="C1940" s="203" t="s">
        <v>624</v>
      </c>
      <c r="D1940" s="203"/>
      <c r="E1940" s="203" t="s">
        <v>3010</v>
      </c>
      <c r="F1940" s="203" t="s">
        <v>629</v>
      </c>
      <c r="G1940" s="205" t="s">
        <v>629</v>
      </c>
      <c r="H1940" s="203" t="s">
        <v>79</v>
      </c>
      <c r="I1940" s="203" t="s">
        <v>3011</v>
      </c>
      <c r="J1940" s="203" t="s">
        <v>3012</v>
      </c>
      <c r="K1940" s="203" t="s">
        <v>629</v>
      </c>
      <c r="L1940" s="211">
        <v>41523.666828703703</v>
      </c>
      <c r="M1940" s="203" t="s">
        <v>630</v>
      </c>
      <c r="N1940" s="212">
        <v>6</v>
      </c>
      <c r="O1940" s="203" t="s">
        <v>629</v>
      </c>
      <c r="P1940" s="212">
        <v>0</v>
      </c>
      <c r="Q1940" s="205">
        <v>1</v>
      </c>
      <c r="R1940" s="203" t="s">
        <v>629</v>
      </c>
      <c r="S1940" s="203" t="s">
        <v>629</v>
      </c>
      <c r="T1940" s="212" t="s">
        <v>629</v>
      </c>
      <c r="U1940" s="224" t="s">
        <v>629</v>
      </c>
    </row>
    <row r="1941" spans="1:21" s="183" customFormat="1" hidden="1">
      <c r="A1941" s="203" t="s">
        <v>622</v>
      </c>
      <c r="B1941" s="203" t="s">
        <v>623</v>
      </c>
      <c r="C1941" s="203" t="s">
        <v>624</v>
      </c>
      <c r="D1941" s="203"/>
      <c r="E1941" s="203" t="s">
        <v>3013</v>
      </c>
      <c r="F1941" s="203" t="s">
        <v>629</v>
      </c>
      <c r="G1941" s="205" t="s">
        <v>629</v>
      </c>
      <c r="H1941" s="203" t="s">
        <v>79</v>
      </c>
      <c r="I1941" s="203" t="s">
        <v>3014</v>
      </c>
      <c r="J1941" s="203" t="s">
        <v>3015</v>
      </c>
      <c r="K1941" s="203" t="s">
        <v>629</v>
      </c>
      <c r="L1941" s="211">
        <v>41537.582546296297</v>
      </c>
      <c r="M1941" s="203" t="s">
        <v>630</v>
      </c>
      <c r="N1941" s="212">
        <v>1</v>
      </c>
      <c r="O1941" s="203" t="s">
        <v>629</v>
      </c>
      <c r="P1941" s="212">
        <v>0</v>
      </c>
      <c r="Q1941" s="205">
        <v>1</v>
      </c>
      <c r="R1941" s="203" t="s">
        <v>632</v>
      </c>
      <c r="S1941" s="211">
        <v>41591.295474537001</v>
      </c>
      <c r="T1941" s="212">
        <v>-1</v>
      </c>
      <c r="U1941" s="224">
        <v>4050000</v>
      </c>
    </row>
    <row r="1942" spans="1:21" s="183" customFormat="1" hidden="1">
      <c r="A1942" s="203" t="s">
        <v>622</v>
      </c>
      <c r="B1942" s="203" t="s">
        <v>623</v>
      </c>
      <c r="C1942" s="203" t="s">
        <v>624</v>
      </c>
      <c r="D1942" s="203"/>
      <c r="E1942" s="203" t="s">
        <v>3013</v>
      </c>
      <c r="F1942" s="203" t="s">
        <v>629</v>
      </c>
      <c r="G1942" s="205" t="s">
        <v>629</v>
      </c>
      <c r="H1942" s="203" t="s">
        <v>79</v>
      </c>
      <c r="I1942" s="203" t="s">
        <v>3016</v>
      </c>
      <c r="J1942" s="203" t="s">
        <v>3017</v>
      </c>
      <c r="K1942" s="203" t="s">
        <v>629</v>
      </c>
      <c r="L1942" s="211">
        <v>41537.582546296297</v>
      </c>
      <c r="M1942" s="203" t="s">
        <v>630</v>
      </c>
      <c r="N1942" s="212">
        <v>2</v>
      </c>
      <c r="O1942" s="203" t="s">
        <v>629</v>
      </c>
      <c r="P1942" s="212">
        <v>0</v>
      </c>
      <c r="Q1942" s="205">
        <v>1</v>
      </c>
      <c r="R1942" s="203" t="s">
        <v>632</v>
      </c>
      <c r="S1942" s="211">
        <v>41591.295474537001</v>
      </c>
      <c r="T1942" s="212">
        <v>-2</v>
      </c>
      <c r="U1942" s="224">
        <v>990000</v>
      </c>
    </row>
    <row r="1943" spans="1:21" s="183" customFormat="1" hidden="1">
      <c r="A1943" s="203" t="s">
        <v>622</v>
      </c>
      <c r="B1943" s="203" t="s">
        <v>623</v>
      </c>
      <c r="C1943" s="203" t="s">
        <v>624</v>
      </c>
      <c r="D1943" s="203"/>
      <c r="E1943" s="203" t="s">
        <v>3013</v>
      </c>
      <c r="F1943" s="203" t="s">
        <v>629</v>
      </c>
      <c r="G1943" s="205" t="s">
        <v>629</v>
      </c>
      <c r="H1943" s="203" t="s">
        <v>79</v>
      </c>
      <c r="I1943" s="203" t="s">
        <v>3018</v>
      </c>
      <c r="J1943" s="203" t="s">
        <v>3019</v>
      </c>
      <c r="K1943" s="203" t="s">
        <v>629</v>
      </c>
      <c r="L1943" s="211">
        <v>41537.582546296297</v>
      </c>
      <c r="M1943" s="203" t="s">
        <v>630</v>
      </c>
      <c r="N1943" s="212">
        <v>1</v>
      </c>
      <c r="O1943" s="203" t="s">
        <v>629</v>
      </c>
      <c r="P1943" s="212">
        <v>0</v>
      </c>
      <c r="Q1943" s="205">
        <v>1</v>
      </c>
      <c r="R1943" s="203" t="s">
        <v>632</v>
      </c>
      <c r="S1943" s="211">
        <v>41591.295474537001</v>
      </c>
      <c r="T1943" s="212">
        <v>-1</v>
      </c>
      <c r="U1943" s="224">
        <v>10800000</v>
      </c>
    </row>
    <row r="1944" spans="1:21" s="183" customFormat="1" hidden="1">
      <c r="A1944" s="203" t="s">
        <v>622</v>
      </c>
      <c r="B1944" s="203" t="s">
        <v>623</v>
      </c>
      <c r="C1944" s="203" t="s">
        <v>624</v>
      </c>
      <c r="D1944" s="203"/>
      <c r="E1944" s="203" t="s">
        <v>3020</v>
      </c>
      <c r="F1944" s="203" t="s">
        <v>629</v>
      </c>
      <c r="G1944" s="205" t="s">
        <v>629</v>
      </c>
      <c r="H1944" s="203" t="s">
        <v>79</v>
      </c>
      <c r="I1944" s="203" t="s">
        <v>3021</v>
      </c>
      <c r="J1944" s="203" t="s">
        <v>3022</v>
      </c>
      <c r="K1944" s="203" t="s">
        <v>629</v>
      </c>
      <c r="L1944" s="211">
        <v>41544.562662037002</v>
      </c>
      <c r="M1944" s="203" t="s">
        <v>630</v>
      </c>
      <c r="N1944" s="212">
        <v>4</v>
      </c>
      <c r="O1944" s="203" t="s">
        <v>629</v>
      </c>
      <c r="P1944" s="212">
        <v>0</v>
      </c>
      <c r="Q1944" s="205">
        <v>1</v>
      </c>
      <c r="R1944" s="203" t="s">
        <v>629</v>
      </c>
      <c r="S1944" s="203" t="s">
        <v>629</v>
      </c>
      <c r="T1944" s="212" t="s">
        <v>629</v>
      </c>
      <c r="U1944" s="224" t="s">
        <v>629</v>
      </c>
    </row>
    <row r="1945" spans="1:21" s="183" customFormat="1" hidden="1">
      <c r="A1945" s="203" t="s">
        <v>622</v>
      </c>
      <c r="B1945" s="203" t="s">
        <v>623</v>
      </c>
      <c r="C1945" s="203" t="s">
        <v>624</v>
      </c>
      <c r="D1945" s="203"/>
      <c r="E1945" s="203" t="s">
        <v>3023</v>
      </c>
      <c r="F1945" s="203" t="s">
        <v>629</v>
      </c>
      <c r="G1945" s="205" t="s">
        <v>629</v>
      </c>
      <c r="H1945" s="203" t="s">
        <v>79</v>
      </c>
      <c r="I1945" s="203" t="s">
        <v>783</v>
      </c>
      <c r="J1945" s="203" t="s">
        <v>466</v>
      </c>
      <c r="K1945" s="203" t="s">
        <v>629</v>
      </c>
      <c r="L1945" s="211">
        <v>41520.363078703696</v>
      </c>
      <c r="M1945" s="203" t="s">
        <v>630</v>
      </c>
      <c r="N1945" s="212">
        <v>1</v>
      </c>
      <c r="O1945" s="203" t="s">
        <v>629</v>
      </c>
      <c r="P1945" s="212">
        <v>124093</v>
      </c>
      <c r="Q1945" s="205">
        <v>1</v>
      </c>
      <c r="R1945" s="203" t="s">
        <v>632</v>
      </c>
      <c r="S1945" s="211">
        <v>41521.645370370403</v>
      </c>
      <c r="T1945" s="212">
        <v>-1</v>
      </c>
      <c r="U1945" s="224">
        <v>124093</v>
      </c>
    </row>
    <row r="1946" spans="1:21" s="183" customFormat="1" hidden="1">
      <c r="A1946" s="203" t="s">
        <v>622</v>
      </c>
      <c r="B1946" s="203" t="s">
        <v>623</v>
      </c>
      <c r="C1946" s="203" t="s">
        <v>624</v>
      </c>
      <c r="D1946" s="203"/>
      <c r="E1946" s="203" t="s">
        <v>3024</v>
      </c>
      <c r="F1946" s="203" t="s">
        <v>629</v>
      </c>
      <c r="G1946" s="205" t="s">
        <v>629</v>
      </c>
      <c r="H1946" s="203" t="s">
        <v>79</v>
      </c>
      <c r="I1946" s="203" t="s">
        <v>3025</v>
      </c>
      <c r="J1946" s="203" t="s">
        <v>3026</v>
      </c>
      <c r="K1946" s="203" t="s">
        <v>629</v>
      </c>
      <c r="L1946" s="211">
        <v>41544.453680555598</v>
      </c>
      <c r="M1946" s="203" t="s">
        <v>630</v>
      </c>
      <c r="N1946" s="212">
        <v>3</v>
      </c>
      <c r="O1946" s="203" t="s">
        <v>629</v>
      </c>
      <c r="P1946" s="212">
        <v>0</v>
      </c>
      <c r="Q1946" s="205">
        <v>1</v>
      </c>
      <c r="R1946" s="203" t="s">
        <v>629</v>
      </c>
      <c r="S1946" s="203" t="s">
        <v>629</v>
      </c>
      <c r="T1946" s="212" t="s">
        <v>629</v>
      </c>
      <c r="U1946" s="224" t="s">
        <v>629</v>
      </c>
    </row>
    <row r="1947" spans="1:21" s="183" customFormat="1" hidden="1">
      <c r="A1947" s="203" t="s">
        <v>622</v>
      </c>
      <c r="B1947" s="203" t="s">
        <v>623</v>
      </c>
      <c r="C1947" s="203" t="s">
        <v>624</v>
      </c>
      <c r="D1947" s="203"/>
      <c r="E1947" s="203" t="s">
        <v>3027</v>
      </c>
      <c r="F1947" s="203" t="s">
        <v>629</v>
      </c>
      <c r="G1947" s="205" t="s">
        <v>629</v>
      </c>
      <c r="H1947" s="203" t="s">
        <v>79</v>
      </c>
      <c r="I1947" s="203" t="s">
        <v>3028</v>
      </c>
      <c r="J1947" s="203" t="s">
        <v>3029</v>
      </c>
      <c r="K1947" s="203" t="s">
        <v>629</v>
      </c>
      <c r="L1947" s="211">
        <v>41521.362870370402</v>
      </c>
      <c r="M1947" s="203" t="s">
        <v>630</v>
      </c>
      <c r="N1947" s="212">
        <v>2</v>
      </c>
      <c r="O1947" s="203" t="s">
        <v>629</v>
      </c>
      <c r="P1947" s="212">
        <v>0</v>
      </c>
      <c r="Q1947" s="205">
        <v>1</v>
      </c>
      <c r="R1947" s="203" t="s">
        <v>632</v>
      </c>
      <c r="S1947" s="211">
        <v>41575.6465509259</v>
      </c>
      <c r="T1947" s="212">
        <v>-2</v>
      </c>
      <c r="U1947" s="224">
        <v>1746360</v>
      </c>
    </row>
    <row r="1948" spans="1:21" s="183" customFormat="1" hidden="1">
      <c r="A1948" s="203" t="s">
        <v>622</v>
      </c>
      <c r="B1948" s="203" t="s">
        <v>623</v>
      </c>
      <c r="C1948" s="203" t="s">
        <v>624</v>
      </c>
      <c r="D1948" s="203"/>
      <c r="E1948" s="203" t="s">
        <v>3027</v>
      </c>
      <c r="F1948" s="203" t="s">
        <v>629</v>
      </c>
      <c r="G1948" s="205" t="s">
        <v>629</v>
      </c>
      <c r="H1948" s="203" t="s">
        <v>79</v>
      </c>
      <c r="I1948" s="203" t="s">
        <v>3030</v>
      </c>
      <c r="J1948" s="203" t="s">
        <v>3031</v>
      </c>
      <c r="K1948" s="203" t="s">
        <v>629</v>
      </c>
      <c r="L1948" s="211">
        <v>41521.362870370402</v>
      </c>
      <c r="M1948" s="203" t="s">
        <v>630</v>
      </c>
      <c r="N1948" s="212">
        <v>2</v>
      </c>
      <c r="O1948" s="203" t="s">
        <v>629</v>
      </c>
      <c r="P1948" s="212">
        <v>0</v>
      </c>
      <c r="Q1948" s="205">
        <v>1</v>
      </c>
      <c r="R1948" s="203" t="s">
        <v>632</v>
      </c>
      <c r="S1948" s="211">
        <v>41575.6465509259</v>
      </c>
      <c r="T1948" s="212">
        <v>-2</v>
      </c>
      <c r="U1948" s="224">
        <v>2600730</v>
      </c>
    </row>
    <row r="1949" spans="1:21" s="183" customFormat="1" hidden="1">
      <c r="A1949" s="203" t="s">
        <v>622</v>
      </c>
      <c r="B1949" s="203" t="s">
        <v>623</v>
      </c>
      <c r="C1949" s="203" t="s">
        <v>624</v>
      </c>
      <c r="D1949" s="203"/>
      <c r="E1949" s="203" t="s">
        <v>3027</v>
      </c>
      <c r="F1949" s="203" t="s">
        <v>629</v>
      </c>
      <c r="G1949" s="205" t="s">
        <v>629</v>
      </c>
      <c r="H1949" s="203" t="s">
        <v>79</v>
      </c>
      <c r="I1949" s="203" t="s">
        <v>3032</v>
      </c>
      <c r="J1949" s="203" t="s">
        <v>3033</v>
      </c>
      <c r="K1949" s="203" t="s">
        <v>629</v>
      </c>
      <c r="L1949" s="211">
        <v>41521.362870370402</v>
      </c>
      <c r="M1949" s="203" t="s">
        <v>630</v>
      </c>
      <c r="N1949" s="212">
        <v>2</v>
      </c>
      <c r="O1949" s="203" t="s">
        <v>629</v>
      </c>
      <c r="P1949" s="212">
        <v>0</v>
      </c>
      <c r="Q1949" s="205">
        <v>1</v>
      </c>
      <c r="R1949" s="203" t="s">
        <v>632</v>
      </c>
      <c r="S1949" s="211">
        <v>41575.6465509259</v>
      </c>
      <c r="T1949" s="212">
        <v>-2</v>
      </c>
      <c r="U1949" s="224">
        <v>1961586</v>
      </c>
    </row>
    <row r="1950" spans="1:21" s="183" customFormat="1" hidden="1">
      <c r="A1950" s="203" t="s">
        <v>622</v>
      </c>
      <c r="B1950" s="203" t="s">
        <v>623</v>
      </c>
      <c r="C1950" s="203" t="s">
        <v>624</v>
      </c>
      <c r="D1950" s="203"/>
      <c r="E1950" s="203" t="s">
        <v>3034</v>
      </c>
      <c r="F1950" s="203" t="s">
        <v>629</v>
      </c>
      <c r="G1950" s="205" t="s">
        <v>629</v>
      </c>
      <c r="H1950" s="203" t="s">
        <v>79</v>
      </c>
      <c r="I1950" s="203" t="s">
        <v>3035</v>
      </c>
      <c r="J1950" s="203" t="s">
        <v>3036</v>
      </c>
      <c r="K1950" s="203" t="s">
        <v>629</v>
      </c>
      <c r="L1950" s="211">
        <v>41548.667037036997</v>
      </c>
      <c r="M1950" s="203" t="s">
        <v>630</v>
      </c>
      <c r="N1950" s="212">
        <v>9</v>
      </c>
      <c r="O1950" s="203" t="s">
        <v>629</v>
      </c>
      <c r="P1950" s="212">
        <v>3939750</v>
      </c>
      <c r="Q1950" s="205">
        <v>1</v>
      </c>
      <c r="R1950" s="203" t="s">
        <v>632</v>
      </c>
      <c r="S1950" s="211">
        <v>41585.441689814797</v>
      </c>
      <c r="T1950" s="212">
        <v>-9</v>
      </c>
      <c r="U1950" s="224">
        <v>3939750</v>
      </c>
    </row>
    <row r="1951" spans="1:21" s="183" customFormat="1" hidden="1">
      <c r="A1951" s="203" t="s">
        <v>622</v>
      </c>
      <c r="B1951" s="203" t="s">
        <v>623</v>
      </c>
      <c r="C1951" s="203" t="s">
        <v>624</v>
      </c>
      <c r="D1951" s="203"/>
      <c r="E1951" s="203" t="s">
        <v>3034</v>
      </c>
      <c r="F1951" s="203" t="s">
        <v>629</v>
      </c>
      <c r="G1951" s="205" t="s">
        <v>629</v>
      </c>
      <c r="H1951" s="203" t="s">
        <v>79</v>
      </c>
      <c r="I1951" s="203" t="s">
        <v>3037</v>
      </c>
      <c r="J1951" s="203" t="s">
        <v>3038</v>
      </c>
      <c r="K1951" s="203" t="s">
        <v>629</v>
      </c>
      <c r="L1951" s="211">
        <v>41548.667037036997</v>
      </c>
      <c r="M1951" s="203" t="s">
        <v>630</v>
      </c>
      <c r="N1951" s="212">
        <v>8</v>
      </c>
      <c r="O1951" s="203" t="s">
        <v>629</v>
      </c>
      <c r="P1951" s="212">
        <v>486200</v>
      </c>
      <c r="Q1951" s="205">
        <v>1</v>
      </c>
      <c r="R1951" s="203" t="s">
        <v>632</v>
      </c>
      <c r="S1951" s="211">
        <v>41585.441689814797</v>
      </c>
      <c r="T1951" s="212">
        <v>-8</v>
      </c>
      <c r="U1951" s="224">
        <v>486200</v>
      </c>
    </row>
    <row r="1952" spans="1:21" s="183" customFormat="1" hidden="1">
      <c r="A1952" s="203" t="s">
        <v>622</v>
      </c>
      <c r="B1952" s="203" t="s">
        <v>623</v>
      </c>
      <c r="C1952" s="203" t="s">
        <v>624</v>
      </c>
      <c r="D1952" s="203"/>
      <c r="E1952" s="203" t="s">
        <v>3039</v>
      </c>
      <c r="F1952" s="203" t="s">
        <v>629</v>
      </c>
      <c r="G1952" s="205" t="s">
        <v>629</v>
      </c>
      <c r="H1952" s="203" t="s">
        <v>79</v>
      </c>
      <c r="I1952" s="203" t="s">
        <v>3040</v>
      </c>
      <c r="J1952" s="203" t="s">
        <v>3041</v>
      </c>
      <c r="K1952" s="203" t="s">
        <v>629</v>
      </c>
      <c r="L1952" s="211">
        <v>41519.370428240698</v>
      </c>
      <c r="M1952" s="203" t="s">
        <v>630</v>
      </c>
      <c r="N1952" s="212">
        <v>1</v>
      </c>
      <c r="O1952" s="203" t="s">
        <v>629</v>
      </c>
      <c r="P1952" s="212">
        <v>1912662.5</v>
      </c>
      <c r="Q1952" s="205">
        <v>1</v>
      </c>
      <c r="R1952" s="203" t="s">
        <v>632</v>
      </c>
      <c r="S1952" s="211">
        <v>41521.641250000001</v>
      </c>
      <c r="T1952" s="212">
        <v>-1</v>
      </c>
      <c r="U1952" s="224">
        <v>1912662.5</v>
      </c>
    </row>
    <row r="1953" spans="1:23" s="183" customFormat="1" hidden="1">
      <c r="A1953" s="203" t="s">
        <v>622</v>
      </c>
      <c r="B1953" s="203" t="s">
        <v>623</v>
      </c>
      <c r="C1953" s="203" t="s">
        <v>624</v>
      </c>
      <c r="D1953" s="203"/>
      <c r="E1953" s="203" t="s">
        <v>3039</v>
      </c>
      <c r="F1953" s="203" t="s">
        <v>629</v>
      </c>
      <c r="G1953" s="205" t="s">
        <v>629</v>
      </c>
      <c r="H1953" s="203" t="s">
        <v>79</v>
      </c>
      <c r="I1953" s="203" t="s">
        <v>3042</v>
      </c>
      <c r="J1953" s="203" t="s">
        <v>3043</v>
      </c>
      <c r="K1953" s="203" t="s">
        <v>629</v>
      </c>
      <c r="L1953" s="211">
        <v>41519.370428240698</v>
      </c>
      <c r="M1953" s="203" t="s">
        <v>630</v>
      </c>
      <c r="N1953" s="212">
        <v>1</v>
      </c>
      <c r="O1953" s="203" t="s">
        <v>629</v>
      </c>
      <c r="P1953" s="212">
        <v>411666.67</v>
      </c>
      <c r="Q1953" s="205">
        <v>1</v>
      </c>
      <c r="R1953" s="203" t="s">
        <v>632</v>
      </c>
      <c r="S1953" s="211">
        <v>41521.641250000001</v>
      </c>
      <c r="T1953" s="212">
        <v>-1</v>
      </c>
      <c r="U1953" s="224">
        <v>411666.67</v>
      </c>
    </row>
    <row r="1954" spans="1:23" s="183" customFormat="1" hidden="1">
      <c r="A1954" s="203" t="s">
        <v>622</v>
      </c>
      <c r="B1954" s="203" t="s">
        <v>623</v>
      </c>
      <c r="C1954" s="203" t="s">
        <v>624</v>
      </c>
      <c r="D1954" s="203"/>
      <c r="E1954" s="203" t="s">
        <v>3039</v>
      </c>
      <c r="F1954" s="203" t="s">
        <v>629</v>
      </c>
      <c r="G1954" s="205" t="s">
        <v>629</v>
      </c>
      <c r="H1954" s="203" t="s">
        <v>79</v>
      </c>
      <c r="I1954" s="203" t="s">
        <v>2541</v>
      </c>
      <c r="J1954" s="203" t="s">
        <v>2542</v>
      </c>
      <c r="K1954" s="203" t="s">
        <v>629</v>
      </c>
      <c r="L1954" s="211">
        <v>41519.370428240698</v>
      </c>
      <c r="M1954" s="203" t="s">
        <v>630</v>
      </c>
      <c r="N1954" s="212">
        <v>2</v>
      </c>
      <c r="O1954" s="203" t="s">
        <v>629</v>
      </c>
      <c r="P1954" s="212">
        <v>53000</v>
      </c>
      <c r="Q1954" s="205">
        <v>1</v>
      </c>
      <c r="R1954" s="203" t="s">
        <v>632</v>
      </c>
      <c r="S1954" s="211">
        <v>41521.641250000001</v>
      </c>
      <c r="T1954" s="212">
        <v>-2</v>
      </c>
      <c r="U1954" s="224">
        <v>53000</v>
      </c>
    </row>
    <row r="1955" spans="1:23" s="183" customFormat="1" hidden="1">
      <c r="A1955" s="203" t="s">
        <v>622</v>
      </c>
      <c r="B1955" s="203" t="s">
        <v>623</v>
      </c>
      <c r="C1955" s="203" t="s">
        <v>624</v>
      </c>
      <c r="D1955" s="203"/>
      <c r="E1955" s="203" t="s">
        <v>3044</v>
      </c>
      <c r="F1955" s="203" t="s">
        <v>629</v>
      </c>
      <c r="G1955" s="205" t="s">
        <v>629</v>
      </c>
      <c r="H1955" s="203" t="s">
        <v>79</v>
      </c>
      <c r="I1955" s="203" t="s">
        <v>3045</v>
      </c>
      <c r="J1955" s="203" t="s">
        <v>3046</v>
      </c>
      <c r="K1955" s="203" t="s">
        <v>634</v>
      </c>
      <c r="L1955" s="211">
        <v>41533.479467592602</v>
      </c>
      <c r="M1955" s="203" t="s">
        <v>630</v>
      </c>
      <c r="N1955" s="212">
        <v>8</v>
      </c>
      <c r="O1955" s="203" t="s">
        <v>629</v>
      </c>
      <c r="P1955" s="212">
        <v>0</v>
      </c>
      <c r="Q1955" s="205">
        <v>1</v>
      </c>
      <c r="R1955" s="203" t="s">
        <v>632</v>
      </c>
      <c r="S1955" s="211">
        <v>41620.661724537</v>
      </c>
      <c r="T1955" s="212">
        <v>-8</v>
      </c>
      <c r="U1955" s="224">
        <v>12920000</v>
      </c>
    </row>
    <row r="1956" spans="1:23" s="183" customFormat="1" hidden="1">
      <c r="A1956" s="203" t="s">
        <v>622</v>
      </c>
      <c r="B1956" s="203" t="s">
        <v>623</v>
      </c>
      <c r="C1956" s="203" t="s">
        <v>624</v>
      </c>
      <c r="D1956" s="203"/>
      <c r="E1956" s="203" t="s">
        <v>3047</v>
      </c>
      <c r="F1956" s="203" t="s">
        <v>3048</v>
      </c>
      <c r="G1956" s="205">
        <v>1</v>
      </c>
      <c r="H1956" s="203" t="s">
        <v>79</v>
      </c>
      <c r="I1956" s="203" t="s">
        <v>2838</v>
      </c>
      <c r="J1956" s="203" t="s">
        <v>2839</v>
      </c>
      <c r="K1956" s="203" t="s">
        <v>629</v>
      </c>
      <c r="L1956" s="211">
        <v>41639.336944444403</v>
      </c>
      <c r="M1956" s="203" t="s">
        <v>630</v>
      </c>
      <c r="N1956" s="212">
        <v>5</v>
      </c>
      <c r="O1956" s="203" t="s">
        <v>631</v>
      </c>
      <c r="P1956" s="212">
        <v>4000000</v>
      </c>
      <c r="Q1956" s="205">
        <v>1</v>
      </c>
      <c r="R1956" s="203" t="s">
        <v>629</v>
      </c>
      <c r="S1956" s="203" t="s">
        <v>629</v>
      </c>
      <c r="T1956" s="212" t="s">
        <v>629</v>
      </c>
      <c r="U1956" s="224" t="s">
        <v>629</v>
      </c>
    </row>
    <row r="1957" spans="1:23" s="183" customFormat="1" hidden="1">
      <c r="A1957" s="203" t="s">
        <v>622</v>
      </c>
      <c r="B1957" s="203" t="s">
        <v>623</v>
      </c>
      <c r="C1957" s="203" t="s">
        <v>624</v>
      </c>
      <c r="D1957" s="203"/>
      <c r="E1957" s="203" t="s">
        <v>3047</v>
      </c>
      <c r="F1957" s="203" t="s">
        <v>3049</v>
      </c>
      <c r="G1957" s="205">
        <v>1</v>
      </c>
      <c r="H1957" s="203" t="s">
        <v>79</v>
      </c>
      <c r="I1957" s="203" t="s">
        <v>2838</v>
      </c>
      <c r="J1957" s="203" t="s">
        <v>2839</v>
      </c>
      <c r="K1957" s="203" t="s">
        <v>629</v>
      </c>
      <c r="L1957" s="211">
        <v>41639.669710648202</v>
      </c>
      <c r="M1957" s="203" t="s">
        <v>630</v>
      </c>
      <c r="N1957" s="212">
        <v>5</v>
      </c>
      <c r="O1957" s="203" t="s">
        <v>631</v>
      </c>
      <c r="P1957" s="212">
        <v>4000000</v>
      </c>
      <c r="Q1957" s="205">
        <v>1</v>
      </c>
      <c r="R1957" s="203" t="s">
        <v>629</v>
      </c>
      <c r="S1957" s="203" t="s">
        <v>629</v>
      </c>
      <c r="T1957" s="212" t="s">
        <v>629</v>
      </c>
      <c r="U1957" s="224" t="s">
        <v>629</v>
      </c>
    </row>
    <row r="1958" spans="1:23" s="183" customFormat="1" hidden="1">
      <c r="A1958" s="203" t="s">
        <v>622</v>
      </c>
      <c r="B1958" s="203" t="s">
        <v>623</v>
      </c>
      <c r="C1958" s="203" t="s">
        <v>624</v>
      </c>
      <c r="D1958" s="203"/>
      <c r="E1958" s="203" t="s">
        <v>3050</v>
      </c>
      <c r="F1958" s="203" t="s">
        <v>629</v>
      </c>
      <c r="G1958" s="205" t="s">
        <v>629</v>
      </c>
      <c r="H1958" s="203" t="s">
        <v>79</v>
      </c>
      <c r="I1958" s="203" t="s">
        <v>1262</v>
      </c>
      <c r="J1958" s="203" t="s">
        <v>435</v>
      </c>
      <c r="K1958" s="203" t="s">
        <v>629</v>
      </c>
      <c r="L1958" s="215">
        <v>41520</v>
      </c>
      <c r="M1958" s="203" t="s">
        <v>630</v>
      </c>
      <c r="N1958" s="212">
        <v>6</v>
      </c>
      <c r="O1958" s="203" t="s">
        <v>629</v>
      </c>
      <c r="P1958" s="212">
        <v>321521.52</v>
      </c>
      <c r="Q1958" s="205">
        <v>1</v>
      </c>
      <c r="R1958" s="203" t="s">
        <v>632</v>
      </c>
      <c r="S1958" s="211">
        <v>41554.674907407403</v>
      </c>
      <c r="T1958" s="212">
        <v>-6</v>
      </c>
      <c r="U1958" s="224">
        <v>321521.52</v>
      </c>
    </row>
    <row r="1959" spans="1:23" s="183" customFormat="1" hidden="1">
      <c r="A1959" s="203" t="s">
        <v>622</v>
      </c>
      <c r="B1959" s="203" t="s">
        <v>623</v>
      </c>
      <c r="C1959" s="203" t="s">
        <v>624</v>
      </c>
      <c r="D1959" s="203"/>
      <c r="E1959" s="203" t="s">
        <v>3050</v>
      </c>
      <c r="F1959" s="203" t="s">
        <v>629</v>
      </c>
      <c r="G1959" s="205" t="s">
        <v>629</v>
      </c>
      <c r="H1959" s="203" t="s">
        <v>79</v>
      </c>
      <c r="I1959" s="203" t="s">
        <v>2971</v>
      </c>
      <c r="J1959" s="203" t="s">
        <v>438</v>
      </c>
      <c r="K1959" s="203" t="s">
        <v>634</v>
      </c>
      <c r="L1959" s="215">
        <v>41529</v>
      </c>
      <c r="M1959" s="203" t="s">
        <v>630</v>
      </c>
      <c r="N1959" s="212">
        <v>2</v>
      </c>
      <c r="O1959" s="203" t="s">
        <v>629</v>
      </c>
      <c r="P1959" s="212">
        <v>0</v>
      </c>
      <c r="Q1959" s="205">
        <v>1</v>
      </c>
      <c r="R1959" s="203" t="s">
        <v>632</v>
      </c>
      <c r="S1959" s="211">
        <v>41554.674907407403</v>
      </c>
      <c r="T1959" s="212">
        <v>-2</v>
      </c>
      <c r="U1959" s="224">
        <v>5012700</v>
      </c>
    </row>
    <row r="1960" spans="1:23" s="183" customFormat="1" hidden="1">
      <c r="A1960" s="203" t="s">
        <v>622</v>
      </c>
      <c r="B1960" s="203" t="s">
        <v>623</v>
      </c>
      <c r="C1960" s="203" t="s">
        <v>624</v>
      </c>
      <c r="D1960" s="228"/>
      <c r="E1960" s="203" t="s">
        <v>3051</v>
      </c>
      <c r="F1960" s="203" t="s">
        <v>3052</v>
      </c>
      <c r="G1960" s="205">
        <v>5</v>
      </c>
      <c r="H1960" s="203" t="s">
        <v>79</v>
      </c>
      <c r="I1960" s="203" t="s">
        <v>1130</v>
      </c>
      <c r="J1960" s="203" t="s">
        <v>448</v>
      </c>
      <c r="K1960" s="203" t="s">
        <v>629</v>
      </c>
      <c r="L1960" s="211">
        <v>41558.354791666701</v>
      </c>
      <c r="M1960" s="203" t="s">
        <v>630</v>
      </c>
      <c r="N1960" s="212">
        <v>4</v>
      </c>
      <c r="O1960" s="203" t="s">
        <v>631</v>
      </c>
      <c r="P1960" s="212">
        <v>74800</v>
      </c>
      <c r="Q1960" s="205">
        <v>1</v>
      </c>
      <c r="R1960" s="203" t="s">
        <v>632</v>
      </c>
      <c r="S1960" s="211">
        <v>41556.651585648098</v>
      </c>
      <c r="T1960" s="212">
        <v>-4</v>
      </c>
      <c r="U1960" s="224">
        <v>74800</v>
      </c>
    </row>
    <row r="1961" spans="1:23" ht="14.25" customHeight="1">
      <c r="A1961" s="203" t="s">
        <v>622</v>
      </c>
      <c r="B1961" s="203" t="s">
        <v>623</v>
      </c>
      <c r="C1961" s="206" t="s">
        <v>624</v>
      </c>
      <c r="D1961" s="207"/>
      <c r="E1961" s="188" t="s">
        <v>3053</v>
      </c>
      <c r="F1961" s="203" t="s">
        <v>629</v>
      </c>
      <c r="G1961" s="205" t="s">
        <v>629</v>
      </c>
      <c r="H1961" s="206" t="s">
        <v>79</v>
      </c>
      <c r="I1961" s="188" t="s">
        <v>3054</v>
      </c>
      <c r="J1961" s="190" t="s">
        <v>3055</v>
      </c>
      <c r="K1961" s="188" t="s">
        <v>629</v>
      </c>
      <c r="L1961" s="213">
        <v>41637.625462962998</v>
      </c>
      <c r="M1961" s="206" t="s">
        <v>630</v>
      </c>
      <c r="N1961" s="214">
        <v>2</v>
      </c>
      <c r="O1961" s="188" t="s">
        <v>631</v>
      </c>
      <c r="P1961" s="212">
        <v>0</v>
      </c>
      <c r="Q1961" s="225">
        <v>1</v>
      </c>
      <c r="R1961" s="188" t="s">
        <v>632</v>
      </c>
      <c r="S1961" s="213">
        <v>41620.653576388897</v>
      </c>
      <c r="T1961" s="226">
        <v>-2</v>
      </c>
      <c r="U1961" s="224">
        <v>8415000</v>
      </c>
      <c r="V1961" s="227">
        <f>L1961-S1961</f>
        <v>16.971886574101518</v>
      </c>
      <c r="W1961" s="193" t="s">
        <v>635</v>
      </c>
    </row>
    <row r="1962" spans="1:23" ht="14.25" customHeight="1">
      <c r="A1962" s="203" t="s">
        <v>622</v>
      </c>
      <c r="B1962" s="203" t="s">
        <v>623</v>
      </c>
      <c r="C1962" s="206" t="s">
        <v>624</v>
      </c>
      <c r="D1962" s="207"/>
      <c r="E1962" s="188" t="s">
        <v>3056</v>
      </c>
      <c r="F1962" s="203" t="s">
        <v>629</v>
      </c>
      <c r="G1962" s="205" t="s">
        <v>629</v>
      </c>
      <c r="H1962" s="206" t="s">
        <v>79</v>
      </c>
      <c r="I1962" s="188" t="s">
        <v>3054</v>
      </c>
      <c r="J1962" s="190" t="s">
        <v>3055</v>
      </c>
      <c r="K1962" s="188" t="s">
        <v>629</v>
      </c>
      <c r="L1962" s="213">
        <v>41637.365451388898</v>
      </c>
      <c r="M1962" s="206" t="s">
        <v>630</v>
      </c>
      <c r="N1962" s="214">
        <v>2</v>
      </c>
      <c r="O1962" s="188" t="s">
        <v>631</v>
      </c>
      <c r="P1962" s="212">
        <v>0</v>
      </c>
      <c r="Q1962" s="225">
        <v>1</v>
      </c>
      <c r="R1962" s="188" t="s">
        <v>632</v>
      </c>
      <c r="S1962" s="213">
        <v>41620.653009259302</v>
      </c>
      <c r="T1962" s="226">
        <v>-2</v>
      </c>
      <c r="U1962" s="224">
        <v>8415000</v>
      </c>
      <c r="V1962" s="227">
        <f>L1962-S1962</f>
        <v>16.712442129595729</v>
      </c>
      <c r="W1962" s="193" t="s">
        <v>635</v>
      </c>
    </row>
    <row r="1963" spans="1:23" s="183" customFormat="1" hidden="1">
      <c r="A1963" s="203" t="s">
        <v>622</v>
      </c>
      <c r="B1963" s="203" t="s">
        <v>623</v>
      </c>
      <c r="C1963" s="203" t="s">
        <v>624</v>
      </c>
      <c r="D1963" s="208"/>
      <c r="E1963" s="203" t="s">
        <v>3057</v>
      </c>
      <c r="F1963" s="203" t="s">
        <v>629</v>
      </c>
      <c r="G1963" s="205" t="s">
        <v>629</v>
      </c>
      <c r="H1963" s="203" t="s">
        <v>79</v>
      </c>
      <c r="I1963" s="203" t="s">
        <v>3058</v>
      </c>
      <c r="J1963" s="203" t="s">
        <v>463</v>
      </c>
      <c r="K1963" s="203" t="s">
        <v>629</v>
      </c>
      <c r="L1963" s="211">
        <v>41571.6253125</v>
      </c>
      <c r="M1963" s="203" t="s">
        <v>630</v>
      </c>
      <c r="N1963" s="212">
        <v>50</v>
      </c>
      <c r="O1963" s="203" t="s">
        <v>629</v>
      </c>
      <c r="P1963" s="212">
        <v>0</v>
      </c>
      <c r="Q1963" s="205">
        <v>1</v>
      </c>
      <c r="R1963" s="203" t="s">
        <v>632</v>
      </c>
      <c r="S1963" s="211">
        <v>41638.643310185202</v>
      </c>
      <c r="T1963" s="212">
        <v>-50</v>
      </c>
      <c r="U1963" s="224">
        <v>63250</v>
      </c>
    </row>
    <row r="1964" spans="1:23" s="183" customFormat="1" hidden="1">
      <c r="A1964" s="203" t="s">
        <v>622</v>
      </c>
      <c r="B1964" s="203" t="s">
        <v>623</v>
      </c>
      <c r="C1964" s="203" t="s">
        <v>624</v>
      </c>
      <c r="D1964" s="203"/>
      <c r="E1964" s="203" t="s">
        <v>3059</v>
      </c>
      <c r="F1964" s="203" t="s">
        <v>629</v>
      </c>
      <c r="G1964" s="205" t="s">
        <v>629</v>
      </c>
      <c r="H1964" s="203" t="s">
        <v>79</v>
      </c>
      <c r="I1964" s="203" t="s">
        <v>1655</v>
      </c>
      <c r="J1964" s="203" t="s">
        <v>1656</v>
      </c>
      <c r="K1964" s="203" t="s">
        <v>629</v>
      </c>
      <c r="L1964" s="211">
        <v>41533.4588194444</v>
      </c>
      <c r="M1964" s="203" t="s">
        <v>630</v>
      </c>
      <c r="N1964" s="212">
        <v>2</v>
      </c>
      <c r="O1964" s="203" t="s">
        <v>629</v>
      </c>
      <c r="P1964" s="212">
        <v>0</v>
      </c>
      <c r="Q1964" s="205">
        <v>1</v>
      </c>
      <c r="R1964" s="203" t="s">
        <v>629</v>
      </c>
      <c r="S1964" s="203" t="s">
        <v>629</v>
      </c>
      <c r="T1964" s="212" t="s">
        <v>629</v>
      </c>
      <c r="U1964" s="224" t="s">
        <v>629</v>
      </c>
    </row>
    <row r="1965" spans="1:23" s="183" customFormat="1" hidden="1">
      <c r="A1965" s="203" t="s">
        <v>622</v>
      </c>
      <c r="B1965" s="203" t="s">
        <v>623</v>
      </c>
      <c r="C1965" s="203" t="s">
        <v>624</v>
      </c>
      <c r="D1965" s="203"/>
      <c r="E1965" s="203" t="s">
        <v>3060</v>
      </c>
      <c r="F1965" s="203" t="s">
        <v>3061</v>
      </c>
      <c r="G1965" s="205">
        <v>1</v>
      </c>
      <c r="H1965" s="203" t="s">
        <v>79</v>
      </c>
      <c r="I1965" s="203" t="s">
        <v>792</v>
      </c>
      <c r="J1965" s="203" t="s">
        <v>350</v>
      </c>
      <c r="K1965" s="203" t="s">
        <v>629</v>
      </c>
      <c r="L1965" s="211">
        <v>41544.405902777798</v>
      </c>
      <c r="M1965" s="203" t="s">
        <v>630</v>
      </c>
      <c r="N1965" s="212">
        <v>4</v>
      </c>
      <c r="O1965" s="203" t="s">
        <v>631</v>
      </c>
      <c r="P1965" s="212">
        <v>2825000</v>
      </c>
      <c r="Q1965" s="205">
        <v>1</v>
      </c>
      <c r="R1965" s="203" t="s">
        <v>632</v>
      </c>
      <c r="S1965" s="211">
        <v>41541.372743055603</v>
      </c>
      <c r="T1965" s="212">
        <v>-1</v>
      </c>
      <c r="U1965" s="224">
        <v>730458.33</v>
      </c>
    </row>
    <row r="1966" spans="1:23" s="183" customFormat="1" hidden="1">
      <c r="A1966" s="203" t="s">
        <v>622</v>
      </c>
      <c r="B1966" s="203" t="s">
        <v>623</v>
      </c>
      <c r="C1966" s="203" t="s">
        <v>624</v>
      </c>
      <c r="D1966" s="203"/>
      <c r="E1966" s="203" t="s">
        <v>3060</v>
      </c>
      <c r="F1966" s="203" t="s">
        <v>3061</v>
      </c>
      <c r="G1966" s="205">
        <v>1</v>
      </c>
      <c r="H1966" s="203" t="s">
        <v>79</v>
      </c>
      <c r="I1966" s="203" t="s">
        <v>792</v>
      </c>
      <c r="J1966" s="203" t="s">
        <v>350</v>
      </c>
      <c r="K1966" s="203" t="s">
        <v>629</v>
      </c>
      <c r="L1966" s="211">
        <v>41544.405902777798</v>
      </c>
      <c r="M1966" s="203" t="s">
        <v>630</v>
      </c>
      <c r="N1966" s="212">
        <v>4</v>
      </c>
      <c r="O1966" s="203" t="s">
        <v>631</v>
      </c>
      <c r="P1966" s="212">
        <v>2825000</v>
      </c>
      <c r="Q1966" s="205">
        <v>2</v>
      </c>
      <c r="R1966" s="203" t="s">
        <v>632</v>
      </c>
      <c r="S1966" s="211">
        <v>41541.374155092599</v>
      </c>
      <c r="T1966" s="212">
        <v>-4</v>
      </c>
      <c r="U1966" s="224">
        <v>2921833.32</v>
      </c>
    </row>
    <row r="1967" spans="1:23" s="183" customFormat="1" hidden="1">
      <c r="A1967" s="203" t="s">
        <v>622</v>
      </c>
      <c r="B1967" s="203" t="s">
        <v>623</v>
      </c>
      <c r="C1967" s="203" t="s">
        <v>624</v>
      </c>
      <c r="D1967" s="203"/>
      <c r="E1967" s="203" t="s">
        <v>3060</v>
      </c>
      <c r="F1967" s="203" t="s">
        <v>629</v>
      </c>
      <c r="G1967" s="205" t="s">
        <v>629</v>
      </c>
      <c r="H1967" s="203" t="s">
        <v>79</v>
      </c>
      <c r="I1967" s="203" t="s">
        <v>792</v>
      </c>
      <c r="J1967" s="203" t="s">
        <v>793</v>
      </c>
      <c r="K1967" s="203" t="s">
        <v>629</v>
      </c>
      <c r="L1967" s="211">
        <v>41520.369722222204</v>
      </c>
      <c r="M1967" s="203" t="s">
        <v>630</v>
      </c>
      <c r="N1967" s="212">
        <v>1</v>
      </c>
      <c r="O1967" s="203" t="s">
        <v>629</v>
      </c>
      <c r="P1967" s="212">
        <v>706250</v>
      </c>
      <c r="Q1967" s="205">
        <v>1</v>
      </c>
      <c r="R1967" s="203" t="s">
        <v>632</v>
      </c>
      <c r="S1967" s="211">
        <v>41541.372743055603</v>
      </c>
      <c r="T1967" s="212">
        <v>-1</v>
      </c>
      <c r="U1967" s="224">
        <v>730458.33</v>
      </c>
    </row>
    <row r="1968" spans="1:23" s="183" customFormat="1" hidden="1">
      <c r="A1968" s="203" t="s">
        <v>622</v>
      </c>
      <c r="B1968" s="203" t="s">
        <v>623</v>
      </c>
      <c r="C1968" s="203" t="s">
        <v>624</v>
      </c>
      <c r="D1968" s="203"/>
      <c r="E1968" s="203" t="s">
        <v>3060</v>
      </c>
      <c r="F1968" s="203" t="s">
        <v>629</v>
      </c>
      <c r="G1968" s="205" t="s">
        <v>629</v>
      </c>
      <c r="H1968" s="203" t="s">
        <v>79</v>
      </c>
      <c r="I1968" s="203" t="s">
        <v>792</v>
      </c>
      <c r="J1968" s="203" t="s">
        <v>793</v>
      </c>
      <c r="K1968" s="203" t="s">
        <v>629</v>
      </c>
      <c r="L1968" s="211">
        <v>41520.369722222204</v>
      </c>
      <c r="M1968" s="203" t="s">
        <v>630</v>
      </c>
      <c r="N1968" s="212">
        <v>1</v>
      </c>
      <c r="O1968" s="203" t="s">
        <v>629</v>
      </c>
      <c r="P1968" s="212">
        <v>706250</v>
      </c>
      <c r="Q1968" s="205">
        <v>2</v>
      </c>
      <c r="R1968" s="203" t="s">
        <v>632</v>
      </c>
      <c r="S1968" s="211">
        <v>41541.374155092599</v>
      </c>
      <c r="T1968" s="212">
        <v>-4</v>
      </c>
      <c r="U1968" s="224">
        <v>2921833.32</v>
      </c>
    </row>
    <row r="1969" spans="1:21" s="183" customFormat="1" hidden="1">
      <c r="A1969" s="203" t="s">
        <v>622</v>
      </c>
      <c r="B1969" s="203" t="s">
        <v>623</v>
      </c>
      <c r="C1969" s="203" t="s">
        <v>624</v>
      </c>
      <c r="D1969" s="203"/>
      <c r="E1969" s="203" t="s">
        <v>3062</v>
      </c>
      <c r="F1969" s="203" t="s">
        <v>3063</v>
      </c>
      <c r="G1969" s="205">
        <v>1</v>
      </c>
      <c r="H1969" s="203" t="s">
        <v>79</v>
      </c>
      <c r="I1969" s="203" t="s">
        <v>1346</v>
      </c>
      <c r="J1969" s="203" t="s">
        <v>1347</v>
      </c>
      <c r="K1969" s="203" t="s">
        <v>629</v>
      </c>
      <c r="L1969" s="211">
        <v>41537.6406712963</v>
      </c>
      <c r="M1969" s="203" t="s">
        <v>630</v>
      </c>
      <c r="N1969" s="212">
        <v>10</v>
      </c>
      <c r="O1969" s="203" t="s">
        <v>631</v>
      </c>
      <c r="P1969" s="212">
        <v>130200</v>
      </c>
      <c r="Q1969" s="205">
        <v>1</v>
      </c>
      <c r="R1969" s="203" t="s">
        <v>632</v>
      </c>
      <c r="S1969" s="211">
        <v>41535.670416666697</v>
      </c>
      <c r="T1969" s="212">
        <v>-10</v>
      </c>
      <c r="U1969" s="224">
        <v>130200</v>
      </c>
    </row>
    <row r="1970" spans="1:21" s="183" customFormat="1" hidden="1">
      <c r="A1970" s="203" t="s">
        <v>622</v>
      </c>
      <c r="B1970" s="203" t="s">
        <v>623</v>
      </c>
      <c r="C1970" s="203" t="s">
        <v>624</v>
      </c>
      <c r="D1970" s="203"/>
      <c r="E1970" s="203" t="s">
        <v>3064</v>
      </c>
      <c r="F1970" s="203" t="s">
        <v>629</v>
      </c>
      <c r="G1970" s="205" t="s">
        <v>629</v>
      </c>
      <c r="H1970" s="203" t="s">
        <v>79</v>
      </c>
      <c r="I1970" s="203" t="s">
        <v>3065</v>
      </c>
      <c r="J1970" s="203" t="s">
        <v>3066</v>
      </c>
      <c r="K1970" s="203" t="s">
        <v>629</v>
      </c>
      <c r="L1970" s="211">
        <v>41522.4381712963</v>
      </c>
      <c r="M1970" s="203" t="s">
        <v>630</v>
      </c>
      <c r="N1970" s="212">
        <v>2</v>
      </c>
      <c r="O1970" s="203" t="s">
        <v>629</v>
      </c>
      <c r="P1970" s="212">
        <v>0</v>
      </c>
      <c r="Q1970" s="205">
        <v>1</v>
      </c>
      <c r="R1970" s="203" t="s">
        <v>629</v>
      </c>
      <c r="S1970" s="203" t="s">
        <v>629</v>
      </c>
      <c r="T1970" s="212" t="s">
        <v>629</v>
      </c>
      <c r="U1970" s="224" t="s">
        <v>629</v>
      </c>
    </row>
    <row r="1971" spans="1:21" s="183" customFormat="1" hidden="1">
      <c r="A1971" s="203" t="s">
        <v>622</v>
      </c>
      <c r="B1971" s="203" t="s">
        <v>623</v>
      </c>
      <c r="C1971" s="203" t="s">
        <v>624</v>
      </c>
      <c r="D1971" s="203"/>
      <c r="E1971" s="203" t="s">
        <v>3067</v>
      </c>
      <c r="F1971" s="203" t="s">
        <v>629</v>
      </c>
      <c r="G1971" s="205" t="s">
        <v>629</v>
      </c>
      <c r="H1971" s="203" t="s">
        <v>79</v>
      </c>
      <c r="I1971" s="203" t="s">
        <v>3068</v>
      </c>
      <c r="J1971" s="203" t="s">
        <v>3069</v>
      </c>
      <c r="K1971" s="203" t="s">
        <v>629</v>
      </c>
      <c r="L1971" s="211">
        <v>41522.479409722197</v>
      </c>
      <c r="M1971" s="203" t="s">
        <v>630</v>
      </c>
      <c r="N1971" s="212">
        <v>1</v>
      </c>
      <c r="O1971" s="203" t="s">
        <v>629</v>
      </c>
      <c r="P1971" s="212">
        <v>0</v>
      </c>
      <c r="Q1971" s="205">
        <v>1</v>
      </c>
      <c r="R1971" s="203" t="s">
        <v>632</v>
      </c>
      <c r="S1971" s="211">
        <v>41565.581354166701</v>
      </c>
      <c r="T1971" s="212">
        <v>-1</v>
      </c>
      <c r="U1971" s="224">
        <v>653125</v>
      </c>
    </row>
    <row r="1972" spans="1:21" s="183" customFormat="1" hidden="1">
      <c r="A1972" s="203" t="s">
        <v>622</v>
      </c>
      <c r="B1972" s="203" t="s">
        <v>623</v>
      </c>
      <c r="C1972" s="203" t="s">
        <v>624</v>
      </c>
      <c r="D1972" s="203"/>
      <c r="E1972" s="203" t="s">
        <v>3070</v>
      </c>
      <c r="F1972" s="203" t="s">
        <v>629</v>
      </c>
      <c r="G1972" s="205" t="s">
        <v>629</v>
      </c>
      <c r="H1972" s="203" t="s">
        <v>79</v>
      </c>
      <c r="I1972" s="203" t="s">
        <v>3071</v>
      </c>
      <c r="J1972" s="203" t="s">
        <v>3072</v>
      </c>
      <c r="K1972" s="203" t="s">
        <v>629</v>
      </c>
      <c r="L1972" s="211">
        <v>41555.6668055556</v>
      </c>
      <c r="M1972" s="203" t="s">
        <v>630</v>
      </c>
      <c r="N1972" s="212">
        <v>1</v>
      </c>
      <c r="O1972" s="203" t="s">
        <v>629</v>
      </c>
      <c r="P1972" s="212">
        <v>0</v>
      </c>
      <c r="Q1972" s="205">
        <v>1</v>
      </c>
      <c r="R1972" s="203" t="s">
        <v>632</v>
      </c>
      <c r="S1972" s="211">
        <v>41589.3282175926</v>
      </c>
      <c r="T1972" s="212">
        <v>-1</v>
      </c>
      <c r="U1972" s="224">
        <v>4590000</v>
      </c>
    </row>
    <row r="1973" spans="1:21" s="183" customFormat="1" hidden="1">
      <c r="A1973" s="203" t="s">
        <v>622</v>
      </c>
      <c r="B1973" s="203" t="s">
        <v>623</v>
      </c>
      <c r="C1973" s="203" t="s">
        <v>624</v>
      </c>
      <c r="D1973" s="203"/>
      <c r="E1973" s="203" t="s">
        <v>3073</v>
      </c>
      <c r="F1973" s="203" t="s">
        <v>3074</v>
      </c>
      <c r="G1973" s="205">
        <v>1</v>
      </c>
      <c r="H1973" s="203" t="s">
        <v>79</v>
      </c>
      <c r="I1973" s="203" t="s">
        <v>2825</v>
      </c>
      <c r="J1973" s="203" t="s">
        <v>2826</v>
      </c>
      <c r="K1973" s="203" t="s">
        <v>629</v>
      </c>
      <c r="L1973" s="211">
        <v>41527.588159722203</v>
      </c>
      <c r="M1973" s="203" t="s">
        <v>630</v>
      </c>
      <c r="N1973" s="212">
        <v>4</v>
      </c>
      <c r="O1973" s="203" t="s">
        <v>906</v>
      </c>
      <c r="P1973" s="212">
        <v>4411176</v>
      </c>
      <c r="Q1973" s="205">
        <v>1</v>
      </c>
      <c r="R1973" s="203" t="s">
        <v>632</v>
      </c>
      <c r="S1973" s="211">
        <v>41530.686006944401</v>
      </c>
      <c r="T1973" s="212">
        <v>-4</v>
      </c>
      <c r="U1973" s="224">
        <v>4411176</v>
      </c>
    </row>
    <row r="1974" spans="1:21" s="183" customFormat="1" hidden="1">
      <c r="A1974" s="203" t="s">
        <v>622</v>
      </c>
      <c r="B1974" s="203" t="s">
        <v>623</v>
      </c>
      <c r="C1974" s="203" t="s">
        <v>624</v>
      </c>
      <c r="D1974" s="203"/>
      <c r="E1974" s="203" t="s">
        <v>3073</v>
      </c>
      <c r="F1974" s="203" t="s">
        <v>3075</v>
      </c>
      <c r="G1974" s="205">
        <v>1</v>
      </c>
      <c r="H1974" s="203" t="s">
        <v>79</v>
      </c>
      <c r="I1974" s="203" t="s">
        <v>1311</v>
      </c>
      <c r="J1974" s="203" t="s">
        <v>1312</v>
      </c>
      <c r="K1974" s="203" t="s">
        <v>629</v>
      </c>
      <c r="L1974" s="211">
        <v>41529.3765740741</v>
      </c>
      <c r="M1974" s="203" t="s">
        <v>630</v>
      </c>
      <c r="N1974" s="212">
        <v>4</v>
      </c>
      <c r="O1974" s="203" t="s">
        <v>631</v>
      </c>
      <c r="P1974" s="212">
        <v>260000</v>
      </c>
      <c r="Q1974" s="205">
        <v>1</v>
      </c>
      <c r="R1974" s="203" t="s">
        <v>632</v>
      </c>
      <c r="S1974" s="211">
        <v>41530.705138888901</v>
      </c>
      <c r="T1974" s="212">
        <v>-4</v>
      </c>
      <c r="U1974" s="224">
        <v>260000</v>
      </c>
    </row>
    <row r="1975" spans="1:21" s="183" customFormat="1" hidden="1">
      <c r="A1975" s="203" t="s">
        <v>622</v>
      </c>
      <c r="B1975" s="203" t="s">
        <v>623</v>
      </c>
      <c r="C1975" s="203" t="s">
        <v>624</v>
      </c>
      <c r="D1975" s="203"/>
      <c r="E1975" s="203" t="s">
        <v>3073</v>
      </c>
      <c r="F1975" s="203" t="s">
        <v>3075</v>
      </c>
      <c r="G1975" s="205">
        <v>2</v>
      </c>
      <c r="H1975" s="203" t="s">
        <v>79</v>
      </c>
      <c r="I1975" s="203" t="s">
        <v>2102</v>
      </c>
      <c r="J1975" s="203" t="s">
        <v>2103</v>
      </c>
      <c r="K1975" s="203" t="s">
        <v>629</v>
      </c>
      <c r="L1975" s="211">
        <v>41529.3765740741</v>
      </c>
      <c r="M1975" s="203" t="s">
        <v>630</v>
      </c>
      <c r="N1975" s="212">
        <v>2</v>
      </c>
      <c r="O1975" s="203" t="s">
        <v>1011</v>
      </c>
      <c r="P1975" s="212">
        <v>71896</v>
      </c>
      <c r="Q1975" s="205">
        <v>1</v>
      </c>
      <c r="R1975" s="203" t="s">
        <v>632</v>
      </c>
      <c r="S1975" s="211">
        <v>41530.705138888901</v>
      </c>
      <c r="T1975" s="212">
        <v>-2</v>
      </c>
      <c r="U1975" s="224">
        <v>71896</v>
      </c>
    </row>
    <row r="1976" spans="1:21" s="183" customFormat="1" hidden="1">
      <c r="A1976" s="203" t="s">
        <v>622</v>
      </c>
      <c r="B1976" s="203" t="s">
        <v>623</v>
      </c>
      <c r="C1976" s="203" t="s">
        <v>624</v>
      </c>
      <c r="D1976" s="203"/>
      <c r="E1976" s="203" t="s">
        <v>3073</v>
      </c>
      <c r="F1976" s="203" t="s">
        <v>3075</v>
      </c>
      <c r="G1976" s="205">
        <v>3</v>
      </c>
      <c r="H1976" s="203" t="s">
        <v>79</v>
      </c>
      <c r="I1976" s="203" t="s">
        <v>1630</v>
      </c>
      <c r="J1976" s="203" t="s">
        <v>1631</v>
      </c>
      <c r="K1976" s="203" t="s">
        <v>629</v>
      </c>
      <c r="L1976" s="211">
        <v>41529.3765740741</v>
      </c>
      <c r="M1976" s="203" t="s">
        <v>630</v>
      </c>
      <c r="N1976" s="212">
        <v>1</v>
      </c>
      <c r="O1976" s="203" t="s">
        <v>1011</v>
      </c>
      <c r="P1976" s="212">
        <v>30458.33</v>
      </c>
      <c r="Q1976" s="205">
        <v>1</v>
      </c>
      <c r="R1976" s="203" t="s">
        <v>632</v>
      </c>
      <c r="S1976" s="211">
        <v>41530.705138888901</v>
      </c>
      <c r="T1976" s="212">
        <v>-1</v>
      </c>
      <c r="U1976" s="224">
        <v>30458.33</v>
      </c>
    </row>
    <row r="1977" spans="1:21" s="183" customFormat="1" hidden="1">
      <c r="A1977" s="203" t="s">
        <v>622</v>
      </c>
      <c r="B1977" s="203" t="s">
        <v>623</v>
      </c>
      <c r="C1977" s="203" t="s">
        <v>624</v>
      </c>
      <c r="D1977" s="203"/>
      <c r="E1977" s="203" t="s">
        <v>3073</v>
      </c>
      <c r="F1977" s="203" t="s">
        <v>3075</v>
      </c>
      <c r="G1977" s="205">
        <v>4</v>
      </c>
      <c r="H1977" s="203" t="s">
        <v>79</v>
      </c>
      <c r="I1977" s="203" t="s">
        <v>1628</v>
      </c>
      <c r="J1977" s="203" t="s">
        <v>1629</v>
      </c>
      <c r="K1977" s="203" t="s">
        <v>629</v>
      </c>
      <c r="L1977" s="211">
        <v>41529.3765740741</v>
      </c>
      <c r="M1977" s="203" t="s">
        <v>630</v>
      </c>
      <c r="N1977" s="212">
        <v>1</v>
      </c>
      <c r="O1977" s="203" t="s">
        <v>1011</v>
      </c>
      <c r="P1977" s="212">
        <v>29150</v>
      </c>
      <c r="Q1977" s="205">
        <v>1</v>
      </c>
      <c r="R1977" s="203" t="s">
        <v>632</v>
      </c>
      <c r="S1977" s="211">
        <v>41530.705138888901</v>
      </c>
      <c r="T1977" s="212">
        <v>-1</v>
      </c>
      <c r="U1977" s="224">
        <v>29150</v>
      </c>
    </row>
    <row r="1978" spans="1:21" s="183" customFormat="1" hidden="1">
      <c r="A1978" s="203" t="s">
        <v>622</v>
      </c>
      <c r="B1978" s="203" t="s">
        <v>623</v>
      </c>
      <c r="C1978" s="203" t="s">
        <v>624</v>
      </c>
      <c r="D1978" s="203"/>
      <c r="E1978" s="203" t="s">
        <v>3073</v>
      </c>
      <c r="F1978" s="203" t="s">
        <v>3076</v>
      </c>
      <c r="G1978" s="205">
        <v>1</v>
      </c>
      <c r="H1978" s="203" t="s">
        <v>79</v>
      </c>
      <c r="I1978" s="203" t="s">
        <v>3077</v>
      </c>
      <c r="J1978" s="203" t="s">
        <v>3078</v>
      </c>
      <c r="K1978" s="203" t="s">
        <v>629</v>
      </c>
      <c r="L1978" s="211">
        <v>41537.666793981502</v>
      </c>
      <c r="M1978" s="203" t="s">
        <v>630</v>
      </c>
      <c r="N1978" s="212">
        <v>5</v>
      </c>
      <c r="O1978" s="203" t="s">
        <v>664</v>
      </c>
      <c r="P1978" s="212">
        <v>1867940</v>
      </c>
      <c r="Q1978" s="205">
        <v>1</v>
      </c>
      <c r="R1978" s="203" t="s">
        <v>632</v>
      </c>
      <c r="S1978" s="211">
        <v>41536.539583333302</v>
      </c>
      <c r="T1978" s="212">
        <v>-5</v>
      </c>
      <c r="U1978" s="224">
        <v>1867940</v>
      </c>
    </row>
    <row r="1979" spans="1:21" s="183" customFormat="1" hidden="1">
      <c r="A1979" s="203" t="s">
        <v>622</v>
      </c>
      <c r="B1979" s="203" t="s">
        <v>623</v>
      </c>
      <c r="C1979" s="203" t="s">
        <v>624</v>
      </c>
      <c r="D1979" s="203"/>
      <c r="E1979" s="203" t="s">
        <v>3073</v>
      </c>
      <c r="F1979" s="203" t="s">
        <v>3079</v>
      </c>
      <c r="G1979" s="205">
        <v>2</v>
      </c>
      <c r="H1979" s="203" t="s">
        <v>79</v>
      </c>
      <c r="I1979" s="203" t="s">
        <v>1355</v>
      </c>
      <c r="J1979" s="203" t="s">
        <v>1356</v>
      </c>
      <c r="K1979" s="203" t="s">
        <v>629</v>
      </c>
      <c r="L1979" s="211">
        <v>41544.666956018496</v>
      </c>
      <c r="M1979" s="203" t="s">
        <v>630</v>
      </c>
      <c r="N1979" s="212">
        <v>3</v>
      </c>
      <c r="O1979" s="203" t="s">
        <v>1011</v>
      </c>
      <c r="P1979" s="212">
        <v>110220</v>
      </c>
      <c r="Q1979" s="205">
        <v>1</v>
      </c>
      <c r="R1979" s="203" t="s">
        <v>632</v>
      </c>
      <c r="S1979" s="211">
        <v>41542.347083333298</v>
      </c>
      <c r="T1979" s="212">
        <v>-3</v>
      </c>
      <c r="U1979" s="224">
        <v>110220</v>
      </c>
    </row>
    <row r="1980" spans="1:21" s="183" customFormat="1" hidden="1">
      <c r="A1980" s="203" t="s">
        <v>622</v>
      </c>
      <c r="B1980" s="203" t="s">
        <v>623</v>
      </c>
      <c r="C1980" s="203" t="s">
        <v>624</v>
      </c>
      <c r="D1980" s="203"/>
      <c r="E1980" s="203" t="s">
        <v>3073</v>
      </c>
      <c r="F1980" s="203" t="s">
        <v>3079</v>
      </c>
      <c r="G1980" s="205">
        <v>3</v>
      </c>
      <c r="H1980" s="203" t="s">
        <v>79</v>
      </c>
      <c r="I1980" s="203" t="s">
        <v>1056</v>
      </c>
      <c r="J1980" s="203" t="s">
        <v>1057</v>
      </c>
      <c r="K1980" s="203" t="s">
        <v>629</v>
      </c>
      <c r="L1980" s="211">
        <v>41544.666956018496</v>
      </c>
      <c r="M1980" s="203" t="s">
        <v>630</v>
      </c>
      <c r="N1980" s="212">
        <v>3</v>
      </c>
      <c r="O1980" s="203" t="s">
        <v>631</v>
      </c>
      <c r="P1980" s="212">
        <v>42750</v>
      </c>
      <c r="Q1980" s="205">
        <v>1</v>
      </c>
      <c r="R1980" s="203" t="s">
        <v>632</v>
      </c>
      <c r="S1980" s="211">
        <v>41530.682766203703</v>
      </c>
      <c r="T1980" s="212">
        <v>-4</v>
      </c>
      <c r="U1980" s="224">
        <v>57000</v>
      </c>
    </row>
    <row r="1981" spans="1:21" s="183" customFormat="1" hidden="1">
      <c r="A1981" s="203" t="s">
        <v>622</v>
      </c>
      <c r="B1981" s="203" t="s">
        <v>623</v>
      </c>
      <c r="C1981" s="203" t="s">
        <v>624</v>
      </c>
      <c r="D1981" s="203"/>
      <c r="E1981" s="203" t="s">
        <v>3073</v>
      </c>
      <c r="F1981" s="203" t="s">
        <v>3079</v>
      </c>
      <c r="G1981" s="205">
        <v>3</v>
      </c>
      <c r="H1981" s="203" t="s">
        <v>79</v>
      </c>
      <c r="I1981" s="203" t="s">
        <v>1056</v>
      </c>
      <c r="J1981" s="203" t="s">
        <v>1057</v>
      </c>
      <c r="K1981" s="203" t="s">
        <v>629</v>
      </c>
      <c r="L1981" s="211">
        <v>41544.666956018496</v>
      </c>
      <c r="M1981" s="203" t="s">
        <v>630</v>
      </c>
      <c r="N1981" s="212">
        <v>3</v>
      </c>
      <c r="O1981" s="203" t="s">
        <v>631</v>
      </c>
      <c r="P1981" s="212">
        <v>42750</v>
      </c>
      <c r="Q1981" s="205">
        <v>2</v>
      </c>
      <c r="R1981" s="203" t="s">
        <v>632</v>
      </c>
      <c r="S1981" s="211">
        <v>41542.347083333298</v>
      </c>
      <c r="T1981" s="212">
        <v>-3</v>
      </c>
      <c r="U1981" s="224">
        <v>42750</v>
      </c>
    </row>
    <row r="1982" spans="1:21" s="183" customFormat="1" hidden="1">
      <c r="A1982" s="203" t="s">
        <v>622</v>
      </c>
      <c r="B1982" s="203" t="s">
        <v>623</v>
      </c>
      <c r="C1982" s="203" t="s">
        <v>624</v>
      </c>
      <c r="D1982" s="203"/>
      <c r="E1982" s="203" t="s">
        <v>3073</v>
      </c>
      <c r="F1982" s="203" t="s">
        <v>3079</v>
      </c>
      <c r="G1982" s="205">
        <v>3</v>
      </c>
      <c r="H1982" s="203" t="s">
        <v>79</v>
      </c>
      <c r="I1982" s="203" t="s">
        <v>1056</v>
      </c>
      <c r="J1982" s="203" t="s">
        <v>1057</v>
      </c>
      <c r="K1982" s="203" t="s">
        <v>629</v>
      </c>
      <c r="L1982" s="211">
        <v>41544.666956018496</v>
      </c>
      <c r="M1982" s="203" t="s">
        <v>630</v>
      </c>
      <c r="N1982" s="212">
        <v>3</v>
      </c>
      <c r="O1982" s="203" t="s">
        <v>631</v>
      </c>
      <c r="P1982" s="212">
        <v>42750</v>
      </c>
      <c r="Q1982" s="205">
        <v>3</v>
      </c>
      <c r="R1982" s="203" t="s">
        <v>632</v>
      </c>
      <c r="S1982" s="211">
        <v>41584.392824074101</v>
      </c>
      <c r="T1982" s="212">
        <v>-1</v>
      </c>
      <c r="U1982" s="224">
        <v>14250</v>
      </c>
    </row>
    <row r="1983" spans="1:21" s="183" customFormat="1" hidden="1">
      <c r="A1983" s="203" t="s">
        <v>622</v>
      </c>
      <c r="B1983" s="203" t="s">
        <v>623</v>
      </c>
      <c r="C1983" s="203" t="s">
        <v>624</v>
      </c>
      <c r="D1983" s="203"/>
      <c r="E1983" s="203" t="s">
        <v>3073</v>
      </c>
      <c r="F1983" s="203" t="s">
        <v>3080</v>
      </c>
      <c r="G1983" s="205">
        <v>1</v>
      </c>
      <c r="H1983" s="203" t="s">
        <v>79</v>
      </c>
      <c r="I1983" s="203" t="s">
        <v>3081</v>
      </c>
      <c r="J1983" s="203" t="s">
        <v>3082</v>
      </c>
      <c r="K1983" s="203" t="s">
        <v>629</v>
      </c>
      <c r="L1983" s="211">
        <v>41542.3842939815</v>
      </c>
      <c r="M1983" s="203" t="s">
        <v>630</v>
      </c>
      <c r="N1983" s="212">
        <v>12</v>
      </c>
      <c r="O1983" s="203" t="s">
        <v>631</v>
      </c>
      <c r="P1983" s="212">
        <v>190849.08</v>
      </c>
      <c r="Q1983" s="205">
        <v>1</v>
      </c>
      <c r="R1983" s="203" t="s">
        <v>632</v>
      </c>
      <c r="S1983" s="211">
        <v>41551.701273148101</v>
      </c>
      <c r="T1983" s="212">
        <v>-12</v>
      </c>
      <c r="U1983" s="224">
        <v>190849.08</v>
      </c>
    </row>
    <row r="1984" spans="1:21" s="183" customFormat="1" hidden="1">
      <c r="A1984" s="203" t="s">
        <v>622</v>
      </c>
      <c r="B1984" s="203" t="s">
        <v>623</v>
      </c>
      <c r="C1984" s="203" t="s">
        <v>624</v>
      </c>
      <c r="D1984" s="203"/>
      <c r="E1984" s="203" t="s">
        <v>3073</v>
      </c>
      <c r="F1984" s="203" t="s">
        <v>3083</v>
      </c>
      <c r="G1984" s="205">
        <v>1</v>
      </c>
      <c r="H1984" s="203" t="s">
        <v>79</v>
      </c>
      <c r="I1984" s="203" t="s">
        <v>1056</v>
      </c>
      <c r="J1984" s="203" t="s">
        <v>1057</v>
      </c>
      <c r="K1984" s="203" t="s">
        <v>629</v>
      </c>
      <c r="L1984" s="211">
        <v>41585.586053240702</v>
      </c>
      <c r="M1984" s="203" t="s">
        <v>630</v>
      </c>
      <c r="N1984" s="212">
        <v>1</v>
      </c>
      <c r="O1984" s="203" t="s">
        <v>631</v>
      </c>
      <c r="P1984" s="212">
        <v>14250</v>
      </c>
      <c r="Q1984" s="205">
        <v>1</v>
      </c>
      <c r="R1984" s="203" t="s">
        <v>632</v>
      </c>
      <c r="S1984" s="211">
        <v>41530.682766203703</v>
      </c>
      <c r="T1984" s="212">
        <v>-4</v>
      </c>
      <c r="U1984" s="224">
        <v>57000</v>
      </c>
    </row>
    <row r="1985" spans="1:21" s="183" customFormat="1" hidden="1">
      <c r="A1985" s="203" t="s">
        <v>622</v>
      </c>
      <c r="B1985" s="203" t="s">
        <v>623</v>
      </c>
      <c r="C1985" s="203" t="s">
        <v>624</v>
      </c>
      <c r="D1985" s="203"/>
      <c r="E1985" s="203" t="s">
        <v>3073</v>
      </c>
      <c r="F1985" s="203" t="s">
        <v>3083</v>
      </c>
      <c r="G1985" s="205">
        <v>1</v>
      </c>
      <c r="H1985" s="203" t="s">
        <v>79</v>
      </c>
      <c r="I1985" s="203" t="s">
        <v>1056</v>
      </c>
      <c r="J1985" s="203" t="s">
        <v>1057</v>
      </c>
      <c r="K1985" s="203" t="s">
        <v>629</v>
      </c>
      <c r="L1985" s="211">
        <v>41585.586053240702</v>
      </c>
      <c r="M1985" s="203" t="s">
        <v>630</v>
      </c>
      <c r="N1985" s="212">
        <v>1</v>
      </c>
      <c r="O1985" s="203" t="s">
        <v>631</v>
      </c>
      <c r="P1985" s="212">
        <v>14250</v>
      </c>
      <c r="Q1985" s="205">
        <v>2</v>
      </c>
      <c r="R1985" s="203" t="s">
        <v>632</v>
      </c>
      <c r="S1985" s="211">
        <v>41542.347083333298</v>
      </c>
      <c r="T1985" s="212">
        <v>-3</v>
      </c>
      <c r="U1985" s="224">
        <v>42750</v>
      </c>
    </row>
    <row r="1986" spans="1:21" s="183" customFormat="1" hidden="1">
      <c r="A1986" s="203" t="s">
        <v>622</v>
      </c>
      <c r="B1986" s="203" t="s">
        <v>623</v>
      </c>
      <c r="C1986" s="203" t="s">
        <v>624</v>
      </c>
      <c r="D1986" s="203"/>
      <c r="E1986" s="203" t="s">
        <v>3073</v>
      </c>
      <c r="F1986" s="203" t="s">
        <v>3083</v>
      </c>
      <c r="G1986" s="205">
        <v>1</v>
      </c>
      <c r="H1986" s="203" t="s">
        <v>79</v>
      </c>
      <c r="I1986" s="203" t="s">
        <v>1056</v>
      </c>
      <c r="J1986" s="203" t="s">
        <v>1057</v>
      </c>
      <c r="K1986" s="203" t="s">
        <v>629</v>
      </c>
      <c r="L1986" s="211">
        <v>41585.586053240702</v>
      </c>
      <c r="M1986" s="203" t="s">
        <v>630</v>
      </c>
      <c r="N1986" s="212">
        <v>1</v>
      </c>
      <c r="O1986" s="203" t="s">
        <v>631</v>
      </c>
      <c r="P1986" s="212">
        <v>14250</v>
      </c>
      <c r="Q1986" s="205">
        <v>3</v>
      </c>
      <c r="R1986" s="203" t="s">
        <v>632</v>
      </c>
      <c r="S1986" s="211">
        <v>41584.392824074101</v>
      </c>
      <c r="T1986" s="212">
        <v>-1</v>
      </c>
      <c r="U1986" s="224">
        <v>14250</v>
      </c>
    </row>
    <row r="1987" spans="1:21" s="183" customFormat="1" hidden="1">
      <c r="A1987" s="203" t="s">
        <v>622</v>
      </c>
      <c r="B1987" s="203" t="s">
        <v>623</v>
      </c>
      <c r="C1987" s="203" t="s">
        <v>624</v>
      </c>
      <c r="D1987" s="203"/>
      <c r="E1987" s="203" t="s">
        <v>3073</v>
      </c>
      <c r="F1987" s="203" t="s">
        <v>629</v>
      </c>
      <c r="G1987" s="205" t="s">
        <v>629</v>
      </c>
      <c r="H1987" s="203" t="s">
        <v>79</v>
      </c>
      <c r="I1987" s="203" t="s">
        <v>680</v>
      </c>
      <c r="J1987" s="203" t="s">
        <v>681</v>
      </c>
      <c r="K1987" s="203" t="s">
        <v>629</v>
      </c>
      <c r="L1987" s="211">
        <v>41526.462546296301</v>
      </c>
      <c r="M1987" s="203" t="s">
        <v>630</v>
      </c>
      <c r="N1987" s="212">
        <v>50</v>
      </c>
      <c r="O1987" s="203" t="s">
        <v>629</v>
      </c>
      <c r="P1987" s="212">
        <v>403648</v>
      </c>
      <c r="Q1987" s="205">
        <v>1</v>
      </c>
      <c r="R1987" s="203" t="s">
        <v>632</v>
      </c>
      <c r="S1987" s="211">
        <v>41530.682766203703</v>
      </c>
      <c r="T1987" s="212">
        <v>-50</v>
      </c>
      <c r="U1987" s="224">
        <v>403648</v>
      </c>
    </row>
    <row r="1988" spans="1:21" s="183" customFormat="1" hidden="1">
      <c r="A1988" s="203" t="s">
        <v>622</v>
      </c>
      <c r="B1988" s="203" t="s">
        <v>623</v>
      </c>
      <c r="C1988" s="203" t="s">
        <v>624</v>
      </c>
      <c r="D1988" s="203"/>
      <c r="E1988" s="203" t="s">
        <v>3073</v>
      </c>
      <c r="F1988" s="203" t="s">
        <v>629</v>
      </c>
      <c r="G1988" s="205" t="s">
        <v>629</v>
      </c>
      <c r="H1988" s="203" t="s">
        <v>79</v>
      </c>
      <c r="I1988" s="203" t="s">
        <v>1051</v>
      </c>
      <c r="J1988" s="203" t="s">
        <v>443</v>
      </c>
      <c r="K1988" s="203" t="s">
        <v>629</v>
      </c>
      <c r="L1988" s="211">
        <v>41522.624212962997</v>
      </c>
      <c r="M1988" s="203" t="s">
        <v>630</v>
      </c>
      <c r="N1988" s="212">
        <v>200</v>
      </c>
      <c r="O1988" s="203" t="s">
        <v>629</v>
      </c>
      <c r="P1988" s="212">
        <v>241836</v>
      </c>
      <c r="Q1988" s="205">
        <v>1</v>
      </c>
      <c r="R1988" s="203" t="s">
        <v>632</v>
      </c>
      <c r="S1988" s="211">
        <v>41530.682754629597</v>
      </c>
      <c r="T1988" s="212">
        <v>-200</v>
      </c>
      <c r="U1988" s="224">
        <v>241836</v>
      </c>
    </row>
    <row r="1989" spans="1:21" s="183" customFormat="1" hidden="1">
      <c r="A1989" s="203" t="s">
        <v>622</v>
      </c>
      <c r="B1989" s="203" t="s">
        <v>623</v>
      </c>
      <c r="C1989" s="203" t="s">
        <v>624</v>
      </c>
      <c r="D1989" s="203"/>
      <c r="E1989" s="203" t="s">
        <v>3073</v>
      </c>
      <c r="F1989" s="203" t="s">
        <v>629</v>
      </c>
      <c r="G1989" s="205" t="s">
        <v>629</v>
      </c>
      <c r="H1989" s="203" t="s">
        <v>79</v>
      </c>
      <c r="I1989" s="203" t="s">
        <v>1054</v>
      </c>
      <c r="J1989" s="203" t="s">
        <v>1055</v>
      </c>
      <c r="K1989" s="203" t="s">
        <v>629</v>
      </c>
      <c r="L1989" s="211">
        <v>41526.4613888889</v>
      </c>
      <c r="M1989" s="203" t="s">
        <v>630</v>
      </c>
      <c r="N1989" s="212">
        <v>4</v>
      </c>
      <c r="O1989" s="203" t="s">
        <v>629</v>
      </c>
      <c r="P1989" s="212">
        <v>22000</v>
      </c>
      <c r="Q1989" s="205">
        <v>1</v>
      </c>
      <c r="R1989" s="203" t="s">
        <v>632</v>
      </c>
      <c r="S1989" s="211">
        <v>41530.682754629597</v>
      </c>
      <c r="T1989" s="212">
        <v>-4</v>
      </c>
      <c r="U1989" s="224">
        <v>22000</v>
      </c>
    </row>
    <row r="1990" spans="1:21" s="183" customFormat="1" hidden="1">
      <c r="A1990" s="203" t="s">
        <v>622</v>
      </c>
      <c r="B1990" s="203" t="s">
        <v>623</v>
      </c>
      <c r="C1990" s="203" t="s">
        <v>624</v>
      </c>
      <c r="D1990" s="203"/>
      <c r="E1990" s="203" t="s">
        <v>3073</v>
      </c>
      <c r="F1990" s="203" t="s">
        <v>629</v>
      </c>
      <c r="G1990" s="205" t="s">
        <v>629</v>
      </c>
      <c r="H1990" s="203" t="s">
        <v>79</v>
      </c>
      <c r="I1990" s="203" t="s">
        <v>1056</v>
      </c>
      <c r="J1990" s="203" t="s">
        <v>1057</v>
      </c>
      <c r="K1990" s="203" t="s">
        <v>629</v>
      </c>
      <c r="L1990" s="211">
        <v>41526.461967592601</v>
      </c>
      <c r="M1990" s="203" t="s">
        <v>630</v>
      </c>
      <c r="N1990" s="212">
        <v>4</v>
      </c>
      <c r="O1990" s="203" t="s">
        <v>629</v>
      </c>
      <c r="P1990" s="212">
        <v>57000</v>
      </c>
      <c r="Q1990" s="205">
        <v>1</v>
      </c>
      <c r="R1990" s="203" t="s">
        <v>632</v>
      </c>
      <c r="S1990" s="211">
        <v>41530.682766203703</v>
      </c>
      <c r="T1990" s="212">
        <v>-4</v>
      </c>
      <c r="U1990" s="224">
        <v>57000</v>
      </c>
    </row>
    <row r="1991" spans="1:21" s="183" customFormat="1" hidden="1">
      <c r="A1991" s="203" t="s">
        <v>622</v>
      </c>
      <c r="B1991" s="203" t="s">
        <v>623</v>
      </c>
      <c r="C1991" s="203" t="s">
        <v>624</v>
      </c>
      <c r="D1991" s="203"/>
      <c r="E1991" s="203" t="s">
        <v>3073</v>
      </c>
      <c r="F1991" s="203" t="s">
        <v>629</v>
      </c>
      <c r="G1991" s="205" t="s">
        <v>629</v>
      </c>
      <c r="H1991" s="203" t="s">
        <v>79</v>
      </c>
      <c r="I1991" s="203" t="s">
        <v>1056</v>
      </c>
      <c r="J1991" s="203" t="s">
        <v>1057</v>
      </c>
      <c r="K1991" s="203" t="s">
        <v>629</v>
      </c>
      <c r="L1991" s="211">
        <v>41526.461967592601</v>
      </c>
      <c r="M1991" s="203" t="s">
        <v>630</v>
      </c>
      <c r="N1991" s="212">
        <v>4</v>
      </c>
      <c r="O1991" s="203" t="s">
        <v>629</v>
      </c>
      <c r="P1991" s="212">
        <v>57000</v>
      </c>
      <c r="Q1991" s="205">
        <v>2</v>
      </c>
      <c r="R1991" s="203" t="s">
        <v>632</v>
      </c>
      <c r="S1991" s="211">
        <v>41542.347083333298</v>
      </c>
      <c r="T1991" s="212">
        <v>-3</v>
      </c>
      <c r="U1991" s="224">
        <v>42750</v>
      </c>
    </row>
    <row r="1992" spans="1:21" s="183" customFormat="1" hidden="1">
      <c r="A1992" s="203" t="s">
        <v>622</v>
      </c>
      <c r="B1992" s="203" t="s">
        <v>623</v>
      </c>
      <c r="C1992" s="203" t="s">
        <v>624</v>
      </c>
      <c r="D1992" s="203"/>
      <c r="E1992" s="203" t="s">
        <v>3073</v>
      </c>
      <c r="F1992" s="203" t="s">
        <v>629</v>
      </c>
      <c r="G1992" s="205" t="s">
        <v>629</v>
      </c>
      <c r="H1992" s="203" t="s">
        <v>79</v>
      </c>
      <c r="I1992" s="203" t="s">
        <v>1056</v>
      </c>
      <c r="J1992" s="203" t="s">
        <v>1057</v>
      </c>
      <c r="K1992" s="203" t="s">
        <v>629</v>
      </c>
      <c r="L1992" s="211">
        <v>41526.461967592601</v>
      </c>
      <c r="M1992" s="203" t="s">
        <v>630</v>
      </c>
      <c r="N1992" s="212">
        <v>4</v>
      </c>
      <c r="O1992" s="203" t="s">
        <v>629</v>
      </c>
      <c r="P1992" s="212">
        <v>57000</v>
      </c>
      <c r="Q1992" s="205">
        <v>3</v>
      </c>
      <c r="R1992" s="203" t="s">
        <v>632</v>
      </c>
      <c r="S1992" s="211">
        <v>41584.392824074101</v>
      </c>
      <c r="T1992" s="212">
        <v>-1</v>
      </c>
      <c r="U1992" s="224">
        <v>14250</v>
      </c>
    </row>
    <row r="1993" spans="1:21" s="183" customFormat="1" hidden="1">
      <c r="A1993" s="203" t="s">
        <v>622</v>
      </c>
      <c r="B1993" s="203" t="s">
        <v>623</v>
      </c>
      <c r="C1993" s="203" t="s">
        <v>624</v>
      </c>
      <c r="D1993" s="203"/>
      <c r="E1993" s="203" t="s">
        <v>3073</v>
      </c>
      <c r="F1993" s="203" t="s">
        <v>629</v>
      </c>
      <c r="G1993" s="205" t="s">
        <v>629</v>
      </c>
      <c r="H1993" s="203" t="s">
        <v>79</v>
      </c>
      <c r="I1993" s="203" t="s">
        <v>1058</v>
      </c>
      <c r="J1993" s="203" t="s">
        <v>1059</v>
      </c>
      <c r="K1993" s="203" t="s">
        <v>629</v>
      </c>
      <c r="L1993" s="211">
        <v>41522.495023148098</v>
      </c>
      <c r="M1993" s="203" t="s">
        <v>630</v>
      </c>
      <c r="N1993" s="212">
        <v>3</v>
      </c>
      <c r="O1993" s="203" t="s">
        <v>629</v>
      </c>
      <c r="P1993" s="212">
        <v>17100</v>
      </c>
      <c r="Q1993" s="205">
        <v>1</v>
      </c>
      <c r="R1993" s="203" t="s">
        <v>632</v>
      </c>
      <c r="S1993" s="211">
        <v>41530.682766203703</v>
      </c>
      <c r="T1993" s="212">
        <v>-3</v>
      </c>
      <c r="U1993" s="224">
        <v>17100</v>
      </c>
    </row>
    <row r="1994" spans="1:21" s="183" customFormat="1" hidden="1">
      <c r="A1994" s="203" t="s">
        <v>622</v>
      </c>
      <c r="B1994" s="203" t="s">
        <v>623</v>
      </c>
      <c r="C1994" s="203" t="s">
        <v>624</v>
      </c>
      <c r="D1994" s="203"/>
      <c r="E1994" s="203" t="s">
        <v>3073</v>
      </c>
      <c r="F1994" s="203" t="s">
        <v>629</v>
      </c>
      <c r="G1994" s="205" t="s">
        <v>629</v>
      </c>
      <c r="H1994" s="203" t="s">
        <v>79</v>
      </c>
      <c r="I1994" s="203" t="s">
        <v>1062</v>
      </c>
      <c r="J1994" s="203" t="s">
        <v>1063</v>
      </c>
      <c r="K1994" s="203" t="s">
        <v>629</v>
      </c>
      <c r="L1994" s="211">
        <v>41526.490902777798</v>
      </c>
      <c r="M1994" s="203" t="s">
        <v>630</v>
      </c>
      <c r="N1994" s="212">
        <v>2</v>
      </c>
      <c r="O1994" s="203" t="s">
        <v>629</v>
      </c>
      <c r="P1994" s="212">
        <v>47500</v>
      </c>
      <c r="Q1994" s="205">
        <v>1</v>
      </c>
      <c r="R1994" s="203" t="s">
        <v>632</v>
      </c>
      <c r="S1994" s="211">
        <v>41530.682766203703</v>
      </c>
      <c r="T1994" s="212">
        <v>-2</v>
      </c>
      <c r="U1994" s="224">
        <v>47500</v>
      </c>
    </row>
    <row r="1995" spans="1:21" s="183" customFormat="1" hidden="1">
      <c r="A1995" s="203" t="s">
        <v>622</v>
      </c>
      <c r="B1995" s="203" t="s">
        <v>623</v>
      </c>
      <c r="C1995" s="203" t="s">
        <v>624</v>
      </c>
      <c r="D1995" s="203"/>
      <c r="E1995" s="203" t="s">
        <v>3073</v>
      </c>
      <c r="F1995" s="203" t="s">
        <v>629</v>
      </c>
      <c r="G1995" s="205" t="s">
        <v>629</v>
      </c>
      <c r="H1995" s="203" t="s">
        <v>79</v>
      </c>
      <c r="I1995" s="203" t="s">
        <v>1064</v>
      </c>
      <c r="J1995" s="203" t="s">
        <v>1065</v>
      </c>
      <c r="K1995" s="203" t="s">
        <v>629</v>
      </c>
      <c r="L1995" s="211">
        <v>41522.491712962998</v>
      </c>
      <c r="M1995" s="203" t="s">
        <v>630</v>
      </c>
      <c r="N1995" s="212">
        <v>3</v>
      </c>
      <c r="O1995" s="203" t="s">
        <v>629</v>
      </c>
      <c r="P1995" s="212">
        <v>9207</v>
      </c>
      <c r="Q1995" s="205">
        <v>1</v>
      </c>
      <c r="R1995" s="203" t="s">
        <v>632</v>
      </c>
      <c r="S1995" s="211">
        <v>41530.682766203703</v>
      </c>
      <c r="T1995" s="212">
        <v>-3</v>
      </c>
      <c r="U1995" s="224">
        <v>9207</v>
      </c>
    </row>
    <row r="1996" spans="1:21" s="183" customFormat="1" hidden="1">
      <c r="A1996" s="203" t="s">
        <v>622</v>
      </c>
      <c r="B1996" s="203" t="s">
        <v>623</v>
      </c>
      <c r="C1996" s="203" t="s">
        <v>624</v>
      </c>
      <c r="D1996" s="203"/>
      <c r="E1996" s="203" t="s">
        <v>3073</v>
      </c>
      <c r="F1996" s="203" t="s">
        <v>629</v>
      </c>
      <c r="G1996" s="205" t="s">
        <v>629</v>
      </c>
      <c r="H1996" s="203" t="s">
        <v>79</v>
      </c>
      <c r="I1996" s="203" t="s">
        <v>678</v>
      </c>
      <c r="J1996" s="203" t="s">
        <v>679</v>
      </c>
      <c r="K1996" s="203" t="s">
        <v>629</v>
      </c>
      <c r="L1996" s="211">
        <v>41526.493750000001</v>
      </c>
      <c r="M1996" s="203" t="s">
        <v>630</v>
      </c>
      <c r="N1996" s="212">
        <v>200</v>
      </c>
      <c r="O1996" s="203" t="s">
        <v>629</v>
      </c>
      <c r="P1996" s="212">
        <v>450000</v>
      </c>
      <c r="Q1996" s="205">
        <v>1</v>
      </c>
      <c r="R1996" s="203" t="s">
        <v>632</v>
      </c>
      <c r="S1996" s="211">
        <v>41530.682766203703</v>
      </c>
      <c r="T1996" s="212">
        <v>-200</v>
      </c>
      <c r="U1996" s="224">
        <v>450000</v>
      </c>
    </row>
    <row r="1997" spans="1:21" s="183" customFormat="1" hidden="1">
      <c r="A1997" s="203" t="s">
        <v>622</v>
      </c>
      <c r="B1997" s="203" t="s">
        <v>623</v>
      </c>
      <c r="C1997" s="203" t="s">
        <v>624</v>
      </c>
      <c r="D1997" s="203"/>
      <c r="E1997" s="203" t="s">
        <v>3073</v>
      </c>
      <c r="F1997" s="203" t="s">
        <v>629</v>
      </c>
      <c r="G1997" s="205" t="s">
        <v>629</v>
      </c>
      <c r="H1997" s="203" t="s">
        <v>79</v>
      </c>
      <c r="I1997" s="203" t="s">
        <v>1009</v>
      </c>
      <c r="J1997" s="203" t="s">
        <v>1010</v>
      </c>
      <c r="K1997" s="203" t="s">
        <v>629</v>
      </c>
      <c r="L1997" s="211">
        <v>41526.484143518501</v>
      </c>
      <c r="M1997" s="203" t="s">
        <v>630</v>
      </c>
      <c r="N1997" s="212">
        <v>5</v>
      </c>
      <c r="O1997" s="203" t="s">
        <v>629</v>
      </c>
      <c r="P1997" s="212">
        <v>271700</v>
      </c>
      <c r="Q1997" s="205">
        <v>1</v>
      </c>
      <c r="R1997" s="203" t="s">
        <v>632</v>
      </c>
      <c r="S1997" s="211">
        <v>41530.682766203703</v>
      </c>
      <c r="T1997" s="212">
        <v>-5</v>
      </c>
      <c r="U1997" s="224">
        <v>271700</v>
      </c>
    </row>
    <row r="1998" spans="1:21" s="183" customFormat="1" hidden="1">
      <c r="A1998" s="203" t="s">
        <v>622</v>
      </c>
      <c r="B1998" s="203" t="s">
        <v>623</v>
      </c>
      <c r="C1998" s="203" t="s">
        <v>624</v>
      </c>
      <c r="D1998" s="203"/>
      <c r="E1998" s="203" t="s">
        <v>3073</v>
      </c>
      <c r="F1998" s="203" t="s">
        <v>629</v>
      </c>
      <c r="G1998" s="205" t="s">
        <v>629</v>
      </c>
      <c r="H1998" s="203" t="s">
        <v>79</v>
      </c>
      <c r="I1998" s="203" t="s">
        <v>1072</v>
      </c>
      <c r="J1998" s="203" t="s">
        <v>1073</v>
      </c>
      <c r="K1998" s="203" t="s">
        <v>629</v>
      </c>
      <c r="L1998" s="211">
        <v>41526.4675810185</v>
      </c>
      <c r="M1998" s="203" t="s">
        <v>630</v>
      </c>
      <c r="N1998" s="212">
        <v>10</v>
      </c>
      <c r="O1998" s="203" t="s">
        <v>629</v>
      </c>
      <c r="P1998" s="212">
        <v>433680</v>
      </c>
      <c r="Q1998" s="205">
        <v>1</v>
      </c>
      <c r="R1998" s="203" t="s">
        <v>632</v>
      </c>
      <c r="S1998" s="211">
        <v>41584.3921064815</v>
      </c>
      <c r="T1998" s="212">
        <v>-10</v>
      </c>
      <c r="U1998" s="224">
        <v>266250</v>
      </c>
    </row>
    <row r="1999" spans="1:21" s="183" customFormat="1" hidden="1">
      <c r="A1999" s="203" t="s">
        <v>622</v>
      </c>
      <c r="B1999" s="203" t="s">
        <v>623</v>
      </c>
      <c r="C1999" s="203" t="s">
        <v>624</v>
      </c>
      <c r="D1999" s="203"/>
      <c r="E1999" s="203" t="s">
        <v>3073</v>
      </c>
      <c r="F1999" s="203" t="s">
        <v>629</v>
      </c>
      <c r="G1999" s="205" t="s">
        <v>629</v>
      </c>
      <c r="H1999" s="203" t="s">
        <v>79</v>
      </c>
      <c r="I1999" s="203" t="s">
        <v>2314</v>
      </c>
      <c r="J1999" s="203" t="s">
        <v>2315</v>
      </c>
      <c r="K1999" s="203" t="s">
        <v>629</v>
      </c>
      <c r="L1999" s="211">
        <v>41526.4631828704</v>
      </c>
      <c r="M1999" s="203" t="s">
        <v>630</v>
      </c>
      <c r="N1999" s="212">
        <v>3</v>
      </c>
      <c r="O1999" s="203" t="s">
        <v>629</v>
      </c>
      <c r="P1999" s="212">
        <v>12028500</v>
      </c>
      <c r="Q1999" s="205">
        <v>1</v>
      </c>
      <c r="R1999" s="203" t="s">
        <v>632</v>
      </c>
      <c r="S1999" s="211">
        <v>41530.682766203703</v>
      </c>
      <c r="T1999" s="212">
        <v>-3</v>
      </c>
      <c r="U1999" s="224">
        <v>12028500</v>
      </c>
    </row>
    <row r="2000" spans="1:21" s="183" customFormat="1" hidden="1">
      <c r="A2000" s="203" t="s">
        <v>622</v>
      </c>
      <c r="B2000" s="203" t="s">
        <v>623</v>
      </c>
      <c r="C2000" s="203" t="s">
        <v>624</v>
      </c>
      <c r="D2000" s="203"/>
      <c r="E2000" s="203" t="s">
        <v>3084</v>
      </c>
      <c r="F2000" s="203" t="s">
        <v>3085</v>
      </c>
      <c r="G2000" s="205">
        <v>2</v>
      </c>
      <c r="H2000" s="203" t="s">
        <v>79</v>
      </c>
      <c r="I2000" s="203" t="s">
        <v>1504</v>
      </c>
      <c r="J2000" s="203" t="s">
        <v>1505</v>
      </c>
      <c r="K2000" s="203" t="s">
        <v>629</v>
      </c>
      <c r="L2000" s="211">
        <v>41547.666793981502</v>
      </c>
      <c r="M2000" s="203" t="s">
        <v>674</v>
      </c>
      <c r="N2000" s="212">
        <v>2</v>
      </c>
      <c r="O2000" s="203" t="s">
        <v>675</v>
      </c>
      <c r="P2000" s="212">
        <v>6286500</v>
      </c>
      <c r="Q2000" s="205">
        <v>1</v>
      </c>
      <c r="R2000" s="203" t="s">
        <v>632</v>
      </c>
      <c r="S2000" s="211">
        <v>41547.624305555597</v>
      </c>
      <c r="T2000" s="212">
        <v>-2</v>
      </c>
      <c r="U2000" s="224">
        <v>6286500</v>
      </c>
    </row>
    <row r="2001" spans="1:21" s="183" customFormat="1" hidden="1">
      <c r="A2001" s="203" t="s">
        <v>622</v>
      </c>
      <c r="B2001" s="203" t="s">
        <v>623</v>
      </c>
      <c r="C2001" s="203" t="s">
        <v>624</v>
      </c>
      <c r="D2001" s="203"/>
      <c r="E2001" s="203" t="s">
        <v>3084</v>
      </c>
      <c r="F2001" s="203" t="s">
        <v>3085</v>
      </c>
      <c r="G2001" s="205">
        <v>3</v>
      </c>
      <c r="H2001" s="203" t="s">
        <v>79</v>
      </c>
      <c r="I2001" s="203" t="s">
        <v>1112</v>
      </c>
      <c r="J2001" s="203" t="s">
        <v>1113</v>
      </c>
      <c r="K2001" s="203" t="s">
        <v>634</v>
      </c>
      <c r="L2001" s="211">
        <v>41547.666793981502</v>
      </c>
      <c r="M2001" s="203" t="s">
        <v>674</v>
      </c>
      <c r="N2001" s="212">
        <v>2</v>
      </c>
      <c r="O2001" s="203" t="s">
        <v>675</v>
      </c>
      <c r="P2001" s="212">
        <v>5971900</v>
      </c>
      <c r="Q2001" s="205">
        <v>1</v>
      </c>
      <c r="R2001" s="203" t="s">
        <v>632</v>
      </c>
      <c r="S2001" s="211">
        <v>41547.624305555597</v>
      </c>
      <c r="T2001" s="212">
        <v>-2</v>
      </c>
      <c r="U2001" s="224">
        <v>5971900</v>
      </c>
    </row>
    <row r="2002" spans="1:21" s="183" customFormat="1" hidden="1">
      <c r="A2002" s="203" t="s">
        <v>622</v>
      </c>
      <c r="B2002" s="203" t="s">
        <v>623</v>
      </c>
      <c r="C2002" s="203" t="s">
        <v>624</v>
      </c>
      <c r="D2002" s="203"/>
      <c r="E2002" s="203" t="s">
        <v>3084</v>
      </c>
      <c r="F2002" s="203" t="s">
        <v>3086</v>
      </c>
      <c r="G2002" s="205">
        <v>1</v>
      </c>
      <c r="H2002" s="203" t="s">
        <v>79</v>
      </c>
      <c r="I2002" s="203" t="s">
        <v>2780</v>
      </c>
      <c r="J2002" s="203" t="s">
        <v>3087</v>
      </c>
      <c r="K2002" s="203" t="s">
        <v>634</v>
      </c>
      <c r="L2002" s="211">
        <v>41607.6542708333</v>
      </c>
      <c r="M2002" s="203" t="s">
        <v>630</v>
      </c>
      <c r="N2002" s="212">
        <v>9</v>
      </c>
      <c r="O2002" s="203" t="s">
        <v>631</v>
      </c>
      <c r="P2002" s="212">
        <v>1479600</v>
      </c>
      <c r="Q2002" s="205">
        <v>1</v>
      </c>
      <c r="R2002" s="203" t="s">
        <v>632</v>
      </c>
      <c r="S2002" s="211">
        <v>41606.658310185201</v>
      </c>
      <c r="T2002" s="212">
        <v>-9</v>
      </c>
      <c r="U2002" s="224">
        <v>1479600</v>
      </c>
    </row>
    <row r="2003" spans="1:21" s="183" customFormat="1" hidden="1">
      <c r="A2003" s="203" t="s">
        <v>622</v>
      </c>
      <c r="B2003" s="203" t="s">
        <v>623</v>
      </c>
      <c r="C2003" s="203" t="s">
        <v>624</v>
      </c>
      <c r="D2003" s="203"/>
      <c r="E2003" s="203" t="s">
        <v>3084</v>
      </c>
      <c r="F2003" s="203" t="s">
        <v>629</v>
      </c>
      <c r="G2003" s="205" t="s">
        <v>629</v>
      </c>
      <c r="H2003" s="203" t="s">
        <v>79</v>
      </c>
      <c r="I2003" s="203" t="s">
        <v>734</v>
      </c>
      <c r="J2003" s="203" t="s">
        <v>2863</v>
      </c>
      <c r="K2003" s="203" t="s">
        <v>629</v>
      </c>
      <c r="L2003" s="211">
        <v>41526.4213773148</v>
      </c>
      <c r="M2003" s="203" t="s">
        <v>630</v>
      </c>
      <c r="N2003" s="212">
        <v>10</v>
      </c>
      <c r="O2003" s="203" t="s">
        <v>629</v>
      </c>
      <c r="P2003" s="212">
        <v>485525.6</v>
      </c>
      <c r="Q2003" s="205">
        <v>1</v>
      </c>
      <c r="R2003" s="203" t="s">
        <v>632</v>
      </c>
      <c r="S2003" s="211">
        <v>41530.631319444401</v>
      </c>
      <c r="T2003" s="212">
        <v>-10</v>
      </c>
      <c r="U2003" s="224">
        <v>485525.6</v>
      </c>
    </row>
    <row r="2004" spans="1:21" s="183" customFormat="1" hidden="1">
      <c r="A2004" s="203" t="s">
        <v>622</v>
      </c>
      <c r="B2004" s="203" t="s">
        <v>623</v>
      </c>
      <c r="C2004" s="203" t="s">
        <v>624</v>
      </c>
      <c r="D2004" s="203"/>
      <c r="E2004" s="203" t="s">
        <v>3084</v>
      </c>
      <c r="F2004" s="203" t="s">
        <v>629</v>
      </c>
      <c r="G2004" s="205" t="s">
        <v>629</v>
      </c>
      <c r="H2004" s="203" t="s">
        <v>79</v>
      </c>
      <c r="I2004" s="203" t="s">
        <v>680</v>
      </c>
      <c r="J2004" s="203" t="s">
        <v>681</v>
      </c>
      <c r="K2004" s="203" t="s">
        <v>629</v>
      </c>
      <c r="L2004" s="211">
        <v>41526.429837962998</v>
      </c>
      <c r="M2004" s="203" t="s">
        <v>630</v>
      </c>
      <c r="N2004" s="212">
        <v>50</v>
      </c>
      <c r="O2004" s="203" t="s">
        <v>629</v>
      </c>
      <c r="P2004" s="212">
        <v>403648</v>
      </c>
      <c r="Q2004" s="205">
        <v>1</v>
      </c>
      <c r="R2004" s="203" t="s">
        <v>632</v>
      </c>
      <c r="S2004" s="211">
        <v>41530.6313310185</v>
      </c>
      <c r="T2004" s="212">
        <v>-50</v>
      </c>
      <c r="U2004" s="224">
        <v>403648</v>
      </c>
    </row>
    <row r="2005" spans="1:21" s="183" customFormat="1" hidden="1">
      <c r="A2005" s="203" t="s">
        <v>622</v>
      </c>
      <c r="B2005" s="203" t="s">
        <v>623</v>
      </c>
      <c r="C2005" s="203" t="s">
        <v>624</v>
      </c>
      <c r="D2005" s="203"/>
      <c r="E2005" s="203" t="s">
        <v>3084</v>
      </c>
      <c r="F2005" s="203" t="s">
        <v>629</v>
      </c>
      <c r="G2005" s="205" t="s">
        <v>629</v>
      </c>
      <c r="H2005" s="203" t="s">
        <v>79</v>
      </c>
      <c r="I2005" s="203" t="s">
        <v>1051</v>
      </c>
      <c r="J2005" s="203" t="s">
        <v>443</v>
      </c>
      <c r="K2005" s="203" t="s">
        <v>629</v>
      </c>
      <c r="L2005" s="211">
        <v>41526.4206134259</v>
      </c>
      <c r="M2005" s="203" t="s">
        <v>630</v>
      </c>
      <c r="N2005" s="212">
        <v>200</v>
      </c>
      <c r="O2005" s="203" t="s">
        <v>629</v>
      </c>
      <c r="P2005" s="212">
        <v>241836</v>
      </c>
      <c r="Q2005" s="205">
        <v>1</v>
      </c>
      <c r="R2005" s="203" t="s">
        <v>632</v>
      </c>
      <c r="S2005" s="211">
        <v>41530.631319444401</v>
      </c>
      <c r="T2005" s="212">
        <v>-200</v>
      </c>
      <c r="U2005" s="224">
        <v>241836</v>
      </c>
    </row>
    <row r="2006" spans="1:21" s="183" customFormat="1" hidden="1">
      <c r="A2006" s="203" t="s">
        <v>622</v>
      </c>
      <c r="B2006" s="203" t="s">
        <v>623</v>
      </c>
      <c r="C2006" s="203" t="s">
        <v>624</v>
      </c>
      <c r="D2006" s="203"/>
      <c r="E2006" s="203" t="s">
        <v>3084</v>
      </c>
      <c r="F2006" s="203" t="s">
        <v>629</v>
      </c>
      <c r="G2006" s="205" t="s">
        <v>629</v>
      </c>
      <c r="H2006" s="203" t="s">
        <v>79</v>
      </c>
      <c r="I2006" s="203" t="s">
        <v>1093</v>
      </c>
      <c r="J2006" s="203" t="s">
        <v>445</v>
      </c>
      <c r="K2006" s="203" t="s">
        <v>629</v>
      </c>
      <c r="L2006" s="211">
        <v>41526.4396180556</v>
      </c>
      <c r="M2006" s="203" t="s">
        <v>630</v>
      </c>
      <c r="N2006" s="212">
        <v>8</v>
      </c>
      <c r="O2006" s="203" t="s">
        <v>629</v>
      </c>
      <c r="P2006" s="212">
        <v>85523.839999999997</v>
      </c>
      <c r="Q2006" s="205">
        <v>1</v>
      </c>
      <c r="R2006" s="203" t="s">
        <v>632</v>
      </c>
      <c r="S2006" s="211">
        <v>41530.6313310185</v>
      </c>
      <c r="T2006" s="212">
        <v>-8</v>
      </c>
      <c r="U2006" s="224">
        <v>85523.839999999997</v>
      </c>
    </row>
    <row r="2007" spans="1:21" s="183" customFormat="1" hidden="1">
      <c r="A2007" s="203" t="s">
        <v>622</v>
      </c>
      <c r="B2007" s="203" t="s">
        <v>623</v>
      </c>
      <c r="C2007" s="203" t="s">
        <v>624</v>
      </c>
      <c r="D2007" s="203"/>
      <c r="E2007" s="203" t="s">
        <v>3084</v>
      </c>
      <c r="F2007" s="203" t="s">
        <v>629</v>
      </c>
      <c r="G2007" s="205" t="s">
        <v>629</v>
      </c>
      <c r="H2007" s="203" t="s">
        <v>79</v>
      </c>
      <c r="I2007" s="203" t="s">
        <v>1311</v>
      </c>
      <c r="J2007" s="203" t="s">
        <v>1312</v>
      </c>
      <c r="K2007" s="203" t="s">
        <v>629</v>
      </c>
      <c r="L2007" s="211">
        <v>41526.438379629602</v>
      </c>
      <c r="M2007" s="203" t="s">
        <v>630</v>
      </c>
      <c r="N2007" s="212">
        <v>2</v>
      </c>
      <c r="O2007" s="203" t="s">
        <v>629</v>
      </c>
      <c r="P2007" s="212">
        <v>130000</v>
      </c>
      <c r="Q2007" s="205">
        <v>1</v>
      </c>
      <c r="R2007" s="203" t="s">
        <v>632</v>
      </c>
      <c r="S2007" s="211">
        <v>41530.6313310185</v>
      </c>
      <c r="T2007" s="212">
        <v>-2</v>
      </c>
      <c r="U2007" s="224">
        <v>130000</v>
      </c>
    </row>
    <row r="2008" spans="1:21" s="183" customFormat="1" hidden="1">
      <c r="A2008" s="203" t="s">
        <v>622</v>
      </c>
      <c r="B2008" s="203" t="s">
        <v>623</v>
      </c>
      <c r="C2008" s="203" t="s">
        <v>624</v>
      </c>
      <c r="D2008" s="203"/>
      <c r="E2008" s="203" t="s">
        <v>3084</v>
      </c>
      <c r="F2008" s="203" t="s">
        <v>629</v>
      </c>
      <c r="G2008" s="205" t="s">
        <v>629</v>
      </c>
      <c r="H2008" s="203" t="s">
        <v>79</v>
      </c>
      <c r="I2008" s="203" t="s">
        <v>1062</v>
      </c>
      <c r="J2008" s="203" t="s">
        <v>1063</v>
      </c>
      <c r="K2008" s="203" t="s">
        <v>629</v>
      </c>
      <c r="L2008" s="211">
        <v>41526.446944444397</v>
      </c>
      <c r="M2008" s="203" t="s">
        <v>630</v>
      </c>
      <c r="N2008" s="212">
        <v>3</v>
      </c>
      <c r="O2008" s="203" t="s">
        <v>629</v>
      </c>
      <c r="P2008" s="212">
        <v>71250</v>
      </c>
      <c r="Q2008" s="205">
        <v>1</v>
      </c>
      <c r="R2008" s="203" t="s">
        <v>632</v>
      </c>
      <c r="S2008" s="211">
        <v>41530.631342592598</v>
      </c>
      <c r="T2008" s="212">
        <v>-3</v>
      </c>
      <c r="U2008" s="224">
        <v>71250</v>
      </c>
    </row>
    <row r="2009" spans="1:21" s="183" customFormat="1" hidden="1">
      <c r="A2009" s="203" t="s">
        <v>622</v>
      </c>
      <c r="B2009" s="203" t="s">
        <v>623</v>
      </c>
      <c r="C2009" s="203" t="s">
        <v>624</v>
      </c>
      <c r="D2009" s="203"/>
      <c r="E2009" s="203" t="s">
        <v>3084</v>
      </c>
      <c r="F2009" s="203" t="s">
        <v>629</v>
      </c>
      <c r="G2009" s="205" t="s">
        <v>629</v>
      </c>
      <c r="H2009" s="203" t="s">
        <v>79</v>
      </c>
      <c r="I2009" s="203" t="s">
        <v>1064</v>
      </c>
      <c r="J2009" s="203" t="s">
        <v>1065</v>
      </c>
      <c r="K2009" s="203" t="s">
        <v>629</v>
      </c>
      <c r="L2009" s="211">
        <v>41526.4511458333</v>
      </c>
      <c r="M2009" s="203" t="s">
        <v>630</v>
      </c>
      <c r="N2009" s="212">
        <v>4</v>
      </c>
      <c r="O2009" s="203" t="s">
        <v>629</v>
      </c>
      <c r="P2009" s="212">
        <v>12276</v>
      </c>
      <c r="Q2009" s="205">
        <v>1</v>
      </c>
      <c r="R2009" s="203" t="s">
        <v>632</v>
      </c>
      <c r="S2009" s="211">
        <v>41530.631342592598</v>
      </c>
      <c r="T2009" s="212">
        <v>-4</v>
      </c>
      <c r="U2009" s="224">
        <v>12276</v>
      </c>
    </row>
    <row r="2010" spans="1:21" s="183" customFormat="1" hidden="1">
      <c r="A2010" s="203" t="s">
        <v>622</v>
      </c>
      <c r="B2010" s="203" t="s">
        <v>623</v>
      </c>
      <c r="C2010" s="203" t="s">
        <v>624</v>
      </c>
      <c r="D2010" s="203"/>
      <c r="E2010" s="203" t="s">
        <v>3084</v>
      </c>
      <c r="F2010" s="203" t="s">
        <v>629</v>
      </c>
      <c r="G2010" s="205" t="s">
        <v>629</v>
      </c>
      <c r="H2010" s="203" t="s">
        <v>79</v>
      </c>
      <c r="I2010" s="203" t="s">
        <v>1066</v>
      </c>
      <c r="J2010" s="203" t="s">
        <v>2796</v>
      </c>
      <c r="K2010" s="203" t="s">
        <v>629</v>
      </c>
      <c r="L2010" s="211">
        <v>41526.450127314798</v>
      </c>
      <c r="M2010" s="203" t="s">
        <v>630</v>
      </c>
      <c r="N2010" s="212">
        <v>4</v>
      </c>
      <c r="O2010" s="203" t="s">
        <v>629</v>
      </c>
      <c r="P2010" s="212">
        <v>64600</v>
      </c>
      <c r="Q2010" s="205">
        <v>1</v>
      </c>
      <c r="R2010" s="203" t="s">
        <v>632</v>
      </c>
      <c r="S2010" s="211">
        <v>41530.631342592598</v>
      </c>
      <c r="T2010" s="212">
        <v>-4</v>
      </c>
      <c r="U2010" s="224">
        <v>64600</v>
      </c>
    </row>
    <row r="2011" spans="1:21" s="183" customFormat="1" hidden="1">
      <c r="A2011" s="203" t="s">
        <v>622</v>
      </c>
      <c r="B2011" s="203" t="s">
        <v>623</v>
      </c>
      <c r="C2011" s="203" t="s">
        <v>624</v>
      </c>
      <c r="D2011" s="203"/>
      <c r="E2011" s="203" t="s">
        <v>3084</v>
      </c>
      <c r="F2011" s="203" t="s">
        <v>629</v>
      </c>
      <c r="G2011" s="205" t="s">
        <v>629</v>
      </c>
      <c r="H2011" s="203" t="s">
        <v>79</v>
      </c>
      <c r="I2011" s="203" t="s">
        <v>678</v>
      </c>
      <c r="J2011" s="203" t="s">
        <v>679</v>
      </c>
      <c r="K2011" s="203" t="s">
        <v>629</v>
      </c>
      <c r="L2011" s="211">
        <v>41526.336990740703</v>
      </c>
      <c r="M2011" s="203" t="s">
        <v>630</v>
      </c>
      <c r="N2011" s="212">
        <v>200</v>
      </c>
      <c r="O2011" s="203" t="s">
        <v>629</v>
      </c>
      <c r="P2011" s="212">
        <v>450000</v>
      </c>
      <c r="Q2011" s="205">
        <v>1</v>
      </c>
      <c r="R2011" s="203" t="s">
        <v>632</v>
      </c>
      <c r="S2011" s="211">
        <v>41530.6313310185</v>
      </c>
      <c r="T2011" s="212">
        <v>-200</v>
      </c>
      <c r="U2011" s="224">
        <v>450000</v>
      </c>
    </row>
    <row r="2012" spans="1:21" s="183" customFormat="1" hidden="1">
      <c r="A2012" s="203" t="s">
        <v>622</v>
      </c>
      <c r="B2012" s="203" t="s">
        <v>623</v>
      </c>
      <c r="C2012" s="203" t="s">
        <v>624</v>
      </c>
      <c r="D2012" s="203"/>
      <c r="E2012" s="203" t="s">
        <v>3084</v>
      </c>
      <c r="F2012" s="203" t="s">
        <v>629</v>
      </c>
      <c r="G2012" s="205" t="s">
        <v>629</v>
      </c>
      <c r="H2012" s="203" t="s">
        <v>79</v>
      </c>
      <c r="I2012" s="203" t="s">
        <v>1009</v>
      </c>
      <c r="J2012" s="203" t="s">
        <v>1010</v>
      </c>
      <c r="K2012" s="203" t="s">
        <v>629</v>
      </c>
      <c r="L2012" s="211">
        <v>41526.434953703698</v>
      </c>
      <c r="M2012" s="203" t="s">
        <v>630</v>
      </c>
      <c r="N2012" s="212">
        <v>5</v>
      </c>
      <c r="O2012" s="203" t="s">
        <v>629</v>
      </c>
      <c r="P2012" s="212">
        <v>271700</v>
      </c>
      <c r="Q2012" s="205">
        <v>1</v>
      </c>
      <c r="R2012" s="203" t="s">
        <v>632</v>
      </c>
      <c r="S2012" s="211">
        <v>41530.6313310185</v>
      </c>
      <c r="T2012" s="212">
        <v>-5</v>
      </c>
      <c r="U2012" s="224">
        <v>271700</v>
      </c>
    </row>
    <row r="2013" spans="1:21" s="183" customFormat="1" hidden="1">
      <c r="A2013" s="203" t="s">
        <v>622</v>
      </c>
      <c r="B2013" s="203" t="s">
        <v>623</v>
      </c>
      <c r="C2013" s="203" t="s">
        <v>624</v>
      </c>
      <c r="D2013" s="203"/>
      <c r="E2013" s="203" t="s">
        <v>3084</v>
      </c>
      <c r="F2013" s="203" t="s">
        <v>629</v>
      </c>
      <c r="G2013" s="205" t="s">
        <v>629</v>
      </c>
      <c r="H2013" s="203" t="s">
        <v>79</v>
      </c>
      <c r="I2013" s="203" t="s">
        <v>3088</v>
      </c>
      <c r="J2013" s="203" t="s">
        <v>3089</v>
      </c>
      <c r="K2013" s="203" t="s">
        <v>629</v>
      </c>
      <c r="L2013" s="211">
        <v>41526.436400462997</v>
      </c>
      <c r="M2013" s="203" t="s">
        <v>630</v>
      </c>
      <c r="N2013" s="212">
        <v>2</v>
      </c>
      <c r="O2013" s="203" t="s">
        <v>629</v>
      </c>
      <c r="P2013" s="212">
        <v>26797.5</v>
      </c>
      <c r="Q2013" s="205">
        <v>1</v>
      </c>
      <c r="R2013" s="203" t="s">
        <v>632</v>
      </c>
      <c r="S2013" s="211">
        <v>41530.6313310185</v>
      </c>
      <c r="T2013" s="212">
        <v>-2</v>
      </c>
      <c r="U2013" s="224">
        <v>26797.5</v>
      </c>
    </row>
    <row r="2014" spans="1:21" s="183" customFormat="1" hidden="1">
      <c r="A2014" s="203" t="s">
        <v>622</v>
      </c>
      <c r="B2014" s="203" t="s">
        <v>623</v>
      </c>
      <c r="C2014" s="203" t="s">
        <v>624</v>
      </c>
      <c r="D2014" s="203"/>
      <c r="E2014" s="203" t="s">
        <v>3084</v>
      </c>
      <c r="F2014" s="203" t="s">
        <v>629</v>
      </c>
      <c r="G2014" s="205" t="s">
        <v>629</v>
      </c>
      <c r="H2014" s="203" t="s">
        <v>79</v>
      </c>
      <c r="I2014" s="203" t="s">
        <v>1072</v>
      </c>
      <c r="J2014" s="203" t="s">
        <v>1073</v>
      </c>
      <c r="K2014" s="203" t="s">
        <v>629</v>
      </c>
      <c r="L2014" s="211">
        <v>41526.422581018502</v>
      </c>
      <c r="M2014" s="203" t="s">
        <v>630</v>
      </c>
      <c r="N2014" s="212">
        <v>8</v>
      </c>
      <c r="O2014" s="203" t="s">
        <v>629</v>
      </c>
      <c r="P2014" s="212">
        <v>346944</v>
      </c>
      <c r="Q2014" s="205">
        <v>1</v>
      </c>
      <c r="R2014" s="203" t="s">
        <v>632</v>
      </c>
      <c r="S2014" s="211">
        <v>41530.6313310185</v>
      </c>
      <c r="T2014" s="212">
        <v>-8</v>
      </c>
      <c r="U2014" s="224">
        <v>346944</v>
      </c>
    </row>
    <row r="2015" spans="1:21" s="183" customFormat="1" hidden="1">
      <c r="A2015" s="203" t="s">
        <v>622</v>
      </c>
      <c r="B2015" s="203" t="s">
        <v>623</v>
      </c>
      <c r="C2015" s="203" t="s">
        <v>624</v>
      </c>
      <c r="D2015" s="203"/>
      <c r="E2015" s="203" t="s">
        <v>3084</v>
      </c>
      <c r="F2015" s="203" t="s">
        <v>629</v>
      </c>
      <c r="G2015" s="205" t="s">
        <v>629</v>
      </c>
      <c r="H2015" s="203" t="s">
        <v>79</v>
      </c>
      <c r="I2015" s="203" t="s">
        <v>1154</v>
      </c>
      <c r="J2015" s="203" t="s">
        <v>368</v>
      </c>
      <c r="K2015" s="203" t="s">
        <v>629</v>
      </c>
      <c r="L2015" s="211">
        <v>41526.423587963</v>
      </c>
      <c r="M2015" s="203" t="s">
        <v>630</v>
      </c>
      <c r="N2015" s="212">
        <v>2</v>
      </c>
      <c r="O2015" s="203" t="s">
        <v>629</v>
      </c>
      <c r="P2015" s="212">
        <v>78000</v>
      </c>
      <c r="Q2015" s="205">
        <v>1</v>
      </c>
      <c r="R2015" s="203" t="s">
        <v>632</v>
      </c>
      <c r="S2015" s="211">
        <v>41530.6313310185</v>
      </c>
      <c r="T2015" s="212">
        <v>-2</v>
      </c>
      <c r="U2015" s="224">
        <v>87890.62</v>
      </c>
    </row>
    <row r="2016" spans="1:21" s="183" customFormat="1" hidden="1">
      <c r="A2016" s="203" t="s">
        <v>622</v>
      </c>
      <c r="B2016" s="203" t="s">
        <v>623</v>
      </c>
      <c r="C2016" s="203" t="s">
        <v>624</v>
      </c>
      <c r="D2016" s="203"/>
      <c r="E2016" s="203" t="s">
        <v>3084</v>
      </c>
      <c r="F2016" s="203" t="s">
        <v>629</v>
      </c>
      <c r="G2016" s="205" t="s">
        <v>629</v>
      </c>
      <c r="H2016" s="203" t="s">
        <v>79</v>
      </c>
      <c r="I2016" s="203" t="s">
        <v>1355</v>
      </c>
      <c r="J2016" s="203" t="s">
        <v>1356</v>
      </c>
      <c r="K2016" s="203" t="s">
        <v>629</v>
      </c>
      <c r="L2016" s="211">
        <v>41526.4230902778</v>
      </c>
      <c r="M2016" s="203" t="s">
        <v>630</v>
      </c>
      <c r="N2016" s="212">
        <v>2</v>
      </c>
      <c r="O2016" s="203" t="s">
        <v>629</v>
      </c>
      <c r="P2016" s="212">
        <v>73480</v>
      </c>
      <c r="Q2016" s="205">
        <v>1</v>
      </c>
      <c r="R2016" s="203" t="s">
        <v>632</v>
      </c>
      <c r="S2016" s="211">
        <v>41530.6313310185</v>
      </c>
      <c r="T2016" s="212">
        <v>-2</v>
      </c>
      <c r="U2016" s="224">
        <v>73480</v>
      </c>
    </row>
    <row r="2017" spans="1:21" s="183" customFormat="1" hidden="1">
      <c r="A2017" s="203" t="s">
        <v>622</v>
      </c>
      <c r="B2017" s="203" t="s">
        <v>623</v>
      </c>
      <c r="C2017" s="203" t="s">
        <v>624</v>
      </c>
      <c r="D2017" s="203"/>
      <c r="E2017" s="203" t="s">
        <v>3084</v>
      </c>
      <c r="F2017" s="203" t="s">
        <v>629</v>
      </c>
      <c r="G2017" s="205" t="s">
        <v>629</v>
      </c>
      <c r="H2017" s="203" t="s">
        <v>79</v>
      </c>
      <c r="I2017" s="203" t="s">
        <v>1076</v>
      </c>
      <c r="J2017" s="203" t="s">
        <v>1077</v>
      </c>
      <c r="K2017" s="203" t="s">
        <v>629</v>
      </c>
      <c r="L2017" s="211">
        <v>41526.4402430556</v>
      </c>
      <c r="M2017" s="203" t="s">
        <v>630</v>
      </c>
      <c r="N2017" s="212">
        <v>1</v>
      </c>
      <c r="O2017" s="203" t="s">
        <v>629</v>
      </c>
      <c r="P2017" s="212">
        <v>34048.57</v>
      </c>
      <c r="Q2017" s="205">
        <v>1</v>
      </c>
      <c r="R2017" s="203" t="s">
        <v>632</v>
      </c>
      <c r="S2017" s="211">
        <v>41530.631342592598</v>
      </c>
      <c r="T2017" s="212">
        <v>-1</v>
      </c>
      <c r="U2017" s="224">
        <v>34048.57</v>
      </c>
    </row>
    <row r="2018" spans="1:21" s="183" customFormat="1" hidden="1">
      <c r="A2018" s="203" t="s">
        <v>622</v>
      </c>
      <c r="B2018" s="203" t="s">
        <v>623</v>
      </c>
      <c r="C2018" s="203" t="s">
        <v>624</v>
      </c>
      <c r="D2018" s="203"/>
      <c r="E2018" s="203" t="s">
        <v>3084</v>
      </c>
      <c r="F2018" s="203" t="s">
        <v>629</v>
      </c>
      <c r="G2018" s="205" t="s">
        <v>629</v>
      </c>
      <c r="H2018" s="203" t="s">
        <v>79</v>
      </c>
      <c r="I2018" s="203" t="s">
        <v>1387</v>
      </c>
      <c r="J2018" s="203" t="s">
        <v>1388</v>
      </c>
      <c r="K2018" s="203" t="s">
        <v>629</v>
      </c>
      <c r="L2018" s="211">
        <v>41526.420949074098</v>
      </c>
      <c r="M2018" s="203" t="s">
        <v>630</v>
      </c>
      <c r="N2018" s="212">
        <v>50</v>
      </c>
      <c r="O2018" s="203" t="s">
        <v>629</v>
      </c>
      <c r="P2018" s="212">
        <v>137500</v>
      </c>
      <c r="Q2018" s="205">
        <v>1</v>
      </c>
      <c r="R2018" s="203" t="s">
        <v>632</v>
      </c>
      <c r="S2018" s="211">
        <v>41530.631319444401</v>
      </c>
      <c r="T2018" s="212">
        <v>-50</v>
      </c>
      <c r="U2018" s="224">
        <v>137500</v>
      </c>
    </row>
    <row r="2019" spans="1:21" s="183" customFormat="1" hidden="1">
      <c r="A2019" s="203" t="s">
        <v>622</v>
      </c>
      <c r="B2019" s="203" t="s">
        <v>623</v>
      </c>
      <c r="C2019" s="203" t="s">
        <v>624</v>
      </c>
      <c r="D2019" s="203"/>
      <c r="E2019" s="203" t="s">
        <v>3084</v>
      </c>
      <c r="F2019" s="203" t="s">
        <v>629</v>
      </c>
      <c r="G2019" s="205" t="s">
        <v>629</v>
      </c>
      <c r="H2019" s="203" t="s">
        <v>79</v>
      </c>
      <c r="I2019" s="203" t="s">
        <v>1117</v>
      </c>
      <c r="J2019" s="203" t="s">
        <v>2979</v>
      </c>
      <c r="K2019" s="203" t="s">
        <v>629</v>
      </c>
      <c r="L2019" s="211">
        <v>41526.4283796296</v>
      </c>
      <c r="M2019" s="203" t="s">
        <v>630</v>
      </c>
      <c r="N2019" s="212">
        <v>8</v>
      </c>
      <c r="O2019" s="203" t="s">
        <v>629</v>
      </c>
      <c r="P2019" s="212">
        <v>124110.72</v>
      </c>
      <c r="Q2019" s="205">
        <v>1</v>
      </c>
      <c r="R2019" s="203" t="s">
        <v>632</v>
      </c>
      <c r="S2019" s="211">
        <v>41530.6313310185</v>
      </c>
      <c r="T2019" s="212">
        <v>-8</v>
      </c>
      <c r="U2019" s="224">
        <v>124110.72</v>
      </c>
    </row>
    <row r="2020" spans="1:21" s="183" customFormat="1" hidden="1">
      <c r="A2020" s="203" t="s">
        <v>622</v>
      </c>
      <c r="B2020" s="203" t="s">
        <v>623</v>
      </c>
      <c r="C2020" s="203" t="s">
        <v>624</v>
      </c>
      <c r="D2020" s="203"/>
      <c r="E2020" s="203" t="s">
        <v>3084</v>
      </c>
      <c r="F2020" s="203" t="s">
        <v>629</v>
      </c>
      <c r="G2020" s="205" t="s">
        <v>629</v>
      </c>
      <c r="H2020" s="203" t="s">
        <v>79</v>
      </c>
      <c r="I2020" s="203" t="s">
        <v>1078</v>
      </c>
      <c r="J2020" s="203" t="s">
        <v>1079</v>
      </c>
      <c r="K2020" s="203" t="s">
        <v>629</v>
      </c>
      <c r="L2020" s="211">
        <v>41526.434456018498</v>
      </c>
      <c r="M2020" s="203" t="s">
        <v>630</v>
      </c>
      <c r="N2020" s="212">
        <v>2</v>
      </c>
      <c r="O2020" s="203" t="s">
        <v>629</v>
      </c>
      <c r="P2020" s="212">
        <v>15676</v>
      </c>
      <c r="Q2020" s="205">
        <v>1</v>
      </c>
      <c r="R2020" s="203" t="s">
        <v>632</v>
      </c>
      <c r="S2020" s="211">
        <v>41530.6313310185</v>
      </c>
      <c r="T2020" s="212">
        <v>-2</v>
      </c>
      <c r="U2020" s="224">
        <v>15676</v>
      </c>
    </row>
    <row r="2021" spans="1:21" s="183" customFormat="1" hidden="1">
      <c r="A2021" s="203" t="s">
        <v>622</v>
      </c>
      <c r="B2021" s="203" t="s">
        <v>623</v>
      </c>
      <c r="C2021" s="203" t="s">
        <v>624</v>
      </c>
      <c r="D2021" s="203"/>
      <c r="E2021" s="203" t="s">
        <v>3084</v>
      </c>
      <c r="F2021" s="203" t="s">
        <v>629</v>
      </c>
      <c r="G2021" s="205" t="s">
        <v>629</v>
      </c>
      <c r="H2021" s="203" t="s">
        <v>79</v>
      </c>
      <c r="I2021" s="203" t="s">
        <v>2316</v>
      </c>
      <c r="J2021" s="203" t="s">
        <v>2317</v>
      </c>
      <c r="K2021" s="203" t="s">
        <v>629</v>
      </c>
      <c r="L2021" s="211">
        <v>41526.426400463002</v>
      </c>
      <c r="M2021" s="203" t="s">
        <v>630</v>
      </c>
      <c r="N2021" s="212">
        <v>2</v>
      </c>
      <c r="O2021" s="203" t="s">
        <v>629</v>
      </c>
      <c r="P2021" s="212">
        <v>172413.8</v>
      </c>
      <c r="Q2021" s="205">
        <v>1</v>
      </c>
      <c r="R2021" s="203" t="s">
        <v>632</v>
      </c>
      <c r="S2021" s="211">
        <v>41530.6313310185</v>
      </c>
      <c r="T2021" s="212">
        <v>-2</v>
      </c>
      <c r="U2021" s="224">
        <v>172413.8</v>
      </c>
    </row>
    <row r="2022" spans="1:21" s="183" customFormat="1" hidden="1">
      <c r="A2022" s="203" t="s">
        <v>622</v>
      </c>
      <c r="B2022" s="203" t="s">
        <v>623</v>
      </c>
      <c r="C2022" s="203" t="s">
        <v>624</v>
      </c>
      <c r="D2022" s="203"/>
      <c r="E2022" s="203" t="s">
        <v>3084</v>
      </c>
      <c r="F2022" s="203" t="s">
        <v>629</v>
      </c>
      <c r="G2022" s="205" t="s">
        <v>629</v>
      </c>
      <c r="H2022" s="203" t="s">
        <v>79</v>
      </c>
      <c r="I2022" s="203" t="s">
        <v>847</v>
      </c>
      <c r="J2022" s="203" t="s">
        <v>848</v>
      </c>
      <c r="K2022" s="203" t="s">
        <v>629</v>
      </c>
      <c r="L2022" s="211">
        <v>41526.427152777796</v>
      </c>
      <c r="M2022" s="203" t="s">
        <v>630</v>
      </c>
      <c r="N2022" s="212">
        <v>10</v>
      </c>
      <c r="O2022" s="203" t="s">
        <v>629</v>
      </c>
      <c r="P2022" s="212">
        <v>151250</v>
      </c>
      <c r="Q2022" s="205">
        <v>1</v>
      </c>
      <c r="R2022" s="203" t="s">
        <v>632</v>
      </c>
      <c r="S2022" s="211">
        <v>41530.6313310185</v>
      </c>
      <c r="T2022" s="212">
        <v>-10</v>
      </c>
      <c r="U2022" s="224">
        <v>151250</v>
      </c>
    </row>
    <row r="2023" spans="1:21" s="183" customFormat="1" hidden="1">
      <c r="A2023" s="203" t="s">
        <v>622</v>
      </c>
      <c r="B2023" s="203" t="s">
        <v>623</v>
      </c>
      <c r="C2023" s="203" t="s">
        <v>624</v>
      </c>
      <c r="D2023" s="203"/>
      <c r="E2023" s="203" t="s">
        <v>3084</v>
      </c>
      <c r="F2023" s="203" t="s">
        <v>629</v>
      </c>
      <c r="G2023" s="205" t="s">
        <v>629</v>
      </c>
      <c r="H2023" s="203" t="s">
        <v>79</v>
      </c>
      <c r="I2023" s="203" t="s">
        <v>2537</v>
      </c>
      <c r="J2023" s="203" t="s">
        <v>2538</v>
      </c>
      <c r="K2023" s="203" t="s">
        <v>629</v>
      </c>
      <c r="L2023" s="211">
        <v>41526.428900462997</v>
      </c>
      <c r="M2023" s="203" t="s">
        <v>630</v>
      </c>
      <c r="N2023" s="212">
        <v>4</v>
      </c>
      <c r="O2023" s="203" t="s">
        <v>629</v>
      </c>
      <c r="P2023" s="212">
        <v>60800</v>
      </c>
      <c r="Q2023" s="205">
        <v>1</v>
      </c>
      <c r="R2023" s="203" t="s">
        <v>632</v>
      </c>
      <c r="S2023" s="211">
        <v>41530.6313310185</v>
      </c>
      <c r="T2023" s="212">
        <v>-4</v>
      </c>
      <c r="U2023" s="224">
        <v>60800</v>
      </c>
    </row>
    <row r="2024" spans="1:21" s="183" customFormat="1" hidden="1">
      <c r="A2024" s="203" t="s">
        <v>622</v>
      </c>
      <c r="B2024" s="203" t="s">
        <v>623</v>
      </c>
      <c r="C2024" s="203" t="s">
        <v>624</v>
      </c>
      <c r="D2024" s="203"/>
      <c r="E2024" s="203" t="s">
        <v>3090</v>
      </c>
      <c r="F2024" s="203" t="s">
        <v>3091</v>
      </c>
      <c r="G2024" s="205">
        <v>1</v>
      </c>
      <c r="H2024" s="203" t="s">
        <v>79</v>
      </c>
      <c r="I2024" s="203" t="s">
        <v>1051</v>
      </c>
      <c r="J2024" s="203" t="s">
        <v>443</v>
      </c>
      <c r="K2024" s="203" t="s">
        <v>629</v>
      </c>
      <c r="L2024" s="211">
        <v>41528.6072569444</v>
      </c>
      <c r="M2024" s="203" t="s">
        <v>630</v>
      </c>
      <c r="N2024" s="212">
        <v>400</v>
      </c>
      <c r="O2024" s="203" t="s">
        <v>631</v>
      </c>
      <c r="P2024" s="212">
        <v>483672</v>
      </c>
      <c r="Q2024" s="205">
        <v>1</v>
      </c>
      <c r="R2024" s="203" t="s">
        <v>632</v>
      </c>
      <c r="S2024" s="211">
        <v>41530.698136574101</v>
      </c>
      <c r="T2024" s="212">
        <v>-400</v>
      </c>
      <c r="U2024" s="224">
        <v>483672</v>
      </c>
    </row>
    <row r="2025" spans="1:21" s="183" customFormat="1" hidden="1">
      <c r="A2025" s="203" t="s">
        <v>622</v>
      </c>
      <c r="B2025" s="203" t="s">
        <v>623</v>
      </c>
      <c r="C2025" s="203" t="s">
        <v>624</v>
      </c>
      <c r="D2025" s="203"/>
      <c r="E2025" s="203" t="s">
        <v>3090</v>
      </c>
      <c r="F2025" s="203" t="s">
        <v>3091</v>
      </c>
      <c r="G2025" s="205">
        <v>2</v>
      </c>
      <c r="H2025" s="203" t="s">
        <v>79</v>
      </c>
      <c r="I2025" s="203" t="s">
        <v>678</v>
      </c>
      <c r="J2025" s="203" t="s">
        <v>679</v>
      </c>
      <c r="K2025" s="203" t="s">
        <v>629</v>
      </c>
      <c r="L2025" s="211">
        <v>41528.6072569444</v>
      </c>
      <c r="M2025" s="203" t="s">
        <v>630</v>
      </c>
      <c r="N2025" s="212">
        <v>300</v>
      </c>
      <c r="O2025" s="203" t="s">
        <v>669</v>
      </c>
      <c r="P2025" s="212">
        <v>675000</v>
      </c>
      <c r="Q2025" s="205">
        <v>1</v>
      </c>
      <c r="R2025" s="203" t="s">
        <v>632</v>
      </c>
      <c r="S2025" s="211">
        <v>41530.698136574101</v>
      </c>
      <c r="T2025" s="212">
        <v>-300</v>
      </c>
      <c r="U2025" s="224">
        <v>675000</v>
      </c>
    </row>
    <row r="2026" spans="1:21" s="183" customFormat="1" hidden="1">
      <c r="A2026" s="203" t="s">
        <v>622</v>
      </c>
      <c r="B2026" s="203" t="s">
        <v>623</v>
      </c>
      <c r="C2026" s="203" t="s">
        <v>624</v>
      </c>
      <c r="D2026" s="203"/>
      <c r="E2026" s="203" t="s">
        <v>3090</v>
      </c>
      <c r="F2026" s="203" t="s">
        <v>3091</v>
      </c>
      <c r="G2026" s="205">
        <v>3</v>
      </c>
      <c r="H2026" s="203" t="s">
        <v>79</v>
      </c>
      <c r="I2026" s="203" t="s">
        <v>1507</v>
      </c>
      <c r="J2026" s="203" t="s">
        <v>1508</v>
      </c>
      <c r="K2026" s="203" t="s">
        <v>629</v>
      </c>
      <c r="L2026" s="211">
        <v>41528.6072569444</v>
      </c>
      <c r="M2026" s="203" t="s">
        <v>630</v>
      </c>
      <c r="N2026" s="212">
        <v>8</v>
      </c>
      <c r="O2026" s="203" t="s">
        <v>631</v>
      </c>
      <c r="P2026" s="212">
        <v>795960</v>
      </c>
      <c r="Q2026" s="205">
        <v>1</v>
      </c>
      <c r="R2026" s="203" t="s">
        <v>632</v>
      </c>
      <c r="S2026" s="211">
        <v>41530.698136574101</v>
      </c>
      <c r="T2026" s="212">
        <v>-8</v>
      </c>
      <c r="U2026" s="224">
        <v>795960</v>
      </c>
    </row>
    <row r="2027" spans="1:21" s="183" customFormat="1" hidden="1">
      <c r="A2027" s="203" t="s">
        <v>622</v>
      </c>
      <c r="B2027" s="203" t="s">
        <v>623</v>
      </c>
      <c r="C2027" s="203" t="s">
        <v>624</v>
      </c>
      <c r="D2027" s="203"/>
      <c r="E2027" s="203" t="s">
        <v>3090</v>
      </c>
      <c r="F2027" s="203" t="s">
        <v>3091</v>
      </c>
      <c r="G2027" s="205">
        <v>4</v>
      </c>
      <c r="H2027" s="203" t="s">
        <v>79</v>
      </c>
      <c r="I2027" s="203" t="s">
        <v>1325</v>
      </c>
      <c r="J2027" s="203" t="s">
        <v>1326</v>
      </c>
      <c r="K2027" s="203" t="s">
        <v>629</v>
      </c>
      <c r="L2027" s="211">
        <v>41528.6072569444</v>
      </c>
      <c r="M2027" s="203" t="s">
        <v>630</v>
      </c>
      <c r="N2027" s="212">
        <v>2</v>
      </c>
      <c r="O2027" s="203" t="s">
        <v>710</v>
      </c>
      <c r="P2027" s="212">
        <v>237500</v>
      </c>
      <c r="Q2027" s="205">
        <v>1</v>
      </c>
      <c r="R2027" s="203" t="s">
        <v>632</v>
      </c>
      <c r="S2027" s="211">
        <v>41530.698136574101</v>
      </c>
      <c r="T2027" s="212">
        <v>-2</v>
      </c>
      <c r="U2027" s="224">
        <v>237500</v>
      </c>
    </row>
    <row r="2028" spans="1:21" s="183" customFormat="1" hidden="1">
      <c r="A2028" s="203" t="s">
        <v>622</v>
      </c>
      <c r="B2028" s="203" t="s">
        <v>623</v>
      </c>
      <c r="C2028" s="203" t="s">
        <v>624</v>
      </c>
      <c r="D2028" s="203"/>
      <c r="E2028" s="203" t="s">
        <v>3090</v>
      </c>
      <c r="F2028" s="203" t="s">
        <v>3091</v>
      </c>
      <c r="G2028" s="205">
        <v>5</v>
      </c>
      <c r="H2028" s="203" t="s">
        <v>79</v>
      </c>
      <c r="I2028" s="203" t="s">
        <v>1066</v>
      </c>
      <c r="J2028" s="203" t="s">
        <v>2796</v>
      </c>
      <c r="K2028" s="203" t="s">
        <v>629</v>
      </c>
      <c r="L2028" s="211">
        <v>41528.6072569444</v>
      </c>
      <c r="M2028" s="203" t="s">
        <v>630</v>
      </c>
      <c r="N2028" s="212">
        <v>2</v>
      </c>
      <c r="O2028" s="203" t="s">
        <v>631</v>
      </c>
      <c r="P2028" s="212">
        <v>32300</v>
      </c>
      <c r="Q2028" s="205">
        <v>1</v>
      </c>
      <c r="R2028" s="203" t="s">
        <v>632</v>
      </c>
      <c r="S2028" s="211">
        <v>41530.698136574101</v>
      </c>
      <c r="T2028" s="212">
        <v>-2</v>
      </c>
      <c r="U2028" s="224">
        <v>32300</v>
      </c>
    </row>
    <row r="2029" spans="1:21" s="183" customFormat="1" hidden="1">
      <c r="A2029" s="203" t="s">
        <v>622</v>
      </c>
      <c r="B2029" s="203" t="s">
        <v>623</v>
      </c>
      <c r="C2029" s="203" t="s">
        <v>624</v>
      </c>
      <c r="D2029" s="203"/>
      <c r="E2029" s="203" t="s">
        <v>3090</v>
      </c>
      <c r="F2029" s="203" t="s">
        <v>3091</v>
      </c>
      <c r="G2029" s="205">
        <v>6</v>
      </c>
      <c r="H2029" s="203" t="s">
        <v>79</v>
      </c>
      <c r="I2029" s="203" t="s">
        <v>680</v>
      </c>
      <c r="J2029" s="203" t="s">
        <v>681</v>
      </c>
      <c r="K2029" s="203" t="s">
        <v>629</v>
      </c>
      <c r="L2029" s="211">
        <v>41528.6072569444</v>
      </c>
      <c r="M2029" s="203" t="s">
        <v>630</v>
      </c>
      <c r="N2029" s="212">
        <v>50</v>
      </c>
      <c r="O2029" s="203" t="s">
        <v>656</v>
      </c>
      <c r="P2029" s="212">
        <v>403648</v>
      </c>
      <c r="Q2029" s="205">
        <v>1</v>
      </c>
      <c r="R2029" s="203" t="s">
        <v>632</v>
      </c>
      <c r="S2029" s="211">
        <v>41530.698136574101</v>
      </c>
      <c r="T2029" s="212">
        <v>-50</v>
      </c>
      <c r="U2029" s="224">
        <v>403648</v>
      </c>
    </row>
    <row r="2030" spans="1:21" s="183" customFormat="1" hidden="1">
      <c r="A2030" s="203" t="s">
        <v>622</v>
      </c>
      <c r="B2030" s="203" t="s">
        <v>623</v>
      </c>
      <c r="C2030" s="203" t="s">
        <v>624</v>
      </c>
      <c r="D2030" s="203"/>
      <c r="E2030" s="203" t="s">
        <v>3090</v>
      </c>
      <c r="F2030" s="203" t="s">
        <v>3091</v>
      </c>
      <c r="G2030" s="205">
        <v>7</v>
      </c>
      <c r="H2030" s="203" t="s">
        <v>79</v>
      </c>
      <c r="I2030" s="203" t="s">
        <v>1637</v>
      </c>
      <c r="J2030" s="203" t="s">
        <v>1638</v>
      </c>
      <c r="K2030" s="203" t="s">
        <v>629</v>
      </c>
      <c r="L2030" s="211">
        <v>41528.6072569444</v>
      </c>
      <c r="M2030" s="203" t="s">
        <v>630</v>
      </c>
      <c r="N2030" s="212">
        <v>4</v>
      </c>
      <c r="O2030" s="203" t="s">
        <v>631</v>
      </c>
      <c r="P2030" s="212">
        <v>98850.16</v>
      </c>
      <c r="Q2030" s="205">
        <v>1</v>
      </c>
      <c r="R2030" s="203" t="s">
        <v>632</v>
      </c>
      <c r="S2030" s="211">
        <v>41530.698136574101</v>
      </c>
      <c r="T2030" s="212">
        <v>-4</v>
      </c>
      <c r="U2030" s="224">
        <v>98850.16</v>
      </c>
    </row>
    <row r="2031" spans="1:21" s="183" customFormat="1" hidden="1">
      <c r="A2031" s="203" t="s">
        <v>622</v>
      </c>
      <c r="B2031" s="203" t="s">
        <v>623</v>
      </c>
      <c r="C2031" s="203" t="s">
        <v>624</v>
      </c>
      <c r="D2031" s="203"/>
      <c r="E2031" s="203" t="s">
        <v>3090</v>
      </c>
      <c r="F2031" s="203" t="s">
        <v>3091</v>
      </c>
      <c r="G2031" s="205">
        <v>8</v>
      </c>
      <c r="H2031" s="203" t="s">
        <v>79</v>
      </c>
      <c r="I2031" s="203" t="s">
        <v>3092</v>
      </c>
      <c r="J2031" s="203" t="s">
        <v>3093</v>
      </c>
      <c r="K2031" s="203" t="s">
        <v>629</v>
      </c>
      <c r="L2031" s="211">
        <v>41528.6072569444</v>
      </c>
      <c r="M2031" s="203" t="s">
        <v>674</v>
      </c>
      <c r="N2031" s="212">
        <v>1</v>
      </c>
      <c r="O2031" s="203" t="s">
        <v>675</v>
      </c>
      <c r="P2031" s="212">
        <v>1710500</v>
      </c>
      <c r="Q2031" s="205">
        <v>1</v>
      </c>
      <c r="R2031" s="203" t="s">
        <v>632</v>
      </c>
      <c r="S2031" s="211">
        <v>41530.700601851902</v>
      </c>
      <c r="T2031" s="212">
        <v>-1</v>
      </c>
      <c r="U2031" s="224">
        <v>1710500</v>
      </c>
    </row>
    <row r="2032" spans="1:21" s="183" customFormat="1" hidden="1">
      <c r="A2032" s="203" t="s">
        <v>622</v>
      </c>
      <c r="B2032" s="203" t="s">
        <v>623</v>
      </c>
      <c r="C2032" s="203" t="s">
        <v>624</v>
      </c>
      <c r="D2032" s="203"/>
      <c r="E2032" s="203" t="s">
        <v>3090</v>
      </c>
      <c r="F2032" s="203" t="s">
        <v>3091</v>
      </c>
      <c r="G2032" s="205">
        <v>9</v>
      </c>
      <c r="H2032" s="203" t="s">
        <v>79</v>
      </c>
      <c r="I2032" s="203" t="s">
        <v>3094</v>
      </c>
      <c r="J2032" s="203" t="s">
        <v>3095</v>
      </c>
      <c r="K2032" s="203" t="s">
        <v>629</v>
      </c>
      <c r="L2032" s="211">
        <v>41528.6072569444</v>
      </c>
      <c r="M2032" s="203" t="s">
        <v>674</v>
      </c>
      <c r="N2032" s="212">
        <v>1</v>
      </c>
      <c r="O2032" s="203" t="s">
        <v>675</v>
      </c>
      <c r="P2032" s="212">
        <v>1606000</v>
      </c>
      <c r="Q2032" s="205">
        <v>1</v>
      </c>
      <c r="R2032" s="203" t="s">
        <v>632</v>
      </c>
      <c r="S2032" s="211">
        <v>41530.700601851902</v>
      </c>
      <c r="T2032" s="212">
        <v>-1</v>
      </c>
      <c r="U2032" s="224">
        <v>1606000</v>
      </c>
    </row>
    <row r="2033" spans="1:23" s="183" customFormat="1" hidden="1">
      <c r="A2033" s="203" t="s">
        <v>622</v>
      </c>
      <c r="B2033" s="203" t="s">
        <v>623</v>
      </c>
      <c r="C2033" s="203" t="s">
        <v>624</v>
      </c>
      <c r="D2033" s="203"/>
      <c r="E2033" s="203" t="s">
        <v>3090</v>
      </c>
      <c r="F2033" s="203" t="s">
        <v>3091</v>
      </c>
      <c r="G2033" s="205">
        <v>10</v>
      </c>
      <c r="H2033" s="203" t="s">
        <v>79</v>
      </c>
      <c r="I2033" s="203" t="s">
        <v>3096</v>
      </c>
      <c r="J2033" s="203" t="s">
        <v>3097</v>
      </c>
      <c r="K2033" s="203" t="s">
        <v>629</v>
      </c>
      <c r="L2033" s="211">
        <v>41528.6072569444</v>
      </c>
      <c r="M2033" s="203" t="s">
        <v>630</v>
      </c>
      <c r="N2033" s="212">
        <v>6</v>
      </c>
      <c r="O2033" s="203" t="s">
        <v>1815</v>
      </c>
      <c r="P2033" s="212">
        <v>3217500</v>
      </c>
      <c r="Q2033" s="205">
        <v>1</v>
      </c>
      <c r="R2033" s="203" t="s">
        <v>632</v>
      </c>
      <c r="S2033" s="211">
        <v>41530.698136574101</v>
      </c>
      <c r="T2033" s="212">
        <v>-6</v>
      </c>
      <c r="U2033" s="224">
        <v>3217500</v>
      </c>
    </row>
    <row r="2034" spans="1:23" s="183" customFormat="1" hidden="1">
      <c r="A2034" s="203" t="s">
        <v>622</v>
      </c>
      <c r="B2034" s="203" t="s">
        <v>623</v>
      </c>
      <c r="C2034" s="203" t="s">
        <v>624</v>
      </c>
      <c r="D2034" s="203"/>
      <c r="E2034" s="203" t="s">
        <v>3090</v>
      </c>
      <c r="F2034" s="203" t="s">
        <v>3091</v>
      </c>
      <c r="G2034" s="205">
        <v>11</v>
      </c>
      <c r="H2034" s="203" t="s">
        <v>79</v>
      </c>
      <c r="I2034" s="203" t="s">
        <v>1072</v>
      </c>
      <c r="J2034" s="203" t="s">
        <v>1073</v>
      </c>
      <c r="K2034" s="203" t="s">
        <v>629</v>
      </c>
      <c r="L2034" s="211">
        <v>41528.6072569444</v>
      </c>
      <c r="M2034" s="203" t="s">
        <v>630</v>
      </c>
      <c r="N2034" s="212">
        <v>6</v>
      </c>
      <c r="O2034" s="203" t="s">
        <v>1815</v>
      </c>
      <c r="P2034" s="212">
        <v>260208</v>
      </c>
      <c r="Q2034" s="205">
        <v>1</v>
      </c>
      <c r="R2034" s="203" t="s">
        <v>629</v>
      </c>
      <c r="S2034" s="203" t="s">
        <v>629</v>
      </c>
      <c r="T2034" s="212" t="s">
        <v>629</v>
      </c>
      <c r="U2034" s="224" t="s">
        <v>629</v>
      </c>
    </row>
    <row r="2035" spans="1:23" s="183" customFormat="1" hidden="1">
      <c r="A2035" s="203" t="s">
        <v>622</v>
      </c>
      <c r="B2035" s="203" t="s">
        <v>623</v>
      </c>
      <c r="C2035" s="203" t="s">
        <v>624</v>
      </c>
      <c r="D2035" s="203"/>
      <c r="E2035" s="203" t="s">
        <v>3090</v>
      </c>
      <c r="F2035" s="203" t="s">
        <v>3098</v>
      </c>
      <c r="G2035" s="205">
        <v>1</v>
      </c>
      <c r="H2035" s="203" t="s">
        <v>79</v>
      </c>
      <c r="I2035" s="203" t="s">
        <v>3099</v>
      </c>
      <c r="J2035" s="203" t="s">
        <v>3100</v>
      </c>
      <c r="K2035" s="203" t="s">
        <v>629</v>
      </c>
      <c r="L2035" s="211">
        <v>41544.415000000001</v>
      </c>
      <c r="M2035" s="203" t="s">
        <v>674</v>
      </c>
      <c r="N2035" s="212">
        <v>1</v>
      </c>
      <c r="O2035" s="203" t="s">
        <v>675</v>
      </c>
      <c r="P2035" s="212">
        <v>80556</v>
      </c>
      <c r="Q2035" s="205">
        <v>1</v>
      </c>
      <c r="R2035" s="203" t="s">
        <v>632</v>
      </c>
      <c r="S2035" s="211">
        <v>41535.682222222204</v>
      </c>
      <c r="T2035" s="212">
        <v>-1</v>
      </c>
      <c r="U2035" s="224">
        <v>80556</v>
      </c>
    </row>
    <row r="2036" spans="1:23" s="183" customFormat="1" hidden="1">
      <c r="A2036" s="203" t="s">
        <v>622</v>
      </c>
      <c r="B2036" s="203" t="s">
        <v>623</v>
      </c>
      <c r="C2036" s="203" t="s">
        <v>624</v>
      </c>
      <c r="D2036" s="203"/>
      <c r="E2036" s="203" t="s">
        <v>3090</v>
      </c>
      <c r="F2036" s="203" t="s">
        <v>3101</v>
      </c>
      <c r="G2036" s="205">
        <v>1</v>
      </c>
      <c r="H2036" s="203" t="s">
        <v>79</v>
      </c>
      <c r="I2036" s="203" t="s">
        <v>1068</v>
      </c>
      <c r="J2036" s="203" t="s">
        <v>1069</v>
      </c>
      <c r="K2036" s="203" t="s">
        <v>629</v>
      </c>
      <c r="L2036" s="211">
        <v>41544.486180555599</v>
      </c>
      <c r="M2036" s="203" t="s">
        <v>630</v>
      </c>
      <c r="N2036" s="212">
        <v>3</v>
      </c>
      <c r="O2036" s="203" t="s">
        <v>631</v>
      </c>
      <c r="P2036" s="212">
        <v>550909.07999999996</v>
      </c>
      <c r="Q2036" s="205">
        <v>1</v>
      </c>
      <c r="R2036" s="203" t="s">
        <v>632</v>
      </c>
      <c r="S2036" s="211">
        <v>41542.354756944398</v>
      </c>
      <c r="T2036" s="212">
        <v>-3</v>
      </c>
      <c r="U2036" s="224">
        <v>550909.07999999996</v>
      </c>
    </row>
    <row r="2037" spans="1:23" s="183" customFormat="1" hidden="1">
      <c r="A2037" s="203" t="s">
        <v>622</v>
      </c>
      <c r="B2037" s="203" t="s">
        <v>623</v>
      </c>
      <c r="C2037" s="203" t="s">
        <v>624</v>
      </c>
      <c r="D2037" s="203"/>
      <c r="E2037" s="203" t="s">
        <v>3090</v>
      </c>
      <c r="F2037" s="203" t="s">
        <v>3101</v>
      </c>
      <c r="G2037" s="205">
        <v>2</v>
      </c>
      <c r="H2037" s="203" t="s">
        <v>79</v>
      </c>
      <c r="I2037" s="203" t="s">
        <v>1094</v>
      </c>
      <c r="J2037" s="203" t="s">
        <v>371</v>
      </c>
      <c r="K2037" s="203" t="s">
        <v>629</v>
      </c>
      <c r="L2037" s="211">
        <v>41544.486180555599</v>
      </c>
      <c r="M2037" s="203" t="s">
        <v>630</v>
      </c>
      <c r="N2037" s="212">
        <v>10</v>
      </c>
      <c r="O2037" s="203" t="s">
        <v>631</v>
      </c>
      <c r="P2037" s="212">
        <v>544500</v>
      </c>
      <c r="Q2037" s="205">
        <v>1</v>
      </c>
      <c r="R2037" s="203" t="s">
        <v>632</v>
      </c>
      <c r="S2037" s="211">
        <v>41542.354756944398</v>
      </c>
      <c r="T2037" s="212">
        <v>-10</v>
      </c>
      <c r="U2037" s="224">
        <v>544500</v>
      </c>
    </row>
    <row r="2038" spans="1:23" s="183" customFormat="1" hidden="1">
      <c r="A2038" s="203" t="s">
        <v>622</v>
      </c>
      <c r="B2038" s="203" t="s">
        <v>623</v>
      </c>
      <c r="C2038" s="203" t="s">
        <v>624</v>
      </c>
      <c r="D2038" s="203"/>
      <c r="E2038" s="203" t="s">
        <v>3090</v>
      </c>
      <c r="F2038" s="203" t="s">
        <v>3102</v>
      </c>
      <c r="G2038" s="205">
        <v>1</v>
      </c>
      <c r="H2038" s="203" t="s">
        <v>79</v>
      </c>
      <c r="I2038" s="203" t="s">
        <v>1724</v>
      </c>
      <c r="J2038" s="203" t="s">
        <v>1725</v>
      </c>
      <c r="K2038" s="203" t="s">
        <v>629</v>
      </c>
      <c r="L2038" s="211">
        <v>41544.585243055597</v>
      </c>
      <c r="M2038" s="203" t="s">
        <v>630</v>
      </c>
      <c r="N2038" s="212">
        <v>1</v>
      </c>
      <c r="O2038" s="203" t="s">
        <v>656</v>
      </c>
      <c r="P2038" s="212">
        <v>141174</v>
      </c>
      <c r="Q2038" s="205">
        <v>1</v>
      </c>
      <c r="R2038" s="203" t="s">
        <v>632</v>
      </c>
      <c r="S2038" s="211">
        <v>41542.460243055597</v>
      </c>
      <c r="T2038" s="212">
        <v>-5</v>
      </c>
      <c r="U2038" s="224">
        <v>705870</v>
      </c>
    </row>
    <row r="2039" spans="1:23" s="183" customFormat="1" hidden="1">
      <c r="A2039" s="203" t="s">
        <v>622</v>
      </c>
      <c r="B2039" s="203" t="s">
        <v>623</v>
      </c>
      <c r="C2039" s="203" t="s">
        <v>624</v>
      </c>
      <c r="D2039" s="203"/>
      <c r="E2039" s="203" t="s">
        <v>3090</v>
      </c>
      <c r="F2039" s="203" t="s">
        <v>3102</v>
      </c>
      <c r="G2039" s="205">
        <v>2</v>
      </c>
      <c r="H2039" s="203" t="s">
        <v>79</v>
      </c>
      <c r="I2039" s="203" t="s">
        <v>1355</v>
      </c>
      <c r="J2039" s="203" t="s">
        <v>1356</v>
      </c>
      <c r="K2039" s="203" t="s">
        <v>629</v>
      </c>
      <c r="L2039" s="211">
        <v>41544.585243055597</v>
      </c>
      <c r="M2039" s="203" t="s">
        <v>630</v>
      </c>
      <c r="N2039" s="212">
        <v>1</v>
      </c>
      <c r="O2039" s="203" t="s">
        <v>1011</v>
      </c>
      <c r="P2039" s="212">
        <v>36740</v>
      </c>
      <c r="Q2039" s="205">
        <v>1</v>
      </c>
      <c r="R2039" s="203" t="s">
        <v>632</v>
      </c>
      <c r="S2039" s="211">
        <v>41542.460243055597</v>
      </c>
      <c r="T2039" s="212">
        <v>-1</v>
      </c>
      <c r="U2039" s="224">
        <v>36740</v>
      </c>
    </row>
    <row r="2040" spans="1:23" s="183" customFormat="1" hidden="1">
      <c r="A2040" s="203" t="s">
        <v>622</v>
      </c>
      <c r="B2040" s="203" t="s">
        <v>623</v>
      </c>
      <c r="C2040" s="203" t="s">
        <v>624</v>
      </c>
      <c r="D2040" s="203"/>
      <c r="E2040" s="203" t="s">
        <v>3090</v>
      </c>
      <c r="F2040" s="203" t="s">
        <v>3102</v>
      </c>
      <c r="G2040" s="205">
        <v>3</v>
      </c>
      <c r="H2040" s="203" t="s">
        <v>79</v>
      </c>
      <c r="I2040" s="203" t="s">
        <v>1590</v>
      </c>
      <c r="J2040" s="203" t="s">
        <v>1591</v>
      </c>
      <c r="K2040" s="203" t="s">
        <v>629</v>
      </c>
      <c r="L2040" s="211">
        <v>41544.585243055597</v>
      </c>
      <c r="M2040" s="203" t="s">
        <v>630</v>
      </c>
      <c r="N2040" s="212">
        <v>2</v>
      </c>
      <c r="O2040" s="203" t="s">
        <v>631</v>
      </c>
      <c r="P2040" s="212">
        <v>15300</v>
      </c>
      <c r="Q2040" s="205">
        <v>1</v>
      </c>
      <c r="R2040" s="203" t="s">
        <v>632</v>
      </c>
      <c r="S2040" s="211">
        <v>41542.460243055597</v>
      </c>
      <c r="T2040" s="212">
        <v>-1</v>
      </c>
      <c r="U2040" s="224">
        <v>7650</v>
      </c>
    </row>
    <row r="2041" spans="1:23" s="183" customFormat="1" hidden="1">
      <c r="A2041" s="203" t="s">
        <v>622</v>
      </c>
      <c r="B2041" s="203" t="s">
        <v>623</v>
      </c>
      <c r="C2041" s="203" t="s">
        <v>624</v>
      </c>
      <c r="D2041" s="228"/>
      <c r="E2041" s="203" t="s">
        <v>3090</v>
      </c>
      <c r="F2041" s="203" t="s">
        <v>3103</v>
      </c>
      <c r="G2041" s="205">
        <v>1</v>
      </c>
      <c r="H2041" s="203" t="s">
        <v>79</v>
      </c>
      <c r="I2041" s="203" t="s">
        <v>3104</v>
      </c>
      <c r="J2041" s="203" t="s">
        <v>3105</v>
      </c>
      <c r="K2041" s="203" t="s">
        <v>629</v>
      </c>
      <c r="L2041" s="211">
        <v>41547.477673611102</v>
      </c>
      <c r="M2041" s="203" t="s">
        <v>630</v>
      </c>
      <c r="N2041" s="212">
        <v>100</v>
      </c>
      <c r="O2041" s="203" t="s">
        <v>1861</v>
      </c>
      <c r="P2041" s="212">
        <v>4560000</v>
      </c>
      <c r="Q2041" s="205">
        <v>1</v>
      </c>
      <c r="R2041" s="203" t="s">
        <v>632</v>
      </c>
      <c r="S2041" s="211">
        <v>41544.557951388902</v>
      </c>
      <c r="T2041" s="212">
        <v>-100</v>
      </c>
      <c r="U2041" s="224">
        <v>4560000</v>
      </c>
    </row>
    <row r="2042" spans="1:23" ht="14.25" customHeight="1">
      <c r="A2042" s="203" t="s">
        <v>622</v>
      </c>
      <c r="B2042" s="203" t="s">
        <v>623</v>
      </c>
      <c r="C2042" s="206" t="s">
        <v>624</v>
      </c>
      <c r="D2042" s="207"/>
      <c r="E2042" s="188" t="s">
        <v>3090</v>
      </c>
      <c r="F2042" s="203" t="s">
        <v>3106</v>
      </c>
      <c r="G2042" s="205">
        <v>1</v>
      </c>
      <c r="H2042" s="206" t="s">
        <v>79</v>
      </c>
      <c r="I2042" s="188" t="s">
        <v>2478</v>
      </c>
      <c r="J2042" s="190" t="s">
        <v>2479</v>
      </c>
      <c r="K2042" s="188" t="s">
        <v>634</v>
      </c>
      <c r="L2042" s="213">
        <v>41619.649849537003</v>
      </c>
      <c r="M2042" s="206" t="s">
        <v>630</v>
      </c>
      <c r="N2042" s="214">
        <v>1</v>
      </c>
      <c r="O2042" s="188" t="s">
        <v>631</v>
      </c>
      <c r="P2042" s="212">
        <v>247500</v>
      </c>
      <c r="Q2042" s="225">
        <v>1</v>
      </c>
      <c r="R2042" s="188" t="s">
        <v>632</v>
      </c>
      <c r="S2042" s="213">
        <v>41614.629386574103</v>
      </c>
      <c r="T2042" s="226">
        <v>-1</v>
      </c>
      <c r="U2042" s="224">
        <v>247500</v>
      </c>
      <c r="V2042" s="227">
        <f>L2042-S2042</f>
        <v>5.0204629629006376</v>
      </c>
      <c r="W2042" s="193" t="s">
        <v>635</v>
      </c>
    </row>
    <row r="2043" spans="1:23" s="183" customFormat="1" hidden="1">
      <c r="A2043" s="203" t="s">
        <v>622</v>
      </c>
      <c r="B2043" s="203" t="s">
        <v>623</v>
      </c>
      <c r="C2043" s="203" t="s">
        <v>624</v>
      </c>
      <c r="D2043" s="208"/>
      <c r="E2043" s="203" t="s">
        <v>3107</v>
      </c>
      <c r="F2043" s="203" t="s">
        <v>3108</v>
      </c>
      <c r="G2043" s="205">
        <v>1</v>
      </c>
      <c r="H2043" s="203" t="s">
        <v>79</v>
      </c>
      <c r="I2043" s="203" t="s">
        <v>1094</v>
      </c>
      <c r="J2043" s="203" t="s">
        <v>371</v>
      </c>
      <c r="K2043" s="203" t="s">
        <v>629</v>
      </c>
      <c r="L2043" s="211">
        <v>41529.406261574099</v>
      </c>
      <c r="M2043" s="203" t="s">
        <v>630</v>
      </c>
      <c r="N2043" s="212">
        <v>8</v>
      </c>
      <c r="O2043" s="203" t="s">
        <v>631</v>
      </c>
      <c r="P2043" s="212">
        <v>435600</v>
      </c>
      <c r="Q2043" s="205">
        <v>1</v>
      </c>
      <c r="R2043" s="203" t="s">
        <v>632</v>
      </c>
      <c r="S2043" s="211">
        <v>41536.689270833303</v>
      </c>
      <c r="T2043" s="212">
        <v>-2</v>
      </c>
      <c r="U2043" s="224">
        <v>108900</v>
      </c>
    </row>
    <row r="2044" spans="1:23" s="183" customFormat="1" hidden="1">
      <c r="A2044" s="203" t="s">
        <v>622</v>
      </c>
      <c r="B2044" s="203" t="s">
        <v>623</v>
      </c>
      <c r="C2044" s="203" t="s">
        <v>624</v>
      </c>
      <c r="D2044" s="203"/>
      <c r="E2044" s="203" t="s">
        <v>3107</v>
      </c>
      <c r="F2044" s="203" t="s">
        <v>3108</v>
      </c>
      <c r="G2044" s="205">
        <v>2</v>
      </c>
      <c r="H2044" s="203" t="s">
        <v>79</v>
      </c>
      <c r="I2044" s="203" t="s">
        <v>1076</v>
      </c>
      <c r="J2044" s="203" t="s">
        <v>1077</v>
      </c>
      <c r="K2044" s="203" t="s">
        <v>629</v>
      </c>
      <c r="L2044" s="211">
        <v>41529.406261574099</v>
      </c>
      <c r="M2044" s="203" t="s">
        <v>630</v>
      </c>
      <c r="N2044" s="212">
        <v>8</v>
      </c>
      <c r="O2044" s="203" t="s">
        <v>778</v>
      </c>
      <c r="P2044" s="212">
        <v>272388.56</v>
      </c>
      <c r="Q2044" s="205">
        <v>1</v>
      </c>
      <c r="R2044" s="203" t="s">
        <v>632</v>
      </c>
      <c r="S2044" s="211">
        <v>41536.689270833303</v>
      </c>
      <c r="T2044" s="212">
        <v>-8</v>
      </c>
      <c r="U2044" s="224">
        <v>272388.56</v>
      </c>
    </row>
    <row r="2045" spans="1:23" s="183" customFormat="1" hidden="1">
      <c r="A2045" s="203" t="s">
        <v>622</v>
      </c>
      <c r="B2045" s="203" t="s">
        <v>623</v>
      </c>
      <c r="C2045" s="203" t="s">
        <v>624</v>
      </c>
      <c r="D2045" s="203"/>
      <c r="E2045" s="203" t="s">
        <v>3107</v>
      </c>
      <c r="F2045" s="203" t="s">
        <v>3108</v>
      </c>
      <c r="G2045" s="205">
        <v>3</v>
      </c>
      <c r="H2045" s="203" t="s">
        <v>79</v>
      </c>
      <c r="I2045" s="203" t="s">
        <v>1093</v>
      </c>
      <c r="J2045" s="203" t="s">
        <v>445</v>
      </c>
      <c r="K2045" s="203" t="s">
        <v>629</v>
      </c>
      <c r="L2045" s="211">
        <v>41529.406261574099</v>
      </c>
      <c r="M2045" s="203" t="s">
        <v>630</v>
      </c>
      <c r="N2045" s="212">
        <v>12</v>
      </c>
      <c r="O2045" s="203" t="s">
        <v>778</v>
      </c>
      <c r="P2045" s="212">
        <v>128285.75999999999</v>
      </c>
      <c r="Q2045" s="205">
        <v>1</v>
      </c>
      <c r="R2045" s="203" t="s">
        <v>632</v>
      </c>
      <c r="S2045" s="211">
        <v>41536.689270833303</v>
      </c>
      <c r="T2045" s="212">
        <v>-12</v>
      </c>
      <c r="U2045" s="224">
        <v>128285.75999999999</v>
      </c>
    </row>
    <row r="2046" spans="1:23" s="183" customFormat="1" hidden="1">
      <c r="A2046" s="203" t="s">
        <v>622</v>
      </c>
      <c r="B2046" s="203" t="s">
        <v>623</v>
      </c>
      <c r="C2046" s="203" t="s">
        <v>624</v>
      </c>
      <c r="D2046" s="203"/>
      <c r="E2046" s="203" t="s">
        <v>3107</v>
      </c>
      <c r="F2046" s="203" t="s">
        <v>3108</v>
      </c>
      <c r="G2046" s="205">
        <v>4</v>
      </c>
      <c r="H2046" s="203" t="s">
        <v>79</v>
      </c>
      <c r="I2046" s="203" t="s">
        <v>1009</v>
      </c>
      <c r="J2046" s="203" t="s">
        <v>1010</v>
      </c>
      <c r="K2046" s="203" t="s">
        <v>629</v>
      </c>
      <c r="L2046" s="211">
        <v>41529.406261574099</v>
      </c>
      <c r="M2046" s="203" t="s">
        <v>630</v>
      </c>
      <c r="N2046" s="212">
        <v>4</v>
      </c>
      <c r="O2046" s="203" t="s">
        <v>1011</v>
      </c>
      <c r="P2046" s="212">
        <v>217360</v>
      </c>
      <c r="Q2046" s="205">
        <v>1</v>
      </c>
      <c r="R2046" s="203" t="s">
        <v>632</v>
      </c>
      <c r="S2046" s="211">
        <v>41536.689270833303</v>
      </c>
      <c r="T2046" s="212">
        <v>-4</v>
      </c>
      <c r="U2046" s="224">
        <v>217360</v>
      </c>
    </row>
    <row r="2047" spans="1:23" s="183" customFormat="1" hidden="1">
      <c r="A2047" s="203" t="s">
        <v>622</v>
      </c>
      <c r="B2047" s="203" t="s">
        <v>623</v>
      </c>
      <c r="C2047" s="203" t="s">
        <v>624</v>
      </c>
      <c r="D2047" s="203"/>
      <c r="E2047" s="203" t="s">
        <v>3107</v>
      </c>
      <c r="F2047" s="203" t="s">
        <v>3108</v>
      </c>
      <c r="G2047" s="205">
        <v>5</v>
      </c>
      <c r="H2047" s="203" t="s">
        <v>79</v>
      </c>
      <c r="I2047" s="203" t="s">
        <v>680</v>
      </c>
      <c r="J2047" s="203" t="s">
        <v>681</v>
      </c>
      <c r="K2047" s="203" t="s">
        <v>629</v>
      </c>
      <c r="L2047" s="211">
        <v>41529.406261574099</v>
      </c>
      <c r="M2047" s="203" t="s">
        <v>630</v>
      </c>
      <c r="N2047" s="212">
        <v>50</v>
      </c>
      <c r="O2047" s="203" t="s">
        <v>656</v>
      </c>
      <c r="P2047" s="212">
        <v>403648</v>
      </c>
      <c r="Q2047" s="205">
        <v>1</v>
      </c>
      <c r="R2047" s="203" t="s">
        <v>632</v>
      </c>
      <c r="S2047" s="211">
        <v>41536.689282407402</v>
      </c>
      <c r="T2047" s="212">
        <v>-50</v>
      </c>
      <c r="U2047" s="224">
        <v>403648</v>
      </c>
    </row>
    <row r="2048" spans="1:23" s="183" customFormat="1" hidden="1">
      <c r="A2048" s="203" t="s">
        <v>622</v>
      </c>
      <c r="B2048" s="203" t="s">
        <v>623</v>
      </c>
      <c r="C2048" s="203" t="s">
        <v>624</v>
      </c>
      <c r="D2048" s="203"/>
      <c r="E2048" s="203" t="s">
        <v>3107</v>
      </c>
      <c r="F2048" s="203" t="s">
        <v>3108</v>
      </c>
      <c r="G2048" s="205">
        <v>6</v>
      </c>
      <c r="H2048" s="203" t="s">
        <v>79</v>
      </c>
      <c r="I2048" s="203" t="s">
        <v>678</v>
      </c>
      <c r="J2048" s="203" t="s">
        <v>679</v>
      </c>
      <c r="K2048" s="203" t="s">
        <v>629</v>
      </c>
      <c r="L2048" s="211">
        <v>41529.406261574099</v>
      </c>
      <c r="M2048" s="203" t="s">
        <v>630</v>
      </c>
      <c r="N2048" s="212">
        <v>200</v>
      </c>
      <c r="O2048" s="203" t="s">
        <v>669</v>
      </c>
      <c r="P2048" s="212">
        <v>450000</v>
      </c>
      <c r="Q2048" s="205">
        <v>1</v>
      </c>
      <c r="R2048" s="203" t="s">
        <v>632</v>
      </c>
      <c r="S2048" s="211">
        <v>41536.689282407402</v>
      </c>
      <c r="T2048" s="212">
        <v>-200</v>
      </c>
      <c r="U2048" s="224">
        <v>450000</v>
      </c>
    </row>
    <row r="2049" spans="1:21" s="183" customFormat="1" hidden="1">
      <c r="A2049" s="203" t="s">
        <v>622</v>
      </c>
      <c r="B2049" s="203" t="s">
        <v>623</v>
      </c>
      <c r="C2049" s="203" t="s">
        <v>624</v>
      </c>
      <c r="D2049" s="203"/>
      <c r="E2049" s="203" t="s">
        <v>3107</v>
      </c>
      <c r="F2049" s="203" t="s">
        <v>3108</v>
      </c>
      <c r="G2049" s="205">
        <v>7</v>
      </c>
      <c r="H2049" s="203" t="s">
        <v>79</v>
      </c>
      <c r="I2049" s="203" t="s">
        <v>1054</v>
      </c>
      <c r="J2049" s="203" t="s">
        <v>1055</v>
      </c>
      <c r="K2049" s="203" t="s">
        <v>629</v>
      </c>
      <c r="L2049" s="211">
        <v>41529.406261574099</v>
      </c>
      <c r="M2049" s="203" t="s">
        <v>630</v>
      </c>
      <c r="N2049" s="212">
        <v>2</v>
      </c>
      <c r="O2049" s="203" t="s">
        <v>631</v>
      </c>
      <c r="P2049" s="212">
        <v>11000</v>
      </c>
      <c r="Q2049" s="205">
        <v>1</v>
      </c>
      <c r="R2049" s="203" t="s">
        <v>632</v>
      </c>
      <c r="S2049" s="211">
        <v>41536.689282407402</v>
      </c>
      <c r="T2049" s="212">
        <v>-2</v>
      </c>
      <c r="U2049" s="224">
        <v>11000</v>
      </c>
    </row>
    <row r="2050" spans="1:21" s="183" customFormat="1" hidden="1">
      <c r="A2050" s="203" t="s">
        <v>622</v>
      </c>
      <c r="B2050" s="203" t="s">
        <v>623</v>
      </c>
      <c r="C2050" s="203" t="s">
        <v>624</v>
      </c>
      <c r="D2050" s="203"/>
      <c r="E2050" s="203" t="s">
        <v>3107</v>
      </c>
      <c r="F2050" s="203" t="s">
        <v>3108</v>
      </c>
      <c r="G2050" s="205">
        <v>8</v>
      </c>
      <c r="H2050" s="203" t="s">
        <v>79</v>
      </c>
      <c r="I2050" s="203" t="s">
        <v>1056</v>
      </c>
      <c r="J2050" s="203" t="s">
        <v>1057</v>
      </c>
      <c r="K2050" s="203" t="s">
        <v>629</v>
      </c>
      <c r="L2050" s="211">
        <v>41529.406261574099</v>
      </c>
      <c r="M2050" s="203" t="s">
        <v>630</v>
      </c>
      <c r="N2050" s="212">
        <v>2</v>
      </c>
      <c r="O2050" s="203" t="s">
        <v>631</v>
      </c>
      <c r="P2050" s="212">
        <v>28500</v>
      </c>
      <c r="Q2050" s="205">
        <v>1</v>
      </c>
      <c r="R2050" s="203" t="s">
        <v>632</v>
      </c>
      <c r="S2050" s="211">
        <v>41536.689282407402</v>
      </c>
      <c r="T2050" s="212">
        <v>-2</v>
      </c>
      <c r="U2050" s="224">
        <v>28500</v>
      </c>
    </row>
    <row r="2051" spans="1:21" s="183" customFormat="1" hidden="1">
      <c r="A2051" s="203" t="s">
        <v>622</v>
      </c>
      <c r="B2051" s="203" t="s">
        <v>623</v>
      </c>
      <c r="C2051" s="203" t="s">
        <v>624</v>
      </c>
      <c r="D2051" s="203"/>
      <c r="E2051" s="203" t="s">
        <v>3107</v>
      </c>
      <c r="F2051" s="203" t="s">
        <v>3108</v>
      </c>
      <c r="G2051" s="205">
        <v>9</v>
      </c>
      <c r="H2051" s="203" t="s">
        <v>79</v>
      </c>
      <c r="I2051" s="203" t="s">
        <v>1066</v>
      </c>
      <c r="J2051" s="203" t="s">
        <v>2796</v>
      </c>
      <c r="K2051" s="203" t="s">
        <v>629</v>
      </c>
      <c r="L2051" s="211">
        <v>41529.406261574099</v>
      </c>
      <c r="M2051" s="203" t="s">
        <v>630</v>
      </c>
      <c r="N2051" s="212">
        <v>1</v>
      </c>
      <c r="O2051" s="203" t="s">
        <v>631</v>
      </c>
      <c r="P2051" s="212">
        <v>16150</v>
      </c>
      <c r="Q2051" s="205">
        <v>1</v>
      </c>
      <c r="R2051" s="203" t="s">
        <v>632</v>
      </c>
      <c r="S2051" s="211">
        <v>41536.689282407402</v>
      </c>
      <c r="T2051" s="212">
        <v>-1</v>
      </c>
      <c r="U2051" s="224">
        <v>16150</v>
      </c>
    </row>
    <row r="2052" spans="1:21" s="183" customFormat="1" hidden="1">
      <c r="A2052" s="203" t="s">
        <v>622</v>
      </c>
      <c r="B2052" s="203" t="s">
        <v>623</v>
      </c>
      <c r="C2052" s="203" t="s">
        <v>624</v>
      </c>
      <c r="D2052" s="203"/>
      <c r="E2052" s="203" t="s">
        <v>3107</v>
      </c>
      <c r="F2052" s="203" t="s">
        <v>3108</v>
      </c>
      <c r="G2052" s="205">
        <v>10</v>
      </c>
      <c r="H2052" s="203" t="s">
        <v>79</v>
      </c>
      <c r="I2052" s="203" t="s">
        <v>1064</v>
      </c>
      <c r="J2052" s="203" t="s">
        <v>1065</v>
      </c>
      <c r="K2052" s="203" t="s">
        <v>629</v>
      </c>
      <c r="L2052" s="211">
        <v>41529.406261574099</v>
      </c>
      <c r="M2052" s="203" t="s">
        <v>630</v>
      </c>
      <c r="N2052" s="212">
        <v>4</v>
      </c>
      <c r="O2052" s="203" t="s">
        <v>631</v>
      </c>
      <c r="P2052" s="212">
        <v>12276</v>
      </c>
      <c r="Q2052" s="205">
        <v>1</v>
      </c>
      <c r="R2052" s="203" t="s">
        <v>632</v>
      </c>
      <c r="S2052" s="211">
        <v>41536.689282407402</v>
      </c>
      <c r="T2052" s="212">
        <v>-4</v>
      </c>
      <c r="U2052" s="224">
        <v>12276</v>
      </c>
    </row>
    <row r="2053" spans="1:21" s="183" customFormat="1" hidden="1">
      <c r="A2053" s="203" t="s">
        <v>622</v>
      </c>
      <c r="B2053" s="203" t="s">
        <v>623</v>
      </c>
      <c r="C2053" s="203" t="s">
        <v>624</v>
      </c>
      <c r="D2053" s="203"/>
      <c r="E2053" s="203" t="s">
        <v>3107</v>
      </c>
      <c r="F2053" s="203" t="s">
        <v>3108</v>
      </c>
      <c r="G2053" s="205">
        <v>11</v>
      </c>
      <c r="H2053" s="203" t="s">
        <v>79</v>
      </c>
      <c r="I2053" s="203" t="s">
        <v>1103</v>
      </c>
      <c r="J2053" s="203" t="s">
        <v>1104</v>
      </c>
      <c r="K2053" s="203" t="s">
        <v>629</v>
      </c>
      <c r="L2053" s="211">
        <v>41529.406261574099</v>
      </c>
      <c r="M2053" s="203" t="s">
        <v>630</v>
      </c>
      <c r="N2053" s="212">
        <v>1</v>
      </c>
      <c r="O2053" s="203" t="s">
        <v>1011</v>
      </c>
      <c r="P2053" s="212">
        <v>18073</v>
      </c>
      <c r="Q2053" s="205">
        <v>1</v>
      </c>
      <c r="R2053" s="203" t="s">
        <v>632</v>
      </c>
      <c r="S2053" s="211">
        <v>41536.689282407402</v>
      </c>
      <c r="T2053" s="212">
        <v>-1</v>
      </c>
      <c r="U2053" s="224">
        <v>18073</v>
      </c>
    </row>
    <row r="2054" spans="1:21" s="183" customFormat="1" hidden="1">
      <c r="A2054" s="203" t="s">
        <v>622</v>
      </c>
      <c r="B2054" s="203" t="s">
        <v>623</v>
      </c>
      <c r="C2054" s="203" t="s">
        <v>624</v>
      </c>
      <c r="D2054" s="203"/>
      <c r="E2054" s="203" t="s">
        <v>3107</v>
      </c>
      <c r="F2054" s="203" t="s">
        <v>3108</v>
      </c>
      <c r="G2054" s="205">
        <v>12</v>
      </c>
      <c r="H2054" s="203" t="s">
        <v>79</v>
      </c>
      <c r="I2054" s="203" t="s">
        <v>1507</v>
      </c>
      <c r="J2054" s="203" t="s">
        <v>1508</v>
      </c>
      <c r="K2054" s="203" t="s">
        <v>629</v>
      </c>
      <c r="L2054" s="211">
        <v>41529.406261574099</v>
      </c>
      <c r="M2054" s="203" t="s">
        <v>630</v>
      </c>
      <c r="N2054" s="212">
        <v>2</v>
      </c>
      <c r="O2054" s="203" t="s">
        <v>631</v>
      </c>
      <c r="P2054" s="212">
        <v>198990</v>
      </c>
      <c r="Q2054" s="205">
        <v>1</v>
      </c>
      <c r="R2054" s="203" t="s">
        <v>632</v>
      </c>
      <c r="S2054" s="211">
        <v>41536.689282407402</v>
      </c>
      <c r="T2054" s="212">
        <v>-2</v>
      </c>
      <c r="U2054" s="224">
        <v>198990</v>
      </c>
    </row>
    <row r="2055" spans="1:21" s="183" customFormat="1" hidden="1">
      <c r="A2055" s="203" t="s">
        <v>622</v>
      </c>
      <c r="B2055" s="203" t="s">
        <v>623</v>
      </c>
      <c r="C2055" s="203" t="s">
        <v>624</v>
      </c>
      <c r="D2055" s="203"/>
      <c r="E2055" s="203" t="s">
        <v>3109</v>
      </c>
      <c r="F2055" s="203" t="s">
        <v>3110</v>
      </c>
      <c r="G2055" s="205">
        <v>1</v>
      </c>
      <c r="H2055" s="203" t="s">
        <v>79</v>
      </c>
      <c r="I2055" s="203" t="s">
        <v>1511</v>
      </c>
      <c r="J2055" s="203" t="s">
        <v>1512</v>
      </c>
      <c r="K2055" s="203" t="s">
        <v>629</v>
      </c>
      <c r="L2055" s="211">
        <v>41537.594583333303</v>
      </c>
      <c r="M2055" s="203" t="s">
        <v>630</v>
      </c>
      <c r="N2055" s="212">
        <v>1</v>
      </c>
      <c r="O2055" s="203" t="s">
        <v>1011</v>
      </c>
      <c r="P2055" s="212">
        <v>457187</v>
      </c>
      <c r="Q2055" s="205">
        <v>1</v>
      </c>
      <c r="R2055" s="203" t="s">
        <v>629</v>
      </c>
      <c r="S2055" s="203" t="s">
        <v>629</v>
      </c>
      <c r="T2055" s="212" t="s">
        <v>629</v>
      </c>
      <c r="U2055" s="224" t="s">
        <v>629</v>
      </c>
    </row>
    <row r="2056" spans="1:21" s="183" customFormat="1" hidden="1">
      <c r="A2056" s="203" t="s">
        <v>622</v>
      </c>
      <c r="B2056" s="203" t="s">
        <v>623</v>
      </c>
      <c r="C2056" s="203" t="s">
        <v>624</v>
      </c>
      <c r="D2056" s="203"/>
      <c r="E2056" s="203" t="s">
        <v>3109</v>
      </c>
      <c r="F2056" s="203" t="s">
        <v>3110</v>
      </c>
      <c r="G2056" s="205">
        <v>2</v>
      </c>
      <c r="H2056" s="203" t="s">
        <v>79</v>
      </c>
      <c r="I2056" s="203" t="s">
        <v>680</v>
      </c>
      <c r="J2056" s="203" t="s">
        <v>681</v>
      </c>
      <c r="K2056" s="203" t="s">
        <v>629</v>
      </c>
      <c r="L2056" s="211">
        <v>41537.594583333303</v>
      </c>
      <c r="M2056" s="203" t="s">
        <v>630</v>
      </c>
      <c r="N2056" s="212">
        <v>25</v>
      </c>
      <c r="O2056" s="203" t="s">
        <v>656</v>
      </c>
      <c r="P2056" s="212">
        <v>201824</v>
      </c>
      <c r="Q2056" s="205">
        <v>1</v>
      </c>
      <c r="R2056" s="203" t="s">
        <v>632</v>
      </c>
      <c r="S2056" s="211">
        <v>41535.6745717593</v>
      </c>
      <c r="T2056" s="212">
        <v>-25</v>
      </c>
      <c r="U2056" s="224">
        <v>201824</v>
      </c>
    </row>
    <row r="2057" spans="1:21" s="183" customFormat="1" hidden="1">
      <c r="A2057" s="203" t="s">
        <v>622</v>
      </c>
      <c r="B2057" s="203" t="s">
        <v>623</v>
      </c>
      <c r="C2057" s="203" t="s">
        <v>624</v>
      </c>
      <c r="D2057" s="203"/>
      <c r="E2057" s="203" t="s">
        <v>3109</v>
      </c>
      <c r="F2057" s="203" t="s">
        <v>3110</v>
      </c>
      <c r="G2057" s="205">
        <v>3</v>
      </c>
      <c r="H2057" s="203" t="s">
        <v>79</v>
      </c>
      <c r="I2057" s="203" t="s">
        <v>1066</v>
      </c>
      <c r="J2057" s="203" t="s">
        <v>2796</v>
      </c>
      <c r="K2057" s="203" t="s">
        <v>629</v>
      </c>
      <c r="L2057" s="211">
        <v>41537.594583333303</v>
      </c>
      <c r="M2057" s="203" t="s">
        <v>630</v>
      </c>
      <c r="N2057" s="212">
        <v>4</v>
      </c>
      <c r="O2057" s="203" t="s">
        <v>631</v>
      </c>
      <c r="P2057" s="212">
        <v>64600</v>
      </c>
      <c r="Q2057" s="205">
        <v>1</v>
      </c>
      <c r="R2057" s="203" t="s">
        <v>632</v>
      </c>
      <c r="S2057" s="211">
        <v>41535.572638888902</v>
      </c>
      <c r="T2057" s="212">
        <v>-1</v>
      </c>
      <c r="U2057" s="224">
        <v>16150</v>
      </c>
    </row>
    <row r="2058" spans="1:21" s="183" customFormat="1" hidden="1">
      <c r="A2058" s="203" t="s">
        <v>622</v>
      </c>
      <c r="B2058" s="203" t="s">
        <v>623</v>
      </c>
      <c r="C2058" s="203" t="s">
        <v>624</v>
      </c>
      <c r="D2058" s="203"/>
      <c r="E2058" s="203" t="s">
        <v>3109</v>
      </c>
      <c r="F2058" s="203" t="s">
        <v>3110</v>
      </c>
      <c r="G2058" s="205">
        <v>3</v>
      </c>
      <c r="H2058" s="203" t="s">
        <v>79</v>
      </c>
      <c r="I2058" s="203" t="s">
        <v>1066</v>
      </c>
      <c r="J2058" s="203" t="s">
        <v>2796</v>
      </c>
      <c r="K2058" s="203" t="s">
        <v>629</v>
      </c>
      <c r="L2058" s="211">
        <v>41537.594583333303</v>
      </c>
      <c r="M2058" s="203" t="s">
        <v>630</v>
      </c>
      <c r="N2058" s="212">
        <v>4</v>
      </c>
      <c r="O2058" s="203" t="s">
        <v>631</v>
      </c>
      <c r="P2058" s="212">
        <v>64600</v>
      </c>
      <c r="Q2058" s="205">
        <v>2</v>
      </c>
      <c r="R2058" s="203" t="s">
        <v>632</v>
      </c>
      <c r="S2058" s="211">
        <v>41535.6745717593</v>
      </c>
      <c r="T2058" s="212">
        <v>-4</v>
      </c>
      <c r="U2058" s="224">
        <v>64600</v>
      </c>
    </row>
    <row r="2059" spans="1:21" s="183" customFormat="1" hidden="1">
      <c r="A2059" s="203" t="s">
        <v>622</v>
      </c>
      <c r="B2059" s="203" t="s">
        <v>623</v>
      </c>
      <c r="C2059" s="203" t="s">
        <v>624</v>
      </c>
      <c r="D2059" s="203"/>
      <c r="E2059" s="203" t="s">
        <v>3109</v>
      </c>
      <c r="F2059" s="203" t="s">
        <v>3110</v>
      </c>
      <c r="G2059" s="205">
        <v>3</v>
      </c>
      <c r="H2059" s="203" t="s">
        <v>79</v>
      </c>
      <c r="I2059" s="203" t="s">
        <v>1066</v>
      </c>
      <c r="J2059" s="203" t="s">
        <v>2796</v>
      </c>
      <c r="K2059" s="203" t="s">
        <v>629</v>
      </c>
      <c r="L2059" s="211">
        <v>41537.594583333303</v>
      </c>
      <c r="M2059" s="203" t="s">
        <v>630</v>
      </c>
      <c r="N2059" s="212">
        <v>4</v>
      </c>
      <c r="O2059" s="203" t="s">
        <v>631</v>
      </c>
      <c r="P2059" s="212">
        <v>64600</v>
      </c>
      <c r="Q2059" s="205">
        <v>3</v>
      </c>
      <c r="R2059" s="203" t="s">
        <v>632</v>
      </c>
      <c r="S2059" s="211">
        <v>41544.559826388897</v>
      </c>
      <c r="T2059" s="212">
        <v>-4</v>
      </c>
      <c r="U2059" s="224">
        <v>64600</v>
      </c>
    </row>
    <row r="2060" spans="1:21" s="183" customFormat="1" hidden="1">
      <c r="A2060" s="203" t="s">
        <v>622</v>
      </c>
      <c r="B2060" s="203" t="s">
        <v>623</v>
      </c>
      <c r="C2060" s="203" t="s">
        <v>624</v>
      </c>
      <c r="D2060" s="203"/>
      <c r="E2060" s="203" t="s">
        <v>3109</v>
      </c>
      <c r="F2060" s="203" t="s">
        <v>3110</v>
      </c>
      <c r="G2060" s="205">
        <v>4</v>
      </c>
      <c r="H2060" s="203" t="s">
        <v>79</v>
      </c>
      <c r="I2060" s="203" t="s">
        <v>1062</v>
      </c>
      <c r="J2060" s="203" t="s">
        <v>1063</v>
      </c>
      <c r="K2060" s="203" t="s">
        <v>629</v>
      </c>
      <c r="L2060" s="211">
        <v>41537.594583333303</v>
      </c>
      <c r="M2060" s="203" t="s">
        <v>630</v>
      </c>
      <c r="N2060" s="212">
        <v>4</v>
      </c>
      <c r="O2060" s="203" t="s">
        <v>631</v>
      </c>
      <c r="P2060" s="212">
        <v>95000</v>
      </c>
      <c r="Q2060" s="205">
        <v>1</v>
      </c>
      <c r="R2060" s="203" t="s">
        <v>632</v>
      </c>
      <c r="S2060" s="211">
        <v>41535.572638888902</v>
      </c>
      <c r="T2060" s="212">
        <v>-1</v>
      </c>
      <c r="U2060" s="224">
        <v>23750</v>
      </c>
    </row>
    <row r="2061" spans="1:21" s="183" customFormat="1" hidden="1">
      <c r="A2061" s="203" t="s">
        <v>622</v>
      </c>
      <c r="B2061" s="203" t="s">
        <v>623</v>
      </c>
      <c r="C2061" s="203" t="s">
        <v>624</v>
      </c>
      <c r="D2061" s="203"/>
      <c r="E2061" s="203" t="s">
        <v>3109</v>
      </c>
      <c r="F2061" s="203" t="s">
        <v>3110</v>
      </c>
      <c r="G2061" s="205">
        <v>4</v>
      </c>
      <c r="H2061" s="203" t="s">
        <v>79</v>
      </c>
      <c r="I2061" s="203" t="s">
        <v>1062</v>
      </c>
      <c r="J2061" s="203" t="s">
        <v>1063</v>
      </c>
      <c r="K2061" s="203" t="s">
        <v>629</v>
      </c>
      <c r="L2061" s="211">
        <v>41537.594583333303</v>
      </c>
      <c r="M2061" s="203" t="s">
        <v>630</v>
      </c>
      <c r="N2061" s="212">
        <v>4</v>
      </c>
      <c r="O2061" s="203" t="s">
        <v>631</v>
      </c>
      <c r="P2061" s="212">
        <v>95000</v>
      </c>
      <c r="Q2061" s="205">
        <v>2</v>
      </c>
      <c r="R2061" s="203" t="s">
        <v>632</v>
      </c>
      <c r="S2061" s="211">
        <v>41535.6745717593</v>
      </c>
      <c r="T2061" s="212">
        <v>-4</v>
      </c>
      <c r="U2061" s="224">
        <v>95000</v>
      </c>
    </row>
    <row r="2062" spans="1:21" s="183" customFormat="1" hidden="1">
      <c r="A2062" s="203" t="s">
        <v>622</v>
      </c>
      <c r="B2062" s="203" t="s">
        <v>623</v>
      </c>
      <c r="C2062" s="203" t="s">
        <v>624</v>
      </c>
      <c r="D2062" s="203"/>
      <c r="E2062" s="203" t="s">
        <v>3109</v>
      </c>
      <c r="F2062" s="203" t="s">
        <v>3111</v>
      </c>
      <c r="G2062" s="205">
        <v>2</v>
      </c>
      <c r="H2062" s="203" t="s">
        <v>79</v>
      </c>
      <c r="I2062" s="203" t="s">
        <v>3112</v>
      </c>
      <c r="J2062" s="203" t="s">
        <v>3113</v>
      </c>
      <c r="K2062" s="203" t="s">
        <v>629</v>
      </c>
      <c r="L2062" s="211">
        <v>41535.423564814802</v>
      </c>
      <c r="M2062" s="203" t="s">
        <v>630</v>
      </c>
      <c r="N2062" s="212">
        <v>2</v>
      </c>
      <c r="O2062" s="203" t="s">
        <v>631</v>
      </c>
      <c r="P2062" s="212">
        <v>18969.7</v>
      </c>
      <c r="Q2062" s="205">
        <v>1</v>
      </c>
      <c r="R2062" s="203" t="s">
        <v>632</v>
      </c>
      <c r="S2062" s="211">
        <v>41535.572638888902</v>
      </c>
      <c r="T2062" s="212">
        <v>-2</v>
      </c>
      <c r="U2062" s="224">
        <v>18969.7</v>
      </c>
    </row>
    <row r="2063" spans="1:21" s="183" customFormat="1" hidden="1">
      <c r="A2063" s="203" t="s">
        <v>622</v>
      </c>
      <c r="B2063" s="203" t="s">
        <v>623</v>
      </c>
      <c r="C2063" s="203" t="s">
        <v>624</v>
      </c>
      <c r="D2063" s="203"/>
      <c r="E2063" s="203" t="s">
        <v>3109</v>
      </c>
      <c r="F2063" s="203" t="s">
        <v>3111</v>
      </c>
      <c r="G2063" s="205">
        <v>4</v>
      </c>
      <c r="H2063" s="203" t="s">
        <v>79</v>
      </c>
      <c r="I2063" s="203" t="s">
        <v>1066</v>
      </c>
      <c r="J2063" s="203" t="s">
        <v>2796</v>
      </c>
      <c r="K2063" s="203" t="s">
        <v>629</v>
      </c>
      <c r="L2063" s="211">
        <v>41535.423564814802</v>
      </c>
      <c r="M2063" s="203" t="s">
        <v>630</v>
      </c>
      <c r="N2063" s="212">
        <v>1</v>
      </c>
      <c r="O2063" s="203" t="s">
        <v>631</v>
      </c>
      <c r="P2063" s="212">
        <v>16150</v>
      </c>
      <c r="Q2063" s="205">
        <v>1</v>
      </c>
      <c r="R2063" s="203" t="s">
        <v>632</v>
      </c>
      <c r="S2063" s="211">
        <v>41535.572638888902</v>
      </c>
      <c r="T2063" s="212">
        <v>-1</v>
      </c>
      <c r="U2063" s="224">
        <v>16150</v>
      </c>
    </row>
    <row r="2064" spans="1:21" s="183" customFormat="1" hidden="1">
      <c r="A2064" s="203" t="s">
        <v>622</v>
      </c>
      <c r="B2064" s="203" t="s">
        <v>623</v>
      </c>
      <c r="C2064" s="203" t="s">
        <v>624</v>
      </c>
      <c r="D2064" s="203"/>
      <c r="E2064" s="203" t="s">
        <v>3109</v>
      </c>
      <c r="F2064" s="203" t="s">
        <v>3111</v>
      </c>
      <c r="G2064" s="205">
        <v>4</v>
      </c>
      <c r="H2064" s="203" t="s">
        <v>79</v>
      </c>
      <c r="I2064" s="203" t="s">
        <v>1066</v>
      </c>
      <c r="J2064" s="203" t="s">
        <v>2796</v>
      </c>
      <c r="K2064" s="203" t="s">
        <v>629</v>
      </c>
      <c r="L2064" s="211">
        <v>41535.423564814802</v>
      </c>
      <c r="M2064" s="203" t="s">
        <v>630</v>
      </c>
      <c r="N2064" s="212">
        <v>1</v>
      </c>
      <c r="O2064" s="203" t="s">
        <v>631</v>
      </c>
      <c r="P2064" s="212">
        <v>16150</v>
      </c>
      <c r="Q2064" s="205">
        <v>2</v>
      </c>
      <c r="R2064" s="203" t="s">
        <v>632</v>
      </c>
      <c r="S2064" s="211">
        <v>41535.6745717593</v>
      </c>
      <c r="T2064" s="212">
        <v>-4</v>
      </c>
      <c r="U2064" s="224">
        <v>64600</v>
      </c>
    </row>
    <row r="2065" spans="1:21" s="183" customFormat="1" hidden="1">
      <c r="A2065" s="203" t="s">
        <v>622</v>
      </c>
      <c r="B2065" s="203" t="s">
        <v>623</v>
      </c>
      <c r="C2065" s="203" t="s">
        <v>624</v>
      </c>
      <c r="D2065" s="203"/>
      <c r="E2065" s="203" t="s">
        <v>3109</v>
      </c>
      <c r="F2065" s="203" t="s">
        <v>3111</v>
      </c>
      <c r="G2065" s="205">
        <v>4</v>
      </c>
      <c r="H2065" s="203" t="s">
        <v>79</v>
      </c>
      <c r="I2065" s="203" t="s">
        <v>1066</v>
      </c>
      <c r="J2065" s="203" t="s">
        <v>2796</v>
      </c>
      <c r="K2065" s="203" t="s">
        <v>629</v>
      </c>
      <c r="L2065" s="211">
        <v>41535.423564814802</v>
      </c>
      <c r="M2065" s="203" t="s">
        <v>630</v>
      </c>
      <c r="N2065" s="212">
        <v>1</v>
      </c>
      <c r="O2065" s="203" t="s">
        <v>631</v>
      </c>
      <c r="P2065" s="212">
        <v>16150</v>
      </c>
      <c r="Q2065" s="205">
        <v>3</v>
      </c>
      <c r="R2065" s="203" t="s">
        <v>632</v>
      </c>
      <c r="S2065" s="211">
        <v>41544.559826388897</v>
      </c>
      <c r="T2065" s="212">
        <v>-4</v>
      </c>
      <c r="U2065" s="224">
        <v>64600</v>
      </c>
    </row>
    <row r="2066" spans="1:21" s="183" customFormat="1" hidden="1">
      <c r="A2066" s="203" t="s">
        <v>622</v>
      </c>
      <c r="B2066" s="203" t="s">
        <v>623</v>
      </c>
      <c r="C2066" s="203" t="s">
        <v>624</v>
      </c>
      <c r="D2066" s="203"/>
      <c r="E2066" s="203" t="s">
        <v>3109</v>
      </c>
      <c r="F2066" s="203" t="s">
        <v>3111</v>
      </c>
      <c r="G2066" s="205">
        <v>5</v>
      </c>
      <c r="H2066" s="203" t="s">
        <v>79</v>
      </c>
      <c r="I2066" s="203" t="s">
        <v>1062</v>
      </c>
      <c r="J2066" s="203" t="s">
        <v>1063</v>
      </c>
      <c r="K2066" s="203" t="s">
        <v>629</v>
      </c>
      <c r="L2066" s="211">
        <v>41535.423564814802</v>
      </c>
      <c r="M2066" s="203" t="s">
        <v>630</v>
      </c>
      <c r="N2066" s="212">
        <v>1</v>
      </c>
      <c r="O2066" s="203" t="s">
        <v>631</v>
      </c>
      <c r="P2066" s="212">
        <v>23750</v>
      </c>
      <c r="Q2066" s="205">
        <v>1</v>
      </c>
      <c r="R2066" s="203" t="s">
        <v>632</v>
      </c>
      <c r="S2066" s="211">
        <v>41535.572638888902</v>
      </c>
      <c r="T2066" s="212">
        <v>-1</v>
      </c>
      <c r="U2066" s="224">
        <v>23750</v>
      </c>
    </row>
    <row r="2067" spans="1:21" s="183" customFormat="1" hidden="1">
      <c r="A2067" s="203" t="s">
        <v>622</v>
      </c>
      <c r="B2067" s="203" t="s">
        <v>623</v>
      </c>
      <c r="C2067" s="203" t="s">
        <v>624</v>
      </c>
      <c r="D2067" s="203"/>
      <c r="E2067" s="203" t="s">
        <v>3109</v>
      </c>
      <c r="F2067" s="203" t="s">
        <v>3111</v>
      </c>
      <c r="G2067" s="205">
        <v>5</v>
      </c>
      <c r="H2067" s="203" t="s">
        <v>79</v>
      </c>
      <c r="I2067" s="203" t="s">
        <v>1062</v>
      </c>
      <c r="J2067" s="203" t="s">
        <v>1063</v>
      </c>
      <c r="K2067" s="203" t="s">
        <v>629</v>
      </c>
      <c r="L2067" s="211">
        <v>41535.423564814802</v>
      </c>
      <c r="M2067" s="203" t="s">
        <v>630</v>
      </c>
      <c r="N2067" s="212">
        <v>1</v>
      </c>
      <c r="O2067" s="203" t="s">
        <v>631</v>
      </c>
      <c r="P2067" s="212">
        <v>23750</v>
      </c>
      <c r="Q2067" s="205">
        <v>2</v>
      </c>
      <c r="R2067" s="203" t="s">
        <v>632</v>
      </c>
      <c r="S2067" s="211">
        <v>41535.6745717593</v>
      </c>
      <c r="T2067" s="212">
        <v>-4</v>
      </c>
      <c r="U2067" s="224">
        <v>95000</v>
      </c>
    </row>
    <row r="2068" spans="1:21" s="183" customFormat="1" hidden="1">
      <c r="A2068" s="203" t="s">
        <v>622</v>
      </c>
      <c r="B2068" s="203" t="s">
        <v>623</v>
      </c>
      <c r="C2068" s="203" t="s">
        <v>624</v>
      </c>
      <c r="D2068" s="203"/>
      <c r="E2068" s="203" t="s">
        <v>3109</v>
      </c>
      <c r="F2068" s="203" t="s">
        <v>3111</v>
      </c>
      <c r="G2068" s="205">
        <v>6</v>
      </c>
      <c r="H2068" s="203" t="s">
        <v>79</v>
      </c>
      <c r="I2068" s="203" t="s">
        <v>1052</v>
      </c>
      <c r="J2068" s="203" t="s">
        <v>1053</v>
      </c>
      <c r="K2068" s="203" t="s">
        <v>629</v>
      </c>
      <c r="L2068" s="211">
        <v>41535.423564814802</v>
      </c>
      <c r="M2068" s="203" t="s">
        <v>630</v>
      </c>
      <c r="N2068" s="212">
        <v>1</v>
      </c>
      <c r="O2068" s="203" t="s">
        <v>710</v>
      </c>
      <c r="P2068" s="212">
        <v>13000</v>
      </c>
      <c r="Q2068" s="205">
        <v>1</v>
      </c>
      <c r="R2068" s="203" t="s">
        <v>632</v>
      </c>
      <c r="S2068" s="211">
        <v>41535.572638888902</v>
      </c>
      <c r="T2068" s="212">
        <v>-1</v>
      </c>
      <c r="U2068" s="224">
        <v>13000</v>
      </c>
    </row>
    <row r="2069" spans="1:21" s="183" customFormat="1" hidden="1">
      <c r="A2069" s="203" t="s">
        <v>622</v>
      </c>
      <c r="B2069" s="203" t="s">
        <v>623</v>
      </c>
      <c r="C2069" s="203" t="s">
        <v>624</v>
      </c>
      <c r="D2069" s="203"/>
      <c r="E2069" s="203" t="s">
        <v>3109</v>
      </c>
      <c r="F2069" s="203" t="s">
        <v>3111</v>
      </c>
      <c r="G2069" s="205">
        <v>7</v>
      </c>
      <c r="H2069" s="203" t="s">
        <v>79</v>
      </c>
      <c r="I2069" s="203" t="s">
        <v>684</v>
      </c>
      <c r="J2069" s="203" t="s">
        <v>685</v>
      </c>
      <c r="K2069" s="203" t="s">
        <v>629</v>
      </c>
      <c r="L2069" s="211">
        <v>41535.423564814802</v>
      </c>
      <c r="M2069" s="203" t="s">
        <v>630</v>
      </c>
      <c r="N2069" s="212">
        <v>2</v>
      </c>
      <c r="O2069" s="203" t="s">
        <v>710</v>
      </c>
      <c r="P2069" s="212">
        <v>143550</v>
      </c>
      <c r="Q2069" s="205">
        <v>1</v>
      </c>
      <c r="R2069" s="203" t="s">
        <v>632</v>
      </c>
      <c r="S2069" s="211">
        <v>41535.572638888902</v>
      </c>
      <c r="T2069" s="212">
        <v>-2</v>
      </c>
      <c r="U2069" s="224">
        <v>143550</v>
      </c>
    </row>
    <row r="2070" spans="1:21" s="183" customFormat="1" hidden="1">
      <c r="A2070" s="203" t="s">
        <v>622</v>
      </c>
      <c r="B2070" s="203" t="s">
        <v>623</v>
      </c>
      <c r="C2070" s="203" t="s">
        <v>624</v>
      </c>
      <c r="D2070" s="203"/>
      <c r="E2070" s="203" t="s">
        <v>3109</v>
      </c>
      <c r="F2070" s="203" t="s">
        <v>3111</v>
      </c>
      <c r="G2070" s="205">
        <v>8</v>
      </c>
      <c r="H2070" s="203" t="s">
        <v>79</v>
      </c>
      <c r="I2070" s="203" t="s">
        <v>1009</v>
      </c>
      <c r="J2070" s="203" t="s">
        <v>1010</v>
      </c>
      <c r="K2070" s="203" t="s">
        <v>629</v>
      </c>
      <c r="L2070" s="211">
        <v>41535.423564814802</v>
      </c>
      <c r="M2070" s="203" t="s">
        <v>630</v>
      </c>
      <c r="N2070" s="212">
        <v>1</v>
      </c>
      <c r="O2070" s="203" t="s">
        <v>1011</v>
      </c>
      <c r="P2070" s="212">
        <v>54340</v>
      </c>
      <c r="Q2070" s="205">
        <v>1</v>
      </c>
      <c r="R2070" s="203" t="s">
        <v>632</v>
      </c>
      <c r="S2070" s="211">
        <v>41535.572638888902</v>
      </c>
      <c r="T2070" s="212">
        <v>-1</v>
      </c>
      <c r="U2070" s="224">
        <v>54340</v>
      </c>
    </row>
    <row r="2071" spans="1:21" s="183" customFormat="1" hidden="1">
      <c r="A2071" s="203" t="s">
        <v>622</v>
      </c>
      <c r="B2071" s="203" t="s">
        <v>623</v>
      </c>
      <c r="C2071" s="203" t="s">
        <v>624</v>
      </c>
      <c r="D2071" s="203"/>
      <c r="E2071" s="203" t="s">
        <v>3109</v>
      </c>
      <c r="F2071" s="203" t="s">
        <v>3111</v>
      </c>
      <c r="G2071" s="205">
        <v>9</v>
      </c>
      <c r="H2071" s="203" t="s">
        <v>79</v>
      </c>
      <c r="I2071" s="203" t="s">
        <v>668</v>
      </c>
      <c r="J2071" s="203" t="s">
        <v>447</v>
      </c>
      <c r="K2071" s="203" t="s">
        <v>629</v>
      </c>
      <c r="L2071" s="211">
        <v>41535.423564814802</v>
      </c>
      <c r="M2071" s="203" t="s">
        <v>630</v>
      </c>
      <c r="N2071" s="212">
        <v>10</v>
      </c>
      <c r="O2071" s="203" t="s">
        <v>669</v>
      </c>
      <c r="P2071" s="212">
        <v>229642.9</v>
      </c>
      <c r="Q2071" s="205">
        <v>1</v>
      </c>
      <c r="R2071" s="203" t="s">
        <v>632</v>
      </c>
      <c r="S2071" s="211">
        <v>41535.572638888902</v>
      </c>
      <c r="T2071" s="212">
        <v>-10</v>
      </c>
      <c r="U2071" s="224">
        <v>229642.9</v>
      </c>
    </row>
    <row r="2072" spans="1:21" s="183" customFormat="1" hidden="1">
      <c r="A2072" s="203" t="s">
        <v>622</v>
      </c>
      <c r="B2072" s="203" t="s">
        <v>623</v>
      </c>
      <c r="C2072" s="203" t="s">
        <v>624</v>
      </c>
      <c r="D2072" s="203"/>
      <c r="E2072" s="203" t="s">
        <v>3109</v>
      </c>
      <c r="F2072" s="203" t="s">
        <v>3111</v>
      </c>
      <c r="G2072" s="205">
        <v>10</v>
      </c>
      <c r="H2072" s="203" t="s">
        <v>79</v>
      </c>
      <c r="I2072" s="203" t="s">
        <v>2354</v>
      </c>
      <c r="J2072" s="203" t="s">
        <v>446</v>
      </c>
      <c r="K2072" s="203" t="s">
        <v>629</v>
      </c>
      <c r="L2072" s="211">
        <v>41535.423564814802</v>
      </c>
      <c r="M2072" s="203" t="s">
        <v>630</v>
      </c>
      <c r="N2072" s="212">
        <v>100</v>
      </c>
      <c r="O2072" s="203" t="s">
        <v>631</v>
      </c>
      <c r="P2072" s="212">
        <v>173300</v>
      </c>
      <c r="Q2072" s="205">
        <v>1</v>
      </c>
      <c r="R2072" s="203" t="s">
        <v>632</v>
      </c>
      <c r="S2072" s="211">
        <v>41535.572638888902</v>
      </c>
      <c r="T2072" s="212">
        <v>-100</v>
      </c>
      <c r="U2072" s="224">
        <v>173300</v>
      </c>
    </row>
    <row r="2073" spans="1:21" s="183" customFormat="1" hidden="1">
      <c r="A2073" s="203" t="s">
        <v>622</v>
      </c>
      <c r="B2073" s="203" t="s">
        <v>623</v>
      </c>
      <c r="C2073" s="203" t="s">
        <v>624</v>
      </c>
      <c r="D2073" s="203"/>
      <c r="E2073" s="203" t="s">
        <v>3109</v>
      </c>
      <c r="F2073" s="203" t="s">
        <v>3114</v>
      </c>
      <c r="G2073" s="205">
        <v>1</v>
      </c>
      <c r="H2073" s="203" t="s">
        <v>79</v>
      </c>
      <c r="I2073" s="203" t="s">
        <v>2822</v>
      </c>
      <c r="J2073" s="203" t="s">
        <v>2823</v>
      </c>
      <c r="K2073" s="203" t="s">
        <v>629</v>
      </c>
      <c r="L2073" s="211">
        <v>41544.639629629601</v>
      </c>
      <c r="M2073" s="203" t="s">
        <v>630</v>
      </c>
      <c r="N2073" s="212">
        <v>2000</v>
      </c>
      <c r="O2073" s="203" t="s">
        <v>2824</v>
      </c>
      <c r="P2073" s="212">
        <v>0</v>
      </c>
      <c r="Q2073" s="205">
        <v>1</v>
      </c>
      <c r="R2073" s="203" t="s">
        <v>632</v>
      </c>
      <c r="S2073" s="211">
        <v>41550.3580671296</v>
      </c>
      <c r="T2073" s="212">
        <v>-2000</v>
      </c>
      <c r="U2073" s="224">
        <v>33440000</v>
      </c>
    </row>
    <row r="2074" spans="1:21" s="183" customFormat="1" hidden="1">
      <c r="A2074" s="203" t="s">
        <v>622</v>
      </c>
      <c r="B2074" s="203" t="s">
        <v>623</v>
      </c>
      <c r="C2074" s="203" t="s">
        <v>624</v>
      </c>
      <c r="D2074" s="203"/>
      <c r="E2074" s="203" t="s">
        <v>3109</v>
      </c>
      <c r="F2074" s="203" t="s">
        <v>3114</v>
      </c>
      <c r="G2074" s="205">
        <v>1</v>
      </c>
      <c r="H2074" s="203" t="s">
        <v>79</v>
      </c>
      <c r="I2074" s="203" t="s">
        <v>2822</v>
      </c>
      <c r="J2074" s="203" t="s">
        <v>2823</v>
      </c>
      <c r="K2074" s="203" t="s">
        <v>629</v>
      </c>
      <c r="L2074" s="211">
        <v>41544.639629629601</v>
      </c>
      <c r="M2074" s="203" t="s">
        <v>630</v>
      </c>
      <c r="N2074" s="212">
        <v>2000</v>
      </c>
      <c r="O2074" s="203" t="s">
        <v>2824</v>
      </c>
      <c r="P2074" s="212">
        <v>0</v>
      </c>
      <c r="Q2074" s="205">
        <v>2</v>
      </c>
      <c r="R2074" s="203" t="s">
        <v>632</v>
      </c>
      <c r="S2074" s="211">
        <v>41597.326018518499</v>
      </c>
      <c r="T2074" s="212">
        <v>-2000</v>
      </c>
      <c r="U2074" s="224">
        <v>33440000</v>
      </c>
    </row>
    <row r="2075" spans="1:21" s="183" customFormat="1" hidden="1">
      <c r="A2075" s="203" t="s">
        <v>622</v>
      </c>
      <c r="B2075" s="203" t="s">
        <v>623</v>
      </c>
      <c r="C2075" s="203" t="s">
        <v>624</v>
      </c>
      <c r="D2075" s="203"/>
      <c r="E2075" s="203" t="s">
        <v>3109</v>
      </c>
      <c r="F2075" s="203" t="s">
        <v>3115</v>
      </c>
      <c r="G2075" s="205">
        <v>1</v>
      </c>
      <c r="H2075" s="203" t="s">
        <v>79</v>
      </c>
      <c r="I2075" s="203" t="s">
        <v>678</v>
      </c>
      <c r="J2075" s="203" t="s">
        <v>679</v>
      </c>
      <c r="K2075" s="203" t="s">
        <v>629</v>
      </c>
      <c r="L2075" s="211">
        <v>41544.407905092601</v>
      </c>
      <c r="M2075" s="203" t="s">
        <v>630</v>
      </c>
      <c r="N2075" s="212">
        <v>950</v>
      </c>
      <c r="O2075" s="203" t="s">
        <v>669</v>
      </c>
      <c r="P2075" s="212">
        <v>2137500</v>
      </c>
      <c r="Q2075" s="205">
        <v>1</v>
      </c>
      <c r="R2075" s="203" t="s">
        <v>632</v>
      </c>
      <c r="S2075" s="211">
        <v>41544.555601851898</v>
      </c>
      <c r="T2075" s="212">
        <v>-950</v>
      </c>
      <c r="U2075" s="224">
        <v>2137500</v>
      </c>
    </row>
    <row r="2076" spans="1:21" s="183" customFormat="1" hidden="1">
      <c r="A2076" s="203" t="s">
        <v>622</v>
      </c>
      <c r="B2076" s="203" t="s">
        <v>623</v>
      </c>
      <c r="C2076" s="203" t="s">
        <v>624</v>
      </c>
      <c r="D2076" s="203"/>
      <c r="E2076" s="203" t="s">
        <v>3109</v>
      </c>
      <c r="F2076" s="203" t="s">
        <v>3115</v>
      </c>
      <c r="G2076" s="205">
        <v>1</v>
      </c>
      <c r="H2076" s="203" t="s">
        <v>79</v>
      </c>
      <c r="I2076" s="203" t="s">
        <v>678</v>
      </c>
      <c r="J2076" s="203" t="s">
        <v>679</v>
      </c>
      <c r="K2076" s="203" t="s">
        <v>629</v>
      </c>
      <c r="L2076" s="211">
        <v>41544.407905092601</v>
      </c>
      <c r="M2076" s="203" t="s">
        <v>630</v>
      </c>
      <c r="N2076" s="212">
        <v>950</v>
      </c>
      <c r="O2076" s="203" t="s">
        <v>669</v>
      </c>
      <c r="P2076" s="212">
        <v>2137500</v>
      </c>
      <c r="Q2076" s="205">
        <v>2</v>
      </c>
      <c r="R2076" s="203" t="s">
        <v>632</v>
      </c>
      <c r="S2076" s="211">
        <v>41611.443622685198</v>
      </c>
      <c r="T2076" s="212">
        <v>-12</v>
      </c>
      <c r="U2076" s="224">
        <v>27000</v>
      </c>
    </row>
    <row r="2077" spans="1:21" s="183" customFormat="1" hidden="1">
      <c r="A2077" s="203" t="s">
        <v>622</v>
      </c>
      <c r="B2077" s="203" t="s">
        <v>623</v>
      </c>
      <c r="C2077" s="203" t="s">
        <v>624</v>
      </c>
      <c r="D2077" s="203"/>
      <c r="E2077" s="203" t="s">
        <v>3109</v>
      </c>
      <c r="F2077" s="203" t="s">
        <v>3115</v>
      </c>
      <c r="G2077" s="205">
        <v>2</v>
      </c>
      <c r="H2077" s="203" t="s">
        <v>79</v>
      </c>
      <c r="I2077" s="203" t="s">
        <v>1051</v>
      </c>
      <c r="J2077" s="203" t="s">
        <v>443</v>
      </c>
      <c r="K2077" s="203" t="s">
        <v>629</v>
      </c>
      <c r="L2077" s="211">
        <v>41544.407905092601</v>
      </c>
      <c r="M2077" s="203" t="s">
        <v>630</v>
      </c>
      <c r="N2077" s="212">
        <v>1500</v>
      </c>
      <c r="O2077" s="203" t="s">
        <v>631</v>
      </c>
      <c r="P2077" s="212">
        <v>1813770</v>
      </c>
      <c r="Q2077" s="205">
        <v>1</v>
      </c>
      <c r="R2077" s="203" t="s">
        <v>632</v>
      </c>
      <c r="S2077" s="211">
        <v>41544.555601851898</v>
      </c>
      <c r="T2077" s="212">
        <v>-1500</v>
      </c>
      <c r="U2077" s="224">
        <v>1813770</v>
      </c>
    </row>
    <row r="2078" spans="1:21" s="183" customFormat="1" hidden="1">
      <c r="A2078" s="203" t="s">
        <v>622</v>
      </c>
      <c r="B2078" s="203" t="s">
        <v>623</v>
      </c>
      <c r="C2078" s="203" t="s">
        <v>624</v>
      </c>
      <c r="D2078" s="203"/>
      <c r="E2078" s="203" t="s">
        <v>3109</v>
      </c>
      <c r="F2078" s="203" t="s">
        <v>3115</v>
      </c>
      <c r="G2078" s="205">
        <v>3</v>
      </c>
      <c r="H2078" s="203" t="s">
        <v>79</v>
      </c>
      <c r="I2078" s="203" t="s">
        <v>1637</v>
      </c>
      <c r="J2078" s="203" t="s">
        <v>1638</v>
      </c>
      <c r="K2078" s="203" t="s">
        <v>634</v>
      </c>
      <c r="L2078" s="211">
        <v>41544.407905092601</v>
      </c>
      <c r="M2078" s="203" t="s">
        <v>630</v>
      </c>
      <c r="N2078" s="212">
        <v>280</v>
      </c>
      <c r="O2078" s="203" t="s">
        <v>631</v>
      </c>
      <c r="P2078" s="212">
        <v>6919511.2000000002</v>
      </c>
      <c r="Q2078" s="205">
        <v>1</v>
      </c>
      <c r="R2078" s="203" t="s">
        <v>632</v>
      </c>
      <c r="S2078" s="211">
        <v>41544.555601851898</v>
      </c>
      <c r="T2078" s="212">
        <v>-280</v>
      </c>
      <c r="U2078" s="224">
        <v>6919511.2000000002</v>
      </c>
    </row>
    <row r="2079" spans="1:21" s="183" customFormat="1" hidden="1">
      <c r="A2079" s="203" t="s">
        <v>622</v>
      </c>
      <c r="B2079" s="203" t="s">
        <v>623</v>
      </c>
      <c r="C2079" s="203" t="s">
        <v>624</v>
      </c>
      <c r="D2079" s="203"/>
      <c r="E2079" s="203" t="s">
        <v>3109</v>
      </c>
      <c r="F2079" s="203" t="s">
        <v>3115</v>
      </c>
      <c r="G2079" s="205">
        <v>4</v>
      </c>
      <c r="H2079" s="203" t="s">
        <v>79</v>
      </c>
      <c r="I2079" s="203" t="s">
        <v>1387</v>
      </c>
      <c r="J2079" s="203" t="s">
        <v>1388</v>
      </c>
      <c r="K2079" s="203" t="s">
        <v>629</v>
      </c>
      <c r="L2079" s="211">
        <v>41544.407905092601</v>
      </c>
      <c r="M2079" s="203" t="s">
        <v>630</v>
      </c>
      <c r="N2079" s="212">
        <v>1100</v>
      </c>
      <c r="O2079" s="203" t="s">
        <v>669</v>
      </c>
      <c r="P2079" s="212">
        <v>3025000</v>
      </c>
      <c r="Q2079" s="205">
        <v>1</v>
      </c>
      <c r="R2079" s="203" t="s">
        <v>632</v>
      </c>
      <c r="S2079" s="211">
        <v>41544.555601851898</v>
      </c>
      <c r="T2079" s="212">
        <v>-1100</v>
      </c>
      <c r="U2079" s="224">
        <v>3025000</v>
      </c>
    </row>
    <row r="2080" spans="1:21" s="183" customFormat="1" hidden="1">
      <c r="A2080" s="203" t="s">
        <v>622</v>
      </c>
      <c r="B2080" s="203" t="s">
        <v>623</v>
      </c>
      <c r="C2080" s="203" t="s">
        <v>624</v>
      </c>
      <c r="D2080" s="203"/>
      <c r="E2080" s="203" t="s">
        <v>3109</v>
      </c>
      <c r="F2080" s="203" t="s">
        <v>3116</v>
      </c>
      <c r="G2080" s="205">
        <v>1</v>
      </c>
      <c r="H2080" s="203" t="s">
        <v>79</v>
      </c>
      <c r="I2080" s="203" t="s">
        <v>1154</v>
      </c>
      <c r="J2080" s="203" t="s">
        <v>368</v>
      </c>
      <c r="K2080" s="203" t="s">
        <v>629</v>
      </c>
      <c r="L2080" s="211">
        <v>41550.416064814803</v>
      </c>
      <c r="M2080" s="203" t="s">
        <v>630</v>
      </c>
      <c r="N2080" s="212">
        <v>8</v>
      </c>
      <c r="O2080" s="203" t="s">
        <v>1815</v>
      </c>
      <c r="P2080" s="212">
        <v>351562.48</v>
      </c>
      <c r="Q2080" s="205">
        <v>1</v>
      </c>
      <c r="R2080" s="203" t="s">
        <v>632</v>
      </c>
      <c r="S2080" s="211">
        <v>41544.559837963003</v>
      </c>
      <c r="T2080" s="212">
        <v>-8</v>
      </c>
      <c r="U2080" s="224">
        <v>351562.48</v>
      </c>
    </row>
    <row r="2081" spans="1:23" s="183" customFormat="1" hidden="1">
      <c r="A2081" s="203" t="s">
        <v>622</v>
      </c>
      <c r="B2081" s="203" t="s">
        <v>623</v>
      </c>
      <c r="C2081" s="203" t="s">
        <v>624</v>
      </c>
      <c r="D2081" s="203"/>
      <c r="E2081" s="203" t="s">
        <v>3109</v>
      </c>
      <c r="F2081" s="203" t="s">
        <v>3116</v>
      </c>
      <c r="G2081" s="205">
        <v>2</v>
      </c>
      <c r="H2081" s="203" t="s">
        <v>79</v>
      </c>
      <c r="I2081" s="203" t="s">
        <v>1066</v>
      </c>
      <c r="J2081" s="203" t="s">
        <v>2796</v>
      </c>
      <c r="K2081" s="203" t="s">
        <v>629</v>
      </c>
      <c r="L2081" s="211">
        <v>41550.416064814803</v>
      </c>
      <c r="M2081" s="203" t="s">
        <v>630</v>
      </c>
      <c r="N2081" s="212">
        <v>4</v>
      </c>
      <c r="O2081" s="203" t="s">
        <v>631</v>
      </c>
      <c r="P2081" s="212">
        <v>64600</v>
      </c>
      <c r="Q2081" s="205">
        <v>1</v>
      </c>
      <c r="R2081" s="203" t="s">
        <v>632</v>
      </c>
      <c r="S2081" s="211">
        <v>41535.572638888902</v>
      </c>
      <c r="T2081" s="212">
        <v>-1</v>
      </c>
      <c r="U2081" s="224">
        <v>16150</v>
      </c>
    </row>
    <row r="2082" spans="1:23" s="183" customFormat="1" hidden="1">
      <c r="A2082" s="203" t="s">
        <v>622</v>
      </c>
      <c r="B2082" s="203" t="s">
        <v>623</v>
      </c>
      <c r="C2082" s="203" t="s">
        <v>624</v>
      </c>
      <c r="D2082" s="203"/>
      <c r="E2082" s="203" t="s">
        <v>3109</v>
      </c>
      <c r="F2082" s="203" t="s">
        <v>3116</v>
      </c>
      <c r="G2082" s="205">
        <v>2</v>
      </c>
      <c r="H2082" s="203" t="s">
        <v>79</v>
      </c>
      <c r="I2082" s="203" t="s">
        <v>1066</v>
      </c>
      <c r="J2082" s="203" t="s">
        <v>2796</v>
      </c>
      <c r="K2082" s="203" t="s">
        <v>629</v>
      </c>
      <c r="L2082" s="211">
        <v>41550.416064814803</v>
      </c>
      <c r="M2082" s="203" t="s">
        <v>630</v>
      </c>
      <c r="N2082" s="212">
        <v>4</v>
      </c>
      <c r="O2082" s="203" t="s">
        <v>631</v>
      </c>
      <c r="P2082" s="212">
        <v>64600</v>
      </c>
      <c r="Q2082" s="205">
        <v>2</v>
      </c>
      <c r="R2082" s="203" t="s">
        <v>632</v>
      </c>
      <c r="S2082" s="211">
        <v>41535.6745717593</v>
      </c>
      <c r="T2082" s="212">
        <v>-4</v>
      </c>
      <c r="U2082" s="224">
        <v>64600</v>
      </c>
    </row>
    <row r="2083" spans="1:23" s="183" customFormat="1" hidden="1">
      <c r="A2083" s="203" t="s">
        <v>622</v>
      </c>
      <c r="B2083" s="203" t="s">
        <v>623</v>
      </c>
      <c r="C2083" s="203" t="s">
        <v>624</v>
      </c>
      <c r="D2083" s="203"/>
      <c r="E2083" s="203" t="s">
        <v>3109</v>
      </c>
      <c r="F2083" s="203" t="s">
        <v>3116</v>
      </c>
      <c r="G2083" s="205">
        <v>2</v>
      </c>
      <c r="H2083" s="203" t="s">
        <v>79</v>
      </c>
      <c r="I2083" s="203" t="s">
        <v>1066</v>
      </c>
      <c r="J2083" s="203" t="s">
        <v>2796</v>
      </c>
      <c r="K2083" s="203" t="s">
        <v>629</v>
      </c>
      <c r="L2083" s="211">
        <v>41550.416064814803</v>
      </c>
      <c r="M2083" s="203" t="s">
        <v>630</v>
      </c>
      <c r="N2083" s="212">
        <v>4</v>
      </c>
      <c r="O2083" s="203" t="s">
        <v>631</v>
      </c>
      <c r="P2083" s="212">
        <v>64600</v>
      </c>
      <c r="Q2083" s="205">
        <v>3</v>
      </c>
      <c r="R2083" s="203" t="s">
        <v>632</v>
      </c>
      <c r="S2083" s="211">
        <v>41544.559826388897</v>
      </c>
      <c r="T2083" s="212">
        <v>-4</v>
      </c>
      <c r="U2083" s="224">
        <v>64600</v>
      </c>
    </row>
    <row r="2084" spans="1:23" s="183" customFormat="1" hidden="1">
      <c r="A2084" s="203" t="s">
        <v>622</v>
      </c>
      <c r="B2084" s="203" t="s">
        <v>623</v>
      </c>
      <c r="C2084" s="203" t="s">
        <v>624</v>
      </c>
      <c r="D2084" s="203"/>
      <c r="E2084" s="203" t="s">
        <v>3109</v>
      </c>
      <c r="F2084" s="203" t="s">
        <v>3116</v>
      </c>
      <c r="G2084" s="205">
        <v>3</v>
      </c>
      <c r="H2084" s="203" t="s">
        <v>79</v>
      </c>
      <c r="I2084" s="203" t="s">
        <v>1064</v>
      </c>
      <c r="J2084" s="203" t="s">
        <v>1065</v>
      </c>
      <c r="K2084" s="203" t="s">
        <v>629</v>
      </c>
      <c r="L2084" s="211">
        <v>41550.416064814803</v>
      </c>
      <c r="M2084" s="203" t="s">
        <v>630</v>
      </c>
      <c r="N2084" s="212">
        <v>4</v>
      </c>
      <c r="O2084" s="203" t="s">
        <v>631</v>
      </c>
      <c r="P2084" s="212">
        <v>12276</v>
      </c>
      <c r="Q2084" s="205">
        <v>1</v>
      </c>
      <c r="R2084" s="203" t="s">
        <v>632</v>
      </c>
      <c r="S2084" s="211">
        <v>41544.559826388897</v>
      </c>
      <c r="T2084" s="212">
        <v>-4</v>
      </c>
      <c r="U2084" s="224">
        <v>12276</v>
      </c>
    </row>
    <row r="2085" spans="1:23" s="183" customFormat="1" hidden="1">
      <c r="A2085" s="203" t="s">
        <v>622</v>
      </c>
      <c r="B2085" s="203" t="s">
        <v>623</v>
      </c>
      <c r="C2085" s="203" t="s">
        <v>624</v>
      </c>
      <c r="D2085" s="203"/>
      <c r="E2085" s="203" t="s">
        <v>3109</v>
      </c>
      <c r="F2085" s="203" t="s">
        <v>3117</v>
      </c>
      <c r="G2085" s="205">
        <v>1</v>
      </c>
      <c r="H2085" s="203" t="s">
        <v>79</v>
      </c>
      <c r="I2085" s="203" t="s">
        <v>1091</v>
      </c>
      <c r="J2085" s="203" t="s">
        <v>1092</v>
      </c>
      <c r="K2085" s="203" t="s">
        <v>629</v>
      </c>
      <c r="L2085" s="211">
        <v>41547.388761574097</v>
      </c>
      <c r="M2085" s="203" t="s">
        <v>630</v>
      </c>
      <c r="N2085" s="212">
        <v>10</v>
      </c>
      <c r="O2085" s="203" t="s">
        <v>656</v>
      </c>
      <c r="P2085" s="212">
        <v>254546.2</v>
      </c>
      <c r="Q2085" s="205">
        <v>1</v>
      </c>
      <c r="R2085" s="203" t="s">
        <v>632</v>
      </c>
      <c r="S2085" s="211">
        <v>41544.558761574102</v>
      </c>
      <c r="T2085" s="212">
        <v>-10</v>
      </c>
      <c r="U2085" s="224">
        <v>254546.2</v>
      </c>
    </row>
    <row r="2086" spans="1:23" s="183" customFormat="1" hidden="1">
      <c r="A2086" s="203" t="s">
        <v>622</v>
      </c>
      <c r="B2086" s="203" t="s">
        <v>623</v>
      </c>
      <c r="C2086" s="203" t="s">
        <v>624</v>
      </c>
      <c r="D2086" s="203"/>
      <c r="E2086" s="203" t="s">
        <v>3109</v>
      </c>
      <c r="F2086" s="203" t="s">
        <v>3118</v>
      </c>
      <c r="G2086" s="205">
        <v>1</v>
      </c>
      <c r="H2086" s="203" t="s">
        <v>79</v>
      </c>
      <c r="I2086" s="203" t="s">
        <v>2111</v>
      </c>
      <c r="J2086" s="203" t="s">
        <v>372</v>
      </c>
      <c r="K2086" s="203" t="s">
        <v>629</v>
      </c>
      <c r="L2086" s="211">
        <v>41547.617037037002</v>
      </c>
      <c r="M2086" s="203" t="s">
        <v>630</v>
      </c>
      <c r="N2086" s="212">
        <v>10</v>
      </c>
      <c r="O2086" s="203" t="s">
        <v>1861</v>
      </c>
      <c r="P2086" s="212">
        <v>120537.4</v>
      </c>
      <c r="Q2086" s="205">
        <v>1</v>
      </c>
      <c r="R2086" s="203" t="s">
        <v>632</v>
      </c>
      <c r="S2086" s="211">
        <v>41547.669143518498</v>
      </c>
      <c r="T2086" s="212">
        <v>-10</v>
      </c>
      <c r="U2086" s="224">
        <v>120537.4</v>
      </c>
    </row>
    <row r="2087" spans="1:23" s="183" customFormat="1" hidden="1">
      <c r="A2087" s="203" t="s">
        <v>622</v>
      </c>
      <c r="B2087" s="203" t="s">
        <v>623</v>
      </c>
      <c r="C2087" s="203" t="s">
        <v>624</v>
      </c>
      <c r="D2087" s="203"/>
      <c r="E2087" s="203" t="s">
        <v>3109</v>
      </c>
      <c r="F2087" s="203" t="s">
        <v>3118</v>
      </c>
      <c r="G2087" s="205">
        <v>1</v>
      </c>
      <c r="H2087" s="203" t="s">
        <v>79</v>
      </c>
      <c r="I2087" s="203" t="s">
        <v>2111</v>
      </c>
      <c r="J2087" s="203" t="s">
        <v>372</v>
      </c>
      <c r="K2087" s="203" t="s">
        <v>629</v>
      </c>
      <c r="L2087" s="211">
        <v>41547.617037037002</v>
      </c>
      <c r="M2087" s="203" t="s">
        <v>630</v>
      </c>
      <c r="N2087" s="212">
        <v>10</v>
      </c>
      <c r="O2087" s="203" t="s">
        <v>1861</v>
      </c>
      <c r="P2087" s="212">
        <v>120537.4</v>
      </c>
      <c r="Q2087" s="205">
        <v>2</v>
      </c>
      <c r="R2087" s="203" t="s">
        <v>632</v>
      </c>
      <c r="S2087" s="211">
        <v>41551.639386574097</v>
      </c>
      <c r="T2087" s="212">
        <v>-100</v>
      </c>
      <c r="U2087" s="224">
        <v>1205374</v>
      </c>
    </row>
    <row r="2088" spans="1:23" s="183" customFormat="1" hidden="1">
      <c r="A2088" s="203" t="s">
        <v>622</v>
      </c>
      <c r="B2088" s="203" t="s">
        <v>623</v>
      </c>
      <c r="C2088" s="203" t="s">
        <v>624</v>
      </c>
      <c r="D2088" s="203"/>
      <c r="E2088" s="203" t="s">
        <v>3109</v>
      </c>
      <c r="F2088" s="203" t="s">
        <v>3119</v>
      </c>
      <c r="G2088" s="205">
        <v>1</v>
      </c>
      <c r="H2088" s="203" t="s">
        <v>79</v>
      </c>
      <c r="I2088" s="203" t="s">
        <v>1095</v>
      </c>
      <c r="J2088" s="203" t="s">
        <v>376</v>
      </c>
      <c r="K2088" s="203" t="s">
        <v>629</v>
      </c>
      <c r="L2088" s="211">
        <v>41548.475312499999</v>
      </c>
      <c r="M2088" s="203" t="s">
        <v>630</v>
      </c>
      <c r="N2088" s="212">
        <v>10</v>
      </c>
      <c r="O2088" s="203" t="s">
        <v>631</v>
      </c>
      <c r="P2088" s="212">
        <v>66000</v>
      </c>
      <c r="Q2088" s="205">
        <v>1</v>
      </c>
      <c r="R2088" s="203" t="s">
        <v>632</v>
      </c>
      <c r="S2088" s="211">
        <v>41550.340520833299</v>
      </c>
      <c r="T2088" s="212">
        <v>-10</v>
      </c>
      <c r="U2088" s="224">
        <v>66000</v>
      </c>
    </row>
    <row r="2089" spans="1:23" s="183" customFormat="1" hidden="1">
      <c r="A2089" s="203" t="s">
        <v>622</v>
      </c>
      <c r="B2089" s="203" t="s">
        <v>623</v>
      </c>
      <c r="C2089" s="203" t="s">
        <v>624</v>
      </c>
      <c r="D2089" s="203"/>
      <c r="E2089" s="203" t="s">
        <v>3109</v>
      </c>
      <c r="F2089" s="203" t="s">
        <v>3120</v>
      </c>
      <c r="G2089" s="205">
        <v>1</v>
      </c>
      <c r="H2089" s="203" t="s">
        <v>79</v>
      </c>
      <c r="I2089" s="203" t="s">
        <v>2111</v>
      </c>
      <c r="J2089" s="203" t="s">
        <v>372</v>
      </c>
      <c r="K2089" s="203" t="s">
        <v>629</v>
      </c>
      <c r="L2089" s="211">
        <v>41554.333101851902</v>
      </c>
      <c r="M2089" s="203" t="s">
        <v>630</v>
      </c>
      <c r="N2089" s="212">
        <v>100</v>
      </c>
      <c r="O2089" s="203" t="s">
        <v>1861</v>
      </c>
      <c r="P2089" s="212">
        <v>1205374</v>
      </c>
      <c r="Q2089" s="205">
        <v>1</v>
      </c>
      <c r="R2089" s="203" t="s">
        <v>632</v>
      </c>
      <c r="S2089" s="211">
        <v>41547.669143518498</v>
      </c>
      <c r="T2089" s="212">
        <v>-10</v>
      </c>
      <c r="U2089" s="224">
        <v>120537.4</v>
      </c>
    </row>
    <row r="2090" spans="1:23" s="183" customFormat="1" hidden="1">
      <c r="A2090" s="203" t="s">
        <v>622</v>
      </c>
      <c r="B2090" s="203" t="s">
        <v>623</v>
      </c>
      <c r="C2090" s="203" t="s">
        <v>624</v>
      </c>
      <c r="D2090" s="203"/>
      <c r="E2090" s="203" t="s">
        <v>3109</v>
      </c>
      <c r="F2090" s="203" t="s">
        <v>3120</v>
      </c>
      <c r="G2090" s="205">
        <v>1</v>
      </c>
      <c r="H2090" s="203" t="s">
        <v>79</v>
      </c>
      <c r="I2090" s="203" t="s">
        <v>2111</v>
      </c>
      <c r="J2090" s="203" t="s">
        <v>372</v>
      </c>
      <c r="K2090" s="203" t="s">
        <v>629</v>
      </c>
      <c r="L2090" s="211">
        <v>41554.333101851902</v>
      </c>
      <c r="M2090" s="203" t="s">
        <v>630</v>
      </c>
      <c r="N2090" s="212">
        <v>100</v>
      </c>
      <c r="O2090" s="203" t="s">
        <v>1861</v>
      </c>
      <c r="P2090" s="212">
        <v>1205374</v>
      </c>
      <c r="Q2090" s="205">
        <v>2</v>
      </c>
      <c r="R2090" s="203" t="s">
        <v>632</v>
      </c>
      <c r="S2090" s="211">
        <v>41551.639386574097</v>
      </c>
      <c r="T2090" s="212">
        <v>-100</v>
      </c>
      <c r="U2090" s="224">
        <v>1205374</v>
      </c>
    </row>
    <row r="2091" spans="1:23" s="183" customFormat="1" hidden="1">
      <c r="A2091" s="203" t="s">
        <v>622</v>
      </c>
      <c r="B2091" s="203" t="s">
        <v>623</v>
      </c>
      <c r="C2091" s="203" t="s">
        <v>624</v>
      </c>
      <c r="D2091" s="203"/>
      <c r="E2091" s="203" t="s">
        <v>3109</v>
      </c>
      <c r="F2091" s="203" t="s">
        <v>3121</v>
      </c>
      <c r="G2091" s="205">
        <v>2</v>
      </c>
      <c r="H2091" s="203" t="s">
        <v>79</v>
      </c>
      <c r="I2091" s="203" t="s">
        <v>2822</v>
      </c>
      <c r="J2091" s="203" t="s">
        <v>2823</v>
      </c>
      <c r="K2091" s="203" t="s">
        <v>634</v>
      </c>
      <c r="L2091" s="211">
        <v>41600.710381944402</v>
      </c>
      <c r="M2091" s="203" t="s">
        <v>630</v>
      </c>
      <c r="N2091" s="212">
        <v>2000</v>
      </c>
      <c r="O2091" s="203" t="s">
        <v>3122</v>
      </c>
      <c r="P2091" s="212">
        <v>33440000</v>
      </c>
      <c r="Q2091" s="205">
        <v>1</v>
      </c>
      <c r="R2091" s="203" t="s">
        <v>632</v>
      </c>
      <c r="S2091" s="211">
        <v>41550.3580671296</v>
      </c>
      <c r="T2091" s="212">
        <v>-2000</v>
      </c>
      <c r="U2091" s="224">
        <v>33440000</v>
      </c>
    </row>
    <row r="2092" spans="1:23" s="183" customFormat="1" hidden="1">
      <c r="A2092" s="203" t="s">
        <v>622</v>
      </c>
      <c r="B2092" s="203" t="s">
        <v>623</v>
      </c>
      <c r="C2092" s="203" t="s">
        <v>624</v>
      </c>
      <c r="D2092" s="203"/>
      <c r="E2092" s="203" t="s">
        <v>3109</v>
      </c>
      <c r="F2092" s="203" t="s">
        <v>3121</v>
      </c>
      <c r="G2092" s="205">
        <v>2</v>
      </c>
      <c r="H2092" s="203" t="s">
        <v>79</v>
      </c>
      <c r="I2092" s="203" t="s">
        <v>2822</v>
      </c>
      <c r="J2092" s="203" t="s">
        <v>2823</v>
      </c>
      <c r="K2092" s="203" t="s">
        <v>634</v>
      </c>
      <c r="L2092" s="211">
        <v>41600.710381944402</v>
      </c>
      <c r="M2092" s="203" t="s">
        <v>630</v>
      </c>
      <c r="N2092" s="212">
        <v>2000</v>
      </c>
      <c r="O2092" s="203" t="s">
        <v>3122</v>
      </c>
      <c r="P2092" s="212">
        <v>33440000</v>
      </c>
      <c r="Q2092" s="205">
        <v>2</v>
      </c>
      <c r="R2092" s="203" t="s">
        <v>632</v>
      </c>
      <c r="S2092" s="211">
        <v>41597.326018518499</v>
      </c>
      <c r="T2092" s="212">
        <v>-2000</v>
      </c>
      <c r="U2092" s="224">
        <v>33440000</v>
      </c>
    </row>
    <row r="2093" spans="1:23" s="183" customFormat="1" hidden="1">
      <c r="A2093" s="203" t="s">
        <v>622</v>
      </c>
      <c r="B2093" s="203" t="s">
        <v>623</v>
      </c>
      <c r="C2093" s="203" t="s">
        <v>624</v>
      </c>
      <c r="D2093" s="203"/>
      <c r="E2093" s="203" t="s">
        <v>3109</v>
      </c>
      <c r="F2093" s="203" t="s">
        <v>3123</v>
      </c>
      <c r="G2093" s="205">
        <v>1</v>
      </c>
      <c r="H2093" s="203" t="s">
        <v>79</v>
      </c>
      <c r="I2093" s="203" t="s">
        <v>1917</v>
      </c>
      <c r="J2093" s="203" t="s">
        <v>1918</v>
      </c>
      <c r="K2093" s="203" t="s">
        <v>629</v>
      </c>
      <c r="L2093" s="211">
        <v>41593.3826736111</v>
      </c>
      <c r="M2093" s="203" t="s">
        <v>655</v>
      </c>
      <c r="N2093" s="212">
        <v>4</v>
      </c>
      <c r="O2093" s="203" t="s">
        <v>906</v>
      </c>
      <c r="P2093" s="212">
        <v>1573000</v>
      </c>
      <c r="Q2093" s="205">
        <v>1</v>
      </c>
      <c r="R2093" s="203" t="s">
        <v>629</v>
      </c>
      <c r="S2093" s="203" t="s">
        <v>629</v>
      </c>
      <c r="T2093" s="212" t="s">
        <v>629</v>
      </c>
      <c r="U2093" s="224" t="s">
        <v>629</v>
      </c>
    </row>
    <row r="2094" spans="1:23" s="183" customFormat="1" hidden="1">
      <c r="A2094" s="203" t="s">
        <v>622</v>
      </c>
      <c r="B2094" s="203" t="s">
        <v>623</v>
      </c>
      <c r="C2094" s="203" t="s">
        <v>624</v>
      </c>
      <c r="D2094" s="203"/>
      <c r="E2094" s="203" t="s">
        <v>3109</v>
      </c>
      <c r="F2094" s="203" t="s">
        <v>3123</v>
      </c>
      <c r="G2094" s="205">
        <v>2</v>
      </c>
      <c r="H2094" s="203" t="s">
        <v>79</v>
      </c>
      <c r="I2094" s="203" t="s">
        <v>1913</v>
      </c>
      <c r="J2094" s="203" t="s">
        <v>1914</v>
      </c>
      <c r="K2094" s="203" t="s">
        <v>629</v>
      </c>
      <c r="L2094" s="211">
        <v>41593.3826736111</v>
      </c>
      <c r="M2094" s="203" t="s">
        <v>655</v>
      </c>
      <c r="N2094" s="212">
        <v>17</v>
      </c>
      <c r="O2094" s="203" t="s">
        <v>906</v>
      </c>
      <c r="P2094" s="212">
        <v>17765000</v>
      </c>
      <c r="Q2094" s="205">
        <v>1</v>
      </c>
      <c r="R2094" s="203" t="s">
        <v>629</v>
      </c>
      <c r="S2094" s="203" t="s">
        <v>629</v>
      </c>
      <c r="T2094" s="212" t="s">
        <v>629</v>
      </c>
      <c r="U2094" s="224" t="s">
        <v>629</v>
      </c>
    </row>
    <row r="2095" spans="1:23" s="183" customFormat="1" hidden="1">
      <c r="A2095" s="203" t="s">
        <v>622</v>
      </c>
      <c r="B2095" s="203" t="s">
        <v>623</v>
      </c>
      <c r="C2095" s="203" t="s">
        <v>624</v>
      </c>
      <c r="D2095" s="228"/>
      <c r="E2095" s="203" t="s">
        <v>3109</v>
      </c>
      <c r="F2095" s="203" t="s">
        <v>3123</v>
      </c>
      <c r="G2095" s="205">
        <v>3</v>
      </c>
      <c r="H2095" s="203" t="s">
        <v>79</v>
      </c>
      <c r="I2095" s="203" t="s">
        <v>3124</v>
      </c>
      <c r="J2095" s="203" t="s">
        <v>3125</v>
      </c>
      <c r="K2095" s="203" t="s">
        <v>629</v>
      </c>
      <c r="L2095" s="211">
        <v>41593.3826736111</v>
      </c>
      <c r="M2095" s="203" t="s">
        <v>655</v>
      </c>
      <c r="N2095" s="212">
        <v>3</v>
      </c>
      <c r="O2095" s="203" t="s">
        <v>906</v>
      </c>
      <c r="P2095" s="212">
        <v>1089000</v>
      </c>
      <c r="Q2095" s="205">
        <v>1</v>
      </c>
      <c r="R2095" s="203" t="s">
        <v>629</v>
      </c>
      <c r="S2095" s="203" t="s">
        <v>629</v>
      </c>
      <c r="T2095" s="212" t="s">
        <v>629</v>
      </c>
      <c r="U2095" s="224" t="s">
        <v>629</v>
      </c>
    </row>
    <row r="2096" spans="1:23" ht="14.25" customHeight="1">
      <c r="A2096" s="203" t="s">
        <v>622</v>
      </c>
      <c r="B2096" s="203" t="s">
        <v>623</v>
      </c>
      <c r="C2096" s="206" t="s">
        <v>624</v>
      </c>
      <c r="D2096" s="207"/>
      <c r="E2096" s="188" t="s">
        <v>3109</v>
      </c>
      <c r="F2096" s="203" t="s">
        <v>3126</v>
      </c>
      <c r="G2096" s="205">
        <v>1</v>
      </c>
      <c r="H2096" s="206" t="s">
        <v>79</v>
      </c>
      <c r="I2096" s="188" t="s">
        <v>1628</v>
      </c>
      <c r="J2096" s="190" t="s">
        <v>1629</v>
      </c>
      <c r="K2096" s="188" t="s">
        <v>634</v>
      </c>
      <c r="L2096" s="213">
        <v>41611.651527777802</v>
      </c>
      <c r="M2096" s="206" t="s">
        <v>630</v>
      </c>
      <c r="N2096" s="214">
        <v>2</v>
      </c>
      <c r="O2096" s="188" t="s">
        <v>1011</v>
      </c>
      <c r="P2096" s="212">
        <v>60536.66</v>
      </c>
      <c r="Q2096" s="225">
        <v>1</v>
      </c>
      <c r="R2096" s="188" t="s">
        <v>632</v>
      </c>
      <c r="S2096" s="213">
        <v>41611.443622685198</v>
      </c>
      <c r="T2096" s="226">
        <v>-2</v>
      </c>
      <c r="U2096" s="224">
        <v>60536.66</v>
      </c>
      <c r="V2096" s="227">
        <f t="shared" ref="V2096:V2099" si="7">L2096-S2096</f>
        <v>0.20790509260405088</v>
      </c>
      <c r="W2096" s="193" t="s">
        <v>635</v>
      </c>
    </row>
    <row r="2097" spans="1:23" ht="14.25" customHeight="1">
      <c r="A2097" s="203" t="s">
        <v>622</v>
      </c>
      <c r="B2097" s="203" t="s">
        <v>623</v>
      </c>
      <c r="C2097" s="206" t="s">
        <v>624</v>
      </c>
      <c r="D2097" s="207"/>
      <c r="E2097" s="188" t="s">
        <v>3109</v>
      </c>
      <c r="F2097" s="203" t="s">
        <v>3126</v>
      </c>
      <c r="G2097" s="205">
        <v>2</v>
      </c>
      <c r="H2097" s="206" t="s">
        <v>79</v>
      </c>
      <c r="I2097" s="188" t="s">
        <v>1068</v>
      </c>
      <c r="J2097" s="190" t="s">
        <v>1069</v>
      </c>
      <c r="K2097" s="188" t="s">
        <v>634</v>
      </c>
      <c r="L2097" s="213">
        <v>41611.651527777802</v>
      </c>
      <c r="M2097" s="206" t="s">
        <v>630</v>
      </c>
      <c r="N2097" s="214">
        <v>8</v>
      </c>
      <c r="O2097" s="188" t="s">
        <v>631</v>
      </c>
      <c r="P2097" s="212">
        <v>1469090.88</v>
      </c>
      <c r="Q2097" s="225">
        <v>1</v>
      </c>
      <c r="R2097" s="188" t="s">
        <v>632</v>
      </c>
      <c r="S2097" s="213">
        <v>41611.443622685198</v>
      </c>
      <c r="T2097" s="226">
        <v>-8</v>
      </c>
      <c r="U2097" s="224">
        <v>1469090.88</v>
      </c>
      <c r="V2097" s="227">
        <f t="shared" si="7"/>
        <v>0.20790509260405088</v>
      </c>
      <c r="W2097" s="193" t="s">
        <v>635</v>
      </c>
    </row>
    <row r="2098" spans="1:23" ht="14.25" customHeight="1">
      <c r="A2098" s="203" t="s">
        <v>622</v>
      </c>
      <c r="B2098" s="203" t="s">
        <v>623</v>
      </c>
      <c r="C2098" s="206" t="s">
        <v>624</v>
      </c>
      <c r="D2098" s="207"/>
      <c r="E2098" s="188" t="s">
        <v>3109</v>
      </c>
      <c r="F2098" s="203" t="s">
        <v>3126</v>
      </c>
      <c r="G2098" s="205">
        <v>3</v>
      </c>
      <c r="H2098" s="206" t="s">
        <v>79</v>
      </c>
      <c r="I2098" s="188" t="s">
        <v>678</v>
      </c>
      <c r="J2098" s="190" t="s">
        <v>679</v>
      </c>
      <c r="K2098" s="188" t="s">
        <v>634</v>
      </c>
      <c r="L2098" s="213">
        <v>41611.651527777802</v>
      </c>
      <c r="M2098" s="206" t="s">
        <v>630</v>
      </c>
      <c r="N2098" s="214">
        <v>12</v>
      </c>
      <c r="O2098" s="188" t="s">
        <v>669</v>
      </c>
      <c r="P2098" s="212">
        <v>27000</v>
      </c>
      <c r="Q2098" s="225">
        <v>1</v>
      </c>
      <c r="R2098" s="188" t="s">
        <v>632</v>
      </c>
      <c r="S2098" s="213">
        <v>41544.555601851898</v>
      </c>
      <c r="T2098" s="226">
        <v>-950</v>
      </c>
      <c r="U2098" s="224">
        <v>2137500</v>
      </c>
      <c r="V2098" s="227">
        <f t="shared" si="7"/>
        <v>67.09592592590343</v>
      </c>
      <c r="W2098" s="193" t="s">
        <v>635</v>
      </c>
    </row>
    <row r="2099" spans="1:23" ht="14.25" customHeight="1">
      <c r="A2099" s="203" t="s">
        <v>622</v>
      </c>
      <c r="B2099" s="203" t="s">
        <v>623</v>
      </c>
      <c r="C2099" s="206" t="s">
        <v>624</v>
      </c>
      <c r="D2099" s="207"/>
      <c r="E2099" s="188" t="s">
        <v>3109</v>
      </c>
      <c r="F2099" s="203" t="s">
        <v>3126</v>
      </c>
      <c r="G2099" s="205">
        <v>3</v>
      </c>
      <c r="H2099" s="206" t="s">
        <v>79</v>
      </c>
      <c r="I2099" s="188" t="s">
        <v>678</v>
      </c>
      <c r="J2099" s="190" t="s">
        <v>679</v>
      </c>
      <c r="K2099" s="188" t="s">
        <v>634</v>
      </c>
      <c r="L2099" s="213">
        <v>41611.651527777802</v>
      </c>
      <c r="M2099" s="206" t="s">
        <v>630</v>
      </c>
      <c r="N2099" s="214">
        <v>12</v>
      </c>
      <c r="O2099" s="188" t="s">
        <v>669</v>
      </c>
      <c r="P2099" s="212">
        <v>27000</v>
      </c>
      <c r="Q2099" s="225">
        <v>2</v>
      </c>
      <c r="R2099" s="188" t="s">
        <v>632</v>
      </c>
      <c r="S2099" s="213">
        <v>41611.443622685198</v>
      </c>
      <c r="T2099" s="226">
        <v>-12</v>
      </c>
      <c r="U2099" s="224">
        <v>27000</v>
      </c>
      <c r="V2099" s="227">
        <f t="shared" si="7"/>
        <v>0.20790509260405088</v>
      </c>
      <c r="W2099" s="193" t="s">
        <v>635</v>
      </c>
    </row>
    <row r="2100" spans="1:23" s="183" customFormat="1" hidden="1">
      <c r="A2100" s="203" t="s">
        <v>622</v>
      </c>
      <c r="B2100" s="203" t="s">
        <v>623</v>
      </c>
      <c r="C2100" s="203" t="s">
        <v>624</v>
      </c>
      <c r="D2100" s="208"/>
      <c r="E2100" s="203" t="s">
        <v>3127</v>
      </c>
      <c r="F2100" s="203" t="s">
        <v>3128</v>
      </c>
      <c r="G2100" s="205">
        <v>1</v>
      </c>
      <c r="H2100" s="203" t="s">
        <v>79</v>
      </c>
      <c r="I2100" s="203" t="s">
        <v>3129</v>
      </c>
      <c r="J2100" s="203" t="s">
        <v>3130</v>
      </c>
      <c r="K2100" s="203" t="s">
        <v>629</v>
      </c>
      <c r="L2100" s="211">
        <v>41572.433993055602</v>
      </c>
      <c r="M2100" s="203" t="s">
        <v>630</v>
      </c>
      <c r="N2100" s="212">
        <v>1</v>
      </c>
      <c r="O2100" s="203" t="s">
        <v>778</v>
      </c>
      <c r="P2100" s="212">
        <v>3144488</v>
      </c>
      <c r="Q2100" s="205">
        <v>1</v>
      </c>
      <c r="R2100" s="203" t="s">
        <v>632</v>
      </c>
      <c r="S2100" s="211">
        <v>41554.679259259297</v>
      </c>
      <c r="T2100" s="212">
        <v>-1</v>
      </c>
      <c r="U2100" s="224">
        <v>3144488</v>
      </c>
    </row>
    <row r="2101" spans="1:23" s="183" customFormat="1" hidden="1">
      <c r="A2101" s="203" t="s">
        <v>622</v>
      </c>
      <c r="B2101" s="203" t="s">
        <v>623</v>
      </c>
      <c r="C2101" s="203" t="s">
        <v>624</v>
      </c>
      <c r="D2101" s="203"/>
      <c r="E2101" s="203" t="s">
        <v>3127</v>
      </c>
      <c r="F2101" s="203" t="s">
        <v>3128</v>
      </c>
      <c r="G2101" s="205">
        <v>2</v>
      </c>
      <c r="H2101" s="203" t="s">
        <v>79</v>
      </c>
      <c r="I2101" s="203" t="s">
        <v>2950</v>
      </c>
      <c r="J2101" s="203" t="s">
        <v>352</v>
      </c>
      <c r="K2101" s="203" t="s">
        <v>629</v>
      </c>
      <c r="L2101" s="211">
        <v>41572.433993055602</v>
      </c>
      <c r="M2101" s="203" t="s">
        <v>630</v>
      </c>
      <c r="N2101" s="212">
        <v>10</v>
      </c>
      <c r="O2101" s="203" t="s">
        <v>631</v>
      </c>
      <c r="P2101" s="212">
        <v>3154250</v>
      </c>
      <c r="Q2101" s="205">
        <v>1</v>
      </c>
      <c r="R2101" s="203" t="s">
        <v>632</v>
      </c>
      <c r="S2101" s="211">
        <v>41554.679259259297</v>
      </c>
      <c r="T2101" s="212">
        <v>-10</v>
      </c>
      <c r="U2101" s="224">
        <v>3154250</v>
      </c>
    </row>
    <row r="2102" spans="1:23" s="183" customFormat="1" hidden="1">
      <c r="A2102" s="203" t="s">
        <v>622</v>
      </c>
      <c r="B2102" s="203" t="s">
        <v>623</v>
      </c>
      <c r="C2102" s="203" t="s">
        <v>624</v>
      </c>
      <c r="D2102" s="203"/>
      <c r="E2102" s="203" t="s">
        <v>3127</v>
      </c>
      <c r="F2102" s="203" t="s">
        <v>3128</v>
      </c>
      <c r="G2102" s="205">
        <v>3</v>
      </c>
      <c r="H2102" s="203" t="s">
        <v>79</v>
      </c>
      <c r="I2102" s="203" t="s">
        <v>3131</v>
      </c>
      <c r="J2102" s="203" t="s">
        <v>3132</v>
      </c>
      <c r="K2102" s="203" t="s">
        <v>629</v>
      </c>
      <c r="L2102" s="211">
        <v>41572.433993055602</v>
      </c>
      <c r="M2102" s="203" t="s">
        <v>630</v>
      </c>
      <c r="N2102" s="212">
        <v>2</v>
      </c>
      <c r="O2102" s="203" t="s">
        <v>631</v>
      </c>
      <c r="P2102" s="212">
        <v>330000</v>
      </c>
      <c r="Q2102" s="205">
        <v>1</v>
      </c>
      <c r="R2102" s="203" t="s">
        <v>632</v>
      </c>
      <c r="S2102" s="211">
        <v>41554.679259259297</v>
      </c>
      <c r="T2102" s="212">
        <v>-2</v>
      </c>
      <c r="U2102" s="224">
        <v>330000</v>
      </c>
    </row>
    <row r="2103" spans="1:23" s="183" customFormat="1" hidden="1">
      <c r="A2103" s="203" t="s">
        <v>622</v>
      </c>
      <c r="B2103" s="203" t="s">
        <v>623</v>
      </c>
      <c r="C2103" s="203" t="s">
        <v>624</v>
      </c>
      <c r="D2103" s="203"/>
      <c r="E2103" s="203" t="s">
        <v>3127</v>
      </c>
      <c r="F2103" s="203" t="s">
        <v>3128</v>
      </c>
      <c r="G2103" s="205">
        <v>4</v>
      </c>
      <c r="H2103" s="203" t="s">
        <v>79</v>
      </c>
      <c r="I2103" s="203" t="s">
        <v>761</v>
      </c>
      <c r="J2103" s="203" t="s">
        <v>354</v>
      </c>
      <c r="K2103" s="203" t="s">
        <v>629</v>
      </c>
      <c r="L2103" s="211">
        <v>41572.433993055602</v>
      </c>
      <c r="M2103" s="203" t="s">
        <v>630</v>
      </c>
      <c r="N2103" s="212">
        <v>5</v>
      </c>
      <c r="O2103" s="203" t="s">
        <v>631</v>
      </c>
      <c r="P2103" s="212">
        <v>781255</v>
      </c>
      <c r="Q2103" s="205">
        <v>1</v>
      </c>
      <c r="R2103" s="203" t="s">
        <v>632</v>
      </c>
      <c r="S2103" s="211">
        <v>41554.679247685199</v>
      </c>
      <c r="T2103" s="212">
        <v>-5</v>
      </c>
      <c r="U2103" s="224">
        <v>781255</v>
      </c>
    </row>
    <row r="2104" spans="1:23" s="183" customFormat="1" hidden="1">
      <c r="A2104" s="203" t="s">
        <v>622</v>
      </c>
      <c r="B2104" s="203" t="s">
        <v>623</v>
      </c>
      <c r="C2104" s="203" t="s">
        <v>624</v>
      </c>
      <c r="D2104" s="203"/>
      <c r="E2104" s="203" t="s">
        <v>3127</v>
      </c>
      <c r="F2104" s="203" t="s">
        <v>3128</v>
      </c>
      <c r="G2104" s="205">
        <v>5</v>
      </c>
      <c r="H2104" s="203" t="s">
        <v>79</v>
      </c>
      <c r="I2104" s="203" t="s">
        <v>790</v>
      </c>
      <c r="J2104" s="203" t="s">
        <v>353</v>
      </c>
      <c r="K2104" s="203" t="s">
        <v>629</v>
      </c>
      <c r="L2104" s="211">
        <v>41572.433993055602</v>
      </c>
      <c r="M2104" s="203" t="s">
        <v>630</v>
      </c>
      <c r="N2104" s="212">
        <v>2</v>
      </c>
      <c r="O2104" s="203" t="s">
        <v>631</v>
      </c>
      <c r="P2104" s="212">
        <v>366162</v>
      </c>
      <c r="Q2104" s="205">
        <v>1</v>
      </c>
      <c r="R2104" s="203" t="s">
        <v>632</v>
      </c>
      <c r="S2104" s="211">
        <v>41554.679247685199</v>
      </c>
      <c r="T2104" s="212">
        <v>-2</v>
      </c>
      <c r="U2104" s="224">
        <v>366162</v>
      </c>
    </row>
    <row r="2105" spans="1:23" s="183" customFormat="1" hidden="1">
      <c r="A2105" s="203" t="s">
        <v>622</v>
      </c>
      <c r="B2105" s="203" t="s">
        <v>623</v>
      </c>
      <c r="C2105" s="203" t="s">
        <v>624</v>
      </c>
      <c r="D2105" s="203"/>
      <c r="E2105" s="203" t="s">
        <v>3127</v>
      </c>
      <c r="F2105" s="203" t="s">
        <v>3128</v>
      </c>
      <c r="G2105" s="205">
        <v>6</v>
      </c>
      <c r="H2105" s="203" t="s">
        <v>79</v>
      </c>
      <c r="I2105" s="203" t="s">
        <v>792</v>
      </c>
      <c r="J2105" s="203" t="s">
        <v>350</v>
      </c>
      <c r="K2105" s="203" t="s">
        <v>629</v>
      </c>
      <c r="L2105" s="211">
        <v>41572.433993055602</v>
      </c>
      <c r="M2105" s="203" t="s">
        <v>630</v>
      </c>
      <c r="N2105" s="212">
        <v>2</v>
      </c>
      <c r="O2105" s="203" t="s">
        <v>631</v>
      </c>
      <c r="P2105" s="212">
        <v>1460916.66</v>
      </c>
      <c r="Q2105" s="205">
        <v>1</v>
      </c>
      <c r="R2105" s="203" t="s">
        <v>632</v>
      </c>
      <c r="S2105" s="211">
        <v>41554.679247685199</v>
      </c>
      <c r="T2105" s="212">
        <v>-2</v>
      </c>
      <c r="U2105" s="224">
        <v>1460916.66</v>
      </c>
    </row>
    <row r="2106" spans="1:23" s="183" customFormat="1" hidden="1">
      <c r="A2106" s="203" t="s">
        <v>622</v>
      </c>
      <c r="B2106" s="203" t="s">
        <v>623</v>
      </c>
      <c r="C2106" s="203" t="s">
        <v>624</v>
      </c>
      <c r="D2106" s="203"/>
      <c r="E2106" s="203" t="s">
        <v>3133</v>
      </c>
      <c r="F2106" s="203" t="s">
        <v>3134</v>
      </c>
      <c r="G2106" s="205">
        <v>1</v>
      </c>
      <c r="H2106" s="203" t="s">
        <v>79</v>
      </c>
      <c r="I2106" s="203" t="s">
        <v>826</v>
      </c>
      <c r="J2106" s="203" t="s">
        <v>527</v>
      </c>
      <c r="K2106" s="203" t="s">
        <v>629</v>
      </c>
      <c r="L2106" s="211">
        <v>41542.557326388902</v>
      </c>
      <c r="M2106" s="203" t="s">
        <v>630</v>
      </c>
      <c r="N2106" s="212">
        <v>1</v>
      </c>
      <c r="O2106" s="203" t="s">
        <v>656</v>
      </c>
      <c r="P2106" s="212">
        <v>295625</v>
      </c>
      <c r="Q2106" s="205">
        <v>1</v>
      </c>
      <c r="R2106" s="203" t="s">
        <v>632</v>
      </c>
      <c r="S2106" s="211">
        <v>41542.349224537</v>
      </c>
      <c r="T2106" s="212">
        <v>-1</v>
      </c>
      <c r="U2106" s="224">
        <v>295625</v>
      </c>
    </row>
    <row r="2107" spans="1:23" s="183" customFormat="1" hidden="1">
      <c r="A2107" s="203" t="s">
        <v>622</v>
      </c>
      <c r="B2107" s="203" t="s">
        <v>623</v>
      </c>
      <c r="C2107" s="203" t="s">
        <v>624</v>
      </c>
      <c r="D2107" s="203"/>
      <c r="E2107" s="203" t="s">
        <v>3133</v>
      </c>
      <c r="F2107" s="203" t="s">
        <v>629</v>
      </c>
      <c r="G2107" s="205" t="s">
        <v>629</v>
      </c>
      <c r="H2107" s="203" t="s">
        <v>79</v>
      </c>
      <c r="I2107" s="203" t="s">
        <v>3135</v>
      </c>
      <c r="J2107" s="203" t="s">
        <v>3136</v>
      </c>
      <c r="K2107" s="203" t="s">
        <v>629</v>
      </c>
      <c r="L2107" s="211">
        <v>41543.367210648103</v>
      </c>
      <c r="M2107" s="203" t="s">
        <v>630</v>
      </c>
      <c r="N2107" s="212">
        <v>5</v>
      </c>
      <c r="O2107" s="203" t="s">
        <v>629</v>
      </c>
      <c r="P2107" s="212">
        <v>0</v>
      </c>
      <c r="Q2107" s="205">
        <v>1</v>
      </c>
      <c r="R2107" s="203" t="s">
        <v>632</v>
      </c>
      <c r="S2107" s="211">
        <v>41578.826249999998</v>
      </c>
      <c r="T2107" s="212">
        <v>-5</v>
      </c>
      <c r="U2107" s="224">
        <v>61875</v>
      </c>
    </row>
    <row r="2108" spans="1:23" s="183" customFormat="1" hidden="1">
      <c r="A2108" s="203" t="s">
        <v>622</v>
      </c>
      <c r="B2108" s="203" t="s">
        <v>623</v>
      </c>
      <c r="C2108" s="203" t="s">
        <v>624</v>
      </c>
      <c r="D2108" s="203"/>
      <c r="E2108" s="203" t="s">
        <v>3133</v>
      </c>
      <c r="F2108" s="203" t="s">
        <v>629</v>
      </c>
      <c r="G2108" s="205" t="s">
        <v>629</v>
      </c>
      <c r="H2108" s="203" t="s">
        <v>79</v>
      </c>
      <c r="I2108" s="203" t="s">
        <v>3137</v>
      </c>
      <c r="J2108" s="203" t="s">
        <v>3138</v>
      </c>
      <c r="K2108" s="203" t="s">
        <v>629</v>
      </c>
      <c r="L2108" s="211">
        <v>41543.367210648103</v>
      </c>
      <c r="M2108" s="203" t="s">
        <v>630</v>
      </c>
      <c r="N2108" s="212">
        <v>12</v>
      </c>
      <c r="O2108" s="203" t="s">
        <v>629</v>
      </c>
      <c r="P2108" s="212">
        <v>0</v>
      </c>
      <c r="Q2108" s="205">
        <v>1</v>
      </c>
      <c r="R2108" s="203" t="s">
        <v>629</v>
      </c>
      <c r="S2108" s="203" t="s">
        <v>629</v>
      </c>
      <c r="T2108" s="212" t="s">
        <v>629</v>
      </c>
      <c r="U2108" s="224" t="s">
        <v>629</v>
      </c>
    </row>
    <row r="2109" spans="1:23" s="183" customFormat="1" hidden="1">
      <c r="A2109" s="203" t="s">
        <v>622</v>
      </c>
      <c r="B2109" s="203" t="s">
        <v>623</v>
      </c>
      <c r="C2109" s="203" t="s">
        <v>624</v>
      </c>
      <c r="D2109" s="203"/>
      <c r="E2109" s="203" t="s">
        <v>3133</v>
      </c>
      <c r="F2109" s="203" t="s">
        <v>629</v>
      </c>
      <c r="G2109" s="205" t="s">
        <v>629</v>
      </c>
      <c r="H2109" s="203" t="s">
        <v>79</v>
      </c>
      <c r="I2109" s="203" t="s">
        <v>3139</v>
      </c>
      <c r="J2109" s="203" t="s">
        <v>3140</v>
      </c>
      <c r="K2109" s="203" t="s">
        <v>629</v>
      </c>
      <c r="L2109" s="211">
        <v>41543.367210648103</v>
      </c>
      <c r="M2109" s="203" t="s">
        <v>630</v>
      </c>
      <c r="N2109" s="212">
        <v>3</v>
      </c>
      <c r="O2109" s="203" t="s">
        <v>629</v>
      </c>
      <c r="P2109" s="212">
        <v>0</v>
      </c>
      <c r="Q2109" s="205">
        <v>1</v>
      </c>
      <c r="R2109" s="203" t="s">
        <v>629</v>
      </c>
      <c r="S2109" s="203" t="s">
        <v>629</v>
      </c>
      <c r="T2109" s="212" t="s">
        <v>629</v>
      </c>
      <c r="U2109" s="224" t="s">
        <v>629</v>
      </c>
    </row>
    <row r="2110" spans="1:23" s="183" customFormat="1" hidden="1">
      <c r="A2110" s="203" t="s">
        <v>622</v>
      </c>
      <c r="B2110" s="203" t="s">
        <v>623</v>
      </c>
      <c r="C2110" s="203" t="s">
        <v>624</v>
      </c>
      <c r="D2110" s="203"/>
      <c r="E2110" s="203" t="s">
        <v>3141</v>
      </c>
      <c r="F2110" s="203" t="s">
        <v>629</v>
      </c>
      <c r="G2110" s="205" t="s">
        <v>629</v>
      </c>
      <c r="H2110" s="203" t="s">
        <v>79</v>
      </c>
      <c r="I2110" s="203" t="s">
        <v>2002</v>
      </c>
      <c r="J2110" s="203" t="s">
        <v>2003</v>
      </c>
      <c r="K2110" s="203" t="s">
        <v>629</v>
      </c>
      <c r="L2110" s="211">
        <v>41554.560543981497</v>
      </c>
      <c r="M2110" s="203" t="s">
        <v>630</v>
      </c>
      <c r="N2110" s="212">
        <v>5</v>
      </c>
      <c r="O2110" s="203" t="s">
        <v>629</v>
      </c>
      <c r="P2110" s="212">
        <v>0</v>
      </c>
      <c r="Q2110" s="205">
        <v>1</v>
      </c>
      <c r="R2110" s="203" t="s">
        <v>629</v>
      </c>
      <c r="S2110" s="203" t="s">
        <v>629</v>
      </c>
      <c r="T2110" s="212" t="s">
        <v>629</v>
      </c>
      <c r="U2110" s="224" t="s">
        <v>629</v>
      </c>
    </row>
    <row r="2111" spans="1:23" s="183" customFormat="1" hidden="1">
      <c r="A2111" s="203" t="s">
        <v>622</v>
      </c>
      <c r="B2111" s="203" t="s">
        <v>623</v>
      </c>
      <c r="C2111" s="203" t="s">
        <v>624</v>
      </c>
      <c r="D2111" s="203"/>
      <c r="E2111" s="203" t="s">
        <v>3142</v>
      </c>
      <c r="F2111" s="203" t="s">
        <v>3143</v>
      </c>
      <c r="G2111" s="205">
        <v>1</v>
      </c>
      <c r="H2111" s="203" t="s">
        <v>79</v>
      </c>
      <c r="I2111" s="203" t="s">
        <v>3144</v>
      </c>
      <c r="J2111" s="203" t="s">
        <v>475</v>
      </c>
      <c r="K2111" s="203" t="s">
        <v>629</v>
      </c>
      <c r="L2111" s="211">
        <v>41562.666770833297</v>
      </c>
      <c r="M2111" s="203" t="s">
        <v>630</v>
      </c>
      <c r="N2111" s="212">
        <v>3</v>
      </c>
      <c r="O2111" s="203" t="s">
        <v>631</v>
      </c>
      <c r="P2111" s="212">
        <v>0</v>
      </c>
      <c r="Q2111" s="205">
        <v>1</v>
      </c>
      <c r="R2111" s="203" t="s">
        <v>629</v>
      </c>
      <c r="S2111" s="203" t="s">
        <v>629</v>
      </c>
      <c r="T2111" s="212" t="s">
        <v>629</v>
      </c>
      <c r="U2111" s="224" t="s">
        <v>629</v>
      </c>
    </row>
    <row r="2112" spans="1:23" s="183" customFormat="1" hidden="1">
      <c r="A2112" s="203" t="s">
        <v>622</v>
      </c>
      <c r="B2112" s="203" t="s">
        <v>623</v>
      </c>
      <c r="C2112" s="203" t="s">
        <v>624</v>
      </c>
      <c r="D2112" s="203"/>
      <c r="E2112" s="203" t="s">
        <v>3142</v>
      </c>
      <c r="F2112" s="203" t="s">
        <v>3143</v>
      </c>
      <c r="G2112" s="205">
        <v>2</v>
      </c>
      <c r="H2112" s="203" t="s">
        <v>79</v>
      </c>
      <c r="I2112" s="203" t="s">
        <v>3145</v>
      </c>
      <c r="J2112" s="203" t="s">
        <v>473</v>
      </c>
      <c r="K2112" s="203" t="s">
        <v>629</v>
      </c>
      <c r="L2112" s="211">
        <v>41562.666770833297</v>
      </c>
      <c r="M2112" s="203" t="s">
        <v>630</v>
      </c>
      <c r="N2112" s="212">
        <v>3</v>
      </c>
      <c r="O2112" s="203" t="s">
        <v>631</v>
      </c>
      <c r="P2112" s="212">
        <v>0</v>
      </c>
      <c r="Q2112" s="205">
        <v>1</v>
      </c>
      <c r="R2112" s="203" t="s">
        <v>629</v>
      </c>
      <c r="S2112" s="203" t="s">
        <v>629</v>
      </c>
      <c r="T2112" s="212" t="s">
        <v>629</v>
      </c>
      <c r="U2112" s="224" t="s">
        <v>629</v>
      </c>
    </row>
    <row r="2113" spans="1:23" s="183" customFormat="1" hidden="1">
      <c r="A2113" s="203" t="s">
        <v>622</v>
      </c>
      <c r="B2113" s="203" t="s">
        <v>623</v>
      </c>
      <c r="C2113" s="203" t="s">
        <v>624</v>
      </c>
      <c r="D2113" s="203"/>
      <c r="E2113" s="203" t="s">
        <v>3142</v>
      </c>
      <c r="F2113" s="203" t="s">
        <v>629</v>
      </c>
      <c r="G2113" s="205" t="s">
        <v>629</v>
      </c>
      <c r="H2113" s="203" t="s">
        <v>79</v>
      </c>
      <c r="I2113" s="203" t="s">
        <v>3146</v>
      </c>
      <c r="J2113" s="203" t="s">
        <v>3147</v>
      </c>
      <c r="K2113" s="203" t="s">
        <v>634</v>
      </c>
      <c r="L2113" s="211">
        <v>41551.666678240697</v>
      </c>
      <c r="M2113" s="203" t="s">
        <v>630</v>
      </c>
      <c r="N2113" s="212">
        <v>2</v>
      </c>
      <c r="O2113" s="203" t="s">
        <v>629</v>
      </c>
      <c r="P2113" s="212">
        <v>3267000</v>
      </c>
      <c r="Q2113" s="205">
        <v>1</v>
      </c>
      <c r="R2113" s="203" t="s">
        <v>632</v>
      </c>
      <c r="S2113" s="211">
        <v>41613.664432870399</v>
      </c>
      <c r="T2113" s="212">
        <v>-2</v>
      </c>
      <c r="U2113" s="224">
        <v>3267000</v>
      </c>
    </row>
    <row r="2114" spans="1:23" s="183" customFormat="1" hidden="1">
      <c r="A2114" s="203" t="s">
        <v>622</v>
      </c>
      <c r="B2114" s="203" t="s">
        <v>623</v>
      </c>
      <c r="C2114" s="203" t="s">
        <v>624</v>
      </c>
      <c r="D2114" s="203"/>
      <c r="E2114" s="203" t="s">
        <v>3148</v>
      </c>
      <c r="F2114" s="203" t="s">
        <v>629</v>
      </c>
      <c r="G2114" s="205" t="s">
        <v>629</v>
      </c>
      <c r="H2114" s="203" t="s">
        <v>79</v>
      </c>
      <c r="I2114" s="203" t="s">
        <v>3149</v>
      </c>
      <c r="J2114" s="203" t="s">
        <v>3150</v>
      </c>
      <c r="K2114" s="203" t="s">
        <v>629</v>
      </c>
      <c r="L2114" s="211">
        <v>41577.666724536997</v>
      </c>
      <c r="M2114" s="203" t="s">
        <v>630</v>
      </c>
      <c r="N2114" s="212">
        <v>4</v>
      </c>
      <c r="O2114" s="203" t="s">
        <v>629</v>
      </c>
      <c r="P2114" s="212">
        <v>0</v>
      </c>
      <c r="Q2114" s="205">
        <v>1</v>
      </c>
      <c r="R2114" s="203" t="s">
        <v>632</v>
      </c>
      <c r="S2114" s="211">
        <v>41571.394432870402</v>
      </c>
      <c r="T2114" s="212">
        <v>-1</v>
      </c>
      <c r="U2114" s="224">
        <v>680625</v>
      </c>
    </row>
    <row r="2115" spans="1:23" s="183" customFormat="1" hidden="1">
      <c r="A2115" s="203" t="s">
        <v>622</v>
      </c>
      <c r="B2115" s="203" t="s">
        <v>623</v>
      </c>
      <c r="C2115" s="203" t="s">
        <v>624</v>
      </c>
      <c r="D2115" s="203"/>
      <c r="E2115" s="203" t="s">
        <v>3151</v>
      </c>
      <c r="F2115" s="203" t="s">
        <v>629</v>
      </c>
      <c r="G2115" s="205" t="s">
        <v>629</v>
      </c>
      <c r="H2115" s="203" t="s">
        <v>79</v>
      </c>
      <c r="I2115" s="203" t="s">
        <v>3152</v>
      </c>
      <c r="J2115" s="203" t="s">
        <v>3153</v>
      </c>
      <c r="K2115" s="203" t="s">
        <v>629</v>
      </c>
      <c r="L2115" s="211">
        <v>41565.570694444403</v>
      </c>
      <c r="M2115" s="203" t="s">
        <v>630</v>
      </c>
      <c r="N2115" s="212">
        <v>2</v>
      </c>
      <c r="O2115" s="203" t="s">
        <v>629</v>
      </c>
      <c r="P2115" s="212">
        <v>0</v>
      </c>
      <c r="Q2115" s="205">
        <v>1</v>
      </c>
      <c r="R2115" s="203" t="s">
        <v>632</v>
      </c>
      <c r="S2115" s="211">
        <v>41603.648460648103</v>
      </c>
      <c r="T2115" s="212">
        <v>-2</v>
      </c>
      <c r="U2115" s="224">
        <v>5310000</v>
      </c>
    </row>
    <row r="2116" spans="1:23" s="183" customFormat="1" hidden="1">
      <c r="A2116" s="203" t="s">
        <v>622</v>
      </c>
      <c r="B2116" s="203" t="s">
        <v>623</v>
      </c>
      <c r="C2116" s="203" t="s">
        <v>624</v>
      </c>
      <c r="D2116" s="203"/>
      <c r="E2116" s="203" t="s">
        <v>3154</v>
      </c>
      <c r="F2116" s="203" t="s">
        <v>3155</v>
      </c>
      <c r="G2116" s="205">
        <v>1</v>
      </c>
      <c r="H2116" s="203" t="s">
        <v>1017</v>
      </c>
      <c r="I2116" s="203" t="s">
        <v>3156</v>
      </c>
      <c r="J2116" s="203" t="s">
        <v>3157</v>
      </c>
      <c r="K2116" s="203" t="s">
        <v>629</v>
      </c>
      <c r="L2116" s="211">
        <v>41530.4839699074</v>
      </c>
      <c r="M2116" s="203" t="s">
        <v>630</v>
      </c>
      <c r="N2116" s="212">
        <v>12</v>
      </c>
      <c r="O2116" s="203" t="s">
        <v>725</v>
      </c>
      <c r="P2116" s="212">
        <v>0</v>
      </c>
      <c r="Q2116" s="205">
        <v>1</v>
      </c>
      <c r="R2116" s="203" t="s">
        <v>629</v>
      </c>
      <c r="S2116" s="203" t="s">
        <v>629</v>
      </c>
      <c r="T2116" s="212" t="s">
        <v>629</v>
      </c>
      <c r="U2116" s="224" t="s">
        <v>629</v>
      </c>
    </row>
    <row r="2117" spans="1:23" s="183" customFormat="1" hidden="1">
      <c r="A2117" s="203" t="s">
        <v>622</v>
      </c>
      <c r="B2117" s="203" t="s">
        <v>623</v>
      </c>
      <c r="C2117" s="203" t="s">
        <v>624</v>
      </c>
      <c r="D2117" s="228"/>
      <c r="E2117" s="203" t="s">
        <v>3154</v>
      </c>
      <c r="F2117" s="203" t="s">
        <v>629</v>
      </c>
      <c r="G2117" s="205" t="s">
        <v>629</v>
      </c>
      <c r="H2117" s="203" t="s">
        <v>79</v>
      </c>
      <c r="I2117" s="203" t="s">
        <v>658</v>
      </c>
      <c r="J2117" s="203" t="s">
        <v>659</v>
      </c>
      <c r="K2117" s="203" t="s">
        <v>629</v>
      </c>
      <c r="L2117" s="211">
        <v>41548.610370370399</v>
      </c>
      <c r="M2117" s="203" t="s">
        <v>630</v>
      </c>
      <c r="N2117" s="212">
        <v>25</v>
      </c>
      <c r="O2117" s="203" t="s">
        <v>629</v>
      </c>
      <c r="P2117" s="212">
        <v>8550000</v>
      </c>
      <c r="Q2117" s="205">
        <v>1</v>
      </c>
      <c r="R2117" s="203" t="s">
        <v>632</v>
      </c>
      <c r="S2117" s="211">
        <v>41579.838449074101</v>
      </c>
      <c r="T2117" s="212">
        <v>-25</v>
      </c>
      <c r="U2117" s="224">
        <v>8550000</v>
      </c>
    </row>
    <row r="2118" spans="1:23" ht="14.25" customHeight="1">
      <c r="A2118" s="203" t="s">
        <v>622</v>
      </c>
      <c r="B2118" s="203" t="s">
        <v>623</v>
      </c>
      <c r="C2118" s="206" t="s">
        <v>624</v>
      </c>
      <c r="D2118" s="207"/>
      <c r="E2118" s="188" t="s">
        <v>3158</v>
      </c>
      <c r="F2118" s="203" t="s">
        <v>3159</v>
      </c>
      <c r="G2118" s="205">
        <v>1</v>
      </c>
      <c r="H2118" s="206" t="s">
        <v>79</v>
      </c>
      <c r="I2118" s="188" t="s">
        <v>2148</v>
      </c>
      <c r="J2118" s="190" t="s">
        <v>2149</v>
      </c>
      <c r="K2118" s="188" t="s">
        <v>634</v>
      </c>
      <c r="L2118" s="213">
        <v>41610.629224536999</v>
      </c>
      <c r="M2118" s="206" t="s">
        <v>630</v>
      </c>
      <c r="N2118" s="214">
        <v>1</v>
      </c>
      <c r="O2118" s="188" t="s">
        <v>631</v>
      </c>
      <c r="P2118" s="212">
        <v>585156</v>
      </c>
      <c r="Q2118" s="225">
        <v>1</v>
      </c>
      <c r="R2118" s="188" t="s">
        <v>632</v>
      </c>
      <c r="S2118" s="213">
        <v>41606.660624999997</v>
      </c>
      <c r="T2118" s="226">
        <v>-1</v>
      </c>
      <c r="U2118" s="224">
        <v>585156</v>
      </c>
      <c r="V2118" s="227">
        <f t="shared" ref="V2118:V2122" si="8">L2118-S2118</f>
        <v>3.9685995370018645</v>
      </c>
      <c r="W2118" s="193" t="s">
        <v>635</v>
      </c>
    </row>
    <row r="2119" spans="1:23" ht="14.25" customHeight="1">
      <c r="A2119" s="203" t="s">
        <v>622</v>
      </c>
      <c r="B2119" s="203" t="s">
        <v>623</v>
      </c>
      <c r="C2119" s="206" t="s">
        <v>624</v>
      </c>
      <c r="D2119" s="207"/>
      <c r="E2119" s="188" t="s">
        <v>3158</v>
      </c>
      <c r="F2119" s="203" t="s">
        <v>3159</v>
      </c>
      <c r="G2119" s="205">
        <v>2</v>
      </c>
      <c r="H2119" s="206" t="s">
        <v>79</v>
      </c>
      <c r="I2119" s="188" t="s">
        <v>3160</v>
      </c>
      <c r="J2119" s="190" t="s">
        <v>3161</v>
      </c>
      <c r="K2119" s="188" t="s">
        <v>634</v>
      </c>
      <c r="L2119" s="213">
        <v>41610.629224536999</v>
      </c>
      <c r="M2119" s="206" t="s">
        <v>630</v>
      </c>
      <c r="N2119" s="214">
        <v>1</v>
      </c>
      <c r="O2119" s="188" t="s">
        <v>1011</v>
      </c>
      <c r="P2119" s="212">
        <v>50160</v>
      </c>
      <c r="Q2119" s="225">
        <v>1</v>
      </c>
      <c r="R2119" s="188" t="s">
        <v>632</v>
      </c>
      <c r="S2119" s="213">
        <v>41606.660624999997</v>
      </c>
      <c r="T2119" s="226">
        <v>-1</v>
      </c>
      <c r="U2119" s="224">
        <v>50160</v>
      </c>
      <c r="V2119" s="227">
        <f t="shared" si="8"/>
        <v>3.9685995370018645</v>
      </c>
      <c r="W2119" s="193" t="s">
        <v>635</v>
      </c>
    </row>
    <row r="2120" spans="1:23" ht="14.25" customHeight="1">
      <c r="A2120" s="203" t="s">
        <v>622</v>
      </c>
      <c r="B2120" s="203" t="s">
        <v>623</v>
      </c>
      <c r="C2120" s="206" t="s">
        <v>624</v>
      </c>
      <c r="D2120" s="207"/>
      <c r="E2120" s="188" t="s">
        <v>3158</v>
      </c>
      <c r="F2120" s="203" t="s">
        <v>3162</v>
      </c>
      <c r="G2120" s="205">
        <v>1</v>
      </c>
      <c r="H2120" s="206" t="s">
        <v>79</v>
      </c>
      <c r="I2120" s="188" t="s">
        <v>2472</v>
      </c>
      <c r="J2120" s="190" t="s">
        <v>2473</v>
      </c>
      <c r="K2120" s="188" t="s">
        <v>634</v>
      </c>
      <c r="L2120" s="213">
        <v>41614.487928240698</v>
      </c>
      <c r="M2120" s="206" t="s">
        <v>630</v>
      </c>
      <c r="N2120" s="214">
        <v>1</v>
      </c>
      <c r="O2120" s="188" t="s">
        <v>631</v>
      </c>
      <c r="P2120" s="212">
        <v>12350</v>
      </c>
      <c r="Q2120" s="225">
        <v>1</v>
      </c>
      <c r="R2120" s="188" t="s">
        <v>632</v>
      </c>
      <c r="S2120" s="213">
        <v>41606.642858796302</v>
      </c>
      <c r="T2120" s="226">
        <v>-1</v>
      </c>
      <c r="U2120" s="224">
        <v>12350</v>
      </c>
      <c r="V2120" s="227">
        <f t="shared" si="8"/>
        <v>7.8450694443963584</v>
      </c>
      <c r="W2120" s="193" t="s">
        <v>635</v>
      </c>
    </row>
    <row r="2121" spans="1:23" ht="14.25" customHeight="1">
      <c r="A2121" s="203" t="s">
        <v>622</v>
      </c>
      <c r="B2121" s="203" t="s">
        <v>623</v>
      </c>
      <c r="C2121" s="206" t="s">
        <v>624</v>
      </c>
      <c r="D2121" s="207"/>
      <c r="E2121" s="188" t="s">
        <v>3158</v>
      </c>
      <c r="F2121" s="203" t="s">
        <v>3163</v>
      </c>
      <c r="G2121" s="205">
        <v>1</v>
      </c>
      <c r="H2121" s="206" t="s">
        <v>79</v>
      </c>
      <c r="I2121" s="188" t="s">
        <v>3164</v>
      </c>
      <c r="J2121" s="190" t="s">
        <v>3165</v>
      </c>
      <c r="K2121" s="188" t="s">
        <v>634</v>
      </c>
      <c r="L2121" s="213">
        <v>41614.640821759298</v>
      </c>
      <c r="M2121" s="206" t="s">
        <v>630</v>
      </c>
      <c r="N2121" s="214">
        <v>1</v>
      </c>
      <c r="O2121" s="188" t="s">
        <v>631</v>
      </c>
      <c r="P2121" s="212">
        <v>73150</v>
      </c>
      <c r="Q2121" s="225">
        <v>1</v>
      </c>
      <c r="R2121" s="188" t="s">
        <v>632</v>
      </c>
      <c r="S2121" s="213">
        <v>41607.537361111099</v>
      </c>
      <c r="T2121" s="226">
        <v>-1</v>
      </c>
      <c r="U2121" s="224">
        <v>73150</v>
      </c>
      <c r="V2121" s="227">
        <f t="shared" si="8"/>
        <v>7.1034606481989613</v>
      </c>
      <c r="W2121" s="193" t="s">
        <v>635</v>
      </c>
    </row>
    <row r="2122" spans="1:23" ht="14.25" customHeight="1">
      <c r="A2122" s="203" t="s">
        <v>622</v>
      </c>
      <c r="B2122" s="203" t="s">
        <v>623</v>
      </c>
      <c r="C2122" s="206" t="s">
        <v>624</v>
      </c>
      <c r="D2122" s="207"/>
      <c r="E2122" s="188" t="s">
        <v>3158</v>
      </c>
      <c r="F2122" s="203" t="s">
        <v>3163</v>
      </c>
      <c r="G2122" s="205">
        <v>2</v>
      </c>
      <c r="H2122" s="206" t="s">
        <v>79</v>
      </c>
      <c r="I2122" s="188" t="s">
        <v>2184</v>
      </c>
      <c r="J2122" s="190" t="s">
        <v>3166</v>
      </c>
      <c r="K2122" s="188" t="s">
        <v>634</v>
      </c>
      <c r="L2122" s="213">
        <v>41614.640821759298</v>
      </c>
      <c r="M2122" s="206" t="s">
        <v>630</v>
      </c>
      <c r="N2122" s="214">
        <v>8</v>
      </c>
      <c r="O2122" s="188" t="s">
        <v>725</v>
      </c>
      <c r="P2122" s="212">
        <v>640800</v>
      </c>
      <c r="Q2122" s="225">
        <v>1</v>
      </c>
      <c r="R2122" s="188" t="s">
        <v>632</v>
      </c>
      <c r="S2122" s="213">
        <v>41607.537361111099</v>
      </c>
      <c r="T2122" s="226">
        <v>-8</v>
      </c>
      <c r="U2122" s="224">
        <v>640800</v>
      </c>
      <c r="V2122" s="227">
        <f t="shared" si="8"/>
        <v>7.1034606481989613</v>
      </c>
      <c r="W2122" s="193" t="s">
        <v>635</v>
      </c>
    </row>
    <row r="2123" spans="1:23" s="183" customFormat="1" hidden="1">
      <c r="A2123" s="203" t="s">
        <v>622</v>
      </c>
      <c r="B2123" s="203" t="s">
        <v>623</v>
      </c>
      <c r="C2123" s="203" t="s">
        <v>624</v>
      </c>
      <c r="D2123" s="204"/>
      <c r="E2123" s="203" t="s">
        <v>3158</v>
      </c>
      <c r="F2123" s="203" t="s">
        <v>629</v>
      </c>
      <c r="G2123" s="205" t="s">
        <v>629</v>
      </c>
      <c r="H2123" s="203" t="s">
        <v>79</v>
      </c>
      <c r="I2123" s="203" t="s">
        <v>3167</v>
      </c>
      <c r="J2123" s="203" t="s">
        <v>3168</v>
      </c>
      <c r="K2123" s="203" t="s">
        <v>629</v>
      </c>
      <c r="L2123" s="211">
        <v>41542.667106481502</v>
      </c>
      <c r="M2123" s="203" t="s">
        <v>630</v>
      </c>
      <c r="N2123" s="212">
        <v>1</v>
      </c>
      <c r="O2123" s="203" t="s">
        <v>629</v>
      </c>
      <c r="P2123" s="212">
        <v>0</v>
      </c>
      <c r="Q2123" s="205">
        <v>1</v>
      </c>
      <c r="R2123" s="203" t="s">
        <v>632</v>
      </c>
      <c r="S2123" s="211">
        <v>41605.635000000002</v>
      </c>
      <c r="T2123" s="212">
        <v>-1</v>
      </c>
      <c r="U2123" s="224">
        <v>4940000</v>
      </c>
    </row>
    <row r="2124" spans="1:23" ht="14.25" customHeight="1">
      <c r="A2124" s="203" t="s">
        <v>622</v>
      </c>
      <c r="B2124" s="203" t="s">
        <v>623</v>
      </c>
      <c r="C2124" s="206" t="s">
        <v>624</v>
      </c>
      <c r="D2124" s="207"/>
      <c r="E2124" s="188" t="s">
        <v>3169</v>
      </c>
      <c r="F2124" s="203" t="s">
        <v>3170</v>
      </c>
      <c r="G2124" s="205">
        <v>1</v>
      </c>
      <c r="H2124" s="206" t="s">
        <v>79</v>
      </c>
      <c r="I2124" s="188" t="s">
        <v>627</v>
      </c>
      <c r="J2124" s="190" t="s">
        <v>628</v>
      </c>
      <c r="K2124" s="188" t="s">
        <v>634</v>
      </c>
      <c r="L2124" s="213">
        <v>41628.676180555602</v>
      </c>
      <c r="M2124" s="206" t="s">
        <v>630</v>
      </c>
      <c r="N2124" s="214">
        <v>3</v>
      </c>
      <c r="O2124" s="188" t="s">
        <v>631</v>
      </c>
      <c r="P2124" s="212">
        <v>313500</v>
      </c>
      <c r="Q2124" s="225">
        <v>1</v>
      </c>
      <c r="R2124" s="188" t="s">
        <v>632</v>
      </c>
      <c r="S2124" s="213">
        <v>41599.636446759301</v>
      </c>
      <c r="T2124" s="226">
        <v>-3</v>
      </c>
      <c r="U2124" s="224">
        <v>313500</v>
      </c>
      <c r="V2124" s="227">
        <f>L2124-S2124</f>
        <v>29.039733796300425</v>
      </c>
      <c r="W2124" s="193" t="s">
        <v>635</v>
      </c>
    </row>
    <row r="2125" spans="1:23" ht="14.25" customHeight="1">
      <c r="A2125" s="203" t="s">
        <v>622</v>
      </c>
      <c r="B2125" s="203" t="s">
        <v>623</v>
      </c>
      <c r="C2125" s="206" t="s">
        <v>624</v>
      </c>
      <c r="D2125" s="207"/>
      <c r="E2125" s="188" t="s">
        <v>3169</v>
      </c>
      <c r="F2125" s="203" t="s">
        <v>3170</v>
      </c>
      <c r="G2125" s="205">
        <v>2</v>
      </c>
      <c r="H2125" s="206" t="s">
        <v>79</v>
      </c>
      <c r="I2125" s="188" t="s">
        <v>1465</v>
      </c>
      <c r="J2125" s="190" t="s">
        <v>1466</v>
      </c>
      <c r="K2125" s="188" t="s">
        <v>634</v>
      </c>
      <c r="L2125" s="213">
        <v>41628.676180555602</v>
      </c>
      <c r="M2125" s="206" t="s">
        <v>630</v>
      </c>
      <c r="N2125" s="214">
        <v>24</v>
      </c>
      <c r="O2125" s="188" t="s">
        <v>725</v>
      </c>
      <c r="P2125" s="212">
        <v>498960</v>
      </c>
      <c r="Q2125" s="225">
        <v>1</v>
      </c>
      <c r="R2125" s="188" t="s">
        <v>632</v>
      </c>
      <c r="S2125" s="213">
        <v>41599.636446759301</v>
      </c>
      <c r="T2125" s="226">
        <v>-24</v>
      </c>
      <c r="U2125" s="224">
        <v>498960</v>
      </c>
      <c r="V2125" s="227">
        <f>L2125-S2125</f>
        <v>29.039733796300425</v>
      </c>
      <c r="W2125" s="193" t="s">
        <v>635</v>
      </c>
    </row>
    <row r="2126" spans="1:23" s="183" customFormat="1" hidden="1">
      <c r="A2126" s="203" t="s">
        <v>622</v>
      </c>
      <c r="B2126" s="203" t="s">
        <v>623</v>
      </c>
      <c r="C2126" s="203" t="s">
        <v>624</v>
      </c>
      <c r="D2126" s="208"/>
      <c r="E2126" s="203" t="s">
        <v>3171</v>
      </c>
      <c r="F2126" s="203" t="s">
        <v>629</v>
      </c>
      <c r="G2126" s="205" t="s">
        <v>629</v>
      </c>
      <c r="H2126" s="203" t="s">
        <v>79</v>
      </c>
      <c r="I2126" s="203" t="s">
        <v>3172</v>
      </c>
      <c r="J2126" s="203" t="s">
        <v>3173</v>
      </c>
      <c r="K2126" s="203" t="s">
        <v>629</v>
      </c>
      <c r="L2126" s="211">
        <v>41544.562569444402</v>
      </c>
      <c r="M2126" s="203" t="s">
        <v>630</v>
      </c>
      <c r="N2126" s="212">
        <v>2</v>
      </c>
      <c r="O2126" s="203" t="s">
        <v>629</v>
      </c>
      <c r="P2126" s="212">
        <v>2</v>
      </c>
      <c r="Q2126" s="205">
        <v>1</v>
      </c>
      <c r="R2126" s="203" t="s">
        <v>629</v>
      </c>
      <c r="S2126" s="203" t="s">
        <v>629</v>
      </c>
      <c r="T2126" s="212" t="s">
        <v>629</v>
      </c>
      <c r="U2126" s="224" t="s">
        <v>629</v>
      </c>
    </row>
    <row r="2127" spans="1:23" s="183" customFormat="1" hidden="1">
      <c r="A2127" s="203" t="s">
        <v>622</v>
      </c>
      <c r="B2127" s="203" t="s">
        <v>623</v>
      </c>
      <c r="C2127" s="203" t="s">
        <v>624</v>
      </c>
      <c r="D2127" s="203"/>
      <c r="E2127" s="203" t="s">
        <v>3174</v>
      </c>
      <c r="F2127" s="203" t="s">
        <v>629</v>
      </c>
      <c r="G2127" s="205" t="s">
        <v>629</v>
      </c>
      <c r="H2127" s="203" t="s">
        <v>79</v>
      </c>
      <c r="I2127" s="203" t="s">
        <v>3175</v>
      </c>
      <c r="J2127" s="203" t="s">
        <v>3176</v>
      </c>
      <c r="K2127" s="203" t="s">
        <v>629</v>
      </c>
      <c r="L2127" s="211">
        <v>41544.825995370396</v>
      </c>
      <c r="M2127" s="203" t="s">
        <v>630</v>
      </c>
      <c r="N2127" s="212">
        <v>1</v>
      </c>
      <c r="O2127" s="203" t="s">
        <v>629</v>
      </c>
      <c r="P2127" s="212">
        <v>0</v>
      </c>
      <c r="Q2127" s="205">
        <v>1</v>
      </c>
      <c r="R2127" s="203" t="s">
        <v>632</v>
      </c>
      <c r="S2127" s="211">
        <v>41565.597037036998</v>
      </c>
      <c r="T2127" s="212">
        <v>-1</v>
      </c>
      <c r="U2127" s="224">
        <v>7000000</v>
      </c>
    </row>
    <row r="2128" spans="1:23" s="183" customFormat="1" hidden="1">
      <c r="A2128" s="203" t="s">
        <v>622</v>
      </c>
      <c r="B2128" s="203" t="s">
        <v>623</v>
      </c>
      <c r="C2128" s="203" t="s">
        <v>624</v>
      </c>
      <c r="D2128" s="203"/>
      <c r="E2128" s="203" t="s">
        <v>3177</v>
      </c>
      <c r="F2128" s="203" t="s">
        <v>629</v>
      </c>
      <c r="G2128" s="205" t="s">
        <v>629</v>
      </c>
      <c r="H2128" s="203" t="s">
        <v>79</v>
      </c>
      <c r="I2128" s="203" t="s">
        <v>3178</v>
      </c>
      <c r="J2128" s="203" t="s">
        <v>3179</v>
      </c>
      <c r="K2128" s="203" t="s">
        <v>629</v>
      </c>
      <c r="L2128" s="211">
        <v>41579.496793981503</v>
      </c>
      <c r="M2128" s="203" t="s">
        <v>630</v>
      </c>
      <c r="N2128" s="212">
        <v>2</v>
      </c>
      <c r="O2128" s="203" t="s">
        <v>629</v>
      </c>
      <c r="P2128" s="212">
        <v>0</v>
      </c>
      <c r="Q2128" s="205">
        <v>1</v>
      </c>
      <c r="R2128" s="203" t="s">
        <v>629</v>
      </c>
      <c r="S2128" s="203" t="s">
        <v>629</v>
      </c>
      <c r="T2128" s="212" t="s">
        <v>629</v>
      </c>
      <c r="U2128" s="224" t="s">
        <v>629</v>
      </c>
    </row>
    <row r="2129" spans="1:21" s="183" customFormat="1" hidden="1">
      <c r="A2129" s="203" t="s">
        <v>622</v>
      </c>
      <c r="B2129" s="203" t="s">
        <v>623</v>
      </c>
      <c r="C2129" s="203" t="s">
        <v>624</v>
      </c>
      <c r="D2129" s="203"/>
      <c r="E2129" s="203" t="s">
        <v>3180</v>
      </c>
      <c r="F2129" s="203" t="s">
        <v>629</v>
      </c>
      <c r="G2129" s="205" t="s">
        <v>629</v>
      </c>
      <c r="H2129" s="203" t="s">
        <v>79</v>
      </c>
      <c r="I2129" s="203" t="s">
        <v>3181</v>
      </c>
      <c r="J2129" s="203" t="s">
        <v>3182</v>
      </c>
      <c r="K2129" s="203" t="s">
        <v>629</v>
      </c>
      <c r="L2129" s="211">
        <v>41593.667048611103</v>
      </c>
      <c r="M2129" s="203" t="s">
        <v>630</v>
      </c>
      <c r="N2129" s="212">
        <v>1</v>
      </c>
      <c r="O2129" s="203" t="s">
        <v>629</v>
      </c>
      <c r="P2129" s="212">
        <v>0</v>
      </c>
      <c r="Q2129" s="205">
        <v>1</v>
      </c>
      <c r="R2129" s="203" t="s">
        <v>632</v>
      </c>
      <c r="S2129" s="211">
        <v>41593.4438310185</v>
      </c>
      <c r="T2129" s="212">
        <v>-1</v>
      </c>
      <c r="U2129" s="224">
        <v>45100000</v>
      </c>
    </row>
    <row r="2130" spans="1:21" s="183" customFormat="1" hidden="1">
      <c r="A2130" s="203" t="s">
        <v>622</v>
      </c>
      <c r="B2130" s="203" t="s">
        <v>623</v>
      </c>
      <c r="C2130" s="203" t="s">
        <v>624</v>
      </c>
      <c r="D2130" s="203"/>
      <c r="E2130" s="203" t="s">
        <v>3183</v>
      </c>
      <c r="F2130" s="203" t="s">
        <v>629</v>
      </c>
      <c r="G2130" s="205" t="s">
        <v>629</v>
      </c>
      <c r="H2130" s="203" t="s">
        <v>79</v>
      </c>
      <c r="I2130" s="203" t="s">
        <v>3184</v>
      </c>
      <c r="J2130" s="203" t="s">
        <v>3185</v>
      </c>
      <c r="K2130" s="203" t="s">
        <v>629</v>
      </c>
      <c r="L2130" s="211">
        <v>41571.666770833297</v>
      </c>
      <c r="M2130" s="203" t="s">
        <v>630</v>
      </c>
      <c r="N2130" s="212">
        <v>1</v>
      </c>
      <c r="O2130" s="203" t="s">
        <v>629</v>
      </c>
      <c r="P2130" s="212">
        <v>0</v>
      </c>
      <c r="Q2130" s="205">
        <v>1</v>
      </c>
      <c r="R2130" s="203" t="s">
        <v>629</v>
      </c>
      <c r="S2130" s="203" t="s">
        <v>629</v>
      </c>
      <c r="T2130" s="212" t="s">
        <v>629</v>
      </c>
      <c r="U2130" s="224" t="s">
        <v>629</v>
      </c>
    </row>
    <row r="2131" spans="1:21" s="183" customFormat="1" hidden="1">
      <c r="A2131" s="203" t="s">
        <v>622</v>
      </c>
      <c r="B2131" s="203" t="s">
        <v>623</v>
      </c>
      <c r="C2131" s="203" t="s">
        <v>624</v>
      </c>
      <c r="D2131" s="203"/>
      <c r="E2131" s="203" t="s">
        <v>3186</v>
      </c>
      <c r="F2131" s="203" t="s">
        <v>3187</v>
      </c>
      <c r="G2131" s="205">
        <v>1</v>
      </c>
      <c r="H2131" s="203" t="s">
        <v>79</v>
      </c>
      <c r="I2131" s="203" t="s">
        <v>3188</v>
      </c>
      <c r="J2131" s="203" t="s">
        <v>3189</v>
      </c>
      <c r="K2131" s="203" t="s">
        <v>634</v>
      </c>
      <c r="L2131" s="211">
        <v>41544.418703703697</v>
      </c>
      <c r="M2131" s="203" t="s">
        <v>630</v>
      </c>
      <c r="N2131" s="212">
        <v>1</v>
      </c>
      <c r="O2131" s="203" t="s">
        <v>631</v>
      </c>
      <c r="P2131" s="212">
        <v>13101000</v>
      </c>
      <c r="Q2131" s="205">
        <v>1</v>
      </c>
      <c r="R2131" s="203" t="s">
        <v>632</v>
      </c>
      <c r="S2131" s="211">
        <v>41547.620914351799</v>
      </c>
      <c r="T2131" s="212">
        <v>-1</v>
      </c>
      <c r="U2131" s="224">
        <v>13101000</v>
      </c>
    </row>
    <row r="2132" spans="1:21" s="183" customFormat="1" hidden="1">
      <c r="A2132" s="203" t="s">
        <v>622</v>
      </c>
      <c r="B2132" s="203" t="s">
        <v>623</v>
      </c>
      <c r="C2132" s="203" t="s">
        <v>624</v>
      </c>
      <c r="D2132" s="203"/>
      <c r="E2132" s="203" t="s">
        <v>3186</v>
      </c>
      <c r="F2132" s="203" t="s">
        <v>3187</v>
      </c>
      <c r="G2132" s="205">
        <v>2</v>
      </c>
      <c r="H2132" s="203" t="s">
        <v>79</v>
      </c>
      <c r="I2132" s="203" t="s">
        <v>3190</v>
      </c>
      <c r="J2132" s="203" t="s">
        <v>3191</v>
      </c>
      <c r="K2132" s="203" t="s">
        <v>634</v>
      </c>
      <c r="L2132" s="211">
        <v>41544.418703703697</v>
      </c>
      <c r="M2132" s="203" t="s">
        <v>630</v>
      </c>
      <c r="N2132" s="212">
        <v>1</v>
      </c>
      <c r="O2132" s="203" t="s">
        <v>631</v>
      </c>
      <c r="P2132" s="212">
        <v>19287180</v>
      </c>
      <c r="Q2132" s="205">
        <v>1</v>
      </c>
      <c r="R2132" s="203" t="s">
        <v>632</v>
      </c>
      <c r="S2132" s="211">
        <v>41547.620914351799</v>
      </c>
      <c r="T2132" s="212">
        <v>-1</v>
      </c>
      <c r="U2132" s="224">
        <v>19287180</v>
      </c>
    </row>
    <row r="2133" spans="1:21" s="183" customFormat="1" hidden="1">
      <c r="A2133" s="203" t="s">
        <v>622</v>
      </c>
      <c r="B2133" s="203" t="s">
        <v>623</v>
      </c>
      <c r="C2133" s="203" t="s">
        <v>624</v>
      </c>
      <c r="D2133" s="203"/>
      <c r="E2133" s="203" t="s">
        <v>3192</v>
      </c>
      <c r="F2133" s="203" t="s">
        <v>629</v>
      </c>
      <c r="G2133" s="205" t="s">
        <v>629</v>
      </c>
      <c r="H2133" s="203" t="s">
        <v>79</v>
      </c>
      <c r="I2133" s="203" t="s">
        <v>3193</v>
      </c>
      <c r="J2133" s="203" t="s">
        <v>3194</v>
      </c>
      <c r="K2133" s="203" t="s">
        <v>629</v>
      </c>
      <c r="L2133" s="211">
        <v>41571.667141203703</v>
      </c>
      <c r="M2133" s="203" t="s">
        <v>630</v>
      </c>
      <c r="N2133" s="212">
        <v>1</v>
      </c>
      <c r="O2133" s="203" t="s">
        <v>629</v>
      </c>
      <c r="P2133" s="212">
        <v>0</v>
      </c>
      <c r="Q2133" s="205">
        <v>1</v>
      </c>
      <c r="R2133" s="203" t="s">
        <v>629</v>
      </c>
      <c r="S2133" s="203" t="s">
        <v>629</v>
      </c>
      <c r="T2133" s="212" t="s">
        <v>629</v>
      </c>
      <c r="U2133" s="224" t="s">
        <v>629</v>
      </c>
    </row>
    <row r="2134" spans="1:21" s="183" customFormat="1" hidden="1">
      <c r="A2134" s="203" t="s">
        <v>622</v>
      </c>
      <c r="B2134" s="203" t="s">
        <v>623</v>
      </c>
      <c r="C2134" s="203" t="s">
        <v>624</v>
      </c>
      <c r="D2134" s="203"/>
      <c r="E2134" s="203" t="s">
        <v>3195</v>
      </c>
      <c r="F2134" s="203" t="s">
        <v>629</v>
      </c>
      <c r="G2134" s="205" t="s">
        <v>629</v>
      </c>
      <c r="H2134" s="203" t="s">
        <v>79</v>
      </c>
      <c r="I2134" s="203" t="s">
        <v>1934</v>
      </c>
      <c r="J2134" s="203" t="s">
        <v>2066</v>
      </c>
      <c r="K2134" s="203" t="s">
        <v>634</v>
      </c>
      <c r="L2134" s="211">
        <v>41537.642858796302</v>
      </c>
      <c r="M2134" s="203" t="s">
        <v>630</v>
      </c>
      <c r="N2134" s="212">
        <v>1</v>
      </c>
      <c r="O2134" s="203" t="s">
        <v>629</v>
      </c>
      <c r="P2134" s="212">
        <v>282141.82</v>
      </c>
      <c r="Q2134" s="205">
        <v>1</v>
      </c>
      <c r="R2134" s="203" t="s">
        <v>632</v>
      </c>
      <c r="S2134" s="211">
        <v>41554.677581018499</v>
      </c>
      <c r="T2134" s="212">
        <v>-1</v>
      </c>
      <c r="U2134" s="224">
        <v>282141.82</v>
      </c>
    </row>
    <row r="2135" spans="1:21" s="183" customFormat="1" hidden="1">
      <c r="A2135" s="203" t="s">
        <v>622</v>
      </c>
      <c r="B2135" s="203" t="s">
        <v>623</v>
      </c>
      <c r="C2135" s="203" t="s">
        <v>624</v>
      </c>
      <c r="D2135" s="203"/>
      <c r="E2135" s="203" t="s">
        <v>3195</v>
      </c>
      <c r="F2135" s="203" t="s">
        <v>629</v>
      </c>
      <c r="G2135" s="205" t="s">
        <v>629</v>
      </c>
      <c r="H2135" s="203" t="s">
        <v>79</v>
      </c>
      <c r="I2135" s="203" t="s">
        <v>1936</v>
      </c>
      <c r="J2135" s="203" t="s">
        <v>1937</v>
      </c>
      <c r="K2135" s="203" t="s">
        <v>629</v>
      </c>
      <c r="L2135" s="211">
        <v>41537.642858796302</v>
      </c>
      <c r="M2135" s="203" t="s">
        <v>630</v>
      </c>
      <c r="N2135" s="212">
        <v>1</v>
      </c>
      <c r="O2135" s="203" t="s">
        <v>629</v>
      </c>
      <c r="P2135" s="212">
        <v>139095</v>
      </c>
      <c r="Q2135" s="205">
        <v>1</v>
      </c>
      <c r="R2135" s="203" t="s">
        <v>632</v>
      </c>
      <c r="S2135" s="211">
        <v>41554.677581018499</v>
      </c>
      <c r="T2135" s="212">
        <v>-1</v>
      </c>
      <c r="U2135" s="224">
        <v>139095</v>
      </c>
    </row>
    <row r="2136" spans="1:21" s="183" customFormat="1" hidden="1">
      <c r="A2136" s="203" t="s">
        <v>622</v>
      </c>
      <c r="B2136" s="203" t="s">
        <v>623</v>
      </c>
      <c r="C2136" s="203" t="s">
        <v>624</v>
      </c>
      <c r="D2136" s="203"/>
      <c r="E2136" s="203" t="s">
        <v>3195</v>
      </c>
      <c r="F2136" s="203" t="s">
        <v>629</v>
      </c>
      <c r="G2136" s="205" t="s">
        <v>629</v>
      </c>
      <c r="H2136" s="203" t="s">
        <v>79</v>
      </c>
      <c r="I2136" s="203" t="s">
        <v>3196</v>
      </c>
      <c r="J2136" s="203" t="s">
        <v>3197</v>
      </c>
      <c r="K2136" s="203" t="s">
        <v>634</v>
      </c>
      <c r="L2136" s="211">
        <v>41534.642858796302</v>
      </c>
      <c r="M2136" s="203" t="s">
        <v>630</v>
      </c>
      <c r="N2136" s="212">
        <v>15</v>
      </c>
      <c r="O2136" s="203" t="s">
        <v>629</v>
      </c>
      <c r="P2136" s="212">
        <v>0</v>
      </c>
      <c r="Q2136" s="205">
        <v>1</v>
      </c>
      <c r="R2136" s="203" t="s">
        <v>632</v>
      </c>
      <c r="S2136" s="211">
        <v>41607.540081018502</v>
      </c>
      <c r="T2136" s="212">
        <v>-6</v>
      </c>
      <c r="U2136" s="224">
        <v>386100</v>
      </c>
    </row>
    <row r="2137" spans="1:21" s="183" customFormat="1" hidden="1">
      <c r="A2137" s="203" t="s">
        <v>622</v>
      </c>
      <c r="B2137" s="203" t="s">
        <v>623</v>
      </c>
      <c r="C2137" s="203" t="s">
        <v>624</v>
      </c>
      <c r="D2137" s="203"/>
      <c r="E2137" s="203" t="s">
        <v>3198</v>
      </c>
      <c r="F2137" s="203" t="s">
        <v>629</v>
      </c>
      <c r="G2137" s="205" t="s">
        <v>629</v>
      </c>
      <c r="H2137" s="203" t="s">
        <v>79</v>
      </c>
      <c r="I2137" s="203" t="s">
        <v>2661</v>
      </c>
      <c r="J2137" s="203" t="s">
        <v>2662</v>
      </c>
      <c r="K2137" s="203" t="s">
        <v>634</v>
      </c>
      <c r="L2137" s="211">
        <v>41565.396874999999</v>
      </c>
      <c r="M2137" s="203" t="s">
        <v>630</v>
      </c>
      <c r="N2137" s="212">
        <v>2</v>
      </c>
      <c r="O2137" s="203" t="s">
        <v>629</v>
      </c>
      <c r="P2137" s="212">
        <v>148500</v>
      </c>
      <c r="Q2137" s="205">
        <v>1</v>
      </c>
      <c r="R2137" s="203" t="s">
        <v>632</v>
      </c>
      <c r="S2137" s="211">
        <v>41554.676296296297</v>
      </c>
      <c r="T2137" s="212">
        <v>-2</v>
      </c>
      <c r="U2137" s="224">
        <v>148500</v>
      </c>
    </row>
    <row r="2138" spans="1:21" s="183" customFormat="1" hidden="1">
      <c r="A2138" s="203" t="s">
        <v>622</v>
      </c>
      <c r="B2138" s="203" t="s">
        <v>623</v>
      </c>
      <c r="C2138" s="203" t="s">
        <v>624</v>
      </c>
      <c r="D2138" s="203"/>
      <c r="E2138" s="203" t="s">
        <v>3199</v>
      </c>
      <c r="F2138" s="203" t="s">
        <v>629</v>
      </c>
      <c r="G2138" s="205" t="s">
        <v>629</v>
      </c>
      <c r="H2138" s="203" t="s">
        <v>79</v>
      </c>
      <c r="I2138" s="203" t="s">
        <v>3200</v>
      </c>
      <c r="J2138" s="203" t="s">
        <v>3201</v>
      </c>
      <c r="K2138" s="203" t="s">
        <v>629</v>
      </c>
      <c r="L2138" s="211">
        <v>41540.419884259303</v>
      </c>
      <c r="M2138" s="203" t="s">
        <v>630</v>
      </c>
      <c r="N2138" s="212">
        <v>2</v>
      </c>
      <c r="O2138" s="203" t="s">
        <v>629</v>
      </c>
      <c r="P2138" s="212">
        <v>18640000</v>
      </c>
      <c r="Q2138" s="205">
        <v>1</v>
      </c>
      <c r="R2138" s="203" t="s">
        <v>632</v>
      </c>
      <c r="S2138" s="211">
        <v>41541.366574074098</v>
      </c>
      <c r="T2138" s="212">
        <v>-2</v>
      </c>
      <c r="U2138" s="224">
        <v>18640000</v>
      </c>
    </row>
    <row r="2139" spans="1:21" s="183" customFormat="1" hidden="1">
      <c r="A2139" s="203" t="s">
        <v>622</v>
      </c>
      <c r="B2139" s="203" t="s">
        <v>623</v>
      </c>
      <c r="C2139" s="203" t="s">
        <v>624</v>
      </c>
      <c r="D2139" s="203"/>
      <c r="E2139" s="203" t="s">
        <v>3199</v>
      </c>
      <c r="F2139" s="203" t="s">
        <v>629</v>
      </c>
      <c r="G2139" s="205" t="s">
        <v>629</v>
      </c>
      <c r="H2139" s="203" t="s">
        <v>79</v>
      </c>
      <c r="I2139" s="203" t="s">
        <v>3202</v>
      </c>
      <c r="J2139" s="203" t="s">
        <v>3203</v>
      </c>
      <c r="K2139" s="203" t="s">
        <v>629</v>
      </c>
      <c r="L2139" s="211">
        <v>41540.419884259303</v>
      </c>
      <c r="M2139" s="203" t="s">
        <v>630</v>
      </c>
      <c r="N2139" s="212">
        <v>2</v>
      </c>
      <c r="O2139" s="203" t="s">
        <v>629</v>
      </c>
      <c r="P2139" s="212">
        <v>16801800</v>
      </c>
      <c r="Q2139" s="205">
        <v>1</v>
      </c>
      <c r="R2139" s="203" t="s">
        <v>632</v>
      </c>
      <c r="S2139" s="211">
        <v>41541.366574074098</v>
      </c>
      <c r="T2139" s="212">
        <v>-2</v>
      </c>
      <c r="U2139" s="224">
        <v>16801800</v>
      </c>
    </row>
    <row r="2140" spans="1:21" s="183" customFormat="1" hidden="1">
      <c r="A2140" s="203" t="s">
        <v>622</v>
      </c>
      <c r="B2140" s="203" t="s">
        <v>623</v>
      </c>
      <c r="C2140" s="203" t="s">
        <v>624</v>
      </c>
      <c r="D2140" s="203"/>
      <c r="E2140" s="203" t="s">
        <v>3204</v>
      </c>
      <c r="F2140" s="203" t="s">
        <v>629</v>
      </c>
      <c r="G2140" s="205" t="s">
        <v>629</v>
      </c>
      <c r="H2140" s="203" t="s">
        <v>79</v>
      </c>
      <c r="I2140" s="203" t="s">
        <v>3205</v>
      </c>
      <c r="J2140" s="203" t="s">
        <v>3206</v>
      </c>
      <c r="K2140" s="203" t="s">
        <v>2762</v>
      </c>
      <c r="L2140" s="211">
        <v>41582.459085648101</v>
      </c>
      <c r="M2140" s="203" t="s">
        <v>630</v>
      </c>
      <c r="N2140" s="212">
        <v>3</v>
      </c>
      <c r="O2140" s="203" t="s">
        <v>629</v>
      </c>
      <c r="P2140" s="212">
        <v>0</v>
      </c>
      <c r="Q2140" s="205">
        <v>1</v>
      </c>
      <c r="R2140" s="203" t="s">
        <v>632</v>
      </c>
      <c r="S2140" s="211">
        <v>41625.630231481497</v>
      </c>
      <c r="T2140" s="212">
        <v>-3</v>
      </c>
      <c r="U2140" s="224">
        <v>0</v>
      </c>
    </row>
    <row r="2141" spans="1:21" s="183" customFormat="1" hidden="1">
      <c r="A2141" s="203" t="s">
        <v>622</v>
      </c>
      <c r="B2141" s="203" t="s">
        <v>623</v>
      </c>
      <c r="C2141" s="203" t="s">
        <v>624</v>
      </c>
      <c r="D2141" s="203"/>
      <c r="E2141" s="203" t="s">
        <v>3207</v>
      </c>
      <c r="F2141" s="203" t="s">
        <v>3208</v>
      </c>
      <c r="G2141" s="205">
        <v>1</v>
      </c>
      <c r="H2141" s="203" t="s">
        <v>79</v>
      </c>
      <c r="I2141" s="203" t="s">
        <v>2051</v>
      </c>
      <c r="J2141" s="203" t="s">
        <v>2596</v>
      </c>
      <c r="K2141" s="203" t="s">
        <v>629</v>
      </c>
      <c r="L2141" s="211">
        <v>41578.429560185199</v>
      </c>
      <c r="M2141" s="203" t="s">
        <v>630</v>
      </c>
      <c r="N2141" s="212">
        <v>2</v>
      </c>
      <c r="O2141" s="203" t="s">
        <v>631</v>
      </c>
      <c r="P2141" s="212">
        <v>4704480</v>
      </c>
      <c r="Q2141" s="205">
        <v>1</v>
      </c>
      <c r="R2141" s="203" t="s">
        <v>629</v>
      </c>
      <c r="S2141" s="203" t="s">
        <v>629</v>
      </c>
      <c r="T2141" s="212" t="s">
        <v>629</v>
      </c>
      <c r="U2141" s="224" t="s">
        <v>629</v>
      </c>
    </row>
    <row r="2142" spans="1:21" s="183" customFormat="1" hidden="1">
      <c r="A2142" s="203" t="s">
        <v>622</v>
      </c>
      <c r="B2142" s="203" t="s">
        <v>623</v>
      </c>
      <c r="C2142" s="203" t="s">
        <v>624</v>
      </c>
      <c r="D2142" s="203"/>
      <c r="E2142" s="203" t="s">
        <v>3207</v>
      </c>
      <c r="F2142" s="203" t="s">
        <v>629</v>
      </c>
      <c r="G2142" s="205" t="s">
        <v>629</v>
      </c>
      <c r="H2142" s="203" t="s">
        <v>79</v>
      </c>
      <c r="I2142" s="203" t="s">
        <v>3149</v>
      </c>
      <c r="J2142" s="203" t="s">
        <v>3150</v>
      </c>
      <c r="K2142" s="203" t="s">
        <v>629</v>
      </c>
      <c r="L2142" s="211">
        <v>41577.666863425897</v>
      </c>
      <c r="M2142" s="203" t="s">
        <v>630</v>
      </c>
      <c r="N2142" s="212">
        <v>1</v>
      </c>
      <c r="O2142" s="203" t="s">
        <v>629</v>
      </c>
      <c r="P2142" s="212">
        <v>0</v>
      </c>
      <c r="Q2142" s="205">
        <v>1</v>
      </c>
      <c r="R2142" s="203" t="s">
        <v>632</v>
      </c>
      <c r="S2142" s="211">
        <v>41571.390057870398</v>
      </c>
      <c r="T2142" s="212">
        <v>-1</v>
      </c>
      <c r="U2142" s="224">
        <v>680625</v>
      </c>
    </row>
    <row r="2143" spans="1:21" s="183" customFormat="1" hidden="1">
      <c r="A2143" s="203" t="s">
        <v>622</v>
      </c>
      <c r="B2143" s="203" t="s">
        <v>623</v>
      </c>
      <c r="C2143" s="203" t="s">
        <v>624</v>
      </c>
      <c r="D2143" s="203"/>
      <c r="E2143" s="203" t="s">
        <v>3209</v>
      </c>
      <c r="F2143" s="203" t="s">
        <v>3210</v>
      </c>
      <c r="G2143" s="205">
        <v>1</v>
      </c>
      <c r="H2143" s="203" t="s">
        <v>79</v>
      </c>
      <c r="I2143" s="203" t="s">
        <v>3211</v>
      </c>
      <c r="J2143" s="203" t="s">
        <v>3212</v>
      </c>
      <c r="K2143" s="203" t="s">
        <v>634</v>
      </c>
      <c r="L2143" s="211">
        <v>41607.602314814802</v>
      </c>
      <c r="M2143" s="203" t="s">
        <v>630</v>
      </c>
      <c r="N2143" s="212">
        <v>1</v>
      </c>
      <c r="O2143" s="203" t="s">
        <v>950</v>
      </c>
      <c r="P2143" s="212">
        <v>7000000</v>
      </c>
      <c r="Q2143" s="205">
        <v>1</v>
      </c>
      <c r="R2143" s="203" t="s">
        <v>632</v>
      </c>
      <c r="S2143" s="211">
        <v>41604.655104166697</v>
      </c>
      <c r="T2143" s="212">
        <v>-1</v>
      </c>
      <c r="U2143" s="224">
        <v>7000000</v>
      </c>
    </row>
    <row r="2144" spans="1:21" s="183" customFormat="1" hidden="1">
      <c r="A2144" s="203" t="s">
        <v>622</v>
      </c>
      <c r="B2144" s="203" t="s">
        <v>623</v>
      </c>
      <c r="C2144" s="203" t="s">
        <v>624</v>
      </c>
      <c r="D2144" s="203"/>
      <c r="E2144" s="203" t="s">
        <v>3209</v>
      </c>
      <c r="F2144" s="203" t="s">
        <v>629</v>
      </c>
      <c r="G2144" s="205" t="s">
        <v>629</v>
      </c>
      <c r="H2144" s="203" t="s">
        <v>79</v>
      </c>
      <c r="I2144" s="203" t="s">
        <v>3213</v>
      </c>
      <c r="J2144" s="203" t="s">
        <v>3214</v>
      </c>
      <c r="K2144" s="203" t="s">
        <v>634</v>
      </c>
      <c r="L2144" s="211">
        <v>41576.667245370401</v>
      </c>
      <c r="M2144" s="203" t="s">
        <v>630</v>
      </c>
      <c r="N2144" s="212">
        <v>1</v>
      </c>
      <c r="O2144" s="203" t="s">
        <v>629</v>
      </c>
      <c r="P2144" s="212">
        <v>0</v>
      </c>
      <c r="Q2144" s="205">
        <v>1</v>
      </c>
      <c r="R2144" s="203" t="s">
        <v>632</v>
      </c>
      <c r="S2144" s="211">
        <v>41604.6540046296</v>
      </c>
      <c r="T2144" s="212">
        <v>-1</v>
      </c>
      <c r="U2144" s="224">
        <v>19250000</v>
      </c>
    </row>
    <row r="2145" spans="1:21" s="183" customFormat="1" hidden="1">
      <c r="A2145" s="203" t="s">
        <v>622</v>
      </c>
      <c r="B2145" s="203" t="s">
        <v>623</v>
      </c>
      <c r="C2145" s="203" t="s">
        <v>624</v>
      </c>
      <c r="D2145" s="203"/>
      <c r="E2145" s="203" t="s">
        <v>3215</v>
      </c>
      <c r="F2145" s="203" t="s">
        <v>629</v>
      </c>
      <c r="G2145" s="205" t="s">
        <v>629</v>
      </c>
      <c r="H2145" s="203" t="s">
        <v>79</v>
      </c>
      <c r="I2145" s="203" t="s">
        <v>3213</v>
      </c>
      <c r="J2145" s="203" t="s">
        <v>3214</v>
      </c>
      <c r="K2145" s="203" t="s">
        <v>634</v>
      </c>
      <c r="L2145" s="211">
        <v>41575.666851851798</v>
      </c>
      <c r="M2145" s="203" t="s">
        <v>630</v>
      </c>
      <c r="N2145" s="212">
        <v>1</v>
      </c>
      <c r="O2145" s="203" t="s">
        <v>629</v>
      </c>
      <c r="P2145" s="212">
        <v>19250000</v>
      </c>
      <c r="Q2145" s="205">
        <v>1</v>
      </c>
      <c r="R2145" s="203" t="s">
        <v>632</v>
      </c>
      <c r="S2145" s="211">
        <v>41604.654652777797</v>
      </c>
      <c r="T2145" s="212">
        <v>-1</v>
      </c>
      <c r="U2145" s="224">
        <v>19250000</v>
      </c>
    </row>
    <row r="2146" spans="1:21" s="183" customFormat="1" hidden="1">
      <c r="A2146" s="203" t="s">
        <v>622</v>
      </c>
      <c r="B2146" s="203" t="s">
        <v>623</v>
      </c>
      <c r="C2146" s="203" t="s">
        <v>624</v>
      </c>
      <c r="D2146" s="203"/>
      <c r="E2146" s="203" t="s">
        <v>3216</v>
      </c>
      <c r="F2146" s="203" t="s">
        <v>629</v>
      </c>
      <c r="G2146" s="205" t="s">
        <v>629</v>
      </c>
      <c r="H2146" s="203" t="s">
        <v>79</v>
      </c>
      <c r="I2146" s="203" t="s">
        <v>3137</v>
      </c>
      <c r="J2146" s="203" t="s">
        <v>3138</v>
      </c>
      <c r="K2146" s="203" t="s">
        <v>629</v>
      </c>
      <c r="L2146" s="211">
        <v>41586.666666666701</v>
      </c>
      <c r="M2146" s="203" t="s">
        <v>630</v>
      </c>
      <c r="N2146" s="212">
        <v>10</v>
      </c>
      <c r="O2146" s="203" t="s">
        <v>629</v>
      </c>
      <c r="P2146" s="212">
        <v>955350</v>
      </c>
      <c r="Q2146" s="205">
        <v>1</v>
      </c>
      <c r="R2146" s="203" t="s">
        <v>632</v>
      </c>
      <c r="S2146" s="211">
        <v>41554.583009259302</v>
      </c>
      <c r="T2146" s="212">
        <v>-10</v>
      </c>
      <c r="U2146" s="224">
        <v>955350</v>
      </c>
    </row>
    <row r="2147" spans="1:21" s="183" customFormat="1" hidden="1">
      <c r="A2147" s="203" t="s">
        <v>622</v>
      </c>
      <c r="B2147" s="203" t="s">
        <v>623</v>
      </c>
      <c r="C2147" s="203" t="s">
        <v>624</v>
      </c>
      <c r="D2147" s="203"/>
      <c r="E2147" s="203" t="s">
        <v>3217</v>
      </c>
      <c r="F2147" s="203" t="s">
        <v>629</v>
      </c>
      <c r="G2147" s="205" t="s">
        <v>629</v>
      </c>
      <c r="H2147" s="203" t="s">
        <v>79</v>
      </c>
      <c r="I2147" s="203" t="s">
        <v>3218</v>
      </c>
      <c r="J2147" s="203" t="s">
        <v>3219</v>
      </c>
      <c r="K2147" s="203" t="s">
        <v>634</v>
      </c>
      <c r="L2147" s="211">
        <v>41537.4596296296</v>
      </c>
      <c r="M2147" s="203" t="s">
        <v>630</v>
      </c>
      <c r="N2147" s="212">
        <v>2</v>
      </c>
      <c r="O2147" s="203" t="s">
        <v>629</v>
      </c>
      <c r="P2147" s="212">
        <v>0</v>
      </c>
      <c r="Q2147" s="205">
        <v>1</v>
      </c>
      <c r="R2147" s="203" t="s">
        <v>632</v>
      </c>
      <c r="S2147" s="211">
        <v>41590.677291666703</v>
      </c>
      <c r="T2147" s="212">
        <v>-2</v>
      </c>
      <c r="U2147" s="224">
        <v>212354</v>
      </c>
    </row>
    <row r="2148" spans="1:21" s="183" customFormat="1" hidden="1">
      <c r="A2148" s="203" t="s">
        <v>622</v>
      </c>
      <c r="B2148" s="203" t="s">
        <v>623</v>
      </c>
      <c r="C2148" s="203" t="s">
        <v>624</v>
      </c>
      <c r="D2148" s="203"/>
      <c r="E2148" s="203" t="s">
        <v>3220</v>
      </c>
      <c r="F2148" s="203" t="s">
        <v>629</v>
      </c>
      <c r="G2148" s="205" t="s">
        <v>629</v>
      </c>
      <c r="H2148" s="203" t="s">
        <v>79</v>
      </c>
      <c r="I2148" s="203" t="s">
        <v>3221</v>
      </c>
      <c r="J2148" s="203" t="s">
        <v>3222</v>
      </c>
      <c r="K2148" s="203" t="s">
        <v>629</v>
      </c>
      <c r="L2148" s="211">
        <v>41547.6671180556</v>
      </c>
      <c r="M2148" s="203" t="s">
        <v>630</v>
      </c>
      <c r="N2148" s="212">
        <v>4</v>
      </c>
      <c r="O2148" s="203" t="s">
        <v>629</v>
      </c>
      <c r="P2148" s="212">
        <v>0</v>
      </c>
      <c r="Q2148" s="205">
        <v>1</v>
      </c>
      <c r="R2148" s="203" t="s">
        <v>629</v>
      </c>
      <c r="S2148" s="203" t="s">
        <v>629</v>
      </c>
      <c r="T2148" s="212" t="s">
        <v>629</v>
      </c>
      <c r="U2148" s="224" t="s">
        <v>629</v>
      </c>
    </row>
    <row r="2149" spans="1:21" s="183" customFormat="1" hidden="1">
      <c r="A2149" s="203" t="s">
        <v>622</v>
      </c>
      <c r="B2149" s="203" t="s">
        <v>623</v>
      </c>
      <c r="C2149" s="203" t="s">
        <v>624</v>
      </c>
      <c r="D2149" s="203"/>
      <c r="E2149" s="203" t="s">
        <v>3223</v>
      </c>
      <c r="F2149" s="203" t="s">
        <v>629</v>
      </c>
      <c r="G2149" s="205" t="s">
        <v>629</v>
      </c>
      <c r="H2149" s="203" t="s">
        <v>79</v>
      </c>
      <c r="I2149" s="203" t="s">
        <v>3224</v>
      </c>
      <c r="J2149" s="203" t="s">
        <v>3225</v>
      </c>
      <c r="K2149" s="203" t="s">
        <v>629</v>
      </c>
      <c r="L2149" s="211">
        <v>41550.666944444398</v>
      </c>
      <c r="M2149" s="203" t="s">
        <v>630</v>
      </c>
      <c r="N2149" s="212">
        <v>2</v>
      </c>
      <c r="O2149" s="203" t="s">
        <v>629</v>
      </c>
      <c r="P2149" s="212">
        <v>0</v>
      </c>
      <c r="Q2149" s="205">
        <v>1</v>
      </c>
      <c r="R2149" s="203" t="s">
        <v>632</v>
      </c>
      <c r="S2149" s="211">
        <v>41569.436180555596</v>
      </c>
      <c r="T2149" s="212">
        <v>-2</v>
      </c>
      <c r="U2149" s="224">
        <v>44000</v>
      </c>
    </row>
    <row r="2150" spans="1:21" s="183" customFormat="1" hidden="1">
      <c r="A2150" s="203" t="s">
        <v>622</v>
      </c>
      <c r="B2150" s="203" t="s">
        <v>623</v>
      </c>
      <c r="C2150" s="203" t="s">
        <v>624</v>
      </c>
      <c r="D2150" s="203"/>
      <c r="E2150" s="203" t="s">
        <v>3226</v>
      </c>
      <c r="F2150" s="203" t="s">
        <v>3227</v>
      </c>
      <c r="G2150" s="205">
        <v>1</v>
      </c>
      <c r="H2150" s="203" t="s">
        <v>79</v>
      </c>
      <c r="I2150" s="203" t="s">
        <v>3228</v>
      </c>
      <c r="J2150" s="203" t="s">
        <v>3229</v>
      </c>
      <c r="K2150" s="203" t="s">
        <v>629</v>
      </c>
      <c r="L2150" s="211">
        <v>41572.424363425896</v>
      </c>
      <c r="M2150" s="203" t="s">
        <v>630</v>
      </c>
      <c r="N2150" s="212">
        <v>2</v>
      </c>
      <c r="O2150" s="203" t="s">
        <v>631</v>
      </c>
      <c r="P2150" s="212">
        <v>0</v>
      </c>
      <c r="Q2150" s="205">
        <v>1</v>
      </c>
      <c r="R2150" s="203" t="s">
        <v>629</v>
      </c>
      <c r="S2150" s="203" t="s">
        <v>629</v>
      </c>
      <c r="T2150" s="212" t="s">
        <v>629</v>
      </c>
      <c r="U2150" s="224" t="s">
        <v>629</v>
      </c>
    </row>
    <row r="2151" spans="1:21" s="183" customFormat="1" hidden="1">
      <c r="A2151" s="203" t="s">
        <v>622</v>
      </c>
      <c r="B2151" s="203" t="s">
        <v>623</v>
      </c>
      <c r="C2151" s="203" t="s">
        <v>624</v>
      </c>
      <c r="D2151" s="203"/>
      <c r="E2151" s="203" t="s">
        <v>3230</v>
      </c>
      <c r="F2151" s="203" t="s">
        <v>629</v>
      </c>
      <c r="G2151" s="205" t="s">
        <v>629</v>
      </c>
      <c r="H2151" s="203" t="s">
        <v>79</v>
      </c>
      <c r="I2151" s="203" t="s">
        <v>2016</v>
      </c>
      <c r="J2151" s="203" t="s">
        <v>2017</v>
      </c>
      <c r="K2151" s="203" t="s">
        <v>634</v>
      </c>
      <c r="L2151" s="211">
        <v>41577.382418981499</v>
      </c>
      <c r="M2151" s="203" t="s">
        <v>630</v>
      </c>
      <c r="N2151" s="212">
        <v>4</v>
      </c>
      <c r="O2151" s="203" t="s">
        <v>629</v>
      </c>
      <c r="P2151" s="212">
        <v>0</v>
      </c>
      <c r="Q2151" s="205">
        <v>1</v>
      </c>
      <c r="R2151" s="203" t="s">
        <v>632</v>
      </c>
      <c r="S2151" s="211">
        <v>41620.662071759303</v>
      </c>
      <c r="T2151" s="212">
        <v>-4</v>
      </c>
      <c r="U2151" s="224">
        <v>21560000</v>
      </c>
    </row>
    <row r="2152" spans="1:21" s="183" customFormat="1" hidden="1">
      <c r="A2152" s="203" t="s">
        <v>622</v>
      </c>
      <c r="B2152" s="203" t="s">
        <v>623</v>
      </c>
      <c r="C2152" s="203" t="s">
        <v>624</v>
      </c>
      <c r="D2152" s="203"/>
      <c r="E2152" s="203" t="s">
        <v>3231</v>
      </c>
      <c r="F2152" s="203" t="s">
        <v>3232</v>
      </c>
      <c r="G2152" s="205">
        <v>1</v>
      </c>
      <c r="H2152" s="203" t="s">
        <v>79</v>
      </c>
      <c r="I2152" s="203" t="s">
        <v>680</v>
      </c>
      <c r="J2152" s="203" t="s">
        <v>681</v>
      </c>
      <c r="K2152" s="203" t="s">
        <v>629</v>
      </c>
      <c r="L2152" s="211">
        <v>41547.3456828704</v>
      </c>
      <c r="M2152" s="203" t="s">
        <v>630</v>
      </c>
      <c r="N2152" s="212">
        <v>50</v>
      </c>
      <c r="O2152" s="203" t="s">
        <v>656</v>
      </c>
      <c r="P2152" s="212">
        <v>403648</v>
      </c>
      <c r="Q2152" s="205">
        <v>1</v>
      </c>
      <c r="R2152" s="203" t="s">
        <v>632</v>
      </c>
      <c r="S2152" s="211">
        <v>41547.622418981497</v>
      </c>
      <c r="T2152" s="212">
        <v>-50</v>
      </c>
      <c r="U2152" s="224">
        <v>403648</v>
      </c>
    </row>
    <row r="2153" spans="1:21" s="183" customFormat="1" hidden="1">
      <c r="A2153" s="203" t="s">
        <v>622</v>
      </c>
      <c r="B2153" s="203" t="s">
        <v>623</v>
      </c>
      <c r="C2153" s="203" t="s">
        <v>624</v>
      </c>
      <c r="D2153" s="203"/>
      <c r="E2153" s="203" t="s">
        <v>3231</v>
      </c>
      <c r="F2153" s="203" t="s">
        <v>629</v>
      </c>
      <c r="G2153" s="205" t="s">
        <v>629</v>
      </c>
      <c r="H2153" s="203" t="s">
        <v>79</v>
      </c>
      <c r="I2153" s="203" t="s">
        <v>2509</v>
      </c>
      <c r="J2153" s="203" t="s">
        <v>361</v>
      </c>
      <c r="K2153" s="203" t="s">
        <v>629</v>
      </c>
      <c r="L2153" s="211">
        <v>41542.618113425902</v>
      </c>
      <c r="M2153" s="203" t="s">
        <v>674</v>
      </c>
      <c r="N2153" s="212">
        <v>1248</v>
      </c>
      <c r="O2153" s="203" t="s">
        <v>629</v>
      </c>
      <c r="P2153" s="212">
        <v>46673003.520000003</v>
      </c>
      <c r="Q2153" s="205">
        <v>1</v>
      </c>
      <c r="R2153" s="203" t="s">
        <v>632</v>
      </c>
      <c r="S2153" s="211">
        <v>41544.394456018497</v>
      </c>
      <c r="T2153" s="212">
        <v>-1248</v>
      </c>
      <c r="U2153" s="224">
        <v>46673003.520000003</v>
      </c>
    </row>
    <row r="2154" spans="1:21" s="183" customFormat="1" hidden="1">
      <c r="A2154" s="203" t="s">
        <v>622</v>
      </c>
      <c r="B2154" s="203" t="s">
        <v>623</v>
      </c>
      <c r="C2154" s="203" t="s">
        <v>624</v>
      </c>
      <c r="D2154" s="203"/>
      <c r="E2154" s="203" t="s">
        <v>3233</v>
      </c>
      <c r="F2154" s="203" t="s">
        <v>629</v>
      </c>
      <c r="G2154" s="205" t="s">
        <v>629</v>
      </c>
      <c r="H2154" s="203" t="s">
        <v>79</v>
      </c>
      <c r="I2154" s="203" t="s">
        <v>3234</v>
      </c>
      <c r="J2154" s="203" t="s">
        <v>3235</v>
      </c>
      <c r="K2154" s="203" t="s">
        <v>629</v>
      </c>
      <c r="L2154" s="215">
        <v>41558</v>
      </c>
      <c r="M2154" s="203" t="s">
        <v>630</v>
      </c>
      <c r="N2154" s="212">
        <v>5</v>
      </c>
      <c r="O2154" s="203" t="s">
        <v>629</v>
      </c>
      <c r="P2154" s="212">
        <v>3960000</v>
      </c>
      <c r="Q2154" s="205">
        <v>1</v>
      </c>
      <c r="R2154" s="203" t="s">
        <v>632</v>
      </c>
      <c r="S2154" s="211">
        <v>41551.699687499997</v>
      </c>
      <c r="T2154" s="212">
        <v>-5</v>
      </c>
      <c r="U2154" s="224">
        <v>3960000</v>
      </c>
    </row>
    <row r="2155" spans="1:21" s="183" customFormat="1" hidden="1">
      <c r="A2155" s="203" t="s">
        <v>622</v>
      </c>
      <c r="B2155" s="203" t="s">
        <v>623</v>
      </c>
      <c r="C2155" s="203" t="s">
        <v>624</v>
      </c>
      <c r="D2155" s="203"/>
      <c r="E2155" s="203" t="s">
        <v>3236</v>
      </c>
      <c r="F2155" s="203" t="s">
        <v>629</v>
      </c>
      <c r="G2155" s="205" t="s">
        <v>629</v>
      </c>
      <c r="H2155" s="203" t="s">
        <v>79</v>
      </c>
      <c r="I2155" s="203" t="s">
        <v>1002</v>
      </c>
      <c r="J2155" s="203" t="s">
        <v>1003</v>
      </c>
      <c r="K2155" s="203" t="s">
        <v>629</v>
      </c>
      <c r="L2155" s="211">
        <v>41555.666666666701</v>
      </c>
      <c r="M2155" s="203" t="s">
        <v>674</v>
      </c>
      <c r="N2155" s="212">
        <v>18</v>
      </c>
      <c r="O2155" s="203" t="s">
        <v>629</v>
      </c>
      <c r="P2155" s="212">
        <v>2112750</v>
      </c>
      <c r="Q2155" s="205">
        <v>1</v>
      </c>
      <c r="R2155" s="203" t="s">
        <v>629</v>
      </c>
      <c r="S2155" s="203" t="s">
        <v>629</v>
      </c>
      <c r="T2155" s="212" t="s">
        <v>629</v>
      </c>
      <c r="U2155" s="224" t="s">
        <v>629</v>
      </c>
    </row>
    <row r="2156" spans="1:21" s="183" customFormat="1" hidden="1">
      <c r="A2156" s="203" t="s">
        <v>622</v>
      </c>
      <c r="B2156" s="203" t="s">
        <v>623</v>
      </c>
      <c r="C2156" s="203" t="s">
        <v>624</v>
      </c>
      <c r="D2156" s="203"/>
      <c r="E2156" s="203" t="s">
        <v>3237</v>
      </c>
      <c r="F2156" s="203" t="s">
        <v>629</v>
      </c>
      <c r="G2156" s="205" t="s">
        <v>629</v>
      </c>
      <c r="H2156" s="203" t="s">
        <v>79</v>
      </c>
      <c r="I2156" s="203" t="s">
        <v>3238</v>
      </c>
      <c r="J2156" s="203" t="s">
        <v>394</v>
      </c>
      <c r="K2156" s="203" t="s">
        <v>634</v>
      </c>
      <c r="L2156" s="211">
        <v>41554.434965277796</v>
      </c>
      <c r="M2156" s="203" t="s">
        <v>630</v>
      </c>
      <c r="N2156" s="212">
        <v>2</v>
      </c>
      <c r="O2156" s="203" t="s">
        <v>629</v>
      </c>
      <c r="P2156" s="212">
        <v>261250</v>
      </c>
      <c r="Q2156" s="205">
        <v>1</v>
      </c>
      <c r="R2156" s="203" t="s">
        <v>632</v>
      </c>
      <c r="S2156" s="211">
        <v>41572.3741898148</v>
      </c>
      <c r="T2156" s="212">
        <v>-2</v>
      </c>
      <c r="U2156" s="224">
        <v>217800</v>
      </c>
    </row>
    <row r="2157" spans="1:21" s="183" customFormat="1" hidden="1">
      <c r="A2157" s="203" t="s">
        <v>622</v>
      </c>
      <c r="B2157" s="203" t="s">
        <v>623</v>
      </c>
      <c r="C2157" s="203" t="s">
        <v>624</v>
      </c>
      <c r="D2157" s="203"/>
      <c r="E2157" s="203" t="s">
        <v>3239</v>
      </c>
      <c r="F2157" s="203" t="s">
        <v>629</v>
      </c>
      <c r="G2157" s="205" t="s">
        <v>629</v>
      </c>
      <c r="H2157" s="203" t="s">
        <v>79</v>
      </c>
      <c r="I2157" s="203" t="s">
        <v>3240</v>
      </c>
      <c r="J2157" s="203" t="s">
        <v>531</v>
      </c>
      <c r="K2157" s="203" t="s">
        <v>629</v>
      </c>
      <c r="L2157" s="211">
        <v>41554.434965277796</v>
      </c>
      <c r="M2157" s="203" t="s">
        <v>630</v>
      </c>
      <c r="N2157" s="212">
        <v>2</v>
      </c>
      <c r="O2157" s="203" t="s">
        <v>629</v>
      </c>
      <c r="P2157" s="212">
        <v>253000</v>
      </c>
      <c r="Q2157" s="205">
        <v>1</v>
      </c>
      <c r="R2157" s="203" t="s">
        <v>632</v>
      </c>
      <c r="S2157" s="211">
        <v>41572.375150462998</v>
      </c>
      <c r="T2157" s="212">
        <v>-2</v>
      </c>
      <c r="U2157" s="224">
        <v>219633.34</v>
      </c>
    </row>
    <row r="2158" spans="1:21" s="183" customFormat="1" hidden="1">
      <c r="A2158" s="203" t="s">
        <v>622</v>
      </c>
      <c r="B2158" s="203" t="s">
        <v>623</v>
      </c>
      <c r="C2158" s="203" t="s">
        <v>624</v>
      </c>
      <c r="D2158" s="203"/>
      <c r="E2158" s="203" t="s">
        <v>3241</v>
      </c>
      <c r="F2158" s="203" t="s">
        <v>629</v>
      </c>
      <c r="G2158" s="205" t="s">
        <v>629</v>
      </c>
      <c r="H2158" s="203" t="s">
        <v>79</v>
      </c>
      <c r="I2158" s="203" t="s">
        <v>3242</v>
      </c>
      <c r="J2158" s="203" t="s">
        <v>3243</v>
      </c>
      <c r="K2158" s="203" t="s">
        <v>629</v>
      </c>
      <c r="L2158" s="211">
        <v>41568.667314814797</v>
      </c>
      <c r="M2158" s="203" t="s">
        <v>630</v>
      </c>
      <c r="N2158" s="212">
        <v>4</v>
      </c>
      <c r="O2158" s="203" t="s">
        <v>629</v>
      </c>
      <c r="P2158" s="212">
        <v>0</v>
      </c>
      <c r="Q2158" s="205">
        <v>1</v>
      </c>
      <c r="R2158" s="203" t="s">
        <v>629</v>
      </c>
      <c r="S2158" s="203" t="s">
        <v>629</v>
      </c>
      <c r="T2158" s="212" t="s">
        <v>629</v>
      </c>
      <c r="U2158" s="224" t="s">
        <v>629</v>
      </c>
    </row>
    <row r="2159" spans="1:21" s="183" customFormat="1" hidden="1">
      <c r="A2159" s="203" t="s">
        <v>622</v>
      </c>
      <c r="B2159" s="203" t="s">
        <v>623</v>
      </c>
      <c r="C2159" s="203" t="s">
        <v>624</v>
      </c>
      <c r="D2159" s="203"/>
      <c r="E2159" s="203" t="s">
        <v>3241</v>
      </c>
      <c r="F2159" s="203" t="s">
        <v>629</v>
      </c>
      <c r="G2159" s="205" t="s">
        <v>629</v>
      </c>
      <c r="H2159" s="203" t="s">
        <v>79</v>
      </c>
      <c r="I2159" s="203" t="s">
        <v>3244</v>
      </c>
      <c r="J2159" s="203" t="s">
        <v>3245</v>
      </c>
      <c r="K2159" s="203" t="s">
        <v>634</v>
      </c>
      <c r="L2159" s="211">
        <v>41558.667314814797</v>
      </c>
      <c r="M2159" s="203" t="s">
        <v>630</v>
      </c>
      <c r="N2159" s="212">
        <v>1</v>
      </c>
      <c r="O2159" s="203" t="s">
        <v>629</v>
      </c>
      <c r="P2159" s="212">
        <v>0</v>
      </c>
      <c r="Q2159" s="205">
        <v>1</v>
      </c>
      <c r="R2159" s="203" t="s">
        <v>629</v>
      </c>
      <c r="S2159" s="203" t="s">
        <v>629</v>
      </c>
      <c r="T2159" s="212" t="s">
        <v>629</v>
      </c>
      <c r="U2159" s="224" t="s">
        <v>629</v>
      </c>
    </row>
    <row r="2160" spans="1:21" s="183" customFormat="1" hidden="1">
      <c r="A2160" s="203" t="s">
        <v>622</v>
      </c>
      <c r="B2160" s="203" t="s">
        <v>623</v>
      </c>
      <c r="C2160" s="203" t="s">
        <v>624</v>
      </c>
      <c r="D2160" s="203"/>
      <c r="E2160" s="203" t="s">
        <v>3246</v>
      </c>
      <c r="F2160" s="203" t="s">
        <v>629</v>
      </c>
      <c r="G2160" s="205" t="s">
        <v>629</v>
      </c>
      <c r="H2160" s="203" t="s">
        <v>79</v>
      </c>
      <c r="I2160" s="203" t="s">
        <v>738</v>
      </c>
      <c r="J2160" s="203" t="s">
        <v>739</v>
      </c>
      <c r="K2160" s="203" t="s">
        <v>634</v>
      </c>
      <c r="L2160" s="211">
        <v>41549.382303240702</v>
      </c>
      <c r="M2160" s="203" t="s">
        <v>630</v>
      </c>
      <c r="N2160" s="212">
        <v>1</v>
      </c>
      <c r="O2160" s="203" t="s">
        <v>629</v>
      </c>
      <c r="P2160" s="212">
        <v>1742770.41</v>
      </c>
      <c r="Q2160" s="205">
        <v>1</v>
      </c>
      <c r="R2160" s="203" t="s">
        <v>632</v>
      </c>
      <c r="S2160" s="211">
        <v>41550.3357986111</v>
      </c>
      <c r="T2160" s="212">
        <v>-1</v>
      </c>
      <c r="U2160" s="224">
        <v>1742770.41</v>
      </c>
    </row>
    <row r="2161" spans="1:21" s="183" customFormat="1" hidden="1">
      <c r="A2161" s="203" t="s">
        <v>622</v>
      </c>
      <c r="B2161" s="203" t="s">
        <v>623</v>
      </c>
      <c r="C2161" s="203" t="s">
        <v>624</v>
      </c>
      <c r="D2161" s="203"/>
      <c r="E2161" s="203" t="s">
        <v>3247</v>
      </c>
      <c r="F2161" s="203" t="s">
        <v>629</v>
      </c>
      <c r="G2161" s="205" t="s">
        <v>629</v>
      </c>
      <c r="H2161" s="203" t="s">
        <v>79</v>
      </c>
      <c r="I2161" s="203" t="s">
        <v>3248</v>
      </c>
      <c r="J2161" s="203" t="s">
        <v>3249</v>
      </c>
      <c r="K2161" s="203" t="s">
        <v>634</v>
      </c>
      <c r="L2161" s="211">
        <v>41556.5541898148</v>
      </c>
      <c r="M2161" s="203" t="s">
        <v>630</v>
      </c>
      <c r="N2161" s="212">
        <v>50</v>
      </c>
      <c r="O2161" s="203" t="s">
        <v>629</v>
      </c>
      <c r="P2161" s="212">
        <v>0</v>
      </c>
      <c r="Q2161" s="205">
        <v>1</v>
      </c>
      <c r="R2161" s="203" t="s">
        <v>632</v>
      </c>
      <c r="S2161" s="211">
        <v>41579.832685185203</v>
      </c>
      <c r="T2161" s="212">
        <v>-50</v>
      </c>
      <c r="U2161" s="224">
        <v>4023250</v>
      </c>
    </row>
    <row r="2162" spans="1:21" s="183" customFormat="1" hidden="1">
      <c r="A2162" s="203" t="s">
        <v>622</v>
      </c>
      <c r="B2162" s="203" t="s">
        <v>623</v>
      </c>
      <c r="C2162" s="203" t="s">
        <v>624</v>
      </c>
      <c r="D2162" s="203"/>
      <c r="E2162" s="203" t="s">
        <v>3250</v>
      </c>
      <c r="F2162" s="203" t="s">
        <v>629</v>
      </c>
      <c r="G2162" s="205" t="s">
        <v>629</v>
      </c>
      <c r="H2162" s="203" t="s">
        <v>79</v>
      </c>
      <c r="I2162" s="203" t="s">
        <v>3251</v>
      </c>
      <c r="J2162" s="203" t="s">
        <v>3252</v>
      </c>
      <c r="K2162" s="203" t="s">
        <v>629</v>
      </c>
      <c r="L2162" s="211">
        <v>41561.645995370403</v>
      </c>
      <c r="M2162" s="203" t="s">
        <v>630</v>
      </c>
      <c r="N2162" s="212">
        <v>1</v>
      </c>
      <c r="O2162" s="203" t="s">
        <v>629</v>
      </c>
      <c r="P2162" s="212">
        <v>0</v>
      </c>
      <c r="Q2162" s="205">
        <v>1</v>
      </c>
      <c r="R2162" s="203" t="s">
        <v>629</v>
      </c>
      <c r="S2162" s="203" t="s">
        <v>629</v>
      </c>
      <c r="T2162" s="212" t="s">
        <v>629</v>
      </c>
      <c r="U2162" s="224" t="s">
        <v>629</v>
      </c>
    </row>
    <row r="2163" spans="1:21" s="183" customFormat="1" hidden="1">
      <c r="A2163" s="203" t="s">
        <v>622</v>
      </c>
      <c r="B2163" s="203" t="s">
        <v>623</v>
      </c>
      <c r="C2163" s="203" t="s">
        <v>624</v>
      </c>
      <c r="D2163" s="203"/>
      <c r="E2163" s="203" t="s">
        <v>3253</v>
      </c>
      <c r="F2163" s="203" t="s">
        <v>3254</v>
      </c>
      <c r="G2163" s="205">
        <v>1</v>
      </c>
      <c r="H2163" s="203" t="s">
        <v>537</v>
      </c>
      <c r="I2163" s="203" t="s">
        <v>629</v>
      </c>
      <c r="J2163" s="203" t="s">
        <v>3255</v>
      </c>
      <c r="K2163" s="203" t="s">
        <v>629</v>
      </c>
      <c r="L2163" s="211">
        <v>41635.6002546296</v>
      </c>
      <c r="M2163" s="203" t="s">
        <v>629</v>
      </c>
      <c r="N2163" s="212">
        <v>1</v>
      </c>
      <c r="O2163" s="203" t="s">
        <v>693</v>
      </c>
      <c r="P2163" s="212">
        <v>0</v>
      </c>
      <c r="Q2163" s="205">
        <v>1</v>
      </c>
      <c r="R2163" s="203" t="s">
        <v>629</v>
      </c>
      <c r="S2163" s="203" t="s">
        <v>629</v>
      </c>
      <c r="T2163" s="212" t="s">
        <v>629</v>
      </c>
      <c r="U2163" s="224" t="s">
        <v>629</v>
      </c>
    </row>
    <row r="2164" spans="1:21" s="183" customFormat="1" hidden="1">
      <c r="A2164" s="203" t="s">
        <v>622</v>
      </c>
      <c r="B2164" s="203" t="s">
        <v>623</v>
      </c>
      <c r="C2164" s="203" t="s">
        <v>624</v>
      </c>
      <c r="D2164" s="203"/>
      <c r="E2164" s="203" t="s">
        <v>3253</v>
      </c>
      <c r="F2164" s="203" t="s">
        <v>629</v>
      </c>
      <c r="G2164" s="205" t="s">
        <v>629</v>
      </c>
      <c r="H2164" s="203" t="s">
        <v>79</v>
      </c>
      <c r="I2164" s="203" t="s">
        <v>2786</v>
      </c>
      <c r="J2164" s="203" t="s">
        <v>2787</v>
      </c>
      <c r="K2164" s="203" t="s">
        <v>634</v>
      </c>
      <c r="L2164" s="211">
        <v>41572.340127314797</v>
      </c>
      <c r="M2164" s="203" t="s">
        <v>630</v>
      </c>
      <c r="N2164" s="212">
        <v>1</v>
      </c>
      <c r="O2164" s="203" t="s">
        <v>629</v>
      </c>
      <c r="P2164" s="212">
        <v>0</v>
      </c>
      <c r="Q2164" s="205">
        <v>1</v>
      </c>
      <c r="R2164" s="203" t="s">
        <v>632</v>
      </c>
      <c r="S2164" s="211">
        <v>41572.427118055602</v>
      </c>
      <c r="T2164" s="212">
        <v>-1</v>
      </c>
      <c r="U2164" s="224">
        <v>1960200</v>
      </c>
    </row>
    <row r="2165" spans="1:21" s="183" customFormat="1" hidden="1">
      <c r="A2165" s="203" t="s">
        <v>622</v>
      </c>
      <c r="B2165" s="203" t="s">
        <v>623</v>
      </c>
      <c r="C2165" s="203" t="s">
        <v>624</v>
      </c>
      <c r="D2165" s="203"/>
      <c r="E2165" s="203" t="s">
        <v>3253</v>
      </c>
      <c r="F2165" s="203" t="s">
        <v>629</v>
      </c>
      <c r="G2165" s="205" t="s">
        <v>629</v>
      </c>
      <c r="H2165" s="203" t="s">
        <v>79</v>
      </c>
      <c r="I2165" s="203" t="s">
        <v>3256</v>
      </c>
      <c r="J2165" s="203" t="s">
        <v>3257</v>
      </c>
      <c r="K2165" s="203" t="s">
        <v>634</v>
      </c>
      <c r="L2165" s="211">
        <v>41572.340127314797</v>
      </c>
      <c r="M2165" s="203" t="s">
        <v>630</v>
      </c>
      <c r="N2165" s="212">
        <v>1</v>
      </c>
      <c r="O2165" s="203" t="s">
        <v>629</v>
      </c>
      <c r="P2165" s="212">
        <v>0</v>
      </c>
      <c r="Q2165" s="205">
        <v>1</v>
      </c>
      <c r="R2165" s="203" t="s">
        <v>632</v>
      </c>
      <c r="S2165" s="211">
        <v>41572.427118055602</v>
      </c>
      <c r="T2165" s="212">
        <v>-1</v>
      </c>
      <c r="U2165" s="224">
        <v>3385800</v>
      </c>
    </row>
    <row r="2166" spans="1:21" s="183" customFormat="1" hidden="1">
      <c r="A2166" s="203" t="s">
        <v>622</v>
      </c>
      <c r="B2166" s="203" t="s">
        <v>623</v>
      </c>
      <c r="C2166" s="203" t="s">
        <v>624</v>
      </c>
      <c r="D2166" s="203"/>
      <c r="E2166" s="203" t="s">
        <v>3253</v>
      </c>
      <c r="F2166" s="203" t="s">
        <v>629</v>
      </c>
      <c r="G2166" s="205" t="s">
        <v>629</v>
      </c>
      <c r="H2166" s="203" t="s">
        <v>79</v>
      </c>
      <c r="I2166" s="203" t="s">
        <v>3258</v>
      </c>
      <c r="J2166" s="203" t="s">
        <v>3259</v>
      </c>
      <c r="K2166" s="203" t="s">
        <v>634</v>
      </c>
      <c r="L2166" s="211">
        <v>41572.340127314797</v>
      </c>
      <c r="M2166" s="203" t="s">
        <v>630</v>
      </c>
      <c r="N2166" s="212">
        <v>1</v>
      </c>
      <c r="O2166" s="203" t="s">
        <v>629</v>
      </c>
      <c r="P2166" s="212">
        <v>0</v>
      </c>
      <c r="Q2166" s="205">
        <v>1</v>
      </c>
      <c r="R2166" s="203" t="s">
        <v>632</v>
      </c>
      <c r="S2166" s="211">
        <v>41572.427118055602</v>
      </c>
      <c r="T2166" s="212">
        <v>-1</v>
      </c>
      <c r="U2166" s="224">
        <v>2326698</v>
      </c>
    </row>
    <row r="2167" spans="1:21" s="183" customFormat="1" hidden="1">
      <c r="A2167" s="203" t="s">
        <v>622</v>
      </c>
      <c r="B2167" s="203" t="s">
        <v>623</v>
      </c>
      <c r="C2167" s="203" t="s">
        <v>624</v>
      </c>
      <c r="D2167" s="203"/>
      <c r="E2167" s="203" t="s">
        <v>3260</v>
      </c>
      <c r="F2167" s="203" t="s">
        <v>3261</v>
      </c>
      <c r="G2167" s="205">
        <v>1</v>
      </c>
      <c r="H2167" s="203" t="s">
        <v>79</v>
      </c>
      <c r="I2167" s="203" t="s">
        <v>1120</v>
      </c>
      <c r="J2167" s="203" t="s">
        <v>1121</v>
      </c>
      <c r="K2167" s="203" t="s">
        <v>629</v>
      </c>
      <c r="L2167" s="211">
        <v>41555.404513888898</v>
      </c>
      <c r="M2167" s="203" t="s">
        <v>630</v>
      </c>
      <c r="N2167" s="212">
        <v>12</v>
      </c>
      <c r="O2167" s="203" t="s">
        <v>631</v>
      </c>
      <c r="P2167" s="212">
        <v>162000</v>
      </c>
      <c r="Q2167" s="205">
        <v>1</v>
      </c>
      <c r="R2167" s="203" t="s">
        <v>629</v>
      </c>
      <c r="S2167" s="203" t="s">
        <v>629</v>
      </c>
      <c r="T2167" s="212" t="s">
        <v>629</v>
      </c>
      <c r="U2167" s="224" t="s">
        <v>629</v>
      </c>
    </row>
    <row r="2168" spans="1:21" s="183" customFormat="1" hidden="1">
      <c r="A2168" s="203" t="s">
        <v>622</v>
      </c>
      <c r="B2168" s="203" t="s">
        <v>623</v>
      </c>
      <c r="C2168" s="203" t="s">
        <v>624</v>
      </c>
      <c r="D2168" s="203"/>
      <c r="E2168" s="203" t="s">
        <v>3260</v>
      </c>
      <c r="F2168" s="203" t="s">
        <v>3262</v>
      </c>
      <c r="G2168" s="205">
        <v>1</v>
      </c>
      <c r="H2168" s="203" t="s">
        <v>79</v>
      </c>
      <c r="I2168" s="203" t="s">
        <v>1120</v>
      </c>
      <c r="J2168" s="203" t="s">
        <v>1121</v>
      </c>
      <c r="K2168" s="203" t="s">
        <v>629</v>
      </c>
      <c r="L2168" s="211">
        <v>41555.434178240699</v>
      </c>
      <c r="M2168" s="203" t="s">
        <v>630</v>
      </c>
      <c r="N2168" s="212">
        <v>12</v>
      </c>
      <c r="O2168" s="203" t="s">
        <v>631</v>
      </c>
      <c r="P2168" s="212">
        <v>162000</v>
      </c>
      <c r="Q2168" s="205">
        <v>1</v>
      </c>
      <c r="R2168" s="203" t="s">
        <v>629</v>
      </c>
      <c r="S2168" s="203" t="s">
        <v>629</v>
      </c>
      <c r="T2168" s="212" t="s">
        <v>629</v>
      </c>
      <c r="U2168" s="224" t="s">
        <v>629</v>
      </c>
    </row>
    <row r="2169" spans="1:21" s="183" customFormat="1" hidden="1">
      <c r="A2169" s="203" t="s">
        <v>622</v>
      </c>
      <c r="B2169" s="203" t="s">
        <v>623</v>
      </c>
      <c r="C2169" s="203" t="s">
        <v>624</v>
      </c>
      <c r="D2169" s="203"/>
      <c r="E2169" s="203" t="s">
        <v>3260</v>
      </c>
      <c r="F2169" s="203" t="s">
        <v>3262</v>
      </c>
      <c r="G2169" s="205">
        <v>2</v>
      </c>
      <c r="H2169" s="203" t="s">
        <v>79</v>
      </c>
      <c r="I2169" s="203" t="s">
        <v>1056</v>
      </c>
      <c r="J2169" s="203" t="s">
        <v>1057</v>
      </c>
      <c r="K2169" s="203" t="s">
        <v>629</v>
      </c>
      <c r="L2169" s="211">
        <v>41555.434178240699</v>
      </c>
      <c r="M2169" s="203" t="s">
        <v>630</v>
      </c>
      <c r="N2169" s="212">
        <v>3</v>
      </c>
      <c r="O2169" s="203" t="s">
        <v>631</v>
      </c>
      <c r="P2169" s="212">
        <v>42750</v>
      </c>
      <c r="Q2169" s="205">
        <v>1</v>
      </c>
      <c r="R2169" s="203" t="s">
        <v>629</v>
      </c>
      <c r="S2169" s="203" t="s">
        <v>629</v>
      </c>
      <c r="T2169" s="212" t="s">
        <v>629</v>
      </c>
      <c r="U2169" s="224" t="s">
        <v>629</v>
      </c>
    </row>
    <row r="2170" spans="1:21" s="183" customFormat="1" hidden="1">
      <c r="A2170" s="203" t="s">
        <v>622</v>
      </c>
      <c r="B2170" s="203" t="s">
        <v>623</v>
      </c>
      <c r="C2170" s="203" t="s">
        <v>624</v>
      </c>
      <c r="D2170" s="203"/>
      <c r="E2170" s="203" t="s">
        <v>3260</v>
      </c>
      <c r="F2170" s="203" t="s">
        <v>3262</v>
      </c>
      <c r="G2170" s="205">
        <v>3</v>
      </c>
      <c r="H2170" s="203" t="s">
        <v>79</v>
      </c>
      <c r="I2170" s="203" t="s">
        <v>680</v>
      </c>
      <c r="J2170" s="203" t="s">
        <v>681</v>
      </c>
      <c r="K2170" s="203" t="s">
        <v>629</v>
      </c>
      <c r="L2170" s="211">
        <v>41555.434178240699</v>
      </c>
      <c r="M2170" s="203" t="s">
        <v>630</v>
      </c>
      <c r="N2170" s="212">
        <v>25</v>
      </c>
      <c r="O2170" s="203" t="s">
        <v>656</v>
      </c>
      <c r="P2170" s="212">
        <v>201824</v>
      </c>
      <c r="Q2170" s="205">
        <v>1</v>
      </c>
      <c r="R2170" s="203" t="s">
        <v>629</v>
      </c>
      <c r="S2170" s="203" t="s">
        <v>629</v>
      </c>
      <c r="T2170" s="212" t="s">
        <v>629</v>
      </c>
      <c r="U2170" s="224" t="s">
        <v>629</v>
      </c>
    </row>
    <row r="2171" spans="1:21" s="183" customFormat="1" hidden="1">
      <c r="A2171" s="203" t="s">
        <v>622</v>
      </c>
      <c r="B2171" s="203" t="s">
        <v>623</v>
      </c>
      <c r="C2171" s="203" t="s">
        <v>624</v>
      </c>
      <c r="D2171" s="203"/>
      <c r="E2171" s="203" t="s">
        <v>3260</v>
      </c>
      <c r="F2171" s="203" t="s">
        <v>3262</v>
      </c>
      <c r="G2171" s="205">
        <v>4</v>
      </c>
      <c r="H2171" s="203" t="s">
        <v>79</v>
      </c>
      <c r="I2171" s="203" t="s">
        <v>1154</v>
      </c>
      <c r="J2171" s="203" t="s">
        <v>368</v>
      </c>
      <c r="K2171" s="203" t="s">
        <v>629</v>
      </c>
      <c r="L2171" s="211">
        <v>41555.434178240699</v>
      </c>
      <c r="M2171" s="203" t="s">
        <v>630</v>
      </c>
      <c r="N2171" s="212">
        <v>5</v>
      </c>
      <c r="O2171" s="203" t="s">
        <v>1815</v>
      </c>
      <c r="P2171" s="212">
        <v>219726.55</v>
      </c>
      <c r="Q2171" s="205">
        <v>1</v>
      </c>
      <c r="R2171" s="203" t="s">
        <v>629</v>
      </c>
      <c r="S2171" s="203" t="s">
        <v>629</v>
      </c>
      <c r="T2171" s="212" t="s">
        <v>629</v>
      </c>
      <c r="U2171" s="224" t="s">
        <v>629</v>
      </c>
    </row>
    <row r="2172" spans="1:21" s="183" customFormat="1" hidden="1">
      <c r="A2172" s="203" t="s">
        <v>622</v>
      </c>
      <c r="B2172" s="203" t="s">
        <v>623</v>
      </c>
      <c r="C2172" s="203" t="s">
        <v>624</v>
      </c>
      <c r="D2172" s="203"/>
      <c r="E2172" s="203" t="s">
        <v>3260</v>
      </c>
      <c r="F2172" s="203" t="s">
        <v>3262</v>
      </c>
      <c r="G2172" s="205">
        <v>5</v>
      </c>
      <c r="H2172" s="203" t="s">
        <v>79</v>
      </c>
      <c r="I2172" s="203" t="s">
        <v>1064</v>
      </c>
      <c r="J2172" s="203" t="s">
        <v>1065</v>
      </c>
      <c r="K2172" s="203" t="s">
        <v>629</v>
      </c>
      <c r="L2172" s="211">
        <v>41555.434178240699</v>
      </c>
      <c r="M2172" s="203" t="s">
        <v>630</v>
      </c>
      <c r="N2172" s="212">
        <v>2</v>
      </c>
      <c r="O2172" s="203" t="s">
        <v>631</v>
      </c>
      <c r="P2172" s="212">
        <v>6138</v>
      </c>
      <c r="Q2172" s="205">
        <v>1</v>
      </c>
      <c r="R2172" s="203" t="s">
        <v>629</v>
      </c>
      <c r="S2172" s="203" t="s">
        <v>629</v>
      </c>
      <c r="T2172" s="212" t="s">
        <v>629</v>
      </c>
      <c r="U2172" s="224" t="s">
        <v>629</v>
      </c>
    </row>
    <row r="2173" spans="1:21" s="183" customFormat="1" hidden="1">
      <c r="A2173" s="203" t="s">
        <v>622</v>
      </c>
      <c r="B2173" s="203" t="s">
        <v>623</v>
      </c>
      <c r="C2173" s="203" t="s">
        <v>624</v>
      </c>
      <c r="D2173" s="203"/>
      <c r="E2173" s="203" t="s">
        <v>3260</v>
      </c>
      <c r="F2173" s="203" t="s">
        <v>3262</v>
      </c>
      <c r="G2173" s="205">
        <v>6</v>
      </c>
      <c r="H2173" s="203" t="s">
        <v>79</v>
      </c>
      <c r="I2173" s="203" t="s">
        <v>678</v>
      </c>
      <c r="J2173" s="203" t="s">
        <v>679</v>
      </c>
      <c r="K2173" s="203" t="s">
        <v>629</v>
      </c>
      <c r="L2173" s="211">
        <v>41555.434178240699</v>
      </c>
      <c r="M2173" s="203" t="s">
        <v>630</v>
      </c>
      <c r="N2173" s="212">
        <v>240</v>
      </c>
      <c r="O2173" s="203" t="s">
        <v>669</v>
      </c>
      <c r="P2173" s="212">
        <v>540000</v>
      </c>
      <c r="Q2173" s="205">
        <v>1</v>
      </c>
      <c r="R2173" s="203" t="s">
        <v>632</v>
      </c>
      <c r="S2173" s="211">
        <v>41565.609398148103</v>
      </c>
      <c r="T2173" s="212">
        <v>-24</v>
      </c>
      <c r="U2173" s="224">
        <v>54000</v>
      </c>
    </row>
    <row r="2174" spans="1:21" s="183" customFormat="1" hidden="1">
      <c r="A2174" s="203" t="s">
        <v>622</v>
      </c>
      <c r="B2174" s="203" t="s">
        <v>623</v>
      </c>
      <c r="C2174" s="203" t="s">
        <v>624</v>
      </c>
      <c r="D2174" s="203"/>
      <c r="E2174" s="203" t="s">
        <v>3260</v>
      </c>
      <c r="F2174" s="203" t="s">
        <v>3262</v>
      </c>
      <c r="G2174" s="205">
        <v>7</v>
      </c>
      <c r="H2174" s="203" t="s">
        <v>79</v>
      </c>
      <c r="I2174" s="203" t="s">
        <v>1093</v>
      </c>
      <c r="J2174" s="203" t="s">
        <v>445</v>
      </c>
      <c r="K2174" s="203" t="s">
        <v>629</v>
      </c>
      <c r="L2174" s="211">
        <v>41555.434178240699</v>
      </c>
      <c r="M2174" s="203" t="s">
        <v>630</v>
      </c>
      <c r="N2174" s="212">
        <v>4</v>
      </c>
      <c r="O2174" s="203" t="s">
        <v>778</v>
      </c>
      <c r="P2174" s="212">
        <v>42761.919999999998</v>
      </c>
      <c r="Q2174" s="205">
        <v>1</v>
      </c>
      <c r="R2174" s="203" t="s">
        <v>629</v>
      </c>
      <c r="S2174" s="203" t="s">
        <v>629</v>
      </c>
      <c r="T2174" s="212" t="s">
        <v>629</v>
      </c>
      <c r="U2174" s="224" t="s">
        <v>629</v>
      </c>
    </row>
    <row r="2175" spans="1:21" s="183" customFormat="1" hidden="1">
      <c r="A2175" s="203" t="s">
        <v>622</v>
      </c>
      <c r="B2175" s="203" t="s">
        <v>623</v>
      </c>
      <c r="C2175" s="203" t="s">
        <v>624</v>
      </c>
      <c r="D2175" s="203"/>
      <c r="E2175" s="203" t="s">
        <v>3260</v>
      </c>
      <c r="F2175" s="203" t="s">
        <v>3262</v>
      </c>
      <c r="G2175" s="205">
        <v>8</v>
      </c>
      <c r="H2175" s="203" t="s">
        <v>79</v>
      </c>
      <c r="I2175" s="203" t="s">
        <v>1058</v>
      </c>
      <c r="J2175" s="203" t="s">
        <v>1059</v>
      </c>
      <c r="K2175" s="203" t="s">
        <v>629</v>
      </c>
      <c r="L2175" s="211">
        <v>41555.434178240699</v>
      </c>
      <c r="M2175" s="203" t="s">
        <v>630</v>
      </c>
      <c r="N2175" s="212">
        <v>3</v>
      </c>
      <c r="O2175" s="203" t="s">
        <v>631</v>
      </c>
      <c r="P2175" s="212">
        <v>17100</v>
      </c>
      <c r="Q2175" s="205">
        <v>1</v>
      </c>
      <c r="R2175" s="203" t="s">
        <v>629</v>
      </c>
      <c r="S2175" s="203" t="s">
        <v>629</v>
      </c>
      <c r="T2175" s="212" t="s">
        <v>629</v>
      </c>
      <c r="U2175" s="224" t="s">
        <v>629</v>
      </c>
    </row>
    <row r="2176" spans="1:21" s="183" customFormat="1" hidden="1">
      <c r="A2176" s="203" t="s">
        <v>622</v>
      </c>
      <c r="B2176" s="203" t="s">
        <v>623</v>
      </c>
      <c r="C2176" s="203" t="s">
        <v>624</v>
      </c>
      <c r="D2176" s="203"/>
      <c r="E2176" s="203" t="s">
        <v>3260</v>
      </c>
      <c r="F2176" s="203" t="s">
        <v>3262</v>
      </c>
      <c r="G2176" s="205">
        <v>9</v>
      </c>
      <c r="H2176" s="203" t="s">
        <v>79</v>
      </c>
      <c r="I2176" s="203" t="s">
        <v>1074</v>
      </c>
      <c r="J2176" s="203" t="s">
        <v>1075</v>
      </c>
      <c r="K2176" s="203" t="s">
        <v>629</v>
      </c>
      <c r="L2176" s="211">
        <v>41555.434178240699</v>
      </c>
      <c r="M2176" s="203" t="s">
        <v>630</v>
      </c>
      <c r="N2176" s="212">
        <v>3</v>
      </c>
      <c r="O2176" s="203" t="s">
        <v>631</v>
      </c>
      <c r="P2176" s="212">
        <v>34230.42</v>
      </c>
      <c r="Q2176" s="205">
        <v>1</v>
      </c>
      <c r="R2176" s="203" t="s">
        <v>629</v>
      </c>
      <c r="S2176" s="203" t="s">
        <v>629</v>
      </c>
      <c r="T2176" s="212" t="s">
        <v>629</v>
      </c>
      <c r="U2176" s="224" t="s">
        <v>629</v>
      </c>
    </row>
    <row r="2177" spans="1:21" s="183" customFormat="1" hidden="1">
      <c r="A2177" s="203" t="s">
        <v>622</v>
      </c>
      <c r="B2177" s="203" t="s">
        <v>623</v>
      </c>
      <c r="C2177" s="203" t="s">
        <v>624</v>
      </c>
      <c r="D2177" s="203"/>
      <c r="E2177" s="203" t="s">
        <v>3260</v>
      </c>
      <c r="F2177" s="203" t="s">
        <v>3262</v>
      </c>
      <c r="G2177" s="205">
        <v>10</v>
      </c>
      <c r="H2177" s="203" t="s">
        <v>79</v>
      </c>
      <c r="I2177" s="203" t="s">
        <v>3263</v>
      </c>
      <c r="J2177" s="203" t="s">
        <v>3264</v>
      </c>
      <c r="K2177" s="203" t="s">
        <v>629</v>
      </c>
      <c r="L2177" s="211">
        <v>41555.434178240699</v>
      </c>
      <c r="M2177" s="203" t="s">
        <v>630</v>
      </c>
      <c r="N2177" s="212">
        <v>1</v>
      </c>
      <c r="O2177" s="203" t="s">
        <v>675</v>
      </c>
      <c r="P2177" s="212">
        <v>3064050</v>
      </c>
      <c r="Q2177" s="205">
        <v>1</v>
      </c>
      <c r="R2177" s="203" t="s">
        <v>629</v>
      </c>
      <c r="S2177" s="203" t="s">
        <v>629</v>
      </c>
      <c r="T2177" s="212" t="s">
        <v>629</v>
      </c>
      <c r="U2177" s="224" t="s">
        <v>629</v>
      </c>
    </row>
    <row r="2178" spans="1:21" s="183" customFormat="1" hidden="1">
      <c r="A2178" s="203" t="s">
        <v>622</v>
      </c>
      <c r="B2178" s="203" t="s">
        <v>623</v>
      </c>
      <c r="C2178" s="203" t="s">
        <v>624</v>
      </c>
      <c r="D2178" s="203"/>
      <c r="E2178" s="203" t="s">
        <v>3260</v>
      </c>
      <c r="F2178" s="203" t="s">
        <v>3262</v>
      </c>
      <c r="G2178" s="205">
        <v>11</v>
      </c>
      <c r="H2178" s="203" t="s">
        <v>79</v>
      </c>
      <c r="I2178" s="203" t="s">
        <v>1051</v>
      </c>
      <c r="J2178" s="203" t="s">
        <v>443</v>
      </c>
      <c r="K2178" s="203" t="s">
        <v>629</v>
      </c>
      <c r="L2178" s="211">
        <v>41555.434178240699</v>
      </c>
      <c r="M2178" s="203" t="s">
        <v>630</v>
      </c>
      <c r="N2178" s="212">
        <v>4</v>
      </c>
      <c r="O2178" s="203" t="s">
        <v>631</v>
      </c>
      <c r="P2178" s="212">
        <v>4836.72</v>
      </c>
      <c r="Q2178" s="205">
        <v>1</v>
      </c>
      <c r="R2178" s="203" t="s">
        <v>632</v>
      </c>
      <c r="S2178" s="211">
        <v>41565.609398148103</v>
      </c>
      <c r="T2178" s="212">
        <v>-98</v>
      </c>
      <c r="U2178" s="224">
        <v>118499.64</v>
      </c>
    </row>
    <row r="2179" spans="1:21" s="183" customFormat="1" hidden="1">
      <c r="A2179" s="203" t="s">
        <v>622</v>
      </c>
      <c r="B2179" s="203" t="s">
        <v>623</v>
      </c>
      <c r="C2179" s="203" t="s">
        <v>624</v>
      </c>
      <c r="D2179" s="203"/>
      <c r="E2179" s="203" t="s">
        <v>3260</v>
      </c>
      <c r="F2179" s="203" t="s">
        <v>3265</v>
      </c>
      <c r="G2179" s="205">
        <v>1</v>
      </c>
      <c r="H2179" s="203" t="s">
        <v>79</v>
      </c>
      <c r="I2179" s="203" t="s">
        <v>3266</v>
      </c>
      <c r="J2179" s="203" t="s">
        <v>3267</v>
      </c>
      <c r="K2179" s="203" t="s">
        <v>629</v>
      </c>
      <c r="L2179" s="211">
        <v>41568.458935185197</v>
      </c>
      <c r="M2179" s="203" t="s">
        <v>630</v>
      </c>
      <c r="N2179" s="212">
        <v>1</v>
      </c>
      <c r="O2179" s="203" t="s">
        <v>631</v>
      </c>
      <c r="P2179" s="212">
        <v>2907.25</v>
      </c>
      <c r="Q2179" s="205">
        <v>1</v>
      </c>
      <c r="R2179" s="203" t="s">
        <v>632</v>
      </c>
      <c r="S2179" s="211">
        <v>41565.609386574099</v>
      </c>
      <c r="T2179" s="212">
        <v>-1</v>
      </c>
      <c r="U2179" s="224">
        <v>2907.25</v>
      </c>
    </row>
    <row r="2180" spans="1:21" s="183" customFormat="1" hidden="1">
      <c r="A2180" s="203" t="s">
        <v>622</v>
      </c>
      <c r="B2180" s="203" t="s">
        <v>623</v>
      </c>
      <c r="C2180" s="203" t="s">
        <v>624</v>
      </c>
      <c r="D2180" s="203"/>
      <c r="E2180" s="203" t="s">
        <v>3260</v>
      </c>
      <c r="F2180" s="203" t="s">
        <v>3265</v>
      </c>
      <c r="G2180" s="205">
        <v>2</v>
      </c>
      <c r="H2180" s="203" t="s">
        <v>79</v>
      </c>
      <c r="I2180" s="203" t="s">
        <v>3268</v>
      </c>
      <c r="J2180" s="203" t="s">
        <v>3269</v>
      </c>
      <c r="K2180" s="203" t="s">
        <v>629</v>
      </c>
      <c r="L2180" s="211">
        <v>41568.458969907399</v>
      </c>
      <c r="M2180" s="203" t="s">
        <v>630</v>
      </c>
      <c r="N2180" s="212">
        <v>3</v>
      </c>
      <c r="O2180" s="203" t="s">
        <v>631</v>
      </c>
      <c r="P2180" s="212">
        <v>5566.5</v>
      </c>
      <c r="Q2180" s="205">
        <v>1</v>
      </c>
      <c r="R2180" s="203" t="s">
        <v>632</v>
      </c>
      <c r="S2180" s="211">
        <v>41565.609398148103</v>
      </c>
      <c r="T2180" s="212">
        <v>-3</v>
      </c>
      <c r="U2180" s="224">
        <v>5566.5</v>
      </c>
    </row>
    <row r="2181" spans="1:21" s="183" customFormat="1" hidden="1">
      <c r="A2181" s="203" t="s">
        <v>622</v>
      </c>
      <c r="B2181" s="203" t="s">
        <v>623</v>
      </c>
      <c r="C2181" s="203" t="s">
        <v>624</v>
      </c>
      <c r="D2181" s="203"/>
      <c r="E2181" s="203" t="s">
        <v>3260</v>
      </c>
      <c r="F2181" s="203" t="s">
        <v>3265</v>
      </c>
      <c r="G2181" s="205">
        <v>3</v>
      </c>
      <c r="H2181" s="203" t="s">
        <v>79</v>
      </c>
      <c r="I2181" s="203" t="s">
        <v>1628</v>
      </c>
      <c r="J2181" s="203" t="s">
        <v>1629</v>
      </c>
      <c r="K2181" s="203" t="s">
        <v>629</v>
      </c>
      <c r="L2181" s="211">
        <v>41568.458576388897</v>
      </c>
      <c r="M2181" s="203" t="s">
        <v>630</v>
      </c>
      <c r="N2181" s="212">
        <v>2</v>
      </c>
      <c r="O2181" s="203" t="s">
        <v>1011</v>
      </c>
      <c r="P2181" s="212">
        <v>58300</v>
      </c>
      <c r="Q2181" s="205">
        <v>1</v>
      </c>
      <c r="R2181" s="203" t="s">
        <v>632</v>
      </c>
      <c r="S2181" s="211">
        <v>41565.609398148103</v>
      </c>
      <c r="T2181" s="212">
        <v>-2</v>
      </c>
      <c r="U2181" s="224">
        <v>58300</v>
      </c>
    </row>
    <row r="2182" spans="1:21" s="183" customFormat="1" hidden="1">
      <c r="A2182" s="203" t="s">
        <v>622</v>
      </c>
      <c r="B2182" s="203" t="s">
        <v>623</v>
      </c>
      <c r="C2182" s="203" t="s">
        <v>624</v>
      </c>
      <c r="D2182" s="203"/>
      <c r="E2182" s="203" t="s">
        <v>3260</v>
      </c>
      <c r="F2182" s="203" t="s">
        <v>3265</v>
      </c>
      <c r="G2182" s="205">
        <v>4</v>
      </c>
      <c r="H2182" s="203" t="s">
        <v>79</v>
      </c>
      <c r="I2182" s="203" t="s">
        <v>678</v>
      </c>
      <c r="J2182" s="203" t="s">
        <v>679</v>
      </c>
      <c r="K2182" s="203" t="s">
        <v>629</v>
      </c>
      <c r="L2182" s="211">
        <v>41568.458414351902</v>
      </c>
      <c r="M2182" s="203" t="s">
        <v>630</v>
      </c>
      <c r="N2182" s="212">
        <v>24</v>
      </c>
      <c r="O2182" s="203" t="s">
        <v>669</v>
      </c>
      <c r="P2182" s="212">
        <v>54000</v>
      </c>
      <c r="Q2182" s="205">
        <v>1</v>
      </c>
      <c r="R2182" s="203" t="s">
        <v>632</v>
      </c>
      <c r="S2182" s="211">
        <v>41565.609398148103</v>
      </c>
      <c r="T2182" s="212">
        <v>-24</v>
      </c>
      <c r="U2182" s="224">
        <v>54000</v>
      </c>
    </row>
    <row r="2183" spans="1:21" s="183" customFormat="1" hidden="1">
      <c r="A2183" s="203" t="s">
        <v>622</v>
      </c>
      <c r="B2183" s="203" t="s">
        <v>623</v>
      </c>
      <c r="C2183" s="203" t="s">
        <v>624</v>
      </c>
      <c r="D2183" s="203"/>
      <c r="E2183" s="203" t="s">
        <v>3260</v>
      </c>
      <c r="F2183" s="203" t="s">
        <v>3265</v>
      </c>
      <c r="G2183" s="205">
        <v>5</v>
      </c>
      <c r="H2183" s="203" t="s">
        <v>79</v>
      </c>
      <c r="I2183" s="203" t="s">
        <v>1051</v>
      </c>
      <c r="J2183" s="203" t="s">
        <v>443</v>
      </c>
      <c r="K2183" s="203" t="s">
        <v>629</v>
      </c>
      <c r="L2183" s="211">
        <v>41568.4589583333</v>
      </c>
      <c r="M2183" s="203" t="s">
        <v>630</v>
      </c>
      <c r="N2183" s="212">
        <v>98</v>
      </c>
      <c r="O2183" s="203" t="s">
        <v>631</v>
      </c>
      <c r="P2183" s="212">
        <v>118499.64</v>
      </c>
      <c r="Q2183" s="205">
        <v>1</v>
      </c>
      <c r="R2183" s="203" t="s">
        <v>632</v>
      </c>
      <c r="S2183" s="211">
        <v>41565.609398148103</v>
      </c>
      <c r="T2183" s="212">
        <v>-98</v>
      </c>
      <c r="U2183" s="224">
        <v>118499.64</v>
      </c>
    </row>
    <row r="2184" spans="1:21" s="183" customFormat="1" hidden="1">
      <c r="A2184" s="203" t="s">
        <v>622</v>
      </c>
      <c r="B2184" s="203" t="s">
        <v>623</v>
      </c>
      <c r="C2184" s="203" t="s">
        <v>624</v>
      </c>
      <c r="D2184" s="203"/>
      <c r="E2184" s="203" t="s">
        <v>3260</v>
      </c>
      <c r="F2184" s="203" t="s">
        <v>3270</v>
      </c>
      <c r="G2184" s="205">
        <v>1</v>
      </c>
      <c r="H2184" s="203" t="s">
        <v>79</v>
      </c>
      <c r="I2184" s="203" t="s">
        <v>783</v>
      </c>
      <c r="J2184" s="203" t="s">
        <v>466</v>
      </c>
      <c r="K2184" s="203" t="s">
        <v>634</v>
      </c>
      <c r="L2184" s="211">
        <v>41572.666921296302</v>
      </c>
      <c r="M2184" s="203" t="s">
        <v>630</v>
      </c>
      <c r="N2184" s="212">
        <v>1</v>
      </c>
      <c r="O2184" s="203" t="s">
        <v>664</v>
      </c>
      <c r="P2184" s="212">
        <v>124093</v>
      </c>
      <c r="Q2184" s="205">
        <v>1</v>
      </c>
      <c r="R2184" s="203" t="s">
        <v>629</v>
      </c>
      <c r="S2184" s="203" t="s">
        <v>629</v>
      </c>
      <c r="T2184" s="212" t="s">
        <v>629</v>
      </c>
      <c r="U2184" s="224" t="s">
        <v>629</v>
      </c>
    </row>
    <row r="2185" spans="1:21" s="183" customFormat="1" hidden="1">
      <c r="A2185" s="203" t="s">
        <v>622</v>
      </c>
      <c r="B2185" s="203" t="s">
        <v>623</v>
      </c>
      <c r="C2185" s="203" t="s">
        <v>624</v>
      </c>
      <c r="D2185" s="203"/>
      <c r="E2185" s="203" t="s">
        <v>3271</v>
      </c>
      <c r="F2185" s="203" t="s">
        <v>3272</v>
      </c>
      <c r="G2185" s="205">
        <v>1</v>
      </c>
      <c r="H2185" s="203" t="s">
        <v>79</v>
      </c>
      <c r="I2185" s="203" t="s">
        <v>3273</v>
      </c>
      <c r="J2185" s="203" t="s">
        <v>3274</v>
      </c>
      <c r="K2185" s="203" t="s">
        <v>629</v>
      </c>
      <c r="L2185" s="211">
        <v>41600.568923611099</v>
      </c>
      <c r="M2185" s="203" t="s">
        <v>674</v>
      </c>
      <c r="N2185" s="212">
        <v>208</v>
      </c>
      <c r="O2185" s="203" t="s">
        <v>748</v>
      </c>
      <c r="P2185" s="212">
        <v>8602880</v>
      </c>
      <c r="Q2185" s="205">
        <v>1</v>
      </c>
      <c r="R2185" s="203" t="s">
        <v>629</v>
      </c>
      <c r="S2185" s="203" t="s">
        <v>629</v>
      </c>
      <c r="T2185" s="212" t="s">
        <v>629</v>
      </c>
      <c r="U2185" s="224" t="s">
        <v>629</v>
      </c>
    </row>
    <row r="2186" spans="1:21" s="183" customFormat="1" hidden="1">
      <c r="A2186" s="203" t="s">
        <v>622</v>
      </c>
      <c r="B2186" s="203" t="s">
        <v>623</v>
      </c>
      <c r="C2186" s="203" t="s">
        <v>624</v>
      </c>
      <c r="D2186" s="203"/>
      <c r="E2186" s="203" t="s">
        <v>3271</v>
      </c>
      <c r="F2186" s="203" t="s">
        <v>3275</v>
      </c>
      <c r="G2186" s="205">
        <v>1</v>
      </c>
      <c r="H2186" s="203" t="s">
        <v>79</v>
      </c>
      <c r="I2186" s="203" t="s">
        <v>985</v>
      </c>
      <c r="J2186" s="203" t="s">
        <v>429</v>
      </c>
      <c r="K2186" s="203" t="s">
        <v>629</v>
      </c>
      <c r="L2186" s="211">
        <v>41583.411261574103</v>
      </c>
      <c r="M2186" s="203" t="s">
        <v>674</v>
      </c>
      <c r="N2186" s="212">
        <v>2</v>
      </c>
      <c r="O2186" s="203" t="s">
        <v>675</v>
      </c>
      <c r="P2186" s="212">
        <v>1762849.44</v>
      </c>
      <c r="Q2186" s="205">
        <v>1</v>
      </c>
      <c r="R2186" s="203" t="s">
        <v>632</v>
      </c>
      <c r="S2186" s="211">
        <v>41582.326273148101</v>
      </c>
      <c r="T2186" s="212">
        <v>-2</v>
      </c>
      <c r="U2186" s="224">
        <v>1762849.44</v>
      </c>
    </row>
    <row r="2187" spans="1:21" s="183" customFormat="1" hidden="1">
      <c r="A2187" s="203" t="s">
        <v>622</v>
      </c>
      <c r="B2187" s="203" t="s">
        <v>623</v>
      </c>
      <c r="C2187" s="203" t="s">
        <v>624</v>
      </c>
      <c r="D2187" s="203"/>
      <c r="E2187" s="203" t="s">
        <v>3271</v>
      </c>
      <c r="F2187" s="203" t="s">
        <v>3276</v>
      </c>
      <c r="G2187" s="205">
        <v>1</v>
      </c>
      <c r="H2187" s="203" t="s">
        <v>79</v>
      </c>
      <c r="I2187" s="203" t="s">
        <v>1130</v>
      </c>
      <c r="J2187" s="203" t="s">
        <v>448</v>
      </c>
      <c r="K2187" s="203" t="s">
        <v>634</v>
      </c>
      <c r="L2187" s="211">
        <v>41600.645833333299</v>
      </c>
      <c r="M2187" s="203" t="s">
        <v>630</v>
      </c>
      <c r="N2187" s="212">
        <v>1</v>
      </c>
      <c r="O2187" s="203" t="s">
        <v>631</v>
      </c>
      <c r="P2187" s="212">
        <v>18700</v>
      </c>
      <c r="Q2187" s="205">
        <v>1</v>
      </c>
      <c r="R2187" s="203" t="s">
        <v>632</v>
      </c>
      <c r="S2187" s="211">
        <v>41597.332546296297</v>
      </c>
      <c r="T2187" s="212">
        <v>-1</v>
      </c>
      <c r="U2187" s="224">
        <v>18700</v>
      </c>
    </row>
    <row r="2188" spans="1:21" s="183" customFormat="1" hidden="1">
      <c r="A2188" s="203" t="s">
        <v>622</v>
      </c>
      <c r="B2188" s="203" t="s">
        <v>623</v>
      </c>
      <c r="C2188" s="203" t="s">
        <v>624</v>
      </c>
      <c r="D2188" s="203"/>
      <c r="E2188" s="203" t="s">
        <v>3271</v>
      </c>
      <c r="F2188" s="203" t="s">
        <v>3277</v>
      </c>
      <c r="G2188" s="205">
        <v>1</v>
      </c>
      <c r="H2188" s="203" t="s">
        <v>79</v>
      </c>
      <c r="I2188" s="203" t="s">
        <v>2357</v>
      </c>
      <c r="J2188" s="203" t="s">
        <v>2358</v>
      </c>
      <c r="K2188" s="203" t="s">
        <v>634</v>
      </c>
      <c r="L2188" s="211">
        <v>41606.668229166702</v>
      </c>
      <c r="M2188" s="203" t="s">
        <v>630</v>
      </c>
      <c r="N2188" s="212">
        <v>1</v>
      </c>
      <c r="O2188" s="203" t="s">
        <v>725</v>
      </c>
      <c r="P2188" s="212">
        <v>1056000</v>
      </c>
      <c r="Q2188" s="205">
        <v>1</v>
      </c>
      <c r="R2188" s="203" t="s">
        <v>632</v>
      </c>
      <c r="S2188" s="211">
        <v>41604.6589930556</v>
      </c>
      <c r="T2188" s="212">
        <v>-1</v>
      </c>
      <c r="U2188" s="224">
        <v>1056000</v>
      </c>
    </row>
    <row r="2189" spans="1:21" s="183" customFormat="1" hidden="1">
      <c r="A2189" s="203" t="s">
        <v>622</v>
      </c>
      <c r="B2189" s="203" t="s">
        <v>623</v>
      </c>
      <c r="C2189" s="203" t="s">
        <v>624</v>
      </c>
      <c r="D2189" s="203"/>
      <c r="E2189" s="203" t="s">
        <v>3271</v>
      </c>
      <c r="F2189" s="203" t="s">
        <v>3278</v>
      </c>
      <c r="G2189" s="205">
        <v>1</v>
      </c>
      <c r="H2189" s="203" t="s">
        <v>79</v>
      </c>
      <c r="I2189" s="203" t="s">
        <v>3011</v>
      </c>
      <c r="J2189" s="203" t="s">
        <v>3279</v>
      </c>
      <c r="K2189" s="203" t="s">
        <v>634</v>
      </c>
      <c r="L2189" s="211">
        <v>41607.664189814801</v>
      </c>
      <c r="M2189" s="203" t="s">
        <v>630</v>
      </c>
      <c r="N2189" s="212">
        <v>2</v>
      </c>
      <c r="O2189" s="203" t="s">
        <v>1190</v>
      </c>
      <c r="P2189" s="212">
        <v>1801800</v>
      </c>
      <c r="Q2189" s="205">
        <v>1</v>
      </c>
      <c r="R2189" s="203" t="s">
        <v>632</v>
      </c>
      <c r="S2189" s="211">
        <v>41606.717071759304</v>
      </c>
      <c r="T2189" s="212">
        <v>-2</v>
      </c>
      <c r="U2189" s="224">
        <v>1801800</v>
      </c>
    </row>
    <row r="2190" spans="1:21" s="183" customFormat="1" hidden="1">
      <c r="A2190" s="203" t="s">
        <v>622</v>
      </c>
      <c r="B2190" s="203" t="s">
        <v>623</v>
      </c>
      <c r="C2190" s="203" t="s">
        <v>624</v>
      </c>
      <c r="D2190" s="203"/>
      <c r="E2190" s="203" t="s">
        <v>3271</v>
      </c>
      <c r="F2190" s="203" t="s">
        <v>629</v>
      </c>
      <c r="G2190" s="205" t="s">
        <v>629</v>
      </c>
      <c r="H2190" s="203" t="s">
        <v>79</v>
      </c>
      <c r="I2190" s="203" t="s">
        <v>732</v>
      </c>
      <c r="J2190" s="203" t="s">
        <v>1393</v>
      </c>
      <c r="K2190" s="203" t="s">
        <v>634</v>
      </c>
      <c r="L2190" s="211">
        <v>41549.370219907403</v>
      </c>
      <c r="M2190" s="203" t="s">
        <v>630</v>
      </c>
      <c r="N2190" s="212">
        <v>5</v>
      </c>
      <c r="O2190" s="203" t="s">
        <v>629</v>
      </c>
      <c r="P2190" s="212">
        <v>217066.65</v>
      </c>
      <c r="Q2190" s="205">
        <v>1</v>
      </c>
      <c r="R2190" s="203" t="s">
        <v>632</v>
      </c>
      <c r="S2190" s="211">
        <v>41550.352430555598</v>
      </c>
      <c r="T2190" s="212">
        <v>-5</v>
      </c>
      <c r="U2190" s="224">
        <v>217066.65</v>
      </c>
    </row>
    <row r="2191" spans="1:21" s="183" customFormat="1" hidden="1">
      <c r="A2191" s="203" t="s">
        <v>622</v>
      </c>
      <c r="B2191" s="203" t="s">
        <v>623</v>
      </c>
      <c r="C2191" s="203" t="s">
        <v>624</v>
      </c>
      <c r="D2191" s="203"/>
      <c r="E2191" s="203" t="s">
        <v>3271</v>
      </c>
      <c r="F2191" s="203" t="s">
        <v>629</v>
      </c>
      <c r="G2191" s="205" t="s">
        <v>629</v>
      </c>
      <c r="H2191" s="203" t="s">
        <v>79</v>
      </c>
      <c r="I2191" s="203" t="s">
        <v>1112</v>
      </c>
      <c r="J2191" s="203" t="s">
        <v>1113</v>
      </c>
      <c r="K2191" s="203" t="s">
        <v>634</v>
      </c>
      <c r="L2191" s="211">
        <v>41549.370219907403</v>
      </c>
      <c r="M2191" s="203" t="s">
        <v>674</v>
      </c>
      <c r="N2191" s="212">
        <v>3</v>
      </c>
      <c r="O2191" s="203" t="s">
        <v>629</v>
      </c>
      <c r="P2191" s="212">
        <v>8957850</v>
      </c>
      <c r="Q2191" s="205">
        <v>1</v>
      </c>
      <c r="R2191" s="203" t="s">
        <v>632</v>
      </c>
      <c r="S2191" s="211">
        <v>41550.421365740702</v>
      </c>
      <c r="T2191" s="212">
        <v>-3</v>
      </c>
      <c r="U2191" s="224">
        <v>8957850</v>
      </c>
    </row>
    <row r="2192" spans="1:21" s="183" customFormat="1" hidden="1">
      <c r="A2192" s="203" t="s">
        <v>622</v>
      </c>
      <c r="B2192" s="203" t="s">
        <v>623</v>
      </c>
      <c r="C2192" s="203" t="s">
        <v>624</v>
      </c>
      <c r="D2192" s="203"/>
      <c r="E2192" s="203" t="s">
        <v>3271</v>
      </c>
      <c r="F2192" s="203" t="s">
        <v>629</v>
      </c>
      <c r="G2192" s="205" t="s">
        <v>629</v>
      </c>
      <c r="H2192" s="203" t="s">
        <v>79</v>
      </c>
      <c r="I2192" s="203" t="s">
        <v>1590</v>
      </c>
      <c r="J2192" s="203" t="s">
        <v>1591</v>
      </c>
      <c r="K2192" s="203" t="s">
        <v>629</v>
      </c>
      <c r="L2192" s="211">
        <v>41549.370219907403</v>
      </c>
      <c r="M2192" s="203" t="s">
        <v>630</v>
      </c>
      <c r="N2192" s="212">
        <v>6</v>
      </c>
      <c r="O2192" s="203" t="s">
        <v>629</v>
      </c>
      <c r="P2192" s="212">
        <v>45900</v>
      </c>
      <c r="Q2192" s="205">
        <v>1</v>
      </c>
      <c r="R2192" s="203" t="s">
        <v>632</v>
      </c>
      <c r="S2192" s="211">
        <v>41550.352430555598</v>
      </c>
      <c r="T2192" s="212">
        <v>-6</v>
      </c>
      <c r="U2192" s="224">
        <v>45900</v>
      </c>
    </row>
    <row r="2193" spans="1:21" s="183" customFormat="1" hidden="1">
      <c r="A2193" s="203" t="s">
        <v>622</v>
      </c>
      <c r="B2193" s="203" t="s">
        <v>623</v>
      </c>
      <c r="C2193" s="203" t="s">
        <v>624</v>
      </c>
      <c r="D2193" s="203"/>
      <c r="E2193" s="203" t="s">
        <v>3271</v>
      </c>
      <c r="F2193" s="203" t="s">
        <v>629</v>
      </c>
      <c r="G2193" s="205" t="s">
        <v>629</v>
      </c>
      <c r="H2193" s="203" t="s">
        <v>79</v>
      </c>
      <c r="I2193" s="203" t="s">
        <v>680</v>
      </c>
      <c r="J2193" s="203" t="s">
        <v>681</v>
      </c>
      <c r="K2193" s="203" t="s">
        <v>629</v>
      </c>
      <c r="L2193" s="211">
        <v>41549.370219907403</v>
      </c>
      <c r="M2193" s="203" t="s">
        <v>630</v>
      </c>
      <c r="N2193" s="212">
        <v>50</v>
      </c>
      <c r="O2193" s="203" t="s">
        <v>629</v>
      </c>
      <c r="P2193" s="212">
        <v>403648</v>
      </c>
      <c r="Q2193" s="205">
        <v>1</v>
      </c>
      <c r="R2193" s="203" t="s">
        <v>632</v>
      </c>
      <c r="S2193" s="211">
        <v>41550.352430555598</v>
      </c>
      <c r="T2193" s="212">
        <v>-50</v>
      </c>
      <c r="U2193" s="224">
        <v>403648</v>
      </c>
    </row>
    <row r="2194" spans="1:21" s="183" customFormat="1" hidden="1">
      <c r="A2194" s="203" t="s">
        <v>622</v>
      </c>
      <c r="B2194" s="203" t="s">
        <v>623</v>
      </c>
      <c r="C2194" s="203" t="s">
        <v>624</v>
      </c>
      <c r="D2194" s="203"/>
      <c r="E2194" s="203" t="s">
        <v>3271</v>
      </c>
      <c r="F2194" s="203" t="s">
        <v>629</v>
      </c>
      <c r="G2194" s="205" t="s">
        <v>629</v>
      </c>
      <c r="H2194" s="203" t="s">
        <v>79</v>
      </c>
      <c r="I2194" s="203" t="s">
        <v>1051</v>
      </c>
      <c r="J2194" s="203" t="s">
        <v>443</v>
      </c>
      <c r="K2194" s="203" t="s">
        <v>629</v>
      </c>
      <c r="L2194" s="211">
        <v>41549.370219907403</v>
      </c>
      <c r="M2194" s="203" t="s">
        <v>630</v>
      </c>
      <c r="N2194" s="212">
        <v>200</v>
      </c>
      <c r="O2194" s="203" t="s">
        <v>629</v>
      </c>
      <c r="P2194" s="212">
        <v>241836</v>
      </c>
      <c r="Q2194" s="205">
        <v>1</v>
      </c>
      <c r="R2194" s="203" t="s">
        <v>632</v>
      </c>
      <c r="S2194" s="211">
        <v>41550.352430555598</v>
      </c>
      <c r="T2194" s="212">
        <v>-200</v>
      </c>
      <c r="U2194" s="224">
        <v>241836</v>
      </c>
    </row>
    <row r="2195" spans="1:21" s="183" customFormat="1" hidden="1">
      <c r="A2195" s="203" t="s">
        <v>622</v>
      </c>
      <c r="B2195" s="203" t="s">
        <v>623</v>
      </c>
      <c r="C2195" s="203" t="s">
        <v>624</v>
      </c>
      <c r="D2195" s="203"/>
      <c r="E2195" s="203" t="s">
        <v>3271</v>
      </c>
      <c r="F2195" s="203" t="s">
        <v>629</v>
      </c>
      <c r="G2195" s="205" t="s">
        <v>629</v>
      </c>
      <c r="H2195" s="203" t="s">
        <v>79</v>
      </c>
      <c r="I2195" s="203" t="s">
        <v>1093</v>
      </c>
      <c r="J2195" s="203" t="s">
        <v>445</v>
      </c>
      <c r="K2195" s="203" t="s">
        <v>629</v>
      </c>
      <c r="L2195" s="211">
        <v>41549.370219907403</v>
      </c>
      <c r="M2195" s="203" t="s">
        <v>630</v>
      </c>
      <c r="N2195" s="212">
        <v>8</v>
      </c>
      <c r="O2195" s="203" t="s">
        <v>629</v>
      </c>
      <c r="P2195" s="212">
        <v>85523.839999999997</v>
      </c>
      <c r="Q2195" s="205">
        <v>1</v>
      </c>
      <c r="R2195" s="203" t="s">
        <v>632</v>
      </c>
      <c r="S2195" s="211">
        <v>41550.352430555598</v>
      </c>
      <c r="T2195" s="212">
        <v>-8</v>
      </c>
      <c r="U2195" s="224">
        <v>85523.839999999997</v>
      </c>
    </row>
    <row r="2196" spans="1:21" s="183" customFormat="1" hidden="1">
      <c r="A2196" s="203" t="s">
        <v>622</v>
      </c>
      <c r="B2196" s="203" t="s">
        <v>623</v>
      </c>
      <c r="C2196" s="203" t="s">
        <v>624</v>
      </c>
      <c r="D2196" s="203"/>
      <c r="E2196" s="203" t="s">
        <v>3271</v>
      </c>
      <c r="F2196" s="203" t="s">
        <v>629</v>
      </c>
      <c r="G2196" s="205" t="s">
        <v>629</v>
      </c>
      <c r="H2196" s="203" t="s">
        <v>79</v>
      </c>
      <c r="I2196" s="203" t="s">
        <v>1311</v>
      </c>
      <c r="J2196" s="203" t="s">
        <v>1312</v>
      </c>
      <c r="K2196" s="203" t="s">
        <v>629</v>
      </c>
      <c r="L2196" s="211">
        <v>41549.370219907403</v>
      </c>
      <c r="M2196" s="203" t="s">
        <v>630</v>
      </c>
      <c r="N2196" s="212">
        <v>2</v>
      </c>
      <c r="O2196" s="203" t="s">
        <v>629</v>
      </c>
      <c r="P2196" s="212">
        <v>130000</v>
      </c>
      <c r="Q2196" s="205">
        <v>1</v>
      </c>
      <c r="R2196" s="203" t="s">
        <v>632</v>
      </c>
      <c r="S2196" s="211">
        <v>41550.352430555598</v>
      </c>
      <c r="T2196" s="212">
        <v>-2</v>
      </c>
      <c r="U2196" s="224">
        <v>130000</v>
      </c>
    </row>
    <row r="2197" spans="1:21" s="183" customFormat="1" hidden="1">
      <c r="A2197" s="203" t="s">
        <v>622</v>
      </c>
      <c r="B2197" s="203" t="s">
        <v>623</v>
      </c>
      <c r="C2197" s="203" t="s">
        <v>624</v>
      </c>
      <c r="D2197" s="203"/>
      <c r="E2197" s="203" t="s">
        <v>3271</v>
      </c>
      <c r="F2197" s="203" t="s">
        <v>629</v>
      </c>
      <c r="G2197" s="205" t="s">
        <v>629</v>
      </c>
      <c r="H2197" s="203" t="s">
        <v>79</v>
      </c>
      <c r="I2197" s="203" t="s">
        <v>1062</v>
      </c>
      <c r="J2197" s="203" t="s">
        <v>1063</v>
      </c>
      <c r="K2197" s="203" t="s">
        <v>629</v>
      </c>
      <c r="L2197" s="211">
        <v>41549.370219907403</v>
      </c>
      <c r="M2197" s="203" t="s">
        <v>630</v>
      </c>
      <c r="N2197" s="212">
        <v>1</v>
      </c>
      <c r="O2197" s="203" t="s">
        <v>629</v>
      </c>
      <c r="P2197" s="212">
        <v>23750</v>
      </c>
      <c r="Q2197" s="205">
        <v>1</v>
      </c>
      <c r="R2197" s="203" t="s">
        <v>632</v>
      </c>
      <c r="S2197" s="211">
        <v>41550.352430555598</v>
      </c>
      <c r="T2197" s="212">
        <v>-1</v>
      </c>
      <c r="U2197" s="224">
        <v>23750</v>
      </c>
    </row>
    <row r="2198" spans="1:21" s="183" customFormat="1" hidden="1">
      <c r="A2198" s="203" t="s">
        <v>622</v>
      </c>
      <c r="B2198" s="203" t="s">
        <v>623</v>
      </c>
      <c r="C2198" s="203" t="s">
        <v>624</v>
      </c>
      <c r="D2198" s="203"/>
      <c r="E2198" s="203" t="s">
        <v>3271</v>
      </c>
      <c r="F2198" s="203" t="s">
        <v>629</v>
      </c>
      <c r="G2198" s="205" t="s">
        <v>629</v>
      </c>
      <c r="H2198" s="203" t="s">
        <v>79</v>
      </c>
      <c r="I2198" s="203" t="s">
        <v>1066</v>
      </c>
      <c r="J2198" s="203" t="s">
        <v>2796</v>
      </c>
      <c r="K2198" s="203" t="s">
        <v>629</v>
      </c>
      <c r="L2198" s="211">
        <v>41549.370219907403</v>
      </c>
      <c r="M2198" s="203" t="s">
        <v>630</v>
      </c>
      <c r="N2198" s="212">
        <v>1</v>
      </c>
      <c r="O2198" s="203" t="s">
        <v>629</v>
      </c>
      <c r="P2198" s="212">
        <v>16150</v>
      </c>
      <c r="Q2198" s="205">
        <v>1</v>
      </c>
      <c r="R2198" s="203" t="s">
        <v>632</v>
      </c>
      <c r="S2198" s="211">
        <v>41550.352430555598</v>
      </c>
      <c r="T2198" s="212">
        <v>-1</v>
      </c>
      <c r="U2198" s="224">
        <v>16150</v>
      </c>
    </row>
    <row r="2199" spans="1:21" s="183" customFormat="1" hidden="1">
      <c r="A2199" s="203" t="s">
        <v>622</v>
      </c>
      <c r="B2199" s="203" t="s">
        <v>623</v>
      </c>
      <c r="C2199" s="203" t="s">
        <v>624</v>
      </c>
      <c r="D2199" s="203"/>
      <c r="E2199" s="203" t="s">
        <v>3271</v>
      </c>
      <c r="F2199" s="203" t="s">
        <v>629</v>
      </c>
      <c r="G2199" s="205" t="s">
        <v>629</v>
      </c>
      <c r="H2199" s="203" t="s">
        <v>79</v>
      </c>
      <c r="I2199" s="203" t="s">
        <v>678</v>
      </c>
      <c r="J2199" s="203" t="s">
        <v>679</v>
      </c>
      <c r="K2199" s="203" t="s">
        <v>629</v>
      </c>
      <c r="L2199" s="211">
        <v>41549.370219907403</v>
      </c>
      <c r="M2199" s="203" t="s">
        <v>630</v>
      </c>
      <c r="N2199" s="212">
        <v>200</v>
      </c>
      <c r="O2199" s="203" t="s">
        <v>629</v>
      </c>
      <c r="P2199" s="212">
        <v>450000</v>
      </c>
      <c r="Q2199" s="205">
        <v>1</v>
      </c>
      <c r="R2199" s="203" t="s">
        <v>632</v>
      </c>
      <c r="S2199" s="211">
        <v>41550.352430555598</v>
      </c>
      <c r="T2199" s="212">
        <v>-200</v>
      </c>
      <c r="U2199" s="224">
        <v>450000</v>
      </c>
    </row>
    <row r="2200" spans="1:21" s="183" customFormat="1" hidden="1">
      <c r="A2200" s="203" t="s">
        <v>622</v>
      </c>
      <c r="B2200" s="203" t="s">
        <v>623</v>
      </c>
      <c r="C2200" s="203" t="s">
        <v>624</v>
      </c>
      <c r="D2200" s="203"/>
      <c r="E2200" s="203" t="s">
        <v>3271</v>
      </c>
      <c r="F2200" s="203" t="s">
        <v>629</v>
      </c>
      <c r="G2200" s="205" t="s">
        <v>629</v>
      </c>
      <c r="H2200" s="203" t="s">
        <v>79</v>
      </c>
      <c r="I2200" s="203" t="s">
        <v>1009</v>
      </c>
      <c r="J2200" s="203" t="s">
        <v>1010</v>
      </c>
      <c r="K2200" s="203" t="s">
        <v>629</v>
      </c>
      <c r="L2200" s="211">
        <v>41549.370219907403</v>
      </c>
      <c r="M2200" s="203" t="s">
        <v>630</v>
      </c>
      <c r="N2200" s="212">
        <v>6</v>
      </c>
      <c r="O2200" s="203" t="s">
        <v>629</v>
      </c>
      <c r="P2200" s="212">
        <v>326040</v>
      </c>
      <c r="Q2200" s="205">
        <v>1</v>
      </c>
      <c r="R2200" s="203" t="s">
        <v>632</v>
      </c>
      <c r="S2200" s="211">
        <v>41550.352430555598</v>
      </c>
      <c r="T2200" s="212">
        <v>-6</v>
      </c>
      <c r="U2200" s="224">
        <v>326040</v>
      </c>
    </row>
    <row r="2201" spans="1:21" s="183" customFormat="1" hidden="1">
      <c r="A2201" s="203" t="s">
        <v>622</v>
      </c>
      <c r="B2201" s="203" t="s">
        <v>623</v>
      </c>
      <c r="C2201" s="203" t="s">
        <v>624</v>
      </c>
      <c r="D2201" s="203"/>
      <c r="E2201" s="203" t="s">
        <v>3271</v>
      </c>
      <c r="F2201" s="203" t="s">
        <v>629</v>
      </c>
      <c r="G2201" s="205" t="s">
        <v>629</v>
      </c>
      <c r="H2201" s="203" t="s">
        <v>79</v>
      </c>
      <c r="I2201" s="203" t="s">
        <v>1076</v>
      </c>
      <c r="J2201" s="203" t="s">
        <v>1077</v>
      </c>
      <c r="K2201" s="203" t="s">
        <v>629</v>
      </c>
      <c r="L2201" s="211">
        <v>41549.370219907403</v>
      </c>
      <c r="M2201" s="203" t="s">
        <v>630</v>
      </c>
      <c r="N2201" s="212">
        <v>2</v>
      </c>
      <c r="O2201" s="203" t="s">
        <v>629</v>
      </c>
      <c r="P2201" s="212">
        <v>69440.34</v>
      </c>
      <c r="Q2201" s="205">
        <v>1</v>
      </c>
      <c r="R2201" s="203" t="s">
        <v>632</v>
      </c>
      <c r="S2201" s="211">
        <v>41550.352430555598</v>
      </c>
      <c r="T2201" s="212">
        <v>-2</v>
      </c>
      <c r="U2201" s="224">
        <v>69440.34</v>
      </c>
    </row>
    <row r="2202" spans="1:21" s="183" customFormat="1" hidden="1">
      <c r="A2202" s="203" t="s">
        <v>622</v>
      </c>
      <c r="B2202" s="203" t="s">
        <v>623</v>
      </c>
      <c r="C2202" s="203" t="s">
        <v>624</v>
      </c>
      <c r="D2202" s="203"/>
      <c r="E2202" s="203" t="s">
        <v>3271</v>
      </c>
      <c r="F2202" s="203" t="s">
        <v>629</v>
      </c>
      <c r="G2202" s="205" t="s">
        <v>629</v>
      </c>
      <c r="H2202" s="203" t="s">
        <v>79</v>
      </c>
      <c r="I2202" s="203" t="s">
        <v>1387</v>
      </c>
      <c r="J2202" s="203" t="s">
        <v>1388</v>
      </c>
      <c r="K2202" s="203" t="s">
        <v>629</v>
      </c>
      <c r="L2202" s="211">
        <v>41549.370219907403</v>
      </c>
      <c r="M2202" s="203" t="s">
        <v>630</v>
      </c>
      <c r="N2202" s="212">
        <v>50</v>
      </c>
      <c r="O2202" s="203" t="s">
        <v>629</v>
      </c>
      <c r="P2202" s="212">
        <v>137500</v>
      </c>
      <c r="Q2202" s="205">
        <v>1</v>
      </c>
      <c r="R2202" s="203" t="s">
        <v>632</v>
      </c>
      <c r="S2202" s="211">
        <v>41550.352430555598</v>
      </c>
      <c r="T2202" s="212">
        <v>-50</v>
      </c>
      <c r="U2202" s="224">
        <v>137500</v>
      </c>
    </row>
    <row r="2203" spans="1:21" s="183" customFormat="1" hidden="1">
      <c r="A2203" s="203" t="s">
        <v>622</v>
      </c>
      <c r="B2203" s="203" t="s">
        <v>623</v>
      </c>
      <c r="C2203" s="203" t="s">
        <v>624</v>
      </c>
      <c r="D2203" s="203"/>
      <c r="E2203" s="203" t="s">
        <v>3271</v>
      </c>
      <c r="F2203" s="203" t="s">
        <v>629</v>
      </c>
      <c r="G2203" s="205" t="s">
        <v>629</v>
      </c>
      <c r="H2203" s="203" t="s">
        <v>79</v>
      </c>
      <c r="I2203" s="203" t="s">
        <v>1117</v>
      </c>
      <c r="J2203" s="203" t="s">
        <v>2979</v>
      </c>
      <c r="K2203" s="203" t="s">
        <v>634</v>
      </c>
      <c r="L2203" s="211">
        <v>41549.370219907403</v>
      </c>
      <c r="M2203" s="203" t="s">
        <v>630</v>
      </c>
      <c r="N2203" s="212">
        <v>6</v>
      </c>
      <c r="O2203" s="203" t="s">
        <v>629</v>
      </c>
      <c r="P2203" s="212">
        <v>93083.04</v>
      </c>
      <c r="Q2203" s="205">
        <v>1</v>
      </c>
      <c r="R2203" s="203" t="s">
        <v>632</v>
      </c>
      <c r="S2203" s="211">
        <v>41550.352430555598</v>
      </c>
      <c r="T2203" s="212">
        <v>-6</v>
      </c>
      <c r="U2203" s="224">
        <v>93083.04</v>
      </c>
    </row>
    <row r="2204" spans="1:21" s="183" customFormat="1" hidden="1">
      <c r="A2204" s="203" t="s">
        <v>622</v>
      </c>
      <c r="B2204" s="203" t="s">
        <v>623</v>
      </c>
      <c r="C2204" s="203" t="s">
        <v>624</v>
      </c>
      <c r="D2204" s="203"/>
      <c r="E2204" s="203" t="s">
        <v>3271</v>
      </c>
      <c r="F2204" s="203" t="s">
        <v>629</v>
      </c>
      <c r="G2204" s="205" t="s">
        <v>629</v>
      </c>
      <c r="H2204" s="203" t="s">
        <v>79</v>
      </c>
      <c r="I2204" s="203" t="s">
        <v>1078</v>
      </c>
      <c r="J2204" s="203" t="s">
        <v>1079</v>
      </c>
      <c r="K2204" s="203" t="s">
        <v>634</v>
      </c>
      <c r="L2204" s="211">
        <v>41549.370219907403</v>
      </c>
      <c r="M2204" s="203" t="s">
        <v>630</v>
      </c>
      <c r="N2204" s="212">
        <v>2</v>
      </c>
      <c r="O2204" s="203" t="s">
        <v>629</v>
      </c>
      <c r="P2204" s="212">
        <v>15676</v>
      </c>
      <c r="Q2204" s="205">
        <v>1</v>
      </c>
      <c r="R2204" s="203" t="s">
        <v>632</v>
      </c>
      <c r="S2204" s="211">
        <v>41550.352430555598</v>
      </c>
      <c r="T2204" s="212">
        <v>-2</v>
      </c>
      <c r="U2204" s="224">
        <v>15676</v>
      </c>
    </row>
    <row r="2205" spans="1:21" s="183" customFormat="1" hidden="1">
      <c r="A2205" s="203" t="s">
        <v>622</v>
      </c>
      <c r="B2205" s="203" t="s">
        <v>623</v>
      </c>
      <c r="C2205" s="203" t="s">
        <v>624</v>
      </c>
      <c r="D2205" s="203"/>
      <c r="E2205" s="203" t="s">
        <v>3271</v>
      </c>
      <c r="F2205" s="203" t="s">
        <v>629</v>
      </c>
      <c r="G2205" s="205" t="s">
        <v>629</v>
      </c>
      <c r="H2205" s="203" t="s">
        <v>79</v>
      </c>
      <c r="I2205" s="203" t="s">
        <v>1504</v>
      </c>
      <c r="J2205" s="203" t="s">
        <v>1505</v>
      </c>
      <c r="K2205" s="203" t="s">
        <v>629</v>
      </c>
      <c r="L2205" s="211">
        <v>41549.370219907403</v>
      </c>
      <c r="M2205" s="203" t="s">
        <v>674</v>
      </c>
      <c r="N2205" s="212">
        <v>2</v>
      </c>
      <c r="O2205" s="203" t="s">
        <v>629</v>
      </c>
      <c r="P2205" s="212">
        <v>6286500</v>
      </c>
      <c r="Q2205" s="205">
        <v>1</v>
      </c>
      <c r="R2205" s="203" t="s">
        <v>632</v>
      </c>
      <c r="S2205" s="211">
        <v>41550.421365740702</v>
      </c>
      <c r="T2205" s="212">
        <v>-2</v>
      </c>
      <c r="U2205" s="224">
        <v>6286500</v>
      </c>
    </row>
    <row r="2206" spans="1:21" s="183" customFormat="1" hidden="1">
      <c r="A2206" s="203" t="s">
        <v>622</v>
      </c>
      <c r="B2206" s="203" t="s">
        <v>623</v>
      </c>
      <c r="C2206" s="203" t="s">
        <v>624</v>
      </c>
      <c r="D2206" s="203"/>
      <c r="E2206" s="203" t="s">
        <v>3271</v>
      </c>
      <c r="F2206" s="203" t="s">
        <v>629</v>
      </c>
      <c r="G2206" s="205" t="s">
        <v>629</v>
      </c>
      <c r="H2206" s="203" t="s">
        <v>79</v>
      </c>
      <c r="I2206" s="203" t="s">
        <v>847</v>
      </c>
      <c r="J2206" s="203" t="s">
        <v>848</v>
      </c>
      <c r="K2206" s="203" t="s">
        <v>629</v>
      </c>
      <c r="L2206" s="211">
        <v>41549.370219907403</v>
      </c>
      <c r="M2206" s="203" t="s">
        <v>630</v>
      </c>
      <c r="N2206" s="212">
        <v>10</v>
      </c>
      <c r="O2206" s="203" t="s">
        <v>629</v>
      </c>
      <c r="P2206" s="212">
        <v>151250</v>
      </c>
      <c r="Q2206" s="205">
        <v>1</v>
      </c>
      <c r="R2206" s="203" t="s">
        <v>632</v>
      </c>
      <c r="S2206" s="211">
        <v>41550.352430555598</v>
      </c>
      <c r="T2206" s="212">
        <v>-10</v>
      </c>
      <c r="U2206" s="224">
        <v>151250</v>
      </c>
    </row>
    <row r="2207" spans="1:21" s="183" customFormat="1" hidden="1">
      <c r="A2207" s="203" t="s">
        <v>622</v>
      </c>
      <c r="B2207" s="203" t="s">
        <v>623</v>
      </c>
      <c r="C2207" s="203" t="s">
        <v>624</v>
      </c>
      <c r="D2207" s="203"/>
      <c r="E2207" s="203" t="s">
        <v>3280</v>
      </c>
      <c r="F2207" s="203" t="s">
        <v>3052</v>
      </c>
      <c r="G2207" s="205">
        <v>2</v>
      </c>
      <c r="H2207" s="203" t="s">
        <v>79</v>
      </c>
      <c r="I2207" s="203" t="s">
        <v>1056</v>
      </c>
      <c r="J2207" s="203" t="s">
        <v>1057</v>
      </c>
      <c r="K2207" s="203" t="s">
        <v>629</v>
      </c>
      <c r="L2207" s="211">
        <v>41558.354791666701</v>
      </c>
      <c r="M2207" s="203" t="s">
        <v>630</v>
      </c>
      <c r="N2207" s="212">
        <v>4</v>
      </c>
      <c r="O2207" s="203" t="s">
        <v>631</v>
      </c>
      <c r="P2207" s="212">
        <v>57000</v>
      </c>
      <c r="Q2207" s="205">
        <v>1</v>
      </c>
      <c r="R2207" s="203" t="s">
        <v>632</v>
      </c>
      <c r="S2207" s="211">
        <v>41556.651585648098</v>
      </c>
      <c r="T2207" s="212">
        <v>-4</v>
      </c>
      <c r="U2207" s="224">
        <v>57000</v>
      </c>
    </row>
    <row r="2208" spans="1:21" s="183" customFormat="1" hidden="1">
      <c r="A2208" s="203" t="s">
        <v>622</v>
      </c>
      <c r="B2208" s="203" t="s">
        <v>623</v>
      </c>
      <c r="C2208" s="203" t="s">
        <v>624</v>
      </c>
      <c r="D2208" s="203"/>
      <c r="E2208" s="203" t="s">
        <v>3280</v>
      </c>
      <c r="F2208" s="203" t="s">
        <v>3052</v>
      </c>
      <c r="G2208" s="205">
        <v>3</v>
      </c>
      <c r="H2208" s="203" t="s">
        <v>79</v>
      </c>
      <c r="I2208" s="203" t="s">
        <v>1107</v>
      </c>
      <c r="J2208" s="203" t="s">
        <v>1108</v>
      </c>
      <c r="K2208" s="203" t="s">
        <v>629</v>
      </c>
      <c r="L2208" s="211">
        <v>41558.354791666701</v>
      </c>
      <c r="M2208" s="203" t="s">
        <v>630</v>
      </c>
      <c r="N2208" s="212">
        <v>4</v>
      </c>
      <c r="O2208" s="203" t="s">
        <v>631</v>
      </c>
      <c r="P2208" s="212">
        <v>28730.639999999999</v>
      </c>
      <c r="Q2208" s="205">
        <v>1</v>
      </c>
      <c r="R2208" s="203" t="s">
        <v>632</v>
      </c>
      <c r="S2208" s="211">
        <v>41556.651585648098</v>
      </c>
      <c r="T2208" s="212">
        <v>-4</v>
      </c>
      <c r="U2208" s="224">
        <v>28730.639999999999</v>
      </c>
    </row>
    <row r="2209" spans="1:23" s="183" customFormat="1" hidden="1">
      <c r="A2209" s="203" t="s">
        <v>622</v>
      </c>
      <c r="B2209" s="203" t="s">
        <v>623</v>
      </c>
      <c r="C2209" s="203" t="s">
        <v>624</v>
      </c>
      <c r="D2209" s="203"/>
      <c r="E2209" s="203" t="s">
        <v>3280</v>
      </c>
      <c r="F2209" s="203" t="s">
        <v>3052</v>
      </c>
      <c r="G2209" s="205">
        <v>4</v>
      </c>
      <c r="H2209" s="203" t="s">
        <v>79</v>
      </c>
      <c r="I2209" s="203" t="s">
        <v>1355</v>
      </c>
      <c r="J2209" s="203" t="s">
        <v>1356</v>
      </c>
      <c r="K2209" s="203" t="s">
        <v>629</v>
      </c>
      <c r="L2209" s="211">
        <v>41558.354791666701</v>
      </c>
      <c r="M2209" s="203" t="s">
        <v>630</v>
      </c>
      <c r="N2209" s="212">
        <v>1</v>
      </c>
      <c r="O2209" s="203" t="s">
        <v>1011</v>
      </c>
      <c r="P2209" s="212">
        <v>36740</v>
      </c>
      <c r="Q2209" s="205">
        <v>1</v>
      </c>
      <c r="R2209" s="203" t="s">
        <v>632</v>
      </c>
      <c r="S2209" s="211">
        <v>41556.651585648098</v>
      </c>
      <c r="T2209" s="212">
        <v>-1</v>
      </c>
      <c r="U2209" s="224">
        <v>36740</v>
      </c>
    </row>
    <row r="2210" spans="1:23" s="183" customFormat="1" hidden="1">
      <c r="A2210" s="203" t="s">
        <v>622</v>
      </c>
      <c r="B2210" s="203" t="s">
        <v>623</v>
      </c>
      <c r="C2210" s="203" t="s">
        <v>624</v>
      </c>
      <c r="D2210" s="203"/>
      <c r="E2210" s="203" t="s">
        <v>3280</v>
      </c>
      <c r="F2210" s="203" t="s">
        <v>3281</v>
      </c>
      <c r="G2210" s="205">
        <v>1</v>
      </c>
      <c r="H2210" s="203" t="s">
        <v>79</v>
      </c>
      <c r="I2210" s="203" t="s">
        <v>3282</v>
      </c>
      <c r="J2210" s="203" t="s">
        <v>3283</v>
      </c>
      <c r="K2210" s="203" t="s">
        <v>629</v>
      </c>
      <c r="L2210" s="211">
        <v>41578.346747685202</v>
      </c>
      <c r="M2210" s="203" t="s">
        <v>630</v>
      </c>
      <c r="N2210" s="212">
        <v>10</v>
      </c>
      <c r="O2210" s="203" t="s">
        <v>631</v>
      </c>
      <c r="P2210" s="212">
        <v>99000</v>
      </c>
      <c r="Q2210" s="205">
        <v>1</v>
      </c>
      <c r="R2210" s="203" t="s">
        <v>632</v>
      </c>
      <c r="S2210" s="211">
        <v>41556.715173611097</v>
      </c>
      <c r="T2210" s="212">
        <v>-6</v>
      </c>
      <c r="U2210" s="224">
        <v>59400</v>
      </c>
    </row>
    <row r="2211" spans="1:23" s="183" customFormat="1" hidden="1">
      <c r="A2211" s="203" t="s">
        <v>622</v>
      </c>
      <c r="B2211" s="203" t="s">
        <v>623</v>
      </c>
      <c r="C2211" s="203" t="s">
        <v>624</v>
      </c>
      <c r="D2211" s="203"/>
      <c r="E2211" s="203" t="s">
        <v>3280</v>
      </c>
      <c r="F2211" s="203" t="s">
        <v>3281</v>
      </c>
      <c r="G2211" s="205">
        <v>2</v>
      </c>
      <c r="H2211" s="203" t="s">
        <v>79</v>
      </c>
      <c r="I2211" s="203" t="s">
        <v>2102</v>
      </c>
      <c r="J2211" s="203" t="s">
        <v>2103</v>
      </c>
      <c r="K2211" s="203" t="s">
        <v>629</v>
      </c>
      <c r="L2211" s="211">
        <v>41578.346747685202</v>
      </c>
      <c r="M2211" s="203" t="s">
        <v>630</v>
      </c>
      <c r="N2211" s="212">
        <v>3</v>
      </c>
      <c r="O2211" s="203" t="s">
        <v>1011</v>
      </c>
      <c r="P2211" s="212">
        <v>107844</v>
      </c>
      <c r="Q2211" s="205">
        <v>1</v>
      </c>
      <c r="R2211" s="203" t="s">
        <v>632</v>
      </c>
      <c r="S2211" s="211">
        <v>41556.715173611097</v>
      </c>
      <c r="T2211" s="212">
        <v>-3</v>
      </c>
      <c r="U2211" s="224">
        <v>107844</v>
      </c>
    </row>
    <row r="2212" spans="1:23" s="183" customFormat="1" hidden="1">
      <c r="A2212" s="203" t="s">
        <v>622</v>
      </c>
      <c r="B2212" s="203" t="s">
        <v>623</v>
      </c>
      <c r="C2212" s="203" t="s">
        <v>624</v>
      </c>
      <c r="D2212" s="203"/>
      <c r="E2212" s="203" t="s">
        <v>3280</v>
      </c>
      <c r="F2212" s="203" t="s">
        <v>3284</v>
      </c>
      <c r="G2212" s="205">
        <v>1</v>
      </c>
      <c r="H2212" s="203" t="s">
        <v>79</v>
      </c>
      <c r="I2212" s="203" t="s">
        <v>792</v>
      </c>
      <c r="J2212" s="203" t="s">
        <v>350</v>
      </c>
      <c r="K2212" s="203" t="s">
        <v>629</v>
      </c>
      <c r="L2212" s="211">
        <v>41572.602696759299</v>
      </c>
      <c r="M2212" s="203" t="s">
        <v>630</v>
      </c>
      <c r="N2212" s="212">
        <v>3</v>
      </c>
      <c r="O2212" s="203" t="s">
        <v>631</v>
      </c>
      <c r="P2212" s="212">
        <v>2191374.9900000002</v>
      </c>
      <c r="Q2212" s="205">
        <v>1</v>
      </c>
      <c r="R2212" s="203" t="s">
        <v>632</v>
      </c>
      <c r="S2212" s="211">
        <v>41558.379259259302</v>
      </c>
      <c r="T2212" s="212">
        <v>-3</v>
      </c>
      <c r="U2212" s="224">
        <v>2191374.9900000002</v>
      </c>
    </row>
    <row r="2213" spans="1:23" s="183" customFormat="1" hidden="1">
      <c r="A2213" s="203" t="s">
        <v>622</v>
      </c>
      <c r="B2213" s="203" t="s">
        <v>623</v>
      </c>
      <c r="C2213" s="203" t="s">
        <v>624</v>
      </c>
      <c r="D2213" s="203"/>
      <c r="E2213" s="203" t="s">
        <v>3280</v>
      </c>
      <c r="F2213" s="203" t="s">
        <v>3285</v>
      </c>
      <c r="G2213" s="205">
        <v>1</v>
      </c>
      <c r="H2213" s="203" t="s">
        <v>79</v>
      </c>
      <c r="I2213" s="203" t="s">
        <v>3065</v>
      </c>
      <c r="J2213" s="203" t="s">
        <v>3066</v>
      </c>
      <c r="K2213" s="203" t="s">
        <v>634</v>
      </c>
      <c r="L2213" s="211">
        <v>41571.667233796303</v>
      </c>
      <c r="M2213" s="203" t="s">
        <v>630</v>
      </c>
      <c r="N2213" s="212">
        <v>1</v>
      </c>
      <c r="O2213" s="203" t="s">
        <v>631</v>
      </c>
      <c r="P2213" s="212">
        <v>445500</v>
      </c>
      <c r="Q2213" s="205">
        <v>1</v>
      </c>
      <c r="R2213" s="203" t="s">
        <v>632</v>
      </c>
      <c r="S2213" s="211">
        <v>41568.616099537001</v>
      </c>
      <c r="T2213" s="212">
        <v>-1</v>
      </c>
      <c r="U2213" s="224">
        <v>445500</v>
      </c>
    </row>
    <row r="2214" spans="1:23" s="183" customFormat="1" hidden="1">
      <c r="A2214" s="203" t="s">
        <v>622</v>
      </c>
      <c r="B2214" s="203" t="s">
        <v>623</v>
      </c>
      <c r="C2214" s="203" t="s">
        <v>624</v>
      </c>
      <c r="D2214" s="203"/>
      <c r="E2214" s="203" t="s">
        <v>3280</v>
      </c>
      <c r="F2214" s="203" t="s">
        <v>3286</v>
      </c>
      <c r="G2214" s="205">
        <v>1</v>
      </c>
      <c r="H2214" s="203" t="s">
        <v>79</v>
      </c>
      <c r="I2214" s="203" t="s">
        <v>3202</v>
      </c>
      <c r="J2214" s="203" t="s">
        <v>3203</v>
      </c>
      <c r="K2214" s="203" t="s">
        <v>629</v>
      </c>
      <c r="L2214" s="211">
        <v>41586.446423611102</v>
      </c>
      <c r="M2214" s="203" t="s">
        <v>630</v>
      </c>
      <c r="N2214" s="212">
        <v>1</v>
      </c>
      <c r="O2214" s="203" t="s">
        <v>1190</v>
      </c>
      <c r="P2214" s="212">
        <v>8400900</v>
      </c>
      <c r="Q2214" s="205">
        <v>1</v>
      </c>
      <c r="R2214" s="203" t="s">
        <v>632</v>
      </c>
      <c r="S2214" s="211">
        <v>41575.660879629599</v>
      </c>
      <c r="T2214" s="212">
        <v>-1</v>
      </c>
      <c r="U2214" s="224">
        <v>8400900</v>
      </c>
    </row>
    <row r="2215" spans="1:23" s="183" customFormat="1" hidden="1">
      <c r="A2215" s="203" t="s">
        <v>622</v>
      </c>
      <c r="B2215" s="203" t="s">
        <v>623</v>
      </c>
      <c r="C2215" s="203" t="s">
        <v>624</v>
      </c>
      <c r="D2215" s="203"/>
      <c r="E2215" s="203" t="s">
        <v>3280</v>
      </c>
      <c r="F2215" s="203" t="s">
        <v>3287</v>
      </c>
      <c r="G2215" s="205">
        <v>1</v>
      </c>
      <c r="H2215" s="203" t="s">
        <v>79</v>
      </c>
      <c r="I2215" s="203" t="s">
        <v>3288</v>
      </c>
      <c r="J2215" s="203" t="s">
        <v>3289</v>
      </c>
      <c r="K2215" s="203" t="s">
        <v>634</v>
      </c>
      <c r="L2215" s="211">
        <v>41607.491296296299</v>
      </c>
      <c r="M2215" s="203" t="s">
        <v>630</v>
      </c>
      <c r="N2215" s="212">
        <v>4</v>
      </c>
      <c r="O2215" s="203" t="s">
        <v>725</v>
      </c>
      <c r="P2215" s="212">
        <v>65200</v>
      </c>
      <c r="Q2215" s="205">
        <v>1</v>
      </c>
      <c r="R2215" s="203" t="s">
        <v>632</v>
      </c>
      <c r="S2215" s="211">
        <v>41605.638344907398</v>
      </c>
      <c r="T2215" s="212">
        <v>-4</v>
      </c>
      <c r="U2215" s="224">
        <v>65200</v>
      </c>
    </row>
    <row r="2216" spans="1:23" s="183" customFormat="1" hidden="1">
      <c r="A2216" s="203" t="s">
        <v>622</v>
      </c>
      <c r="B2216" s="203" t="s">
        <v>623</v>
      </c>
      <c r="C2216" s="203" t="s">
        <v>624</v>
      </c>
      <c r="D2216" s="203"/>
      <c r="E2216" s="203" t="s">
        <v>3280</v>
      </c>
      <c r="F2216" s="203" t="s">
        <v>3287</v>
      </c>
      <c r="G2216" s="205">
        <v>2</v>
      </c>
      <c r="H2216" s="203" t="s">
        <v>79</v>
      </c>
      <c r="I2216" s="203" t="s">
        <v>820</v>
      </c>
      <c r="J2216" s="203" t="s">
        <v>821</v>
      </c>
      <c r="K2216" s="203" t="s">
        <v>634</v>
      </c>
      <c r="L2216" s="211">
        <v>41607.491296296299</v>
      </c>
      <c r="M2216" s="203" t="s">
        <v>630</v>
      </c>
      <c r="N2216" s="212">
        <v>1</v>
      </c>
      <c r="O2216" s="203" t="s">
        <v>710</v>
      </c>
      <c r="P2216" s="212">
        <v>30000</v>
      </c>
      <c r="Q2216" s="205">
        <v>1</v>
      </c>
      <c r="R2216" s="203" t="s">
        <v>632</v>
      </c>
      <c r="S2216" s="211">
        <v>41605.638344907398</v>
      </c>
      <c r="T2216" s="212">
        <v>-1</v>
      </c>
      <c r="U2216" s="224">
        <v>30000</v>
      </c>
    </row>
    <row r="2217" spans="1:23" s="183" customFormat="1" hidden="1">
      <c r="A2217" s="203" t="s">
        <v>622</v>
      </c>
      <c r="B2217" s="203" t="s">
        <v>623</v>
      </c>
      <c r="C2217" s="203" t="s">
        <v>624</v>
      </c>
      <c r="D2217" s="203"/>
      <c r="E2217" s="203" t="s">
        <v>3280</v>
      </c>
      <c r="F2217" s="203" t="s">
        <v>3287</v>
      </c>
      <c r="G2217" s="205">
        <v>3</v>
      </c>
      <c r="H2217" s="203" t="s">
        <v>79</v>
      </c>
      <c r="I2217" s="203" t="s">
        <v>1507</v>
      </c>
      <c r="J2217" s="203" t="s">
        <v>375</v>
      </c>
      <c r="K2217" s="203" t="s">
        <v>634</v>
      </c>
      <c r="L2217" s="211">
        <v>41607.491296296299</v>
      </c>
      <c r="M2217" s="203" t="s">
        <v>630</v>
      </c>
      <c r="N2217" s="212">
        <v>1</v>
      </c>
      <c r="O2217" s="203" t="s">
        <v>631</v>
      </c>
      <c r="P2217" s="212">
        <v>110673.75</v>
      </c>
      <c r="Q2217" s="205">
        <v>1</v>
      </c>
      <c r="R2217" s="203" t="s">
        <v>632</v>
      </c>
      <c r="S2217" s="211">
        <v>41605.638344907398</v>
      </c>
      <c r="T2217" s="212">
        <v>-1</v>
      </c>
      <c r="U2217" s="224">
        <v>110673.75</v>
      </c>
    </row>
    <row r="2218" spans="1:23" s="183" customFormat="1" hidden="1">
      <c r="A2218" s="203" t="s">
        <v>622</v>
      </c>
      <c r="B2218" s="203" t="s">
        <v>623</v>
      </c>
      <c r="C2218" s="203" t="s">
        <v>624</v>
      </c>
      <c r="D2218" s="203"/>
      <c r="E2218" s="203" t="s">
        <v>3280</v>
      </c>
      <c r="F2218" s="203" t="s">
        <v>3287</v>
      </c>
      <c r="G2218" s="205">
        <v>4</v>
      </c>
      <c r="H2218" s="203" t="s">
        <v>79</v>
      </c>
      <c r="I2218" s="203" t="s">
        <v>3290</v>
      </c>
      <c r="J2218" s="203" t="s">
        <v>3291</v>
      </c>
      <c r="K2218" s="203" t="s">
        <v>634</v>
      </c>
      <c r="L2218" s="211">
        <v>41607.491296296299</v>
      </c>
      <c r="M2218" s="203" t="s">
        <v>630</v>
      </c>
      <c r="N2218" s="212">
        <v>1</v>
      </c>
      <c r="O2218" s="203" t="s">
        <v>1190</v>
      </c>
      <c r="P2218" s="212">
        <v>955597</v>
      </c>
      <c r="Q2218" s="205">
        <v>1</v>
      </c>
      <c r="R2218" s="203" t="s">
        <v>632</v>
      </c>
      <c r="S2218" s="211">
        <v>41605.638344907398</v>
      </c>
      <c r="T2218" s="212">
        <v>-1</v>
      </c>
      <c r="U2218" s="224">
        <v>955597</v>
      </c>
    </row>
    <row r="2219" spans="1:23" s="183" customFormat="1" hidden="1">
      <c r="A2219" s="203" t="s">
        <v>622</v>
      </c>
      <c r="B2219" s="203" t="s">
        <v>623</v>
      </c>
      <c r="C2219" s="203" t="s">
        <v>624</v>
      </c>
      <c r="D2219" s="203"/>
      <c r="E2219" s="203" t="s">
        <v>3280</v>
      </c>
      <c r="F2219" s="203" t="s">
        <v>3287</v>
      </c>
      <c r="G2219" s="205">
        <v>5</v>
      </c>
      <c r="H2219" s="203" t="s">
        <v>79</v>
      </c>
      <c r="I2219" s="203" t="s">
        <v>1094</v>
      </c>
      <c r="J2219" s="203" t="s">
        <v>371</v>
      </c>
      <c r="K2219" s="203" t="s">
        <v>634</v>
      </c>
      <c r="L2219" s="211">
        <v>41607.491296296299</v>
      </c>
      <c r="M2219" s="203" t="s">
        <v>630</v>
      </c>
      <c r="N2219" s="212">
        <v>1</v>
      </c>
      <c r="O2219" s="203" t="s">
        <v>631</v>
      </c>
      <c r="P2219" s="212">
        <v>58525</v>
      </c>
      <c r="Q2219" s="205">
        <v>1</v>
      </c>
      <c r="R2219" s="203" t="s">
        <v>632</v>
      </c>
      <c r="S2219" s="211">
        <v>41605.6383333333</v>
      </c>
      <c r="T2219" s="212">
        <v>-1</v>
      </c>
      <c r="U2219" s="224">
        <v>58525</v>
      </c>
    </row>
    <row r="2220" spans="1:23" s="183" customFormat="1" hidden="1">
      <c r="A2220" s="203" t="s">
        <v>622</v>
      </c>
      <c r="B2220" s="203" t="s">
        <v>623</v>
      </c>
      <c r="C2220" s="203" t="s">
        <v>624</v>
      </c>
      <c r="D2220" s="228"/>
      <c r="E2220" s="203" t="s">
        <v>3280</v>
      </c>
      <c r="F2220" s="203" t="s">
        <v>3292</v>
      </c>
      <c r="G2220" s="205">
        <v>1</v>
      </c>
      <c r="H2220" s="203" t="s">
        <v>79</v>
      </c>
      <c r="I2220" s="203" t="s">
        <v>2111</v>
      </c>
      <c r="J2220" s="203" t="s">
        <v>372</v>
      </c>
      <c r="K2220" s="203" t="s">
        <v>629</v>
      </c>
      <c r="L2220" s="211">
        <v>41593.311516203699</v>
      </c>
      <c r="M2220" s="203" t="s">
        <v>630</v>
      </c>
      <c r="N2220" s="212">
        <v>70</v>
      </c>
      <c r="O2220" s="203" t="s">
        <v>1861</v>
      </c>
      <c r="P2220" s="212">
        <v>843761.8</v>
      </c>
      <c r="Q2220" s="205">
        <v>1</v>
      </c>
      <c r="R2220" s="203" t="s">
        <v>632</v>
      </c>
      <c r="S2220" s="211">
        <v>41578.669930555603</v>
      </c>
      <c r="T2220" s="212">
        <v>-70</v>
      </c>
      <c r="U2220" s="224">
        <v>843761.8</v>
      </c>
    </row>
    <row r="2221" spans="1:23" ht="14.25" customHeight="1">
      <c r="A2221" s="203" t="s">
        <v>622</v>
      </c>
      <c r="B2221" s="203" t="s">
        <v>623</v>
      </c>
      <c r="C2221" s="206" t="s">
        <v>624</v>
      </c>
      <c r="D2221" s="207"/>
      <c r="E2221" s="188" t="s">
        <v>3280</v>
      </c>
      <c r="F2221" s="203" t="s">
        <v>3293</v>
      </c>
      <c r="G2221" s="205">
        <v>1</v>
      </c>
      <c r="H2221" s="206" t="s">
        <v>79</v>
      </c>
      <c r="I2221" s="188" t="s">
        <v>3294</v>
      </c>
      <c r="J2221" s="190" t="s">
        <v>3295</v>
      </c>
      <c r="K2221" s="188" t="s">
        <v>634</v>
      </c>
      <c r="L2221" s="213">
        <v>41628.667199074102</v>
      </c>
      <c r="M2221" s="206" t="s">
        <v>630</v>
      </c>
      <c r="N2221" s="214">
        <v>2</v>
      </c>
      <c r="O2221" s="188" t="s">
        <v>631</v>
      </c>
      <c r="P2221" s="212">
        <v>696000</v>
      </c>
      <c r="Q2221" s="225">
        <v>1</v>
      </c>
      <c r="R2221" s="188" t="s">
        <v>632</v>
      </c>
      <c r="S2221" s="213">
        <v>41617.572164351899</v>
      </c>
      <c r="T2221" s="226">
        <v>-2</v>
      </c>
      <c r="U2221" s="224">
        <v>696000</v>
      </c>
      <c r="V2221" s="227">
        <f>L2221-S2221</f>
        <v>11.095034722202399</v>
      </c>
      <c r="W2221" s="193" t="s">
        <v>635</v>
      </c>
    </row>
    <row r="2222" spans="1:23" s="183" customFormat="1" hidden="1">
      <c r="A2222" s="203" t="s">
        <v>622</v>
      </c>
      <c r="B2222" s="203" t="s">
        <v>623</v>
      </c>
      <c r="C2222" s="203" t="s">
        <v>624</v>
      </c>
      <c r="D2222" s="208"/>
      <c r="E2222" s="203" t="s">
        <v>3296</v>
      </c>
      <c r="F2222" s="203" t="s">
        <v>3297</v>
      </c>
      <c r="G2222" s="205">
        <v>1</v>
      </c>
      <c r="H2222" s="203" t="s">
        <v>79</v>
      </c>
      <c r="I2222" s="203" t="s">
        <v>1094</v>
      </c>
      <c r="J2222" s="203" t="s">
        <v>371</v>
      </c>
      <c r="K2222" s="203" t="s">
        <v>629</v>
      </c>
      <c r="L2222" s="211">
        <v>41575.583935185197</v>
      </c>
      <c r="M2222" s="203" t="s">
        <v>630</v>
      </c>
      <c r="N2222" s="212">
        <v>6</v>
      </c>
      <c r="O2222" s="203" t="s">
        <v>631</v>
      </c>
      <c r="P2222" s="212">
        <v>326700</v>
      </c>
      <c r="Q2222" s="205">
        <v>1</v>
      </c>
      <c r="R2222" s="203" t="s">
        <v>632</v>
      </c>
      <c r="S2222" s="211">
        <v>41576.713900463001</v>
      </c>
      <c r="T2222" s="212">
        <v>-6</v>
      </c>
      <c r="U2222" s="224">
        <v>351150</v>
      </c>
    </row>
    <row r="2223" spans="1:23" s="183" customFormat="1" hidden="1">
      <c r="A2223" s="203" t="s">
        <v>622</v>
      </c>
      <c r="B2223" s="203" t="s">
        <v>623</v>
      </c>
      <c r="C2223" s="203" t="s">
        <v>624</v>
      </c>
      <c r="D2223" s="203"/>
      <c r="E2223" s="203" t="s">
        <v>3296</v>
      </c>
      <c r="F2223" s="203" t="s">
        <v>3297</v>
      </c>
      <c r="G2223" s="205">
        <v>2</v>
      </c>
      <c r="H2223" s="203" t="s">
        <v>79</v>
      </c>
      <c r="I2223" s="203" t="s">
        <v>1507</v>
      </c>
      <c r="J2223" s="203" t="s">
        <v>375</v>
      </c>
      <c r="K2223" s="203" t="s">
        <v>629</v>
      </c>
      <c r="L2223" s="211">
        <v>41575.583761574097</v>
      </c>
      <c r="M2223" s="203" t="s">
        <v>630</v>
      </c>
      <c r="N2223" s="212">
        <v>3</v>
      </c>
      <c r="O2223" s="203" t="s">
        <v>631</v>
      </c>
      <c r="P2223" s="212">
        <v>298485</v>
      </c>
      <c r="Q2223" s="205">
        <v>1</v>
      </c>
      <c r="R2223" s="203" t="s">
        <v>632</v>
      </c>
      <c r="S2223" s="211">
        <v>41576.713900463001</v>
      </c>
      <c r="T2223" s="212">
        <v>-3</v>
      </c>
      <c r="U2223" s="224">
        <v>332021.25</v>
      </c>
    </row>
    <row r="2224" spans="1:23" s="183" customFormat="1" hidden="1">
      <c r="A2224" s="203" t="s">
        <v>622</v>
      </c>
      <c r="B2224" s="203" t="s">
        <v>623</v>
      </c>
      <c r="C2224" s="203" t="s">
        <v>624</v>
      </c>
      <c r="D2224" s="203"/>
      <c r="E2224" s="203" t="s">
        <v>3296</v>
      </c>
      <c r="F2224" s="203" t="s">
        <v>3297</v>
      </c>
      <c r="G2224" s="205">
        <v>3</v>
      </c>
      <c r="H2224" s="203" t="s">
        <v>79</v>
      </c>
      <c r="I2224" s="203" t="s">
        <v>1054</v>
      </c>
      <c r="J2224" s="203" t="s">
        <v>1055</v>
      </c>
      <c r="K2224" s="203" t="s">
        <v>629</v>
      </c>
      <c r="L2224" s="211">
        <v>41575.583576388897</v>
      </c>
      <c r="M2224" s="203" t="s">
        <v>630</v>
      </c>
      <c r="N2224" s="212">
        <v>8</v>
      </c>
      <c r="O2224" s="203" t="s">
        <v>631</v>
      </c>
      <c r="P2224" s="212">
        <v>59400</v>
      </c>
      <c r="Q2224" s="205">
        <v>1</v>
      </c>
      <c r="R2224" s="203" t="s">
        <v>632</v>
      </c>
      <c r="S2224" s="211">
        <v>41576.713900463001</v>
      </c>
      <c r="T2224" s="212">
        <v>-8</v>
      </c>
      <c r="U2224" s="224">
        <v>59400</v>
      </c>
    </row>
    <row r="2225" spans="1:21" s="183" customFormat="1" hidden="1">
      <c r="A2225" s="203" t="s">
        <v>622</v>
      </c>
      <c r="B2225" s="203" t="s">
        <v>623</v>
      </c>
      <c r="C2225" s="203" t="s">
        <v>624</v>
      </c>
      <c r="D2225" s="203"/>
      <c r="E2225" s="203" t="s">
        <v>3296</v>
      </c>
      <c r="F2225" s="203" t="s">
        <v>3297</v>
      </c>
      <c r="G2225" s="205">
        <v>4</v>
      </c>
      <c r="H2225" s="203" t="s">
        <v>79</v>
      </c>
      <c r="I2225" s="203" t="s">
        <v>1590</v>
      </c>
      <c r="J2225" s="203" t="s">
        <v>1591</v>
      </c>
      <c r="K2225" s="203" t="s">
        <v>629</v>
      </c>
      <c r="L2225" s="211">
        <v>41575.583356481497</v>
      </c>
      <c r="M2225" s="203" t="s">
        <v>630</v>
      </c>
      <c r="N2225" s="212">
        <v>5</v>
      </c>
      <c r="O2225" s="203" t="s">
        <v>631</v>
      </c>
      <c r="P2225" s="212">
        <v>38250</v>
      </c>
      <c r="Q2225" s="205">
        <v>1</v>
      </c>
      <c r="R2225" s="203" t="s">
        <v>632</v>
      </c>
      <c r="S2225" s="211">
        <v>41576.713900463001</v>
      </c>
      <c r="T2225" s="212">
        <v>-5</v>
      </c>
      <c r="U2225" s="224">
        <v>38250</v>
      </c>
    </row>
    <row r="2226" spans="1:21" s="183" customFormat="1" hidden="1">
      <c r="A2226" s="203" t="s">
        <v>622</v>
      </c>
      <c r="B2226" s="203" t="s">
        <v>623</v>
      </c>
      <c r="C2226" s="203" t="s">
        <v>624</v>
      </c>
      <c r="D2226" s="203"/>
      <c r="E2226" s="203" t="s">
        <v>3296</v>
      </c>
      <c r="F2226" s="203" t="s">
        <v>3297</v>
      </c>
      <c r="G2226" s="205">
        <v>5</v>
      </c>
      <c r="H2226" s="203" t="s">
        <v>79</v>
      </c>
      <c r="I2226" s="203" t="s">
        <v>1093</v>
      </c>
      <c r="J2226" s="203" t="s">
        <v>445</v>
      </c>
      <c r="K2226" s="203" t="s">
        <v>629</v>
      </c>
      <c r="L2226" s="211">
        <v>41575.583831018499</v>
      </c>
      <c r="M2226" s="203" t="s">
        <v>630</v>
      </c>
      <c r="N2226" s="212">
        <v>4</v>
      </c>
      <c r="O2226" s="203" t="s">
        <v>778</v>
      </c>
      <c r="P2226" s="212">
        <v>42761.919999999998</v>
      </c>
      <c r="Q2226" s="205">
        <v>1</v>
      </c>
      <c r="R2226" s="203" t="s">
        <v>632</v>
      </c>
      <c r="S2226" s="211">
        <v>41576.713900463001</v>
      </c>
      <c r="T2226" s="212">
        <v>-4</v>
      </c>
      <c r="U2226" s="224">
        <v>17687.439999999999</v>
      </c>
    </row>
    <row r="2227" spans="1:21" s="183" customFormat="1" hidden="1">
      <c r="A2227" s="203" t="s">
        <v>622</v>
      </c>
      <c r="B2227" s="203" t="s">
        <v>623</v>
      </c>
      <c r="C2227" s="203" t="s">
        <v>624</v>
      </c>
      <c r="D2227" s="203"/>
      <c r="E2227" s="203" t="s">
        <v>3296</v>
      </c>
      <c r="F2227" s="203" t="s">
        <v>3297</v>
      </c>
      <c r="G2227" s="205">
        <v>6</v>
      </c>
      <c r="H2227" s="203" t="s">
        <v>79</v>
      </c>
      <c r="I2227" s="203" t="s">
        <v>1325</v>
      </c>
      <c r="J2227" s="203" t="s">
        <v>1326</v>
      </c>
      <c r="K2227" s="203" t="s">
        <v>629</v>
      </c>
      <c r="L2227" s="211">
        <v>41575.5835069444</v>
      </c>
      <c r="M2227" s="203" t="s">
        <v>630</v>
      </c>
      <c r="N2227" s="212">
        <v>4</v>
      </c>
      <c r="O2227" s="203" t="s">
        <v>710</v>
      </c>
      <c r="P2227" s="212">
        <v>148500</v>
      </c>
      <c r="Q2227" s="205">
        <v>1</v>
      </c>
      <c r="R2227" s="203" t="s">
        <v>632</v>
      </c>
      <c r="S2227" s="211">
        <v>41576.713900463001</v>
      </c>
      <c r="T2227" s="212">
        <v>-4</v>
      </c>
      <c r="U2227" s="224">
        <v>148500</v>
      </c>
    </row>
    <row r="2228" spans="1:21" s="183" customFormat="1" hidden="1">
      <c r="A2228" s="203" t="s">
        <v>622</v>
      </c>
      <c r="B2228" s="203" t="s">
        <v>623</v>
      </c>
      <c r="C2228" s="203" t="s">
        <v>624</v>
      </c>
      <c r="D2228" s="203"/>
      <c r="E2228" s="203" t="s">
        <v>3296</v>
      </c>
      <c r="F2228" s="203" t="s">
        <v>3297</v>
      </c>
      <c r="G2228" s="205">
        <v>7</v>
      </c>
      <c r="H2228" s="203" t="s">
        <v>79</v>
      </c>
      <c r="I2228" s="203" t="s">
        <v>1074</v>
      </c>
      <c r="J2228" s="203" t="s">
        <v>1075</v>
      </c>
      <c r="K2228" s="203" t="s">
        <v>629</v>
      </c>
      <c r="L2228" s="211">
        <v>41575.583356481497</v>
      </c>
      <c r="M2228" s="203" t="s">
        <v>630</v>
      </c>
      <c r="N2228" s="212">
        <v>8</v>
      </c>
      <c r="O2228" s="203" t="s">
        <v>631</v>
      </c>
      <c r="P2228" s="212">
        <v>91281.12</v>
      </c>
      <c r="Q2228" s="205">
        <v>1</v>
      </c>
      <c r="R2228" s="203" t="s">
        <v>632</v>
      </c>
      <c r="S2228" s="211">
        <v>41576.713900463001</v>
      </c>
      <c r="T2228" s="212">
        <v>-8</v>
      </c>
      <c r="U2228" s="224">
        <v>91281.12</v>
      </c>
    </row>
    <row r="2229" spans="1:21" s="183" customFormat="1" hidden="1">
      <c r="A2229" s="203" t="s">
        <v>622</v>
      </c>
      <c r="B2229" s="203" t="s">
        <v>623</v>
      </c>
      <c r="C2229" s="203" t="s">
        <v>624</v>
      </c>
      <c r="D2229" s="203"/>
      <c r="E2229" s="203" t="s">
        <v>3296</v>
      </c>
      <c r="F2229" s="203" t="s">
        <v>3297</v>
      </c>
      <c r="G2229" s="205">
        <v>8</v>
      </c>
      <c r="H2229" s="203" t="s">
        <v>79</v>
      </c>
      <c r="I2229" s="203" t="s">
        <v>3298</v>
      </c>
      <c r="J2229" s="203" t="s">
        <v>3299</v>
      </c>
      <c r="K2229" s="203" t="s">
        <v>629</v>
      </c>
      <c r="L2229" s="211">
        <v>41575.583854166704</v>
      </c>
      <c r="M2229" s="203" t="s">
        <v>630</v>
      </c>
      <c r="N2229" s="212">
        <v>4</v>
      </c>
      <c r="O2229" s="203" t="s">
        <v>778</v>
      </c>
      <c r="P2229" s="212">
        <v>280000</v>
      </c>
      <c r="Q2229" s="205">
        <v>1</v>
      </c>
      <c r="R2229" s="203" t="s">
        <v>632</v>
      </c>
      <c r="S2229" s="211">
        <v>41576.713900463001</v>
      </c>
      <c r="T2229" s="212">
        <v>-4</v>
      </c>
      <c r="U2229" s="224">
        <v>280000</v>
      </c>
    </row>
    <row r="2230" spans="1:21" s="183" customFormat="1" hidden="1">
      <c r="A2230" s="203" t="s">
        <v>622</v>
      </c>
      <c r="B2230" s="203" t="s">
        <v>623</v>
      </c>
      <c r="C2230" s="203" t="s">
        <v>624</v>
      </c>
      <c r="D2230" s="203"/>
      <c r="E2230" s="203" t="s">
        <v>3296</v>
      </c>
      <c r="F2230" s="203" t="s">
        <v>3297</v>
      </c>
      <c r="G2230" s="205">
        <v>9</v>
      </c>
      <c r="H2230" s="203" t="s">
        <v>79</v>
      </c>
      <c r="I2230" s="203" t="s">
        <v>3300</v>
      </c>
      <c r="J2230" s="203" t="s">
        <v>3301</v>
      </c>
      <c r="K2230" s="203" t="s">
        <v>629</v>
      </c>
      <c r="L2230" s="211">
        <v>41575.583541666703</v>
      </c>
      <c r="M2230" s="203" t="s">
        <v>630</v>
      </c>
      <c r="N2230" s="212">
        <v>4</v>
      </c>
      <c r="O2230" s="203" t="s">
        <v>631</v>
      </c>
      <c r="P2230" s="212">
        <v>120000</v>
      </c>
      <c r="Q2230" s="205">
        <v>1</v>
      </c>
      <c r="R2230" s="203" t="s">
        <v>632</v>
      </c>
      <c r="S2230" s="211">
        <v>41576.713900463001</v>
      </c>
      <c r="T2230" s="212">
        <v>-4</v>
      </c>
      <c r="U2230" s="224">
        <v>120000</v>
      </c>
    </row>
    <row r="2231" spans="1:21" s="183" customFormat="1" hidden="1">
      <c r="A2231" s="203" t="s">
        <v>622</v>
      </c>
      <c r="B2231" s="203" t="s">
        <v>623</v>
      </c>
      <c r="C2231" s="203" t="s">
        <v>624</v>
      </c>
      <c r="D2231" s="203"/>
      <c r="E2231" s="203" t="s">
        <v>3296</v>
      </c>
      <c r="F2231" s="203" t="s">
        <v>3302</v>
      </c>
      <c r="G2231" s="205">
        <v>1</v>
      </c>
      <c r="H2231" s="203" t="s">
        <v>79</v>
      </c>
      <c r="I2231" s="203" t="s">
        <v>3303</v>
      </c>
      <c r="J2231" s="203" t="s">
        <v>3304</v>
      </c>
      <c r="K2231" s="203" t="s">
        <v>629</v>
      </c>
      <c r="L2231" s="211">
        <v>41578.6254976852</v>
      </c>
      <c r="M2231" s="203" t="s">
        <v>630</v>
      </c>
      <c r="N2231" s="212">
        <v>24</v>
      </c>
      <c r="O2231" s="203" t="s">
        <v>631</v>
      </c>
      <c r="P2231" s="212">
        <v>1097232</v>
      </c>
      <c r="Q2231" s="205">
        <v>1</v>
      </c>
      <c r="R2231" s="203" t="s">
        <v>632</v>
      </c>
      <c r="S2231" s="211">
        <v>41578.669247685197</v>
      </c>
      <c r="T2231" s="212">
        <v>-24</v>
      </c>
      <c r="U2231" s="224">
        <v>1097232</v>
      </c>
    </row>
    <row r="2232" spans="1:21" s="183" customFormat="1" hidden="1">
      <c r="A2232" s="203" t="s">
        <v>622</v>
      </c>
      <c r="B2232" s="203" t="s">
        <v>623</v>
      </c>
      <c r="C2232" s="203" t="s">
        <v>624</v>
      </c>
      <c r="D2232" s="203"/>
      <c r="E2232" s="203" t="s">
        <v>3305</v>
      </c>
      <c r="F2232" s="203" t="s">
        <v>3306</v>
      </c>
      <c r="G2232" s="205">
        <v>1</v>
      </c>
      <c r="H2232" s="203" t="s">
        <v>79</v>
      </c>
      <c r="I2232" s="203" t="s">
        <v>2335</v>
      </c>
      <c r="J2232" s="203" t="s">
        <v>2336</v>
      </c>
      <c r="K2232" s="203" t="s">
        <v>634</v>
      </c>
      <c r="L2232" s="211">
        <v>41578.5316550926</v>
      </c>
      <c r="M2232" s="203" t="s">
        <v>630</v>
      </c>
      <c r="N2232" s="212">
        <v>2</v>
      </c>
      <c r="O2232" s="203" t="s">
        <v>631</v>
      </c>
      <c r="P2232" s="212">
        <v>181350</v>
      </c>
      <c r="Q2232" s="205">
        <v>1</v>
      </c>
      <c r="R2232" s="203" t="s">
        <v>632</v>
      </c>
      <c r="S2232" s="211">
        <v>41599.320243055598</v>
      </c>
      <c r="T2232" s="212">
        <v>-2</v>
      </c>
      <c r="U2232" s="224">
        <v>204675</v>
      </c>
    </row>
    <row r="2233" spans="1:21" s="183" customFormat="1" hidden="1">
      <c r="A2233" s="203" t="s">
        <v>622</v>
      </c>
      <c r="B2233" s="203" t="s">
        <v>623</v>
      </c>
      <c r="C2233" s="203" t="s">
        <v>624</v>
      </c>
      <c r="D2233" s="203"/>
      <c r="E2233" s="203" t="s">
        <v>3305</v>
      </c>
      <c r="F2233" s="203" t="s">
        <v>3306</v>
      </c>
      <c r="G2233" s="205">
        <v>2</v>
      </c>
      <c r="H2233" s="203" t="s">
        <v>79</v>
      </c>
      <c r="I2233" s="203" t="s">
        <v>3307</v>
      </c>
      <c r="J2233" s="203" t="s">
        <v>3308</v>
      </c>
      <c r="K2233" s="203" t="s">
        <v>634</v>
      </c>
      <c r="L2233" s="211">
        <v>41578.5316550926</v>
      </c>
      <c r="M2233" s="203" t="s">
        <v>630</v>
      </c>
      <c r="N2233" s="212">
        <v>2</v>
      </c>
      <c r="O2233" s="203" t="s">
        <v>631</v>
      </c>
      <c r="P2233" s="212">
        <v>138633.34</v>
      </c>
      <c r="Q2233" s="205">
        <v>1</v>
      </c>
      <c r="R2233" s="203" t="s">
        <v>632</v>
      </c>
      <c r="S2233" s="211">
        <v>41599.320243055598</v>
      </c>
      <c r="T2233" s="212">
        <v>-2</v>
      </c>
      <c r="U2233" s="224">
        <v>131700</v>
      </c>
    </row>
    <row r="2234" spans="1:21" s="183" customFormat="1" hidden="1">
      <c r="A2234" s="203" t="s">
        <v>622</v>
      </c>
      <c r="B2234" s="203" t="s">
        <v>623</v>
      </c>
      <c r="C2234" s="203" t="s">
        <v>624</v>
      </c>
      <c r="D2234" s="203"/>
      <c r="E2234" s="203" t="s">
        <v>3305</v>
      </c>
      <c r="F2234" s="203" t="s">
        <v>3309</v>
      </c>
      <c r="G2234" s="205">
        <v>2</v>
      </c>
      <c r="H2234" s="203" t="s">
        <v>79</v>
      </c>
      <c r="I2234" s="203" t="s">
        <v>1372</v>
      </c>
      <c r="J2234" s="203" t="s">
        <v>3310</v>
      </c>
      <c r="K2234" s="203" t="s">
        <v>629</v>
      </c>
      <c r="L2234" s="211">
        <v>41563.3195486111</v>
      </c>
      <c r="M2234" s="203" t="s">
        <v>655</v>
      </c>
      <c r="N2234" s="212">
        <v>8500</v>
      </c>
      <c r="O2234" s="203" t="s">
        <v>656</v>
      </c>
      <c r="P2234" s="212">
        <v>105655000</v>
      </c>
      <c r="Q2234" s="205">
        <v>1</v>
      </c>
      <c r="R2234" s="203" t="s">
        <v>632</v>
      </c>
      <c r="S2234" s="211">
        <v>41558.646597222199</v>
      </c>
      <c r="T2234" s="212">
        <v>-8500</v>
      </c>
      <c r="U2234" s="224">
        <v>105655000</v>
      </c>
    </row>
    <row r="2235" spans="1:21" s="183" customFormat="1" hidden="1">
      <c r="A2235" s="203" t="s">
        <v>622</v>
      </c>
      <c r="B2235" s="203" t="s">
        <v>623</v>
      </c>
      <c r="C2235" s="203" t="s">
        <v>624</v>
      </c>
      <c r="D2235" s="203"/>
      <c r="E2235" s="203" t="s">
        <v>3305</v>
      </c>
      <c r="F2235" s="203" t="s">
        <v>3309</v>
      </c>
      <c r="G2235" s="205">
        <v>3</v>
      </c>
      <c r="H2235" s="203" t="s">
        <v>79</v>
      </c>
      <c r="I2235" s="203" t="s">
        <v>653</v>
      </c>
      <c r="J2235" s="203" t="s">
        <v>3311</v>
      </c>
      <c r="K2235" s="203" t="s">
        <v>629</v>
      </c>
      <c r="L2235" s="211">
        <v>41563.3195486111</v>
      </c>
      <c r="M2235" s="203" t="s">
        <v>655</v>
      </c>
      <c r="N2235" s="212">
        <v>2000</v>
      </c>
      <c r="O2235" s="203" t="s">
        <v>656</v>
      </c>
      <c r="P2235" s="212">
        <v>72600000</v>
      </c>
      <c r="Q2235" s="205">
        <v>1</v>
      </c>
      <c r="R2235" s="203" t="s">
        <v>632</v>
      </c>
      <c r="S2235" s="211">
        <v>41558.646597222199</v>
      </c>
      <c r="T2235" s="212">
        <v>-2000</v>
      </c>
      <c r="U2235" s="224">
        <v>72600000</v>
      </c>
    </row>
    <row r="2236" spans="1:21" s="183" customFormat="1" hidden="1">
      <c r="A2236" s="203" t="s">
        <v>622</v>
      </c>
      <c r="B2236" s="203" t="s">
        <v>623</v>
      </c>
      <c r="C2236" s="203" t="s">
        <v>624</v>
      </c>
      <c r="D2236" s="203"/>
      <c r="E2236" s="203" t="s">
        <v>3305</v>
      </c>
      <c r="F2236" s="203" t="s">
        <v>3312</v>
      </c>
      <c r="G2236" s="205">
        <v>1</v>
      </c>
      <c r="H2236" s="203" t="s">
        <v>79</v>
      </c>
      <c r="I2236" s="203" t="s">
        <v>1838</v>
      </c>
      <c r="J2236" s="203" t="s">
        <v>1839</v>
      </c>
      <c r="K2236" s="203" t="s">
        <v>629</v>
      </c>
      <c r="L2236" s="211">
        <v>41569.646423611099</v>
      </c>
      <c r="M2236" s="203" t="s">
        <v>630</v>
      </c>
      <c r="N2236" s="212">
        <v>30</v>
      </c>
      <c r="O2236" s="203" t="s">
        <v>631</v>
      </c>
      <c r="P2236" s="212">
        <v>99000</v>
      </c>
      <c r="Q2236" s="205">
        <v>1</v>
      </c>
      <c r="R2236" s="203" t="s">
        <v>632</v>
      </c>
      <c r="S2236" s="211">
        <v>41571.370844907397</v>
      </c>
      <c r="T2236" s="212">
        <v>-30</v>
      </c>
      <c r="U2236" s="224">
        <v>99000</v>
      </c>
    </row>
    <row r="2237" spans="1:21" s="183" customFormat="1" hidden="1">
      <c r="A2237" s="203" t="s">
        <v>622</v>
      </c>
      <c r="B2237" s="203" t="s">
        <v>623</v>
      </c>
      <c r="C2237" s="203" t="s">
        <v>624</v>
      </c>
      <c r="D2237" s="203"/>
      <c r="E2237" s="203" t="s">
        <v>3305</v>
      </c>
      <c r="F2237" s="203" t="s">
        <v>3312</v>
      </c>
      <c r="G2237" s="205">
        <v>2</v>
      </c>
      <c r="H2237" s="203" t="s">
        <v>79</v>
      </c>
      <c r="I2237" s="203" t="s">
        <v>3313</v>
      </c>
      <c r="J2237" s="203" t="s">
        <v>3314</v>
      </c>
      <c r="K2237" s="203" t="s">
        <v>629</v>
      </c>
      <c r="L2237" s="211">
        <v>41569.646469907399</v>
      </c>
      <c r="M2237" s="203" t="s">
        <v>630</v>
      </c>
      <c r="N2237" s="212">
        <v>30</v>
      </c>
      <c r="O2237" s="203" t="s">
        <v>631</v>
      </c>
      <c r="P2237" s="212">
        <v>165000</v>
      </c>
      <c r="Q2237" s="205">
        <v>1</v>
      </c>
      <c r="R2237" s="203" t="s">
        <v>632</v>
      </c>
      <c r="S2237" s="211">
        <v>41571.370844907397</v>
      </c>
      <c r="T2237" s="212">
        <v>-30</v>
      </c>
      <c r="U2237" s="224">
        <v>165000</v>
      </c>
    </row>
    <row r="2238" spans="1:21" s="183" customFormat="1" hidden="1">
      <c r="A2238" s="203" t="s">
        <v>622</v>
      </c>
      <c r="B2238" s="203" t="s">
        <v>623</v>
      </c>
      <c r="C2238" s="203" t="s">
        <v>624</v>
      </c>
      <c r="D2238" s="203"/>
      <c r="E2238" s="203" t="s">
        <v>3305</v>
      </c>
      <c r="F2238" s="203" t="s">
        <v>3312</v>
      </c>
      <c r="G2238" s="205">
        <v>3</v>
      </c>
      <c r="H2238" s="203" t="s">
        <v>79</v>
      </c>
      <c r="I2238" s="203" t="s">
        <v>3315</v>
      </c>
      <c r="J2238" s="203" t="s">
        <v>3316</v>
      </c>
      <c r="K2238" s="203" t="s">
        <v>629</v>
      </c>
      <c r="L2238" s="211">
        <v>41569.646134259303</v>
      </c>
      <c r="M2238" s="203" t="s">
        <v>630</v>
      </c>
      <c r="N2238" s="212">
        <v>20</v>
      </c>
      <c r="O2238" s="203" t="s">
        <v>631</v>
      </c>
      <c r="P2238" s="212">
        <v>5120500</v>
      </c>
      <c r="Q2238" s="205">
        <v>1</v>
      </c>
      <c r="R2238" s="203" t="s">
        <v>632</v>
      </c>
      <c r="S2238" s="211">
        <v>41571.370844907397</v>
      </c>
      <c r="T2238" s="212">
        <v>-20</v>
      </c>
      <c r="U2238" s="224">
        <v>5120500</v>
      </c>
    </row>
    <row r="2239" spans="1:21" s="183" customFormat="1" hidden="1">
      <c r="A2239" s="203" t="s">
        <v>622</v>
      </c>
      <c r="B2239" s="203" t="s">
        <v>623</v>
      </c>
      <c r="C2239" s="203" t="s">
        <v>624</v>
      </c>
      <c r="D2239" s="203"/>
      <c r="E2239" s="203" t="s">
        <v>3317</v>
      </c>
      <c r="F2239" s="203" t="s">
        <v>629</v>
      </c>
      <c r="G2239" s="205" t="s">
        <v>629</v>
      </c>
      <c r="H2239" s="203" t="s">
        <v>79</v>
      </c>
      <c r="I2239" s="203" t="s">
        <v>3318</v>
      </c>
      <c r="J2239" s="203" t="s">
        <v>3319</v>
      </c>
      <c r="K2239" s="203" t="s">
        <v>629</v>
      </c>
      <c r="L2239" s="211">
        <v>41571.625567129602</v>
      </c>
      <c r="M2239" s="203" t="s">
        <v>630</v>
      </c>
      <c r="N2239" s="212">
        <v>4</v>
      </c>
      <c r="O2239" s="203" t="s">
        <v>629</v>
      </c>
      <c r="P2239" s="212">
        <v>0</v>
      </c>
      <c r="Q2239" s="205">
        <v>1</v>
      </c>
      <c r="R2239" s="203" t="s">
        <v>629</v>
      </c>
      <c r="S2239" s="203" t="s">
        <v>629</v>
      </c>
      <c r="T2239" s="212" t="s">
        <v>629</v>
      </c>
      <c r="U2239" s="224" t="s">
        <v>629</v>
      </c>
    </row>
    <row r="2240" spans="1:21" s="183" customFormat="1" hidden="1">
      <c r="A2240" s="203" t="s">
        <v>622</v>
      </c>
      <c r="B2240" s="203" t="s">
        <v>623</v>
      </c>
      <c r="C2240" s="203" t="s">
        <v>624</v>
      </c>
      <c r="D2240" s="203"/>
      <c r="E2240" s="203" t="s">
        <v>3320</v>
      </c>
      <c r="F2240" s="203" t="s">
        <v>629</v>
      </c>
      <c r="G2240" s="205" t="s">
        <v>629</v>
      </c>
      <c r="H2240" s="203" t="s">
        <v>79</v>
      </c>
      <c r="I2240" s="203" t="s">
        <v>3321</v>
      </c>
      <c r="J2240" s="203" t="s">
        <v>3322</v>
      </c>
      <c r="K2240" s="203" t="s">
        <v>629</v>
      </c>
      <c r="L2240" s="211">
        <v>41577.640011574098</v>
      </c>
      <c r="M2240" s="203" t="s">
        <v>630</v>
      </c>
      <c r="N2240" s="212">
        <v>6</v>
      </c>
      <c r="O2240" s="203" t="s">
        <v>629</v>
      </c>
      <c r="P2240" s="212">
        <v>0</v>
      </c>
      <c r="Q2240" s="205">
        <v>1</v>
      </c>
      <c r="R2240" s="203" t="s">
        <v>629</v>
      </c>
      <c r="S2240" s="203" t="s">
        <v>629</v>
      </c>
      <c r="T2240" s="212" t="s">
        <v>629</v>
      </c>
      <c r="U2240" s="224" t="s">
        <v>629</v>
      </c>
    </row>
    <row r="2241" spans="1:21" s="183" customFormat="1" hidden="1">
      <c r="A2241" s="203" t="s">
        <v>622</v>
      </c>
      <c r="B2241" s="203" t="s">
        <v>623</v>
      </c>
      <c r="C2241" s="203" t="s">
        <v>624</v>
      </c>
      <c r="D2241" s="203"/>
      <c r="E2241" s="203" t="s">
        <v>3323</v>
      </c>
      <c r="F2241" s="203" t="s">
        <v>629</v>
      </c>
      <c r="G2241" s="205" t="s">
        <v>629</v>
      </c>
      <c r="H2241" s="203" t="s">
        <v>79</v>
      </c>
      <c r="I2241" s="203" t="s">
        <v>2468</v>
      </c>
      <c r="J2241" s="203" t="s">
        <v>2750</v>
      </c>
      <c r="K2241" s="203" t="s">
        <v>634</v>
      </c>
      <c r="L2241" s="211">
        <v>41554.667268518497</v>
      </c>
      <c r="M2241" s="203" t="s">
        <v>630</v>
      </c>
      <c r="N2241" s="212">
        <v>1</v>
      </c>
      <c r="O2241" s="203" t="s">
        <v>629</v>
      </c>
      <c r="P2241" s="212">
        <v>1316700</v>
      </c>
      <c r="Q2241" s="205">
        <v>1</v>
      </c>
      <c r="R2241" s="203" t="s">
        <v>632</v>
      </c>
      <c r="S2241" s="211">
        <v>41555.491215277798</v>
      </c>
      <c r="T2241" s="212">
        <v>-1</v>
      </c>
      <c r="U2241" s="224">
        <v>1316700</v>
      </c>
    </row>
    <row r="2242" spans="1:21" s="183" customFormat="1" hidden="1">
      <c r="A2242" s="203" t="s">
        <v>622</v>
      </c>
      <c r="B2242" s="203" t="s">
        <v>623</v>
      </c>
      <c r="C2242" s="203" t="s">
        <v>624</v>
      </c>
      <c r="D2242" s="203"/>
      <c r="E2242" s="203" t="s">
        <v>3324</v>
      </c>
      <c r="F2242" s="203" t="s">
        <v>3325</v>
      </c>
      <c r="G2242" s="205">
        <v>1</v>
      </c>
      <c r="H2242" s="203" t="s">
        <v>79</v>
      </c>
      <c r="I2242" s="203" t="s">
        <v>792</v>
      </c>
      <c r="J2242" s="203" t="s">
        <v>350</v>
      </c>
      <c r="K2242" s="203" t="s">
        <v>629</v>
      </c>
      <c r="L2242" s="211">
        <v>41572.425567129598</v>
      </c>
      <c r="M2242" s="203" t="s">
        <v>630</v>
      </c>
      <c r="N2242" s="212">
        <v>5</v>
      </c>
      <c r="O2242" s="203" t="s">
        <v>631</v>
      </c>
      <c r="P2242" s="212">
        <v>3652291.65</v>
      </c>
      <c r="Q2242" s="205">
        <v>1</v>
      </c>
      <c r="R2242" s="203" t="s">
        <v>632</v>
      </c>
      <c r="S2242" s="211">
        <v>41564.613912036999</v>
      </c>
      <c r="T2242" s="212">
        <v>-5</v>
      </c>
      <c r="U2242" s="224">
        <v>3652291.65</v>
      </c>
    </row>
    <row r="2243" spans="1:21" s="183" customFormat="1" hidden="1">
      <c r="A2243" s="203" t="s">
        <v>622</v>
      </c>
      <c r="B2243" s="203" t="s">
        <v>623</v>
      </c>
      <c r="C2243" s="203" t="s">
        <v>624</v>
      </c>
      <c r="D2243" s="203"/>
      <c r="E2243" s="203" t="s">
        <v>3326</v>
      </c>
      <c r="F2243" s="203" t="s">
        <v>629</v>
      </c>
      <c r="G2243" s="205" t="s">
        <v>629</v>
      </c>
      <c r="H2243" s="203" t="s">
        <v>79</v>
      </c>
      <c r="I2243" s="203" t="s">
        <v>993</v>
      </c>
      <c r="J2243" s="203" t="s">
        <v>994</v>
      </c>
      <c r="K2243" s="203" t="s">
        <v>629</v>
      </c>
      <c r="L2243" s="215">
        <v>41555</v>
      </c>
      <c r="M2243" s="203" t="s">
        <v>674</v>
      </c>
      <c r="N2243" s="212">
        <v>25</v>
      </c>
      <c r="O2243" s="203" t="s">
        <v>629</v>
      </c>
      <c r="P2243" s="212">
        <v>829464.5</v>
      </c>
      <c r="Q2243" s="205">
        <v>1</v>
      </c>
      <c r="R2243" s="203" t="s">
        <v>632</v>
      </c>
      <c r="S2243" s="211">
        <v>41554.585810185199</v>
      </c>
      <c r="T2243" s="212">
        <v>-25</v>
      </c>
      <c r="U2243" s="224">
        <v>829464.5</v>
      </c>
    </row>
    <row r="2244" spans="1:21" s="183" customFormat="1" hidden="1">
      <c r="A2244" s="203" t="s">
        <v>622</v>
      </c>
      <c r="B2244" s="203" t="s">
        <v>623</v>
      </c>
      <c r="C2244" s="203" t="s">
        <v>624</v>
      </c>
      <c r="D2244" s="203"/>
      <c r="E2244" s="203" t="s">
        <v>3327</v>
      </c>
      <c r="F2244" s="203" t="s">
        <v>3328</v>
      </c>
      <c r="G2244" s="205">
        <v>1</v>
      </c>
      <c r="H2244" s="203" t="s">
        <v>79</v>
      </c>
      <c r="I2244" s="203" t="s">
        <v>1355</v>
      </c>
      <c r="J2244" s="203" t="s">
        <v>1356</v>
      </c>
      <c r="K2244" s="203" t="s">
        <v>629</v>
      </c>
      <c r="L2244" s="211">
        <v>41557.667326388902</v>
      </c>
      <c r="M2244" s="203" t="s">
        <v>630</v>
      </c>
      <c r="N2244" s="212">
        <v>2</v>
      </c>
      <c r="O2244" s="203" t="s">
        <v>1011</v>
      </c>
      <c r="P2244" s="212">
        <v>73480</v>
      </c>
      <c r="Q2244" s="205">
        <v>1</v>
      </c>
      <c r="R2244" s="203" t="s">
        <v>632</v>
      </c>
      <c r="S2244" s="211">
        <v>41555.492627314801</v>
      </c>
      <c r="T2244" s="212">
        <v>-1</v>
      </c>
      <c r="U2244" s="224">
        <v>36740</v>
      </c>
    </row>
    <row r="2245" spans="1:21" s="183" customFormat="1" hidden="1">
      <c r="A2245" s="203" t="s">
        <v>622</v>
      </c>
      <c r="B2245" s="203" t="s">
        <v>623</v>
      </c>
      <c r="C2245" s="203" t="s">
        <v>624</v>
      </c>
      <c r="D2245" s="203"/>
      <c r="E2245" s="203" t="s">
        <v>3327</v>
      </c>
      <c r="F2245" s="203" t="s">
        <v>3329</v>
      </c>
      <c r="G2245" s="205">
        <v>1</v>
      </c>
      <c r="H2245" s="203" t="s">
        <v>79</v>
      </c>
      <c r="I2245" s="203" t="s">
        <v>2133</v>
      </c>
      <c r="J2245" s="203" t="s">
        <v>2134</v>
      </c>
      <c r="K2245" s="203" t="s">
        <v>629</v>
      </c>
      <c r="L2245" s="211">
        <v>41578.313645833303</v>
      </c>
      <c r="M2245" s="203" t="s">
        <v>629</v>
      </c>
      <c r="N2245" s="212">
        <v>3</v>
      </c>
      <c r="O2245" s="203" t="s">
        <v>710</v>
      </c>
      <c r="P2245" s="212">
        <v>0</v>
      </c>
      <c r="Q2245" s="205">
        <v>1</v>
      </c>
      <c r="R2245" s="203" t="s">
        <v>632</v>
      </c>
      <c r="S2245" s="211">
        <v>41575.658043981501</v>
      </c>
      <c r="T2245" s="212">
        <v>-3</v>
      </c>
      <c r="U2245" s="224">
        <v>1722600</v>
      </c>
    </row>
    <row r="2246" spans="1:21" s="183" customFormat="1" hidden="1">
      <c r="A2246" s="203" t="s">
        <v>622</v>
      </c>
      <c r="B2246" s="203" t="s">
        <v>623</v>
      </c>
      <c r="C2246" s="203" t="s">
        <v>624</v>
      </c>
      <c r="D2246" s="203"/>
      <c r="E2246" s="203" t="s">
        <v>3327</v>
      </c>
      <c r="F2246" s="203" t="s">
        <v>3329</v>
      </c>
      <c r="G2246" s="205">
        <v>2</v>
      </c>
      <c r="H2246" s="203" t="s">
        <v>79</v>
      </c>
      <c r="I2246" s="203" t="s">
        <v>2135</v>
      </c>
      <c r="J2246" s="203" t="s">
        <v>2136</v>
      </c>
      <c r="K2246" s="203" t="s">
        <v>629</v>
      </c>
      <c r="L2246" s="211">
        <v>41578.313645833303</v>
      </c>
      <c r="M2246" s="203" t="s">
        <v>629</v>
      </c>
      <c r="N2246" s="212">
        <v>2</v>
      </c>
      <c r="O2246" s="203" t="s">
        <v>664</v>
      </c>
      <c r="P2246" s="212">
        <v>0</v>
      </c>
      <c r="Q2246" s="205">
        <v>1</v>
      </c>
      <c r="R2246" s="203" t="s">
        <v>632</v>
      </c>
      <c r="S2246" s="211">
        <v>41575.658043981501</v>
      </c>
      <c r="T2246" s="212">
        <v>-2</v>
      </c>
      <c r="U2246" s="224">
        <v>712800</v>
      </c>
    </row>
    <row r="2247" spans="1:21" s="183" customFormat="1" hidden="1">
      <c r="A2247" s="203" t="s">
        <v>622</v>
      </c>
      <c r="B2247" s="203" t="s">
        <v>623</v>
      </c>
      <c r="C2247" s="203" t="s">
        <v>624</v>
      </c>
      <c r="D2247" s="203"/>
      <c r="E2247" s="203" t="s">
        <v>3327</v>
      </c>
      <c r="F2247" s="203" t="s">
        <v>3329</v>
      </c>
      <c r="G2247" s="205">
        <v>3</v>
      </c>
      <c r="H2247" s="203" t="s">
        <v>79</v>
      </c>
      <c r="I2247" s="203" t="s">
        <v>708</v>
      </c>
      <c r="J2247" s="203" t="s">
        <v>709</v>
      </c>
      <c r="K2247" s="203" t="s">
        <v>629</v>
      </c>
      <c r="L2247" s="211">
        <v>41578.313645833303</v>
      </c>
      <c r="M2247" s="203" t="s">
        <v>655</v>
      </c>
      <c r="N2247" s="212">
        <v>3</v>
      </c>
      <c r="O2247" s="203" t="s">
        <v>710</v>
      </c>
      <c r="P2247" s="212">
        <v>1757250</v>
      </c>
      <c r="Q2247" s="205">
        <v>1</v>
      </c>
      <c r="R2247" s="203" t="s">
        <v>632</v>
      </c>
      <c r="S2247" s="211">
        <v>41575.6559837963</v>
      </c>
      <c r="T2247" s="212">
        <v>-3</v>
      </c>
      <c r="U2247" s="224">
        <v>1757250</v>
      </c>
    </row>
    <row r="2248" spans="1:21" s="183" customFormat="1" hidden="1">
      <c r="A2248" s="203" t="s">
        <v>622</v>
      </c>
      <c r="B2248" s="203" t="s">
        <v>623</v>
      </c>
      <c r="C2248" s="203" t="s">
        <v>624</v>
      </c>
      <c r="D2248" s="203"/>
      <c r="E2248" s="203" t="s">
        <v>3327</v>
      </c>
      <c r="F2248" s="203" t="s">
        <v>3329</v>
      </c>
      <c r="G2248" s="205">
        <v>4</v>
      </c>
      <c r="H2248" s="203" t="s">
        <v>79</v>
      </c>
      <c r="I2248" s="203" t="s">
        <v>715</v>
      </c>
      <c r="J2248" s="203" t="s">
        <v>716</v>
      </c>
      <c r="K2248" s="203" t="s">
        <v>629</v>
      </c>
      <c r="L2248" s="211">
        <v>41578.313645833303</v>
      </c>
      <c r="M2248" s="203" t="s">
        <v>655</v>
      </c>
      <c r="N2248" s="212">
        <v>3</v>
      </c>
      <c r="O2248" s="203" t="s">
        <v>710</v>
      </c>
      <c r="P2248" s="212">
        <v>1143450</v>
      </c>
      <c r="Q2248" s="205">
        <v>1</v>
      </c>
      <c r="R2248" s="203" t="s">
        <v>632</v>
      </c>
      <c r="S2248" s="211">
        <v>41575.6559837963</v>
      </c>
      <c r="T2248" s="212">
        <v>-3</v>
      </c>
      <c r="U2248" s="224">
        <v>1143450</v>
      </c>
    </row>
    <row r="2249" spans="1:21" s="183" customFormat="1" hidden="1">
      <c r="A2249" s="203" t="s">
        <v>622</v>
      </c>
      <c r="B2249" s="203" t="s">
        <v>623</v>
      </c>
      <c r="C2249" s="203" t="s">
        <v>624</v>
      </c>
      <c r="D2249" s="203"/>
      <c r="E2249" s="203" t="s">
        <v>3327</v>
      </c>
      <c r="F2249" s="203" t="s">
        <v>3329</v>
      </c>
      <c r="G2249" s="205">
        <v>5</v>
      </c>
      <c r="H2249" s="203" t="s">
        <v>79</v>
      </c>
      <c r="I2249" s="203" t="s">
        <v>711</v>
      </c>
      <c r="J2249" s="203" t="s">
        <v>712</v>
      </c>
      <c r="K2249" s="203" t="s">
        <v>629</v>
      </c>
      <c r="L2249" s="211">
        <v>41578.313645833303</v>
      </c>
      <c r="M2249" s="203" t="s">
        <v>655</v>
      </c>
      <c r="N2249" s="212">
        <v>3</v>
      </c>
      <c r="O2249" s="203" t="s">
        <v>664</v>
      </c>
      <c r="P2249" s="212">
        <v>1130250</v>
      </c>
      <c r="Q2249" s="205">
        <v>1</v>
      </c>
      <c r="R2249" s="203" t="s">
        <v>632</v>
      </c>
      <c r="S2249" s="211">
        <v>41575.6559837963</v>
      </c>
      <c r="T2249" s="212">
        <v>-3</v>
      </c>
      <c r="U2249" s="224">
        <v>1130250</v>
      </c>
    </row>
    <row r="2250" spans="1:21" s="183" customFormat="1" hidden="1">
      <c r="A2250" s="203" t="s">
        <v>622</v>
      </c>
      <c r="B2250" s="203" t="s">
        <v>623</v>
      </c>
      <c r="C2250" s="203" t="s">
        <v>624</v>
      </c>
      <c r="D2250" s="203"/>
      <c r="E2250" s="203" t="s">
        <v>3327</v>
      </c>
      <c r="F2250" s="203" t="s">
        <v>3329</v>
      </c>
      <c r="G2250" s="205">
        <v>6</v>
      </c>
      <c r="H2250" s="203" t="s">
        <v>79</v>
      </c>
      <c r="I2250" s="203" t="s">
        <v>713</v>
      </c>
      <c r="J2250" s="203" t="s">
        <v>714</v>
      </c>
      <c r="K2250" s="203" t="s">
        <v>629</v>
      </c>
      <c r="L2250" s="211">
        <v>41578.313645833303</v>
      </c>
      <c r="M2250" s="203" t="s">
        <v>655</v>
      </c>
      <c r="N2250" s="212">
        <v>2</v>
      </c>
      <c r="O2250" s="203" t="s">
        <v>710</v>
      </c>
      <c r="P2250" s="212">
        <v>829400</v>
      </c>
      <c r="Q2250" s="205">
        <v>1</v>
      </c>
      <c r="R2250" s="203" t="s">
        <v>632</v>
      </c>
      <c r="S2250" s="211">
        <v>41575.6559837963</v>
      </c>
      <c r="T2250" s="212">
        <v>-2</v>
      </c>
      <c r="U2250" s="224">
        <v>829400</v>
      </c>
    </row>
    <row r="2251" spans="1:21" s="183" customFormat="1" hidden="1">
      <c r="A2251" s="203" t="s">
        <v>622</v>
      </c>
      <c r="B2251" s="203" t="s">
        <v>623</v>
      </c>
      <c r="C2251" s="203" t="s">
        <v>624</v>
      </c>
      <c r="D2251" s="203"/>
      <c r="E2251" s="203" t="s">
        <v>3327</v>
      </c>
      <c r="F2251" s="203" t="s">
        <v>3330</v>
      </c>
      <c r="G2251" s="205">
        <v>1</v>
      </c>
      <c r="H2251" s="203" t="s">
        <v>79</v>
      </c>
      <c r="I2251" s="203" t="s">
        <v>847</v>
      </c>
      <c r="J2251" s="203" t="s">
        <v>848</v>
      </c>
      <c r="K2251" s="203" t="s">
        <v>629</v>
      </c>
      <c r="L2251" s="211">
        <v>41572.426666666703</v>
      </c>
      <c r="M2251" s="203" t="s">
        <v>630</v>
      </c>
      <c r="N2251" s="212">
        <v>5</v>
      </c>
      <c r="O2251" s="203" t="s">
        <v>631</v>
      </c>
      <c r="P2251" s="212">
        <v>75625</v>
      </c>
      <c r="Q2251" s="205">
        <v>1</v>
      </c>
      <c r="R2251" s="203" t="s">
        <v>632</v>
      </c>
      <c r="S2251" s="211">
        <v>41572.382708333302</v>
      </c>
      <c r="T2251" s="212">
        <v>-5</v>
      </c>
      <c r="U2251" s="224">
        <v>75625</v>
      </c>
    </row>
    <row r="2252" spans="1:21" s="183" customFormat="1" hidden="1">
      <c r="A2252" s="203" t="s">
        <v>622</v>
      </c>
      <c r="B2252" s="203" t="s">
        <v>623</v>
      </c>
      <c r="C2252" s="203" t="s">
        <v>624</v>
      </c>
      <c r="D2252" s="203"/>
      <c r="E2252" s="203" t="s">
        <v>3327</v>
      </c>
      <c r="F2252" s="203" t="s">
        <v>3330</v>
      </c>
      <c r="G2252" s="205">
        <v>2</v>
      </c>
      <c r="H2252" s="203" t="s">
        <v>79</v>
      </c>
      <c r="I2252" s="203" t="s">
        <v>3331</v>
      </c>
      <c r="J2252" s="203" t="s">
        <v>3332</v>
      </c>
      <c r="K2252" s="203" t="s">
        <v>629</v>
      </c>
      <c r="L2252" s="211">
        <v>41572.426666666703</v>
      </c>
      <c r="M2252" s="203" t="s">
        <v>630</v>
      </c>
      <c r="N2252" s="212">
        <v>1</v>
      </c>
      <c r="O2252" s="203" t="s">
        <v>778</v>
      </c>
      <c r="P2252" s="212">
        <v>10436250</v>
      </c>
      <c r="Q2252" s="205">
        <v>1</v>
      </c>
      <c r="R2252" s="203" t="s">
        <v>632</v>
      </c>
      <c r="S2252" s="211">
        <v>41572.382708333302</v>
      </c>
      <c r="T2252" s="212">
        <v>-1</v>
      </c>
      <c r="U2252" s="224">
        <v>10436250</v>
      </c>
    </row>
    <row r="2253" spans="1:21" s="183" customFormat="1" hidden="1">
      <c r="A2253" s="203" t="s">
        <v>622</v>
      </c>
      <c r="B2253" s="203" t="s">
        <v>623</v>
      </c>
      <c r="C2253" s="203" t="s">
        <v>624</v>
      </c>
      <c r="D2253" s="203"/>
      <c r="E2253" s="203" t="s">
        <v>3327</v>
      </c>
      <c r="F2253" s="203" t="s">
        <v>3333</v>
      </c>
      <c r="G2253" s="205">
        <v>1</v>
      </c>
      <c r="H2253" s="203" t="s">
        <v>79</v>
      </c>
      <c r="I2253" s="203" t="s">
        <v>3334</v>
      </c>
      <c r="J2253" s="203" t="s">
        <v>3335</v>
      </c>
      <c r="K2253" s="203" t="s">
        <v>634</v>
      </c>
      <c r="L2253" s="211">
        <v>41585.3422222222</v>
      </c>
      <c r="M2253" s="203" t="s">
        <v>630</v>
      </c>
      <c r="N2253" s="212">
        <v>3</v>
      </c>
      <c r="O2253" s="203" t="s">
        <v>3336</v>
      </c>
      <c r="P2253" s="212">
        <v>0</v>
      </c>
      <c r="Q2253" s="205">
        <v>1</v>
      </c>
      <c r="R2253" s="203" t="s">
        <v>629</v>
      </c>
      <c r="S2253" s="203" t="s">
        <v>629</v>
      </c>
      <c r="T2253" s="212" t="s">
        <v>629</v>
      </c>
      <c r="U2253" s="224" t="s">
        <v>629</v>
      </c>
    </row>
    <row r="2254" spans="1:21" s="183" customFormat="1" hidden="1">
      <c r="A2254" s="203" t="s">
        <v>622</v>
      </c>
      <c r="B2254" s="203" t="s">
        <v>623</v>
      </c>
      <c r="C2254" s="203" t="s">
        <v>624</v>
      </c>
      <c r="D2254" s="203"/>
      <c r="E2254" s="203" t="s">
        <v>3327</v>
      </c>
      <c r="F2254" s="203" t="s">
        <v>3337</v>
      </c>
      <c r="G2254" s="205">
        <v>1</v>
      </c>
      <c r="H2254" s="203" t="s">
        <v>79</v>
      </c>
      <c r="I2254" s="203" t="s">
        <v>1066</v>
      </c>
      <c r="J2254" s="203" t="s">
        <v>2796</v>
      </c>
      <c r="K2254" s="203" t="s">
        <v>629</v>
      </c>
      <c r="L2254" s="211">
        <v>41578.374814814801</v>
      </c>
      <c r="M2254" s="203" t="s">
        <v>630</v>
      </c>
      <c r="N2254" s="212">
        <v>3</v>
      </c>
      <c r="O2254" s="203" t="s">
        <v>631</v>
      </c>
      <c r="P2254" s="212">
        <v>49500</v>
      </c>
      <c r="Q2254" s="205">
        <v>1</v>
      </c>
      <c r="R2254" s="203" t="s">
        <v>632</v>
      </c>
      <c r="S2254" s="211">
        <v>41578.651215277801</v>
      </c>
      <c r="T2254" s="212">
        <v>-3</v>
      </c>
      <c r="U2254" s="224">
        <v>49500</v>
      </c>
    </row>
    <row r="2255" spans="1:21" s="183" customFormat="1" hidden="1">
      <c r="A2255" s="203" t="s">
        <v>622</v>
      </c>
      <c r="B2255" s="203" t="s">
        <v>623</v>
      </c>
      <c r="C2255" s="203" t="s">
        <v>624</v>
      </c>
      <c r="D2255" s="203"/>
      <c r="E2255" s="203" t="s">
        <v>3327</v>
      </c>
      <c r="F2255" s="203" t="s">
        <v>3337</v>
      </c>
      <c r="G2255" s="205">
        <v>1</v>
      </c>
      <c r="H2255" s="203" t="s">
        <v>79</v>
      </c>
      <c r="I2255" s="203" t="s">
        <v>1066</v>
      </c>
      <c r="J2255" s="203" t="s">
        <v>2796</v>
      </c>
      <c r="K2255" s="203" t="s">
        <v>629</v>
      </c>
      <c r="L2255" s="211">
        <v>41578.374814814801</v>
      </c>
      <c r="M2255" s="203" t="s">
        <v>630</v>
      </c>
      <c r="N2255" s="212">
        <v>3</v>
      </c>
      <c r="O2255" s="203" t="s">
        <v>631</v>
      </c>
      <c r="P2255" s="212">
        <v>49500</v>
      </c>
      <c r="Q2255" s="205">
        <v>2</v>
      </c>
      <c r="R2255" s="203" t="s">
        <v>632</v>
      </c>
      <c r="S2255" s="211">
        <v>41586.439918981501</v>
      </c>
      <c r="T2255" s="212">
        <v>-4</v>
      </c>
      <c r="U2255" s="224">
        <v>66000</v>
      </c>
    </row>
    <row r="2256" spans="1:21" s="183" customFormat="1" hidden="1">
      <c r="A2256" s="203" t="s">
        <v>622</v>
      </c>
      <c r="B2256" s="203" t="s">
        <v>623</v>
      </c>
      <c r="C2256" s="203" t="s">
        <v>624</v>
      </c>
      <c r="D2256" s="203"/>
      <c r="E2256" s="203" t="s">
        <v>3327</v>
      </c>
      <c r="F2256" s="203" t="s">
        <v>3337</v>
      </c>
      <c r="G2256" s="205">
        <v>1</v>
      </c>
      <c r="H2256" s="203" t="s">
        <v>79</v>
      </c>
      <c r="I2256" s="203" t="s">
        <v>1066</v>
      </c>
      <c r="J2256" s="203" t="s">
        <v>2796</v>
      </c>
      <c r="K2256" s="203" t="s">
        <v>629</v>
      </c>
      <c r="L2256" s="211">
        <v>41578.374814814801</v>
      </c>
      <c r="M2256" s="203" t="s">
        <v>630</v>
      </c>
      <c r="N2256" s="212">
        <v>3</v>
      </c>
      <c r="O2256" s="203" t="s">
        <v>631</v>
      </c>
      <c r="P2256" s="212">
        <v>49500</v>
      </c>
      <c r="Q2256" s="205">
        <v>3</v>
      </c>
      <c r="R2256" s="203" t="s">
        <v>632</v>
      </c>
      <c r="S2256" s="211">
        <v>41586.444259259297</v>
      </c>
      <c r="T2256" s="212">
        <v>-2</v>
      </c>
      <c r="U2256" s="224">
        <v>33000</v>
      </c>
    </row>
    <row r="2257" spans="1:21" s="183" customFormat="1" hidden="1">
      <c r="A2257" s="203" t="s">
        <v>622</v>
      </c>
      <c r="B2257" s="203" t="s">
        <v>623</v>
      </c>
      <c r="C2257" s="203" t="s">
        <v>624</v>
      </c>
      <c r="D2257" s="203"/>
      <c r="E2257" s="203" t="s">
        <v>3327</v>
      </c>
      <c r="F2257" s="203" t="s">
        <v>3337</v>
      </c>
      <c r="G2257" s="205">
        <v>2</v>
      </c>
      <c r="H2257" s="203" t="s">
        <v>79</v>
      </c>
      <c r="I2257" s="203" t="s">
        <v>680</v>
      </c>
      <c r="J2257" s="203" t="s">
        <v>681</v>
      </c>
      <c r="K2257" s="203" t="s">
        <v>629</v>
      </c>
      <c r="L2257" s="211">
        <v>41578.374814814801</v>
      </c>
      <c r="M2257" s="203" t="s">
        <v>630</v>
      </c>
      <c r="N2257" s="212">
        <v>10</v>
      </c>
      <c r="O2257" s="203" t="s">
        <v>656</v>
      </c>
      <c r="P2257" s="212">
        <v>80729.600000000006</v>
      </c>
      <c r="Q2257" s="205">
        <v>1</v>
      </c>
      <c r="R2257" s="203" t="s">
        <v>632</v>
      </c>
      <c r="S2257" s="211">
        <v>41578.651215277801</v>
      </c>
      <c r="T2257" s="212">
        <v>-10</v>
      </c>
      <c r="U2257" s="224">
        <v>101693.9</v>
      </c>
    </row>
    <row r="2258" spans="1:21" s="183" customFormat="1" hidden="1">
      <c r="A2258" s="203" t="s">
        <v>622</v>
      </c>
      <c r="B2258" s="203" t="s">
        <v>623</v>
      </c>
      <c r="C2258" s="203" t="s">
        <v>624</v>
      </c>
      <c r="D2258" s="203"/>
      <c r="E2258" s="203" t="s">
        <v>3327</v>
      </c>
      <c r="F2258" s="203" t="s">
        <v>3338</v>
      </c>
      <c r="G2258" s="205">
        <v>1</v>
      </c>
      <c r="H2258" s="203" t="s">
        <v>79</v>
      </c>
      <c r="I2258" s="203" t="s">
        <v>2133</v>
      </c>
      <c r="J2258" s="203" t="s">
        <v>2134</v>
      </c>
      <c r="K2258" s="203" t="s">
        <v>629</v>
      </c>
      <c r="L2258" s="211">
        <v>41582.599594907399</v>
      </c>
      <c r="M2258" s="203" t="s">
        <v>655</v>
      </c>
      <c r="N2258" s="212">
        <v>3</v>
      </c>
      <c r="O2258" s="203" t="s">
        <v>710</v>
      </c>
      <c r="P2258" s="212">
        <v>1722600</v>
      </c>
      <c r="Q2258" s="205">
        <v>1</v>
      </c>
      <c r="R2258" s="203" t="s">
        <v>632</v>
      </c>
      <c r="S2258" s="211">
        <v>41575.658043981501</v>
      </c>
      <c r="T2258" s="212">
        <v>-3</v>
      </c>
      <c r="U2258" s="224">
        <v>1722600</v>
      </c>
    </row>
    <row r="2259" spans="1:21" s="183" customFormat="1" hidden="1">
      <c r="A2259" s="203" t="s">
        <v>622</v>
      </c>
      <c r="B2259" s="203" t="s">
        <v>623</v>
      </c>
      <c r="C2259" s="203" t="s">
        <v>624</v>
      </c>
      <c r="D2259" s="203"/>
      <c r="E2259" s="203" t="s">
        <v>3327</v>
      </c>
      <c r="F2259" s="203" t="s">
        <v>3338</v>
      </c>
      <c r="G2259" s="205">
        <v>2</v>
      </c>
      <c r="H2259" s="203" t="s">
        <v>79</v>
      </c>
      <c r="I2259" s="203" t="s">
        <v>2135</v>
      </c>
      <c r="J2259" s="203" t="s">
        <v>2136</v>
      </c>
      <c r="K2259" s="203" t="s">
        <v>629</v>
      </c>
      <c r="L2259" s="211">
        <v>41582.599594907399</v>
      </c>
      <c r="M2259" s="203" t="s">
        <v>655</v>
      </c>
      <c r="N2259" s="212">
        <v>2</v>
      </c>
      <c r="O2259" s="203" t="s">
        <v>664</v>
      </c>
      <c r="P2259" s="212">
        <v>712800</v>
      </c>
      <c r="Q2259" s="205">
        <v>1</v>
      </c>
      <c r="R2259" s="203" t="s">
        <v>632</v>
      </c>
      <c r="S2259" s="211">
        <v>41575.658043981501</v>
      </c>
      <c r="T2259" s="212">
        <v>-2</v>
      </c>
      <c r="U2259" s="224">
        <v>712800</v>
      </c>
    </row>
    <row r="2260" spans="1:21" s="183" customFormat="1" hidden="1">
      <c r="A2260" s="203" t="s">
        <v>622</v>
      </c>
      <c r="B2260" s="203" t="s">
        <v>623</v>
      </c>
      <c r="C2260" s="203" t="s">
        <v>624</v>
      </c>
      <c r="D2260" s="203"/>
      <c r="E2260" s="203" t="s">
        <v>3327</v>
      </c>
      <c r="F2260" s="203" t="s">
        <v>3339</v>
      </c>
      <c r="G2260" s="205">
        <v>1</v>
      </c>
      <c r="H2260" s="203" t="s">
        <v>79</v>
      </c>
      <c r="I2260" s="203" t="s">
        <v>3340</v>
      </c>
      <c r="J2260" s="203" t="s">
        <v>3341</v>
      </c>
      <c r="K2260" s="203" t="s">
        <v>634</v>
      </c>
      <c r="L2260" s="211">
        <v>41607.636990740699</v>
      </c>
      <c r="M2260" s="203" t="s">
        <v>630</v>
      </c>
      <c r="N2260" s="212">
        <v>1</v>
      </c>
      <c r="O2260" s="203" t="s">
        <v>631</v>
      </c>
      <c r="P2260" s="212">
        <v>0</v>
      </c>
      <c r="Q2260" s="205">
        <v>1</v>
      </c>
      <c r="R2260" s="203" t="s">
        <v>629</v>
      </c>
      <c r="S2260" s="203" t="s">
        <v>629</v>
      </c>
      <c r="T2260" s="212" t="s">
        <v>629</v>
      </c>
      <c r="U2260" s="224" t="s">
        <v>629</v>
      </c>
    </row>
    <row r="2261" spans="1:21" s="183" customFormat="1" hidden="1">
      <c r="A2261" s="203" t="s">
        <v>622</v>
      </c>
      <c r="B2261" s="203" t="s">
        <v>623</v>
      </c>
      <c r="C2261" s="203" t="s">
        <v>624</v>
      </c>
      <c r="D2261" s="203"/>
      <c r="E2261" s="203" t="s">
        <v>3327</v>
      </c>
      <c r="F2261" s="203" t="s">
        <v>3339</v>
      </c>
      <c r="G2261" s="205">
        <v>2</v>
      </c>
      <c r="H2261" s="203" t="s">
        <v>79</v>
      </c>
      <c r="I2261" s="203" t="s">
        <v>3342</v>
      </c>
      <c r="J2261" s="203" t="s">
        <v>3343</v>
      </c>
      <c r="K2261" s="203" t="s">
        <v>634</v>
      </c>
      <c r="L2261" s="211">
        <v>41607.636990740699</v>
      </c>
      <c r="M2261" s="203" t="s">
        <v>630</v>
      </c>
      <c r="N2261" s="212">
        <v>4</v>
      </c>
      <c r="O2261" s="203" t="s">
        <v>631</v>
      </c>
      <c r="P2261" s="212">
        <v>0</v>
      </c>
      <c r="Q2261" s="205">
        <v>1</v>
      </c>
      <c r="R2261" s="203" t="s">
        <v>629</v>
      </c>
      <c r="S2261" s="203" t="s">
        <v>629</v>
      </c>
      <c r="T2261" s="212" t="s">
        <v>629</v>
      </c>
      <c r="U2261" s="224" t="s">
        <v>629</v>
      </c>
    </row>
    <row r="2262" spans="1:21" s="183" customFormat="1" hidden="1">
      <c r="A2262" s="203" t="s">
        <v>622</v>
      </c>
      <c r="B2262" s="203" t="s">
        <v>623</v>
      </c>
      <c r="C2262" s="203" t="s">
        <v>624</v>
      </c>
      <c r="D2262" s="203"/>
      <c r="E2262" s="203" t="s">
        <v>3327</v>
      </c>
      <c r="F2262" s="203" t="s">
        <v>3344</v>
      </c>
      <c r="G2262" s="205">
        <v>1</v>
      </c>
      <c r="H2262" s="203" t="s">
        <v>79</v>
      </c>
      <c r="I2262" s="203" t="s">
        <v>3334</v>
      </c>
      <c r="J2262" s="203" t="s">
        <v>337</v>
      </c>
      <c r="K2262" s="203" t="s">
        <v>634</v>
      </c>
      <c r="L2262" s="211">
        <v>41579.3125</v>
      </c>
      <c r="M2262" s="203" t="s">
        <v>630</v>
      </c>
      <c r="N2262" s="212">
        <v>2</v>
      </c>
      <c r="O2262" s="203" t="s">
        <v>3336</v>
      </c>
      <c r="P2262" s="212">
        <v>0</v>
      </c>
      <c r="Q2262" s="205">
        <v>1</v>
      </c>
      <c r="R2262" s="203" t="s">
        <v>629</v>
      </c>
      <c r="S2262" s="203" t="s">
        <v>629</v>
      </c>
      <c r="T2262" s="212" t="s">
        <v>629</v>
      </c>
      <c r="U2262" s="224" t="s">
        <v>629</v>
      </c>
    </row>
    <row r="2263" spans="1:21" s="183" customFormat="1" hidden="1">
      <c r="A2263" s="203" t="s">
        <v>622</v>
      </c>
      <c r="B2263" s="203" t="s">
        <v>623</v>
      </c>
      <c r="C2263" s="203" t="s">
        <v>624</v>
      </c>
      <c r="D2263" s="203"/>
      <c r="E2263" s="203" t="s">
        <v>3327</v>
      </c>
      <c r="F2263" s="203" t="s">
        <v>3345</v>
      </c>
      <c r="G2263" s="205">
        <v>1</v>
      </c>
      <c r="H2263" s="203" t="s">
        <v>79</v>
      </c>
      <c r="I2263" s="203" t="s">
        <v>3334</v>
      </c>
      <c r="J2263" s="203" t="s">
        <v>337</v>
      </c>
      <c r="K2263" s="203" t="s">
        <v>634</v>
      </c>
      <c r="L2263" s="211">
        <v>41589.791666666701</v>
      </c>
      <c r="M2263" s="203" t="s">
        <v>630</v>
      </c>
      <c r="N2263" s="212">
        <v>2</v>
      </c>
      <c r="O2263" s="203" t="s">
        <v>3336</v>
      </c>
      <c r="P2263" s="212">
        <v>0</v>
      </c>
      <c r="Q2263" s="205">
        <v>1</v>
      </c>
      <c r="R2263" s="203" t="s">
        <v>629</v>
      </c>
      <c r="S2263" s="203" t="s">
        <v>629</v>
      </c>
      <c r="T2263" s="212" t="s">
        <v>629</v>
      </c>
      <c r="U2263" s="224" t="s">
        <v>629</v>
      </c>
    </row>
    <row r="2264" spans="1:21" s="183" customFormat="1" hidden="1">
      <c r="A2264" s="203" t="s">
        <v>622</v>
      </c>
      <c r="B2264" s="203" t="s">
        <v>623</v>
      </c>
      <c r="C2264" s="203" t="s">
        <v>624</v>
      </c>
      <c r="D2264" s="203"/>
      <c r="E2264" s="203" t="s">
        <v>3327</v>
      </c>
      <c r="F2264" s="203" t="s">
        <v>3346</v>
      </c>
      <c r="G2264" s="205">
        <v>1</v>
      </c>
      <c r="H2264" s="203" t="s">
        <v>79</v>
      </c>
      <c r="I2264" s="203" t="s">
        <v>1156</v>
      </c>
      <c r="J2264" s="203" t="s">
        <v>1157</v>
      </c>
      <c r="K2264" s="203" t="s">
        <v>629</v>
      </c>
      <c r="L2264" s="211">
        <v>41600.585879629602</v>
      </c>
      <c r="M2264" s="203" t="s">
        <v>630</v>
      </c>
      <c r="N2264" s="212">
        <v>20</v>
      </c>
      <c r="O2264" s="203" t="s">
        <v>3347</v>
      </c>
      <c r="P2264" s="212">
        <v>247500</v>
      </c>
      <c r="Q2264" s="205">
        <v>1</v>
      </c>
      <c r="R2264" s="203" t="s">
        <v>632</v>
      </c>
      <c r="S2264" s="211">
        <v>41586.444270833301</v>
      </c>
      <c r="T2264" s="212">
        <v>-20</v>
      </c>
      <c r="U2264" s="224">
        <v>247500</v>
      </c>
    </row>
    <row r="2265" spans="1:21" s="183" customFormat="1" hidden="1">
      <c r="A2265" s="203" t="s">
        <v>622</v>
      </c>
      <c r="B2265" s="203" t="s">
        <v>623</v>
      </c>
      <c r="C2265" s="203" t="s">
        <v>624</v>
      </c>
      <c r="D2265" s="203"/>
      <c r="E2265" s="203" t="s">
        <v>3327</v>
      </c>
      <c r="F2265" s="203" t="s">
        <v>3346</v>
      </c>
      <c r="G2265" s="205">
        <v>2</v>
      </c>
      <c r="H2265" s="203" t="s">
        <v>79</v>
      </c>
      <c r="I2265" s="203" t="s">
        <v>1066</v>
      </c>
      <c r="J2265" s="203" t="s">
        <v>2796</v>
      </c>
      <c r="K2265" s="203" t="s">
        <v>629</v>
      </c>
      <c r="L2265" s="211">
        <v>41600.585879629602</v>
      </c>
      <c r="M2265" s="203" t="s">
        <v>630</v>
      </c>
      <c r="N2265" s="212">
        <v>2</v>
      </c>
      <c r="O2265" s="203" t="s">
        <v>631</v>
      </c>
      <c r="P2265" s="212">
        <v>33000</v>
      </c>
      <c r="Q2265" s="205">
        <v>1</v>
      </c>
      <c r="R2265" s="203" t="s">
        <v>632</v>
      </c>
      <c r="S2265" s="211">
        <v>41578.651215277801</v>
      </c>
      <c r="T2265" s="212">
        <v>-3</v>
      </c>
      <c r="U2265" s="224">
        <v>49500</v>
      </c>
    </row>
    <row r="2266" spans="1:21" s="183" customFormat="1" hidden="1">
      <c r="A2266" s="203" t="s">
        <v>622</v>
      </c>
      <c r="B2266" s="203" t="s">
        <v>623</v>
      </c>
      <c r="C2266" s="203" t="s">
        <v>624</v>
      </c>
      <c r="D2266" s="203"/>
      <c r="E2266" s="203" t="s">
        <v>3327</v>
      </c>
      <c r="F2266" s="203" t="s">
        <v>3346</v>
      </c>
      <c r="G2266" s="205">
        <v>2</v>
      </c>
      <c r="H2266" s="203" t="s">
        <v>79</v>
      </c>
      <c r="I2266" s="203" t="s">
        <v>1066</v>
      </c>
      <c r="J2266" s="203" t="s">
        <v>2796</v>
      </c>
      <c r="K2266" s="203" t="s">
        <v>629</v>
      </c>
      <c r="L2266" s="211">
        <v>41600.585879629602</v>
      </c>
      <c r="M2266" s="203" t="s">
        <v>630</v>
      </c>
      <c r="N2266" s="212">
        <v>2</v>
      </c>
      <c r="O2266" s="203" t="s">
        <v>631</v>
      </c>
      <c r="P2266" s="212">
        <v>33000</v>
      </c>
      <c r="Q2266" s="205">
        <v>2</v>
      </c>
      <c r="R2266" s="203" t="s">
        <v>632</v>
      </c>
      <c r="S2266" s="211">
        <v>41586.439918981501</v>
      </c>
      <c r="T2266" s="212">
        <v>-4</v>
      </c>
      <c r="U2266" s="224">
        <v>66000</v>
      </c>
    </row>
    <row r="2267" spans="1:21" s="183" customFormat="1" hidden="1">
      <c r="A2267" s="203" t="s">
        <v>622</v>
      </c>
      <c r="B2267" s="203" t="s">
        <v>623</v>
      </c>
      <c r="C2267" s="203" t="s">
        <v>624</v>
      </c>
      <c r="D2267" s="203"/>
      <c r="E2267" s="203" t="s">
        <v>3327</v>
      </c>
      <c r="F2267" s="203" t="s">
        <v>3346</v>
      </c>
      <c r="G2267" s="205">
        <v>2</v>
      </c>
      <c r="H2267" s="203" t="s">
        <v>79</v>
      </c>
      <c r="I2267" s="203" t="s">
        <v>1066</v>
      </c>
      <c r="J2267" s="203" t="s">
        <v>2796</v>
      </c>
      <c r="K2267" s="203" t="s">
        <v>629</v>
      </c>
      <c r="L2267" s="211">
        <v>41600.585879629602</v>
      </c>
      <c r="M2267" s="203" t="s">
        <v>630</v>
      </c>
      <c r="N2267" s="212">
        <v>2</v>
      </c>
      <c r="O2267" s="203" t="s">
        <v>631</v>
      </c>
      <c r="P2267" s="212">
        <v>33000</v>
      </c>
      <c r="Q2267" s="205">
        <v>3</v>
      </c>
      <c r="R2267" s="203" t="s">
        <v>632</v>
      </c>
      <c r="S2267" s="211">
        <v>41586.444259259297</v>
      </c>
      <c r="T2267" s="212">
        <v>-2</v>
      </c>
      <c r="U2267" s="224">
        <v>33000</v>
      </c>
    </row>
    <row r="2268" spans="1:21" s="183" customFormat="1" hidden="1">
      <c r="A2268" s="203" t="s">
        <v>622</v>
      </c>
      <c r="B2268" s="203" t="s">
        <v>623</v>
      </c>
      <c r="C2268" s="203" t="s">
        <v>624</v>
      </c>
      <c r="D2268" s="203"/>
      <c r="E2268" s="203" t="s">
        <v>3327</v>
      </c>
      <c r="F2268" s="203" t="s">
        <v>3346</v>
      </c>
      <c r="G2268" s="205">
        <v>3</v>
      </c>
      <c r="H2268" s="203" t="s">
        <v>79</v>
      </c>
      <c r="I2268" s="203" t="s">
        <v>1062</v>
      </c>
      <c r="J2268" s="203" t="s">
        <v>1063</v>
      </c>
      <c r="K2268" s="203" t="s">
        <v>629</v>
      </c>
      <c r="L2268" s="211">
        <v>41600.585879629602</v>
      </c>
      <c r="M2268" s="203" t="s">
        <v>630</v>
      </c>
      <c r="N2268" s="212">
        <v>1</v>
      </c>
      <c r="O2268" s="203" t="s">
        <v>631</v>
      </c>
      <c r="P2268" s="212">
        <v>21750</v>
      </c>
      <c r="Q2268" s="205">
        <v>1</v>
      </c>
      <c r="R2268" s="203" t="s">
        <v>632</v>
      </c>
      <c r="S2268" s="211">
        <v>41586.444259259297</v>
      </c>
      <c r="T2268" s="212">
        <v>-1</v>
      </c>
      <c r="U2268" s="224">
        <v>21750</v>
      </c>
    </row>
    <row r="2269" spans="1:21" s="183" customFormat="1" hidden="1">
      <c r="A2269" s="203" t="s">
        <v>622</v>
      </c>
      <c r="B2269" s="203" t="s">
        <v>623</v>
      </c>
      <c r="C2269" s="203" t="s">
        <v>624</v>
      </c>
      <c r="D2269" s="203"/>
      <c r="E2269" s="203" t="s">
        <v>3327</v>
      </c>
      <c r="F2269" s="203" t="s">
        <v>3346</v>
      </c>
      <c r="G2269" s="205">
        <v>4</v>
      </c>
      <c r="H2269" s="203" t="s">
        <v>79</v>
      </c>
      <c r="I2269" s="203" t="s">
        <v>2354</v>
      </c>
      <c r="J2269" s="203" t="s">
        <v>446</v>
      </c>
      <c r="K2269" s="203" t="s">
        <v>629</v>
      </c>
      <c r="L2269" s="211">
        <v>41600.585879629602</v>
      </c>
      <c r="M2269" s="203" t="s">
        <v>630</v>
      </c>
      <c r="N2269" s="212">
        <v>100</v>
      </c>
      <c r="O2269" s="203" t="s">
        <v>631</v>
      </c>
      <c r="P2269" s="212">
        <v>173300</v>
      </c>
      <c r="Q2269" s="205">
        <v>1</v>
      </c>
      <c r="R2269" s="203" t="s">
        <v>632</v>
      </c>
      <c r="S2269" s="211">
        <v>41586.444259259297</v>
      </c>
      <c r="T2269" s="212">
        <v>-100</v>
      </c>
      <c r="U2269" s="224">
        <v>173300</v>
      </c>
    </row>
    <row r="2270" spans="1:21" s="183" customFormat="1" hidden="1">
      <c r="A2270" s="203" t="s">
        <v>622</v>
      </c>
      <c r="B2270" s="203" t="s">
        <v>623</v>
      </c>
      <c r="C2270" s="203" t="s">
        <v>624</v>
      </c>
      <c r="D2270" s="203"/>
      <c r="E2270" s="203" t="s">
        <v>3327</v>
      </c>
      <c r="F2270" s="203" t="s">
        <v>3346</v>
      </c>
      <c r="G2270" s="205">
        <v>5</v>
      </c>
      <c r="H2270" s="203" t="s">
        <v>79</v>
      </c>
      <c r="I2270" s="203" t="s">
        <v>1095</v>
      </c>
      <c r="J2270" s="203" t="s">
        <v>376</v>
      </c>
      <c r="K2270" s="203" t="s">
        <v>629</v>
      </c>
      <c r="L2270" s="211">
        <v>41600.585879629602</v>
      </c>
      <c r="M2270" s="203" t="s">
        <v>630</v>
      </c>
      <c r="N2270" s="212">
        <v>10</v>
      </c>
      <c r="O2270" s="203" t="s">
        <v>631</v>
      </c>
      <c r="P2270" s="212">
        <v>66000</v>
      </c>
      <c r="Q2270" s="205">
        <v>1</v>
      </c>
      <c r="R2270" s="203" t="s">
        <v>632</v>
      </c>
      <c r="S2270" s="211">
        <v>41586.444259259297</v>
      </c>
      <c r="T2270" s="212">
        <v>-10</v>
      </c>
      <c r="U2270" s="224">
        <v>66000</v>
      </c>
    </row>
    <row r="2271" spans="1:21" s="183" customFormat="1" hidden="1">
      <c r="A2271" s="203" t="s">
        <v>622</v>
      </c>
      <c r="B2271" s="203" t="s">
        <v>623</v>
      </c>
      <c r="C2271" s="203" t="s">
        <v>624</v>
      </c>
      <c r="D2271" s="203"/>
      <c r="E2271" s="203" t="s">
        <v>3327</v>
      </c>
      <c r="F2271" s="203" t="s">
        <v>3346</v>
      </c>
      <c r="G2271" s="205">
        <v>6</v>
      </c>
      <c r="H2271" s="203" t="s">
        <v>79</v>
      </c>
      <c r="I2271" s="203" t="s">
        <v>668</v>
      </c>
      <c r="J2271" s="203" t="s">
        <v>447</v>
      </c>
      <c r="K2271" s="203" t="s">
        <v>629</v>
      </c>
      <c r="L2271" s="211">
        <v>41600.585879629602</v>
      </c>
      <c r="M2271" s="203" t="s">
        <v>630</v>
      </c>
      <c r="N2271" s="212">
        <v>10</v>
      </c>
      <c r="O2271" s="203" t="s">
        <v>669</v>
      </c>
      <c r="P2271" s="212">
        <v>229642.9</v>
      </c>
      <c r="Q2271" s="205">
        <v>1</v>
      </c>
      <c r="R2271" s="203" t="s">
        <v>632</v>
      </c>
      <c r="S2271" s="211">
        <v>41586.444259259297</v>
      </c>
      <c r="T2271" s="212">
        <v>-10</v>
      </c>
      <c r="U2271" s="224">
        <v>229642.9</v>
      </c>
    </row>
    <row r="2272" spans="1:21" s="183" customFormat="1" hidden="1">
      <c r="A2272" s="203" t="s">
        <v>622</v>
      </c>
      <c r="B2272" s="203" t="s">
        <v>623</v>
      </c>
      <c r="C2272" s="203" t="s">
        <v>624</v>
      </c>
      <c r="D2272" s="203"/>
      <c r="E2272" s="203" t="s">
        <v>3327</v>
      </c>
      <c r="F2272" s="203" t="s">
        <v>3348</v>
      </c>
      <c r="G2272" s="205">
        <v>1</v>
      </c>
      <c r="H2272" s="203" t="s">
        <v>79</v>
      </c>
      <c r="I2272" s="203" t="s">
        <v>1066</v>
      </c>
      <c r="J2272" s="203" t="s">
        <v>2796</v>
      </c>
      <c r="K2272" s="203" t="s">
        <v>629</v>
      </c>
      <c r="L2272" s="211">
        <v>41593.354872685202</v>
      </c>
      <c r="M2272" s="203" t="s">
        <v>630</v>
      </c>
      <c r="N2272" s="212">
        <v>4</v>
      </c>
      <c r="O2272" s="203" t="s">
        <v>631</v>
      </c>
      <c r="P2272" s="212">
        <v>66000</v>
      </c>
      <c r="Q2272" s="205">
        <v>1</v>
      </c>
      <c r="R2272" s="203" t="s">
        <v>632</v>
      </c>
      <c r="S2272" s="211">
        <v>41578.651215277801</v>
      </c>
      <c r="T2272" s="212">
        <v>-3</v>
      </c>
      <c r="U2272" s="224">
        <v>49500</v>
      </c>
    </row>
    <row r="2273" spans="1:21" s="183" customFormat="1" hidden="1">
      <c r="A2273" s="203" t="s">
        <v>622</v>
      </c>
      <c r="B2273" s="203" t="s">
        <v>623</v>
      </c>
      <c r="C2273" s="203" t="s">
        <v>624</v>
      </c>
      <c r="D2273" s="203"/>
      <c r="E2273" s="203" t="s">
        <v>3327</v>
      </c>
      <c r="F2273" s="203" t="s">
        <v>3348</v>
      </c>
      <c r="G2273" s="205">
        <v>1</v>
      </c>
      <c r="H2273" s="203" t="s">
        <v>79</v>
      </c>
      <c r="I2273" s="203" t="s">
        <v>1066</v>
      </c>
      <c r="J2273" s="203" t="s">
        <v>2796</v>
      </c>
      <c r="K2273" s="203" t="s">
        <v>629</v>
      </c>
      <c r="L2273" s="211">
        <v>41593.354872685202</v>
      </c>
      <c r="M2273" s="203" t="s">
        <v>630</v>
      </c>
      <c r="N2273" s="212">
        <v>4</v>
      </c>
      <c r="O2273" s="203" t="s">
        <v>631</v>
      </c>
      <c r="P2273" s="212">
        <v>66000</v>
      </c>
      <c r="Q2273" s="205">
        <v>2</v>
      </c>
      <c r="R2273" s="203" t="s">
        <v>632</v>
      </c>
      <c r="S2273" s="211">
        <v>41586.439918981501</v>
      </c>
      <c r="T2273" s="212">
        <v>-4</v>
      </c>
      <c r="U2273" s="224">
        <v>66000</v>
      </c>
    </row>
    <row r="2274" spans="1:21" s="183" customFormat="1" hidden="1">
      <c r="A2274" s="203" t="s">
        <v>622</v>
      </c>
      <c r="B2274" s="203" t="s">
        <v>623</v>
      </c>
      <c r="C2274" s="203" t="s">
        <v>624</v>
      </c>
      <c r="D2274" s="203"/>
      <c r="E2274" s="203" t="s">
        <v>3327</v>
      </c>
      <c r="F2274" s="203" t="s">
        <v>3348</v>
      </c>
      <c r="G2274" s="205">
        <v>1</v>
      </c>
      <c r="H2274" s="203" t="s">
        <v>79</v>
      </c>
      <c r="I2274" s="203" t="s">
        <v>1066</v>
      </c>
      <c r="J2274" s="203" t="s">
        <v>2796</v>
      </c>
      <c r="K2274" s="203" t="s">
        <v>629</v>
      </c>
      <c r="L2274" s="211">
        <v>41593.354872685202</v>
      </c>
      <c r="M2274" s="203" t="s">
        <v>630</v>
      </c>
      <c r="N2274" s="212">
        <v>4</v>
      </c>
      <c r="O2274" s="203" t="s">
        <v>631</v>
      </c>
      <c r="P2274" s="212">
        <v>66000</v>
      </c>
      <c r="Q2274" s="205">
        <v>3</v>
      </c>
      <c r="R2274" s="203" t="s">
        <v>632</v>
      </c>
      <c r="S2274" s="211">
        <v>41586.444259259297</v>
      </c>
      <c r="T2274" s="212">
        <v>-2</v>
      </c>
      <c r="U2274" s="224">
        <v>33000</v>
      </c>
    </row>
    <row r="2275" spans="1:21" s="183" customFormat="1" hidden="1">
      <c r="A2275" s="203" t="s">
        <v>622</v>
      </c>
      <c r="B2275" s="203" t="s">
        <v>623</v>
      </c>
      <c r="C2275" s="203" t="s">
        <v>624</v>
      </c>
      <c r="D2275" s="203"/>
      <c r="E2275" s="203" t="s">
        <v>3327</v>
      </c>
      <c r="F2275" s="203" t="s">
        <v>3348</v>
      </c>
      <c r="G2275" s="205">
        <v>2</v>
      </c>
      <c r="H2275" s="203" t="s">
        <v>79</v>
      </c>
      <c r="I2275" s="203" t="s">
        <v>1072</v>
      </c>
      <c r="J2275" s="203" t="s">
        <v>1073</v>
      </c>
      <c r="K2275" s="203" t="s">
        <v>629</v>
      </c>
      <c r="L2275" s="211">
        <v>41593.354872685202</v>
      </c>
      <c r="M2275" s="203" t="s">
        <v>630</v>
      </c>
      <c r="N2275" s="212">
        <v>8</v>
      </c>
      <c r="O2275" s="203" t="s">
        <v>1815</v>
      </c>
      <c r="P2275" s="212">
        <v>213000</v>
      </c>
      <c r="Q2275" s="205">
        <v>1</v>
      </c>
      <c r="R2275" s="203" t="s">
        <v>632</v>
      </c>
      <c r="S2275" s="211">
        <v>41586.439907407403</v>
      </c>
      <c r="T2275" s="212">
        <v>-8</v>
      </c>
      <c r="U2275" s="224">
        <v>213000</v>
      </c>
    </row>
    <row r="2276" spans="1:21" s="183" customFormat="1" hidden="1">
      <c r="A2276" s="203" t="s">
        <v>622</v>
      </c>
      <c r="B2276" s="203" t="s">
        <v>623</v>
      </c>
      <c r="C2276" s="203" t="s">
        <v>624</v>
      </c>
      <c r="D2276" s="203"/>
      <c r="E2276" s="203" t="s">
        <v>3327</v>
      </c>
      <c r="F2276" s="203" t="s">
        <v>3348</v>
      </c>
      <c r="G2276" s="205">
        <v>3</v>
      </c>
      <c r="H2276" s="203" t="s">
        <v>79</v>
      </c>
      <c r="I2276" s="203" t="s">
        <v>1154</v>
      </c>
      <c r="J2276" s="203" t="s">
        <v>368</v>
      </c>
      <c r="K2276" s="203" t="s">
        <v>629</v>
      </c>
      <c r="L2276" s="211">
        <v>41593.354872685202</v>
      </c>
      <c r="M2276" s="203" t="s">
        <v>630</v>
      </c>
      <c r="N2276" s="212">
        <v>8</v>
      </c>
      <c r="O2276" s="203" t="s">
        <v>1815</v>
      </c>
      <c r="P2276" s="212">
        <v>351562.48</v>
      </c>
      <c r="Q2276" s="205">
        <v>1</v>
      </c>
      <c r="R2276" s="203" t="s">
        <v>632</v>
      </c>
      <c r="S2276" s="211">
        <v>41586.439907407403</v>
      </c>
      <c r="T2276" s="212">
        <v>-8</v>
      </c>
      <c r="U2276" s="224">
        <v>351562.48</v>
      </c>
    </row>
    <row r="2277" spans="1:21" s="183" customFormat="1" hidden="1">
      <c r="A2277" s="203" t="s">
        <v>622</v>
      </c>
      <c r="B2277" s="203" t="s">
        <v>623</v>
      </c>
      <c r="C2277" s="203" t="s">
        <v>624</v>
      </c>
      <c r="D2277" s="203"/>
      <c r="E2277" s="203" t="s">
        <v>3349</v>
      </c>
      <c r="F2277" s="203" t="s">
        <v>629</v>
      </c>
      <c r="G2277" s="205" t="s">
        <v>629</v>
      </c>
      <c r="H2277" s="203" t="s">
        <v>79</v>
      </c>
      <c r="I2277" s="203" t="s">
        <v>650</v>
      </c>
      <c r="J2277" s="203" t="s">
        <v>430</v>
      </c>
      <c r="K2277" s="203" t="s">
        <v>629</v>
      </c>
      <c r="L2277" s="211">
        <v>41555.379629629599</v>
      </c>
      <c r="M2277" s="203" t="s">
        <v>630</v>
      </c>
      <c r="N2277" s="212">
        <v>2</v>
      </c>
      <c r="O2277" s="203" t="s">
        <v>629</v>
      </c>
      <c r="P2277" s="212">
        <v>636677.48</v>
      </c>
      <c r="Q2277" s="205">
        <v>1</v>
      </c>
      <c r="R2277" s="203" t="s">
        <v>632</v>
      </c>
      <c r="S2277" s="211">
        <v>41555.502025463</v>
      </c>
      <c r="T2277" s="212">
        <v>-2</v>
      </c>
      <c r="U2277" s="224">
        <v>636677.48</v>
      </c>
    </row>
    <row r="2278" spans="1:21" s="183" customFormat="1" hidden="1">
      <c r="A2278" s="203" t="s">
        <v>622</v>
      </c>
      <c r="B2278" s="203" t="s">
        <v>623</v>
      </c>
      <c r="C2278" s="203" t="s">
        <v>624</v>
      </c>
      <c r="D2278" s="203"/>
      <c r="E2278" s="203" t="s">
        <v>3349</v>
      </c>
      <c r="F2278" s="203" t="s">
        <v>629</v>
      </c>
      <c r="G2278" s="205" t="s">
        <v>629</v>
      </c>
      <c r="H2278" s="203" t="s">
        <v>79</v>
      </c>
      <c r="I2278" s="203" t="s">
        <v>649</v>
      </c>
      <c r="J2278" s="203" t="s">
        <v>431</v>
      </c>
      <c r="K2278" s="203" t="s">
        <v>634</v>
      </c>
      <c r="L2278" s="211">
        <v>41555.380057870403</v>
      </c>
      <c r="M2278" s="203" t="s">
        <v>630</v>
      </c>
      <c r="N2278" s="212">
        <v>2</v>
      </c>
      <c r="O2278" s="203" t="s">
        <v>629</v>
      </c>
      <c r="P2278" s="212">
        <v>1698840</v>
      </c>
      <c r="Q2278" s="205">
        <v>1</v>
      </c>
      <c r="R2278" s="203" t="s">
        <v>632</v>
      </c>
      <c r="S2278" s="211">
        <v>41555.502025463</v>
      </c>
      <c r="T2278" s="212">
        <v>-1</v>
      </c>
      <c r="U2278" s="224">
        <v>849420</v>
      </c>
    </row>
    <row r="2279" spans="1:21" s="183" customFormat="1" hidden="1">
      <c r="A2279" s="203" t="s">
        <v>622</v>
      </c>
      <c r="B2279" s="203" t="s">
        <v>623</v>
      </c>
      <c r="C2279" s="203" t="s">
        <v>624</v>
      </c>
      <c r="D2279" s="203"/>
      <c r="E2279" s="203" t="s">
        <v>3350</v>
      </c>
      <c r="F2279" s="203" t="s">
        <v>629</v>
      </c>
      <c r="G2279" s="205" t="s">
        <v>629</v>
      </c>
      <c r="H2279" s="203" t="s">
        <v>79</v>
      </c>
      <c r="I2279" s="203" t="s">
        <v>2482</v>
      </c>
      <c r="J2279" s="203" t="s">
        <v>2483</v>
      </c>
      <c r="K2279" s="203" t="s">
        <v>629</v>
      </c>
      <c r="L2279" s="211">
        <v>41557.667268518497</v>
      </c>
      <c r="M2279" s="203" t="s">
        <v>630</v>
      </c>
      <c r="N2279" s="212">
        <v>2</v>
      </c>
      <c r="O2279" s="203" t="s">
        <v>629</v>
      </c>
      <c r="P2279" s="212">
        <v>731500</v>
      </c>
      <c r="Q2279" s="205">
        <v>1</v>
      </c>
      <c r="R2279" s="203" t="s">
        <v>632</v>
      </c>
      <c r="S2279" s="211">
        <v>41556.717164351903</v>
      </c>
      <c r="T2279" s="212">
        <v>-2</v>
      </c>
      <c r="U2279" s="224">
        <v>731500</v>
      </c>
    </row>
    <row r="2280" spans="1:21" s="183" customFormat="1" hidden="1">
      <c r="A2280" s="203" t="s">
        <v>622</v>
      </c>
      <c r="B2280" s="203" t="s">
        <v>623</v>
      </c>
      <c r="C2280" s="203" t="s">
        <v>624</v>
      </c>
      <c r="D2280" s="203"/>
      <c r="E2280" s="203" t="s">
        <v>3351</v>
      </c>
      <c r="F2280" s="203" t="s">
        <v>629</v>
      </c>
      <c r="G2280" s="205" t="s">
        <v>629</v>
      </c>
      <c r="H2280" s="203" t="s">
        <v>79</v>
      </c>
      <c r="I2280" s="203" t="s">
        <v>3352</v>
      </c>
      <c r="J2280" s="203" t="s">
        <v>436</v>
      </c>
      <c r="K2280" s="203" t="s">
        <v>629</v>
      </c>
      <c r="L2280" s="211">
        <v>41556.433599536998</v>
      </c>
      <c r="M2280" s="203" t="s">
        <v>630</v>
      </c>
      <c r="N2280" s="212">
        <v>2</v>
      </c>
      <c r="O2280" s="203" t="s">
        <v>629</v>
      </c>
      <c r="P2280" s="212">
        <v>75328</v>
      </c>
      <c r="Q2280" s="205">
        <v>1</v>
      </c>
      <c r="R2280" s="203" t="s">
        <v>632</v>
      </c>
      <c r="S2280" s="211">
        <v>41569.432407407403</v>
      </c>
      <c r="T2280" s="212">
        <v>-2</v>
      </c>
      <c r="U2280" s="224">
        <v>75328</v>
      </c>
    </row>
    <row r="2281" spans="1:21" s="183" customFormat="1" hidden="1">
      <c r="A2281" s="203" t="s">
        <v>622</v>
      </c>
      <c r="B2281" s="203" t="s">
        <v>623</v>
      </c>
      <c r="C2281" s="203" t="s">
        <v>624</v>
      </c>
      <c r="D2281" s="203"/>
      <c r="E2281" s="203" t="s">
        <v>3351</v>
      </c>
      <c r="F2281" s="203" t="s">
        <v>629</v>
      </c>
      <c r="G2281" s="205" t="s">
        <v>629</v>
      </c>
      <c r="H2281" s="203" t="s">
        <v>79</v>
      </c>
      <c r="I2281" s="203" t="s">
        <v>3353</v>
      </c>
      <c r="J2281" s="203" t="s">
        <v>437</v>
      </c>
      <c r="K2281" s="203" t="s">
        <v>629</v>
      </c>
      <c r="L2281" s="211">
        <v>41556.433599536998</v>
      </c>
      <c r="M2281" s="203" t="s">
        <v>630</v>
      </c>
      <c r="N2281" s="212">
        <v>2</v>
      </c>
      <c r="O2281" s="203" t="s">
        <v>629</v>
      </c>
      <c r="P2281" s="212">
        <v>153615</v>
      </c>
      <c r="Q2281" s="205">
        <v>1</v>
      </c>
      <c r="R2281" s="203" t="s">
        <v>632</v>
      </c>
      <c r="S2281" s="211">
        <v>41569.432407407403</v>
      </c>
      <c r="T2281" s="212">
        <v>-2</v>
      </c>
      <c r="U2281" s="224">
        <v>153615</v>
      </c>
    </row>
    <row r="2282" spans="1:21" s="183" customFormat="1" hidden="1">
      <c r="A2282" s="203" t="s">
        <v>622</v>
      </c>
      <c r="B2282" s="203" t="s">
        <v>623</v>
      </c>
      <c r="C2282" s="203" t="s">
        <v>624</v>
      </c>
      <c r="D2282" s="203"/>
      <c r="E2282" s="203" t="s">
        <v>3351</v>
      </c>
      <c r="F2282" s="203" t="s">
        <v>629</v>
      </c>
      <c r="G2282" s="205" t="s">
        <v>629</v>
      </c>
      <c r="H2282" s="203" t="s">
        <v>79</v>
      </c>
      <c r="I2282" s="203" t="s">
        <v>1123</v>
      </c>
      <c r="J2282" s="203" t="s">
        <v>428</v>
      </c>
      <c r="K2282" s="203" t="s">
        <v>629</v>
      </c>
      <c r="L2282" s="211">
        <v>41556.433599536998</v>
      </c>
      <c r="M2282" s="203" t="s">
        <v>674</v>
      </c>
      <c r="N2282" s="212">
        <v>6</v>
      </c>
      <c r="O2282" s="203" t="s">
        <v>629</v>
      </c>
      <c r="P2282" s="212">
        <v>1493256.96</v>
      </c>
      <c r="Q2282" s="205">
        <v>1</v>
      </c>
      <c r="R2282" s="203" t="s">
        <v>632</v>
      </c>
      <c r="S2282" s="211">
        <v>41569.426180555602</v>
      </c>
      <c r="T2282" s="212">
        <v>-6</v>
      </c>
      <c r="U2282" s="224">
        <v>1542319.26</v>
      </c>
    </row>
    <row r="2283" spans="1:21" s="183" customFormat="1" hidden="1">
      <c r="A2283" s="203" t="s">
        <v>622</v>
      </c>
      <c r="B2283" s="203" t="s">
        <v>623</v>
      </c>
      <c r="C2283" s="203" t="s">
        <v>624</v>
      </c>
      <c r="D2283" s="203"/>
      <c r="E2283" s="203" t="s">
        <v>3354</v>
      </c>
      <c r="F2283" s="203" t="s">
        <v>629</v>
      </c>
      <c r="G2283" s="205" t="s">
        <v>629</v>
      </c>
      <c r="H2283" s="203" t="s">
        <v>79</v>
      </c>
      <c r="I2283" s="203" t="s">
        <v>1253</v>
      </c>
      <c r="J2283" s="203" t="s">
        <v>432</v>
      </c>
      <c r="K2283" s="203" t="s">
        <v>634</v>
      </c>
      <c r="L2283" s="211">
        <v>41555.649837962999</v>
      </c>
      <c r="M2283" s="203" t="s">
        <v>630</v>
      </c>
      <c r="N2283" s="212">
        <v>4</v>
      </c>
      <c r="O2283" s="203" t="s">
        <v>629</v>
      </c>
      <c r="P2283" s="212">
        <v>508112</v>
      </c>
      <c r="Q2283" s="205">
        <v>1</v>
      </c>
      <c r="R2283" s="203" t="s">
        <v>632</v>
      </c>
      <c r="S2283" s="211">
        <v>41564.565289351798</v>
      </c>
      <c r="T2283" s="212">
        <v>-1</v>
      </c>
      <c r="U2283" s="224">
        <v>127028</v>
      </c>
    </row>
    <row r="2284" spans="1:21" s="183" customFormat="1" hidden="1">
      <c r="A2284" s="203" t="s">
        <v>622</v>
      </c>
      <c r="B2284" s="203" t="s">
        <v>623</v>
      </c>
      <c r="C2284" s="203" t="s">
        <v>624</v>
      </c>
      <c r="D2284" s="203"/>
      <c r="E2284" s="203" t="s">
        <v>3354</v>
      </c>
      <c r="F2284" s="203" t="s">
        <v>629</v>
      </c>
      <c r="G2284" s="205" t="s">
        <v>629</v>
      </c>
      <c r="H2284" s="203" t="s">
        <v>79</v>
      </c>
      <c r="I2284" s="203" t="s">
        <v>1253</v>
      </c>
      <c r="J2284" s="203" t="s">
        <v>432</v>
      </c>
      <c r="K2284" s="203" t="s">
        <v>634</v>
      </c>
      <c r="L2284" s="211">
        <v>41555.649837962999</v>
      </c>
      <c r="M2284" s="203" t="s">
        <v>630</v>
      </c>
      <c r="N2284" s="212">
        <v>4</v>
      </c>
      <c r="O2284" s="203" t="s">
        <v>629</v>
      </c>
      <c r="P2284" s="212">
        <v>508112</v>
      </c>
      <c r="Q2284" s="205">
        <v>2</v>
      </c>
      <c r="R2284" s="203" t="s">
        <v>632</v>
      </c>
      <c r="S2284" s="211">
        <v>41576.722488425898</v>
      </c>
      <c r="T2284" s="212">
        <v>-3</v>
      </c>
      <c r="U2284" s="224">
        <v>386958</v>
      </c>
    </row>
    <row r="2285" spans="1:21" s="183" customFormat="1" hidden="1">
      <c r="A2285" s="203" t="s">
        <v>622</v>
      </c>
      <c r="B2285" s="203" t="s">
        <v>623</v>
      </c>
      <c r="C2285" s="203" t="s">
        <v>624</v>
      </c>
      <c r="D2285" s="203"/>
      <c r="E2285" s="203" t="s">
        <v>3354</v>
      </c>
      <c r="F2285" s="203" t="s">
        <v>629</v>
      </c>
      <c r="G2285" s="205" t="s">
        <v>629</v>
      </c>
      <c r="H2285" s="203" t="s">
        <v>79</v>
      </c>
      <c r="I2285" s="203" t="s">
        <v>1254</v>
      </c>
      <c r="J2285" s="203" t="s">
        <v>1255</v>
      </c>
      <c r="K2285" s="203" t="s">
        <v>629</v>
      </c>
      <c r="L2285" s="211">
        <v>41555.649837962999</v>
      </c>
      <c r="M2285" s="203" t="s">
        <v>630</v>
      </c>
      <c r="N2285" s="212">
        <v>1</v>
      </c>
      <c r="O2285" s="203" t="s">
        <v>629</v>
      </c>
      <c r="P2285" s="212">
        <v>167508.54999999999</v>
      </c>
      <c r="Q2285" s="205">
        <v>1</v>
      </c>
      <c r="R2285" s="203" t="s">
        <v>632</v>
      </c>
      <c r="S2285" s="211">
        <v>41564.565289351798</v>
      </c>
      <c r="T2285" s="212">
        <v>-1</v>
      </c>
      <c r="U2285" s="224">
        <v>167508.54999999999</v>
      </c>
    </row>
    <row r="2286" spans="1:21" s="183" customFormat="1" hidden="1">
      <c r="A2286" s="203" t="s">
        <v>622</v>
      </c>
      <c r="B2286" s="203" t="s">
        <v>623</v>
      </c>
      <c r="C2286" s="203" t="s">
        <v>624</v>
      </c>
      <c r="D2286" s="203"/>
      <c r="E2286" s="203" t="s">
        <v>3354</v>
      </c>
      <c r="F2286" s="203" t="s">
        <v>629</v>
      </c>
      <c r="G2286" s="205" t="s">
        <v>629</v>
      </c>
      <c r="H2286" s="203" t="s">
        <v>79</v>
      </c>
      <c r="I2286" s="203" t="s">
        <v>2290</v>
      </c>
      <c r="J2286" s="203" t="s">
        <v>2291</v>
      </c>
      <c r="K2286" s="203" t="s">
        <v>629</v>
      </c>
      <c r="L2286" s="211">
        <v>41555.649837962999</v>
      </c>
      <c r="M2286" s="203" t="s">
        <v>630</v>
      </c>
      <c r="N2286" s="212">
        <v>1</v>
      </c>
      <c r="O2286" s="203" t="s">
        <v>629</v>
      </c>
      <c r="P2286" s="212">
        <v>342813.6</v>
      </c>
      <c r="Q2286" s="205">
        <v>1</v>
      </c>
      <c r="R2286" s="203" t="s">
        <v>632</v>
      </c>
      <c r="S2286" s="211">
        <v>41564.565289351798</v>
      </c>
      <c r="T2286" s="212">
        <v>-1</v>
      </c>
      <c r="U2286" s="224">
        <v>342813.6</v>
      </c>
    </row>
    <row r="2287" spans="1:21" s="183" customFormat="1" hidden="1">
      <c r="A2287" s="203" t="s">
        <v>622</v>
      </c>
      <c r="B2287" s="203" t="s">
        <v>623</v>
      </c>
      <c r="C2287" s="203" t="s">
        <v>624</v>
      </c>
      <c r="D2287" s="203"/>
      <c r="E2287" s="203" t="s">
        <v>3354</v>
      </c>
      <c r="F2287" s="203" t="s">
        <v>629</v>
      </c>
      <c r="G2287" s="205" t="s">
        <v>629</v>
      </c>
      <c r="H2287" s="203" t="s">
        <v>79</v>
      </c>
      <c r="I2287" s="203" t="s">
        <v>2292</v>
      </c>
      <c r="J2287" s="203" t="s">
        <v>426</v>
      </c>
      <c r="K2287" s="203" t="s">
        <v>629</v>
      </c>
      <c r="L2287" s="211">
        <v>41555.649837962999</v>
      </c>
      <c r="M2287" s="203" t="s">
        <v>630</v>
      </c>
      <c r="N2287" s="212">
        <v>1</v>
      </c>
      <c r="O2287" s="203" t="s">
        <v>629</v>
      </c>
      <c r="P2287" s="212">
        <v>524530.6</v>
      </c>
      <c r="Q2287" s="205">
        <v>1</v>
      </c>
      <c r="R2287" s="203" t="s">
        <v>632</v>
      </c>
      <c r="S2287" s="211">
        <v>41564.565289351798</v>
      </c>
      <c r="T2287" s="212">
        <v>-1</v>
      </c>
      <c r="U2287" s="224">
        <v>524530.6</v>
      </c>
    </row>
    <row r="2288" spans="1:21" s="183" customFormat="1" hidden="1">
      <c r="A2288" s="203" t="s">
        <v>622</v>
      </c>
      <c r="B2288" s="203" t="s">
        <v>623</v>
      </c>
      <c r="C2288" s="203" t="s">
        <v>624</v>
      </c>
      <c r="D2288" s="203"/>
      <c r="E2288" s="203" t="s">
        <v>3354</v>
      </c>
      <c r="F2288" s="203" t="s">
        <v>629</v>
      </c>
      <c r="G2288" s="205" t="s">
        <v>629</v>
      </c>
      <c r="H2288" s="203" t="s">
        <v>79</v>
      </c>
      <c r="I2288" s="203" t="s">
        <v>1973</v>
      </c>
      <c r="J2288" s="203" t="s">
        <v>425</v>
      </c>
      <c r="K2288" s="203" t="s">
        <v>629</v>
      </c>
      <c r="L2288" s="211">
        <v>41555.649826388901</v>
      </c>
      <c r="M2288" s="203" t="s">
        <v>630</v>
      </c>
      <c r="N2288" s="212">
        <v>2</v>
      </c>
      <c r="O2288" s="203" t="s">
        <v>629</v>
      </c>
      <c r="P2288" s="212">
        <v>872234</v>
      </c>
      <c r="Q2288" s="205">
        <v>1</v>
      </c>
      <c r="R2288" s="203" t="s">
        <v>632</v>
      </c>
      <c r="S2288" s="211">
        <v>41564.565300925897</v>
      </c>
      <c r="T2288" s="212">
        <v>-2</v>
      </c>
      <c r="U2288" s="224">
        <v>872234</v>
      </c>
    </row>
    <row r="2289" spans="1:21" s="183" customFormat="1" hidden="1">
      <c r="A2289" s="203" t="s">
        <v>622</v>
      </c>
      <c r="B2289" s="203" t="s">
        <v>623</v>
      </c>
      <c r="C2289" s="203" t="s">
        <v>624</v>
      </c>
      <c r="D2289" s="203"/>
      <c r="E2289" s="203" t="s">
        <v>3354</v>
      </c>
      <c r="F2289" s="203" t="s">
        <v>629</v>
      </c>
      <c r="G2289" s="205" t="s">
        <v>629</v>
      </c>
      <c r="H2289" s="203" t="s">
        <v>79</v>
      </c>
      <c r="I2289" s="203" t="s">
        <v>2293</v>
      </c>
      <c r="J2289" s="203" t="s">
        <v>2294</v>
      </c>
      <c r="K2289" s="203" t="s">
        <v>629</v>
      </c>
      <c r="L2289" s="211">
        <v>41555.649826388901</v>
      </c>
      <c r="M2289" s="203" t="s">
        <v>630</v>
      </c>
      <c r="N2289" s="212">
        <v>1</v>
      </c>
      <c r="O2289" s="203" t="s">
        <v>629</v>
      </c>
      <c r="P2289" s="212">
        <v>39358</v>
      </c>
      <c r="Q2289" s="205">
        <v>1</v>
      </c>
      <c r="R2289" s="203" t="s">
        <v>632</v>
      </c>
      <c r="S2289" s="211">
        <v>41564.565300925897</v>
      </c>
      <c r="T2289" s="212">
        <v>-1</v>
      </c>
      <c r="U2289" s="224">
        <v>39358</v>
      </c>
    </row>
    <row r="2290" spans="1:21" s="183" customFormat="1" hidden="1">
      <c r="A2290" s="203" t="s">
        <v>622</v>
      </c>
      <c r="B2290" s="203" t="s">
        <v>623</v>
      </c>
      <c r="C2290" s="203" t="s">
        <v>624</v>
      </c>
      <c r="D2290" s="203"/>
      <c r="E2290" s="203" t="s">
        <v>3354</v>
      </c>
      <c r="F2290" s="203" t="s">
        <v>629</v>
      </c>
      <c r="G2290" s="205" t="s">
        <v>629</v>
      </c>
      <c r="H2290" s="203" t="s">
        <v>79</v>
      </c>
      <c r="I2290" s="203" t="s">
        <v>1974</v>
      </c>
      <c r="J2290" s="203" t="s">
        <v>419</v>
      </c>
      <c r="K2290" s="203" t="s">
        <v>629</v>
      </c>
      <c r="L2290" s="211">
        <v>41555.649826388901</v>
      </c>
      <c r="M2290" s="203" t="s">
        <v>630</v>
      </c>
      <c r="N2290" s="212">
        <v>2</v>
      </c>
      <c r="O2290" s="203" t="s">
        <v>629</v>
      </c>
      <c r="P2290" s="212">
        <v>382294</v>
      </c>
      <c r="Q2290" s="205">
        <v>1</v>
      </c>
      <c r="R2290" s="203" t="s">
        <v>632</v>
      </c>
      <c r="S2290" s="211">
        <v>41564.565300925897</v>
      </c>
      <c r="T2290" s="212">
        <v>-2</v>
      </c>
      <c r="U2290" s="224">
        <v>382294</v>
      </c>
    </row>
    <row r="2291" spans="1:21" s="183" customFormat="1" hidden="1">
      <c r="A2291" s="203" t="s">
        <v>622</v>
      </c>
      <c r="B2291" s="203" t="s">
        <v>623</v>
      </c>
      <c r="C2291" s="203" t="s">
        <v>624</v>
      </c>
      <c r="D2291" s="203"/>
      <c r="E2291" s="203" t="s">
        <v>3354</v>
      </c>
      <c r="F2291" s="203" t="s">
        <v>629</v>
      </c>
      <c r="G2291" s="205" t="s">
        <v>629</v>
      </c>
      <c r="H2291" s="203" t="s">
        <v>79</v>
      </c>
      <c r="I2291" s="203" t="s">
        <v>1122</v>
      </c>
      <c r="J2291" s="203" t="s">
        <v>421</v>
      </c>
      <c r="K2291" s="203" t="s">
        <v>629</v>
      </c>
      <c r="L2291" s="211">
        <v>41555.649837962999</v>
      </c>
      <c r="M2291" s="203" t="s">
        <v>630</v>
      </c>
      <c r="N2291" s="212">
        <v>2</v>
      </c>
      <c r="O2291" s="203" t="s">
        <v>629</v>
      </c>
      <c r="P2291" s="212">
        <v>578050</v>
      </c>
      <c r="Q2291" s="205">
        <v>1</v>
      </c>
      <c r="R2291" s="203" t="s">
        <v>632</v>
      </c>
      <c r="S2291" s="211">
        <v>41564.565289351798</v>
      </c>
      <c r="T2291" s="212">
        <v>-2</v>
      </c>
      <c r="U2291" s="224">
        <v>578050</v>
      </c>
    </row>
    <row r="2292" spans="1:21" s="183" customFormat="1" hidden="1">
      <c r="A2292" s="203" t="s">
        <v>622</v>
      </c>
      <c r="B2292" s="203" t="s">
        <v>623</v>
      </c>
      <c r="C2292" s="203" t="s">
        <v>624</v>
      </c>
      <c r="D2292" s="203"/>
      <c r="E2292" s="203" t="s">
        <v>3354</v>
      </c>
      <c r="F2292" s="203" t="s">
        <v>629</v>
      </c>
      <c r="G2292" s="205" t="s">
        <v>629</v>
      </c>
      <c r="H2292" s="203" t="s">
        <v>79</v>
      </c>
      <c r="I2292" s="203" t="s">
        <v>650</v>
      </c>
      <c r="J2292" s="203" t="s">
        <v>430</v>
      </c>
      <c r="K2292" s="203" t="s">
        <v>629</v>
      </c>
      <c r="L2292" s="211">
        <v>41555.649826388901</v>
      </c>
      <c r="M2292" s="203" t="s">
        <v>630</v>
      </c>
      <c r="N2292" s="212">
        <v>2</v>
      </c>
      <c r="O2292" s="203" t="s">
        <v>629</v>
      </c>
      <c r="P2292" s="212">
        <v>636677.48</v>
      </c>
      <c r="Q2292" s="205">
        <v>1</v>
      </c>
      <c r="R2292" s="203" t="s">
        <v>632</v>
      </c>
      <c r="S2292" s="211">
        <v>41576.722500000003</v>
      </c>
      <c r="T2292" s="212">
        <v>-2</v>
      </c>
      <c r="U2292" s="224">
        <v>469898</v>
      </c>
    </row>
    <row r="2293" spans="1:21" s="183" customFormat="1" hidden="1">
      <c r="A2293" s="203" t="s">
        <v>622</v>
      </c>
      <c r="B2293" s="203" t="s">
        <v>623</v>
      </c>
      <c r="C2293" s="203" t="s">
        <v>624</v>
      </c>
      <c r="D2293" s="203"/>
      <c r="E2293" s="203" t="s">
        <v>3354</v>
      </c>
      <c r="F2293" s="203" t="s">
        <v>629</v>
      </c>
      <c r="G2293" s="205" t="s">
        <v>629</v>
      </c>
      <c r="H2293" s="203" t="s">
        <v>79</v>
      </c>
      <c r="I2293" s="203" t="s">
        <v>1262</v>
      </c>
      <c r="J2293" s="203" t="s">
        <v>435</v>
      </c>
      <c r="K2293" s="203" t="s">
        <v>629</v>
      </c>
      <c r="L2293" s="211">
        <v>41555.649837962999</v>
      </c>
      <c r="M2293" s="203" t="s">
        <v>630</v>
      </c>
      <c r="N2293" s="212">
        <v>2</v>
      </c>
      <c r="O2293" s="203" t="s">
        <v>629</v>
      </c>
      <c r="P2293" s="212">
        <v>107173.84</v>
      </c>
      <c r="Q2293" s="205">
        <v>1</v>
      </c>
      <c r="R2293" s="203" t="s">
        <v>632</v>
      </c>
      <c r="S2293" s="211">
        <v>41576.722500000003</v>
      </c>
      <c r="T2293" s="212">
        <v>-2</v>
      </c>
      <c r="U2293" s="224">
        <v>107602</v>
      </c>
    </row>
    <row r="2294" spans="1:21" s="183" customFormat="1" hidden="1">
      <c r="A2294" s="203" t="s">
        <v>622</v>
      </c>
      <c r="B2294" s="203" t="s">
        <v>623</v>
      </c>
      <c r="C2294" s="203" t="s">
        <v>624</v>
      </c>
      <c r="D2294" s="203"/>
      <c r="E2294" s="203" t="s">
        <v>3354</v>
      </c>
      <c r="F2294" s="203" t="s">
        <v>629</v>
      </c>
      <c r="G2294" s="205" t="s">
        <v>629</v>
      </c>
      <c r="H2294" s="203" t="s">
        <v>79</v>
      </c>
      <c r="I2294" s="203" t="s">
        <v>985</v>
      </c>
      <c r="J2294" s="203" t="s">
        <v>429</v>
      </c>
      <c r="K2294" s="203" t="s">
        <v>629</v>
      </c>
      <c r="L2294" s="211">
        <v>41555.649837962999</v>
      </c>
      <c r="M2294" s="203" t="s">
        <v>674</v>
      </c>
      <c r="N2294" s="212">
        <v>2</v>
      </c>
      <c r="O2294" s="203" t="s">
        <v>629</v>
      </c>
      <c r="P2294" s="212">
        <v>1762849.44</v>
      </c>
      <c r="Q2294" s="205">
        <v>1</v>
      </c>
      <c r="R2294" s="203" t="s">
        <v>632</v>
      </c>
      <c r="S2294" s="211">
        <v>41569.439108796301</v>
      </c>
      <c r="T2294" s="212">
        <v>-2</v>
      </c>
      <c r="U2294" s="224">
        <v>1762849.44</v>
      </c>
    </row>
    <row r="2295" spans="1:21" s="183" customFormat="1" hidden="1">
      <c r="A2295" s="203" t="s">
        <v>622</v>
      </c>
      <c r="B2295" s="203" t="s">
        <v>623</v>
      </c>
      <c r="C2295" s="203" t="s">
        <v>624</v>
      </c>
      <c r="D2295" s="203"/>
      <c r="E2295" s="203" t="s">
        <v>3354</v>
      </c>
      <c r="F2295" s="203" t="s">
        <v>629</v>
      </c>
      <c r="G2295" s="205" t="s">
        <v>629</v>
      </c>
      <c r="H2295" s="203" t="s">
        <v>79</v>
      </c>
      <c r="I2295" s="203" t="s">
        <v>1123</v>
      </c>
      <c r="J2295" s="203" t="s">
        <v>428</v>
      </c>
      <c r="K2295" s="203" t="s">
        <v>629</v>
      </c>
      <c r="L2295" s="211">
        <v>41555.649837962999</v>
      </c>
      <c r="M2295" s="203" t="s">
        <v>674</v>
      </c>
      <c r="N2295" s="212">
        <v>2</v>
      </c>
      <c r="O2295" s="203" t="s">
        <v>629</v>
      </c>
      <c r="P2295" s="212">
        <v>497752.32000000001</v>
      </c>
      <c r="Q2295" s="205">
        <v>1</v>
      </c>
      <c r="R2295" s="203" t="s">
        <v>632</v>
      </c>
      <c r="S2295" s="211">
        <v>41569.439108796301</v>
      </c>
      <c r="T2295" s="212">
        <v>-1</v>
      </c>
      <c r="U2295" s="224">
        <v>257053.21</v>
      </c>
    </row>
    <row r="2296" spans="1:21" s="183" customFormat="1" hidden="1">
      <c r="A2296" s="203" t="s">
        <v>622</v>
      </c>
      <c r="B2296" s="203" t="s">
        <v>623</v>
      </c>
      <c r="C2296" s="203" t="s">
        <v>624</v>
      </c>
      <c r="D2296" s="203"/>
      <c r="E2296" s="203" t="s">
        <v>3354</v>
      </c>
      <c r="F2296" s="203" t="s">
        <v>629</v>
      </c>
      <c r="G2296" s="205" t="s">
        <v>629</v>
      </c>
      <c r="H2296" s="203" t="s">
        <v>79</v>
      </c>
      <c r="I2296" s="203" t="s">
        <v>1263</v>
      </c>
      <c r="J2296" s="203" t="s">
        <v>422</v>
      </c>
      <c r="K2296" s="203" t="s">
        <v>629</v>
      </c>
      <c r="L2296" s="211">
        <v>41555.649837962999</v>
      </c>
      <c r="M2296" s="203" t="s">
        <v>630</v>
      </c>
      <c r="N2296" s="212">
        <v>1</v>
      </c>
      <c r="O2296" s="203" t="s">
        <v>629</v>
      </c>
      <c r="P2296" s="212">
        <v>48193.2</v>
      </c>
      <c r="Q2296" s="205">
        <v>1</v>
      </c>
      <c r="R2296" s="203" t="s">
        <v>632</v>
      </c>
      <c r="S2296" s="211">
        <v>41564.565289351798</v>
      </c>
      <c r="T2296" s="212">
        <v>-1</v>
      </c>
      <c r="U2296" s="224">
        <v>48193.2</v>
      </c>
    </row>
    <row r="2297" spans="1:21" s="183" customFormat="1" hidden="1">
      <c r="A2297" s="203" t="s">
        <v>622</v>
      </c>
      <c r="B2297" s="203" t="s">
        <v>623</v>
      </c>
      <c r="C2297" s="203" t="s">
        <v>624</v>
      </c>
      <c r="D2297" s="203"/>
      <c r="E2297" s="203" t="s">
        <v>3354</v>
      </c>
      <c r="F2297" s="203" t="s">
        <v>629</v>
      </c>
      <c r="G2297" s="205" t="s">
        <v>629</v>
      </c>
      <c r="H2297" s="203" t="s">
        <v>79</v>
      </c>
      <c r="I2297" s="203" t="s">
        <v>2295</v>
      </c>
      <c r="J2297" s="203" t="s">
        <v>2296</v>
      </c>
      <c r="K2297" s="203" t="s">
        <v>629</v>
      </c>
      <c r="L2297" s="211">
        <v>41555.649826388901</v>
      </c>
      <c r="M2297" s="203" t="s">
        <v>630</v>
      </c>
      <c r="N2297" s="212">
        <v>2</v>
      </c>
      <c r="O2297" s="203" t="s">
        <v>629</v>
      </c>
      <c r="P2297" s="212">
        <v>180092</v>
      </c>
      <c r="Q2297" s="205">
        <v>1</v>
      </c>
      <c r="R2297" s="203" t="s">
        <v>632</v>
      </c>
      <c r="S2297" s="211">
        <v>41564.565300925897</v>
      </c>
      <c r="T2297" s="212">
        <v>-2</v>
      </c>
      <c r="U2297" s="224">
        <v>180092</v>
      </c>
    </row>
    <row r="2298" spans="1:21" s="183" customFormat="1" hidden="1">
      <c r="A2298" s="203" t="s">
        <v>622</v>
      </c>
      <c r="B2298" s="203" t="s">
        <v>623</v>
      </c>
      <c r="C2298" s="203" t="s">
        <v>624</v>
      </c>
      <c r="D2298" s="203"/>
      <c r="E2298" s="203" t="s">
        <v>3354</v>
      </c>
      <c r="F2298" s="203" t="s">
        <v>629</v>
      </c>
      <c r="G2298" s="205" t="s">
        <v>629</v>
      </c>
      <c r="H2298" s="203" t="s">
        <v>79</v>
      </c>
      <c r="I2298" s="203" t="s">
        <v>1975</v>
      </c>
      <c r="J2298" s="203" t="s">
        <v>427</v>
      </c>
      <c r="K2298" s="203" t="s">
        <v>629</v>
      </c>
      <c r="L2298" s="211">
        <v>41555.649826388901</v>
      </c>
      <c r="M2298" s="203" t="s">
        <v>630</v>
      </c>
      <c r="N2298" s="212">
        <v>2</v>
      </c>
      <c r="O2298" s="203" t="s">
        <v>629</v>
      </c>
      <c r="P2298" s="212">
        <v>136297.34</v>
      </c>
      <c r="Q2298" s="205">
        <v>1</v>
      </c>
      <c r="R2298" s="203" t="s">
        <v>632</v>
      </c>
      <c r="S2298" s="211">
        <v>41564.565300925897</v>
      </c>
      <c r="T2298" s="212">
        <v>-2</v>
      </c>
      <c r="U2298" s="224">
        <v>136297.34</v>
      </c>
    </row>
    <row r="2299" spans="1:21" s="183" customFormat="1" hidden="1">
      <c r="A2299" s="203" t="s">
        <v>622</v>
      </c>
      <c r="B2299" s="203" t="s">
        <v>623</v>
      </c>
      <c r="C2299" s="203" t="s">
        <v>624</v>
      </c>
      <c r="D2299" s="203"/>
      <c r="E2299" s="203" t="s">
        <v>3354</v>
      </c>
      <c r="F2299" s="203" t="s">
        <v>629</v>
      </c>
      <c r="G2299" s="205" t="s">
        <v>629</v>
      </c>
      <c r="H2299" s="203" t="s">
        <v>79</v>
      </c>
      <c r="I2299" s="203" t="s">
        <v>2297</v>
      </c>
      <c r="J2299" s="203" t="s">
        <v>2298</v>
      </c>
      <c r="K2299" s="203" t="s">
        <v>629</v>
      </c>
      <c r="L2299" s="211">
        <v>41555.649837962999</v>
      </c>
      <c r="M2299" s="203" t="s">
        <v>630</v>
      </c>
      <c r="N2299" s="212">
        <v>3</v>
      </c>
      <c r="O2299" s="203" t="s">
        <v>629</v>
      </c>
      <c r="P2299" s="212">
        <v>51183</v>
      </c>
      <c r="Q2299" s="205">
        <v>1</v>
      </c>
      <c r="R2299" s="203" t="s">
        <v>632</v>
      </c>
      <c r="S2299" s="211">
        <v>41564.565277777801</v>
      </c>
      <c r="T2299" s="212">
        <v>-3</v>
      </c>
      <c r="U2299" s="224">
        <v>51183</v>
      </c>
    </row>
    <row r="2300" spans="1:21" s="183" customFormat="1" hidden="1">
      <c r="A2300" s="203" t="s">
        <v>622</v>
      </c>
      <c r="B2300" s="203" t="s">
        <v>623</v>
      </c>
      <c r="C2300" s="203" t="s">
        <v>624</v>
      </c>
      <c r="D2300" s="203"/>
      <c r="E2300" s="203" t="s">
        <v>3354</v>
      </c>
      <c r="F2300" s="203" t="s">
        <v>629</v>
      </c>
      <c r="G2300" s="205" t="s">
        <v>629</v>
      </c>
      <c r="H2300" s="203" t="s">
        <v>79</v>
      </c>
      <c r="I2300" s="203" t="s">
        <v>2299</v>
      </c>
      <c r="J2300" s="203" t="s">
        <v>423</v>
      </c>
      <c r="K2300" s="203" t="s">
        <v>629</v>
      </c>
      <c r="L2300" s="211">
        <v>41555.649837962999</v>
      </c>
      <c r="M2300" s="203" t="s">
        <v>630</v>
      </c>
      <c r="N2300" s="212">
        <v>3</v>
      </c>
      <c r="O2300" s="203" t="s">
        <v>629</v>
      </c>
      <c r="P2300" s="212">
        <v>29761.89</v>
      </c>
      <c r="Q2300" s="205">
        <v>1</v>
      </c>
      <c r="R2300" s="203" t="s">
        <v>632</v>
      </c>
      <c r="S2300" s="211">
        <v>41564.565289351798</v>
      </c>
      <c r="T2300" s="212">
        <v>-3</v>
      </c>
      <c r="U2300" s="224">
        <v>29761.89</v>
      </c>
    </row>
    <row r="2301" spans="1:21" s="183" customFormat="1" hidden="1">
      <c r="A2301" s="203" t="s">
        <v>622</v>
      </c>
      <c r="B2301" s="203" t="s">
        <v>623</v>
      </c>
      <c r="C2301" s="203" t="s">
        <v>624</v>
      </c>
      <c r="D2301" s="203"/>
      <c r="E2301" s="203" t="s">
        <v>3354</v>
      </c>
      <c r="F2301" s="203" t="s">
        <v>629</v>
      </c>
      <c r="G2301" s="205" t="s">
        <v>629</v>
      </c>
      <c r="H2301" s="203" t="s">
        <v>79</v>
      </c>
      <c r="I2301" s="203" t="s">
        <v>1976</v>
      </c>
      <c r="J2301" s="203" t="s">
        <v>1977</v>
      </c>
      <c r="K2301" s="203" t="s">
        <v>629</v>
      </c>
      <c r="L2301" s="211">
        <v>41555.649837962999</v>
      </c>
      <c r="M2301" s="203" t="s">
        <v>630</v>
      </c>
      <c r="N2301" s="212">
        <v>2</v>
      </c>
      <c r="O2301" s="203" t="s">
        <v>629</v>
      </c>
      <c r="P2301" s="212">
        <v>39402</v>
      </c>
      <c r="Q2301" s="205">
        <v>1</v>
      </c>
      <c r="R2301" s="203" t="s">
        <v>632</v>
      </c>
      <c r="S2301" s="211">
        <v>41564.565289351798</v>
      </c>
      <c r="T2301" s="212">
        <v>-2</v>
      </c>
      <c r="U2301" s="224">
        <v>39402</v>
      </c>
    </row>
    <row r="2302" spans="1:21" s="183" customFormat="1" hidden="1">
      <c r="A2302" s="203" t="s">
        <v>622</v>
      </c>
      <c r="B2302" s="203" t="s">
        <v>623</v>
      </c>
      <c r="C2302" s="203" t="s">
        <v>624</v>
      </c>
      <c r="D2302" s="203"/>
      <c r="E2302" s="203" t="s">
        <v>3354</v>
      </c>
      <c r="F2302" s="203" t="s">
        <v>629</v>
      </c>
      <c r="G2302" s="205" t="s">
        <v>629</v>
      </c>
      <c r="H2302" s="203" t="s">
        <v>79</v>
      </c>
      <c r="I2302" s="203" t="s">
        <v>2875</v>
      </c>
      <c r="J2302" s="203" t="s">
        <v>2876</v>
      </c>
      <c r="K2302" s="203" t="s">
        <v>629</v>
      </c>
      <c r="L2302" s="211">
        <v>41555.649837962999</v>
      </c>
      <c r="M2302" s="203" t="s">
        <v>630</v>
      </c>
      <c r="N2302" s="212">
        <v>2</v>
      </c>
      <c r="O2302" s="203" t="s">
        <v>629</v>
      </c>
      <c r="P2302" s="212">
        <v>39326.22</v>
      </c>
      <c r="Q2302" s="205">
        <v>1</v>
      </c>
      <c r="R2302" s="203" t="s">
        <v>632</v>
      </c>
      <c r="S2302" s="211">
        <v>41564.565289351798</v>
      </c>
      <c r="T2302" s="212">
        <v>-2</v>
      </c>
      <c r="U2302" s="224">
        <v>39326.22</v>
      </c>
    </row>
    <row r="2303" spans="1:21" s="183" customFormat="1" hidden="1">
      <c r="A2303" s="203" t="s">
        <v>622</v>
      </c>
      <c r="B2303" s="203" t="s">
        <v>623</v>
      </c>
      <c r="C2303" s="203" t="s">
        <v>624</v>
      </c>
      <c r="D2303" s="203"/>
      <c r="E2303" s="203" t="s">
        <v>3354</v>
      </c>
      <c r="F2303" s="203" t="s">
        <v>629</v>
      </c>
      <c r="G2303" s="205" t="s">
        <v>629</v>
      </c>
      <c r="H2303" s="203" t="s">
        <v>79</v>
      </c>
      <c r="I2303" s="203" t="s">
        <v>2877</v>
      </c>
      <c r="J2303" s="203" t="s">
        <v>2878</v>
      </c>
      <c r="K2303" s="203" t="s">
        <v>629</v>
      </c>
      <c r="L2303" s="211">
        <v>41555.649837962999</v>
      </c>
      <c r="M2303" s="203" t="s">
        <v>630</v>
      </c>
      <c r="N2303" s="212">
        <v>2</v>
      </c>
      <c r="O2303" s="203" t="s">
        <v>629</v>
      </c>
      <c r="P2303" s="212">
        <v>368240.88</v>
      </c>
      <c r="Q2303" s="205">
        <v>1</v>
      </c>
      <c r="R2303" s="203" t="s">
        <v>632</v>
      </c>
      <c r="S2303" s="211">
        <v>41564.565289351798</v>
      </c>
      <c r="T2303" s="212">
        <v>-2</v>
      </c>
      <c r="U2303" s="224">
        <v>368240.88</v>
      </c>
    </row>
    <row r="2304" spans="1:21" s="183" customFormat="1" hidden="1">
      <c r="A2304" s="203" t="s">
        <v>622</v>
      </c>
      <c r="B2304" s="203" t="s">
        <v>623</v>
      </c>
      <c r="C2304" s="203" t="s">
        <v>624</v>
      </c>
      <c r="D2304" s="203"/>
      <c r="E2304" s="203" t="s">
        <v>3354</v>
      </c>
      <c r="F2304" s="203" t="s">
        <v>629</v>
      </c>
      <c r="G2304" s="205" t="s">
        <v>629</v>
      </c>
      <c r="H2304" s="203" t="s">
        <v>79</v>
      </c>
      <c r="I2304" s="203" t="s">
        <v>1268</v>
      </c>
      <c r="J2304" s="203" t="s">
        <v>1269</v>
      </c>
      <c r="K2304" s="203" t="s">
        <v>629</v>
      </c>
      <c r="L2304" s="211">
        <v>41555.649826388901</v>
      </c>
      <c r="M2304" s="203" t="s">
        <v>630</v>
      </c>
      <c r="N2304" s="212">
        <v>1</v>
      </c>
      <c r="O2304" s="203" t="s">
        <v>629</v>
      </c>
      <c r="P2304" s="212">
        <v>6361.67</v>
      </c>
      <c r="Q2304" s="205">
        <v>1</v>
      </c>
      <c r="R2304" s="203" t="s">
        <v>632</v>
      </c>
      <c r="S2304" s="211">
        <v>41564.565289351798</v>
      </c>
      <c r="T2304" s="212">
        <v>-1</v>
      </c>
      <c r="U2304" s="224">
        <v>6361.67</v>
      </c>
    </row>
    <row r="2305" spans="1:23" s="183" customFormat="1" hidden="1">
      <c r="A2305" s="203" t="s">
        <v>622</v>
      </c>
      <c r="B2305" s="203" t="s">
        <v>623</v>
      </c>
      <c r="C2305" s="203" t="s">
        <v>624</v>
      </c>
      <c r="D2305" s="203"/>
      <c r="E2305" s="203" t="s">
        <v>3354</v>
      </c>
      <c r="F2305" s="203" t="s">
        <v>629</v>
      </c>
      <c r="G2305" s="205" t="s">
        <v>629</v>
      </c>
      <c r="H2305" s="203" t="s">
        <v>79</v>
      </c>
      <c r="I2305" s="203" t="s">
        <v>2300</v>
      </c>
      <c r="J2305" s="203" t="s">
        <v>2301</v>
      </c>
      <c r="K2305" s="203" t="s">
        <v>629</v>
      </c>
      <c r="L2305" s="211">
        <v>41555.649826388901</v>
      </c>
      <c r="M2305" s="203" t="s">
        <v>630</v>
      </c>
      <c r="N2305" s="212">
        <v>1</v>
      </c>
      <c r="O2305" s="203" t="s">
        <v>629</v>
      </c>
      <c r="P2305" s="212">
        <v>62379.43</v>
      </c>
      <c r="Q2305" s="205">
        <v>1</v>
      </c>
      <c r="R2305" s="203" t="s">
        <v>632</v>
      </c>
      <c r="S2305" s="211">
        <v>41564.565289351798</v>
      </c>
      <c r="T2305" s="212">
        <v>-1</v>
      </c>
      <c r="U2305" s="224">
        <v>62379.43</v>
      </c>
    </row>
    <row r="2306" spans="1:23" s="183" customFormat="1" hidden="1">
      <c r="A2306" s="203" t="s">
        <v>622</v>
      </c>
      <c r="B2306" s="203" t="s">
        <v>623</v>
      </c>
      <c r="C2306" s="203" t="s">
        <v>624</v>
      </c>
      <c r="D2306" s="203"/>
      <c r="E2306" s="203" t="s">
        <v>3354</v>
      </c>
      <c r="F2306" s="203" t="s">
        <v>629</v>
      </c>
      <c r="G2306" s="205" t="s">
        <v>629</v>
      </c>
      <c r="H2306" s="203" t="s">
        <v>79</v>
      </c>
      <c r="I2306" s="203" t="s">
        <v>1978</v>
      </c>
      <c r="J2306" s="203" t="s">
        <v>424</v>
      </c>
      <c r="K2306" s="203" t="s">
        <v>629</v>
      </c>
      <c r="L2306" s="211">
        <v>41555.649826388901</v>
      </c>
      <c r="M2306" s="203" t="s">
        <v>630</v>
      </c>
      <c r="N2306" s="212">
        <v>2</v>
      </c>
      <c r="O2306" s="203" t="s">
        <v>629</v>
      </c>
      <c r="P2306" s="212">
        <v>166312.66</v>
      </c>
      <c r="Q2306" s="205">
        <v>1</v>
      </c>
      <c r="R2306" s="203" t="s">
        <v>632</v>
      </c>
      <c r="S2306" s="211">
        <v>41564.565300925897</v>
      </c>
      <c r="T2306" s="212">
        <v>-2</v>
      </c>
      <c r="U2306" s="224">
        <v>166312.66</v>
      </c>
    </row>
    <row r="2307" spans="1:23" s="183" customFormat="1" hidden="1">
      <c r="A2307" s="203" t="s">
        <v>622</v>
      </c>
      <c r="B2307" s="203" t="s">
        <v>623</v>
      </c>
      <c r="C2307" s="203" t="s">
        <v>624</v>
      </c>
      <c r="D2307" s="203"/>
      <c r="E2307" s="203" t="s">
        <v>3354</v>
      </c>
      <c r="F2307" s="203" t="s">
        <v>629</v>
      </c>
      <c r="G2307" s="205" t="s">
        <v>629</v>
      </c>
      <c r="H2307" s="203" t="s">
        <v>79</v>
      </c>
      <c r="I2307" s="203" t="s">
        <v>2879</v>
      </c>
      <c r="J2307" s="203" t="s">
        <v>2880</v>
      </c>
      <c r="K2307" s="203" t="s">
        <v>629</v>
      </c>
      <c r="L2307" s="211">
        <v>41555.649837962999</v>
      </c>
      <c r="M2307" s="203" t="s">
        <v>630</v>
      </c>
      <c r="N2307" s="212">
        <v>2</v>
      </c>
      <c r="O2307" s="203" t="s">
        <v>629</v>
      </c>
      <c r="P2307" s="212">
        <v>39567</v>
      </c>
      <c r="Q2307" s="205">
        <v>1</v>
      </c>
      <c r="R2307" s="203" t="s">
        <v>632</v>
      </c>
      <c r="S2307" s="211">
        <v>41564.565289351798</v>
      </c>
      <c r="T2307" s="212">
        <v>-2</v>
      </c>
      <c r="U2307" s="224">
        <v>39567</v>
      </c>
    </row>
    <row r="2308" spans="1:23" s="183" customFormat="1" hidden="1">
      <c r="A2308" s="203" t="s">
        <v>622</v>
      </c>
      <c r="B2308" s="203" t="s">
        <v>623</v>
      </c>
      <c r="C2308" s="203" t="s">
        <v>624</v>
      </c>
      <c r="D2308" s="228"/>
      <c r="E2308" s="203" t="s">
        <v>3354</v>
      </c>
      <c r="F2308" s="203" t="s">
        <v>629</v>
      </c>
      <c r="G2308" s="205" t="s">
        <v>629</v>
      </c>
      <c r="H2308" s="203" t="s">
        <v>79</v>
      </c>
      <c r="I2308" s="203" t="s">
        <v>649</v>
      </c>
      <c r="J2308" s="203" t="s">
        <v>431</v>
      </c>
      <c r="K2308" s="203" t="s">
        <v>634</v>
      </c>
      <c r="L2308" s="211">
        <v>41555.649826388901</v>
      </c>
      <c r="M2308" s="203" t="s">
        <v>630</v>
      </c>
      <c r="N2308" s="212">
        <v>1</v>
      </c>
      <c r="O2308" s="203" t="s">
        <v>629</v>
      </c>
      <c r="P2308" s="212">
        <v>849420</v>
      </c>
      <c r="Q2308" s="205">
        <v>1</v>
      </c>
      <c r="R2308" s="203" t="s">
        <v>632</v>
      </c>
      <c r="S2308" s="211">
        <v>41576.722488425898</v>
      </c>
      <c r="T2308" s="212">
        <v>-1</v>
      </c>
      <c r="U2308" s="224">
        <v>456093</v>
      </c>
    </row>
    <row r="2309" spans="1:23" ht="14.25" customHeight="1">
      <c r="A2309" s="203" t="s">
        <v>622</v>
      </c>
      <c r="B2309" s="203" t="s">
        <v>623</v>
      </c>
      <c r="C2309" s="206" t="s">
        <v>624</v>
      </c>
      <c r="D2309" s="207"/>
      <c r="E2309" s="188" t="s">
        <v>3355</v>
      </c>
      <c r="F2309" s="203" t="s">
        <v>629</v>
      </c>
      <c r="G2309" s="205" t="s">
        <v>629</v>
      </c>
      <c r="H2309" s="206" t="s">
        <v>79</v>
      </c>
      <c r="I2309" s="188" t="s">
        <v>2438</v>
      </c>
      <c r="J2309" s="190" t="s">
        <v>359</v>
      </c>
      <c r="K2309" s="188" t="s">
        <v>634</v>
      </c>
      <c r="L2309" s="213">
        <v>41639.4910185185</v>
      </c>
      <c r="M2309" s="206" t="s">
        <v>630</v>
      </c>
      <c r="N2309" s="214">
        <v>20</v>
      </c>
      <c r="O2309" s="188" t="s">
        <v>631</v>
      </c>
      <c r="P2309" s="212">
        <v>697333.4</v>
      </c>
      <c r="Q2309" s="225">
        <v>1</v>
      </c>
      <c r="R2309" s="188" t="s">
        <v>632</v>
      </c>
      <c r="S2309" s="213">
        <v>41632.4089467593</v>
      </c>
      <c r="T2309" s="226">
        <v>-4</v>
      </c>
      <c r="U2309" s="224">
        <v>139466.68</v>
      </c>
      <c r="V2309" s="227">
        <f t="shared" ref="V2309:V2313" si="9">L2309-S2309</f>
        <v>7.0820717591996072</v>
      </c>
      <c r="W2309" s="193" t="s">
        <v>635</v>
      </c>
    </row>
    <row r="2310" spans="1:23" s="183" customFormat="1" hidden="1">
      <c r="A2310" s="203" t="s">
        <v>622</v>
      </c>
      <c r="B2310" s="203" t="s">
        <v>623</v>
      </c>
      <c r="C2310" s="203" t="s">
        <v>624</v>
      </c>
      <c r="D2310" s="208"/>
      <c r="E2310" s="203" t="s">
        <v>3355</v>
      </c>
      <c r="F2310" s="203" t="s">
        <v>629</v>
      </c>
      <c r="G2310" s="205" t="s">
        <v>629</v>
      </c>
      <c r="H2310" s="203" t="s">
        <v>79</v>
      </c>
      <c r="I2310" s="203" t="s">
        <v>3356</v>
      </c>
      <c r="J2310" s="203" t="s">
        <v>3357</v>
      </c>
      <c r="K2310" s="203" t="s">
        <v>634</v>
      </c>
      <c r="L2310" s="211">
        <v>41639.4910185185</v>
      </c>
      <c r="M2310" s="203" t="s">
        <v>630</v>
      </c>
      <c r="N2310" s="212">
        <v>1</v>
      </c>
      <c r="O2310" s="203" t="s">
        <v>629</v>
      </c>
      <c r="P2310" s="212">
        <v>0</v>
      </c>
      <c r="Q2310" s="205">
        <v>1</v>
      </c>
      <c r="R2310" s="203" t="s">
        <v>629</v>
      </c>
      <c r="S2310" s="203" t="s">
        <v>629</v>
      </c>
      <c r="T2310" s="212" t="s">
        <v>629</v>
      </c>
      <c r="U2310" s="224" t="s">
        <v>629</v>
      </c>
    </row>
    <row r="2311" spans="1:23" s="183" customFormat="1" hidden="1">
      <c r="A2311" s="203" t="s">
        <v>622</v>
      </c>
      <c r="B2311" s="203" t="s">
        <v>623</v>
      </c>
      <c r="C2311" s="203" t="s">
        <v>624</v>
      </c>
      <c r="D2311" s="228"/>
      <c r="E2311" s="203" t="s">
        <v>3355</v>
      </c>
      <c r="F2311" s="203" t="s">
        <v>629</v>
      </c>
      <c r="G2311" s="205" t="s">
        <v>629</v>
      </c>
      <c r="H2311" s="203" t="s">
        <v>79</v>
      </c>
      <c r="I2311" s="203" t="s">
        <v>3358</v>
      </c>
      <c r="J2311" s="203" t="s">
        <v>3359</v>
      </c>
      <c r="K2311" s="203" t="s">
        <v>634</v>
      </c>
      <c r="L2311" s="211">
        <v>41639.4910185185</v>
      </c>
      <c r="M2311" s="203" t="s">
        <v>630</v>
      </c>
      <c r="N2311" s="212">
        <v>1</v>
      </c>
      <c r="O2311" s="203" t="s">
        <v>629</v>
      </c>
      <c r="P2311" s="212">
        <v>0</v>
      </c>
      <c r="Q2311" s="205">
        <v>1</v>
      </c>
      <c r="R2311" s="203" t="s">
        <v>629</v>
      </c>
      <c r="S2311" s="203" t="s">
        <v>629</v>
      </c>
      <c r="T2311" s="212" t="s">
        <v>629</v>
      </c>
      <c r="U2311" s="224" t="s">
        <v>629</v>
      </c>
    </row>
    <row r="2312" spans="1:23" ht="14.25" customHeight="1">
      <c r="A2312" s="203" t="s">
        <v>622</v>
      </c>
      <c r="B2312" s="203" t="s">
        <v>623</v>
      </c>
      <c r="C2312" s="206" t="s">
        <v>624</v>
      </c>
      <c r="D2312" s="207"/>
      <c r="E2312" s="188" t="s">
        <v>3360</v>
      </c>
      <c r="F2312" s="203" t="s">
        <v>3361</v>
      </c>
      <c r="G2312" s="205">
        <v>1</v>
      </c>
      <c r="H2312" s="206" t="s">
        <v>79</v>
      </c>
      <c r="I2312" s="188" t="s">
        <v>2950</v>
      </c>
      <c r="J2312" s="190" t="s">
        <v>352</v>
      </c>
      <c r="K2312" s="188" t="s">
        <v>634</v>
      </c>
      <c r="L2312" s="213">
        <v>41621.343356481499</v>
      </c>
      <c r="M2312" s="206" t="s">
        <v>630</v>
      </c>
      <c r="N2312" s="214">
        <v>20</v>
      </c>
      <c r="O2312" s="188" t="s">
        <v>631</v>
      </c>
      <c r="P2312" s="212">
        <v>4728187.5999999996</v>
      </c>
      <c r="Q2312" s="225">
        <v>1</v>
      </c>
      <c r="R2312" s="188" t="s">
        <v>632</v>
      </c>
      <c r="S2312" s="213">
        <v>41603.649583333303</v>
      </c>
      <c r="T2312" s="226">
        <v>-20</v>
      </c>
      <c r="U2312" s="224">
        <v>4728187.5999999996</v>
      </c>
      <c r="V2312" s="227">
        <f t="shared" si="9"/>
        <v>17.69377314819576</v>
      </c>
      <c r="W2312" s="193" t="s">
        <v>635</v>
      </c>
    </row>
    <row r="2313" spans="1:23" ht="14.25" customHeight="1">
      <c r="A2313" s="203" t="s">
        <v>622</v>
      </c>
      <c r="B2313" s="203" t="s">
        <v>623</v>
      </c>
      <c r="C2313" s="206" t="s">
        <v>624</v>
      </c>
      <c r="D2313" s="207"/>
      <c r="E2313" s="188" t="s">
        <v>3360</v>
      </c>
      <c r="F2313" s="203" t="s">
        <v>3361</v>
      </c>
      <c r="G2313" s="205">
        <v>2</v>
      </c>
      <c r="H2313" s="206" t="s">
        <v>79</v>
      </c>
      <c r="I2313" s="188" t="s">
        <v>791</v>
      </c>
      <c r="J2313" s="190" t="s">
        <v>503</v>
      </c>
      <c r="K2313" s="188" t="s">
        <v>634</v>
      </c>
      <c r="L2313" s="213">
        <v>41621.343356481499</v>
      </c>
      <c r="M2313" s="206" t="s">
        <v>630</v>
      </c>
      <c r="N2313" s="214">
        <v>10</v>
      </c>
      <c r="O2313" s="188" t="s">
        <v>631</v>
      </c>
      <c r="P2313" s="212">
        <v>505375</v>
      </c>
      <c r="Q2313" s="225">
        <v>1</v>
      </c>
      <c r="R2313" s="188" t="s">
        <v>632</v>
      </c>
      <c r="S2313" s="213">
        <v>41603.649583333303</v>
      </c>
      <c r="T2313" s="226">
        <v>-10</v>
      </c>
      <c r="U2313" s="224">
        <v>505375</v>
      </c>
      <c r="V2313" s="227">
        <f t="shared" si="9"/>
        <v>17.69377314819576</v>
      </c>
      <c r="W2313" s="193" t="s">
        <v>635</v>
      </c>
    </row>
    <row r="2314" spans="1:23" s="183" customFormat="1" hidden="1">
      <c r="A2314" s="203" t="s">
        <v>622</v>
      </c>
      <c r="B2314" s="203" t="s">
        <v>623</v>
      </c>
      <c r="C2314" s="203" t="s">
        <v>624</v>
      </c>
      <c r="D2314" s="208"/>
      <c r="E2314" s="203" t="s">
        <v>3360</v>
      </c>
      <c r="F2314" s="203" t="s">
        <v>629</v>
      </c>
      <c r="G2314" s="205" t="s">
        <v>629</v>
      </c>
      <c r="H2314" s="203" t="s">
        <v>79</v>
      </c>
      <c r="I2314" s="203" t="s">
        <v>3362</v>
      </c>
      <c r="J2314" s="203" t="s">
        <v>3363</v>
      </c>
      <c r="K2314" s="203" t="s">
        <v>634</v>
      </c>
      <c r="L2314" s="211">
        <v>41543.835324074098</v>
      </c>
      <c r="M2314" s="203" t="s">
        <v>630</v>
      </c>
      <c r="N2314" s="212">
        <v>30</v>
      </c>
      <c r="O2314" s="203" t="s">
        <v>629</v>
      </c>
      <c r="P2314" s="212">
        <v>0</v>
      </c>
      <c r="Q2314" s="205">
        <v>1</v>
      </c>
      <c r="R2314" s="203" t="s">
        <v>632</v>
      </c>
      <c r="S2314" s="211">
        <v>41610.400648148097</v>
      </c>
      <c r="T2314" s="212">
        <v>-30</v>
      </c>
      <c r="U2314" s="224">
        <v>4275000</v>
      </c>
    </row>
    <row r="2315" spans="1:23" s="183" customFormat="1" hidden="1">
      <c r="A2315" s="203" t="s">
        <v>622</v>
      </c>
      <c r="B2315" s="203" t="s">
        <v>623</v>
      </c>
      <c r="C2315" s="203" t="s">
        <v>624</v>
      </c>
      <c r="D2315" s="203"/>
      <c r="E2315" s="203" t="s">
        <v>3364</v>
      </c>
      <c r="F2315" s="203" t="s">
        <v>629</v>
      </c>
      <c r="G2315" s="205" t="s">
        <v>629</v>
      </c>
      <c r="H2315" s="203" t="s">
        <v>79</v>
      </c>
      <c r="I2315" s="203" t="s">
        <v>3365</v>
      </c>
      <c r="J2315" s="203" t="s">
        <v>3366</v>
      </c>
      <c r="K2315" s="203" t="s">
        <v>629</v>
      </c>
      <c r="L2315" s="211">
        <v>41561.667175925897</v>
      </c>
      <c r="M2315" s="203" t="s">
        <v>630</v>
      </c>
      <c r="N2315" s="212">
        <v>12</v>
      </c>
      <c r="O2315" s="203" t="s">
        <v>629</v>
      </c>
      <c r="P2315" s="212">
        <v>0</v>
      </c>
      <c r="Q2315" s="205">
        <v>1</v>
      </c>
      <c r="R2315" s="203" t="s">
        <v>632</v>
      </c>
      <c r="S2315" s="211">
        <v>41572.3763078704</v>
      </c>
      <c r="T2315" s="212">
        <v>-12</v>
      </c>
      <c r="U2315" s="224">
        <v>158400</v>
      </c>
    </row>
    <row r="2316" spans="1:23" s="183" customFormat="1" hidden="1">
      <c r="A2316" s="203" t="s">
        <v>622</v>
      </c>
      <c r="B2316" s="203" t="s">
        <v>623</v>
      </c>
      <c r="C2316" s="203" t="s">
        <v>624</v>
      </c>
      <c r="D2316" s="203"/>
      <c r="E2316" s="203" t="s">
        <v>3367</v>
      </c>
      <c r="F2316" s="203" t="s">
        <v>629</v>
      </c>
      <c r="G2316" s="205" t="s">
        <v>629</v>
      </c>
      <c r="H2316" s="203" t="s">
        <v>79</v>
      </c>
      <c r="I2316" s="203" t="s">
        <v>3042</v>
      </c>
      <c r="J2316" s="203" t="s">
        <v>3043</v>
      </c>
      <c r="K2316" s="203" t="s">
        <v>629</v>
      </c>
      <c r="L2316" s="211">
        <v>41569.448113425897</v>
      </c>
      <c r="M2316" s="203" t="s">
        <v>630</v>
      </c>
      <c r="N2316" s="212">
        <v>1</v>
      </c>
      <c r="O2316" s="203" t="s">
        <v>629</v>
      </c>
      <c r="P2316" s="212">
        <v>411666.67</v>
      </c>
      <c r="Q2316" s="205">
        <v>1</v>
      </c>
      <c r="R2316" s="203" t="s">
        <v>632</v>
      </c>
      <c r="S2316" s="211">
        <v>41568.613715277803</v>
      </c>
      <c r="T2316" s="212">
        <v>-1</v>
      </c>
      <c r="U2316" s="224">
        <v>411666.67</v>
      </c>
    </row>
    <row r="2317" spans="1:23" s="183" customFormat="1" hidden="1">
      <c r="A2317" s="203" t="s">
        <v>622</v>
      </c>
      <c r="B2317" s="203" t="s">
        <v>623</v>
      </c>
      <c r="C2317" s="203" t="s">
        <v>624</v>
      </c>
      <c r="D2317" s="203"/>
      <c r="E2317" s="203" t="s">
        <v>3367</v>
      </c>
      <c r="F2317" s="203" t="s">
        <v>629</v>
      </c>
      <c r="G2317" s="205" t="s">
        <v>629</v>
      </c>
      <c r="H2317" s="203" t="s">
        <v>79</v>
      </c>
      <c r="I2317" s="203" t="s">
        <v>2562</v>
      </c>
      <c r="J2317" s="203" t="s">
        <v>2563</v>
      </c>
      <c r="K2317" s="203" t="s">
        <v>629</v>
      </c>
      <c r="L2317" s="211">
        <v>41569.458530092597</v>
      </c>
      <c r="M2317" s="203" t="s">
        <v>630</v>
      </c>
      <c r="N2317" s="212">
        <v>1</v>
      </c>
      <c r="O2317" s="203" t="s">
        <v>629</v>
      </c>
      <c r="P2317" s="212">
        <v>2352240</v>
      </c>
      <c r="Q2317" s="205">
        <v>1</v>
      </c>
      <c r="R2317" s="203" t="s">
        <v>632</v>
      </c>
      <c r="S2317" s="211">
        <v>41568.613715277803</v>
      </c>
      <c r="T2317" s="212">
        <v>-1</v>
      </c>
      <c r="U2317" s="224">
        <v>2352240</v>
      </c>
    </row>
    <row r="2318" spans="1:23" s="183" customFormat="1" hidden="1">
      <c r="A2318" s="203" t="s">
        <v>622</v>
      </c>
      <c r="B2318" s="203" t="s">
        <v>623</v>
      </c>
      <c r="C2318" s="203" t="s">
        <v>624</v>
      </c>
      <c r="D2318" s="203"/>
      <c r="E2318" s="203" t="s">
        <v>3368</v>
      </c>
      <c r="F2318" s="203" t="s">
        <v>629</v>
      </c>
      <c r="G2318" s="205" t="s">
        <v>629</v>
      </c>
      <c r="H2318" s="203" t="s">
        <v>79</v>
      </c>
      <c r="I2318" s="203" t="s">
        <v>3188</v>
      </c>
      <c r="J2318" s="203" t="s">
        <v>3189</v>
      </c>
      <c r="K2318" s="203" t="s">
        <v>634</v>
      </c>
      <c r="L2318" s="211">
        <v>41608.416840277801</v>
      </c>
      <c r="M2318" s="203" t="s">
        <v>630</v>
      </c>
      <c r="N2318" s="212">
        <v>1</v>
      </c>
      <c r="O2318" s="203" t="s">
        <v>629</v>
      </c>
      <c r="P2318" s="212">
        <v>13101000</v>
      </c>
      <c r="Q2318" s="205">
        <v>1</v>
      </c>
      <c r="R2318" s="203" t="s">
        <v>629</v>
      </c>
      <c r="S2318" s="203" t="s">
        <v>629</v>
      </c>
      <c r="T2318" s="212" t="s">
        <v>629</v>
      </c>
      <c r="U2318" s="224" t="s">
        <v>629</v>
      </c>
    </row>
    <row r="2319" spans="1:23" s="183" customFormat="1" hidden="1">
      <c r="A2319" s="203" t="s">
        <v>622</v>
      </c>
      <c r="B2319" s="203" t="s">
        <v>623</v>
      </c>
      <c r="C2319" s="203" t="s">
        <v>624</v>
      </c>
      <c r="D2319" s="203"/>
      <c r="E2319" s="203" t="s">
        <v>3368</v>
      </c>
      <c r="F2319" s="203" t="s">
        <v>629</v>
      </c>
      <c r="G2319" s="205" t="s">
        <v>629</v>
      </c>
      <c r="H2319" s="203" t="s">
        <v>79</v>
      </c>
      <c r="I2319" s="203" t="s">
        <v>3190</v>
      </c>
      <c r="J2319" s="203" t="s">
        <v>3191</v>
      </c>
      <c r="K2319" s="203" t="s">
        <v>634</v>
      </c>
      <c r="L2319" s="211">
        <v>41608.416840277801</v>
      </c>
      <c r="M2319" s="203" t="s">
        <v>630</v>
      </c>
      <c r="N2319" s="212">
        <v>1</v>
      </c>
      <c r="O2319" s="203" t="s">
        <v>629</v>
      </c>
      <c r="P2319" s="212">
        <v>19287180</v>
      </c>
      <c r="Q2319" s="205">
        <v>1</v>
      </c>
      <c r="R2319" s="203" t="s">
        <v>629</v>
      </c>
      <c r="S2319" s="203" t="s">
        <v>629</v>
      </c>
      <c r="T2319" s="212" t="s">
        <v>629</v>
      </c>
      <c r="U2319" s="224" t="s">
        <v>629</v>
      </c>
    </row>
    <row r="2320" spans="1:23" s="183" customFormat="1" hidden="1">
      <c r="A2320" s="203" t="s">
        <v>622</v>
      </c>
      <c r="B2320" s="203" t="s">
        <v>623</v>
      </c>
      <c r="C2320" s="203" t="s">
        <v>624</v>
      </c>
      <c r="D2320" s="203"/>
      <c r="E2320" s="203" t="s">
        <v>3369</v>
      </c>
      <c r="F2320" s="203" t="s">
        <v>3370</v>
      </c>
      <c r="G2320" s="205">
        <v>1</v>
      </c>
      <c r="H2320" s="203" t="s">
        <v>79</v>
      </c>
      <c r="I2320" s="203" t="s">
        <v>3371</v>
      </c>
      <c r="J2320" s="203" t="s">
        <v>3372</v>
      </c>
      <c r="K2320" s="203" t="s">
        <v>634</v>
      </c>
      <c r="L2320" s="211">
        <v>41593.645833333299</v>
      </c>
      <c r="M2320" s="203" t="s">
        <v>630</v>
      </c>
      <c r="N2320" s="212">
        <v>1</v>
      </c>
      <c r="O2320" s="203" t="s">
        <v>631</v>
      </c>
      <c r="P2320" s="212">
        <v>0</v>
      </c>
      <c r="Q2320" s="205">
        <v>1</v>
      </c>
      <c r="R2320" s="203" t="s">
        <v>632</v>
      </c>
      <c r="S2320" s="211">
        <v>41607.541701388902</v>
      </c>
      <c r="T2320" s="212">
        <v>-1</v>
      </c>
      <c r="U2320" s="224">
        <v>5653890</v>
      </c>
    </row>
    <row r="2321" spans="1:21" s="183" customFormat="1" hidden="1">
      <c r="A2321" s="203" t="s">
        <v>622</v>
      </c>
      <c r="B2321" s="203" t="s">
        <v>623</v>
      </c>
      <c r="C2321" s="203" t="s">
        <v>624</v>
      </c>
      <c r="D2321" s="203"/>
      <c r="E2321" s="203" t="s">
        <v>3369</v>
      </c>
      <c r="F2321" s="203" t="s">
        <v>3370</v>
      </c>
      <c r="G2321" s="205">
        <v>2</v>
      </c>
      <c r="H2321" s="203" t="s">
        <v>79</v>
      </c>
      <c r="I2321" s="203" t="s">
        <v>3373</v>
      </c>
      <c r="J2321" s="203" t="s">
        <v>3374</v>
      </c>
      <c r="K2321" s="203" t="s">
        <v>634</v>
      </c>
      <c r="L2321" s="211">
        <v>41593.645833333299</v>
      </c>
      <c r="M2321" s="203" t="s">
        <v>630</v>
      </c>
      <c r="N2321" s="212">
        <v>1</v>
      </c>
      <c r="O2321" s="203" t="s">
        <v>631</v>
      </c>
      <c r="P2321" s="212">
        <v>0</v>
      </c>
      <c r="Q2321" s="205">
        <v>1</v>
      </c>
      <c r="R2321" s="203" t="s">
        <v>632</v>
      </c>
      <c r="S2321" s="211">
        <v>41607.541689814803</v>
      </c>
      <c r="T2321" s="212">
        <v>-1</v>
      </c>
      <c r="U2321" s="224">
        <v>564300</v>
      </c>
    </row>
    <row r="2322" spans="1:21" s="183" customFormat="1" hidden="1">
      <c r="A2322" s="203" t="s">
        <v>622</v>
      </c>
      <c r="B2322" s="203" t="s">
        <v>623</v>
      </c>
      <c r="C2322" s="203" t="s">
        <v>624</v>
      </c>
      <c r="D2322" s="203"/>
      <c r="E2322" s="203" t="s">
        <v>3375</v>
      </c>
      <c r="F2322" s="203" t="s">
        <v>629</v>
      </c>
      <c r="G2322" s="205" t="s">
        <v>629</v>
      </c>
      <c r="H2322" s="203" t="s">
        <v>79</v>
      </c>
      <c r="I2322" s="203" t="s">
        <v>3376</v>
      </c>
      <c r="J2322" s="203" t="s">
        <v>3377</v>
      </c>
      <c r="K2322" s="203" t="s">
        <v>629</v>
      </c>
      <c r="L2322" s="211">
        <v>41593.3965509259</v>
      </c>
      <c r="M2322" s="203" t="s">
        <v>674</v>
      </c>
      <c r="N2322" s="212">
        <v>2</v>
      </c>
      <c r="O2322" s="203" t="s">
        <v>629</v>
      </c>
      <c r="P2322" s="212">
        <v>0</v>
      </c>
      <c r="Q2322" s="205">
        <v>1</v>
      </c>
      <c r="R2322" s="203" t="s">
        <v>629</v>
      </c>
      <c r="S2322" s="203" t="s">
        <v>629</v>
      </c>
      <c r="T2322" s="212" t="s">
        <v>629</v>
      </c>
      <c r="U2322" s="224" t="s">
        <v>629</v>
      </c>
    </row>
    <row r="2323" spans="1:21" s="183" customFormat="1" hidden="1">
      <c r="A2323" s="203" t="s">
        <v>622</v>
      </c>
      <c r="B2323" s="203" t="s">
        <v>623</v>
      </c>
      <c r="C2323" s="203" t="s">
        <v>624</v>
      </c>
      <c r="D2323" s="203"/>
      <c r="E2323" s="203" t="s">
        <v>3378</v>
      </c>
      <c r="F2323" s="203" t="s">
        <v>629</v>
      </c>
      <c r="G2323" s="205" t="s">
        <v>629</v>
      </c>
      <c r="H2323" s="203" t="s">
        <v>79</v>
      </c>
      <c r="I2323" s="203" t="s">
        <v>3379</v>
      </c>
      <c r="J2323" s="203" t="s">
        <v>3380</v>
      </c>
      <c r="K2323" s="203" t="s">
        <v>634</v>
      </c>
      <c r="L2323" s="211">
        <v>41616.647696759297</v>
      </c>
      <c r="M2323" s="203" t="s">
        <v>630</v>
      </c>
      <c r="N2323" s="212">
        <v>3</v>
      </c>
      <c r="O2323" s="203" t="s">
        <v>629</v>
      </c>
      <c r="P2323" s="212">
        <v>0</v>
      </c>
      <c r="Q2323" s="205">
        <v>1</v>
      </c>
      <c r="R2323" s="203" t="s">
        <v>629</v>
      </c>
      <c r="S2323" s="203" t="s">
        <v>629</v>
      </c>
      <c r="T2323" s="212" t="s">
        <v>629</v>
      </c>
      <c r="U2323" s="224" t="s">
        <v>629</v>
      </c>
    </row>
    <row r="2324" spans="1:21" s="183" customFormat="1" hidden="1">
      <c r="A2324" s="203" t="s">
        <v>622</v>
      </c>
      <c r="B2324" s="203" t="s">
        <v>623</v>
      </c>
      <c r="C2324" s="203" t="s">
        <v>624</v>
      </c>
      <c r="D2324" s="203"/>
      <c r="E2324" s="203" t="s">
        <v>3378</v>
      </c>
      <c r="F2324" s="203" t="s">
        <v>629</v>
      </c>
      <c r="G2324" s="205" t="s">
        <v>629</v>
      </c>
      <c r="H2324" s="203" t="s">
        <v>79</v>
      </c>
      <c r="I2324" s="203" t="s">
        <v>3381</v>
      </c>
      <c r="J2324" s="203" t="s">
        <v>3382</v>
      </c>
      <c r="K2324" s="203" t="s">
        <v>634</v>
      </c>
      <c r="L2324" s="211">
        <v>41616.646307870396</v>
      </c>
      <c r="M2324" s="203" t="s">
        <v>630</v>
      </c>
      <c r="N2324" s="212">
        <v>3</v>
      </c>
      <c r="O2324" s="203" t="s">
        <v>629</v>
      </c>
      <c r="P2324" s="212">
        <v>0</v>
      </c>
      <c r="Q2324" s="205">
        <v>1</v>
      </c>
      <c r="R2324" s="203" t="s">
        <v>629</v>
      </c>
      <c r="S2324" s="203" t="s">
        <v>629</v>
      </c>
      <c r="T2324" s="212" t="s">
        <v>629</v>
      </c>
      <c r="U2324" s="224" t="s">
        <v>629</v>
      </c>
    </row>
    <row r="2325" spans="1:21" s="183" customFormat="1" hidden="1">
      <c r="A2325" s="203" t="s">
        <v>622</v>
      </c>
      <c r="B2325" s="203" t="s">
        <v>623</v>
      </c>
      <c r="C2325" s="203" t="s">
        <v>624</v>
      </c>
      <c r="D2325" s="203"/>
      <c r="E2325" s="203" t="s">
        <v>3383</v>
      </c>
      <c r="F2325" s="203" t="s">
        <v>3384</v>
      </c>
      <c r="G2325" s="205">
        <v>1</v>
      </c>
      <c r="H2325" s="203" t="s">
        <v>79</v>
      </c>
      <c r="I2325" s="203" t="s">
        <v>3385</v>
      </c>
      <c r="J2325" s="203" t="s">
        <v>3386</v>
      </c>
      <c r="K2325" s="203" t="s">
        <v>634</v>
      </c>
      <c r="L2325" s="211">
        <v>41596.442731481497</v>
      </c>
      <c r="M2325" s="203" t="s">
        <v>630</v>
      </c>
      <c r="N2325" s="212">
        <v>1</v>
      </c>
      <c r="O2325" s="203" t="s">
        <v>725</v>
      </c>
      <c r="P2325" s="212">
        <v>0</v>
      </c>
      <c r="Q2325" s="205">
        <v>1</v>
      </c>
      <c r="R2325" s="203" t="s">
        <v>629</v>
      </c>
      <c r="S2325" s="203" t="s">
        <v>629</v>
      </c>
      <c r="T2325" s="212" t="s">
        <v>629</v>
      </c>
      <c r="U2325" s="224" t="s">
        <v>629</v>
      </c>
    </row>
    <row r="2326" spans="1:21" s="183" customFormat="1" hidden="1">
      <c r="A2326" s="203" t="s">
        <v>622</v>
      </c>
      <c r="B2326" s="203" t="s">
        <v>623</v>
      </c>
      <c r="C2326" s="203" t="s">
        <v>624</v>
      </c>
      <c r="D2326" s="203"/>
      <c r="E2326" s="203" t="s">
        <v>3383</v>
      </c>
      <c r="F2326" s="203" t="s">
        <v>629</v>
      </c>
      <c r="G2326" s="205" t="s">
        <v>629</v>
      </c>
      <c r="H2326" s="203" t="s">
        <v>79</v>
      </c>
      <c r="I2326" s="203" t="s">
        <v>3387</v>
      </c>
      <c r="J2326" s="203" t="s">
        <v>3388</v>
      </c>
      <c r="K2326" s="203" t="s">
        <v>634</v>
      </c>
      <c r="L2326" s="211">
        <v>41586.376863425903</v>
      </c>
      <c r="M2326" s="203" t="s">
        <v>630</v>
      </c>
      <c r="N2326" s="212">
        <v>1</v>
      </c>
      <c r="O2326" s="203" t="s">
        <v>629</v>
      </c>
      <c r="P2326" s="212">
        <v>0</v>
      </c>
      <c r="Q2326" s="205">
        <v>1</v>
      </c>
      <c r="R2326" s="203" t="s">
        <v>629</v>
      </c>
      <c r="S2326" s="203" t="s">
        <v>629</v>
      </c>
      <c r="T2326" s="212" t="s">
        <v>629</v>
      </c>
      <c r="U2326" s="224" t="s">
        <v>629</v>
      </c>
    </row>
    <row r="2327" spans="1:21" s="183" customFormat="1" hidden="1">
      <c r="A2327" s="203" t="s">
        <v>622</v>
      </c>
      <c r="B2327" s="203" t="s">
        <v>623</v>
      </c>
      <c r="C2327" s="203" t="s">
        <v>624</v>
      </c>
      <c r="D2327" s="203"/>
      <c r="E2327" s="203" t="s">
        <v>3383</v>
      </c>
      <c r="F2327" s="203" t="s">
        <v>629</v>
      </c>
      <c r="G2327" s="205" t="s">
        <v>629</v>
      </c>
      <c r="H2327" s="203" t="s">
        <v>79</v>
      </c>
      <c r="I2327" s="203" t="s">
        <v>3389</v>
      </c>
      <c r="J2327" s="203" t="s">
        <v>3390</v>
      </c>
      <c r="K2327" s="203" t="s">
        <v>634</v>
      </c>
      <c r="L2327" s="211">
        <v>41586.376863425903</v>
      </c>
      <c r="M2327" s="203" t="s">
        <v>630</v>
      </c>
      <c r="N2327" s="212">
        <v>1</v>
      </c>
      <c r="O2327" s="203" t="s">
        <v>629</v>
      </c>
      <c r="P2327" s="212">
        <v>0</v>
      </c>
      <c r="Q2327" s="205">
        <v>1</v>
      </c>
      <c r="R2327" s="203" t="s">
        <v>629</v>
      </c>
      <c r="S2327" s="203" t="s">
        <v>629</v>
      </c>
      <c r="T2327" s="212" t="s">
        <v>629</v>
      </c>
      <c r="U2327" s="224" t="s">
        <v>629</v>
      </c>
    </row>
    <row r="2328" spans="1:21" s="183" customFormat="1" hidden="1">
      <c r="A2328" s="203" t="s">
        <v>622</v>
      </c>
      <c r="B2328" s="203" t="s">
        <v>623</v>
      </c>
      <c r="C2328" s="203" t="s">
        <v>624</v>
      </c>
      <c r="D2328" s="203"/>
      <c r="E2328" s="203" t="s">
        <v>3383</v>
      </c>
      <c r="F2328" s="203" t="s">
        <v>629</v>
      </c>
      <c r="G2328" s="205" t="s">
        <v>629</v>
      </c>
      <c r="H2328" s="203" t="s">
        <v>79</v>
      </c>
      <c r="I2328" s="203" t="s">
        <v>3391</v>
      </c>
      <c r="J2328" s="203" t="s">
        <v>3392</v>
      </c>
      <c r="K2328" s="203" t="s">
        <v>634</v>
      </c>
      <c r="L2328" s="211">
        <v>41586.376863425903</v>
      </c>
      <c r="M2328" s="203" t="s">
        <v>630</v>
      </c>
      <c r="N2328" s="212">
        <v>1</v>
      </c>
      <c r="O2328" s="203" t="s">
        <v>629</v>
      </c>
      <c r="P2328" s="212">
        <v>0</v>
      </c>
      <c r="Q2328" s="205">
        <v>1</v>
      </c>
      <c r="R2328" s="203" t="s">
        <v>629</v>
      </c>
      <c r="S2328" s="203" t="s">
        <v>629</v>
      </c>
      <c r="T2328" s="212" t="s">
        <v>629</v>
      </c>
      <c r="U2328" s="224" t="s">
        <v>629</v>
      </c>
    </row>
    <row r="2329" spans="1:21" s="183" customFormat="1" hidden="1">
      <c r="A2329" s="203" t="s">
        <v>622</v>
      </c>
      <c r="B2329" s="203" t="s">
        <v>623</v>
      </c>
      <c r="C2329" s="203" t="s">
        <v>624</v>
      </c>
      <c r="D2329" s="203"/>
      <c r="E2329" s="203" t="s">
        <v>3393</v>
      </c>
      <c r="F2329" s="203" t="s">
        <v>3394</v>
      </c>
      <c r="G2329" s="205">
        <v>1</v>
      </c>
      <c r="H2329" s="203" t="s">
        <v>79</v>
      </c>
      <c r="I2329" s="203" t="s">
        <v>3371</v>
      </c>
      <c r="J2329" s="203" t="s">
        <v>3372</v>
      </c>
      <c r="K2329" s="203" t="s">
        <v>634</v>
      </c>
      <c r="L2329" s="211">
        <v>41592.630034722199</v>
      </c>
      <c r="M2329" s="203" t="s">
        <v>630</v>
      </c>
      <c r="N2329" s="212">
        <v>1</v>
      </c>
      <c r="O2329" s="203" t="s">
        <v>631</v>
      </c>
      <c r="P2329" s="212">
        <v>0</v>
      </c>
      <c r="Q2329" s="205">
        <v>1</v>
      </c>
      <c r="R2329" s="203" t="s">
        <v>632</v>
      </c>
      <c r="S2329" s="211">
        <v>41607.542650463001</v>
      </c>
      <c r="T2329" s="212">
        <v>-1</v>
      </c>
      <c r="U2329" s="224">
        <v>5653890</v>
      </c>
    </row>
    <row r="2330" spans="1:21" s="183" customFormat="1" hidden="1">
      <c r="A2330" s="203" t="s">
        <v>622</v>
      </c>
      <c r="B2330" s="203" t="s">
        <v>623</v>
      </c>
      <c r="C2330" s="203" t="s">
        <v>624</v>
      </c>
      <c r="D2330" s="203"/>
      <c r="E2330" s="203" t="s">
        <v>3393</v>
      </c>
      <c r="F2330" s="203" t="s">
        <v>3394</v>
      </c>
      <c r="G2330" s="205">
        <v>2</v>
      </c>
      <c r="H2330" s="203" t="s">
        <v>79</v>
      </c>
      <c r="I2330" s="203" t="s">
        <v>3373</v>
      </c>
      <c r="J2330" s="203" t="s">
        <v>3374</v>
      </c>
      <c r="K2330" s="203" t="s">
        <v>634</v>
      </c>
      <c r="L2330" s="211">
        <v>41592.630034722199</v>
      </c>
      <c r="M2330" s="203" t="s">
        <v>630</v>
      </c>
      <c r="N2330" s="212">
        <v>1</v>
      </c>
      <c r="O2330" s="203" t="s">
        <v>631</v>
      </c>
      <c r="P2330" s="212">
        <v>0</v>
      </c>
      <c r="Q2330" s="205">
        <v>1</v>
      </c>
      <c r="R2330" s="203" t="s">
        <v>632</v>
      </c>
      <c r="S2330" s="211">
        <v>41607.542650463001</v>
      </c>
      <c r="T2330" s="212">
        <v>-1</v>
      </c>
      <c r="U2330" s="224">
        <v>564300</v>
      </c>
    </row>
    <row r="2331" spans="1:21" s="183" customFormat="1" hidden="1">
      <c r="A2331" s="203" t="s">
        <v>622</v>
      </c>
      <c r="B2331" s="203" t="s">
        <v>623</v>
      </c>
      <c r="C2331" s="203" t="s">
        <v>624</v>
      </c>
      <c r="D2331" s="203"/>
      <c r="E2331" s="203" t="s">
        <v>3395</v>
      </c>
      <c r="F2331" s="203" t="s">
        <v>629</v>
      </c>
      <c r="G2331" s="205" t="s">
        <v>629</v>
      </c>
      <c r="H2331" s="203" t="s">
        <v>79</v>
      </c>
      <c r="I2331" s="203" t="s">
        <v>2174</v>
      </c>
      <c r="J2331" s="203" t="s">
        <v>2175</v>
      </c>
      <c r="K2331" s="203" t="s">
        <v>629</v>
      </c>
      <c r="L2331" s="211">
        <v>41572.642789351798</v>
      </c>
      <c r="M2331" s="203" t="s">
        <v>630</v>
      </c>
      <c r="N2331" s="212">
        <v>2</v>
      </c>
      <c r="O2331" s="203" t="s">
        <v>629</v>
      </c>
      <c r="P2331" s="212">
        <v>158130</v>
      </c>
      <c r="Q2331" s="205">
        <v>1</v>
      </c>
      <c r="R2331" s="203" t="s">
        <v>632</v>
      </c>
      <c r="S2331" s="211">
        <v>41572.849189814799</v>
      </c>
      <c r="T2331" s="212">
        <v>-2</v>
      </c>
      <c r="U2331" s="224">
        <v>158130</v>
      </c>
    </row>
    <row r="2332" spans="1:21" s="183" customFormat="1" hidden="1">
      <c r="A2332" s="203" t="s">
        <v>622</v>
      </c>
      <c r="B2332" s="203" t="s">
        <v>623</v>
      </c>
      <c r="C2332" s="203" t="s">
        <v>624</v>
      </c>
      <c r="D2332" s="203"/>
      <c r="E2332" s="203" t="s">
        <v>3396</v>
      </c>
      <c r="F2332" s="203" t="s">
        <v>629</v>
      </c>
      <c r="G2332" s="205" t="s">
        <v>629</v>
      </c>
      <c r="H2332" s="203" t="s">
        <v>79</v>
      </c>
      <c r="I2332" s="203" t="s">
        <v>3178</v>
      </c>
      <c r="J2332" s="203" t="s">
        <v>3179</v>
      </c>
      <c r="K2332" s="203" t="s">
        <v>634</v>
      </c>
      <c r="L2332" s="211">
        <v>41639.125150462998</v>
      </c>
      <c r="M2332" s="203" t="s">
        <v>630</v>
      </c>
      <c r="N2332" s="212">
        <v>3</v>
      </c>
      <c r="O2332" s="203" t="s">
        <v>629</v>
      </c>
      <c r="P2332" s="212">
        <v>0</v>
      </c>
      <c r="Q2332" s="205">
        <v>1</v>
      </c>
      <c r="R2332" s="203" t="s">
        <v>629</v>
      </c>
      <c r="S2332" s="203" t="s">
        <v>629</v>
      </c>
      <c r="T2332" s="212" t="s">
        <v>629</v>
      </c>
      <c r="U2332" s="224" t="s">
        <v>629</v>
      </c>
    </row>
    <row r="2333" spans="1:21" s="183" customFormat="1" hidden="1">
      <c r="A2333" s="203" t="s">
        <v>622</v>
      </c>
      <c r="B2333" s="203" t="s">
        <v>623</v>
      </c>
      <c r="C2333" s="203" t="s">
        <v>624</v>
      </c>
      <c r="D2333" s="203"/>
      <c r="E2333" s="203" t="s">
        <v>3397</v>
      </c>
      <c r="F2333" s="203" t="s">
        <v>629</v>
      </c>
      <c r="G2333" s="205" t="s">
        <v>629</v>
      </c>
      <c r="H2333" s="203" t="s">
        <v>79</v>
      </c>
      <c r="I2333" s="203" t="s">
        <v>2482</v>
      </c>
      <c r="J2333" s="203" t="s">
        <v>2483</v>
      </c>
      <c r="K2333" s="203" t="s">
        <v>629</v>
      </c>
      <c r="L2333" s="211">
        <v>41570.3819560185</v>
      </c>
      <c r="M2333" s="203" t="s">
        <v>630</v>
      </c>
      <c r="N2333" s="212">
        <v>2</v>
      </c>
      <c r="O2333" s="203" t="s">
        <v>629</v>
      </c>
      <c r="P2333" s="212">
        <v>731500</v>
      </c>
      <c r="Q2333" s="205">
        <v>1</v>
      </c>
      <c r="R2333" s="203" t="s">
        <v>632</v>
      </c>
      <c r="S2333" s="211">
        <v>41569.459259259304</v>
      </c>
      <c r="T2333" s="212">
        <v>-2</v>
      </c>
      <c r="U2333" s="224">
        <v>731500</v>
      </c>
    </row>
    <row r="2334" spans="1:21" s="183" customFormat="1" hidden="1">
      <c r="A2334" s="203" t="s">
        <v>622</v>
      </c>
      <c r="B2334" s="203" t="s">
        <v>623</v>
      </c>
      <c r="C2334" s="203" t="s">
        <v>624</v>
      </c>
      <c r="D2334" s="203"/>
      <c r="E2334" s="203" t="s">
        <v>3398</v>
      </c>
      <c r="F2334" s="203" t="s">
        <v>629</v>
      </c>
      <c r="G2334" s="205" t="s">
        <v>629</v>
      </c>
      <c r="H2334" s="203" t="s">
        <v>79</v>
      </c>
      <c r="I2334" s="203" t="s">
        <v>1695</v>
      </c>
      <c r="J2334" s="203" t="s">
        <v>1696</v>
      </c>
      <c r="K2334" s="203" t="s">
        <v>629</v>
      </c>
      <c r="L2334" s="211">
        <v>41569.4604861111</v>
      </c>
      <c r="M2334" s="203" t="s">
        <v>630</v>
      </c>
      <c r="N2334" s="212">
        <v>1</v>
      </c>
      <c r="O2334" s="203" t="s">
        <v>629</v>
      </c>
      <c r="P2334" s="212">
        <v>48700</v>
      </c>
      <c r="Q2334" s="205">
        <v>1</v>
      </c>
      <c r="R2334" s="203" t="s">
        <v>632</v>
      </c>
      <c r="S2334" s="211">
        <v>41571.372557870403</v>
      </c>
      <c r="T2334" s="212">
        <v>-1</v>
      </c>
      <c r="U2334" s="224">
        <v>48700</v>
      </c>
    </row>
    <row r="2335" spans="1:21" s="183" customFormat="1" hidden="1">
      <c r="A2335" s="203" t="s">
        <v>622</v>
      </c>
      <c r="B2335" s="203" t="s">
        <v>623</v>
      </c>
      <c r="C2335" s="203" t="s">
        <v>624</v>
      </c>
      <c r="D2335" s="203"/>
      <c r="E2335" s="203" t="s">
        <v>3399</v>
      </c>
      <c r="F2335" s="203" t="s">
        <v>629</v>
      </c>
      <c r="G2335" s="205" t="s">
        <v>629</v>
      </c>
      <c r="H2335" s="203" t="s">
        <v>79</v>
      </c>
      <c r="I2335" s="203" t="s">
        <v>1695</v>
      </c>
      <c r="J2335" s="203" t="s">
        <v>1696</v>
      </c>
      <c r="K2335" s="203" t="s">
        <v>629</v>
      </c>
      <c r="L2335" s="211">
        <v>41569.435162037</v>
      </c>
      <c r="M2335" s="203" t="s">
        <v>630</v>
      </c>
      <c r="N2335" s="212">
        <v>1</v>
      </c>
      <c r="O2335" s="203" t="s">
        <v>629</v>
      </c>
      <c r="P2335" s="212">
        <v>48700</v>
      </c>
      <c r="Q2335" s="205">
        <v>1</v>
      </c>
      <c r="R2335" s="203" t="s">
        <v>632</v>
      </c>
      <c r="S2335" s="211">
        <v>41576.702557870398</v>
      </c>
      <c r="T2335" s="212">
        <v>-1</v>
      </c>
      <c r="U2335" s="224">
        <v>48700</v>
      </c>
    </row>
    <row r="2336" spans="1:21" s="183" customFormat="1" hidden="1">
      <c r="A2336" s="203" t="s">
        <v>622</v>
      </c>
      <c r="B2336" s="203" t="s">
        <v>623</v>
      </c>
      <c r="C2336" s="203" t="s">
        <v>624</v>
      </c>
      <c r="D2336" s="203"/>
      <c r="E2336" s="203" t="s">
        <v>3400</v>
      </c>
      <c r="F2336" s="203" t="s">
        <v>629</v>
      </c>
      <c r="G2336" s="205" t="s">
        <v>629</v>
      </c>
      <c r="H2336" s="203" t="s">
        <v>79</v>
      </c>
      <c r="I2336" s="203" t="s">
        <v>2958</v>
      </c>
      <c r="J2336" s="203" t="s">
        <v>2959</v>
      </c>
      <c r="K2336" s="203" t="s">
        <v>629</v>
      </c>
      <c r="L2336" s="211">
        <v>41569.441296296303</v>
      </c>
      <c r="M2336" s="203" t="s">
        <v>630</v>
      </c>
      <c r="N2336" s="212">
        <v>1</v>
      </c>
      <c r="O2336" s="203" t="s">
        <v>629</v>
      </c>
      <c r="P2336" s="212">
        <v>59774</v>
      </c>
      <c r="Q2336" s="205">
        <v>1</v>
      </c>
      <c r="R2336" s="203" t="s">
        <v>632</v>
      </c>
      <c r="S2336" s="211">
        <v>41576.7033912037</v>
      </c>
      <c r="T2336" s="212">
        <v>-1</v>
      </c>
      <c r="U2336" s="224">
        <v>59774</v>
      </c>
    </row>
    <row r="2337" spans="1:21" s="183" customFormat="1" hidden="1">
      <c r="A2337" s="203" t="s">
        <v>622</v>
      </c>
      <c r="B2337" s="203" t="s">
        <v>623</v>
      </c>
      <c r="C2337" s="203" t="s">
        <v>624</v>
      </c>
      <c r="D2337" s="203"/>
      <c r="E2337" s="203" t="s">
        <v>3401</v>
      </c>
      <c r="F2337" s="203" t="s">
        <v>629</v>
      </c>
      <c r="G2337" s="205" t="s">
        <v>629</v>
      </c>
      <c r="H2337" s="203" t="s">
        <v>79</v>
      </c>
      <c r="I2337" s="203" t="s">
        <v>2468</v>
      </c>
      <c r="J2337" s="203" t="s">
        <v>2750</v>
      </c>
      <c r="K2337" s="203" t="s">
        <v>634</v>
      </c>
      <c r="L2337" s="211">
        <v>41570.622349537</v>
      </c>
      <c r="M2337" s="203" t="s">
        <v>630</v>
      </c>
      <c r="N2337" s="212">
        <v>2</v>
      </c>
      <c r="O2337" s="203" t="s">
        <v>629</v>
      </c>
      <c r="P2337" s="212">
        <v>2633400</v>
      </c>
      <c r="Q2337" s="205">
        <v>1</v>
      </c>
      <c r="R2337" s="203" t="s">
        <v>632</v>
      </c>
      <c r="S2337" s="211">
        <v>41569.461400462998</v>
      </c>
      <c r="T2337" s="212">
        <v>-2</v>
      </c>
      <c r="U2337" s="224">
        <v>2633400</v>
      </c>
    </row>
    <row r="2338" spans="1:21" s="183" customFormat="1" hidden="1">
      <c r="A2338" s="203" t="s">
        <v>622</v>
      </c>
      <c r="B2338" s="203" t="s">
        <v>623</v>
      </c>
      <c r="C2338" s="203" t="s">
        <v>624</v>
      </c>
      <c r="D2338" s="203"/>
      <c r="E2338" s="203" t="s">
        <v>3402</v>
      </c>
      <c r="F2338" s="203" t="s">
        <v>629</v>
      </c>
      <c r="G2338" s="205" t="s">
        <v>629</v>
      </c>
      <c r="H2338" s="203" t="s">
        <v>79</v>
      </c>
      <c r="I2338" s="203" t="s">
        <v>3403</v>
      </c>
      <c r="J2338" s="203" t="s">
        <v>3404</v>
      </c>
      <c r="K2338" s="203" t="s">
        <v>629</v>
      </c>
      <c r="L2338" s="211">
        <v>41571.333379629599</v>
      </c>
      <c r="M2338" s="203" t="s">
        <v>630</v>
      </c>
      <c r="N2338" s="212">
        <v>1</v>
      </c>
      <c r="O2338" s="203" t="s">
        <v>629</v>
      </c>
      <c r="P2338" s="212">
        <v>62510</v>
      </c>
      <c r="Q2338" s="205">
        <v>1</v>
      </c>
      <c r="R2338" s="203" t="s">
        <v>629</v>
      </c>
      <c r="S2338" s="203" t="s">
        <v>629</v>
      </c>
      <c r="T2338" s="212" t="s">
        <v>629</v>
      </c>
      <c r="U2338" s="224" t="s">
        <v>629</v>
      </c>
    </row>
    <row r="2339" spans="1:21" s="183" customFormat="1" hidden="1">
      <c r="A2339" s="203" t="s">
        <v>622</v>
      </c>
      <c r="B2339" s="203" t="s">
        <v>623</v>
      </c>
      <c r="C2339" s="203" t="s">
        <v>624</v>
      </c>
      <c r="D2339" s="203"/>
      <c r="E2339" s="203" t="s">
        <v>3405</v>
      </c>
      <c r="F2339" s="203" t="s">
        <v>3406</v>
      </c>
      <c r="G2339" s="205">
        <v>1</v>
      </c>
      <c r="H2339" s="203" t="s">
        <v>79</v>
      </c>
      <c r="I2339" s="203" t="s">
        <v>3407</v>
      </c>
      <c r="J2339" s="203" t="s">
        <v>3408</v>
      </c>
      <c r="K2339" s="203" t="s">
        <v>629</v>
      </c>
      <c r="L2339" s="211">
        <v>41586.396099537</v>
      </c>
      <c r="M2339" s="203" t="s">
        <v>630</v>
      </c>
      <c r="N2339" s="212">
        <v>100</v>
      </c>
      <c r="O2339" s="203" t="s">
        <v>1861</v>
      </c>
      <c r="P2339" s="212">
        <v>3040000</v>
      </c>
      <c r="Q2339" s="205">
        <v>1</v>
      </c>
      <c r="R2339" s="203" t="s">
        <v>632</v>
      </c>
      <c r="S2339" s="211">
        <v>41576.717974537001</v>
      </c>
      <c r="T2339" s="212">
        <v>-100</v>
      </c>
      <c r="U2339" s="224">
        <v>3040000</v>
      </c>
    </row>
    <row r="2340" spans="1:21" s="183" customFormat="1" hidden="1">
      <c r="A2340" s="203" t="s">
        <v>622</v>
      </c>
      <c r="B2340" s="203" t="s">
        <v>623</v>
      </c>
      <c r="C2340" s="203" t="s">
        <v>624</v>
      </c>
      <c r="D2340" s="203"/>
      <c r="E2340" s="203" t="s">
        <v>3405</v>
      </c>
      <c r="F2340" s="203" t="s">
        <v>3406</v>
      </c>
      <c r="G2340" s="205">
        <v>2</v>
      </c>
      <c r="H2340" s="203" t="s">
        <v>79</v>
      </c>
      <c r="I2340" s="203" t="s">
        <v>3409</v>
      </c>
      <c r="J2340" s="203" t="s">
        <v>3410</v>
      </c>
      <c r="K2340" s="203" t="s">
        <v>629</v>
      </c>
      <c r="L2340" s="211">
        <v>41586.396099537</v>
      </c>
      <c r="M2340" s="203" t="s">
        <v>630</v>
      </c>
      <c r="N2340" s="212">
        <v>10</v>
      </c>
      <c r="O2340" s="203" t="s">
        <v>631</v>
      </c>
      <c r="P2340" s="212">
        <v>76000</v>
      </c>
      <c r="Q2340" s="205">
        <v>1</v>
      </c>
      <c r="R2340" s="203" t="s">
        <v>632</v>
      </c>
      <c r="S2340" s="211">
        <v>41576.717974537001</v>
      </c>
      <c r="T2340" s="212">
        <v>-10</v>
      </c>
      <c r="U2340" s="224">
        <v>76000</v>
      </c>
    </row>
    <row r="2341" spans="1:21" s="183" customFormat="1" hidden="1">
      <c r="A2341" s="203" t="s">
        <v>622</v>
      </c>
      <c r="B2341" s="203" t="s">
        <v>623</v>
      </c>
      <c r="C2341" s="203" t="s">
        <v>624</v>
      </c>
      <c r="D2341" s="203"/>
      <c r="E2341" s="203" t="s">
        <v>3411</v>
      </c>
      <c r="F2341" s="203" t="s">
        <v>3412</v>
      </c>
      <c r="G2341" s="205">
        <v>1</v>
      </c>
      <c r="H2341" s="203" t="s">
        <v>79</v>
      </c>
      <c r="I2341" s="203" t="s">
        <v>951</v>
      </c>
      <c r="J2341" s="203" t="s">
        <v>952</v>
      </c>
      <c r="K2341" s="203" t="s">
        <v>629</v>
      </c>
      <c r="L2341" s="211">
        <v>41583.638229166703</v>
      </c>
      <c r="M2341" s="203" t="s">
        <v>630</v>
      </c>
      <c r="N2341" s="212">
        <v>2</v>
      </c>
      <c r="O2341" s="203" t="s">
        <v>950</v>
      </c>
      <c r="P2341" s="212">
        <v>852688</v>
      </c>
      <c r="Q2341" s="205">
        <v>1</v>
      </c>
      <c r="R2341" s="203" t="s">
        <v>632</v>
      </c>
      <c r="S2341" s="211">
        <v>41579.850115740701</v>
      </c>
      <c r="T2341" s="212">
        <v>-2</v>
      </c>
      <c r="U2341" s="224">
        <v>852688</v>
      </c>
    </row>
    <row r="2342" spans="1:21" s="183" customFormat="1" hidden="1">
      <c r="A2342" s="203" t="s">
        <v>622</v>
      </c>
      <c r="B2342" s="203" t="s">
        <v>623</v>
      </c>
      <c r="C2342" s="203" t="s">
        <v>624</v>
      </c>
      <c r="D2342" s="203"/>
      <c r="E2342" s="203" t="s">
        <v>3411</v>
      </c>
      <c r="F2342" s="203" t="s">
        <v>3412</v>
      </c>
      <c r="G2342" s="205">
        <v>2</v>
      </c>
      <c r="H2342" s="203" t="s">
        <v>79</v>
      </c>
      <c r="I2342" s="203" t="s">
        <v>3413</v>
      </c>
      <c r="J2342" s="203" t="s">
        <v>3414</v>
      </c>
      <c r="K2342" s="203" t="s">
        <v>629</v>
      </c>
      <c r="L2342" s="211">
        <v>41583.638229166703</v>
      </c>
      <c r="M2342" s="203" t="s">
        <v>630</v>
      </c>
      <c r="N2342" s="212">
        <v>4</v>
      </c>
      <c r="O2342" s="203" t="s">
        <v>950</v>
      </c>
      <c r="P2342" s="212">
        <v>2352240</v>
      </c>
      <c r="Q2342" s="205">
        <v>1</v>
      </c>
      <c r="R2342" s="203" t="s">
        <v>632</v>
      </c>
      <c r="S2342" s="211">
        <v>41579.850115740701</v>
      </c>
      <c r="T2342" s="212">
        <v>-4</v>
      </c>
      <c r="U2342" s="224">
        <v>2352240</v>
      </c>
    </row>
    <row r="2343" spans="1:21" s="183" customFormat="1" hidden="1">
      <c r="A2343" s="203" t="s">
        <v>622</v>
      </c>
      <c r="B2343" s="203" t="s">
        <v>623</v>
      </c>
      <c r="C2343" s="203" t="s">
        <v>624</v>
      </c>
      <c r="D2343" s="203"/>
      <c r="E2343" s="203" t="s">
        <v>3411</v>
      </c>
      <c r="F2343" s="203" t="s">
        <v>629</v>
      </c>
      <c r="G2343" s="205" t="s">
        <v>629</v>
      </c>
      <c r="H2343" s="203" t="s">
        <v>79</v>
      </c>
      <c r="I2343" s="203" t="s">
        <v>961</v>
      </c>
      <c r="J2343" s="203" t="s">
        <v>962</v>
      </c>
      <c r="K2343" s="203" t="s">
        <v>629</v>
      </c>
      <c r="L2343" s="211">
        <v>41578.416840277801</v>
      </c>
      <c r="M2343" s="203" t="s">
        <v>630</v>
      </c>
      <c r="N2343" s="212">
        <v>3</v>
      </c>
      <c r="O2343" s="203" t="s">
        <v>629</v>
      </c>
      <c r="P2343" s="212">
        <v>1837689</v>
      </c>
      <c r="Q2343" s="205">
        <v>1</v>
      </c>
      <c r="R2343" s="203" t="s">
        <v>632</v>
      </c>
      <c r="S2343" s="211">
        <v>41578.643576388902</v>
      </c>
      <c r="T2343" s="212">
        <v>-3</v>
      </c>
      <c r="U2343" s="224">
        <v>1837689</v>
      </c>
    </row>
    <row r="2344" spans="1:21" s="183" customFormat="1" hidden="1">
      <c r="A2344" s="203" t="s">
        <v>622</v>
      </c>
      <c r="B2344" s="203" t="s">
        <v>623</v>
      </c>
      <c r="C2344" s="203" t="s">
        <v>624</v>
      </c>
      <c r="D2344" s="203"/>
      <c r="E2344" s="203" t="s">
        <v>3415</v>
      </c>
      <c r="F2344" s="203" t="s">
        <v>629</v>
      </c>
      <c r="G2344" s="205" t="s">
        <v>629</v>
      </c>
      <c r="H2344" s="203" t="s">
        <v>79</v>
      </c>
      <c r="I2344" s="203" t="s">
        <v>3416</v>
      </c>
      <c r="J2344" s="203" t="s">
        <v>378</v>
      </c>
      <c r="K2344" s="203" t="s">
        <v>634</v>
      </c>
      <c r="L2344" s="211">
        <v>41608.593865740702</v>
      </c>
      <c r="M2344" s="203" t="s">
        <v>630</v>
      </c>
      <c r="N2344" s="212">
        <v>1</v>
      </c>
      <c r="O2344" s="203" t="s">
        <v>629</v>
      </c>
      <c r="P2344" s="212">
        <v>0</v>
      </c>
      <c r="Q2344" s="205">
        <v>1</v>
      </c>
      <c r="R2344" s="203" t="s">
        <v>629</v>
      </c>
      <c r="S2344" s="203" t="s">
        <v>629</v>
      </c>
      <c r="T2344" s="212" t="s">
        <v>629</v>
      </c>
      <c r="U2344" s="224" t="s">
        <v>629</v>
      </c>
    </row>
    <row r="2345" spans="1:21" s="183" customFormat="1" hidden="1">
      <c r="A2345" s="203" t="s">
        <v>622</v>
      </c>
      <c r="B2345" s="203" t="s">
        <v>623</v>
      </c>
      <c r="C2345" s="203" t="s">
        <v>624</v>
      </c>
      <c r="D2345" s="203"/>
      <c r="E2345" s="203" t="s">
        <v>3415</v>
      </c>
      <c r="F2345" s="203" t="s">
        <v>629</v>
      </c>
      <c r="G2345" s="205" t="s">
        <v>629</v>
      </c>
      <c r="H2345" s="203" t="s">
        <v>79</v>
      </c>
      <c r="I2345" s="203" t="s">
        <v>3417</v>
      </c>
      <c r="J2345" s="203" t="s">
        <v>3418</v>
      </c>
      <c r="K2345" s="203" t="s">
        <v>634</v>
      </c>
      <c r="L2345" s="211">
        <v>41608.593865740702</v>
      </c>
      <c r="M2345" s="203" t="s">
        <v>630</v>
      </c>
      <c r="N2345" s="212">
        <v>2</v>
      </c>
      <c r="O2345" s="203" t="s">
        <v>629</v>
      </c>
      <c r="P2345" s="212">
        <v>0</v>
      </c>
      <c r="Q2345" s="205">
        <v>1</v>
      </c>
      <c r="R2345" s="203" t="s">
        <v>629</v>
      </c>
      <c r="S2345" s="203" t="s">
        <v>629</v>
      </c>
      <c r="T2345" s="212" t="s">
        <v>629</v>
      </c>
      <c r="U2345" s="224" t="s">
        <v>629</v>
      </c>
    </row>
    <row r="2346" spans="1:21" s="183" customFormat="1" hidden="1">
      <c r="A2346" s="203" t="s">
        <v>622</v>
      </c>
      <c r="B2346" s="203" t="s">
        <v>623</v>
      </c>
      <c r="C2346" s="203" t="s">
        <v>624</v>
      </c>
      <c r="D2346" s="203"/>
      <c r="E2346" s="203" t="s">
        <v>3419</v>
      </c>
      <c r="F2346" s="203" t="s">
        <v>629</v>
      </c>
      <c r="G2346" s="205" t="s">
        <v>629</v>
      </c>
      <c r="H2346" s="203" t="s">
        <v>79</v>
      </c>
      <c r="I2346" s="203" t="s">
        <v>3420</v>
      </c>
      <c r="J2346" s="203" t="s">
        <v>3421</v>
      </c>
      <c r="K2346" s="203" t="s">
        <v>634</v>
      </c>
      <c r="L2346" s="211">
        <v>41579.625</v>
      </c>
      <c r="M2346" s="203" t="s">
        <v>630</v>
      </c>
      <c r="N2346" s="212">
        <v>50</v>
      </c>
      <c r="O2346" s="203" t="s">
        <v>629</v>
      </c>
      <c r="P2346" s="212">
        <v>721900</v>
      </c>
      <c r="Q2346" s="205">
        <v>1</v>
      </c>
      <c r="R2346" s="203" t="s">
        <v>632</v>
      </c>
      <c r="S2346" s="211">
        <v>41579.706342592603</v>
      </c>
      <c r="T2346" s="212">
        <v>-50</v>
      </c>
      <c r="U2346" s="224">
        <v>721900</v>
      </c>
    </row>
    <row r="2347" spans="1:21" s="183" customFormat="1" hidden="1">
      <c r="A2347" s="203" t="s">
        <v>622</v>
      </c>
      <c r="B2347" s="203" t="s">
        <v>623</v>
      </c>
      <c r="C2347" s="203" t="s">
        <v>624</v>
      </c>
      <c r="D2347" s="203"/>
      <c r="E2347" s="203" t="s">
        <v>3422</v>
      </c>
      <c r="F2347" s="203" t="s">
        <v>3423</v>
      </c>
      <c r="G2347" s="205">
        <v>1</v>
      </c>
      <c r="H2347" s="203" t="s">
        <v>79</v>
      </c>
      <c r="I2347" s="203" t="s">
        <v>3424</v>
      </c>
      <c r="J2347" s="203" t="s">
        <v>3425</v>
      </c>
      <c r="K2347" s="203" t="s">
        <v>629</v>
      </c>
      <c r="L2347" s="211">
        <v>41352.6340277778</v>
      </c>
      <c r="M2347" s="203" t="s">
        <v>630</v>
      </c>
      <c r="N2347" s="212">
        <v>2</v>
      </c>
      <c r="O2347" s="203" t="s">
        <v>631</v>
      </c>
      <c r="P2347" s="212">
        <v>3500000</v>
      </c>
      <c r="Q2347" s="205">
        <v>1</v>
      </c>
      <c r="R2347" s="203" t="s">
        <v>632</v>
      </c>
      <c r="S2347" s="211">
        <v>41355.576759259297</v>
      </c>
      <c r="T2347" s="212">
        <v>-2</v>
      </c>
      <c r="U2347" s="224">
        <v>3500000</v>
      </c>
    </row>
    <row r="2348" spans="1:21" s="183" customFormat="1" hidden="1">
      <c r="A2348" s="203" t="s">
        <v>622</v>
      </c>
      <c r="B2348" s="203" t="s">
        <v>623</v>
      </c>
      <c r="C2348" s="203" t="s">
        <v>624</v>
      </c>
      <c r="D2348" s="203"/>
      <c r="E2348" s="203" t="s">
        <v>3426</v>
      </c>
      <c r="F2348" s="203" t="s">
        <v>629</v>
      </c>
      <c r="G2348" s="205" t="s">
        <v>629</v>
      </c>
      <c r="H2348" s="203" t="s">
        <v>79</v>
      </c>
      <c r="I2348" s="203" t="s">
        <v>3427</v>
      </c>
      <c r="J2348" s="203" t="s">
        <v>3428</v>
      </c>
      <c r="K2348" s="203" t="s">
        <v>634</v>
      </c>
      <c r="L2348" s="211">
        <v>41575.451574074097</v>
      </c>
      <c r="M2348" s="203" t="s">
        <v>630</v>
      </c>
      <c r="N2348" s="212">
        <v>1</v>
      </c>
      <c r="O2348" s="203" t="s">
        <v>629</v>
      </c>
      <c r="P2348" s="212">
        <v>2450250</v>
      </c>
      <c r="Q2348" s="205">
        <v>1</v>
      </c>
      <c r="R2348" s="203" t="s">
        <v>632</v>
      </c>
      <c r="S2348" s="211">
        <v>41575.3362037037</v>
      </c>
      <c r="T2348" s="212">
        <v>-1</v>
      </c>
      <c r="U2348" s="224">
        <v>2450250</v>
      </c>
    </row>
    <row r="2349" spans="1:21" s="183" customFormat="1" hidden="1">
      <c r="A2349" s="203" t="s">
        <v>622</v>
      </c>
      <c r="B2349" s="203" t="s">
        <v>623</v>
      </c>
      <c r="C2349" s="203" t="s">
        <v>624</v>
      </c>
      <c r="D2349" s="203"/>
      <c r="E2349" s="203" t="s">
        <v>3429</v>
      </c>
      <c r="F2349" s="203" t="s">
        <v>3430</v>
      </c>
      <c r="G2349" s="205">
        <v>1</v>
      </c>
      <c r="H2349" s="203" t="s">
        <v>537</v>
      </c>
      <c r="I2349" s="203" t="s">
        <v>629</v>
      </c>
      <c r="J2349" s="203" t="s">
        <v>3431</v>
      </c>
      <c r="K2349" s="203" t="s">
        <v>629</v>
      </c>
      <c r="L2349" s="211">
        <v>41635.603553240697</v>
      </c>
      <c r="M2349" s="203" t="s">
        <v>629</v>
      </c>
      <c r="N2349" s="212">
        <v>1</v>
      </c>
      <c r="O2349" s="203" t="s">
        <v>693</v>
      </c>
      <c r="P2349" s="212">
        <v>0</v>
      </c>
      <c r="Q2349" s="205">
        <v>1</v>
      </c>
      <c r="R2349" s="203" t="s">
        <v>629</v>
      </c>
      <c r="S2349" s="203" t="s">
        <v>629</v>
      </c>
      <c r="T2349" s="212" t="s">
        <v>629</v>
      </c>
      <c r="U2349" s="224" t="s">
        <v>629</v>
      </c>
    </row>
    <row r="2350" spans="1:21" s="183" customFormat="1" hidden="1">
      <c r="A2350" s="203" t="s">
        <v>622</v>
      </c>
      <c r="B2350" s="203" t="s">
        <v>623</v>
      </c>
      <c r="C2350" s="203" t="s">
        <v>624</v>
      </c>
      <c r="D2350" s="203"/>
      <c r="E2350" s="203" t="s">
        <v>3432</v>
      </c>
      <c r="F2350" s="203" t="s">
        <v>3433</v>
      </c>
      <c r="G2350" s="205">
        <v>1</v>
      </c>
      <c r="H2350" s="203" t="s">
        <v>79</v>
      </c>
      <c r="I2350" s="203" t="s">
        <v>3434</v>
      </c>
      <c r="J2350" s="203" t="s">
        <v>3435</v>
      </c>
      <c r="K2350" s="203" t="s">
        <v>634</v>
      </c>
      <c r="L2350" s="211">
        <v>41599.384641203702</v>
      </c>
      <c r="M2350" s="203" t="s">
        <v>674</v>
      </c>
      <c r="N2350" s="212">
        <v>1</v>
      </c>
      <c r="O2350" s="203" t="s">
        <v>853</v>
      </c>
      <c r="P2350" s="212">
        <v>9098936</v>
      </c>
      <c r="Q2350" s="205">
        <v>1</v>
      </c>
      <c r="R2350" s="203" t="s">
        <v>632</v>
      </c>
      <c r="S2350" s="211">
        <v>41597.328090277799</v>
      </c>
      <c r="T2350" s="212">
        <v>-1</v>
      </c>
      <c r="U2350" s="224">
        <v>9098936</v>
      </c>
    </row>
    <row r="2351" spans="1:21" s="183" customFormat="1" hidden="1">
      <c r="A2351" s="203" t="s">
        <v>622</v>
      </c>
      <c r="B2351" s="203" t="s">
        <v>623</v>
      </c>
      <c r="C2351" s="203" t="s">
        <v>624</v>
      </c>
      <c r="D2351" s="203"/>
      <c r="E2351" s="203" t="s">
        <v>3432</v>
      </c>
      <c r="F2351" s="203" t="s">
        <v>629</v>
      </c>
      <c r="G2351" s="205" t="s">
        <v>629</v>
      </c>
      <c r="H2351" s="203" t="s">
        <v>79</v>
      </c>
      <c r="I2351" s="203" t="s">
        <v>3434</v>
      </c>
      <c r="J2351" s="203" t="s">
        <v>3435</v>
      </c>
      <c r="K2351" s="203" t="s">
        <v>634</v>
      </c>
      <c r="L2351" s="211">
        <v>41568.470949074101</v>
      </c>
      <c r="M2351" s="203" t="s">
        <v>674</v>
      </c>
      <c r="N2351" s="212">
        <v>1</v>
      </c>
      <c r="O2351" s="203" t="s">
        <v>629</v>
      </c>
      <c r="P2351" s="212">
        <v>9098936</v>
      </c>
      <c r="Q2351" s="205">
        <v>1</v>
      </c>
      <c r="R2351" s="203" t="s">
        <v>632</v>
      </c>
      <c r="S2351" s="211">
        <v>41597.328090277799</v>
      </c>
      <c r="T2351" s="212">
        <v>-1</v>
      </c>
      <c r="U2351" s="224">
        <v>9098936</v>
      </c>
    </row>
    <row r="2352" spans="1:21" s="183" customFormat="1" hidden="1">
      <c r="A2352" s="203" t="s">
        <v>622</v>
      </c>
      <c r="B2352" s="203" t="s">
        <v>623</v>
      </c>
      <c r="C2352" s="203" t="s">
        <v>624</v>
      </c>
      <c r="D2352" s="203"/>
      <c r="E2352" s="203" t="s">
        <v>3436</v>
      </c>
      <c r="F2352" s="203" t="s">
        <v>629</v>
      </c>
      <c r="G2352" s="205" t="s">
        <v>629</v>
      </c>
      <c r="H2352" s="203" t="s">
        <v>79</v>
      </c>
      <c r="I2352" s="203" t="s">
        <v>2002</v>
      </c>
      <c r="J2352" s="203" t="s">
        <v>2003</v>
      </c>
      <c r="K2352" s="203" t="s">
        <v>634</v>
      </c>
      <c r="L2352" s="211">
        <v>41576.396030092597</v>
      </c>
      <c r="M2352" s="203" t="s">
        <v>630</v>
      </c>
      <c r="N2352" s="212">
        <v>2</v>
      </c>
      <c r="O2352" s="203" t="s">
        <v>629</v>
      </c>
      <c r="P2352" s="212">
        <v>2134000</v>
      </c>
      <c r="Q2352" s="205">
        <v>1</v>
      </c>
      <c r="R2352" s="203" t="s">
        <v>632</v>
      </c>
      <c r="S2352" s="211">
        <v>41576.725567129601</v>
      </c>
      <c r="T2352" s="212">
        <v>-2</v>
      </c>
      <c r="U2352" s="224">
        <v>2134000</v>
      </c>
    </row>
    <row r="2353" spans="1:23" s="183" customFormat="1" hidden="1">
      <c r="A2353" s="203" t="s">
        <v>622</v>
      </c>
      <c r="B2353" s="203" t="s">
        <v>623</v>
      </c>
      <c r="C2353" s="203" t="s">
        <v>624</v>
      </c>
      <c r="D2353" s="203"/>
      <c r="E2353" s="203" t="s">
        <v>3437</v>
      </c>
      <c r="F2353" s="203" t="s">
        <v>629</v>
      </c>
      <c r="G2353" s="205" t="s">
        <v>629</v>
      </c>
      <c r="H2353" s="203" t="s">
        <v>79</v>
      </c>
      <c r="I2353" s="203" t="s">
        <v>738</v>
      </c>
      <c r="J2353" s="203" t="s">
        <v>739</v>
      </c>
      <c r="K2353" s="203" t="s">
        <v>634</v>
      </c>
      <c r="L2353" s="211">
        <v>41577.5727430556</v>
      </c>
      <c r="M2353" s="203" t="s">
        <v>630</v>
      </c>
      <c r="N2353" s="212">
        <v>1</v>
      </c>
      <c r="O2353" s="203" t="s">
        <v>629</v>
      </c>
      <c r="P2353" s="212">
        <v>1742770.41</v>
      </c>
      <c r="Q2353" s="205">
        <v>1</v>
      </c>
      <c r="R2353" s="203" t="s">
        <v>632</v>
      </c>
      <c r="S2353" s="211">
        <v>41575.653113425898</v>
      </c>
      <c r="T2353" s="212">
        <v>-1</v>
      </c>
      <c r="U2353" s="224">
        <v>1742770.41</v>
      </c>
    </row>
    <row r="2354" spans="1:23" s="183" customFormat="1" hidden="1">
      <c r="A2354" s="203" t="s">
        <v>622</v>
      </c>
      <c r="B2354" s="203" t="s">
        <v>623</v>
      </c>
      <c r="C2354" s="203" t="s">
        <v>624</v>
      </c>
      <c r="D2354" s="203"/>
      <c r="E2354" s="203" t="s">
        <v>3438</v>
      </c>
      <c r="F2354" s="203" t="s">
        <v>3439</v>
      </c>
      <c r="G2354" s="205">
        <v>1</v>
      </c>
      <c r="H2354" s="203" t="s">
        <v>79</v>
      </c>
      <c r="I2354" s="203" t="s">
        <v>783</v>
      </c>
      <c r="J2354" s="203" t="s">
        <v>466</v>
      </c>
      <c r="K2354" s="203" t="s">
        <v>629</v>
      </c>
      <c r="L2354" s="211">
        <v>41584.664768518502</v>
      </c>
      <c r="M2354" s="203" t="s">
        <v>630</v>
      </c>
      <c r="N2354" s="212">
        <v>1</v>
      </c>
      <c r="O2354" s="203" t="s">
        <v>664</v>
      </c>
      <c r="P2354" s="212">
        <v>124093</v>
      </c>
      <c r="Q2354" s="205">
        <v>1</v>
      </c>
      <c r="R2354" s="203" t="s">
        <v>632</v>
      </c>
      <c r="S2354" s="211">
        <v>41584.317905092597</v>
      </c>
      <c r="T2354" s="212">
        <v>-1</v>
      </c>
      <c r="U2354" s="224">
        <v>124093</v>
      </c>
    </row>
    <row r="2355" spans="1:23" s="183" customFormat="1" hidden="1">
      <c r="A2355" s="203" t="s">
        <v>622</v>
      </c>
      <c r="B2355" s="203" t="s">
        <v>623</v>
      </c>
      <c r="C2355" s="203" t="s">
        <v>624</v>
      </c>
      <c r="D2355" s="203"/>
      <c r="E2355" s="203" t="s">
        <v>3438</v>
      </c>
      <c r="F2355" s="203" t="s">
        <v>3439</v>
      </c>
      <c r="G2355" s="205">
        <v>2</v>
      </c>
      <c r="H2355" s="203" t="s">
        <v>79</v>
      </c>
      <c r="I2355" s="203" t="s">
        <v>1365</v>
      </c>
      <c r="J2355" s="203" t="s">
        <v>1366</v>
      </c>
      <c r="K2355" s="203" t="s">
        <v>629</v>
      </c>
      <c r="L2355" s="211">
        <v>41584.664768518502</v>
      </c>
      <c r="M2355" s="203" t="s">
        <v>630</v>
      </c>
      <c r="N2355" s="212">
        <v>1</v>
      </c>
      <c r="O2355" s="203" t="s">
        <v>664</v>
      </c>
      <c r="P2355" s="212">
        <v>914375</v>
      </c>
      <c r="Q2355" s="205">
        <v>1</v>
      </c>
      <c r="R2355" s="203" t="s">
        <v>632</v>
      </c>
      <c r="S2355" s="211">
        <v>41584.317905092597</v>
      </c>
      <c r="T2355" s="212">
        <v>-1</v>
      </c>
      <c r="U2355" s="224">
        <v>914375</v>
      </c>
    </row>
    <row r="2356" spans="1:23" s="183" customFormat="1" hidden="1">
      <c r="A2356" s="203" t="s">
        <v>622</v>
      </c>
      <c r="B2356" s="203" t="s">
        <v>623</v>
      </c>
      <c r="C2356" s="203" t="s">
        <v>624</v>
      </c>
      <c r="D2356" s="203"/>
      <c r="E2356" s="203" t="s">
        <v>3438</v>
      </c>
      <c r="F2356" s="203" t="s">
        <v>3439</v>
      </c>
      <c r="G2356" s="205">
        <v>3</v>
      </c>
      <c r="H2356" s="203" t="s">
        <v>79</v>
      </c>
      <c r="I2356" s="203" t="s">
        <v>845</v>
      </c>
      <c r="J2356" s="203" t="s">
        <v>846</v>
      </c>
      <c r="K2356" s="203" t="s">
        <v>629</v>
      </c>
      <c r="L2356" s="211">
        <v>41584.664768518502</v>
      </c>
      <c r="M2356" s="203" t="s">
        <v>630</v>
      </c>
      <c r="N2356" s="212">
        <v>12</v>
      </c>
      <c r="O2356" s="203" t="s">
        <v>631</v>
      </c>
      <c r="P2356" s="212">
        <v>138000</v>
      </c>
      <c r="Q2356" s="205">
        <v>1</v>
      </c>
      <c r="R2356" s="203" t="s">
        <v>632</v>
      </c>
      <c r="S2356" s="211">
        <v>41584.317916666703</v>
      </c>
      <c r="T2356" s="212">
        <v>-12</v>
      </c>
      <c r="U2356" s="224">
        <v>138000</v>
      </c>
    </row>
    <row r="2357" spans="1:23" s="183" customFormat="1" hidden="1">
      <c r="A2357" s="203" t="s">
        <v>622</v>
      </c>
      <c r="B2357" s="203" t="s">
        <v>623</v>
      </c>
      <c r="C2357" s="203" t="s">
        <v>624</v>
      </c>
      <c r="D2357" s="203"/>
      <c r="E2357" s="203" t="s">
        <v>3438</v>
      </c>
      <c r="F2357" s="203" t="s">
        <v>3440</v>
      </c>
      <c r="G2357" s="205">
        <v>1</v>
      </c>
      <c r="H2357" s="203" t="s">
        <v>79</v>
      </c>
      <c r="I2357" s="203" t="s">
        <v>1093</v>
      </c>
      <c r="J2357" s="203" t="s">
        <v>445</v>
      </c>
      <c r="K2357" s="203" t="s">
        <v>634</v>
      </c>
      <c r="L2357" s="211">
        <v>41593.646423611099</v>
      </c>
      <c r="M2357" s="203" t="s">
        <v>630</v>
      </c>
      <c r="N2357" s="212">
        <v>8</v>
      </c>
      <c r="O2357" s="203" t="s">
        <v>778</v>
      </c>
      <c r="P2357" s="212">
        <v>35374.879999999997</v>
      </c>
      <c r="Q2357" s="205">
        <v>1</v>
      </c>
      <c r="R2357" s="203" t="s">
        <v>632</v>
      </c>
      <c r="S2357" s="211">
        <v>41589.299652777801</v>
      </c>
      <c r="T2357" s="212">
        <v>-2</v>
      </c>
      <c r="U2357" s="224">
        <v>8843.7199999999993</v>
      </c>
    </row>
    <row r="2358" spans="1:23" s="183" customFormat="1" hidden="1">
      <c r="A2358" s="203" t="s">
        <v>622</v>
      </c>
      <c r="B2358" s="203" t="s">
        <v>623</v>
      </c>
      <c r="C2358" s="203" t="s">
        <v>624</v>
      </c>
      <c r="D2358" s="203"/>
      <c r="E2358" s="203" t="s">
        <v>3438</v>
      </c>
      <c r="F2358" s="203" t="s">
        <v>3440</v>
      </c>
      <c r="G2358" s="205">
        <v>1</v>
      </c>
      <c r="H2358" s="203" t="s">
        <v>79</v>
      </c>
      <c r="I2358" s="203" t="s">
        <v>1093</v>
      </c>
      <c r="J2358" s="203" t="s">
        <v>445</v>
      </c>
      <c r="K2358" s="203" t="s">
        <v>634</v>
      </c>
      <c r="L2358" s="211">
        <v>41593.646423611099</v>
      </c>
      <c r="M2358" s="203" t="s">
        <v>630</v>
      </c>
      <c r="N2358" s="212">
        <v>8</v>
      </c>
      <c r="O2358" s="203" t="s">
        <v>778</v>
      </c>
      <c r="P2358" s="212">
        <v>35374.879999999997</v>
      </c>
      <c r="Q2358" s="205">
        <v>2</v>
      </c>
      <c r="R2358" s="203" t="s">
        <v>632</v>
      </c>
      <c r="S2358" s="211">
        <v>41593.630509259303</v>
      </c>
      <c r="T2358" s="212">
        <v>-8</v>
      </c>
      <c r="U2358" s="224">
        <v>35374.879999999997</v>
      </c>
    </row>
    <row r="2359" spans="1:23" s="183" customFormat="1" hidden="1">
      <c r="A2359" s="203" t="s">
        <v>622</v>
      </c>
      <c r="B2359" s="203" t="s">
        <v>623</v>
      </c>
      <c r="C2359" s="203" t="s">
        <v>624</v>
      </c>
      <c r="D2359" s="203"/>
      <c r="E2359" s="203" t="s">
        <v>3438</v>
      </c>
      <c r="F2359" s="203" t="s">
        <v>3441</v>
      </c>
      <c r="G2359" s="205">
        <v>1</v>
      </c>
      <c r="H2359" s="203" t="s">
        <v>79</v>
      </c>
      <c r="I2359" s="203" t="s">
        <v>3442</v>
      </c>
      <c r="J2359" s="203" t="s">
        <v>3443</v>
      </c>
      <c r="K2359" s="203" t="s">
        <v>634</v>
      </c>
      <c r="L2359" s="211">
        <v>41620.545451388898</v>
      </c>
      <c r="M2359" s="203" t="s">
        <v>630</v>
      </c>
      <c r="N2359" s="212">
        <v>62</v>
      </c>
      <c r="O2359" s="203" t="s">
        <v>631</v>
      </c>
      <c r="P2359" s="212">
        <v>0</v>
      </c>
      <c r="Q2359" s="205">
        <v>1</v>
      </c>
      <c r="R2359" s="203" t="s">
        <v>629</v>
      </c>
      <c r="S2359" s="203" t="s">
        <v>629</v>
      </c>
      <c r="T2359" s="212" t="s">
        <v>629</v>
      </c>
      <c r="U2359" s="224" t="s">
        <v>629</v>
      </c>
    </row>
    <row r="2360" spans="1:23" s="183" customFormat="1" hidden="1">
      <c r="A2360" s="203" t="s">
        <v>622</v>
      </c>
      <c r="B2360" s="203" t="s">
        <v>623</v>
      </c>
      <c r="C2360" s="203" t="s">
        <v>624</v>
      </c>
      <c r="D2360" s="203"/>
      <c r="E2360" s="203" t="s">
        <v>3438</v>
      </c>
      <c r="F2360" s="203" t="s">
        <v>3444</v>
      </c>
      <c r="G2360" s="205">
        <v>1</v>
      </c>
      <c r="H2360" s="203" t="s">
        <v>79</v>
      </c>
      <c r="I2360" s="203" t="s">
        <v>1115</v>
      </c>
      <c r="J2360" s="203" t="s">
        <v>1116</v>
      </c>
      <c r="K2360" s="203" t="s">
        <v>634</v>
      </c>
      <c r="L2360" s="211">
        <v>41600.645833333299</v>
      </c>
      <c r="M2360" s="203" t="s">
        <v>630</v>
      </c>
      <c r="N2360" s="212">
        <v>5</v>
      </c>
      <c r="O2360" s="203" t="s">
        <v>631</v>
      </c>
      <c r="P2360" s="212">
        <v>57843.15</v>
      </c>
      <c r="Q2360" s="205">
        <v>1</v>
      </c>
      <c r="R2360" s="203" t="s">
        <v>632</v>
      </c>
      <c r="S2360" s="211">
        <v>41597.333148148202</v>
      </c>
      <c r="T2360" s="212">
        <v>-5</v>
      </c>
      <c r="U2360" s="224">
        <v>57843.15</v>
      </c>
    </row>
    <row r="2361" spans="1:23" s="183" customFormat="1" hidden="1">
      <c r="A2361" s="203" t="s">
        <v>622</v>
      </c>
      <c r="B2361" s="203" t="s">
        <v>623</v>
      </c>
      <c r="C2361" s="203" t="s">
        <v>624</v>
      </c>
      <c r="D2361" s="228"/>
      <c r="E2361" s="203" t="s">
        <v>3438</v>
      </c>
      <c r="F2361" s="203" t="s">
        <v>3445</v>
      </c>
      <c r="G2361" s="205">
        <v>1</v>
      </c>
      <c r="H2361" s="203" t="s">
        <v>79</v>
      </c>
      <c r="I2361" s="203" t="s">
        <v>1115</v>
      </c>
      <c r="J2361" s="203" t="s">
        <v>1116</v>
      </c>
      <c r="K2361" s="203" t="s">
        <v>634</v>
      </c>
      <c r="L2361" s="211">
        <v>41600.645833333299</v>
      </c>
      <c r="M2361" s="203" t="s">
        <v>630</v>
      </c>
      <c r="N2361" s="212">
        <v>5</v>
      </c>
      <c r="O2361" s="203" t="s">
        <v>631</v>
      </c>
      <c r="P2361" s="212">
        <v>57843.15</v>
      </c>
      <c r="Q2361" s="205">
        <v>1</v>
      </c>
      <c r="R2361" s="203" t="s">
        <v>632</v>
      </c>
      <c r="S2361" s="211">
        <v>41597.333148148202</v>
      </c>
      <c r="T2361" s="212">
        <v>-5</v>
      </c>
      <c r="U2361" s="224">
        <v>57843.15</v>
      </c>
    </row>
    <row r="2362" spans="1:23" ht="14.25" customHeight="1">
      <c r="A2362" s="203" t="s">
        <v>622</v>
      </c>
      <c r="B2362" s="203" t="s">
        <v>623</v>
      </c>
      <c r="C2362" s="206" t="s">
        <v>624</v>
      </c>
      <c r="D2362" s="207"/>
      <c r="E2362" s="188" t="s">
        <v>3438</v>
      </c>
      <c r="F2362" s="203" t="s">
        <v>3446</v>
      </c>
      <c r="G2362" s="205">
        <v>1</v>
      </c>
      <c r="H2362" s="206" t="s">
        <v>79</v>
      </c>
      <c r="I2362" s="188" t="s">
        <v>900</v>
      </c>
      <c r="J2362" s="190" t="s">
        <v>3447</v>
      </c>
      <c r="K2362" s="188" t="s">
        <v>634</v>
      </c>
      <c r="L2362" s="213">
        <v>41619.625</v>
      </c>
      <c r="M2362" s="206" t="s">
        <v>630</v>
      </c>
      <c r="N2362" s="214">
        <v>2</v>
      </c>
      <c r="O2362" s="188" t="s">
        <v>631</v>
      </c>
      <c r="P2362" s="212">
        <v>500000</v>
      </c>
      <c r="Q2362" s="225">
        <v>1</v>
      </c>
      <c r="R2362" s="188" t="s">
        <v>632</v>
      </c>
      <c r="S2362" s="213">
        <v>41613.666898148098</v>
      </c>
      <c r="T2362" s="226">
        <v>-2</v>
      </c>
      <c r="U2362" s="224">
        <v>500000</v>
      </c>
      <c r="V2362" s="227">
        <f t="shared" ref="V2362:V2376" si="10">L2362-S2362</f>
        <v>5.958101851902029</v>
      </c>
      <c r="W2362" s="193" t="s">
        <v>635</v>
      </c>
    </row>
    <row r="2363" spans="1:23" ht="14.25" customHeight="1">
      <c r="A2363" s="203" t="s">
        <v>622</v>
      </c>
      <c r="B2363" s="203" t="s">
        <v>623</v>
      </c>
      <c r="C2363" s="206" t="s">
        <v>624</v>
      </c>
      <c r="D2363" s="207"/>
      <c r="E2363" s="188" t="s">
        <v>3438</v>
      </c>
      <c r="F2363" s="203" t="s">
        <v>3446</v>
      </c>
      <c r="G2363" s="205">
        <v>2</v>
      </c>
      <c r="H2363" s="206" t="s">
        <v>79</v>
      </c>
      <c r="I2363" s="188" t="s">
        <v>898</v>
      </c>
      <c r="J2363" s="190" t="s">
        <v>899</v>
      </c>
      <c r="K2363" s="188" t="s">
        <v>634</v>
      </c>
      <c r="L2363" s="213">
        <v>41619.625</v>
      </c>
      <c r="M2363" s="206" t="s">
        <v>630</v>
      </c>
      <c r="N2363" s="214">
        <v>2</v>
      </c>
      <c r="O2363" s="188" t="s">
        <v>631</v>
      </c>
      <c r="P2363" s="212">
        <v>4500000</v>
      </c>
      <c r="Q2363" s="225">
        <v>1</v>
      </c>
      <c r="R2363" s="188" t="s">
        <v>632</v>
      </c>
      <c r="S2363" s="213">
        <v>41613.666898148098</v>
      </c>
      <c r="T2363" s="226">
        <v>-2</v>
      </c>
      <c r="U2363" s="224">
        <v>4500000</v>
      </c>
      <c r="V2363" s="227">
        <f t="shared" si="10"/>
        <v>5.958101851902029</v>
      </c>
      <c r="W2363" s="193" t="s">
        <v>635</v>
      </c>
    </row>
    <row r="2364" spans="1:23" ht="14.25" customHeight="1">
      <c r="A2364" s="203" t="s">
        <v>622</v>
      </c>
      <c r="B2364" s="203" t="s">
        <v>623</v>
      </c>
      <c r="C2364" s="206" t="s">
        <v>624</v>
      </c>
      <c r="D2364" s="207"/>
      <c r="E2364" s="188" t="s">
        <v>3438</v>
      </c>
      <c r="F2364" s="203" t="s">
        <v>3448</v>
      </c>
      <c r="G2364" s="205">
        <v>1</v>
      </c>
      <c r="H2364" s="206" t="s">
        <v>79</v>
      </c>
      <c r="I2364" s="188" t="s">
        <v>680</v>
      </c>
      <c r="J2364" s="190" t="s">
        <v>681</v>
      </c>
      <c r="K2364" s="188" t="s">
        <v>634</v>
      </c>
      <c r="L2364" s="213">
        <v>41621.625</v>
      </c>
      <c r="M2364" s="206" t="s">
        <v>630</v>
      </c>
      <c r="N2364" s="214">
        <v>75</v>
      </c>
      <c r="O2364" s="188" t="s">
        <v>656</v>
      </c>
      <c r="P2364" s="212">
        <v>762704.25</v>
      </c>
      <c r="Q2364" s="225">
        <v>1</v>
      </c>
      <c r="R2364" s="188" t="s">
        <v>632</v>
      </c>
      <c r="S2364" s="213">
        <v>41613.646076388897</v>
      </c>
      <c r="T2364" s="226">
        <v>-75</v>
      </c>
      <c r="U2364" s="224">
        <v>762704.25</v>
      </c>
      <c r="V2364" s="227">
        <f t="shared" si="10"/>
        <v>7.9789236111028004</v>
      </c>
      <c r="W2364" s="193" t="s">
        <v>635</v>
      </c>
    </row>
    <row r="2365" spans="1:23" ht="14.25" customHeight="1">
      <c r="A2365" s="203" t="s">
        <v>622</v>
      </c>
      <c r="B2365" s="203" t="s">
        <v>623</v>
      </c>
      <c r="C2365" s="206" t="s">
        <v>624</v>
      </c>
      <c r="D2365" s="207"/>
      <c r="E2365" s="188" t="s">
        <v>3438</v>
      </c>
      <c r="F2365" s="203" t="s">
        <v>3448</v>
      </c>
      <c r="G2365" s="205">
        <v>2</v>
      </c>
      <c r="H2365" s="206" t="s">
        <v>79</v>
      </c>
      <c r="I2365" s="188" t="s">
        <v>1072</v>
      </c>
      <c r="J2365" s="190" t="s">
        <v>1073</v>
      </c>
      <c r="K2365" s="188" t="s">
        <v>634</v>
      </c>
      <c r="L2365" s="213">
        <v>41621.625</v>
      </c>
      <c r="M2365" s="206" t="s">
        <v>630</v>
      </c>
      <c r="N2365" s="214">
        <v>15</v>
      </c>
      <c r="O2365" s="188" t="s">
        <v>1815</v>
      </c>
      <c r="P2365" s="212">
        <v>399375</v>
      </c>
      <c r="Q2365" s="225">
        <v>1</v>
      </c>
      <c r="R2365" s="188" t="s">
        <v>632</v>
      </c>
      <c r="S2365" s="213">
        <v>41589.299652777801</v>
      </c>
      <c r="T2365" s="226">
        <v>-5</v>
      </c>
      <c r="U2365" s="224">
        <v>133125</v>
      </c>
      <c r="V2365" s="227">
        <f t="shared" si="10"/>
        <v>32.325347222198616</v>
      </c>
      <c r="W2365" s="193" t="s">
        <v>635</v>
      </c>
    </row>
    <row r="2366" spans="1:23" ht="14.25" customHeight="1">
      <c r="A2366" s="203" t="s">
        <v>622</v>
      </c>
      <c r="B2366" s="203" t="s">
        <v>623</v>
      </c>
      <c r="C2366" s="206" t="s">
        <v>624</v>
      </c>
      <c r="D2366" s="207"/>
      <c r="E2366" s="188" t="s">
        <v>3438</v>
      </c>
      <c r="F2366" s="203" t="s">
        <v>3448</v>
      </c>
      <c r="G2366" s="205">
        <v>2</v>
      </c>
      <c r="H2366" s="206" t="s">
        <v>79</v>
      </c>
      <c r="I2366" s="188" t="s">
        <v>1072</v>
      </c>
      <c r="J2366" s="190" t="s">
        <v>1073</v>
      </c>
      <c r="K2366" s="188" t="s">
        <v>634</v>
      </c>
      <c r="L2366" s="213">
        <v>41621.625</v>
      </c>
      <c r="M2366" s="206" t="s">
        <v>630</v>
      </c>
      <c r="N2366" s="214">
        <v>15</v>
      </c>
      <c r="O2366" s="188" t="s">
        <v>1815</v>
      </c>
      <c r="P2366" s="212">
        <v>399375</v>
      </c>
      <c r="Q2366" s="225">
        <v>2</v>
      </c>
      <c r="R2366" s="188" t="s">
        <v>632</v>
      </c>
      <c r="S2366" s="213">
        <v>41613.646076388897</v>
      </c>
      <c r="T2366" s="226">
        <v>-15</v>
      </c>
      <c r="U2366" s="224">
        <v>399375</v>
      </c>
      <c r="V2366" s="227">
        <f t="shared" si="10"/>
        <v>7.9789236111028004</v>
      </c>
      <c r="W2366" s="193" t="s">
        <v>635</v>
      </c>
    </row>
    <row r="2367" spans="1:23" ht="14.25" customHeight="1">
      <c r="A2367" s="203" t="s">
        <v>622</v>
      </c>
      <c r="B2367" s="203" t="s">
        <v>623</v>
      </c>
      <c r="C2367" s="206" t="s">
        <v>624</v>
      </c>
      <c r="D2367" s="207"/>
      <c r="E2367" s="188" t="s">
        <v>3438</v>
      </c>
      <c r="F2367" s="203" t="s">
        <v>3448</v>
      </c>
      <c r="G2367" s="205">
        <v>3</v>
      </c>
      <c r="H2367" s="206" t="s">
        <v>79</v>
      </c>
      <c r="I2367" s="188" t="s">
        <v>1009</v>
      </c>
      <c r="J2367" s="190" t="s">
        <v>1010</v>
      </c>
      <c r="K2367" s="188" t="s">
        <v>634</v>
      </c>
      <c r="L2367" s="213">
        <v>41621.625</v>
      </c>
      <c r="M2367" s="206" t="s">
        <v>630</v>
      </c>
      <c r="N2367" s="214">
        <v>15</v>
      </c>
      <c r="O2367" s="188" t="s">
        <v>1011</v>
      </c>
      <c r="P2367" s="212">
        <v>910994.1</v>
      </c>
      <c r="Q2367" s="225">
        <v>1</v>
      </c>
      <c r="R2367" s="188" t="s">
        <v>632</v>
      </c>
      <c r="S2367" s="213">
        <v>41589.299652777801</v>
      </c>
      <c r="T2367" s="226">
        <v>-8</v>
      </c>
      <c r="U2367" s="224">
        <v>485863.52</v>
      </c>
      <c r="V2367" s="227">
        <f t="shared" si="10"/>
        <v>32.325347222198616</v>
      </c>
      <c r="W2367" s="193" t="s">
        <v>635</v>
      </c>
    </row>
    <row r="2368" spans="1:23" ht="14.25" customHeight="1">
      <c r="A2368" s="203" t="s">
        <v>622</v>
      </c>
      <c r="B2368" s="203" t="s">
        <v>623</v>
      </c>
      <c r="C2368" s="206" t="s">
        <v>624</v>
      </c>
      <c r="D2368" s="207"/>
      <c r="E2368" s="188" t="s">
        <v>3438</v>
      </c>
      <c r="F2368" s="203" t="s">
        <v>3448</v>
      </c>
      <c r="G2368" s="205">
        <v>3</v>
      </c>
      <c r="H2368" s="206" t="s">
        <v>79</v>
      </c>
      <c r="I2368" s="188" t="s">
        <v>1009</v>
      </c>
      <c r="J2368" s="190" t="s">
        <v>1010</v>
      </c>
      <c r="K2368" s="188" t="s">
        <v>634</v>
      </c>
      <c r="L2368" s="213">
        <v>41621.625</v>
      </c>
      <c r="M2368" s="206" t="s">
        <v>630</v>
      </c>
      <c r="N2368" s="214">
        <v>15</v>
      </c>
      <c r="O2368" s="188" t="s">
        <v>1011</v>
      </c>
      <c r="P2368" s="212">
        <v>910994.1</v>
      </c>
      <c r="Q2368" s="225">
        <v>2</v>
      </c>
      <c r="R2368" s="188" t="s">
        <v>632</v>
      </c>
      <c r="S2368" s="213">
        <v>41613.646076388897</v>
      </c>
      <c r="T2368" s="226">
        <v>-15</v>
      </c>
      <c r="U2368" s="224">
        <v>910994.1</v>
      </c>
      <c r="V2368" s="227">
        <f t="shared" si="10"/>
        <v>7.9789236111028004</v>
      </c>
      <c r="W2368" s="193" t="s">
        <v>635</v>
      </c>
    </row>
    <row r="2369" spans="1:23" ht="14.25" customHeight="1">
      <c r="A2369" s="203" t="s">
        <v>622</v>
      </c>
      <c r="B2369" s="203" t="s">
        <v>623</v>
      </c>
      <c r="C2369" s="206" t="s">
        <v>624</v>
      </c>
      <c r="D2369" s="207"/>
      <c r="E2369" s="188" t="s">
        <v>3438</v>
      </c>
      <c r="F2369" s="203" t="s">
        <v>3448</v>
      </c>
      <c r="G2369" s="205">
        <v>4</v>
      </c>
      <c r="H2369" s="206" t="s">
        <v>79</v>
      </c>
      <c r="I2369" s="188" t="s">
        <v>1062</v>
      </c>
      <c r="J2369" s="190" t="s">
        <v>1063</v>
      </c>
      <c r="K2369" s="188" t="s">
        <v>634</v>
      </c>
      <c r="L2369" s="213">
        <v>41621.625</v>
      </c>
      <c r="M2369" s="206" t="s">
        <v>630</v>
      </c>
      <c r="N2369" s="214">
        <v>3</v>
      </c>
      <c r="O2369" s="188" t="s">
        <v>631</v>
      </c>
      <c r="P2369" s="212">
        <v>65250</v>
      </c>
      <c r="Q2369" s="225">
        <v>1</v>
      </c>
      <c r="R2369" s="188" t="s">
        <v>632</v>
      </c>
      <c r="S2369" s="213">
        <v>41589.299652777801</v>
      </c>
      <c r="T2369" s="226">
        <v>-3</v>
      </c>
      <c r="U2369" s="224">
        <v>65250</v>
      </c>
      <c r="V2369" s="227">
        <f t="shared" si="10"/>
        <v>32.325347222198616</v>
      </c>
      <c r="W2369" s="193" t="s">
        <v>635</v>
      </c>
    </row>
    <row r="2370" spans="1:23" ht="14.25" customHeight="1">
      <c r="A2370" s="203" t="s">
        <v>622</v>
      </c>
      <c r="B2370" s="203" t="s">
        <v>623</v>
      </c>
      <c r="C2370" s="206" t="s">
        <v>624</v>
      </c>
      <c r="D2370" s="207"/>
      <c r="E2370" s="188" t="s">
        <v>3438</v>
      </c>
      <c r="F2370" s="203" t="s">
        <v>3448</v>
      </c>
      <c r="G2370" s="205">
        <v>4</v>
      </c>
      <c r="H2370" s="206" t="s">
        <v>79</v>
      </c>
      <c r="I2370" s="188" t="s">
        <v>1062</v>
      </c>
      <c r="J2370" s="190" t="s">
        <v>1063</v>
      </c>
      <c r="K2370" s="188" t="s">
        <v>634</v>
      </c>
      <c r="L2370" s="213">
        <v>41621.625</v>
      </c>
      <c r="M2370" s="206" t="s">
        <v>630</v>
      </c>
      <c r="N2370" s="214">
        <v>3</v>
      </c>
      <c r="O2370" s="188" t="s">
        <v>631</v>
      </c>
      <c r="P2370" s="212">
        <v>65250</v>
      </c>
      <c r="Q2370" s="225">
        <v>2</v>
      </c>
      <c r="R2370" s="188" t="s">
        <v>632</v>
      </c>
      <c r="S2370" s="213">
        <v>41613.646076388897</v>
      </c>
      <c r="T2370" s="226">
        <v>-3</v>
      </c>
      <c r="U2370" s="224">
        <v>65250</v>
      </c>
      <c r="V2370" s="227">
        <f t="shared" si="10"/>
        <v>7.9789236111028004</v>
      </c>
      <c r="W2370" s="193" t="s">
        <v>635</v>
      </c>
    </row>
    <row r="2371" spans="1:23" ht="14.25" customHeight="1">
      <c r="A2371" s="203" t="s">
        <v>622</v>
      </c>
      <c r="B2371" s="203" t="s">
        <v>623</v>
      </c>
      <c r="C2371" s="206" t="s">
        <v>624</v>
      </c>
      <c r="D2371" s="207"/>
      <c r="E2371" s="188" t="s">
        <v>3438</v>
      </c>
      <c r="F2371" s="203" t="s">
        <v>3448</v>
      </c>
      <c r="G2371" s="205">
        <v>5</v>
      </c>
      <c r="H2371" s="206" t="s">
        <v>79</v>
      </c>
      <c r="I2371" s="188" t="s">
        <v>1064</v>
      </c>
      <c r="J2371" s="190" t="s">
        <v>1065</v>
      </c>
      <c r="K2371" s="188" t="s">
        <v>634</v>
      </c>
      <c r="L2371" s="213">
        <v>41621.625</v>
      </c>
      <c r="M2371" s="206" t="s">
        <v>630</v>
      </c>
      <c r="N2371" s="214">
        <v>2</v>
      </c>
      <c r="O2371" s="188" t="s">
        <v>631</v>
      </c>
      <c r="P2371" s="212">
        <v>6856.34</v>
      </c>
      <c r="Q2371" s="225">
        <v>1</v>
      </c>
      <c r="R2371" s="188" t="s">
        <v>632</v>
      </c>
      <c r="S2371" s="213">
        <v>41589.299652777801</v>
      </c>
      <c r="T2371" s="226">
        <v>-4</v>
      </c>
      <c r="U2371" s="224">
        <v>13712.68</v>
      </c>
      <c r="V2371" s="227">
        <f t="shared" si="10"/>
        <v>32.325347222198616</v>
      </c>
      <c r="W2371" s="193" t="s">
        <v>635</v>
      </c>
    </row>
    <row r="2372" spans="1:23" ht="14.25" customHeight="1">
      <c r="A2372" s="203" t="s">
        <v>622</v>
      </c>
      <c r="B2372" s="203" t="s">
        <v>623</v>
      </c>
      <c r="C2372" s="206" t="s">
        <v>624</v>
      </c>
      <c r="D2372" s="207"/>
      <c r="E2372" s="188" t="s">
        <v>3438</v>
      </c>
      <c r="F2372" s="203" t="s">
        <v>3448</v>
      </c>
      <c r="G2372" s="205">
        <v>5</v>
      </c>
      <c r="H2372" s="206" t="s">
        <v>79</v>
      </c>
      <c r="I2372" s="188" t="s">
        <v>1064</v>
      </c>
      <c r="J2372" s="190" t="s">
        <v>1065</v>
      </c>
      <c r="K2372" s="188" t="s">
        <v>634</v>
      </c>
      <c r="L2372" s="213">
        <v>41621.625</v>
      </c>
      <c r="M2372" s="206" t="s">
        <v>630</v>
      </c>
      <c r="N2372" s="214">
        <v>2</v>
      </c>
      <c r="O2372" s="188" t="s">
        <v>631</v>
      </c>
      <c r="P2372" s="212">
        <v>6856.34</v>
      </c>
      <c r="Q2372" s="225">
        <v>2</v>
      </c>
      <c r="R2372" s="188" t="s">
        <v>632</v>
      </c>
      <c r="S2372" s="213">
        <v>41613.646087963003</v>
      </c>
      <c r="T2372" s="226">
        <v>-2</v>
      </c>
      <c r="U2372" s="224">
        <v>6856.34</v>
      </c>
      <c r="V2372" s="227">
        <f t="shared" si="10"/>
        <v>7.9789120369969169</v>
      </c>
      <c r="W2372" s="193" t="s">
        <v>635</v>
      </c>
    </row>
    <row r="2373" spans="1:23" ht="14.25" customHeight="1">
      <c r="A2373" s="203" t="s">
        <v>622</v>
      </c>
      <c r="B2373" s="203" t="s">
        <v>623</v>
      </c>
      <c r="C2373" s="206" t="s">
        <v>624</v>
      </c>
      <c r="D2373" s="207"/>
      <c r="E2373" s="188" t="s">
        <v>3438</v>
      </c>
      <c r="F2373" s="203" t="s">
        <v>3448</v>
      </c>
      <c r="G2373" s="205">
        <v>6</v>
      </c>
      <c r="H2373" s="206" t="s">
        <v>79</v>
      </c>
      <c r="I2373" s="188" t="s">
        <v>678</v>
      </c>
      <c r="J2373" s="190" t="s">
        <v>679</v>
      </c>
      <c r="K2373" s="188" t="s">
        <v>634</v>
      </c>
      <c r="L2373" s="213">
        <v>41621.625</v>
      </c>
      <c r="M2373" s="206" t="s">
        <v>630</v>
      </c>
      <c r="N2373" s="214">
        <v>300</v>
      </c>
      <c r="O2373" s="188" t="s">
        <v>669</v>
      </c>
      <c r="P2373" s="212">
        <v>675000</v>
      </c>
      <c r="Q2373" s="225">
        <v>1</v>
      </c>
      <c r="R2373" s="188" t="s">
        <v>632</v>
      </c>
      <c r="S2373" s="213">
        <v>41589.299652777801</v>
      </c>
      <c r="T2373" s="226">
        <v>-240</v>
      </c>
      <c r="U2373" s="224">
        <v>540000</v>
      </c>
      <c r="V2373" s="227">
        <f t="shared" si="10"/>
        <v>32.325347222198616</v>
      </c>
      <c r="W2373" s="193" t="s">
        <v>635</v>
      </c>
    </row>
    <row r="2374" spans="1:23" ht="14.25" customHeight="1">
      <c r="A2374" s="203" t="s">
        <v>622</v>
      </c>
      <c r="B2374" s="203" t="s">
        <v>623</v>
      </c>
      <c r="C2374" s="206" t="s">
        <v>624</v>
      </c>
      <c r="D2374" s="207"/>
      <c r="E2374" s="188" t="s">
        <v>3438</v>
      </c>
      <c r="F2374" s="203" t="s">
        <v>3448</v>
      </c>
      <c r="G2374" s="205">
        <v>6</v>
      </c>
      <c r="H2374" s="206" t="s">
        <v>79</v>
      </c>
      <c r="I2374" s="188" t="s">
        <v>678</v>
      </c>
      <c r="J2374" s="190" t="s">
        <v>679</v>
      </c>
      <c r="K2374" s="188" t="s">
        <v>634</v>
      </c>
      <c r="L2374" s="213">
        <v>41621.625</v>
      </c>
      <c r="M2374" s="206" t="s">
        <v>630</v>
      </c>
      <c r="N2374" s="214">
        <v>300</v>
      </c>
      <c r="O2374" s="188" t="s">
        <v>669</v>
      </c>
      <c r="P2374" s="212">
        <v>675000</v>
      </c>
      <c r="Q2374" s="225">
        <v>2</v>
      </c>
      <c r="R2374" s="188" t="s">
        <v>632</v>
      </c>
      <c r="S2374" s="213">
        <v>41613.646087963003</v>
      </c>
      <c r="T2374" s="226">
        <v>-300</v>
      </c>
      <c r="U2374" s="224">
        <v>675000</v>
      </c>
      <c r="V2374" s="227">
        <f t="shared" si="10"/>
        <v>7.9789120369969169</v>
      </c>
      <c r="W2374" s="193" t="s">
        <v>635</v>
      </c>
    </row>
    <row r="2375" spans="1:23" ht="14.25" customHeight="1">
      <c r="A2375" s="203" t="s">
        <v>622</v>
      </c>
      <c r="B2375" s="203" t="s">
        <v>623</v>
      </c>
      <c r="C2375" s="206" t="s">
        <v>624</v>
      </c>
      <c r="D2375" s="207"/>
      <c r="E2375" s="188" t="s">
        <v>3438</v>
      </c>
      <c r="F2375" s="203" t="s">
        <v>3448</v>
      </c>
      <c r="G2375" s="205">
        <v>7</v>
      </c>
      <c r="H2375" s="206" t="s">
        <v>79</v>
      </c>
      <c r="I2375" s="188" t="s">
        <v>1051</v>
      </c>
      <c r="J2375" s="190" t="s">
        <v>443</v>
      </c>
      <c r="K2375" s="188" t="s">
        <v>634</v>
      </c>
      <c r="L2375" s="213">
        <v>41621.625</v>
      </c>
      <c r="M2375" s="206" t="s">
        <v>630</v>
      </c>
      <c r="N2375" s="214">
        <v>250</v>
      </c>
      <c r="O2375" s="188" t="s">
        <v>631</v>
      </c>
      <c r="P2375" s="212">
        <v>361260</v>
      </c>
      <c r="Q2375" s="225">
        <v>1</v>
      </c>
      <c r="R2375" s="188" t="s">
        <v>632</v>
      </c>
      <c r="S2375" s="213">
        <v>41589.299641203703</v>
      </c>
      <c r="T2375" s="226">
        <v>-240</v>
      </c>
      <c r="U2375" s="224">
        <v>346809.59999999998</v>
      </c>
      <c r="V2375" s="227">
        <f t="shared" si="10"/>
        <v>32.325358796297223</v>
      </c>
      <c r="W2375" s="193" t="s">
        <v>635</v>
      </c>
    </row>
    <row r="2376" spans="1:23" ht="14.25" customHeight="1">
      <c r="A2376" s="203" t="s">
        <v>622</v>
      </c>
      <c r="B2376" s="203" t="s">
        <v>623</v>
      </c>
      <c r="C2376" s="206" t="s">
        <v>624</v>
      </c>
      <c r="D2376" s="207"/>
      <c r="E2376" s="188" t="s">
        <v>3438</v>
      </c>
      <c r="F2376" s="203" t="s">
        <v>3448</v>
      </c>
      <c r="G2376" s="205">
        <v>7</v>
      </c>
      <c r="H2376" s="206" t="s">
        <v>79</v>
      </c>
      <c r="I2376" s="188" t="s">
        <v>1051</v>
      </c>
      <c r="J2376" s="190" t="s">
        <v>443</v>
      </c>
      <c r="K2376" s="188" t="s">
        <v>634</v>
      </c>
      <c r="L2376" s="213">
        <v>41621.625</v>
      </c>
      <c r="M2376" s="206" t="s">
        <v>630</v>
      </c>
      <c r="N2376" s="214">
        <v>250</v>
      </c>
      <c r="O2376" s="188" t="s">
        <v>631</v>
      </c>
      <c r="P2376" s="212">
        <v>361260</v>
      </c>
      <c r="Q2376" s="225">
        <v>2</v>
      </c>
      <c r="R2376" s="188" t="s">
        <v>632</v>
      </c>
      <c r="S2376" s="213">
        <v>41613.646087963003</v>
      </c>
      <c r="T2376" s="226">
        <v>-250</v>
      </c>
      <c r="U2376" s="224">
        <v>361260</v>
      </c>
      <c r="V2376" s="227">
        <f t="shared" si="10"/>
        <v>7.9789120369969169</v>
      </c>
      <c r="W2376" s="193" t="s">
        <v>635</v>
      </c>
    </row>
    <row r="2377" spans="1:23" s="183" customFormat="1" hidden="1">
      <c r="A2377" s="203" t="s">
        <v>622</v>
      </c>
      <c r="B2377" s="203" t="s">
        <v>623</v>
      </c>
      <c r="C2377" s="203" t="s">
        <v>624</v>
      </c>
      <c r="D2377" s="208"/>
      <c r="E2377" s="203" t="s">
        <v>3438</v>
      </c>
      <c r="F2377" s="203" t="s">
        <v>629</v>
      </c>
      <c r="G2377" s="205" t="s">
        <v>629</v>
      </c>
      <c r="H2377" s="203" t="s">
        <v>79</v>
      </c>
      <c r="I2377" s="203" t="s">
        <v>1051</v>
      </c>
      <c r="J2377" s="203" t="s">
        <v>443</v>
      </c>
      <c r="K2377" s="203" t="s">
        <v>629</v>
      </c>
      <c r="L2377" s="211">
        <v>41579.601238425901</v>
      </c>
      <c r="M2377" s="203" t="s">
        <v>630</v>
      </c>
      <c r="N2377" s="212">
        <v>240</v>
      </c>
      <c r="O2377" s="203" t="s">
        <v>629</v>
      </c>
      <c r="P2377" s="212">
        <v>346809.59999999998</v>
      </c>
      <c r="Q2377" s="205">
        <v>1</v>
      </c>
      <c r="R2377" s="203" t="s">
        <v>632</v>
      </c>
      <c r="S2377" s="211">
        <v>41589.299641203703</v>
      </c>
      <c r="T2377" s="212">
        <v>-240</v>
      </c>
      <c r="U2377" s="224">
        <v>346809.59999999998</v>
      </c>
    </row>
    <row r="2378" spans="1:23" s="183" customFormat="1" hidden="1">
      <c r="A2378" s="203" t="s">
        <v>622</v>
      </c>
      <c r="B2378" s="203" t="s">
        <v>623</v>
      </c>
      <c r="C2378" s="203" t="s">
        <v>624</v>
      </c>
      <c r="D2378" s="203"/>
      <c r="E2378" s="203" t="s">
        <v>3438</v>
      </c>
      <c r="F2378" s="203" t="s">
        <v>629</v>
      </c>
      <c r="G2378" s="205" t="s">
        <v>629</v>
      </c>
      <c r="H2378" s="203" t="s">
        <v>79</v>
      </c>
      <c r="I2378" s="203" t="s">
        <v>1051</v>
      </c>
      <c r="J2378" s="203" t="s">
        <v>443</v>
      </c>
      <c r="K2378" s="203" t="s">
        <v>629</v>
      </c>
      <c r="L2378" s="211">
        <v>41579.601238425901</v>
      </c>
      <c r="M2378" s="203" t="s">
        <v>630</v>
      </c>
      <c r="N2378" s="212">
        <v>240</v>
      </c>
      <c r="O2378" s="203" t="s">
        <v>629</v>
      </c>
      <c r="P2378" s="212">
        <v>346809.59999999998</v>
      </c>
      <c r="Q2378" s="205">
        <v>2</v>
      </c>
      <c r="R2378" s="203" t="s">
        <v>632</v>
      </c>
      <c r="S2378" s="211">
        <v>41613.646087963003</v>
      </c>
      <c r="T2378" s="212">
        <v>-250</v>
      </c>
      <c r="U2378" s="224">
        <v>361260</v>
      </c>
    </row>
    <row r="2379" spans="1:23" s="183" customFormat="1" hidden="1">
      <c r="A2379" s="203" t="s">
        <v>622</v>
      </c>
      <c r="B2379" s="203" t="s">
        <v>623</v>
      </c>
      <c r="C2379" s="203" t="s">
        <v>624</v>
      </c>
      <c r="D2379" s="203"/>
      <c r="E2379" s="203" t="s">
        <v>3438</v>
      </c>
      <c r="F2379" s="203" t="s">
        <v>629</v>
      </c>
      <c r="G2379" s="205" t="s">
        <v>629</v>
      </c>
      <c r="H2379" s="203" t="s">
        <v>79</v>
      </c>
      <c r="I2379" s="203" t="s">
        <v>1093</v>
      </c>
      <c r="J2379" s="203" t="s">
        <v>445</v>
      </c>
      <c r="K2379" s="203" t="s">
        <v>629</v>
      </c>
      <c r="L2379" s="211">
        <v>41579.601238425901</v>
      </c>
      <c r="M2379" s="203" t="s">
        <v>630</v>
      </c>
      <c r="N2379" s="212">
        <v>2</v>
      </c>
      <c r="O2379" s="203" t="s">
        <v>629</v>
      </c>
      <c r="P2379" s="212">
        <v>8843.7199999999993</v>
      </c>
      <c r="Q2379" s="205">
        <v>1</v>
      </c>
      <c r="R2379" s="203" t="s">
        <v>632</v>
      </c>
      <c r="S2379" s="211">
        <v>41589.299652777801</v>
      </c>
      <c r="T2379" s="212">
        <v>-2</v>
      </c>
      <c r="U2379" s="224">
        <v>8843.7199999999993</v>
      </c>
    </row>
    <row r="2380" spans="1:23" s="183" customFormat="1" hidden="1">
      <c r="A2380" s="203" t="s">
        <v>622</v>
      </c>
      <c r="B2380" s="203" t="s">
        <v>623</v>
      </c>
      <c r="C2380" s="203" t="s">
        <v>624</v>
      </c>
      <c r="D2380" s="203"/>
      <c r="E2380" s="203" t="s">
        <v>3438</v>
      </c>
      <c r="F2380" s="203" t="s">
        <v>629</v>
      </c>
      <c r="G2380" s="205" t="s">
        <v>629</v>
      </c>
      <c r="H2380" s="203" t="s">
        <v>79</v>
      </c>
      <c r="I2380" s="203" t="s">
        <v>1093</v>
      </c>
      <c r="J2380" s="203" t="s">
        <v>445</v>
      </c>
      <c r="K2380" s="203" t="s">
        <v>629</v>
      </c>
      <c r="L2380" s="211">
        <v>41579.601238425901</v>
      </c>
      <c r="M2380" s="203" t="s">
        <v>630</v>
      </c>
      <c r="N2380" s="212">
        <v>2</v>
      </c>
      <c r="O2380" s="203" t="s">
        <v>629</v>
      </c>
      <c r="P2380" s="212">
        <v>8843.7199999999993</v>
      </c>
      <c r="Q2380" s="205">
        <v>2</v>
      </c>
      <c r="R2380" s="203" t="s">
        <v>632</v>
      </c>
      <c r="S2380" s="211">
        <v>41593.630509259303</v>
      </c>
      <c r="T2380" s="212">
        <v>-8</v>
      </c>
      <c r="U2380" s="224">
        <v>35374.879999999997</v>
      </c>
    </row>
    <row r="2381" spans="1:23" s="183" customFormat="1" hidden="1">
      <c r="A2381" s="203" t="s">
        <v>622</v>
      </c>
      <c r="B2381" s="203" t="s">
        <v>623</v>
      </c>
      <c r="C2381" s="203" t="s">
        <v>624</v>
      </c>
      <c r="D2381" s="203"/>
      <c r="E2381" s="203" t="s">
        <v>3438</v>
      </c>
      <c r="F2381" s="203" t="s">
        <v>629</v>
      </c>
      <c r="G2381" s="205" t="s">
        <v>629</v>
      </c>
      <c r="H2381" s="203" t="s">
        <v>79</v>
      </c>
      <c r="I2381" s="203" t="s">
        <v>1311</v>
      </c>
      <c r="J2381" s="203" t="s">
        <v>1312</v>
      </c>
      <c r="K2381" s="203" t="s">
        <v>629</v>
      </c>
      <c r="L2381" s="211">
        <v>41579.601238425901</v>
      </c>
      <c r="M2381" s="203" t="s">
        <v>630</v>
      </c>
      <c r="N2381" s="212">
        <v>3</v>
      </c>
      <c r="O2381" s="203" t="s">
        <v>629</v>
      </c>
      <c r="P2381" s="212">
        <v>195000</v>
      </c>
      <c r="Q2381" s="205">
        <v>1</v>
      </c>
      <c r="R2381" s="203" t="s">
        <v>632</v>
      </c>
      <c r="S2381" s="211">
        <v>41589.299652777801</v>
      </c>
      <c r="T2381" s="212">
        <v>-3</v>
      </c>
      <c r="U2381" s="224">
        <v>195000</v>
      </c>
    </row>
    <row r="2382" spans="1:23" s="183" customFormat="1" hidden="1">
      <c r="A2382" s="203" t="s">
        <v>622</v>
      </c>
      <c r="B2382" s="203" t="s">
        <v>623</v>
      </c>
      <c r="C2382" s="203" t="s">
        <v>624</v>
      </c>
      <c r="D2382" s="203"/>
      <c r="E2382" s="203" t="s">
        <v>3438</v>
      </c>
      <c r="F2382" s="203" t="s">
        <v>629</v>
      </c>
      <c r="G2382" s="205" t="s">
        <v>629</v>
      </c>
      <c r="H2382" s="203" t="s">
        <v>79</v>
      </c>
      <c r="I2382" s="203" t="s">
        <v>1120</v>
      </c>
      <c r="J2382" s="203" t="s">
        <v>1121</v>
      </c>
      <c r="K2382" s="203" t="s">
        <v>629</v>
      </c>
      <c r="L2382" s="211">
        <v>41579.601238425901</v>
      </c>
      <c r="M2382" s="203" t="s">
        <v>630</v>
      </c>
      <c r="N2382" s="212">
        <v>12</v>
      </c>
      <c r="O2382" s="203" t="s">
        <v>629</v>
      </c>
      <c r="P2382" s="212">
        <v>162000</v>
      </c>
      <c r="Q2382" s="205">
        <v>1</v>
      </c>
      <c r="R2382" s="203" t="s">
        <v>632</v>
      </c>
      <c r="S2382" s="211">
        <v>41589.299652777801</v>
      </c>
      <c r="T2382" s="212">
        <v>-12</v>
      </c>
      <c r="U2382" s="224">
        <v>162000</v>
      </c>
    </row>
    <row r="2383" spans="1:23" s="183" customFormat="1" hidden="1">
      <c r="A2383" s="203" t="s">
        <v>622</v>
      </c>
      <c r="B2383" s="203" t="s">
        <v>623</v>
      </c>
      <c r="C2383" s="203" t="s">
        <v>624</v>
      </c>
      <c r="D2383" s="203"/>
      <c r="E2383" s="203" t="s">
        <v>3438</v>
      </c>
      <c r="F2383" s="203" t="s">
        <v>629</v>
      </c>
      <c r="G2383" s="205" t="s">
        <v>629</v>
      </c>
      <c r="H2383" s="203" t="s">
        <v>79</v>
      </c>
      <c r="I2383" s="203" t="s">
        <v>1054</v>
      </c>
      <c r="J2383" s="203" t="s">
        <v>1055</v>
      </c>
      <c r="K2383" s="203" t="s">
        <v>629</v>
      </c>
      <c r="L2383" s="211">
        <v>41579.601238425901</v>
      </c>
      <c r="M2383" s="203" t="s">
        <v>630</v>
      </c>
      <c r="N2383" s="212">
        <v>3</v>
      </c>
      <c r="O2383" s="203" t="s">
        <v>629</v>
      </c>
      <c r="P2383" s="212">
        <v>22275</v>
      </c>
      <c r="Q2383" s="205">
        <v>1</v>
      </c>
      <c r="R2383" s="203" t="s">
        <v>632</v>
      </c>
      <c r="S2383" s="211">
        <v>41589.299652777801</v>
      </c>
      <c r="T2383" s="212">
        <v>-3</v>
      </c>
      <c r="U2383" s="224">
        <v>22275</v>
      </c>
    </row>
    <row r="2384" spans="1:23" s="183" customFormat="1" hidden="1">
      <c r="A2384" s="203" t="s">
        <v>622</v>
      </c>
      <c r="B2384" s="203" t="s">
        <v>623</v>
      </c>
      <c r="C2384" s="203" t="s">
        <v>624</v>
      </c>
      <c r="D2384" s="203"/>
      <c r="E2384" s="203" t="s">
        <v>3438</v>
      </c>
      <c r="F2384" s="203" t="s">
        <v>629</v>
      </c>
      <c r="G2384" s="205" t="s">
        <v>629</v>
      </c>
      <c r="H2384" s="203" t="s">
        <v>79</v>
      </c>
      <c r="I2384" s="203" t="s">
        <v>1056</v>
      </c>
      <c r="J2384" s="203" t="s">
        <v>1057</v>
      </c>
      <c r="K2384" s="203" t="s">
        <v>629</v>
      </c>
      <c r="L2384" s="211">
        <v>41579.601238425901</v>
      </c>
      <c r="M2384" s="203" t="s">
        <v>630</v>
      </c>
      <c r="N2384" s="212">
        <v>3</v>
      </c>
      <c r="O2384" s="203" t="s">
        <v>629</v>
      </c>
      <c r="P2384" s="212">
        <v>42750</v>
      </c>
      <c r="Q2384" s="205">
        <v>1</v>
      </c>
      <c r="R2384" s="203" t="s">
        <v>632</v>
      </c>
      <c r="S2384" s="211">
        <v>41589.299652777801</v>
      </c>
      <c r="T2384" s="212">
        <v>-3</v>
      </c>
      <c r="U2384" s="224">
        <v>42750</v>
      </c>
    </row>
    <row r="2385" spans="1:21" s="183" customFormat="1" hidden="1">
      <c r="A2385" s="203" t="s">
        <v>622</v>
      </c>
      <c r="B2385" s="203" t="s">
        <v>623</v>
      </c>
      <c r="C2385" s="203" t="s">
        <v>624</v>
      </c>
      <c r="D2385" s="203"/>
      <c r="E2385" s="203" t="s">
        <v>3438</v>
      </c>
      <c r="F2385" s="203" t="s">
        <v>629</v>
      </c>
      <c r="G2385" s="205" t="s">
        <v>629</v>
      </c>
      <c r="H2385" s="203" t="s">
        <v>79</v>
      </c>
      <c r="I2385" s="203" t="s">
        <v>1058</v>
      </c>
      <c r="J2385" s="203" t="s">
        <v>1059</v>
      </c>
      <c r="K2385" s="203" t="s">
        <v>629</v>
      </c>
      <c r="L2385" s="211">
        <v>41579.601238425901</v>
      </c>
      <c r="M2385" s="203" t="s">
        <v>630</v>
      </c>
      <c r="N2385" s="212">
        <v>5</v>
      </c>
      <c r="O2385" s="203" t="s">
        <v>629</v>
      </c>
      <c r="P2385" s="212">
        <v>28500</v>
      </c>
      <c r="Q2385" s="205">
        <v>1</v>
      </c>
      <c r="R2385" s="203" t="s">
        <v>632</v>
      </c>
      <c r="S2385" s="211">
        <v>41589.299652777801</v>
      </c>
      <c r="T2385" s="212">
        <v>-5</v>
      </c>
      <c r="U2385" s="224">
        <v>28500</v>
      </c>
    </row>
    <row r="2386" spans="1:21" s="183" customFormat="1" hidden="1">
      <c r="A2386" s="203" t="s">
        <v>622</v>
      </c>
      <c r="B2386" s="203" t="s">
        <v>623</v>
      </c>
      <c r="C2386" s="203" t="s">
        <v>624</v>
      </c>
      <c r="D2386" s="203"/>
      <c r="E2386" s="203" t="s">
        <v>3438</v>
      </c>
      <c r="F2386" s="203" t="s">
        <v>629</v>
      </c>
      <c r="G2386" s="205" t="s">
        <v>629</v>
      </c>
      <c r="H2386" s="203" t="s">
        <v>79</v>
      </c>
      <c r="I2386" s="203" t="s">
        <v>1062</v>
      </c>
      <c r="J2386" s="203" t="s">
        <v>1063</v>
      </c>
      <c r="K2386" s="203" t="s">
        <v>629</v>
      </c>
      <c r="L2386" s="211">
        <v>41579.601238425901</v>
      </c>
      <c r="M2386" s="203" t="s">
        <v>630</v>
      </c>
      <c r="N2386" s="212">
        <v>3</v>
      </c>
      <c r="O2386" s="203" t="s">
        <v>629</v>
      </c>
      <c r="P2386" s="212">
        <v>65250</v>
      </c>
      <c r="Q2386" s="205">
        <v>1</v>
      </c>
      <c r="R2386" s="203" t="s">
        <v>632</v>
      </c>
      <c r="S2386" s="211">
        <v>41589.299652777801</v>
      </c>
      <c r="T2386" s="212">
        <v>-3</v>
      </c>
      <c r="U2386" s="224">
        <v>65250</v>
      </c>
    </row>
    <row r="2387" spans="1:21" s="183" customFormat="1" hidden="1">
      <c r="A2387" s="203" t="s">
        <v>622</v>
      </c>
      <c r="B2387" s="203" t="s">
        <v>623</v>
      </c>
      <c r="C2387" s="203" t="s">
        <v>624</v>
      </c>
      <c r="D2387" s="203"/>
      <c r="E2387" s="203" t="s">
        <v>3438</v>
      </c>
      <c r="F2387" s="203" t="s">
        <v>629</v>
      </c>
      <c r="G2387" s="205" t="s">
        <v>629</v>
      </c>
      <c r="H2387" s="203" t="s">
        <v>79</v>
      </c>
      <c r="I2387" s="203" t="s">
        <v>1062</v>
      </c>
      <c r="J2387" s="203" t="s">
        <v>1063</v>
      </c>
      <c r="K2387" s="203" t="s">
        <v>629</v>
      </c>
      <c r="L2387" s="211">
        <v>41579.601238425901</v>
      </c>
      <c r="M2387" s="203" t="s">
        <v>630</v>
      </c>
      <c r="N2387" s="212">
        <v>3</v>
      </c>
      <c r="O2387" s="203" t="s">
        <v>629</v>
      </c>
      <c r="P2387" s="212">
        <v>65250</v>
      </c>
      <c r="Q2387" s="205">
        <v>2</v>
      </c>
      <c r="R2387" s="203" t="s">
        <v>632</v>
      </c>
      <c r="S2387" s="211">
        <v>41613.646076388897</v>
      </c>
      <c r="T2387" s="212">
        <v>-3</v>
      </c>
      <c r="U2387" s="224">
        <v>65250</v>
      </c>
    </row>
    <row r="2388" spans="1:21" s="183" customFormat="1" hidden="1">
      <c r="A2388" s="203" t="s">
        <v>622</v>
      </c>
      <c r="B2388" s="203" t="s">
        <v>623</v>
      </c>
      <c r="C2388" s="203" t="s">
        <v>624</v>
      </c>
      <c r="D2388" s="203"/>
      <c r="E2388" s="203" t="s">
        <v>3438</v>
      </c>
      <c r="F2388" s="203" t="s">
        <v>629</v>
      </c>
      <c r="G2388" s="205" t="s">
        <v>629</v>
      </c>
      <c r="H2388" s="203" t="s">
        <v>79</v>
      </c>
      <c r="I2388" s="203" t="s">
        <v>1064</v>
      </c>
      <c r="J2388" s="203" t="s">
        <v>1065</v>
      </c>
      <c r="K2388" s="203" t="s">
        <v>629</v>
      </c>
      <c r="L2388" s="211">
        <v>41579.601238425901</v>
      </c>
      <c r="M2388" s="203" t="s">
        <v>630</v>
      </c>
      <c r="N2388" s="212">
        <v>4</v>
      </c>
      <c r="O2388" s="203" t="s">
        <v>629</v>
      </c>
      <c r="P2388" s="212">
        <v>13712.68</v>
      </c>
      <c r="Q2388" s="205">
        <v>1</v>
      </c>
      <c r="R2388" s="203" t="s">
        <v>632</v>
      </c>
      <c r="S2388" s="211">
        <v>41589.299652777801</v>
      </c>
      <c r="T2388" s="212">
        <v>-4</v>
      </c>
      <c r="U2388" s="224">
        <v>13712.68</v>
      </c>
    </row>
    <row r="2389" spans="1:21" s="183" customFormat="1" hidden="1">
      <c r="A2389" s="203" t="s">
        <v>622</v>
      </c>
      <c r="B2389" s="203" t="s">
        <v>623</v>
      </c>
      <c r="C2389" s="203" t="s">
        <v>624</v>
      </c>
      <c r="D2389" s="203"/>
      <c r="E2389" s="203" t="s">
        <v>3438</v>
      </c>
      <c r="F2389" s="203" t="s">
        <v>629</v>
      </c>
      <c r="G2389" s="205" t="s">
        <v>629</v>
      </c>
      <c r="H2389" s="203" t="s">
        <v>79</v>
      </c>
      <c r="I2389" s="203" t="s">
        <v>1064</v>
      </c>
      <c r="J2389" s="203" t="s">
        <v>1065</v>
      </c>
      <c r="K2389" s="203" t="s">
        <v>629</v>
      </c>
      <c r="L2389" s="211">
        <v>41579.601238425901</v>
      </c>
      <c r="M2389" s="203" t="s">
        <v>630</v>
      </c>
      <c r="N2389" s="212">
        <v>4</v>
      </c>
      <c r="O2389" s="203" t="s">
        <v>629</v>
      </c>
      <c r="P2389" s="212">
        <v>13712.68</v>
      </c>
      <c r="Q2389" s="205">
        <v>2</v>
      </c>
      <c r="R2389" s="203" t="s">
        <v>632</v>
      </c>
      <c r="S2389" s="211">
        <v>41613.646087963003</v>
      </c>
      <c r="T2389" s="212">
        <v>-2</v>
      </c>
      <c r="U2389" s="224">
        <v>6856.34</v>
      </c>
    </row>
    <row r="2390" spans="1:21" s="183" customFormat="1" hidden="1">
      <c r="A2390" s="203" t="s">
        <v>622</v>
      </c>
      <c r="B2390" s="203" t="s">
        <v>623</v>
      </c>
      <c r="C2390" s="203" t="s">
        <v>624</v>
      </c>
      <c r="D2390" s="203"/>
      <c r="E2390" s="203" t="s">
        <v>3438</v>
      </c>
      <c r="F2390" s="203" t="s">
        <v>629</v>
      </c>
      <c r="G2390" s="205" t="s">
        <v>629</v>
      </c>
      <c r="H2390" s="203" t="s">
        <v>79</v>
      </c>
      <c r="I2390" s="203" t="s">
        <v>678</v>
      </c>
      <c r="J2390" s="203" t="s">
        <v>679</v>
      </c>
      <c r="K2390" s="203" t="s">
        <v>629</v>
      </c>
      <c r="L2390" s="211">
        <v>41579.601238425901</v>
      </c>
      <c r="M2390" s="203" t="s">
        <v>630</v>
      </c>
      <c r="N2390" s="212">
        <v>240</v>
      </c>
      <c r="O2390" s="203" t="s">
        <v>629</v>
      </c>
      <c r="P2390" s="212">
        <v>540000</v>
      </c>
      <c r="Q2390" s="205">
        <v>1</v>
      </c>
      <c r="R2390" s="203" t="s">
        <v>632</v>
      </c>
      <c r="S2390" s="211">
        <v>41589.299652777801</v>
      </c>
      <c r="T2390" s="212">
        <v>-240</v>
      </c>
      <c r="U2390" s="224">
        <v>540000</v>
      </c>
    </row>
    <row r="2391" spans="1:21" s="183" customFormat="1" hidden="1">
      <c r="A2391" s="203" t="s">
        <v>622</v>
      </c>
      <c r="B2391" s="203" t="s">
        <v>623</v>
      </c>
      <c r="C2391" s="203" t="s">
        <v>624</v>
      </c>
      <c r="D2391" s="203"/>
      <c r="E2391" s="203" t="s">
        <v>3438</v>
      </c>
      <c r="F2391" s="203" t="s">
        <v>629</v>
      </c>
      <c r="G2391" s="205" t="s">
        <v>629</v>
      </c>
      <c r="H2391" s="203" t="s">
        <v>79</v>
      </c>
      <c r="I2391" s="203" t="s">
        <v>678</v>
      </c>
      <c r="J2391" s="203" t="s">
        <v>679</v>
      </c>
      <c r="K2391" s="203" t="s">
        <v>629</v>
      </c>
      <c r="L2391" s="211">
        <v>41579.601238425901</v>
      </c>
      <c r="M2391" s="203" t="s">
        <v>630</v>
      </c>
      <c r="N2391" s="212">
        <v>240</v>
      </c>
      <c r="O2391" s="203" t="s">
        <v>629</v>
      </c>
      <c r="P2391" s="212">
        <v>540000</v>
      </c>
      <c r="Q2391" s="205">
        <v>2</v>
      </c>
      <c r="R2391" s="203" t="s">
        <v>632</v>
      </c>
      <c r="S2391" s="211">
        <v>41613.646087963003</v>
      </c>
      <c r="T2391" s="212">
        <v>-300</v>
      </c>
      <c r="U2391" s="224">
        <v>675000</v>
      </c>
    </row>
    <row r="2392" spans="1:21" s="183" customFormat="1" hidden="1">
      <c r="A2392" s="203" t="s">
        <v>622</v>
      </c>
      <c r="B2392" s="203" t="s">
        <v>623</v>
      </c>
      <c r="C2392" s="203" t="s">
        <v>624</v>
      </c>
      <c r="D2392" s="203"/>
      <c r="E2392" s="203" t="s">
        <v>3438</v>
      </c>
      <c r="F2392" s="203" t="s">
        <v>629</v>
      </c>
      <c r="G2392" s="205" t="s">
        <v>629</v>
      </c>
      <c r="H2392" s="203" t="s">
        <v>79</v>
      </c>
      <c r="I2392" s="203" t="s">
        <v>1009</v>
      </c>
      <c r="J2392" s="203" t="s">
        <v>1010</v>
      </c>
      <c r="K2392" s="203" t="s">
        <v>629</v>
      </c>
      <c r="L2392" s="211">
        <v>41579.601238425901</v>
      </c>
      <c r="M2392" s="203" t="s">
        <v>630</v>
      </c>
      <c r="N2392" s="212">
        <v>8</v>
      </c>
      <c r="O2392" s="203" t="s">
        <v>629</v>
      </c>
      <c r="P2392" s="212">
        <v>485863.52</v>
      </c>
      <c r="Q2392" s="205">
        <v>1</v>
      </c>
      <c r="R2392" s="203" t="s">
        <v>632</v>
      </c>
      <c r="S2392" s="211">
        <v>41589.299652777801</v>
      </c>
      <c r="T2392" s="212">
        <v>-8</v>
      </c>
      <c r="U2392" s="224">
        <v>485863.52</v>
      </c>
    </row>
    <row r="2393" spans="1:21" s="183" customFormat="1" hidden="1">
      <c r="A2393" s="203" t="s">
        <v>622</v>
      </c>
      <c r="B2393" s="203" t="s">
        <v>623</v>
      </c>
      <c r="C2393" s="203" t="s">
        <v>624</v>
      </c>
      <c r="D2393" s="203"/>
      <c r="E2393" s="203" t="s">
        <v>3438</v>
      </c>
      <c r="F2393" s="203" t="s">
        <v>629</v>
      </c>
      <c r="G2393" s="205" t="s">
        <v>629</v>
      </c>
      <c r="H2393" s="203" t="s">
        <v>79</v>
      </c>
      <c r="I2393" s="203" t="s">
        <v>1009</v>
      </c>
      <c r="J2393" s="203" t="s">
        <v>1010</v>
      </c>
      <c r="K2393" s="203" t="s">
        <v>629</v>
      </c>
      <c r="L2393" s="211">
        <v>41579.601238425901</v>
      </c>
      <c r="M2393" s="203" t="s">
        <v>630</v>
      </c>
      <c r="N2393" s="212">
        <v>8</v>
      </c>
      <c r="O2393" s="203" t="s">
        <v>629</v>
      </c>
      <c r="P2393" s="212">
        <v>485863.52</v>
      </c>
      <c r="Q2393" s="205">
        <v>2</v>
      </c>
      <c r="R2393" s="203" t="s">
        <v>632</v>
      </c>
      <c r="S2393" s="211">
        <v>41613.646076388897</v>
      </c>
      <c r="T2393" s="212">
        <v>-15</v>
      </c>
      <c r="U2393" s="224">
        <v>910994.1</v>
      </c>
    </row>
    <row r="2394" spans="1:21" s="183" customFormat="1" hidden="1">
      <c r="A2394" s="203" t="s">
        <v>622</v>
      </c>
      <c r="B2394" s="203" t="s">
        <v>623</v>
      </c>
      <c r="C2394" s="203" t="s">
        <v>624</v>
      </c>
      <c r="D2394" s="203"/>
      <c r="E2394" s="203" t="s">
        <v>3438</v>
      </c>
      <c r="F2394" s="203" t="s">
        <v>629</v>
      </c>
      <c r="G2394" s="205" t="s">
        <v>629</v>
      </c>
      <c r="H2394" s="203" t="s">
        <v>79</v>
      </c>
      <c r="I2394" s="203" t="s">
        <v>1072</v>
      </c>
      <c r="J2394" s="203" t="s">
        <v>1073</v>
      </c>
      <c r="K2394" s="203" t="s">
        <v>629</v>
      </c>
      <c r="L2394" s="211">
        <v>41579.601238425901</v>
      </c>
      <c r="M2394" s="203" t="s">
        <v>630</v>
      </c>
      <c r="N2394" s="212">
        <v>5</v>
      </c>
      <c r="O2394" s="203" t="s">
        <v>629</v>
      </c>
      <c r="P2394" s="212">
        <v>133125</v>
      </c>
      <c r="Q2394" s="205">
        <v>1</v>
      </c>
      <c r="R2394" s="203" t="s">
        <v>632</v>
      </c>
      <c r="S2394" s="211">
        <v>41589.299652777801</v>
      </c>
      <c r="T2394" s="212">
        <v>-5</v>
      </c>
      <c r="U2394" s="224">
        <v>133125</v>
      </c>
    </row>
    <row r="2395" spans="1:21" s="183" customFormat="1" hidden="1">
      <c r="A2395" s="203" t="s">
        <v>622</v>
      </c>
      <c r="B2395" s="203" t="s">
        <v>623</v>
      </c>
      <c r="C2395" s="203" t="s">
        <v>624</v>
      </c>
      <c r="D2395" s="203"/>
      <c r="E2395" s="203" t="s">
        <v>3438</v>
      </c>
      <c r="F2395" s="203" t="s">
        <v>629</v>
      </c>
      <c r="G2395" s="205" t="s">
        <v>629</v>
      </c>
      <c r="H2395" s="203" t="s">
        <v>79</v>
      </c>
      <c r="I2395" s="203" t="s">
        <v>1072</v>
      </c>
      <c r="J2395" s="203" t="s">
        <v>1073</v>
      </c>
      <c r="K2395" s="203" t="s">
        <v>629</v>
      </c>
      <c r="L2395" s="211">
        <v>41579.601238425901</v>
      </c>
      <c r="M2395" s="203" t="s">
        <v>630</v>
      </c>
      <c r="N2395" s="212">
        <v>5</v>
      </c>
      <c r="O2395" s="203" t="s">
        <v>629</v>
      </c>
      <c r="P2395" s="212">
        <v>133125</v>
      </c>
      <c r="Q2395" s="205">
        <v>2</v>
      </c>
      <c r="R2395" s="203" t="s">
        <v>632</v>
      </c>
      <c r="S2395" s="211">
        <v>41613.646076388897</v>
      </c>
      <c r="T2395" s="212">
        <v>-15</v>
      </c>
      <c r="U2395" s="224">
        <v>399375</v>
      </c>
    </row>
    <row r="2396" spans="1:21" s="183" customFormat="1" hidden="1">
      <c r="A2396" s="203" t="s">
        <v>622</v>
      </c>
      <c r="B2396" s="203" t="s">
        <v>623</v>
      </c>
      <c r="C2396" s="203" t="s">
        <v>624</v>
      </c>
      <c r="D2396" s="203"/>
      <c r="E2396" s="203" t="s">
        <v>3438</v>
      </c>
      <c r="F2396" s="203" t="s">
        <v>629</v>
      </c>
      <c r="G2396" s="205" t="s">
        <v>629</v>
      </c>
      <c r="H2396" s="203" t="s">
        <v>79</v>
      </c>
      <c r="I2396" s="203" t="s">
        <v>1154</v>
      </c>
      <c r="J2396" s="203" t="s">
        <v>368</v>
      </c>
      <c r="K2396" s="203" t="s">
        <v>629</v>
      </c>
      <c r="L2396" s="211">
        <v>41579.601238425901</v>
      </c>
      <c r="M2396" s="203" t="s">
        <v>630</v>
      </c>
      <c r="N2396" s="212">
        <v>5</v>
      </c>
      <c r="O2396" s="203" t="s">
        <v>629</v>
      </c>
      <c r="P2396" s="212">
        <v>219726.55</v>
      </c>
      <c r="Q2396" s="205">
        <v>1</v>
      </c>
      <c r="R2396" s="203" t="s">
        <v>632</v>
      </c>
      <c r="S2396" s="211">
        <v>41589.299652777801</v>
      </c>
      <c r="T2396" s="212">
        <v>-5</v>
      </c>
      <c r="U2396" s="224">
        <v>219726.55</v>
      </c>
    </row>
    <row r="2397" spans="1:21" s="183" customFormat="1" hidden="1">
      <c r="A2397" s="203" t="s">
        <v>622</v>
      </c>
      <c r="B2397" s="203" t="s">
        <v>623</v>
      </c>
      <c r="C2397" s="203" t="s">
        <v>624</v>
      </c>
      <c r="D2397" s="203"/>
      <c r="E2397" s="203" t="s">
        <v>3438</v>
      </c>
      <c r="F2397" s="203" t="s">
        <v>629</v>
      </c>
      <c r="G2397" s="205" t="s">
        <v>629</v>
      </c>
      <c r="H2397" s="203" t="s">
        <v>79</v>
      </c>
      <c r="I2397" s="203" t="s">
        <v>3449</v>
      </c>
      <c r="J2397" s="203" t="s">
        <v>374</v>
      </c>
      <c r="K2397" s="203" t="s">
        <v>629</v>
      </c>
      <c r="L2397" s="211">
        <v>41579.601238425901</v>
      </c>
      <c r="M2397" s="203" t="s">
        <v>630</v>
      </c>
      <c r="N2397" s="212">
        <v>2</v>
      </c>
      <c r="O2397" s="203" t="s">
        <v>629</v>
      </c>
      <c r="P2397" s="212">
        <v>606000</v>
      </c>
      <c r="Q2397" s="205">
        <v>1</v>
      </c>
      <c r="R2397" s="203" t="s">
        <v>632</v>
      </c>
      <c r="S2397" s="211">
        <v>41589.299652777801</v>
      </c>
      <c r="T2397" s="212">
        <v>-2</v>
      </c>
      <c r="U2397" s="224">
        <v>606000</v>
      </c>
    </row>
    <row r="2398" spans="1:21" s="183" customFormat="1" hidden="1">
      <c r="A2398" s="203" t="s">
        <v>622</v>
      </c>
      <c r="B2398" s="203" t="s">
        <v>623</v>
      </c>
      <c r="C2398" s="203" t="s">
        <v>624</v>
      </c>
      <c r="D2398" s="203"/>
      <c r="E2398" s="203" t="s">
        <v>3438</v>
      </c>
      <c r="F2398" s="203" t="s">
        <v>629</v>
      </c>
      <c r="G2398" s="205" t="s">
        <v>629</v>
      </c>
      <c r="H2398" s="203" t="s">
        <v>79</v>
      </c>
      <c r="I2398" s="203" t="s">
        <v>1074</v>
      </c>
      <c r="J2398" s="203" t="s">
        <v>1075</v>
      </c>
      <c r="K2398" s="203" t="s">
        <v>629</v>
      </c>
      <c r="L2398" s="211">
        <v>41579.601238425901</v>
      </c>
      <c r="M2398" s="203" t="s">
        <v>630</v>
      </c>
      <c r="N2398" s="212">
        <v>4</v>
      </c>
      <c r="O2398" s="203" t="s">
        <v>629</v>
      </c>
      <c r="P2398" s="212">
        <v>45640.56</v>
      </c>
      <c r="Q2398" s="205">
        <v>1</v>
      </c>
      <c r="R2398" s="203" t="s">
        <v>632</v>
      </c>
      <c r="S2398" s="211">
        <v>41589.299641203703</v>
      </c>
      <c r="T2398" s="212">
        <v>-4</v>
      </c>
      <c r="U2398" s="224">
        <v>45640.56</v>
      </c>
    </row>
    <row r="2399" spans="1:21" s="183" customFormat="1" hidden="1">
      <c r="A2399" s="203" t="s">
        <v>622</v>
      </c>
      <c r="B2399" s="203" t="s">
        <v>623</v>
      </c>
      <c r="C2399" s="203" t="s">
        <v>624</v>
      </c>
      <c r="D2399" s="203"/>
      <c r="E2399" s="203" t="s">
        <v>3450</v>
      </c>
      <c r="F2399" s="203" t="s">
        <v>3441</v>
      </c>
      <c r="G2399" s="205">
        <v>2</v>
      </c>
      <c r="H2399" s="203" t="s">
        <v>79</v>
      </c>
      <c r="I2399" s="203" t="s">
        <v>3451</v>
      </c>
      <c r="J2399" s="203" t="s">
        <v>3452</v>
      </c>
      <c r="K2399" s="203" t="s">
        <v>634</v>
      </c>
      <c r="L2399" s="211">
        <v>41620.545451388898</v>
      </c>
      <c r="M2399" s="203" t="s">
        <v>630</v>
      </c>
      <c r="N2399" s="212">
        <v>26</v>
      </c>
      <c r="O2399" s="203" t="s">
        <v>631</v>
      </c>
      <c r="P2399" s="212">
        <v>0</v>
      </c>
      <c r="Q2399" s="205">
        <v>1</v>
      </c>
      <c r="R2399" s="203" t="s">
        <v>629</v>
      </c>
      <c r="S2399" s="203" t="s">
        <v>629</v>
      </c>
      <c r="T2399" s="212" t="s">
        <v>629</v>
      </c>
      <c r="U2399" s="224" t="s">
        <v>629</v>
      </c>
    </row>
    <row r="2400" spans="1:21" s="183" customFormat="1" hidden="1">
      <c r="A2400" s="203" t="s">
        <v>622</v>
      </c>
      <c r="B2400" s="203" t="s">
        <v>623</v>
      </c>
      <c r="C2400" s="203" t="s">
        <v>624</v>
      </c>
      <c r="D2400" s="228"/>
      <c r="E2400" s="203" t="s">
        <v>3450</v>
      </c>
      <c r="F2400" s="203" t="s">
        <v>3453</v>
      </c>
      <c r="G2400" s="205">
        <v>1</v>
      </c>
      <c r="H2400" s="203" t="s">
        <v>79</v>
      </c>
      <c r="I2400" s="203" t="s">
        <v>3454</v>
      </c>
      <c r="J2400" s="203" t="s">
        <v>500</v>
      </c>
      <c r="K2400" s="203" t="s">
        <v>634</v>
      </c>
      <c r="L2400" s="211">
        <v>41607.660520833299</v>
      </c>
      <c r="M2400" s="203" t="s">
        <v>630</v>
      </c>
      <c r="N2400" s="212">
        <v>6</v>
      </c>
      <c r="O2400" s="203" t="s">
        <v>631</v>
      </c>
      <c r="P2400" s="212">
        <v>782166</v>
      </c>
      <c r="Q2400" s="205">
        <v>1</v>
      </c>
      <c r="R2400" s="203" t="s">
        <v>632</v>
      </c>
      <c r="S2400" s="211">
        <v>41604.657476851899</v>
      </c>
      <c r="T2400" s="212">
        <v>-6</v>
      </c>
      <c r="U2400" s="224">
        <v>782166</v>
      </c>
    </row>
    <row r="2401" spans="1:23" ht="14.25" customHeight="1">
      <c r="A2401" s="203" t="s">
        <v>622</v>
      </c>
      <c r="B2401" s="203" t="s">
        <v>623</v>
      </c>
      <c r="C2401" s="206" t="s">
        <v>624</v>
      </c>
      <c r="D2401" s="207"/>
      <c r="E2401" s="188" t="s">
        <v>3450</v>
      </c>
      <c r="F2401" s="203" t="s">
        <v>3455</v>
      </c>
      <c r="G2401" s="205">
        <v>1</v>
      </c>
      <c r="H2401" s="206" t="s">
        <v>79</v>
      </c>
      <c r="I2401" s="188" t="s">
        <v>977</v>
      </c>
      <c r="J2401" s="190" t="s">
        <v>3456</v>
      </c>
      <c r="K2401" s="188" t="s">
        <v>634</v>
      </c>
      <c r="L2401" s="213">
        <v>41619.625</v>
      </c>
      <c r="M2401" s="206" t="s">
        <v>630</v>
      </c>
      <c r="N2401" s="214">
        <v>1</v>
      </c>
      <c r="O2401" s="188" t="s">
        <v>631</v>
      </c>
      <c r="P2401" s="212">
        <v>4500000</v>
      </c>
      <c r="Q2401" s="225">
        <v>1</v>
      </c>
      <c r="R2401" s="188" t="s">
        <v>632</v>
      </c>
      <c r="S2401" s="213">
        <v>41614.470034722202</v>
      </c>
      <c r="T2401" s="226">
        <v>-1</v>
      </c>
      <c r="U2401" s="224">
        <v>4500000</v>
      </c>
      <c r="V2401" s="227">
        <f>L2401-S2401</f>
        <v>5.1549652777976007</v>
      </c>
      <c r="W2401" s="193" t="s">
        <v>635</v>
      </c>
    </row>
    <row r="2402" spans="1:23" s="183" customFormat="1" hidden="1">
      <c r="A2402" s="203" t="s">
        <v>622</v>
      </c>
      <c r="B2402" s="203" t="s">
        <v>623</v>
      </c>
      <c r="C2402" s="203" t="s">
        <v>624</v>
      </c>
      <c r="D2402" s="208"/>
      <c r="E2402" s="203" t="s">
        <v>3450</v>
      </c>
      <c r="F2402" s="203" t="s">
        <v>629</v>
      </c>
      <c r="G2402" s="205" t="s">
        <v>629</v>
      </c>
      <c r="H2402" s="203" t="s">
        <v>79</v>
      </c>
      <c r="I2402" s="203" t="s">
        <v>732</v>
      </c>
      <c r="J2402" s="203" t="s">
        <v>1393</v>
      </c>
      <c r="K2402" s="203" t="s">
        <v>634</v>
      </c>
      <c r="L2402" s="211">
        <v>41579.601238425901</v>
      </c>
      <c r="M2402" s="203" t="s">
        <v>630</v>
      </c>
      <c r="N2402" s="212">
        <v>5</v>
      </c>
      <c r="O2402" s="203" t="s">
        <v>629</v>
      </c>
      <c r="P2402" s="212">
        <v>217066.65</v>
      </c>
      <c r="Q2402" s="205">
        <v>1</v>
      </c>
      <c r="R2402" s="203" t="s">
        <v>632</v>
      </c>
      <c r="S2402" s="211">
        <v>41579.478750000002</v>
      </c>
      <c r="T2402" s="212">
        <v>-5</v>
      </c>
      <c r="U2402" s="224">
        <v>217066.65</v>
      </c>
    </row>
    <row r="2403" spans="1:23" s="183" customFormat="1" hidden="1">
      <c r="A2403" s="203" t="s">
        <v>622</v>
      </c>
      <c r="B2403" s="203" t="s">
        <v>623</v>
      </c>
      <c r="C2403" s="203" t="s">
        <v>624</v>
      </c>
      <c r="D2403" s="203"/>
      <c r="E2403" s="203" t="s">
        <v>3450</v>
      </c>
      <c r="F2403" s="203" t="s">
        <v>629</v>
      </c>
      <c r="G2403" s="205" t="s">
        <v>629</v>
      </c>
      <c r="H2403" s="203" t="s">
        <v>79</v>
      </c>
      <c r="I2403" s="203" t="s">
        <v>734</v>
      </c>
      <c r="J2403" s="203" t="s">
        <v>2863</v>
      </c>
      <c r="K2403" s="203" t="s">
        <v>634</v>
      </c>
      <c r="L2403" s="211">
        <v>41579.601238425901</v>
      </c>
      <c r="M2403" s="203" t="s">
        <v>630</v>
      </c>
      <c r="N2403" s="212">
        <v>5</v>
      </c>
      <c r="O2403" s="203" t="s">
        <v>629</v>
      </c>
      <c r="P2403" s="212">
        <v>244552.55</v>
      </c>
      <c r="Q2403" s="205">
        <v>1</v>
      </c>
      <c r="R2403" s="203" t="s">
        <v>632</v>
      </c>
      <c r="S2403" s="211">
        <v>41579.478738425903</v>
      </c>
      <c r="T2403" s="212">
        <v>-5</v>
      </c>
      <c r="U2403" s="224">
        <v>244552.55</v>
      </c>
    </row>
    <row r="2404" spans="1:23" s="183" customFormat="1" hidden="1">
      <c r="A2404" s="203" t="s">
        <v>622</v>
      </c>
      <c r="B2404" s="203" t="s">
        <v>623</v>
      </c>
      <c r="C2404" s="203" t="s">
        <v>624</v>
      </c>
      <c r="D2404" s="203"/>
      <c r="E2404" s="203" t="s">
        <v>3450</v>
      </c>
      <c r="F2404" s="203" t="s">
        <v>629</v>
      </c>
      <c r="G2404" s="205" t="s">
        <v>629</v>
      </c>
      <c r="H2404" s="203" t="s">
        <v>79</v>
      </c>
      <c r="I2404" s="203" t="s">
        <v>1112</v>
      </c>
      <c r="J2404" s="203" t="s">
        <v>1113</v>
      </c>
      <c r="K2404" s="203" t="s">
        <v>634</v>
      </c>
      <c r="L2404" s="211">
        <v>41579.601238425901</v>
      </c>
      <c r="M2404" s="203" t="s">
        <v>674</v>
      </c>
      <c r="N2404" s="212">
        <v>2</v>
      </c>
      <c r="O2404" s="203" t="s">
        <v>629</v>
      </c>
      <c r="P2404" s="212">
        <v>5971900</v>
      </c>
      <c r="Q2404" s="205">
        <v>1</v>
      </c>
      <c r="R2404" s="203" t="s">
        <v>632</v>
      </c>
      <c r="S2404" s="211">
        <v>41579.4864930556</v>
      </c>
      <c r="T2404" s="212">
        <v>-2</v>
      </c>
      <c r="U2404" s="224">
        <v>5971900</v>
      </c>
    </row>
    <row r="2405" spans="1:23" s="183" customFormat="1" hidden="1">
      <c r="A2405" s="203" t="s">
        <v>622</v>
      </c>
      <c r="B2405" s="203" t="s">
        <v>623</v>
      </c>
      <c r="C2405" s="203" t="s">
        <v>624</v>
      </c>
      <c r="D2405" s="203"/>
      <c r="E2405" s="203" t="s">
        <v>3450</v>
      </c>
      <c r="F2405" s="203" t="s">
        <v>629</v>
      </c>
      <c r="G2405" s="205" t="s">
        <v>629</v>
      </c>
      <c r="H2405" s="203" t="s">
        <v>79</v>
      </c>
      <c r="I2405" s="203" t="s">
        <v>1091</v>
      </c>
      <c r="J2405" s="203" t="s">
        <v>1092</v>
      </c>
      <c r="K2405" s="203" t="s">
        <v>629</v>
      </c>
      <c r="L2405" s="211">
        <v>41579.601238425901</v>
      </c>
      <c r="M2405" s="203" t="s">
        <v>630</v>
      </c>
      <c r="N2405" s="212">
        <v>25</v>
      </c>
      <c r="O2405" s="203" t="s">
        <v>629</v>
      </c>
      <c r="P2405" s="212">
        <v>762846.5</v>
      </c>
      <c r="Q2405" s="205">
        <v>1</v>
      </c>
      <c r="R2405" s="203" t="s">
        <v>632</v>
      </c>
      <c r="S2405" s="211">
        <v>41579.478738425903</v>
      </c>
      <c r="T2405" s="212">
        <v>-25</v>
      </c>
      <c r="U2405" s="224">
        <v>762846.5</v>
      </c>
    </row>
    <row r="2406" spans="1:23" s="183" customFormat="1" hidden="1">
      <c r="A2406" s="203" t="s">
        <v>622</v>
      </c>
      <c r="B2406" s="203" t="s">
        <v>623</v>
      </c>
      <c r="C2406" s="203" t="s">
        <v>624</v>
      </c>
      <c r="D2406" s="203"/>
      <c r="E2406" s="203" t="s">
        <v>3450</v>
      </c>
      <c r="F2406" s="203" t="s">
        <v>629</v>
      </c>
      <c r="G2406" s="205" t="s">
        <v>629</v>
      </c>
      <c r="H2406" s="203" t="s">
        <v>79</v>
      </c>
      <c r="I2406" s="203" t="s">
        <v>680</v>
      </c>
      <c r="J2406" s="203" t="s">
        <v>681</v>
      </c>
      <c r="K2406" s="203" t="s">
        <v>629</v>
      </c>
      <c r="L2406" s="211">
        <v>41579.601238425901</v>
      </c>
      <c r="M2406" s="203" t="s">
        <v>630</v>
      </c>
      <c r="N2406" s="212">
        <v>12</v>
      </c>
      <c r="O2406" s="203" t="s">
        <v>629</v>
      </c>
      <c r="P2406" s="212">
        <v>122032.68</v>
      </c>
      <c r="Q2406" s="205">
        <v>1</v>
      </c>
      <c r="R2406" s="203" t="s">
        <v>632</v>
      </c>
      <c r="S2406" s="211">
        <v>41579.478761574101</v>
      </c>
      <c r="T2406" s="212">
        <v>-12</v>
      </c>
      <c r="U2406" s="224">
        <v>122032.68</v>
      </c>
    </row>
    <row r="2407" spans="1:23" s="183" customFormat="1" hidden="1">
      <c r="A2407" s="203" t="s">
        <v>622</v>
      </c>
      <c r="B2407" s="203" t="s">
        <v>623</v>
      </c>
      <c r="C2407" s="203" t="s">
        <v>624</v>
      </c>
      <c r="D2407" s="203"/>
      <c r="E2407" s="203" t="s">
        <v>3450</v>
      </c>
      <c r="F2407" s="203" t="s">
        <v>629</v>
      </c>
      <c r="G2407" s="205" t="s">
        <v>629</v>
      </c>
      <c r="H2407" s="203" t="s">
        <v>79</v>
      </c>
      <c r="I2407" s="203" t="s">
        <v>1051</v>
      </c>
      <c r="J2407" s="203" t="s">
        <v>443</v>
      </c>
      <c r="K2407" s="203" t="s">
        <v>629</v>
      </c>
      <c r="L2407" s="211">
        <v>41579.601238425901</v>
      </c>
      <c r="M2407" s="203" t="s">
        <v>630</v>
      </c>
      <c r="N2407" s="212">
        <v>240</v>
      </c>
      <c r="O2407" s="203" t="s">
        <v>629</v>
      </c>
      <c r="P2407" s="212">
        <v>346809.59999999998</v>
      </c>
      <c r="Q2407" s="205">
        <v>1</v>
      </c>
      <c r="R2407" s="203" t="s">
        <v>632</v>
      </c>
      <c r="S2407" s="211">
        <v>41579.478750000002</v>
      </c>
      <c r="T2407" s="212">
        <v>-240</v>
      </c>
      <c r="U2407" s="224">
        <v>346809.59999999998</v>
      </c>
    </row>
    <row r="2408" spans="1:23" s="183" customFormat="1" hidden="1">
      <c r="A2408" s="203" t="s">
        <v>622</v>
      </c>
      <c r="B2408" s="203" t="s">
        <v>623</v>
      </c>
      <c r="C2408" s="203" t="s">
        <v>624</v>
      </c>
      <c r="D2408" s="203"/>
      <c r="E2408" s="203" t="s">
        <v>3450</v>
      </c>
      <c r="F2408" s="203" t="s">
        <v>629</v>
      </c>
      <c r="G2408" s="205" t="s">
        <v>629</v>
      </c>
      <c r="H2408" s="203" t="s">
        <v>79</v>
      </c>
      <c r="I2408" s="203" t="s">
        <v>1094</v>
      </c>
      <c r="J2408" s="203" t="s">
        <v>371</v>
      </c>
      <c r="K2408" s="203" t="s">
        <v>629</v>
      </c>
      <c r="L2408" s="211">
        <v>41579.601238425901</v>
      </c>
      <c r="M2408" s="203" t="s">
        <v>630</v>
      </c>
      <c r="N2408" s="212">
        <v>2</v>
      </c>
      <c r="O2408" s="203" t="s">
        <v>629</v>
      </c>
      <c r="P2408" s="212">
        <v>117050</v>
      </c>
      <c r="Q2408" s="205">
        <v>1</v>
      </c>
      <c r="R2408" s="203" t="s">
        <v>632</v>
      </c>
      <c r="S2408" s="211">
        <v>41579.478761574101</v>
      </c>
      <c r="T2408" s="212">
        <v>-2</v>
      </c>
      <c r="U2408" s="224">
        <v>117050</v>
      </c>
    </row>
    <row r="2409" spans="1:23" s="183" customFormat="1" hidden="1">
      <c r="A2409" s="203" t="s">
        <v>622</v>
      </c>
      <c r="B2409" s="203" t="s">
        <v>623</v>
      </c>
      <c r="C2409" s="203" t="s">
        <v>624</v>
      </c>
      <c r="D2409" s="203"/>
      <c r="E2409" s="203" t="s">
        <v>3450</v>
      </c>
      <c r="F2409" s="203" t="s">
        <v>629</v>
      </c>
      <c r="G2409" s="205" t="s">
        <v>629</v>
      </c>
      <c r="H2409" s="203" t="s">
        <v>79</v>
      </c>
      <c r="I2409" s="203" t="s">
        <v>1311</v>
      </c>
      <c r="J2409" s="203" t="s">
        <v>1312</v>
      </c>
      <c r="K2409" s="203" t="s">
        <v>629</v>
      </c>
      <c r="L2409" s="211">
        <v>41579.601238425901</v>
      </c>
      <c r="M2409" s="203" t="s">
        <v>630</v>
      </c>
      <c r="N2409" s="212">
        <v>2</v>
      </c>
      <c r="O2409" s="203" t="s">
        <v>629</v>
      </c>
      <c r="P2409" s="212">
        <v>130000</v>
      </c>
      <c r="Q2409" s="205">
        <v>1</v>
      </c>
      <c r="R2409" s="203" t="s">
        <v>632</v>
      </c>
      <c r="S2409" s="211">
        <v>41579.478750000002</v>
      </c>
      <c r="T2409" s="212">
        <v>-2</v>
      </c>
      <c r="U2409" s="224">
        <v>130000</v>
      </c>
    </row>
    <row r="2410" spans="1:23" s="183" customFormat="1" hidden="1">
      <c r="A2410" s="203" t="s">
        <v>622</v>
      </c>
      <c r="B2410" s="203" t="s">
        <v>623</v>
      </c>
      <c r="C2410" s="203" t="s">
        <v>624</v>
      </c>
      <c r="D2410" s="203"/>
      <c r="E2410" s="203" t="s">
        <v>3450</v>
      </c>
      <c r="F2410" s="203" t="s">
        <v>629</v>
      </c>
      <c r="G2410" s="205" t="s">
        <v>629</v>
      </c>
      <c r="H2410" s="203" t="s">
        <v>79</v>
      </c>
      <c r="I2410" s="203" t="s">
        <v>1054</v>
      </c>
      <c r="J2410" s="203" t="s">
        <v>1055</v>
      </c>
      <c r="K2410" s="203" t="s">
        <v>629</v>
      </c>
      <c r="L2410" s="211">
        <v>41579.601238425901</v>
      </c>
      <c r="M2410" s="203" t="s">
        <v>630</v>
      </c>
      <c r="N2410" s="212">
        <v>6</v>
      </c>
      <c r="O2410" s="203" t="s">
        <v>629</v>
      </c>
      <c r="P2410" s="212">
        <v>44550</v>
      </c>
      <c r="Q2410" s="205">
        <v>1</v>
      </c>
      <c r="R2410" s="203" t="s">
        <v>632</v>
      </c>
      <c r="S2410" s="211">
        <v>41579.478761574101</v>
      </c>
      <c r="T2410" s="212">
        <v>-6</v>
      </c>
      <c r="U2410" s="224">
        <v>44550</v>
      </c>
    </row>
    <row r="2411" spans="1:23" s="183" customFormat="1" hidden="1">
      <c r="A2411" s="203" t="s">
        <v>622</v>
      </c>
      <c r="B2411" s="203" t="s">
        <v>623</v>
      </c>
      <c r="C2411" s="203" t="s">
        <v>624</v>
      </c>
      <c r="D2411" s="203"/>
      <c r="E2411" s="203" t="s">
        <v>3450</v>
      </c>
      <c r="F2411" s="203" t="s">
        <v>629</v>
      </c>
      <c r="G2411" s="205" t="s">
        <v>629</v>
      </c>
      <c r="H2411" s="203" t="s">
        <v>79</v>
      </c>
      <c r="I2411" s="203" t="s">
        <v>1062</v>
      </c>
      <c r="J2411" s="203" t="s">
        <v>1063</v>
      </c>
      <c r="K2411" s="203" t="s">
        <v>629</v>
      </c>
      <c r="L2411" s="211">
        <v>41579.601238425901</v>
      </c>
      <c r="M2411" s="203" t="s">
        <v>630</v>
      </c>
      <c r="N2411" s="212">
        <v>2</v>
      </c>
      <c r="O2411" s="203" t="s">
        <v>629</v>
      </c>
      <c r="P2411" s="212">
        <v>43500</v>
      </c>
      <c r="Q2411" s="205">
        <v>1</v>
      </c>
      <c r="R2411" s="203" t="s">
        <v>632</v>
      </c>
      <c r="S2411" s="211">
        <v>41579.478738425903</v>
      </c>
      <c r="T2411" s="212">
        <v>-2</v>
      </c>
      <c r="U2411" s="224">
        <v>43500</v>
      </c>
    </row>
    <row r="2412" spans="1:23" s="183" customFormat="1" hidden="1">
      <c r="A2412" s="203" t="s">
        <v>622</v>
      </c>
      <c r="B2412" s="203" t="s">
        <v>623</v>
      </c>
      <c r="C2412" s="203" t="s">
        <v>624</v>
      </c>
      <c r="D2412" s="203"/>
      <c r="E2412" s="203" t="s">
        <v>3450</v>
      </c>
      <c r="F2412" s="203" t="s">
        <v>629</v>
      </c>
      <c r="G2412" s="205" t="s">
        <v>629</v>
      </c>
      <c r="H2412" s="203" t="s">
        <v>79</v>
      </c>
      <c r="I2412" s="203" t="s">
        <v>1064</v>
      </c>
      <c r="J2412" s="203" t="s">
        <v>1065</v>
      </c>
      <c r="K2412" s="203" t="s">
        <v>629</v>
      </c>
      <c r="L2412" s="211">
        <v>41579.601238425901</v>
      </c>
      <c r="M2412" s="203" t="s">
        <v>630</v>
      </c>
      <c r="N2412" s="212">
        <v>2</v>
      </c>
      <c r="O2412" s="203" t="s">
        <v>629</v>
      </c>
      <c r="P2412" s="212">
        <v>6856.34</v>
      </c>
      <c r="Q2412" s="205">
        <v>1</v>
      </c>
      <c r="R2412" s="203" t="s">
        <v>632</v>
      </c>
      <c r="S2412" s="211">
        <v>41579.478750000002</v>
      </c>
      <c r="T2412" s="212">
        <v>-2</v>
      </c>
      <c r="U2412" s="224">
        <v>6856.34</v>
      </c>
    </row>
    <row r="2413" spans="1:23" s="183" customFormat="1" hidden="1">
      <c r="A2413" s="203" t="s">
        <v>622</v>
      </c>
      <c r="B2413" s="203" t="s">
        <v>623</v>
      </c>
      <c r="C2413" s="203" t="s">
        <v>624</v>
      </c>
      <c r="D2413" s="203"/>
      <c r="E2413" s="203" t="s">
        <v>3450</v>
      </c>
      <c r="F2413" s="203" t="s">
        <v>629</v>
      </c>
      <c r="G2413" s="205" t="s">
        <v>629</v>
      </c>
      <c r="H2413" s="203" t="s">
        <v>79</v>
      </c>
      <c r="I2413" s="203" t="s">
        <v>1066</v>
      </c>
      <c r="J2413" s="203" t="s">
        <v>2796</v>
      </c>
      <c r="K2413" s="203" t="s">
        <v>629</v>
      </c>
      <c r="L2413" s="211">
        <v>41579.601238425901</v>
      </c>
      <c r="M2413" s="203" t="s">
        <v>630</v>
      </c>
      <c r="N2413" s="212">
        <v>2</v>
      </c>
      <c r="O2413" s="203" t="s">
        <v>629</v>
      </c>
      <c r="P2413" s="212">
        <v>33000</v>
      </c>
      <c r="Q2413" s="205">
        <v>1</v>
      </c>
      <c r="R2413" s="203" t="s">
        <v>632</v>
      </c>
      <c r="S2413" s="211">
        <v>41579.478750000002</v>
      </c>
      <c r="T2413" s="212">
        <v>-2</v>
      </c>
      <c r="U2413" s="224">
        <v>33000</v>
      </c>
    </row>
    <row r="2414" spans="1:23" s="183" customFormat="1" hidden="1">
      <c r="A2414" s="203" t="s">
        <v>622</v>
      </c>
      <c r="B2414" s="203" t="s">
        <v>623</v>
      </c>
      <c r="C2414" s="203" t="s">
        <v>624</v>
      </c>
      <c r="D2414" s="203"/>
      <c r="E2414" s="203" t="s">
        <v>3450</v>
      </c>
      <c r="F2414" s="203" t="s">
        <v>629</v>
      </c>
      <c r="G2414" s="205" t="s">
        <v>629</v>
      </c>
      <c r="H2414" s="203" t="s">
        <v>79</v>
      </c>
      <c r="I2414" s="203" t="s">
        <v>678</v>
      </c>
      <c r="J2414" s="203" t="s">
        <v>679</v>
      </c>
      <c r="K2414" s="203" t="s">
        <v>629</v>
      </c>
      <c r="L2414" s="211">
        <v>41579.601238425901</v>
      </c>
      <c r="M2414" s="203" t="s">
        <v>630</v>
      </c>
      <c r="N2414" s="212">
        <v>240</v>
      </c>
      <c r="O2414" s="203" t="s">
        <v>629</v>
      </c>
      <c r="P2414" s="212">
        <v>540000</v>
      </c>
      <c r="Q2414" s="205">
        <v>1</v>
      </c>
      <c r="R2414" s="203" t="s">
        <v>632</v>
      </c>
      <c r="S2414" s="211">
        <v>41579.478738425903</v>
      </c>
      <c r="T2414" s="212">
        <v>-240</v>
      </c>
      <c r="U2414" s="224">
        <v>540000</v>
      </c>
    </row>
    <row r="2415" spans="1:23" s="183" customFormat="1" hidden="1">
      <c r="A2415" s="203" t="s">
        <v>622</v>
      </c>
      <c r="B2415" s="203" t="s">
        <v>623</v>
      </c>
      <c r="C2415" s="203" t="s">
        <v>624</v>
      </c>
      <c r="D2415" s="203"/>
      <c r="E2415" s="203" t="s">
        <v>3450</v>
      </c>
      <c r="F2415" s="203" t="s">
        <v>629</v>
      </c>
      <c r="G2415" s="205" t="s">
        <v>629</v>
      </c>
      <c r="H2415" s="203" t="s">
        <v>79</v>
      </c>
      <c r="I2415" s="203" t="s">
        <v>1796</v>
      </c>
      <c r="J2415" s="203" t="s">
        <v>370</v>
      </c>
      <c r="K2415" s="203" t="s">
        <v>629</v>
      </c>
      <c r="L2415" s="211">
        <v>41579.601238425901</v>
      </c>
      <c r="M2415" s="203" t="s">
        <v>630</v>
      </c>
      <c r="N2415" s="212">
        <v>6</v>
      </c>
      <c r="O2415" s="203" t="s">
        <v>629</v>
      </c>
      <c r="P2415" s="212">
        <v>99000</v>
      </c>
      <c r="Q2415" s="205">
        <v>1</v>
      </c>
      <c r="R2415" s="203" t="s">
        <v>632</v>
      </c>
      <c r="S2415" s="211">
        <v>41579.478761574101</v>
      </c>
      <c r="T2415" s="212">
        <v>-6</v>
      </c>
      <c r="U2415" s="224">
        <v>99000</v>
      </c>
    </row>
    <row r="2416" spans="1:23" s="183" customFormat="1" hidden="1">
      <c r="A2416" s="203" t="s">
        <v>622</v>
      </c>
      <c r="B2416" s="203" t="s">
        <v>623</v>
      </c>
      <c r="C2416" s="203" t="s">
        <v>624</v>
      </c>
      <c r="D2416" s="203"/>
      <c r="E2416" s="203" t="s">
        <v>3450</v>
      </c>
      <c r="F2416" s="203" t="s">
        <v>629</v>
      </c>
      <c r="G2416" s="205" t="s">
        <v>629</v>
      </c>
      <c r="H2416" s="203" t="s">
        <v>79</v>
      </c>
      <c r="I2416" s="203" t="s">
        <v>1009</v>
      </c>
      <c r="J2416" s="203" t="s">
        <v>1010</v>
      </c>
      <c r="K2416" s="203" t="s">
        <v>629</v>
      </c>
      <c r="L2416" s="211">
        <v>41579.601238425901</v>
      </c>
      <c r="M2416" s="203" t="s">
        <v>630</v>
      </c>
      <c r="N2416" s="212">
        <v>3</v>
      </c>
      <c r="O2416" s="203" t="s">
        <v>629</v>
      </c>
      <c r="P2416" s="212">
        <v>182198.82</v>
      </c>
      <c r="Q2416" s="205">
        <v>1</v>
      </c>
      <c r="R2416" s="203" t="s">
        <v>632</v>
      </c>
      <c r="S2416" s="211">
        <v>41579.478750000002</v>
      </c>
      <c r="T2416" s="212">
        <v>-3</v>
      </c>
      <c r="U2416" s="224">
        <v>182198.82</v>
      </c>
    </row>
    <row r="2417" spans="1:21" s="183" customFormat="1" hidden="1">
      <c r="A2417" s="203" t="s">
        <v>622</v>
      </c>
      <c r="B2417" s="203" t="s">
        <v>623</v>
      </c>
      <c r="C2417" s="203" t="s">
        <v>624</v>
      </c>
      <c r="D2417" s="203"/>
      <c r="E2417" s="203" t="s">
        <v>3450</v>
      </c>
      <c r="F2417" s="203" t="s">
        <v>629</v>
      </c>
      <c r="G2417" s="205" t="s">
        <v>629</v>
      </c>
      <c r="H2417" s="203" t="s">
        <v>79</v>
      </c>
      <c r="I2417" s="203" t="s">
        <v>1072</v>
      </c>
      <c r="J2417" s="203" t="s">
        <v>1073</v>
      </c>
      <c r="K2417" s="203" t="s">
        <v>629</v>
      </c>
      <c r="L2417" s="211">
        <v>41579.601238425901</v>
      </c>
      <c r="M2417" s="203" t="s">
        <v>630</v>
      </c>
      <c r="N2417" s="212">
        <v>2</v>
      </c>
      <c r="O2417" s="203" t="s">
        <v>629</v>
      </c>
      <c r="P2417" s="212">
        <v>53250</v>
      </c>
      <c r="Q2417" s="205">
        <v>1</v>
      </c>
      <c r="R2417" s="203" t="s">
        <v>632</v>
      </c>
      <c r="S2417" s="211">
        <v>41579.478738425903</v>
      </c>
      <c r="T2417" s="212">
        <v>-2</v>
      </c>
      <c r="U2417" s="224">
        <v>53250</v>
      </c>
    </row>
    <row r="2418" spans="1:21" s="183" customFormat="1" hidden="1">
      <c r="A2418" s="203" t="s">
        <v>622</v>
      </c>
      <c r="B2418" s="203" t="s">
        <v>623</v>
      </c>
      <c r="C2418" s="203" t="s">
        <v>624</v>
      </c>
      <c r="D2418" s="203"/>
      <c r="E2418" s="203" t="s">
        <v>3450</v>
      </c>
      <c r="F2418" s="203" t="s">
        <v>629</v>
      </c>
      <c r="G2418" s="205" t="s">
        <v>629</v>
      </c>
      <c r="H2418" s="203" t="s">
        <v>79</v>
      </c>
      <c r="I2418" s="203" t="s">
        <v>1154</v>
      </c>
      <c r="J2418" s="203" t="s">
        <v>368</v>
      </c>
      <c r="K2418" s="203" t="s">
        <v>629</v>
      </c>
      <c r="L2418" s="211">
        <v>41579.601238425901</v>
      </c>
      <c r="M2418" s="203" t="s">
        <v>630</v>
      </c>
      <c r="N2418" s="212">
        <v>2</v>
      </c>
      <c r="O2418" s="203" t="s">
        <v>629</v>
      </c>
      <c r="P2418" s="212">
        <v>87890.62</v>
      </c>
      <c r="Q2418" s="205">
        <v>1</v>
      </c>
      <c r="R2418" s="203" t="s">
        <v>632</v>
      </c>
      <c r="S2418" s="211">
        <v>41579.478738425903</v>
      </c>
      <c r="T2418" s="212">
        <v>-2</v>
      </c>
      <c r="U2418" s="224">
        <v>87890.62</v>
      </c>
    </row>
    <row r="2419" spans="1:21" s="183" customFormat="1" hidden="1">
      <c r="A2419" s="203" t="s">
        <v>622</v>
      </c>
      <c r="B2419" s="203" t="s">
        <v>623</v>
      </c>
      <c r="C2419" s="203" t="s">
        <v>624</v>
      </c>
      <c r="D2419" s="203"/>
      <c r="E2419" s="203" t="s">
        <v>3450</v>
      </c>
      <c r="F2419" s="203" t="s">
        <v>629</v>
      </c>
      <c r="G2419" s="205" t="s">
        <v>629</v>
      </c>
      <c r="H2419" s="203" t="s">
        <v>79</v>
      </c>
      <c r="I2419" s="203" t="s">
        <v>1076</v>
      </c>
      <c r="J2419" s="203" t="s">
        <v>1077</v>
      </c>
      <c r="K2419" s="203" t="s">
        <v>629</v>
      </c>
      <c r="L2419" s="211">
        <v>41579.601238425901</v>
      </c>
      <c r="M2419" s="203" t="s">
        <v>630</v>
      </c>
      <c r="N2419" s="212">
        <v>2</v>
      </c>
      <c r="O2419" s="203" t="s">
        <v>629</v>
      </c>
      <c r="P2419" s="212">
        <v>69440.34</v>
      </c>
      <c r="Q2419" s="205">
        <v>1</v>
      </c>
      <c r="R2419" s="203" t="s">
        <v>632</v>
      </c>
      <c r="S2419" s="211">
        <v>41579.478761574101</v>
      </c>
      <c r="T2419" s="212">
        <v>-2</v>
      </c>
      <c r="U2419" s="224">
        <v>69440.34</v>
      </c>
    </row>
    <row r="2420" spans="1:21" s="183" customFormat="1" hidden="1">
      <c r="A2420" s="203" t="s">
        <v>622</v>
      </c>
      <c r="B2420" s="203" t="s">
        <v>623</v>
      </c>
      <c r="C2420" s="203" t="s">
        <v>624</v>
      </c>
      <c r="D2420" s="203"/>
      <c r="E2420" s="203" t="s">
        <v>3450</v>
      </c>
      <c r="F2420" s="203" t="s">
        <v>629</v>
      </c>
      <c r="G2420" s="205" t="s">
        <v>629</v>
      </c>
      <c r="H2420" s="203" t="s">
        <v>79</v>
      </c>
      <c r="I2420" s="203" t="s">
        <v>1387</v>
      </c>
      <c r="J2420" s="203" t="s">
        <v>1388</v>
      </c>
      <c r="K2420" s="203" t="s">
        <v>629</v>
      </c>
      <c r="L2420" s="211">
        <v>41579.601238425901</v>
      </c>
      <c r="M2420" s="203" t="s">
        <v>630</v>
      </c>
      <c r="N2420" s="212">
        <v>150</v>
      </c>
      <c r="O2420" s="203" t="s">
        <v>629</v>
      </c>
      <c r="P2420" s="212">
        <v>412500</v>
      </c>
      <c r="Q2420" s="205">
        <v>1</v>
      </c>
      <c r="R2420" s="203" t="s">
        <v>632</v>
      </c>
      <c r="S2420" s="211">
        <v>41579.478750000002</v>
      </c>
      <c r="T2420" s="212">
        <v>-150</v>
      </c>
      <c r="U2420" s="224">
        <v>412500</v>
      </c>
    </row>
    <row r="2421" spans="1:21" s="183" customFormat="1" hidden="1">
      <c r="A2421" s="203" t="s">
        <v>622</v>
      </c>
      <c r="B2421" s="203" t="s">
        <v>623</v>
      </c>
      <c r="C2421" s="203" t="s">
        <v>624</v>
      </c>
      <c r="D2421" s="203"/>
      <c r="E2421" s="203" t="s">
        <v>3450</v>
      </c>
      <c r="F2421" s="203" t="s">
        <v>629</v>
      </c>
      <c r="G2421" s="205" t="s">
        <v>629</v>
      </c>
      <c r="H2421" s="203" t="s">
        <v>79</v>
      </c>
      <c r="I2421" s="203" t="s">
        <v>1117</v>
      </c>
      <c r="J2421" s="203" t="s">
        <v>2979</v>
      </c>
      <c r="K2421" s="203" t="s">
        <v>634</v>
      </c>
      <c r="L2421" s="211">
        <v>41579.601238425901</v>
      </c>
      <c r="M2421" s="203" t="s">
        <v>630</v>
      </c>
      <c r="N2421" s="212">
        <v>6</v>
      </c>
      <c r="O2421" s="203" t="s">
        <v>629</v>
      </c>
      <c r="P2421" s="212">
        <v>93083.04</v>
      </c>
      <c r="Q2421" s="205">
        <v>1</v>
      </c>
      <c r="R2421" s="203" t="s">
        <v>632</v>
      </c>
      <c r="S2421" s="211">
        <v>41579.478750000002</v>
      </c>
      <c r="T2421" s="212">
        <v>-6</v>
      </c>
      <c r="U2421" s="224">
        <v>93083.04</v>
      </c>
    </row>
    <row r="2422" spans="1:21" s="183" customFormat="1" hidden="1">
      <c r="A2422" s="203" t="s">
        <v>622</v>
      </c>
      <c r="B2422" s="203" t="s">
        <v>623</v>
      </c>
      <c r="C2422" s="203" t="s">
        <v>624</v>
      </c>
      <c r="D2422" s="203"/>
      <c r="E2422" s="203" t="s">
        <v>3450</v>
      </c>
      <c r="F2422" s="203" t="s">
        <v>629</v>
      </c>
      <c r="G2422" s="205" t="s">
        <v>629</v>
      </c>
      <c r="H2422" s="203" t="s">
        <v>79</v>
      </c>
      <c r="I2422" s="203" t="s">
        <v>1078</v>
      </c>
      <c r="J2422" s="203" t="s">
        <v>1079</v>
      </c>
      <c r="K2422" s="203" t="s">
        <v>634</v>
      </c>
      <c r="L2422" s="211">
        <v>41579.601238425901</v>
      </c>
      <c r="M2422" s="203" t="s">
        <v>630</v>
      </c>
      <c r="N2422" s="212">
        <v>1</v>
      </c>
      <c r="O2422" s="203" t="s">
        <v>629</v>
      </c>
      <c r="P2422" s="212">
        <v>7909.75</v>
      </c>
      <c r="Q2422" s="205">
        <v>1</v>
      </c>
      <c r="R2422" s="203" t="s">
        <v>632</v>
      </c>
      <c r="S2422" s="211">
        <v>41579.478738425903</v>
      </c>
      <c r="T2422" s="212">
        <v>-1</v>
      </c>
      <c r="U2422" s="224">
        <v>7909.75</v>
      </c>
    </row>
    <row r="2423" spans="1:21" s="183" customFormat="1" hidden="1">
      <c r="A2423" s="203" t="s">
        <v>622</v>
      </c>
      <c r="B2423" s="203" t="s">
        <v>623</v>
      </c>
      <c r="C2423" s="203" t="s">
        <v>624</v>
      </c>
      <c r="D2423" s="203"/>
      <c r="E2423" s="203" t="s">
        <v>3450</v>
      </c>
      <c r="F2423" s="203" t="s">
        <v>629</v>
      </c>
      <c r="G2423" s="205" t="s">
        <v>629</v>
      </c>
      <c r="H2423" s="203" t="s">
        <v>79</v>
      </c>
      <c r="I2423" s="203" t="s">
        <v>1504</v>
      </c>
      <c r="J2423" s="203" t="s">
        <v>3457</v>
      </c>
      <c r="K2423" s="203" t="s">
        <v>629</v>
      </c>
      <c r="L2423" s="211">
        <v>41579.601238425901</v>
      </c>
      <c r="M2423" s="203" t="s">
        <v>674</v>
      </c>
      <c r="N2423" s="212">
        <v>3</v>
      </c>
      <c r="O2423" s="203" t="s">
        <v>629</v>
      </c>
      <c r="P2423" s="212">
        <v>9429750</v>
      </c>
      <c r="Q2423" s="205">
        <v>1</v>
      </c>
      <c r="R2423" s="203" t="s">
        <v>632</v>
      </c>
      <c r="S2423" s="211">
        <v>41579.4864930556</v>
      </c>
      <c r="T2423" s="212">
        <v>-3</v>
      </c>
      <c r="U2423" s="224">
        <v>9429750</v>
      </c>
    </row>
    <row r="2424" spans="1:21" s="183" customFormat="1" hidden="1">
      <c r="A2424" s="203" t="s">
        <v>622</v>
      </c>
      <c r="B2424" s="203" t="s">
        <v>623</v>
      </c>
      <c r="C2424" s="203" t="s">
        <v>624</v>
      </c>
      <c r="D2424" s="203"/>
      <c r="E2424" s="203" t="s">
        <v>3450</v>
      </c>
      <c r="F2424" s="203" t="s">
        <v>629</v>
      </c>
      <c r="G2424" s="205" t="s">
        <v>629</v>
      </c>
      <c r="H2424" s="203" t="s">
        <v>79</v>
      </c>
      <c r="I2424" s="203" t="s">
        <v>847</v>
      </c>
      <c r="J2424" s="203" t="s">
        <v>3458</v>
      </c>
      <c r="K2424" s="203" t="s">
        <v>629</v>
      </c>
      <c r="L2424" s="211">
        <v>41579.601238425901</v>
      </c>
      <c r="M2424" s="203" t="s">
        <v>630</v>
      </c>
      <c r="N2424" s="212">
        <v>10</v>
      </c>
      <c r="O2424" s="203" t="s">
        <v>629</v>
      </c>
      <c r="P2424" s="212">
        <v>151250</v>
      </c>
      <c r="Q2424" s="205">
        <v>1</v>
      </c>
      <c r="R2424" s="203" t="s">
        <v>632</v>
      </c>
      <c r="S2424" s="211">
        <v>41579.478750000002</v>
      </c>
      <c r="T2424" s="212">
        <v>-5</v>
      </c>
      <c r="U2424" s="224">
        <v>75625</v>
      </c>
    </row>
    <row r="2425" spans="1:21" s="183" customFormat="1" hidden="1">
      <c r="A2425" s="203" t="s">
        <v>622</v>
      </c>
      <c r="B2425" s="203" t="s">
        <v>623</v>
      </c>
      <c r="C2425" s="203" t="s">
        <v>624</v>
      </c>
      <c r="D2425" s="203"/>
      <c r="E2425" s="203" t="s">
        <v>3450</v>
      </c>
      <c r="F2425" s="203" t="s">
        <v>629</v>
      </c>
      <c r="G2425" s="205" t="s">
        <v>629</v>
      </c>
      <c r="H2425" s="203" t="s">
        <v>79</v>
      </c>
      <c r="I2425" s="203" t="s">
        <v>2537</v>
      </c>
      <c r="J2425" s="203" t="s">
        <v>2538</v>
      </c>
      <c r="K2425" s="203" t="s">
        <v>629</v>
      </c>
      <c r="L2425" s="211">
        <v>41579.601238425901</v>
      </c>
      <c r="M2425" s="203" t="s">
        <v>630</v>
      </c>
      <c r="N2425" s="212">
        <v>2</v>
      </c>
      <c r="O2425" s="203" t="s">
        <v>629</v>
      </c>
      <c r="P2425" s="212">
        <v>48400</v>
      </c>
      <c r="Q2425" s="205">
        <v>1</v>
      </c>
      <c r="R2425" s="203" t="s">
        <v>632</v>
      </c>
      <c r="S2425" s="211">
        <v>41579.478761574101</v>
      </c>
      <c r="T2425" s="212">
        <v>-2</v>
      </c>
      <c r="U2425" s="224">
        <v>48400</v>
      </c>
    </row>
    <row r="2426" spans="1:21" s="183" customFormat="1" hidden="1">
      <c r="A2426" s="203" t="s">
        <v>622</v>
      </c>
      <c r="B2426" s="203" t="s">
        <v>623</v>
      </c>
      <c r="C2426" s="203" t="s">
        <v>624</v>
      </c>
      <c r="D2426" s="203"/>
      <c r="E2426" s="203" t="s">
        <v>3459</v>
      </c>
      <c r="F2426" s="203" t="s">
        <v>3460</v>
      </c>
      <c r="G2426" s="205">
        <v>1</v>
      </c>
      <c r="H2426" s="203" t="s">
        <v>79</v>
      </c>
      <c r="I2426" s="203" t="s">
        <v>1091</v>
      </c>
      <c r="J2426" s="203" t="s">
        <v>1092</v>
      </c>
      <c r="K2426" s="203" t="s">
        <v>634</v>
      </c>
      <c r="L2426" s="211">
        <v>41607.556817129604</v>
      </c>
      <c r="M2426" s="203" t="s">
        <v>630</v>
      </c>
      <c r="N2426" s="212">
        <v>50</v>
      </c>
      <c r="O2426" s="203" t="s">
        <v>656</v>
      </c>
      <c r="P2426" s="212">
        <v>1525693</v>
      </c>
      <c r="Q2426" s="205">
        <v>1</v>
      </c>
      <c r="R2426" s="203" t="s">
        <v>632</v>
      </c>
      <c r="S2426" s="211">
        <v>41590.627152777801</v>
      </c>
      <c r="T2426" s="212">
        <v>-25</v>
      </c>
      <c r="U2426" s="224">
        <v>762846.5</v>
      </c>
    </row>
    <row r="2427" spans="1:21" s="183" customFormat="1" hidden="1">
      <c r="A2427" s="203" t="s">
        <v>622</v>
      </c>
      <c r="B2427" s="203" t="s">
        <v>623</v>
      </c>
      <c r="C2427" s="203" t="s">
        <v>624</v>
      </c>
      <c r="D2427" s="203"/>
      <c r="E2427" s="203" t="s">
        <v>3459</v>
      </c>
      <c r="F2427" s="203" t="s">
        <v>3460</v>
      </c>
      <c r="G2427" s="205">
        <v>1</v>
      </c>
      <c r="H2427" s="203" t="s">
        <v>79</v>
      </c>
      <c r="I2427" s="203" t="s">
        <v>1091</v>
      </c>
      <c r="J2427" s="203" t="s">
        <v>1092</v>
      </c>
      <c r="K2427" s="203" t="s">
        <v>634</v>
      </c>
      <c r="L2427" s="211">
        <v>41607.556817129604</v>
      </c>
      <c r="M2427" s="203" t="s">
        <v>630</v>
      </c>
      <c r="N2427" s="212">
        <v>50</v>
      </c>
      <c r="O2427" s="203" t="s">
        <v>656</v>
      </c>
      <c r="P2427" s="212">
        <v>1525693</v>
      </c>
      <c r="Q2427" s="205">
        <v>2</v>
      </c>
      <c r="R2427" s="203" t="s">
        <v>632</v>
      </c>
      <c r="S2427" s="211">
        <v>41603.650856481501</v>
      </c>
      <c r="T2427" s="212">
        <v>-50</v>
      </c>
      <c r="U2427" s="224">
        <v>1525693</v>
      </c>
    </row>
    <row r="2428" spans="1:21" s="183" customFormat="1" hidden="1">
      <c r="A2428" s="203" t="s">
        <v>622</v>
      </c>
      <c r="B2428" s="203" t="s">
        <v>623</v>
      </c>
      <c r="C2428" s="203" t="s">
        <v>624</v>
      </c>
      <c r="D2428" s="203"/>
      <c r="E2428" s="203" t="s">
        <v>3459</v>
      </c>
      <c r="F2428" s="203" t="s">
        <v>3460</v>
      </c>
      <c r="G2428" s="205">
        <v>2</v>
      </c>
      <c r="H2428" s="203" t="s">
        <v>79</v>
      </c>
      <c r="I2428" s="203" t="s">
        <v>1051</v>
      </c>
      <c r="J2428" s="203" t="s">
        <v>443</v>
      </c>
      <c r="K2428" s="203" t="s">
        <v>634</v>
      </c>
      <c r="L2428" s="211">
        <v>41607.556817129604</v>
      </c>
      <c r="M2428" s="203" t="s">
        <v>630</v>
      </c>
      <c r="N2428" s="212">
        <v>100</v>
      </c>
      <c r="O2428" s="203" t="s">
        <v>631</v>
      </c>
      <c r="P2428" s="212">
        <v>144504</v>
      </c>
      <c r="Q2428" s="205">
        <v>1</v>
      </c>
      <c r="R2428" s="203" t="s">
        <v>632</v>
      </c>
      <c r="S2428" s="211">
        <v>41590.627141203702</v>
      </c>
      <c r="T2428" s="212">
        <v>-200</v>
      </c>
      <c r="U2428" s="224">
        <v>289008</v>
      </c>
    </row>
    <row r="2429" spans="1:21" s="183" customFormat="1" hidden="1">
      <c r="A2429" s="203" t="s">
        <v>622</v>
      </c>
      <c r="B2429" s="203" t="s">
        <v>623</v>
      </c>
      <c r="C2429" s="203" t="s">
        <v>624</v>
      </c>
      <c r="D2429" s="203"/>
      <c r="E2429" s="203" t="s">
        <v>3459</v>
      </c>
      <c r="F2429" s="203" t="s">
        <v>3460</v>
      </c>
      <c r="G2429" s="205">
        <v>2</v>
      </c>
      <c r="H2429" s="203" t="s">
        <v>79</v>
      </c>
      <c r="I2429" s="203" t="s">
        <v>1051</v>
      </c>
      <c r="J2429" s="203" t="s">
        <v>443</v>
      </c>
      <c r="K2429" s="203" t="s">
        <v>634</v>
      </c>
      <c r="L2429" s="211">
        <v>41607.556817129604</v>
      </c>
      <c r="M2429" s="203" t="s">
        <v>630</v>
      </c>
      <c r="N2429" s="212">
        <v>100</v>
      </c>
      <c r="O2429" s="203" t="s">
        <v>631</v>
      </c>
      <c r="P2429" s="212">
        <v>144504</v>
      </c>
      <c r="Q2429" s="205">
        <v>2</v>
      </c>
      <c r="R2429" s="203" t="s">
        <v>632</v>
      </c>
      <c r="S2429" s="211">
        <v>41603.650856481501</v>
      </c>
      <c r="T2429" s="212">
        <v>-100</v>
      </c>
      <c r="U2429" s="224">
        <v>144504</v>
      </c>
    </row>
    <row r="2430" spans="1:21" s="183" customFormat="1" hidden="1">
      <c r="A2430" s="203" t="s">
        <v>622</v>
      </c>
      <c r="B2430" s="203" t="s">
        <v>623</v>
      </c>
      <c r="C2430" s="203" t="s">
        <v>624</v>
      </c>
      <c r="D2430" s="203"/>
      <c r="E2430" s="203" t="s">
        <v>3459</v>
      </c>
      <c r="F2430" s="203" t="s">
        <v>3460</v>
      </c>
      <c r="G2430" s="205">
        <v>3</v>
      </c>
      <c r="H2430" s="203" t="s">
        <v>79</v>
      </c>
      <c r="I2430" s="203" t="s">
        <v>678</v>
      </c>
      <c r="J2430" s="203" t="s">
        <v>679</v>
      </c>
      <c r="K2430" s="203" t="s">
        <v>634</v>
      </c>
      <c r="L2430" s="211">
        <v>41607.556817129604</v>
      </c>
      <c r="M2430" s="203" t="s">
        <v>630</v>
      </c>
      <c r="N2430" s="212">
        <v>100</v>
      </c>
      <c r="O2430" s="203" t="s">
        <v>669</v>
      </c>
      <c r="P2430" s="212">
        <v>225000</v>
      </c>
      <c r="Q2430" s="205">
        <v>1</v>
      </c>
      <c r="R2430" s="203" t="s">
        <v>632</v>
      </c>
      <c r="S2430" s="211">
        <v>41590.627152777801</v>
      </c>
      <c r="T2430" s="212">
        <v>-200</v>
      </c>
      <c r="U2430" s="224">
        <v>450000</v>
      </c>
    </row>
    <row r="2431" spans="1:21" s="183" customFormat="1" hidden="1">
      <c r="A2431" s="203" t="s">
        <v>622</v>
      </c>
      <c r="B2431" s="203" t="s">
        <v>623</v>
      </c>
      <c r="C2431" s="203" t="s">
        <v>624</v>
      </c>
      <c r="D2431" s="203"/>
      <c r="E2431" s="203" t="s">
        <v>3459</v>
      </c>
      <c r="F2431" s="203" t="s">
        <v>3460</v>
      </c>
      <c r="G2431" s="205">
        <v>3</v>
      </c>
      <c r="H2431" s="203" t="s">
        <v>79</v>
      </c>
      <c r="I2431" s="203" t="s">
        <v>678</v>
      </c>
      <c r="J2431" s="203" t="s">
        <v>679</v>
      </c>
      <c r="K2431" s="203" t="s">
        <v>634</v>
      </c>
      <c r="L2431" s="211">
        <v>41607.556817129604</v>
      </c>
      <c r="M2431" s="203" t="s">
        <v>630</v>
      </c>
      <c r="N2431" s="212">
        <v>100</v>
      </c>
      <c r="O2431" s="203" t="s">
        <v>669</v>
      </c>
      <c r="P2431" s="212">
        <v>225000</v>
      </c>
      <c r="Q2431" s="205">
        <v>2</v>
      </c>
      <c r="R2431" s="203" t="s">
        <v>632</v>
      </c>
      <c r="S2431" s="211">
        <v>41603.6508680556</v>
      </c>
      <c r="T2431" s="212">
        <v>-100</v>
      </c>
      <c r="U2431" s="224">
        <v>225000</v>
      </c>
    </row>
    <row r="2432" spans="1:21" s="183" customFormat="1" hidden="1">
      <c r="A2432" s="203" t="s">
        <v>622</v>
      </c>
      <c r="B2432" s="203" t="s">
        <v>623</v>
      </c>
      <c r="C2432" s="203" t="s">
        <v>624</v>
      </c>
      <c r="D2432" s="203"/>
      <c r="E2432" s="203" t="s">
        <v>3459</v>
      </c>
      <c r="F2432" s="203" t="s">
        <v>3460</v>
      </c>
      <c r="G2432" s="205">
        <v>4</v>
      </c>
      <c r="H2432" s="203" t="s">
        <v>79</v>
      </c>
      <c r="I2432" s="203" t="s">
        <v>1066</v>
      </c>
      <c r="J2432" s="203" t="s">
        <v>2796</v>
      </c>
      <c r="K2432" s="203" t="s">
        <v>634</v>
      </c>
      <c r="L2432" s="211">
        <v>41607.556817129604</v>
      </c>
      <c r="M2432" s="203" t="s">
        <v>630</v>
      </c>
      <c r="N2432" s="212">
        <v>4</v>
      </c>
      <c r="O2432" s="203" t="s">
        <v>631</v>
      </c>
      <c r="P2432" s="212">
        <v>66000</v>
      </c>
      <c r="Q2432" s="205">
        <v>1</v>
      </c>
      <c r="R2432" s="203" t="s">
        <v>632</v>
      </c>
      <c r="S2432" s="211">
        <v>41590.627141203702</v>
      </c>
      <c r="T2432" s="212">
        <v>-2</v>
      </c>
      <c r="U2432" s="224">
        <v>33000</v>
      </c>
    </row>
    <row r="2433" spans="1:23" s="183" customFormat="1" hidden="1">
      <c r="A2433" s="203" t="s">
        <v>622</v>
      </c>
      <c r="B2433" s="203" t="s">
        <v>623</v>
      </c>
      <c r="C2433" s="203" t="s">
        <v>624</v>
      </c>
      <c r="D2433" s="203"/>
      <c r="E2433" s="203" t="s">
        <v>3459</v>
      </c>
      <c r="F2433" s="203" t="s">
        <v>3460</v>
      </c>
      <c r="G2433" s="205">
        <v>4</v>
      </c>
      <c r="H2433" s="203" t="s">
        <v>79</v>
      </c>
      <c r="I2433" s="203" t="s">
        <v>1066</v>
      </c>
      <c r="J2433" s="203" t="s">
        <v>2796</v>
      </c>
      <c r="K2433" s="203" t="s">
        <v>634</v>
      </c>
      <c r="L2433" s="211">
        <v>41607.556817129604</v>
      </c>
      <c r="M2433" s="203" t="s">
        <v>630</v>
      </c>
      <c r="N2433" s="212">
        <v>4</v>
      </c>
      <c r="O2433" s="203" t="s">
        <v>631</v>
      </c>
      <c r="P2433" s="212">
        <v>66000</v>
      </c>
      <c r="Q2433" s="205">
        <v>2</v>
      </c>
      <c r="R2433" s="203" t="s">
        <v>632</v>
      </c>
      <c r="S2433" s="211">
        <v>41603.6508680556</v>
      </c>
      <c r="T2433" s="212">
        <v>-4</v>
      </c>
      <c r="U2433" s="224">
        <v>66000</v>
      </c>
    </row>
    <row r="2434" spans="1:23" s="183" customFormat="1" hidden="1">
      <c r="A2434" s="203" t="s">
        <v>622</v>
      </c>
      <c r="B2434" s="203" t="s">
        <v>623</v>
      </c>
      <c r="C2434" s="203" t="s">
        <v>624</v>
      </c>
      <c r="D2434" s="203"/>
      <c r="E2434" s="203" t="s">
        <v>3459</v>
      </c>
      <c r="F2434" s="203" t="s">
        <v>3460</v>
      </c>
      <c r="G2434" s="205">
        <v>5</v>
      </c>
      <c r="H2434" s="203" t="s">
        <v>79</v>
      </c>
      <c r="I2434" s="203" t="s">
        <v>1507</v>
      </c>
      <c r="J2434" s="203" t="s">
        <v>375</v>
      </c>
      <c r="K2434" s="203" t="s">
        <v>634</v>
      </c>
      <c r="L2434" s="211">
        <v>41607.556817129604</v>
      </c>
      <c r="M2434" s="203" t="s">
        <v>630</v>
      </c>
      <c r="N2434" s="212">
        <v>6</v>
      </c>
      <c r="O2434" s="203" t="s">
        <v>631</v>
      </c>
      <c r="P2434" s="212">
        <v>664042.5</v>
      </c>
      <c r="Q2434" s="205">
        <v>1</v>
      </c>
      <c r="R2434" s="203" t="s">
        <v>632</v>
      </c>
      <c r="S2434" s="211">
        <v>41590.627141203702</v>
      </c>
      <c r="T2434" s="212">
        <v>-1</v>
      </c>
      <c r="U2434" s="224">
        <v>110673.75</v>
      </c>
    </row>
    <row r="2435" spans="1:23" s="183" customFormat="1" hidden="1">
      <c r="A2435" s="203" t="s">
        <v>622</v>
      </c>
      <c r="B2435" s="203" t="s">
        <v>623</v>
      </c>
      <c r="C2435" s="203" t="s">
        <v>624</v>
      </c>
      <c r="D2435" s="203"/>
      <c r="E2435" s="203" t="s">
        <v>3459</v>
      </c>
      <c r="F2435" s="203" t="s">
        <v>3460</v>
      </c>
      <c r="G2435" s="205">
        <v>5</v>
      </c>
      <c r="H2435" s="203" t="s">
        <v>79</v>
      </c>
      <c r="I2435" s="203" t="s">
        <v>1507</v>
      </c>
      <c r="J2435" s="203" t="s">
        <v>375</v>
      </c>
      <c r="K2435" s="203" t="s">
        <v>634</v>
      </c>
      <c r="L2435" s="211">
        <v>41607.556817129604</v>
      </c>
      <c r="M2435" s="203" t="s">
        <v>630</v>
      </c>
      <c r="N2435" s="212">
        <v>6</v>
      </c>
      <c r="O2435" s="203" t="s">
        <v>631</v>
      </c>
      <c r="P2435" s="212">
        <v>664042.5</v>
      </c>
      <c r="Q2435" s="205">
        <v>2</v>
      </c>
      <c r="R2435" s="203" t="s">
        <v>632</v>
      </c>
      <c r="S2435" s="211">
        <v>41603.6508680556</v>
      </c>
      <c r="T2435" s="212">
        <v>-6</v>
      </c>
      <c r="U2435" s="224">
        <v>664042.5</v>
      </c>
    </row>
    <row r="2436" spans="1:23" s="183" customFormat="1" hidden="1">
      <c r="A2436" s="203" t="s">
        <v>622</v>
      </c>
      <c r="B2436" s="203" t="s">
        <v>623</v>
      </c>
      <c r="C2436" s="203" t="s">
        <v>624</v>
      </c>
      <c r="D2436" s="203"/>
      <c r="E2436" s="203" t="s">
        <v>3459</v>
      </c>
      <c r="F2436" s="203" t="s">
        <v>3460</v>
      </c>
      <c r="G2436" s="205">
        <v>6</v>
      </c>
      <c r="H2436" s="203" t="s">
        <v>79</v>
      </c>
      <c r="I2436" s="203" t="s">
        <v>1154</v>
      </c>
      <c r="J2436" s="203" t="s">
        <v>368</v>
      </c>
      <c r="K2436" s="203" t="s">
        <v>634</v>
      </c>
      <c r="L2436" s="211">
        <v>41607.556817129604</v>
      </c>
      <c r="M2436" s="203" t="s">
        <v>630</v>
      </c>
      <c r="N2436" s="212">
        <v>4</v>
      </c>
      <c r="O2436" s="203" t="s">
        <v>1815</v>
      </c>
      <c r="P2436" s="212">
        <v>175781.24</v>
      </c>
      <c r="Q2436" s="205">
        <v>1</v>
      </c>
      <c r="R2436" s="203" t="s">
        <v>632</v>
      </c>
      <c r="S2436" s="211">
        <v>41590.627141203702</v>
      </c>
      <c r="T2436" s="212">
        <v>-2</v>
      </c>
      <c r="U2436" s="224">
        <v>87890.62</v>
      </c>
    </row>
    <row r="2437" spans="1:23" s="183" customFormat="1" hidden="1">
      <c r="A2437" s="203" t="s">
        <v>622</v>
      </c>
      <c r="B2437" s="203" t="s">
        <v>623</v>
      </c>
      <c r="C2437" s="203" t="s">
        <v>624</v>
      </c>
      <c r="D2437" s="203"/>
      <c r="E2437" s="203" t="s">
        <v>3459</v>
      </c>
      <c r="F2437" s="203" t="s">
        <v>3460</v>
      </c>
      <c r="G2437" s="205">
        <v>6</v>
      </c>
      <c r="H2437" s="203" t="s">
        <v>79</v>
      </c>
      <c r="I2437" s="203" t="s">
        <v>1154</v>
      </c>
      <c r="J2437" s="203" t="s">
        <v>368</v>
      </c>
      <c r="K2437" s="203" t="s">
        <v>634</v>
      </c>
      <c r="L2437" s="211">
        <v>41607.556817129604</v>
      </c>
      <c r="M2437" s="203" t="s">
        <v>630</v>
      </c>
      <c r="N2437" s="212">
        <v>4</v>
      </c>
      <c r="O2437" s="203" t="s">
        <v>1815</v>
      </c>
      <c r="P2437" s="212">
        <v>175781.24</v>
      </c>
      <c r="Q2437" s="205">
        <v>2</v>
      </c>
      <c r="R2437" s="203" t="s">
        <v>632</v>
      </c>
      <c r="S2437" s="211">
        <v>41603.6508680556</v>
      </c>
      <c r="T2437" s="212">
        <v>-3</v>
      </c>
      <c r="U2437" s="224">
        <v>131835.93</v>
      </c>
    </row>
    <row r="2438" spans="1:23" s="183" customFormat="1" hidden="1">
      <c r="A2438" s="203" t="s">
        <v>622</v>
      </c>
      <c r="B2438" s="203" t="s">
        <v>623</v>
      </c>
      <c r="C2438" s="203" t="s">
        <v>624</v>
      </c>
      <c r="D2438" s="203"/>
      <c r="E2438" s="203" t="s">
        <v>3459</v>
      </c>
      <c r="F2438" s="203" t="s">
        <v>3460</v>
      </c>
      <c r="G2438" s="205">
        <v>7</v>
      </c>
      <c r="H2438" s="203" t="s">
        <v>79</v>
      </c>
      <c r="I2438" s="203" t="s">
        <v>1009</v>
      </c>
      <c r="J2438" s="203" t="s">
        <v>1010</v>
      </c>
      <c r="K2438" s="203" t="s">
        <v>634</v>
      </c>
      <c r="L2438" s="211">
        <v>41607.556817129604</v>
      </c>
      <c r="M2438" s="203" t="s">
        <v>630</v>
      </c>
      <c r="N2438" s="212">
        <v>4</v>
      </c>
      <c r="O2438" s="203" t="s">
        <v>1011</v>
      </c>
      <c r="P2438" s="212">
        <v>242931.76</v>
      </c>
      <c r="Q2438" s="205">
        <v>1</v>
      </c>
      <c r="R2438" s="203" t="s">
        <v>632</v>
      </c>
      <c r="S2438" s="211">
        <v>41590.627141203702</v>
      </c>
      <c r="T2438" s="212">
        <v>-3</v>
      </c>
      <c r="U2438" s="224">
        <v>182198.82</v>
      </c>
    </row>
    <row r="2439" spans="1:23" s="183" customFormat="1" hidden="1">
      <c r="A2439" s="203" t="s">
        <v>622</v>
      </c>
      <c r="B2439" s="203" t="s">
        <v>623</v>
      </c>
      <c r="C2439" s="203" t="s">
        <v>624</v>
      </c>
      <c r="D2439" s="203"/>
      <c r="E2439" s="203" t="s">
        <v>3459</v>
      </c>
      <c r="F2439" s="203" t="s">
        <v>3460</v>
      </c>
      <c r="G2439" s="205">
        <v>7</v>
      </c>
      <c r="H2439" s="203" t="s">
        <v>79</v>
      </c>
      <c r="I2439" s="203" t="s">
        <v>1009</v>
      </c>
      <c r="J2439" s="203" t="s">
        <v>1010</v>
      </c>
      <c r="K2439" s="203" t="s">
        <v>634</v>
      </c>
      <c r="L2439" s="211">
        <v>41607.556817129604</v>
      </c>
      <c r="M2439" s="203" t="s">
        <v>630</v>
      </c>
      <c r="N2439" s="212">
        <v>4</v>
      </c>
      <c r="O2439" s="203" t="s">
        <v>1011</v>
      </c>
      <c r="P2439" s="212">
        <v>242931.76</v>
      </c>
      <c r="Q2439" s="205">
        <v>2</v>
      </c>
      <c r="R2439" s="203" t="s">
        <v>632</v>
      </c>
      <c r="S2439" s="211">
        <v>41603.6508680556</v>
      </c>
      <c r="T2439" s="212">
        <v>-4</v>
      </c>
      <c r="U2439" s="224">
        <v>242931.76</v>
      </c>
    </row>
    <row r="2440" spans="1:23" s="183" customFormat="1" hidden="1">
      <c r="A2440" s="203" t="s">
        <v>622</v>
      </c>
      <c r="B2440" s="203" t="s">
        <v>623</v>
      </c>
      <c r="C2440" s="203" t="s">
        <v>624</v>
      </c>
      <c r="D2440" s="203"/>
      <c r="E2440" s="203" t="s">
        <v>3459</v>
      </c>
      <c r="F2440" s="203" t="s">
        <v>3460</v>
      </c>
      <c r="G2440" s="205">
        <v>8</v>
      </c>
      <c r="H2440" s="203" t="s">
        <v>79</v>
      </c>
      <c r="I2440" s="203" t="s">
        <v>1072</v>
      </c>
      <c r="J2440" s="203" t="s">
        <v>1073</v>
      </c>
      <c r="K2440" s="203" t="s">
        <v>634</v>
      </c>
      <c r="L2440" s="211">
        <v>41607.556817129604</v>
      </c>
      <c r="M2440" s="203" t="s">
        <v>630</v>
      </c>
      <c r="N2440" s="212">
        <v>4</v>
      </c>
      <c r="O2440" s="203" t="s">
        <v>1815</v>
      </c>
      <c r="P2440" s="212">
        <v>106500</v>
      </c>
      <c r="Q2440" s="205">
        <v>1</v>
      </c>
      <c r="R2440" s="203" t="s">
        <v>632</v>
      </c>
      <c r="S2440" s="211">
        <v>41590.627152777801</v>
      </c>
      <c r="T2440" s="212">
        <v>-2</v>
      </c>
      <c r="U2440" s="224">
        <v>53250</v>
      </c>
    </row>
    <row r="2441" spans="1:23" s="183" customFormat="1" hidden="1">
      <c r="A2441" s="203" t="s">
        <v>622</v>
      </c>
      <c r="B2441" s="203" t="s">
        <v>623</v>
      </c>
      <c r="C2441" s="203" t="s">
        <v>624</v>
      </c>
      <c r="D2441" s="203"/>
      <c r="E2441" s="203" t="s">
        <v>3459</v>
      </c>
      <c r="F2441" s="203" t="s">
        <v>3460</v>
      </c>
      <c r="G2441" s="205">
        <v>8</v>
      </c>
      <c r="H2441" s="203" t="s">
        <v>79</v>
      </c>
      <c r="I2441" s="203" t="s">
        <v>1072</v>
      </c>
      <c r="J2441" s="203" t="s">
        <v>1073</v>
      </c>
      <c r="K2441" s="203" t="s">
        <v>634</v>
      </c>
      <c r="L2441" s="211">
        <v>41607.556817129604</v>
      </c>
      <c r="M2441" s="203" t="s">
        <v>630</v>
      </c>
      <c r="N2441" s="212">
        <v>4</v>
      </c>
      <c r="O2441" s="203" t="s">
        <v>1815</v>
      </c>
      <c r="P2441" s="212">
        <v>106500</v>
      </c>
      <c r="Q2441" s="205">
        <v>2</v>
      </c>
      <c r="R2441" s="203" t="s">
        <v>632</v>
      </c>
      <c r="S2441" s="211">
        <v>41603.6508680556</v>
      </c>
      <c r="T2441" s="212">
        <v>-4</v>
      </c>
      <c r="U2441" s="224">
        <v>106500</v>
      </c>
    </row>
    <row r="2442" spans="1:23" s="183" customFormat="1" hidden="1">
      <c r="A2442" s="203" t="s">
        <v>622</v>
      </c>
      <c r="B2442" s="203" t="s">
        <v>623</v>
      </c>
      <c r="C2442" s="203" t="s">
        <v>624</v>
      </c>
      <c r="D2442" s="203"/>
      <c r="E2442" s="203" t="s">
        <v>3459</v>
      </c>
      <c r="F2442" s="203" t="s">
        <v>3461</v>
      </c>
      <c r="G2442" s="205">
        <v>1</v>
      </c>
      <c r="H2442" s="203" t="s">
        <v>79</v>
      </c>
      <c r="I2442" s="203" t="s">
        <v>1096</v>
      </c>
      <c r="J2442" s="203" t="s">
        <v>1097</v>
      </c>
      <c r="K2442" s="203" t="s">
        <v>629</v>
      </c>
      <c r="L2442" s="211">
        <v>41635.565393518496</v>
      </c>
      <c r="M2442" s="203" t="s">
        <v>630</v>
      </c>
      <c r="N2442" s="212">
        <v>2</v>
      </c>
      <c r="O2442" s="203" t="s">
        <v>725</v>
      </c>
      <c r="P2442" s="212">
        <v>13483800</v>
      </c>
      <c r="Q2442" s="205">
        <v>1</v>
      </c>
      <c r="R2442" s="203" t="s">
        <v>629</v>
      </c>
      <c r="S2442" s="203" t="s">
        <v>629</v>
      </c>
      <c r="T2442" s="212" t="s">
        <v>629</v>
      </c>
      <c r="U2442" s="224" t="s">
        <v>629</v>
      </c>
    </row>
    <row r="2443" spans="1:23" s="183" customFormat="1" hidden="1">
      <c r="A2443" s="203" t="s">
        <v>622</v>
      </c>
      <c r="B2443" s="203" t="s">
        <v>623</v>
      </c>
      <c r="C2443" s="203" t="s">
        <v>624</v>
      </c>
      <c r="D2443" s="203"/>
      <c r="E2443" s="203" t="s">
        <v>3459</v>
      </c>
      <c r="F2443" s="203" t="s">
        <v>3462</v>
      </c>
      <c r="G2443" s="205">
        <v>1</v>
      </c>
      <c r="H2443" s="203" t="s">
        <v>79</v>
      </c>
      <c r="I2443" s="203" t="s">
        <v>3463</v>
      </c>
      <c r="J2443" s="203" t="s">
        <v>3464</v>
      </c>
      <c r="K2443" s="203" t="s">
        <v>634</v>
      </c>
      <c r="L2443" s="211">
        <v>41607.690833333298</v>
      </c>
      <c r="M2443" s="203" t="s">
        <v>630</v>
      </c>
      <c r="N2443" s="212">
        <v>2</v>
      </c>
      <c r="O2443" s="203" t="s">
        <v>778</v>
      </c>
      <c r="P2443" s="212">
        <v>2475000</v>
      </c>
      <c r="Q2443" s="205">
        <v>1</v>
      </c>
      <c r="R2443" s="203" t="s">
        <v>632</v>
      </c>
      <c r="S2443" s="211">
        <v>41592.380856481497</v>
      </c>
      <c r="T2443" s="212">
        <v>-2</v>
      </c>
      <c r="U2443" s="224">
        <v>2475000</v>
      </c>
    </row>
    <row r="2444" spans="1:23" s="183" customFormat="1" hidden="1">
      <c r="A2444" s="203" t="s">
        <v>622</v>
      </c>
      <c r="B2444" s="203" t="s">
        <v>623</v>
      </c>
      <c r="C2444" s="203" t="s">
        <v>624</v>
      </c>
      <c r="D2444" s="203"/>
      <c r="E2444" s="203" t="s">
        <v>3459</v>
      </c>
      <c r="F2444" s="203" t="s">
        <v>3465</v>
      </c>
      <c r="G2444" s="205">
        <v>1</v>
      </c>
      <c r="H2444" s="203" t="s">
        <v>79</v>
      </c>
      <c r="I2444" s="203" t="s">
        <v>1735</v>
      </c>
      <c r="J2444" s="203" t="s">
        <v>3466</v>
      </c>
      <c r="K2444" s="203" t="s">
        <v>634</v>
      </c>
      <c r="L2444" s="211">
        <v>41597.355740740699</v>
      </c>
      <c r="M2444" s="203" t="s">
        <v>630</v>
      </c>
      <c r="N2444" s="212">
        <v>3</v>
      </c>
      <c r="O2444" s="203" t="s">
        <v>675</v>
      </c>
      <c r="P2444" s="212">
        <v>7717545</v>
      </c>
      <c r="Q2444" s="205">
        <v>1</v>
      </c>
      <c r="R2444" s="203" t="s">
        <v>632</v>
      </c>
      <c r="S2444" s="211">
        <v>41605.602407407401</v>
      </c>
      <c r="T2444" s="212">
        <v>-3</v>
      </c>
      <c r="U2444" s="224">
        <v>7717545</v>
      </c>
    </row>
    <row r="2445" spans="1:23" s="183" customFormat="1" hidden="1">
      <c r="A2445" s="203" t="s">
        <v>622</v>
      </c>
      <c r="B2445" s="203" t="s">
        <v>623</v>
      </c>
      <c r="C2445" s="203" t="s">
        <v>624</v>
      </c>
      <c r="D2445" s="203"/>
      <c r="E2445" s="203" t="s">
        <v>3459</v>
      </c>
      <c r="F2445" s="203" t="s">
        <v>3467</v>
      </c>
      <c r="G2445" s="205">
        <v>1</v>
      </c>
      <c r="H2445" s="203" t="s">
        <v>79</v>
      </c>
      <c r="I2445" s="203" t="s">
        <v>904</v>
      </c>
      <c r="J2445" s="203" t="s">
        <v>450</v>
      </c>
      <c r="K2445" s="203" t="s">
        <v>634</v>
      </c>
      <c r="L2445" s="211">
        <v>41607.6256712963</v>
      </c>
      <c r="M2445" s="203" t="s">
        <v>630</v>
      </c>
      <c r="N2445" s="212">
        <v>4</v>
      </c>
      <c r="O2445" s="203" t="s">
        <v>906</v>
      </c>
      <c r="P2445" s="212">
        <v>3868483.52</v>
      </c>
      <c r="Q2445" s="205">
        <v>1</v>
      </c>
      <c r="R2445" s="203" t="s">
        <v>632</v>
      </c>
      <c r="S2445" s="211">
        <v>41605.631446759297</v>
      </c>
      <c r="T2445" s="212">
        <v>-4</v>
      </c>
      <c r="U2445" s="224">
        <v>3868483.52</v>
      </c>
    </row>
    <row r="2446" spans="1:23" s="183" customFormat="1" hidden="1">
      <c r="A2446" s="203" t="s">
        <v>622</v>
      </c>
      <c r="B2446" s="203" t="s">
        <v>623</v>
      </c>
      <c r="C2446" s="203" t="s">
        <v>624</v>
      </c>
      <c r="D2446" s="228"/>
      <c r="E2446" s="203" t="s">
        <v>3459</v>
      </c>
      <c r="F2446" s="203" t="s">
        <v>3467</v>
      </c>
      <c r="G2446" s="205">
        <v>2</v>
      </c>
      <c r="H2446" s="203" t="s">
        <v>79</v>
      </c>
      <c r="I2446" s="203" t="s">
        <v>1565</v>
      </c>
      <c r="J2446" s="203" t="s">
        <v>468</v>
      </c>
      <c r="K2446" s="203" t="s">
        <v>634</v>
      </c>
      <c r="L2446" s="211">
        <v>41607.6256712963</v>
      </c>
      <c r="M2446" s="203" t="s">
        <v>655</v>
      </c>
      <c r="N2446" s="212">
        <v>1</v>
      </c>
      <c r="O2446" s="203" t="s">
        <v>664</v>
      </c>
      <c r="P2446" s="212">
        <v>312119.78999999998</v>
      </c>
      <c r="Q2446" s="205">
        <v>1</v>
      </c>
      <c r="R2446" s="203" t="s">
        <v>632</v>
      </c>
      <c r="S2446" s="211">
        <v>41605.6326736111</v>
      </c>
      <c r="T2446" s="212">
        <v>-1</v>
      </c>
      <c r="U2446" s="224">
        <v>312119.78999999998</v>
      </c>
    </row>
    <row r="2447" spans="1:23" ht="14.25" customHeight="1">
      <c r="A2447" s="203" t="s">
        <v>622</v>
      </c>
      <c r="B2447" s="203" t="s">
        <v>623</v>
      </c>
      <c r="C2447" s="206" t="s">
        <v>624</v>
      </c>
      <c r="D2447" s="207"/>
      <c r="E2447" s="188" t="s">
        <v>3459</v>
      </c>
      <c r="F2447" s="203" t="s">
        <v>3468</v>
      </c>
      <c r="G2447" s="205">
        <v>1</v>
      </c>
      <c r="H2447" s="206" t="s">
        <v>79</v>
      </c>
      <c r="I2447" s="188" t="s">
        <v>3202</v>
      </c>
      <c r="J2447" s="190" t="s">
        <v>3203</v>
      </c>
      <c r="K2447" s="188" t="s">
        <v>634</v>
      </c>
      <c r="L2447" s="213">
        <v>41621.571712962999</v>
      </c>
      <c r="M2447" s="206" t="s">
        <v>630</v>
      </c>
      <c r="N2447" s="214">
        <v>1</v>
      </c>
      <c r="O2447" s="188" t="s">
        <v>1190</v>
      </c>
      <c r="P2447" s="212">
        <v>8400900</v>
      </c>
      <c r="Q2447" s="225">
        <v>1</v>
      </c>
      <c r="R2447" s="188" t="s">
        <v>632</v>
      </c>
      <c r="S2447" s="213">
        <v>41613.643275463</v>
      </c>
      <c r="T2447" s="226">
        <v>-1</v>
      </c>
      <c r="U2447" s="224">
        <v>8400900</v>
      </c>
      <c r="V2447" s="227">
        <f>L2447-S2447</f>
        <v>7.9284374999988358</v>
      </c>
      <c r="W2447" s="193" t="s">
        <v>635</v>
      </c>
    </row>
    <row r="2448" spans="1:23" s="183" customFormat="1" hidden="1">
      <c r="A2448" s="203" t="s">
        <v>622</v>
      </c>
      <c r="B2448" s="203" t="s">
        <v>623</v>
      </c>
      <c r="C2448" s="203" t="s">
        <v>624</v>
      </c>
      <c r="D2448" s="208"/>
      <c r="E2448" s="203" t="s">
        <v>3459</v>
      </c>
      <c r="F2448" s="203" t="s">
        <v>629</v>
      </c>
      <c r="G2448" s="205" t="s">
        <v>629</v>
      </c>
      <c r="H2448" s="203" t="s">
        <v>79</v>
      </c>
      <c r="I2448" s="203" t="s">
        <v>1091</v>
      </c>
      <c r="J2448" s="203" t="s">
        <v>1092</v>
      </c>
      <c r="K2448" s="203" t="s">
        <v>629</v>
      </c>
      <c r="L2448" s="211">
        <v>41579.601238425901</v>
      </c>
      <c r="M2448" s="203" t="s">
        <v>630</v>
      </c>
      <c r="N2448" s="212">
        <v>25</v>
      </c>
      <c r="O2448" s="203" t="s">
        <v>629</v>
      </c>
      <c r="P2448" s="212">
        <v>762846.5</v>
      </c>
      <c r="Q2448" s="205">
        <v>1</v>
      </c>
      <c r="R2448" s="203" t="s">
        <v>632</v>
      </c>
      <c r="S2448" s="211">
        <v>41590.627152777801</v>
      </c>
      <c r="T2448" s="212">
        <v>-25</v>
      </c>
      <c r="U2448" s="224">
        <v>762846.5</v>
      </c>
    </row>
    <row r="2449" spans="1:21" s="183" customFormat="1" hidden="1">
      <c r="A2449" s="203" t="s">
        <v>622</v>
      </c>
      <c r="B2449" s="203" t="s">
        <v>623</v>
      </c>
      <c r="C2449" s="203" t="s">
        <v>624</v>
      </c>
      <c r="D2449" s="203"/>
      <c r="E2449" s="203" t="s">
        <v>3459</v>
      </c>
      <c r="F2449" s="203" t="s">
        <v>629</v>
      </c>
      <c r="G2449" s="205" t="s">
        <v>629</v>
      </c>
      <c r="H2449" s="203" t="s">
        <v>79</v>
      </c>
      <c r="I2449" s="203" t="s">
        <v>1091</v>
      </c>
      <c r="J2449" s="203" t="s">
        <v>1092</v>
      </c>
      <c r="K2449" s="203" t="s">
        <v>629</v>
      </c>
      <c r="L2449" s="211">
        <v>41579.601238425901</v>
      </c>
      <c r="M2449" s="203" t="s">
        <v>630</v>
      </c>
      <c r="N2449" s="212">
        <v>25</v>
      </c>
      <c r="O2449" s="203" t="s">
        <v>629</v>
      </c>
      <c r="P2449" s="212">
        <v>762846.5</v>
      </c>
      <c r="Q2449" s="205">
        <v>2</v>
      </c>
      <c r="R2449" s="203" t="s">
        <v>632</v>
      </c>
      <c r="S2449" s="211">
        <v>41603.650856481501</v>
      </c>
      <c r="T2449" s="212">
        <v>-50</v>
      </c>
      <c r="U2449" s="224">
        <v>1525693</v>
      </c>
    </row>
    <row r="2450" spans="1:21" s="183" customFormat="1" hidden="1">
      <c r="A2450" s="203" t="s">
        <v>622</v>
      </c>
      <c r="B2450" s="203" t="s">
        <v>623</v>
      </c>
      <c r="C2450" s="203" t="s">
        <v>624</v>
      </c>
      <c r="D2450" s="203"/>
      <c r="E2450" s="203" t="s">
        <v>3459</v>
      </c>
      <c r="F2450" s="203" t="s">
        <v>629</v>
      </c>
      <c r="G2450" s="205" t="s">
        <v>629</v>
      </c>
      <c r="H2450" s="203" t="s">
        <v>79</v>
      </c>
      <c r="I2450" s="203" t="s">
        <v>1051</v>
      </c>
      <c r="J2450" s="203" t="s">
        <v>443</v>
      </c>
      <c r="K2450" s="203" t="s">
        <v>629</v>
      </c>
      <c r="L2450" s="211">
        <v>41579.601238425901</v>
      </c>
      <c r="M2450" s="203" t="s">
        <v>630</v>
      </c>
      <c r="N2450" s="212">
        <v>200</v>
      </c>
      <c r="O2450" s="203" t="s">
        <v>629</v>
      </c>
      <c r="P2450" s="212">
        <v>289008</v>
      </c>
      <c r="Q2450" s="205">
        <v>1</v>
      </c>
      <c r="R2450" s="203" t="s">
        <v>632</v>
      </c>
      <c r="S2450" s="211">
        <v>41590.627141203702</v>
      </c>
      <c r="T2450" s="212">
        <v>-200</v>
      </c>
      <c r="U2450" s="224">
        <v>289008</v>
      </c>
    </row>
    <row r="2451" spans="1:21" s="183" customFormat="1" hidden="1">
      <c r="A2451" s="203" t="s">
        <v>622</v>
      </c>
      <c r="B2451" s="203" t="s">
        <v>623</v>
      </c>
      <c r="C2451" s="203" t="s">
        <v>624</v>
      </c>
      <c r="D2451" s="203"/>
      <c r="E2451" s="203" t="s">
        <v>3459</v>
      </c>
      <c r="F2451" s="203" t="s">
        <v>629</v>
      </c>
      <c r="G2451" s="205" t="s">
        <v>629</v>
      </c>
      <c r="H2451" s="203" t="s">
        <v>79</v>
      </c>
      <c r="I2451" s="203" t="s">
        <v>1051</v>
      </c>
      <c r="J2451" s="203" t="s">
        <v>443</v>
      </c>
      <c r="K2451" s="203" t="s">
        <v>629</v>
      </c>
      <c r="L2451" s="211">
        <v>41579.601238425901</v>
      </c>
      <c r="M2451" s="203" t="s">
        <v>630</v>
      </c>
      <c r="N2451" s="212">
        <v>200</v>
      </c>
      <c r="O2451" s="203" t="s">
        <v>629</v>
      </c>
      <c r="P2451" s="212">
        <v>289008</v>
      </c>
      <c r="Q2451" s="205">
        <v>2</v>
      </c>
      <c r="R2451" s="203" t="s">
        <v>632</v>
      </c>
      <c r="S2451" s="211">
        <v>41603.650856481501</v>
      </c>
      <c r="T2451" s="212">
        <v>-100</v>
      </c>
      <c r="U2451" s="224">
        <v>144504</v>
      </c>
    </row>
    <row r="2452" spans="1:21" s="183" customFormat="1" hidden="1">
      <c r="A2452" s="203" t="s">
        <v>622</v>
      </c>
      <c r="B2452" s="203" t="s">
        <v>623</v>
      </c>
      <c r="C2452" s="203" t="s">
        <v>624</v>
      </c>
      <c r="D2452" s="203"/>
      <c r="E2452" s="203" t="s">
        <v>3459</v>
      </c>
      <c r="F2452" s="203" t="s">
        <v>629</v>
      </c>
      <c r="G2452" s="205" t="s">
        <v>629</v>
      </c>
      <c r="H2452" s="203" t="s">
        <v>79</v>
      </c>
      <c r="I2452" s="203" t="s">
        <v>1093</v>
      </c>
      <c r="J2452" s="203" t="s">
        <v>445</v>
      </c>
      <c r="K2452" s="203" t="s">
        <v>629</v>
      </c>
      <c r="L2452" s="211">
        <v>41579.601238425901</v>
      </c>
      <c r="M2452" s="203" t="s">
        <v>630</v>
      </c>
      <c r="N2452" s="212">
        <v>2</v>
      </c>
      <c r="O2452" s="203" t="s">
        <v>629</v>
      </c>
      <c r="P2452" s="212">
        <v>8843.7199999999993</v>
      </c>
      <c r="Q2452" s="205">
        <v>1</v>
      </c>
      <c r="R2452" s="203" t="s">
        <v>632</v>
      </c>
      <c r="S2452" s="211">
        <v>41590.627141203702</v>
      </c>
      <c r="T2452" s="212">
        <v>-2</v>
      </c>
      <c r="U2452" s="224">
        <v>8843.7199999999993</v>
      </c>
    </row>
    <row r="2453" spans="1:21" s="183" customFormat="1" hidden="1">
      <c r="A2453" s="203" t="s">
        <v>622</v>
      </c>
      <c r="B2453" s="203" t="s">
        <v>623</v>
      </c>
      <c r="C2453" s="203" t="s">
        <v>624</v>
      </c>
      <c r="D2453" s="203"/>
      <c r="E2453" s="203" t="s">
        <v>3459</v>
      </c>
      <c r="F2453" s="203" t="s">
        <v>629</v>
      </c>
      <c r="G2453" s="205" t="s">
        <v>629</v>
      </c>
      <c r="H2453" s="203" t="s">
        <v>79</v>
      </c>
      <c r="I2453" s="203" t="s">
        <v>1311</v>
      </c>
      <c r="J2453" s="203" t="s">
        <v>1312</v>
      </c>
      <c r="K2453" s="203" t="s">
        <v>629</v>
      </c>
      <c r="L2453" s="211">
        <v>41579.601238425901</v>
      </c>
      <c r="M2453" s="203" t="s">
        <v>630</v>
      </c>
      <c r="N2453" s="212">
        <v>2</v>
      </c>
      <c r="O2453" s="203" t="s">
        <v>629</v>
      </c>
      <c r="P2453" s="212">
        <v>130000</v>
      </c>
      <c r="Q2453" s="205">
        <v>1</v>
      </c>
      <c r="R2453" s="203" t="s">
        <v>632</v>
      </c>
      <c r="S2453" s="211">
        <v>41590.627141203702</v>
      </c>
      <c r="T2453" s="212">
        <v>-2</v>
      </c>
      <c r="U2453" s="224">
        <v>130000</v>
      </c>
    </row>
    <row r="2454" spans="1:21" s="183" customFormat="1" hidden="1">
      <c r="A2454" s="203" t="s">
        <v>622</v>
      </c>
      <c r="B2454" s="203" t="s">
        <v>623</v>
      </c>
      <c r="C2454" s="203" t="s">
        <v>624</v>
      </c>
      <c r="D2454" s="203"/>
      <c r="E2454" s="203" t="s">
        <v>3459</v>
      </c>
      <c r="F2454" s="203" t="s">
        <v>629</v>
      </c>
      <c r="G2454" s="205" t="s">
        <v>629</v>
      </c>
      <c r="H2454" s="203" t="s">
        <v>79</v>
      </c>
      <c r="I2454" s="203" t="s">
        <v>1062</v>
      </c>
      <c r="J2454" s="203" t="s">
        <v>1063</v>
      </c>
      <c r="K2454" s="203" t="s">
        <v>629</v>
      </c>
      <c r="L2454" s="211">
        <v>41579.601238425901</v>
      </c>
      <c r="M2454" s="203" t="s">
        <v>630</v>
      </c>
      <c r="N2454" s="212">
        <v>2</v>
      </c>
      <c r="O2454" s="203" t="s">
        <v>629</v>
      </c>
      <c r="P2454" s="212">
        <v>43500</v>
      </c>
      <c r="Q2454" s="205">
        <v>1</v>
      </c>
      <c r="R2454" s="203" t="s">
        <v>632</v>
      </c>
      <c r="S2454" s="211">
        <v>41590.627141203702</v>
      </c>
      <c r="T2454" s="212">
        <v>-2</v>
      </c>
      <c r="U2454" s="224">
        <v>43500</v>
      </c>
    </row>
    <row r="2455" spans="1:21" s="183" customFormat="1" hidden="1">
      <c r="A2455" s="203" t="s">
        <v>622</v>
      </c>
      <c r="B2455" s="203" t="s">
        <v>623</v>
      </c>
      <c r="C2455" s="203" t="s">
        <v>624</v>
      </c>
      <c r="D2455" s="203"/>
      <c r="E2455" s="203" t="s">
        <v>3459</v>
      </c>
      <c r="F2455" s="203" t="s">
        <v>629</v>
      </c>
      <c r="G2455" s="205" t="s">
        <v>629</v>
      </c>
      <c r="H2455" s="203" t="s">
        <v>79</v>
      </c>
      <c r="I2455" s="203" t="s">
        <v>1064</v>
      </c>
      <c r="J2455" s="203" t="s">
        <v>1065</v>
      </c>
      <c r="K2455" s="203" t="s">
        <v>629</v>
      </c>
      <c r="L2455" s="211">
        <v>41579.601238425901</v>
      </c>
      <c r="M2455" s="203" t="s">
        <v>630</v>
      </c>
      <c r="N2455" s="212">
        <v>2</v>
      </c>
      <c r="O2455" s="203" t="s">
        <v>629</v>
      </c>
      <c r="P2455" s="212">
        <v>6856.34</v>
      </c>
      <c r="Q2455" s="205">
        <v>1</v>
      </c>
      <c r="R2455" s="203" t="s">
        <v>632</v>
      </c>
      <c r="S2455" s="211">
        <v>41590.627141203702</v>
      </c>
      <c r="T2455" s="212">
        <v>-2</v>
      </c>
      <c r="U2455" s="224">
        <v>6856.34</v>
      </c>
    </row>
    <row r="2456" spans="1:21" s="183" customFormat="1" hidden="1">
      <c r="A2456" s="203" t="s">
        <v>622</v>
      </c>
      <c r="B2456" s="203" t="s">
        <v>623</v>
      </c>
      <c r="C2456" s="203" t="s">
        <v>624</v>
      </c>
      <c r="D2456" s="203"/>
      <c r="E2456" s="203" t="s">
        <v>3459</v>
      </c>
      <c r="F2456" s="203" t="s">
        <v>629</v>
      </c>
      <c r="G2456" s="205" t="s">
        <v>629</v>
      </c>
      <c r="H2456" s="203" t="s">
        <v>79</v>
      </c>
      <c r="I2456" s="203" t="s">
        <v>1066</v>
      </c>
      <c r="J2456" s="203" t="s">
        <v>2796</v>
      </c>
      <c r="K2456" s="203" t="s">
        <v>629</v>
      </c>
      <c r="L2456" s="211">
        <v>41579.601238425901</v>
      </c>
      <c r="M2456" s="203" t="s">
        <v>630</v>
      </c>
      <c r="N2456" s="212">
        <v>2</v>
      </c>
      <c r="O2456" s="203" t="s">
        <v>629</v>
      </c>
      <c r="P2456" s="212">
        <v>33000</v>
      </c>
      <c r="Q2456" s="205">
        <v>1</v>
      </c>
      <c r="R2456" s="203" t="s">
        <v>632</v>
      </c>
      <c r="S2456" s="211">
        <v>41590.627141203702</v>
      </c>
      <c r="T2456" s="212">
        <v>-2</v>
      </c>
      <c r="U2456" s="224">
        <v>33000</v>
      </c>
    </row>
    <row r="2457" spans="1:21" s="183" customFormat="1" hidden="1">
      <c r="A2457" s="203" t="s">
        <v>622</v>
      </c>
      <c r="B2457" s="203" t="s">
        <v>623</v>
      </c>
      <c r="C2457" s="203" t="s">
        <v>624</v>
      </c>
      <c r="D2457" s="203"/>
      <c r="E2457" s="203" t="s">
        <v>3459</v>
      </c>
      <c r="F2457" s="203" t="s">
        <v>629</v>
      </c>
      <c r="G2457" s="205" t="s">
        <v>629</v>
      </c>
      <c r="H2457" s="203" t="s">
        <v>79</v>
      </c>
      <c r="I2457" s="203" t="s">
        <v>1066</v>
      </c>
      <c r="J2457" s="203" t="s">
        <v>2796</v>
      </c>
      <c r="K2457" s="203" t="s">
        <v>629</v>
      </c>
      <c r="L2457" s="211">
        <v>41579.601238425901</v>
      </c>
      <c r="M2457" s="203" t="s">
        <v>630</v>
      </c>
      <c r="N2457" s="212">
        <v>2</v>
      </c>
      <c r="O2457" s="203" t="s">
        <v>629</v>
      </c>
      <c r="P2457" s="212">
        <v>33000</v>
      </c>
      <c r="Q2457" s="205">
        <v>2</v>
      </c>
      <c r="R2457" s="203" t="s">
        <v>632</v>
      </c>
      <c r="S2457" s="211">
        <v>41603.6508680556</v>
      </c>
      <c r="T2457" s="212">
        <v>-4</v>
      </c>
      <c r="U2457" s="224">
        <v>66000</v>
      </c>
    </row>
    <row r="2458" spans="1:21" s="183" customFormat="1" hidden="1">
      <c r="A2458" s="203" t="s">
        <v>622</v>
      </c>
      <c r="B2458" s="203" t="s">
        <v>623</v>
      </c>
      <c r="C2458" s="203" t="s">
        <v>624</v>
      </c>
      <c r="D2458" s="203"/>
      <c r="E2458" s="203" t="s">
        <v>3459</v>
      </c>
      <c r="F2458" s="203" t="s">
        <v>629</v>
      </c>
      <c r="G2458" s="205" t="s">
        <v>629</v>
      </c>
      <c r="H2458" s="203" t="s">
        <v>79</v>
      </c>
      <c r="I2458" s="203" t="s">
        <v>678</v>
      </c>
      <c r="J2458" s="203" t="s">
        <v>679</v>
      </c>
      <c r="K2458" s="203" t="s">
        <v>629</v>
      </c>
      <c r="L2458" s="211">
        <v>41579.601238425901</v>
      </c>
      <c r="M2458" s="203" t="s">
        <v>630</v>
      </c>
      <c r="N2458" s="212">
        <v>200</v>
      </c>
      <c r="O2458" s="203" t="s">
        <v>629</v>
      </c>
      <c r="P2458" s="212">
        <v>450000</v>
      </c>
      <c r="Q2458" s="205">
        <v>1</v>
      </c>
      <c r="R2458" s="203" t="s">
        <v>632</v>
      </c>
      <c r="S2458" s="211">
        <v>41590.627152777801</v>
      </c>
      <c r="T2458" s="212">
        <v>-200</v>
      </c>
      <c r="U2458" s="224">
        <v>450000</v>
      </c>
    </row>
    <row r="2459" spans="1:21" s="183" customFormat="1" hidden="1">
      <c r="A2459" s="203" t="s">
        <v>622</v>
      </c>
      <c r="B2459" s="203" t="s">
        <v>623</v>
      </c>
      <c r="C2459" s="203" t="s">
        <v>624</v>
      </c>
      <c r="D2459" s="203"/>
      <c r="E2459" s="203" t="s">
        <v>3459</v>
      </c>
      <c r="F2459" s="203" t="s">
        <v>629</v>
      </c>
      <c r="G2459" s="205" t="s">
        <v>629</v>
      </c>
      <c r="H2459" s="203" t="s">
        <v>79</v>
      </c>
      <c r="I2459" s="203" t="s">
        <v>678</v>
      </c>
      <c r="J2459" s="203" t="s">
        <v>679</v>
      </c>
      <c r="K2459" s="203" t="s">
        <v>629</v>
      </c>
      <c r="L2459" s="211">
        <v>41579.601238425901</v>
      </c>
      <c r="M2459" s="203" t="s">
        <v>630</v>
      </c>
      <c r="N2459" s="212">
        <v>200</v>
      </c>
      <c r="O2459" s="203" t="s">
        <v>629</v>
      </c>
      <c r="P2459" s="212">
        <v>450000</v>
      </c>
      <c r="Q2459" s="205">
        <v>2</v>
      </c>
      <c r="R2459" s="203" t="s">
        <v>632</v>
      </c>
      <c r="S2459" s="211">
        <v>41603.6508680556</v>
      </c>
      <c r="T2459" s="212">
        <v>-100</v>
      </c>
      <c r="U2459" s="224">
        <v>225000</v>
      </c>
    </row>
    <row r="2460" spans="1:21" s="183" customFormat="1" hidden="1">
      <c r="A2460" s="203" t="s">
        <v>622</v>
      </c>
      <c r="B2460" s="203" t="s">
        <v>623</v>
      </c>
      <c r="C2460" s="203" t="s">
        <v>624</v>
      </c>
      <c r="D2460" s="203"/>
      <c r="E2460" s="203" t="s">
        <v>3459</v>
      </c>
      <c r="F2460" s="203" t="s">
        <v>629</v>
      </c>
      <c r="G2460" s="205" t="s">
        <v>629</v>
      </c>
      <c r="H2460" s="203" t="s">
        <v>79</v>
      </c>
      <c r="I2460" s="203" t="s">
        <v>1009</v>
      </c>
      <c r="J2460" s="203" t="s">
        <v>1010</v>
      </c>
      <c r="K2460" s="203" t="s">
        <v>629</v>
      </c>
      <c r="L2460" s="211">
        <v>41579.601238425901</v>
      </c>
      <c r="M2460" s="203" t="s">
        <v>630</v>
      </c>
      <c r="N2460" s="212">
        <v>3</v>
      </c>
      <c r="O2460" s="203" t="s">
        <v>629</v>
      </c>
      <c r="P2460" s="212">
        <v>182198.82</v>
      </c>
      <c r="Q2460" s="205">
        <v>1</v>
      </c>
      <c r="R2460" s="203" t="s">
        <v>632</v>
      </c>
      <c r="S2460" s="211">
        <v>41590.627141203702</v>
      </c>
      <c r="T2460" s="212">
        <v>-3</v>
      </c>
      <c r="U2460" s="224">
        <v>182198.82</v>
      </c>
    </row>
    <row r="2461" spans="1:21" s="183" customFormat="1" hidden="1">
      <c r="A2461" s="203" t="s">
        <v>622</v>
      </c>
      <c r="B2461" s="203" t="s">
        <v>623</v>
      </c>
      <c r="C2461" s="203" t="s">
        <v>624</v>
      </c>
      <c r="D2461" s="203"/>
      <c r="E2461" s="203" t="s">
        <v>3459</v>
      </c>
      <c r="F2461" s="203" t="s">
        <v>629</v>
      </c>
      <c r="G2461" s="205" t="s">
        <v>629</v>
      </c>
      <c r="H2461" s="203" t="s">
        <v>79</v>
      </c>
      <c r="I2461" s="203" t="s">
        <v>1009</v>
      </c>
      <c r="J2461" s="203" t="s">
        <v>1010</v>
      </c>
      <c r="K2461" s="203" t="s">
        <v>629</v>
      </c>
      <c r="L2461" s="211">
        <v>41579.601238425901</v>
      </c>
      <c r="M2461" s="203" t="s">
        <v>630</v>
      </c>
      <c r="N2461" s="212">
        <v>3</v>
      </c>
      <c r="O2461" s="203" t="s">
        <v>629</v>
      </c>
      <c r="P2461" s="212">
        <v>182198.82</v>
      </c>
      <c r="Q2461" s="205">
        <v>2</v>
      </c>
      <c r="R2461" s="203" t="s">
        <v>632</v>
      </c>
      <c r="S2461" s="211">
        <v>41603.6508680556</v>
      </c>
      <c r="T2461" s="212">
        <v>-4</v>
      </c>
      <c r="U2461" s="224">
        <v>242931.76</v>
      </c>
    </row>
    <row r="2462" spans="1:21" s="183" customFormat="1" hidden="1">
      <c r="A2462" s="203" t="s">
        <v>622</v>
      </c>
      <c r="B2462" s="203" t="s">
        <v>623</v>
      </c>
      <c r="C2462" s="203" t="s">
        <v>624</v>
      </c>
      <c r="D2462" s="203"/>
      <c r="E2462" s="203" t="s">
        <v>3459</v>
      </c>
      <c r="F2462" s="203" t="s">
        <v>629</v>
      </c>
      <c r="G2462" s="205" t="s">
        <v>629</v>
      </c>
      <c r="H2462" s="203" t="s">
        <v>79</v>
      </c>
      <c r="I2462" s="203" t="s">
        <v>1072</v>
      </c>
      <c r="J2462" s="203" t="s">
        <v>1073</v>
      </c>
      <c r="K2462" s="203" t="s">
        <v>629</v>
      </c>
      <c r="L2462" s="211">
        <v>41579.601238425901</v>
      </c>
      <c r="M2462" s="203" t="s">
        <v>630</v>
      </c>
      <c r="N2462" s="212">
        <v>2</v>
      </c>
      <c r="O2462" s="203" t="s">
        <v>629</v>
      </c>
      <c r="P2462" s="212">
        <v>53250</v>
      </c>
      <c r="Q2462" s="205">
        <v>1</v>
      </c>
      <c r="R2462" s="203" t="s">
        <v>632</v>
      </c>
      <c r="S2462" s="211">
        <v>41590.627152777801</v>
      </c>
      <c r="T2462" s="212">
        <v>-2</v>
      </c>
      <c r="U2462" s="224">
        <v>53250</v>
      </c>
    </row>
    <row r="2463" spans="1:21" s="183" customFormat="1" hidden="1">
      <c r="A2463" s="203" t="s">
        <v>622</v>
      </c>
      <c r="B2463" s="203" t="s">
        <v>623</v>
      </c>
      <c r="C2463" s="203" t="s">
        <v>624</v>
      </c>
      <c r="D2463" s="203"/>
      <c r="E2463" s="203" t="s">
        <v>3459</v>
      </c>
      <c r="F2463" s="203" t="s">
        <v>629</v>
      </c>
      <c r="G2463" s="205" t="s">
        <v>629</v>
      </c>
      <c r="H2463" s="203" t="s">
        <v>79</v>
      </c>
      <c r="I2463" s="203" t="s">
        <v>1072</v>
      </c>
      <c r="J2463" s="203" t="s">
        <v>1073</v>
      </c>
      <c r="K2463" s="203" t="s">
        <v>629</v>
      </c>
      <c r="L2463" s="211">
        <v>41579.601238425901</v>
      </c>
      <c r="M2463" s="203" t="s">
        <v>630</v>
      </c>
      <c r="N2463" s="212">
        <v>2</v>
      </c>
      <c r="O2463" s="203" t="s">
        <v>629</v>
      </c>
      <c r="P2463" s="212">
        <v>53250</v>
      </c>
      <c r="Q2463" s="205">
        <v>2</v>
      </c>
      <c r="R2463" s="203" t="s">
        <v>632</v>
      </c>
      <c r="S2463" s="211">
        <v>41603.6508680556</v>
      </c>
      <c r="T2463" s="212">
        <v>-4</v>
      </c>
      <c r="U2463" s="224">
        <v>106500</v>
      </c>
    </row>
    <row r="2464" spans="1:21" s="183" customFormat="1" hidden="1">
      <c r="A2464" s="203" t="s">
        <v>622</v>
      </c>
      <c r="B2464" s="203" t="s">
        <v>623</v>
      </c>
      <c r="C2464" s="203" t="s">
        <v>624</v>
      </c>
      <c r="D2464" s="203"/>
      <c r="E2464" s="203" t="s">
        <v>3459</v>
      </c>
      <c r="F2464" s="203" t="s">
        <v>629</v>
      </c>
      <c r="G2464" s="205" t="s">
        <v>629</v>
      </c>
      <c r="H2464" s="203" t="s">
        <v>79</v>
      </c>
      <c r="I2464" s="203" t="s">
        <v>1154</v>
      </c>
      <c r="J2464" s="203" t="s">
        <v>368</v>
      </c>
      <c r="K2464" s="203" t="s">
        <v>629</v>
      </c>
      <c r="L2464" s="211">
        <v>41579.601238425901</v>
      </c>
      <c r="M2464" s="203" t="s">
        <v>630</v>
      </c>
      <c r="N2464" s="212">
        <v>2</v>
      </c>
      <c r="O2464" s="203" t="s">
        <v>629</v>
      </c>
      <c r="P2464" s="212">
        <v>87890.62</v>
      </c>
      <c r="Q2464" s="205">
        <v>1</v>
      </c>
      <c r="R2464" s="203" t="s">
        <v>632</v>
      </c>
      <c r="S2464" s="211">
        <v>41590.627141203702</v>
      </c>
      <c r="T2464" s="212">
        <v>-2</v>
      </c>
      <c r="U2464" s="224">
        <v>87890.62</v>
      </c>
    </row>
    <row r="2465" spans="1:23" s="183" customFormat="1" hidden="1">
      <c r="A2465" s="203" t="s">
        <v>622</v>
      </c>
      <c r="B2465" s="203" t="s">
        <v>623</v>
      </c>
      <c r="C2465" s="203" t="s">
        <v>624</v>
      </c>
      <c r="D2465" s="203"/>
      <c r="E2465" s="203" t="s">
        <v>3459</v>
      </c>
      <c r="F2465" s="203" t="s">
        <v>629</v>
      </c>
      <c r="G2465" s="205" t="s">
        <v>629</v>
      </c>
      <c r="H2465" s="203" t="s">
        <v>79</v>
      </c>
      <c r="I2465" s="203" t="s">
        <v>1154</v>
      </c>
      <c r="J2465" s="203" t="s">
        <v>368</v>
      </c>
      <c r="K2465" s="203" t="s">
        <v>629</v>
      </c>
      <c r="L2465" s="211">
        <v>41579.601238425901</v>
      </c>
      <c r="M2465" s="203" t="s">
        <v>630</v>
      </c>
      <c r="N2465" s="212">
        <v>2</v>
      </c>
      <c r="O2465" s="203" t="s">
        <v>629</v>
      </c>
      <c r="P2465" s="212">
        <v>87890.62</v>
      </c>
      <c r="Q2465" s="205">
        <v>2</v>
      </c>
      <c r="R2465" s="203" t="s">
        <v>632</v>
      </c>
      <c r="S2465" s="211">
        <v>41603.6508680556</v>
      </c>
      <c r="T2465" s="212">
        <v>-3</v>
      </c>
      <c r="U2465" s="224">
        <v>131835.93</v>
      </c>
    </row>
    <row r="2466" spans="1:23" s="183" customFormat="1" hidden="1">
      <c r="A2466" s="203" t="s">
        <v>622</v>
      </c>
      <c r="B2466" s="203" t="s">
        <v>623</v>
      </c>
      <c r="C2466" s="203" t="s">
        <v>624</v>
      </c>
      <c r="D2466" s="203"/>
      <c r="E2466" s="203" t="s">
        <v>3459</v>
      </c>
      <c r="F2466" s="203" t="s">
        <v>629</v>
      </c>
      <c r="G2466" s="205" t="s">
        <v>629</v>
      </c>
      <c r="H2466" s="203" t="s">
        <v>79</v>
      </c>
      <c r="I2466" s="203" t="s">
        <v>1507</v>
      </c>
      <c r="J2466" s="203" t="s">
        <v>375</v>
      </c>
      <c r="K2466" s="203" t="s">
        <v>629</v>
      </c>
      <c r="L2466" s="211">
        <v>41579.601238425901</v>
      </c>
      <c r="M2466" s="203" t="s">
        <v>630</v>
      </c>
      <c r="N2466" s="212">
        <v>1</v>
      </c>
      <c r="O2466" s="203" t="s">
        <v>629</v>
      </c>
      <c r="P2466" s="212">
        <v>110673.75</v>
      </c>
      <c r="Q2466" s="205">
        <v>1</v>
      </c>
      <c r="R2466" s="203" t="s">
        <v>632</v>
      </c>
      <c r="S2466" s="211">
        <v>41590.627141203702</v>
      </c>
      <c r="T2466" s="212">
        <v>-1</v>
      </c>
      <c r="U2466" s="224">
        <v>110673.75</v>
      </c>
    </row>
    <row r="2467" spans="1:23" s="183" customFormat="1" hidden="1">
      <c r="A2467" s="203" t="s">
        <v>622</v>
      </c>
      <c r="B2467" s="203" t="s">
        <v>623</v>
      </c>
      <c r="C2467" s="203" t="s">
        <v>624</v>
      </c>
      <c r="D2467" s="203"/>
      <c r="E2467" s="203" t="s">
        <v>3459</v>
      </c>
      <c r="F2467" s="203" t="s">
        <v>629</v>
      </c>
      <c r="G2467" s="205" t="s">
        <v>629</v>
      </c>
      <c r="H2467" s="203" t="s">
        <v>79</v>
      </c>
      <c r="I2467" s="203" t="s">
        <v>1507</v>
      </c>
      <c r="J2467" s="203" t="s">
        <v>375</v>
      </c>
      <c r="K2467" s="203" t="s">
        <v>629</v>
      </c>
      <c r="L2467" s="211">
        <v>41579.601238425901</v>
      </c>
      <c r="M2467" s="203" t="s">
        <v>630</v>
      </c>
      <c r="N2467" s="212">
        <v>1</v>
      </c>
      <c r="O2467" s="203" t="s">
        <v>629</v>
      </c>
      <c r="P2467" s="212">
        <v>110673.75</v>
      </c>
      <c r="Q2467" s="205">
        <v>2</v>
      </c>
      <c r="R2467" s="203" t="s">
        <v>632</v>
      </c>
      <c r="S2467" s="211">
        <v>41603.6508680556</v>
      </c>
      <c r="T2467" s="212">
        <v>-6</v>
      </c>
      <c r="U2467" s="224">
        <v>664042.5</v>
      </c>
    </row>
    <row r="2468" spans="1:23" s="183" customFormat="1" hidden="1">
      <c r="A2468" s="203" t="s">
        <v>622</v>
      </c>
      <c r="B2468" s="203" t="s">
        <v>623</v>
      </c>
      <c r="C2468" s="203" t="s">
        <v>624</v>
      </c>
      <c r="D2468" s="203"/>
      <c r="E2468" s="203" t="s">
        <v>3459</v>
      </c>
      <c r="F2468" s="203" t="s">
        <v>629</v>
      </c>
      <c r="G2468" s="205" t="s">
        <v>629</v>
      </c>
      <c r="H2468" s="203" t="s">
        <v>79</v>
      </c>
      <c r="I2468" s="203" t="s">
        <v>1387</v>
      </c>
      <c r="J2468" s="203" t="s">
        <v>1388</v>
      </c>
      <c r="K2468" s="203" t="s">
        <v>629</v>
      </c>
      <c r="L2468" s="211">
        <v>41579.601238425901</v>
      </c>
      <c r="M2468" s="203" t="s">
        <v>630</v>
      </c>
      <c r="N2468" s="212">
        <v>150</v>
      </c>
      <c r="O2468" s="203" t="s">
        <v>629</v>
      </c>
      <c r="P2468" s="212">
        <v>412500</v>
      </c>
      <c r="Q2468" s="205">
        <v>1</v>
      </c>
      <c r="R2468" s="203" t="s">
        <v>632</v>
      </c>
      <c r="S2468" s="211">
        <v>41590.627141203702</v>
      </c>
      <c r="T2468" s="212">
        <v>-150</v>
      </c>
      <c r="U2468" s="224">
        <v>412500</v>
      </c>
    </row>
    <row r="2469" spans="1:23" s="183" customFormat="1" hidden="1">
      <c r="A2469" s="203" t="s">
        <v>622</v>
      </c>
      <c r="B2469" s="203" t="s">
        <v>623</v>
      </c>
      <c r="C2469" s="203" t="s">
        <v>624</v>
      </c>
      <c r="D2469" s="203"/>
      <c r="E2469" s="203" t="s">
        <v>3459</v>
      </c>
      <c r="F2469" s="203" t="s">
        <v>629</v>
      </c>
      <c r="G2469" s="205" t="s">
        <v>629</v>
      </c>
      <c r="H2469" s="203" t="s">
        <v>79</v>
      </c>
      <c r="I2469" s="203" t="s">
        <v>1078</v>
      </c>
      <c r="J2469" s="203" t="s">
        <v>1079</v>
      </c>
      <c r="K2469" s="203" t="s">
        <v>634</v>
      </c>
      <c r="L2469" s="211">
        <v>41579.601238425901</v>
      </c>
      <c r="M2469" s="203" t="s">
        <v>630</v>
      </c>
      <c r="N2469" s="212">
        <v>1</v>
      </c>
      <c r="O2469" s="203" t="s">
        <v>629</v>
      </c>
      <c r="P2469" s="212">
        <v>7909.75</v>
      </c>
      <c r="Q2469" s="205">
        <v>1</v>
      </c>
      <c r="R2469" s="203" t="s">
        <v>632</v>
      </c>
      <c r="S2469" s="211">
        <v>41590.627141203702</v>
      </c>
      <c r="T2469" s="212">
        <v>-1</v>
      </c>
      <c r="U2469" s="224">
        <v>7909.75</v>
      </c>
    </row>
    <row r="2470" spans="1:23" s="183" customFormat="1" hidden="1">
      <c r="A2470" s="203" t="s">
        <v>622</v>
      </c>
      <c r="B2470" s="203" t="s">
        <v>623</v>
      </c>
      <c r="C2470" s="203" t="s">
        <v>624</v>
      </c>
      <c r="D2470" s="203"/>
      <c r="E2470" s="203" t="s">
        <v>3469</v>
      </c>
      <c r="F2470" s="203" t="s">
        <v>3470</v>
      </c>
      <c r="G2470" s="205">
        <v>1</v>
      </c>
      <c r="H2470" s="203" t="s">
        <v>79</v>
      </c>
      <c r="I2470" s="203" t="s">
        <v>1507</v>
      </c>
      <c r="J2470" s="203" t="s">
        <v>375</v>
      </c>
      <c r="K2470" s="203" t="s">
        <v>634</v>
      </c>
      <c r="L2470" s="211">
        <v>41607.580925925897</v>
      </c>
      <c r="M2470" s="203" t="s">
        <v>630</v>
      </c>
      <c r="N2470" s="212">
        <v>3</v>
      </c>
      <c r="O2470" s="203" t="s">
        <v>631</v>
      </c>
      <c r="P2470" s="212">
        <v>332021.25</v>
      </c>
      <c r="Q2470" s="205">
        <v>1</v>
      </c>
      <c r="R2470" s="203" t="s">
        <v>632</v>
      </c>
      <c r="S2470" s="211">
        <v>41579.663912037002</v>
      </c>
      <c r="T2470" s="212">
        <v>-1</v>
      </c>
      <c r="U2470" s="224">
        <v>110673.75</v>
      </c>
    </row>
    <row r="2471" spans="1:23" s="183" customFormat="1" hidden="1">
      <c r="A2471" s="203" t="s">
        <v>622</v>
      </c>
      <c r="B2471" s="203" t="s">
        <v>623</v>
      </c>
      <c r="C2471" s="203" t="s">
        <v>624</v>
      </c>
      <c r="D2471" s="203"/>
      <c r="E2471" s="203" t="s">
        <v>3469</v>
      </c>
      <c r="F2471" s="203" t="s">
        <v>3470</v>
      </c>
      <c r="G2471" s="205">
        <v>1</v>
      </c>
      <c r="H2471" s="203" t="s">
        <v>79</v>
      </c>
      <c r="I2471" s="203" t="s">
        <v>1507</v>
      </c>
      <c r="J2471" s="203" t="s">
        <v>375</v>
      </c>
      <c r="K2471" s="203" t="s">
        <v>634</v>
      </c>
      <c r="L2471" s="211">
        <v>41607.580925925897</v>
      </c>
      <c r="M2471" s="203" t="s">
        <v>630</v>
      </c>
      <c r="N2471" s="212">
        <v>3</v>
      </c>
      <c r="O2471" s="203" t="s">
        <v>631</v>
      </c>
      <c r="P2471" s="212">
        <v>332021.25</v>
      </c>
      <c r="Q2471" s="205">
        <v>2</v>
      </c>
      <c r="R2471" s="203" t="s">
        <v>632</v>
      </c>
      <c r="S2471" s="211">
        <v>41605.302314814799</v>
      </c>
      <c r="T2471" s="212">
        <v>-3</v>
      </c>
      <c r="U2471" s="224">
        <v>332021.25</v>
      </c>
    </row>
    <row r="2472" spans="1:23" s="183" customFormat="1" hidden="1">
      <c r="A2472" s="203" t="s">
        <v>622</v>
      </c>
      <c r="B2472" s="203" t="s">
        <v>623</v>
      </c>
      <c r="C2472" s="203" t="s">
        <v>624</v>
      </c>
      <c r="D2472" s="203"/>
      <c r="E2472" s="203" t="s">
        <v>3469</v>
      </c>
      <c r="F2472" s="203" t="s">
        <v>3470</v>
      </c>
      <c r="G2472" s="205">
        <v>2</v>
      </c>
      <c r="H2472" s="203" t="s">
        <v>79</v>
      </c>
      <c r="I2472" s="203" t="s">
        <v>1332</v>
      </c>
      <c r="J2472" s="203" t="s">
        <v>1333</v>
      </c>
      <c r="K2472" s="203" t="s">
        <v>634</v>
      </c>
      <c r="L2472" s="211">
        <v>41607.580925925897</v>
      </c>
      <c r="M2472" s="203" t="s">
        <v>630</v>
      </c>
      <c r="N2472" s="212">
        <v>6</v>
      </c>
      <c r="O2472" s="203" t="s">
        <v>1011</v>
      </c>
      <c r="P2472" s="212">
        <v>2271566.2799999998</v>
      </c>
      <c r="Q2472" s="205">
        <v>1</v>
      </c>
      <c r="R2472" s="203" t="s">
        <v>632</v>
      </c>
      <c r="S2472" s="211">
        <v>41605.302314814799</v>
      </c>
      <c r="T2472" s="212">
        <v>-6</v>
      </c>
      <c r="U2472" s="224">
        <v>2271566.2799999998</v>
      </c>
    </row>
    <row r="2473" spans="1:23" s="183" customFormat="1" hidden="1">
      <c r="A2473" s="203" t="s">
        <v>622</v>
      </c>
      <c r="B2473" s="203" t="s">
        <v>623</v>
      </c>
      <c r="C2473" s="203" t="s">
        <v>624</v>
      </c>
      <c r="D2473" s="203"/>
      <c r="E2473" s="203" t="s">
        <v>3469</v>
      </c>
      <c r="F2473" s="203" t="s">
        <v>3470</v>
      </c>
      <c r="G2473" s="205">
        <v>3</v>
      </c>
      <c r="H2473" s="203" t="s">
        <v>79</v>
      </c>
      <c r="I2473" s="203" t="s">
        <v>2738</v>
      </c>
      <c r="J2473" s="203" t="s">
        <v>2739</v>
      </c>
      <c r="K2473" s="203" t="s">
        <v>634</v>
      </c>
      <c r="L2473" s="211">
        <v>41607.580925925897</v>
      </c>
      <c r="M2473" s="203" t="s">
        <v>630</v>
      </c>
      <c r="N2473" s="212">
        <v>10</v>
      </c>
      <c r="O2473" s="203" t="s">
        <v>631</v>
      </c>
      <c r="P2473" s="212">
        <v>4740</v>
      </c>
      <c r="Q2473" s="205">
        <v>1</v>
      </c>
      <c r="R2473" s="203" t="s">
        <v>632</v>
      </c>
      <c r="S2473" s="211">
        <v>41605.302314814799</v>
      </c>
      <c r="T2473" s="212">
        <v>-10</v>
      </c>
      <c r="U2473" s="224">
        <v>4740</v>
      </c>
    </row>
    <row r="2474" spans="1:23" s="183" customFormat="1" hidden="1">
      <c r="A2474" s="203" t="s">
        <v>622</v>
      </c>
      <c r="B2474" s="203" t="s">
        <v>623</v>
      </c>
      <c r="C2474" s="203" t="s">
        <v>624</v>
      </c>
      <c r="D2474" s="203"/>
      <c r="E2474" s="203" t="s">
        <v>3469</v>
      </c>
      <c r="F2474" s="203" t="s">
        <v>3470</v>
      </c>
      <c r="G2474" s="205">
        <v>4</v>
      </c>
      <c r="H2474" s="203" t="s">
        <v>79</v>
      </c>
      <c r="I2474" s="203" t="s">
        <v>1093</v>
      </c>
      <c r="J2474" s="203" t="s">
        <v>445</v>
      </c>
      <c r="K2474" s="203" t="s">
        <v>634</v>
      </c>
      <c r="L2474" s="211">
        <v>41607.580925925897</v>
      </c>
      <c r="M2474" s="203" t="s">
        <v>630</v>
      </c>
      <c r="N2474" s="212">
        <v>5</v>
      </c>
      <c r="O2474" s="203" t="s">
        <v>778</v>
      </c>
      <c r="P2474" s="212">
        <v>22109.3</v>
      </c>
      <c r="Q2474" s="205">
        <v>1</v>
      </c>
      <c r="R2474" s="203" t="s">
        <v>632</v>
      </c>
      <c r="S2474" s="211">
        <v>41582.663912037002</v>
      </c>
      <c r="T2474" s="212">
        <v>-2</v>
      </c>
      <c r="U2474" s="224">
        <v>8843.7199999999993</v>
      </c>
    </row>
    <row r="2475" spans="1:23" s="183" customFormat="1" hidden="1">
      <c r="A2475" s="203" t="s">
        <v>622</v>
      </c>
      <c r="B2475" s="203" t="s">
        <v>623</v>
      </c>
      <c r="C2475" s="203" t="s">
        <v>624</v>
      </c>
      <c r="D2475" s="203"/>
      <c r="E2475" s="203" t="s">
        <v>3469</v>
      </c>
      <c r="F2475" s="203" t="s">
        <v>3470</v>
      </c>
      <c r="G2475" s="205">
        <v>4</v>
      </c>
      <c r="H2475" s="203" t="s">
        <v>79</v>
      </c>
      <c r="I2475" s="203" t="s">
        <v>1093</v>
      </c>
      <c r="J2475" s="203" t="s">
        <v>445</v>
      </c>
      <c r="K2475" s="203" t="s">
        <v>634</v>
      </c>
      <c r="L2475" s="211">
        <v>41607.580925925897</v>
      </c>
      <c r="M2475" s="203" t="s">
        <v>630</v>
      </c>
      <c r="N2475" s="212">
        <v>5</v>
      </c>
      <c r="O2475" s="203" t="s">
        <v>778</v>
      </c>
      <c r="P2475" s="212">
        <v>22109.3</v>
      </c>
      <c r="Q2475" s="205">
        <v>2</v>
      </c>
      <c r="R2475" s="203" t="s">
        <v>632</v>
      </c>
      <c r="S2475" s="211">
        <v>41605.302314814799</v>
      </c>
      <c r="T2475" s="212">
        <v>-5</v>
      </c>
      <c r="U2475" s="224">
        <v>22109.3</v>
      </c>
    </row>
    <row r="2476" spans="1:23" s="183" customFormat="1" hidden="1">
      <c r="A2476" s="203" t="s">
        <v>622</v>
      </c>
      <c r="B2476" s="203" t="s">
        <v>623</v>
      </c>
      <c r="C2476" s="203" t="s">
        <v>624</v>
      </c>
      <c r="D2476" s="203"/>
      <c r="E2476" s="203" t="s">
        <v>3469</v>
      </c>
      <c r="F2476" s="203" t="s">
        <v>3470</v>
      </c>
      <c r="G2476" s="205">
        <v>5</v>
      </c>
      <c r="H2476" s="203" t="s">
        <v>79</v>
      </c>
      <c r="I2476" s="203" t="s">
        <v>1009</v>
      </c>
      <c r="J2476" s="203" t="s">
        <v>1010</v>
      </c>
      <c r="K2476" s="203" t="s">
        <v>634</v>
      </c>
      <c r="L2476" s="211">
        <v>41607.580925925897</v>
      </c>
      <c r="M2476" s="203" t="s">
        <v>630</v>
      </c>
      <c r="N2476" s="212">
        <v>5</v>
      </c>
      <c r="O2476" s="203" t="s">
        <v>1011</v>
      </c>
      <c r="P2476" s="212">
        <v>303664.7</v>
      </c>
      <c r="Q2476" s="205">
        <v>1</v>
      </c>
      <c r="R2476" s="203" t="s">
        <v>632</v>
      </c>
      <c r="S2476" s="211">
        <v>41579.663912037002</v>
      </c>
      <c r="T2476" s="212">
        <v>-3</v>
      </c>
      <c r="U2476" s="224">
        <v>182198.82</v>
      </c>
    </row>
    <row r="2477" spans="1:23" s="183" customFormat="1" hidden="1">
      <c r="A2477" s="203" t="s">
        <v>622</v>
      </c>
      <c r="B2477" s="203" t="s">
        <v>623</v>
      </c>
      <c r="C2477" s="203" t="s">
        <v>624</v>
      </c>
      <c r="D2477" s="228"/>
      <c r="E2477" s="203" t="s">
        <v>3469</v>
      </c>
      <c r="F2477" s="203" t="s">
        <v>3470</v>
      </c>
      <c r="G2477" s="205">
        <v>5</v>
      </c>
      <c r="H2477" s="203" t="s">
        <v>79</v>
      </c>
      <c r="I2477" s="203" t="s">
        <v>1009</v>
      </c>
      <c r="J2477" s="203" t="s">
        <v>1010</v>
      </c>
      <c r="K2477" s="203" t="s">
        <v>634</v>
      </c>
      <c r="L2477" s="211">
        <v>41607.580925925897</v>
      </c>
      <c r="M2477" s="203" t="s">
        <v>630</v>
      </c>
      <c r="N2477" s="212">
        <v>5</v>
      </c>
      <c r="O2477" s="203" t="s">
        <v>1011</v>
      </c>
      <c r="P2477" s="212">
        <v>303664.7</v>
      </c>
      <c r="Q2477" s="205">
        <v>2</v>
      </c>
      <c r="R2477" s="203" t="s">
        <v>632</v>
      </c>
      <c r="S2477" s="211">
        <v>41605.302326388897</v>
      </c>
      <c r="T2477" s="212">
        <v>-5</v>
      </c>
      <c r="U2477" s="224">
        <v>303664.7</v>
      </c>
    </row>
    <row r="2478" spans="1:23" ht="14.25" customHeight="1">
      <c r="A2478" s="203" t="s">
        <v>622</v>
      </c>
      <c r="B2478" s="203" t="s">
        <v>623</v>
      </c>
      <c r="C2478" s="206" t="s">
        <v>624</v>
      </c>
      <c r="D2478" s="207"/>
      <c r="E2478" s="188" t="s">
        <v>3469</v>
      </c>
      <c r="F2478" s="203" t="s">
        <v>3471</v>
      </c>
      <c r="G2478" s="205">
        <v>1</v>
      </c>
      <c r="H2478" s="206" t="s">
        <v>79</v>
      </c>
      <c r="I2478" s="188" t="s">
        <v>1091</v>
      </c>
      <c r="J2478" s="190" t="s">
        <v>1092</v>
      </c>
      <c r="K2478" s="188" t="s">
        <v>634</v>
      </c>
      <c r="L2478" s="213">
        <v>41611.6254976852</v>
      </c>
      <c r="M2478" s="206" t="s">
        <v>630</v>
      </c>
      <c r="N2478" s="214">
        <v>25</v>
      </c>
      <c r="O2478" s="188" t="s">
        <v>656</v>
      </c>
      <c r="P2478" s="212">
        <v>762846.5</v>
      </c>
      <c r="Q2478" s="225">
        <v>1</v>
      </c>
      <c r="R2478" s="188" t="s">
        <v>632</v>
      </c>
      <c r="S2478" s="213">
        <v>41579.663912037002</v>
      </c>
      <c r="T2478" s="226">
        <v>-25</v>
      </c>
      <c r="U2478" s="224">
        <v>762846.5</v>
      </c>
      <c r="V2478" s="227">
        <f t="shared" ref="V2478:V2480" si="11">L2478-S2478</f>
        <v>31.961585648197797</v>
      </c>
      <c r="W2478" s="193" t="s">
        <v>635</v>
      </c>
    </row>
    <row r="2479" spans="1:23" ht="14.25" customHeight="1">
      <c r="A2479" s="203" t="s">
        <v>622</v>
      </c>
      <c r="B2479" s="203" t="s">
        <v>623</v>
      </c>
      <c r="C2479" s="206" t="s">
        <v>624</v>
      </c>
      <c r="D2479" s="207"/>
      <c r="E2479" s="188" t="s">
        <v>3469</v>
      </c>
      <c r="F2479" s="203" t="s">
        <v>3471</v>
      </c>
      <c r="G2479" s="205">
        <v>1</v>
      </c>
      <c r="H2479" s="206" t="s">
        <v>79</v>
      </c>
      <c r="I2479" s="188" t="s">
        <v>1091</v>
      </c>
      <c r="J2479" s="190" t="s">
        <v>1092</v>
      </c>
      <c r="K2479" s="188" t="s">
        <v>634</v>
      </c>
      <c r="L2479" s="213">
        <v>41611.6254976852</v>
      </c>
      <c r="M2479" s="206" t="s">
        <v>630</v>
      </c>
      <c r="N2479" s="214">
        <v>25</v>
      </c>
      <c r="O2479" s="188" t="s">
        <v>656</v>
      </c>
      <c r="P2479" s="212">
        <v>762846.5</v>
      </c>
      <c r="Q2479" s="225">
        <v>2</v>
      </c>
      <c r="R2479" s="188" t="s">
        <v>632</v>
      </c>
      <c r="S2479" s="213">
        <v>41611.582951388897</v>
      </c>
      <c r="T2479" s="226">
        <v>-25</v>
      </c>
      <c r="U2479" s="224">
        <v>762846.5</v>
      </c>
      <c r="V2479" s="227">
        <f t="shared" si="11"/>
        <v>4.2546296303044073E-2</v>
      </c>
      <c r="W2479" s="193" t="s">
        <v>635</v>
      </c>
    </row>
    <row r="2480" spans="1:23" ht="14.25" customHeight="1">
      <c r="A2480" s="203" t="s">
        <v>622</v>
      </c>
      <c r="B2480" s="203" t="s">
        <v>623</v>
      </c>
      <c r="C2480" s="206" t="s">
        <v>624</v>
      </c>
      <c r="D2480" s="207"/>
      <c r="E2480" s="188" t="s">
        <v>3469</v>
      </c>
      <c r="F2480" s="203" t="s">
        <v>3471</v>
      </c>
      <c r="G2480" s="205">
        <v>2</v>
      </c>
      <c r="H2480" s="206" t="s">
        <v>79</v>
      </c>
      <c r="I2480" s="188" t="s">
        <v>680</v>
      </c>
      <c r="J2480" s="190" t="s">
        <v>681</v>
      </c>
      <c r="K2480" s="188" t="s">
        <v>634</v>
      </c>
      <c r="L2480" s="213">
        <v>41611.625381944403</v>
      </c>
      <c r="M2480" s="206" t="s">
        <v>630</v>
      </c>
      <c r="N2480" s="214">
        <v>25</v>
      </c>
      <c r="O2480" s="188" t="s">
        <v>656</v>
      </c>
      <c r="P2480" s="212">
        <v>254234.75</v>
      </c>
      <c r="Q2480" s="225">
        <v>1</v>
      </c>
      <c r="R2480" s="188" t="s">
        <v>632</v>
      </c>
      <c r="S2480" s="213">
        <v>41611.582951388897</v>
      </c>
      <c r="T2480" s="226">
        <v>-25</v>
      </c>
      <c r="U2480" s="224">
        <v>254234.75</v>
      </c>
      <c r="V2480" s="227">
        <f t="shared" si="11"/>
        <v>4.2430555506143719E-2</v>
      </c>
      <c r="W2480" s="193" t="s">
        <v>635</v>
      </c>
    </row>
    <row r="2481" spans="1:21" s="183" customFormat="1" hidden="1">
      <c r="A2481" s="203" t="s">
        <v>622</v>
      </c>
      <c r="B2481" s="203" t="s">
        <v>623</v>
      </c>
      <c r="C2481" s="203" t="s">
        <v>624</v>
      </c>
      <c r="D2481" s="208"/>
      <c r="E2481" s="203" t="s">
        <v>3469</v>
      </c>
      <c r="F2481" s="203" t="s">
        <v>629</v>
      </c>
      <c r="G2481" s="205" t="s">
        <v>629</v>
      </c>
      <c r="H2481" s="203" t="s">
        <v>79</v>
      </c>
      <c r="I2481" s="203" t="s">
        <v>1091</v>
      </c>
      <c r="J2481" s="203" t="s">
        <v>1092</v>
      </c>
      <c r="K2481" s="203" t="s">
        <v>629</v>
      </c>
      <c r="L2481" s="211">
        <v>41579.601238425901</v>
      </c>
      <c r="M2481" s="203" t="s">
        <v>630</v>
      </c>
      <c r="N2481" s="212">
        <v>25</v>
      </c>
      <c r="O2481" s="203" t="s">
        <v>629</v>
      </c>
      <c r="P2481" s="212">
        <v>762846.5</v>
      </c>
      <c r="Q2481" s="205">
        <v>1</v>
      </c>
      <c r="R2481" s="203" t="s">
        <v>632</v>
      </c>
      <c r="S2481" s="211">
        <v>41579.663912037002</v>
      </c>
      <c r="T2481" s="212">
        <v>-25</v>
      </c>
      <c r="U2481" s="224">
        <v>762846.5</v>
      </c>
    </row>
    <row r="2482" spans="1:21" s="183" customFormat="1" hidden="1">
      <c r="A2482" s="203" t="s">
        <v>622</v>
      </c>
      <c r="B2482" s="203" t="s">
        <v>623</v>
      </c>
      <c r="C2482" s="203" t="s">
        <v>624</v>
      </c>
      <c r="D2482" s="203"/>
      <c r="E2482" s="203" t="s">
        <v>3469</v>
      </c>
      <c r="F2482" s="203" t="s">
        <v>629</v>
      </c>
      <c r="G2482" s="205" t="s">
        <v>629</v>
      </c>
      <c r="H2482" s="203" t="s">
        <v>79</v>
      </c>
      <c r="I2482" s="203" t="s">
        <v>1091</v>
      </c>
      <c r="J2482" s="203" t="s">
        <v>1092</v>
      </c>
      <c r="K2482" s="203" t="s">
        <v>629</v>
      </c>
      <c r="L2482" s="211">
        <v>41579.601238425901</v>
      </c>
      <c r="M2482" s="203" t="s">
        <v>630</v>
      </c>
      <c r="N2482" s="212">
        <v>25</v>
      </c>
      <c r="O2482" s="203" t="s">
        <v>629</v>
      </c>
      <c r="P2482" s="212">
        <v>762846.5</v>
      </c>
      <c r="Q2482" s="205">
        <v>2</v>
      </c>
      <c r="R2482" s="203" t="s">
        <v>632</v>
      </c>
      <c r="S2482" s="211">
        <v>41611.582951388897</v>
      </c>
      <c r="T2482" s="212">
        <v>-25</v>
      </c>
      <c r="U2482" s="224">
        <v>762846.5</v>
      </c>
    </row>
    <row r="2483" spans="1:21" s="183" customFormat="1" hidden="1">
      <c r="A2483" s="203" t="s">
        <v>622</v>
      </c>
      <c r="B2483" s="203" t="s">
        <v>623</v>
      </c>
      <c r="C2483" s="203" t="s">
        <v>624</v>
      </c>
      <c r="D2483" s="203"/>
      <c r="E2483" s="203" t="s">
        <v>3469</v>
      </c>
      <c r="F2483" s="203" t="s">
        <v>629</v>
      </c>
      <c r="G2483" s="205" t="s">
        <v>629</v>
      </c>
      <c r="H2483" s="203" t="s">
        <v>79</v>
      </c>
      <c r="I2483" s="203" t="s">
        <v>1051</v>
      </c>
      <c r="J2483" s="203" t="s">
        <v>443</v>
      </c>
      <c r="K2483" s="203" t="s">
        <v>629</v>
      </c>
      <c r="L2483" s="211">
        <v>41579.601238425901</v>
      </c>
      <c r="M2483" s="203" t="s">
        <v>630</v>
      </c>
      <c r="N2483" s="212">
        <v>200</v>
      </c>
      <c r="O2483" s="203" t="s">
        <v>629</v>
      </c>
      <c r="P2483" s="212">
        <v>289008</v>
      </c>
      <c r="Q2483" s="205">
        <v>1</v>
      </c>
      <c r="R2483" s="203" t="s">
        <v>632</v>
      </c>
      <c r="S2483" s="211">
        <v>41579.663912037002</v>
      </c>
      <c r="T2483" s="212">
        <v>-200</v>
      </c>
      <c r="U2483" s="224">
        <v>289008</v>
      </c>
    </row>
    <row r="2484" spans="1:21" s="183" customFormat="1" hidden="1">
      <c r="A2484" s="203" t="s">
        <v>622</v>
      </c>
      <c r="B2484" s="203" t="s">
        <v>623</v>
      </c>
      <c r="C2484" s="203" t="s">
        <v>624</v>
      </c>
      <c r="D2484" s="203"/>
      <c r="E2484" s="203" t="s">
        <v>3469</v>
      </c>
      <c r="F2484" s="203" t="s">
        <v>629</v>
      </c>
      <c r="G2484" s="205" t="s">
        <v>629</v>
      </c>
      <c r="H2484" s="203" t="s">
        <v>79</v>
      </c>
      <c r="I2484" s="203" t="s">
        <v>1093</v>
      </c>
      <c r="J2484" s="203" t="s">
        <v>445</v>
      </c>
      <c r="K2484" s="203" t="s">
        <v>629</v>
      </c>
      <c r="L2484" s="211">
        <v>41579.601238425901</v>
      </c>
      <c r="M2484" s="203" t="s">
        <v>630</v>
      </c>
      <c r="N2484" s="212">
        <v>2</v>
      </c>
      <c r="O2484" s="203" t="s">
        <v>629</v>
      </c>
      <c r="P2484" s="212">
        <v>8843.7199999999993</v>
      </c>
      <c r="Q2484" s="205">
        <v>1</v>
      </c>
      <c r="R2484" s="203" t="s">
        <v>632</v>
      </c>
      <c r="S2484" s="211">
        <v>41582.663912037002</v>
      </c>
      <c r="T2484" s="212">
        <v>-2</v>
      </c>
      <c r="U2484" s="224">
        <v>8843.7199999999993</v>
      </c>
    </row>
    <row r="2485" spans="1:21" s="183" customFormat="1" hidden="1">
      <c r="A2485" s="203" t="s">
        <v>622</v>
      </c>
      <c r="B2485" s="203" t="s">
        <v>623</v>
      </c>
      <c r="C2485" s="203" t="s">
        <v>624</v>
      </c>
      <c r="D2485" s="203"/>
      <c r="E2485" s="203" t="s">
        <v>3469</v>
      </c>
      <c r="F2485" s="203" t="s">
        <v>629</v>
      </c>
      <c r="G2485" s="205" t="s">
        <v>629</v>
      </c>
      <c r="H2485" s="203" t="s">
        <v>79</v>
      </c>
      <c r="I2485" s="203" t="s">
        <v>1093</v>
      </c>
      <c r="J2485" s="203" t="s">
        <v>445</v>
      </c>
      <c r="K2485" s="203" t="s">
        <v>629</v>
      </c>
      <c r="L2485" s="211">
        <v>41579.601238425901</v>
      </c>
      <c r="M2485" s="203" t="s">
        <v>630</v>
      </c>
      <c r="N2485" s="212">
        <v>2</v>
      </c>
      <c r="O2485" s="203" t="s">
        <v>629</v>
      </c>
      <c r="P2485" s="212">
        <v>8843.7199999999993</v>
      </c>
      <c r="Q2485" s="205">
        <v>2</v>
      </c>
      <c r="R2485" s="203" t="s">
        <v>632</v>
      </c>
      <c r="S2485" s="211">
        <v>41605.302314814799</v>
      </c>
      <c r="T2485" s="212">
        <v>-5</v>
      </c>
      <c r="U2485" s="224">
        <v>22109.3</v>
      </c>
    </row>
    <row r="2486" spans="1:21" s="183" customFormat="1" hidden="1">
      <c r="A2486" s="203" t="s">
        <v>622</v>
      </c>
      <c r="B2486" s="203" t="s">
        <v>623</v>
      </c>
      <c r="C2486" s="203" t="s">
        <v>624</v>
      </c>
      <c r="D2486" s="203"/>
      <c r="E2486" s="203" t="s">
        <v>3469</v>
      </c>
      <c r="F2486" s="203" t="s">
        <v>629</v>
      </c>
      <c r="G2486" s="205" t="s">
        <v>629</v>
      </c>
      <c r="H2486" s="203" t="s">
        <v>79</v>
      </c>
      <c r="I2486" s="203" t="s">
        <v>1311</v>
      </c>
      <c r="J2486" s="203" t="s">
        <v>1312</v>
      </c>
      <c r="K2486" s="203" t="s">
        <v>629</v>
      </c>
      <c r="L2486" s="211">
        <v>41579.601238425901</v>
      </c>
      <c r="M2486" s="203" t="s">
        <v>630</v>
      </c>
      <c r="N2486" s="212">
        <v>2</v>
      </c>
      <c r="O2486" s="203" t="s">
        <v>629</v>
      </c>
      <c r="P2486" s="212">
        <v>130000</v>
      </c>
      <c r="Q2486" s="205">
        <v>1</v>
      </c>
      <c r="R2486" s="203" t="s">
        <v>632</v>
      </c>
      <c r="S2486" s="211">
        <v>41582.663912037002</v>
      </c>
      <c r="T2486" s="212">
        <v>-2</v>
      </c>
      <c r="U2486" s="224">
        <v>130000</v>
      </c>
    </row>
    <row r="2487" spans="1:21" s="183" customFormat="1" hidden="1">
      <c r="A2487" s="203" t="s">
        <v>622</v>
      </c>
      <c r="B2487" s="203" t="s">
        <v>623</v>
      </c>
      <c r="C2487" s="203" t="s">
        <v>624</v>
      </c>
      <c r="D2487" s="203"/>
      <c r="E2487" s="203" t="s">
        <v>3469</v>
      </c>
      <c r="F2487" s="203" t="s">
        <v>629</v>
      </c>
      <c r="G2487" s="205" t="s">
        <v>629</v>
      </c>
      <c r="H2487" s="203" t="s">
        <v>79</v>
      </c>
      <c r="I2487" s="203" t="s">
        <v>1062</v>
      </c>
      <c r="J2487" s="203" t="s">
        <v>1063</v>
      </c>
      <c r="K2487" s="203" t="s">
        <v>629</v>
      </c>
      <c r="L2487" s="211">
        <v>41579.601238425901</v>
      </c>
      <c r="M2487" s="203" t="s">
        <v>630</v>
      </c>
      <c r="N2487" s="212">
        <v>2</v>
      </c>
      <c r="O2487" s="203" t="s">
        <v>629</v>
      </c>
      <c r="P2487" s="212">
        <v>43500</v>
      </c>
      <c r="Q2487" s="205">
        <v>1</v>
      </c>
      <c r="R2487" s="203" t="s">
        <v>632</v>
      </c>
      <c r="S2487" s="211">
        <v>41579.663912037002</v>
      </c>
      <c r="T2487" s="212">
        <v>-2</v>
      </c>
      <c r="U2487" s="224">
        <v>43500</v>
      </c>
    </row>
    <row r="2488" spans="1:21" s="183" customFormat="1" hidden="1">
      <c r="A2488" s="203" t="s">
        <v>622</v>
      </c>
      <c r="B2488" s="203" t="s">
        <v>623</v>
      </c>
      <c r="C2488" s="203" t="s">
        <v>624</v>
      </c>
      <c r="D2488" s="203"/>
      <c r="E2488" s="203" t="s">
        <v>3469</v>
      </c>
      <c r="F2488" s="203" t="s">
        <v>629</v>
      </c>
      <c r="G2488" s="205" t="s">
        <v>629</v>
      </c>
      <c r="H2488" s="203" t="s">
        <v>79</v>
      </c>
      <c r="I2488" s="203" t="s">
        <v>1064</v>
      </c>
      <c r="J2488" s="203" t="s">
        <v>1065</v>
      </c>
      <c r="K2488" s="203" t="s">
        <v>629</v>
      </c>
      <c r="L2488" s="211">
        <v>41579.601238425901</v>
      </c>
      <c r="M2488" s="203" t="s">
        <v>630</v>
      </c>
      <c r="N2488" s="212">
        <v>2</v>
      </c>
      <c r="O2488" s="203" t="s">
        <v>629</v>
      </c>
      <c r="P2488" s="212">
        <v>6856.34</v>
      </c>
      <c r="Q2488" s="205">
        <v>1</v>
      </c>
      <c r="R2488" s="203" t="s">
        <v>632</v>
      </c>
      <c r="S2488" s="211">
        <v>41579.663912037002</v>
      </c>
      <c r="T2488" s="212">
        <v>-2</v>
      </c>
      <c r="U2488" s="224">
        <v>6856.34</v>
      </c>
    </row>
    <row r="2489" spans="1:21" s="183" customFormat="1" hidden="1">
      <c r="A2489" s="203" t="s">
        <v>622</v>
      </c>
      <c r="B2489" s="203" t="s">
        <v>623</v>
      </c>
      <c r="C2489" s="203" t="s">
        <v>624</v>
      </c>
      <c r="D2489" s="203"/>
      <c r="E2489" s="203" t="s">
        <v>3469</v>
      </c>
      <c r="F2489" s="203" t="s">
        <v>629</v>
      </c>
      <c r="G2489" s="205" t="s">
        <v>629</v>
      </c>
      <c r="H2489" s="203" t="s">
        <v>79</v>
      </c>
      <c r="I2489" s="203" t="s">
        <v>1066</v>
      </c>
      <c r="J2489" s="203" t="s">
        <v>2796</v>
      </c>
      <c r="K2489" s="203" t="s">
        <v>629</v>
      </c>
      <c r="L2489" s="211">
        <v>41579.601238425901</v>
      </c>
      <c r="M2489" s="203" t="s">
        <v>630</v>
      </c>
      <c r="N2489" s="212">
        <v>2</v>
      </c>
      <c r="O2489" s="203" t="s">
        <v>629</v>
      </c>
      <c r="P2489" s="212">
        <v>33000</v>
      </c>
      <c r="Q2489" s="205">
        <v>1</v>
      </c>
      <c r="R2489" s="203" t="s">
        <v>632</v>
      </c>
      <c r="S2489" s="211">
        <v>41579.663912037002</v>
      </c>
      <c r="T2489" s="212">
        <v>-2</v>
      </c>
      <c r="U2489" s="224">
        <v>33000</v>
      </c>
    </row>
    <row r="2490" spans="1:21" s="183" customFormat="1" hidden="1">
      <c r="A2490" s="203" t="s">
        <v>622</v>
      </c>
      <c r="B2490" s="203" t="s">
        <v>623</v>
      </c>
      <c r="C2490" s="203" t="s">
        <v>624</v>
      </c>
      <c r="D2490" s="203"/>
      <c r="E2490" s="203" t="s">
        <v>3469</v>
      </c>
      <c r="F2490" s="203" t="s">
        <v>629</v>
      </c>
      <c r="G2490" s="205" t="s">
        <v>629</v>
      </c>
      <c r="H2490" s="203" t="s">
        <v>79</v>
      </c>
      <c r="I2490" s="203" t="s">
        <v>678</v>
      </c>
      <c r="J2490" s="203" t="s">
        <v>679</v>
      </c>
      <c r="K2490" s="203" t="s">
        <v>629</v>
      </c>
      <c r="L2490" s="211">
        <v>41579.601238425901</v>
      </c>
      <c r="M2490" s="203" t="s">
        <v>630</v>
      </c>
      <c r="N2490" s="212">
        <v>200</v>
      </c>
      <c r="O2490" s="203" t="s">
        <v>629</v>
      </c>
      <c r="P2490" s="212">
        <v>450000</v>
      </c>
      <c r="Q2490" s="205">
        <v>1</v>
      </c>
      <c r="R2490" s="203" t="s">
        <v>632</v>
      </c>
      <c r="S2490" s="211">
        <v>41579.663900462998</v>
      </c>
      <c r="T2490" s="212">
        <v>-200</v>
      </c>
      <c r="U2490" s="224">
        <v>450000</v>
      </c>
    </row>
    <row r="2491" spans="1:21" s="183" customFormat="1" hidden="1">
      <c r="A2491" s="203" t="s">
        <v>622</v>
      </c>
      <c r="B2491" s="203" t="s">
        <v>623</v>
      </c>
      <c r="C2491" s="203" t="s">
        <v>624</v>
      </c>
      <c r="D2491" s="203"/>
      <c r="E2491" s="203" t="s">
        <v>3469</v>
      </c>
      <c r="F2491" s="203" t="s">
        <v>629</v>
      </c>
      <c r="G2491" s="205" t="s">
        <v>629</v>
      </c>
      <c r="H2491" s="203" t="s">
        <v>79</v>
      </c>
      <c r="I2491" s="203" t="s">
        <v>1009</v>
      </c>
      <c r="J2491" s="203" t="s">
        <v>1010</v>
      </c>
      <c r="K2491" s="203" t="s">
        <v>629</v>
      </c>
      <c r="L2491" s="211">
        <v>41579.601238425901</v>
      </c>
      <c r="M2491" s="203" t="s">
        <v>630</v>
      </c>
      <c r="N2491" s="212">
        <v>3</v>
      </c>
      <c r="O2491" s="203" t="s">
        <v>629</v>
      </c>
      <c r="P2491" s="212">
        <v>182198.82</v>
      </c>
      <c r="Q2491" s="205">
        <v>1</v>
      </c>
      <c r="R2491" s="203" t="s">
        <v>632</v>
      </c>
      <c r="S2491" s="211">
        <v>41579.663912037002</v>
      </c>
      <c r="T2491" s="212">
        <v>-3</v>
      </c>
      <c r="U2491" s="224">
        <v>182198.82</v>
      </c>
    </row>
    <row r="2492" spans="1:21" s="183" customFormat="1" hidden="1">
      <c r="A2492" s="203" t="s">
        <v>622</v>
      </c>
      <c r="B2492" s="203" t="s">
        <v>623</v>
      </c>
      <c r="C2492" s="203" t="s">
        <v>624</v>
      </c>
      <c r="D2492" s="203"/>
      <c r="E2492" s="203" t="s">
        <v>3469</v>
      </c>
      <c r="F2492" s="203" t="s">
        <v>629</v>
      </c>
      <c r="G2492" s="205" t="s">
        <v>629</v>
      </c>
      <c r="H2492" s="203" t="s">
        <v>79</v>
      </c>
      <c r="I2492" s="203" t="s">
        <v>1009</v>
      </c>
      <c r="J2492" s="203" t="s">
        <v>1010</v>
      </c>
      <c r="K2492" s="203" t="s">
        <v>629</v>
      </c>
      <c r="L2492" s="211">
        <v>41579.601238425901</v>
      </c>
      <c r="M2492" s="203" t="s">
        <v>630</v>
      </c>
      <c r="N2492" s="212">
        <v>3</v>
      </c>
      <c r="O2492" s="203" t="s">
        <v>629</v>
      </c>
      <c r="P2492" s="212">
        <v>182198.82</v>
      </c>
      <c r="Q2492" s="205">
        <v>2</v>
      </c>
      <c r="R2492" s="203" t="s">
        <v>632</v>
      </c>
      <c r="S2492" s="211">
        <v>41605.302326388897</v>
      </c>
      <c r="T2492" s="212">
        <v>-5</v>
      </c>
      <c r="U2492" s="224">
        <v>303664.7</v>
      </c>
    </row>
    <row r="2493" spans="1:21" s="183" customFormat="1" hidden="1">
      <c r="A2493" s="203" t="s">
        <v>622</v>
      </c>
      <c r="B2493" s="203" t="s">
        <v>623</v>
      </c>
      <c r="C2493" s="203" t="s">
        <v>624</v>
      </c>
      <c r="D2493" s="203"/>
      <c r="E2493" s="203" t="s">
        <v>3469</v>
      </c>
      <c r="F2493" s="203" t="s">
        <v>629</v>
      </c>
      <c r="G2493" s="205" t="s">
        <v>629</v>
      </c>
      <c r="H2493" s="203" t="s">
        <v>79</v>
      </c>
      <c r="I2493" s="203" t="s">
        <v>1154</v>
      </c>
      <c r="J2493" s="203" t="s">
        <v>368</v>
      </c>
      <c r="K2493" s="203" t="s">
        <v>629</v>
      </c>
      <c r="L2493" s="211">
        <v>41579.601238425901</v>
      </c>
      <c r="M2493" s="203" t="s">
        <v>630</v>
      </c>
      <c r="N2493" s="212">
        <v>2</v>
      </c>
      <c r="O2493" s="203" t="s">
        <v>629</v>
      </c>
      <c r="P2493" s="212">
        <v>87890.62</v>
      </c>
      <c r="Q2493" s="205">
        <v>1</v>
      </c>
      <c r="R2493" s="203" t="s">
        <v>632</v>
      </c>
      <c r="S2493" s="211">
        <v>41579.663912037002</v>
      </c>
      <c r="T2493" s="212">
        <v>-2</v>
      </c>
      <c r="U2493" s="224">
        <v>87890.62</v>
      </c>
    </row>
    <row r="2494" spans="1:21" s="183" customFormat="1" hidden="1">
      <c r="A2494" s="203" t="s">
        <v>622</v>
      </c>
      <c r="B2494" s="203" t="s">
        <v>623</v>
      </c>
      <c r="C2494" s="203" t="s">
        <v>624</v>
      </c>
      <c r="D2494" s="203"/>
      <c r="E2494" s="203" t="s">
        <v>3469</v>
      </c>
      <c r="F2494" s="203" t="s">
        <v>629</v>
      </c>
      <c r="G2494" s="205" t="s">
        <v>629</v>
      </c>
      <c r="H2494" s="203" t="s">
        <v>79</v>
      </c>
      <c r="I2494" s="203" t="s">
        <v>1507</v>
      </c>
      <c r="J2494" s="203" t="s">
        <v>375</v>
      </c>
      <c r="K2494" s="203" t="s">
        <v>629</v>
      </c>
      <c r="L2494" s="211">
        <v>41579.601238425901</v>
      </c>
      <c r="M2494" s="203" t="s">
        <v>630</v>
      </c>
      <c r="N2494" s="212">
        <v>1</v>
      </c>
      <c r="O2494" s="203" t="s">
        <v>629</v>
      </c>
      <c r="P2494" s="212">
        <v>110673.75</v>
      </c>
      <c r="Q2494" s="205">
        <v>1</v>
      </c>
      <c r="R2494" s="203" t="s">
        <v>632</v>
      </c>
      <c r="S2494" s="211">
        <v>41579.663912037002</v>
      </c>
      <c r="T2494" s="212">
        <v>-1</v>
      </c>
      <c r="U2494" s="224">
        <v>110673.75</v>
      </c>
    </row>
    <row r="2495" spans="1:21" s="183" customFormat="1" hidden="1">
      <c r="A2495" s="203" t="s">
        <v>622</v>
      </c>
      <c r="B2495" s="203" t="s">
        <v>623</v>
      </c>
      <c r="C2495" s="203" t="s">
        <v>624</v>
      </c>
      <c r="D2495" s="203"/>
      <c r="E2495" s="203" t="s">
        <v>3469</v>
      </c>
      <c r="F2495" s="203" t="s">
        <v>629</v>
      </c>
      <c r="G2495" s="205" t="s">
        <v>629</v>
      </c>
      <c r="H2495" s="203" t="s">
        <v>79</v>
      </c>
      <c r="I2495" s="203" t="s">
        <v>1507</v>
      </c>
      <c r="J2495" s="203" t="s">
        <v>375</v>
      </c>
      <c r="K2495" s="203" t="s">
        <v>629</v>
      </c>
      <c r="L2495" s="211">
        <v>41579.601238425901</v>
      </c>
      <c r="M2495" s="203" t="s">
        <v>630</v>
      </c>
      <c r="N2495" s="212">
        <v>1</v>
      </c>
      <c r="O2495" s="203" t="s">
        <v>629</v>
      </c>
      <c r="P2495" s="212">
        <v>110673.75</v>
      </c>
      <c r="Q2495" s="205">
        <v>2</v>
      </c>
      <c r="R2495" s="203" t="s">
        <v>632</v>
      </c>
      <c r="S2495" s="211">
        <v>41605.302314814799</v>
      </c>
      <c r="T2495" s="212">
        <v>-3</v>
      </c>
      <c r="U2495" s="224">
        <v>332021.25</v>
      </c>
    </row>
    <row r="2496" spans="1:21" s="183" customFormat="1" hidden="1">
      <c r="A2496" s="203" t="s">
        <v>622</v>
      </c>
      <c r="B2496" s="203" t="s">
        <v>623</v>
      </c>
      <c r="C2496" s="203" t="s">
        <v>624</v>
      </c>
      <c r="D2496" s="203"/>
      <c r="E2496" s="203" t="s">
        <v>3469</v>
      </c>
      <c r="F2496" s="203" t="s">
        <v>629</v>
      </c>
      <c r="G2496" s="205" t="s">
        <v>629</v>
      </c>
      <c r="H2496" s="203" t="s">
        <v>79</v>
      </c>
      <c r="I2496" s="203" t="s">
        <v>1387</v>
      </c>
      <c r="J2496" s="203" t="s">
        <v>1388</v>
      </c>
      <c r="K2496" s="203" t="s">
        <v>629</v>
      </c>
      <c r="L2496" s="211">
        <v>41579.601238425901</v>
      </c>
      <c r="M2496" s="203" t="s">
        <v>630</v>
      </c>
      <c r="N2496" s="212">
        <v>150</v>
      </c>
      <c r="O2496" s="203" t="s">
        <v>629</v>
      </c>
      <c r="P2496" s="212">
        <v>412500</v>
      </c>
      <c r="Q2496" s="205">
        <v>1</v>
      </c>
      <c r="R2496" s="203" t="s">
        <v>632</v>
      </c>
      <c r="S2496" s="211">
        <v>41582.663912037002</v>
      </c>
      <c r="T2496" s="212">
        <v>-150</v>
      </c>
      <c r="U2496" s="224">
        <v>412500</v>
      </c>
    </row>
    <row r="2497" spans="1:23" s="183" customFormat="1" hidden="1">
      <c r="A2497" s="203" t="s">
        <v>622</v>
      </c>
      <c r="B2497" s="203" t="s">
        <v>623</v>
      </c>
      <c r="C2497" s="203" t="s">
        <v>624</v>
      </c>
      <c r="D2497" s="203"/>
      <c r="E2497" s="203" t="s">
        <v>3469</v>
      </c>
      <c r="F2497" s="203" t="s">
        <v>629</v>
      </c>
      <c r="G2497" s="205" t="s">
        <v>629</v>
      </c>
      <c r="H2497" s="203" t="s">
        <v>79</v>
      </c>
      <c r="I2497" s="203" t="s">
        <v>1078</v>
      </c>
      <c r="J2497" s="203" t="s">
        <v>1079</v>
      </c>
      <c r="K2497" s="203" t="s">
        <v>634</v>
      </c>
      <c r="L2497" s="211">
        <v>41579.601238425901</v>
      </c>
      <c r="M2497" s="203" t="s">
        <v>630</v>
      </c>
      <c r="N2497" s="212">
        <v>1</v>
      </c>
      <c r="O2497" s="203" t="s">
        <v>629</v>
      </c>
      <c r="P2497" s="212">
        <v>7909.75</v>
      </c>
      <c r="Q2497" s="205">
        <v>1</v>
      </c>
      <c r="R2497" s="203" t="s">
        <v>632</v>
      </c>
      <c r="S2497" s="211">
        <v>41579.663912037002</v>
      </c>
      <c r="T2497" s="212">
        <v>-1</v>
      </c>
      <c r="U2497" s="224">
        <v>7909.75</v>
      </c>
    </row>
    <row r="2498" spans="1:23" s="183" customFormat="1" hidden="1">
      <c r="A2498" s="203" t="s">
        <v>622</v>
      </c>
      <c r="B2498" s="203" t="s">
        <v>623</v>
      </c>
      <c r="C2498" s="203" t="s">
        <v>624</v>
      </c>
      <c r="D2498" s="203"/>
      <c r="E2498" s="203" t="s">
        <v>3472</v>
      </c>
      <c r="F2498" s="203" t="s">
        <v>3473</v>
      </c>
      <c r="G2498" s="205">
        <v>1</v>
      </c>
      <c r="H2498" s="203" t="s">
        <v>79</v>
      </c>
      <c r="I2498" s="203" t="s">
        <v>678</v>
      </c>
      <c r="J2498" s="203" t="s">
        <v>679</v>
      </c>
      <c r="K2498" s="203" t="s">
        <v>634</v>
      </c>
      <c r="L2498" s="211">
        <v>41603.589710648099</v>
      </c>
      <c r="M2498" s="203" t="s">
        <v>630</v>
      </c>
      <c r="N2498" s="212">
        <v>24</v>
      </c>
      <c r="O2498" s="203" t="s">
        <v>669</v>
      </c>
      <c r="P2498" s="212">
        <v>54000</v>
      </c>
      <c r="Q2498" s="205">
        <v>1</v>
      </c>
      <c r="R2498" s="203" t="s">
        <v>632</v>
      </c>
      <c r="S2498" s="211">
        <v>41597.634652777801</v>
      </c>
      <c r="T2498" s="212">
        <v>-24</v>
      </c>
      <c r="U2498" s="224">
        <v>54000</v>
      </c>
    </row>
    <row r="2499" spans="1:23" s="183" customFormat="1" hidden="1">
      <c r="A2499" s="203" t="s">
        <v>622</v>
      </c>
      <c r="B2499" s="203" t="s">
        <v>623</v>
      </c>
      <c r="C2499" s="203" t="s">
        <v>624</v>
      </c>
      <c r="D2499" s="203"/>
      <c r="E2499" s="203" t="s">
        <v>3472</v>
      </c>
      <c r="F2499" s="203" t="s">
        <v>3473</v>
      </c>
      <c r="G2499" s="205">
        <v>2</v>
      </c>
      <c r="H2499" s="203" t="s">
        <v>79</v>
      </c>
      <c r="I2499" s="203" t="s">
        <v>1051</v>
      </c>
      <c r="J2499" s="203" t="s">
        <v>443</v>
      </c>
      <c r="K2499" s="203" t="s">
        <v>634</v>
      </c>
      <c r="L2499" s="211">
        <v>41603.589710648099</v>
      </c>
      <c r="M2499" s="203" t="s">
        <v>630</v>
      </c>
      <c r="N2499" s="212">
        <v>50</v>
      </c>
      <c r="O2499" s="203" t="s">
        <v>631</v>
      </c>
      <c r="P2499" s="212">
        <v>72252</v>
      </c>
      <c r="Q2499" s="205">
        <v>1</v>
      </c>
      <c r="R2499" s="203" t="s">
        <v>632</v>
      </c>
      <c r="S2499" s="211">
        <v>41597.634652777801</v>
      </c>
      <c r="T2499" s="212">
        <v>-50</v>
      </c>
      <c r="U2499" s="224">
        <v>72252</v>
      </c>
    </row>
    <row r="2500" spans="1:23" s="183" customFormat="1" hidden="1">
      <c r="A2500" s="203" t="s">
        <v>622</v>
      </c>
      <c r="B2500" s="203" t="s">
        <v>623</v>
      </c>
      <c r="C2500" s="203" t="s">
        <v>624</v>
      </c>
      <c r="D2500" s="203"/>
      <c r="E2500" s="203" t="s">
        <v>3472</v>
      </c>
      <c r="F2500" s="203" t="s">
        <v>3473</v>
      </c>
      <c r="G2500" s="205">
        <v>3</v>
      </c>
      <c r="H2500" s="203" t="s">
        <v>79</v>
      </c>
      <c r="I2500" s="203" t="s">
        <v>1064</v>
      </c>
      <c r="J2500" s="203" t="s">
        <v>1065</v>
      </c>
      <c r="K2500" s="203" t="s">
        <v>634</v>
      </c>
      <c r="L2500" s="211">
        <v>41603.589710648099</v>
      </c>
      <c r="M2500" s="203" t="s">
        <v>630</v>
      </c>
      <c r="N2500" s="212">
        <v>2</v>
      </c>
      <c r="O2500" s="203" t="s">
        <v>631</v>
      </c>
      <c r="P2500" s="212">
        <v>6856.34</v>
      </c>
      <c r="Q2500" s="205">
        <v>1</v>
      </c>
      <c r="R2500" s="203" t="s">
        <v>632</v>
      </c>
      <c r="S2500" s="211">
        <v>41597.634652777801</v>
      </c>
      <c r="T2500" s="212">
        <v>-2</v>
      </c>
      <c r="U2500" s="224">
        <v>6856.34</v>
      </c>
    </row>
    <row r="2501" spans="1:23" s="183" customFormat="1" hidden="1">
      <c r="A2501" s="203" t="s">
        <v>622</v>
      </c>
      <c r="B2501" s="203" t="s">
        <v>623</v>
      </c>
      <c r="C2501" s="203" t="s">
        <v>624</v>
      </c>
      <c r="D2501" s="203"/>
      <c r="E2501" s="203" t="s">
        <v>3474</v>
      </c>
      <c r="F2501" s="203" t="s">
        <v>3475</v>
      </c>
      <c r="G2501" s="205">
        <v>1</v>
      </c>
      <c r="H2501" s="203" t="s">
        <v>79</v>
      </c>
      <c r="I2501" s="203" t="s">
        <v>3294</v>
      </c>
      <c r="J2501" s="203" t="s">
        <v>3295</v>
      </c>
      <c r="K2501" s="203" t="s">
        <v>634</v>
      </c>
      <c r="L2501" s="211">
        <v>41639.563657407401</v>
      </c>
      <c r="M2501" s="203" t="s">
        <v>630</v>
      </c>
      <c r="N2501" s="212">
        <v>2</v>
      </c>
      <c r="O2501" s="203" t="s">
        <v>631</v>
      </c>
      <c r="P2501" s="212">
        <v>0</v>
      </c>
      <c r="Q2501" s="205">
        <v>1</v>
      </c>
      <c r="R2501" s="203" t="s">
        <v>629</v>
      </c>
      <c r="S2501" s="203" t="s">
        <v>629</v>
      </c>
      <c r="T2501" s="212" t="s">
        <v>629</v>
      </c>
      <c r="U2501" s="224" t="s">
        <v>629</v>
      </c>
    </row>
    <row r="2502" spans="1:23" s="183" customFormat="1" hidden="1">
      <c r="A2502" s="203" t="s">
        <v>622</v>
      </c>
      <c r="B2502" s="203" t="s">
        <v>623</v>
      </c>
      <c r="C2502" s="203" t="s">
        <v>624</v>
      </c>
      <c r="D2502" s="228"/>
      <c r="E2502" s="203" t="s">
        <v>3474</v>
      </c>
      <c r="F2502" s="203" t="s">
        <v>629</v>
      </c>
      <c r="G2502" s="205" t="s">
        <v>629</v>
      </c>
      <c r="H2502" s="203" t="s">
        <v>79</v>
      </c>
      <c r="I2502" s="203" t="s">
        <v>1459</v>
      </c>
      <c r="J2502" s="203" t="s">
        <v>1460</v>
      </c>
      <c r="K2502" s="203" t="s">
        <v>634</v>
      </c>
      <c r="L2502" s="211">
        <v>41607.440081018503</v>
      </c>
      <c r="M2502" s="203" t="s">
        <v>630</v>
      </c>
      <c r="N2502" s="212">
        <v>2</v>
      </c>
      <c r="O2502" s="203" t="s">
        <v>629</v>
      </c>
      <c r="P2502" s="212">
        <v>990000</v>
      </c>
      <c r="Q2502" s="205">
        <v>1</v>
      </c>
      <c r="R2502" s="203" t="s">
        <v>632</v>
      </c>
      <c r="S2502" s="211">
        <v>41610.663530092599</v>
      </c>
      <c r="T2502" s="212">
        <v>-2</v>
      </c>
      <c r="U2502" s="224">
        <v>924000</v>
      </c>
    </row>
    <row r="2503" spans="1:23" ht="14.25" customHeight="1">
      <c r="A2503" s="203" t="s">
        <v>622</v>
      </c>
      <c r="B2503" s="203" t="s">
        <v>623</v>
      </c>
      <c r="C2503" s="206" t="s">
        <v>624</v>
      </c>
      <c r="D2503" s="207"/>
      <c r="E2503" s="188" t="s">
        <v>3476</v>
      </c>
      <c r="F2503" s="203" t="s">
        <v>3477</v>
      </c>
      <c r="G2503" s="205">
        <v>1</v>
      </c>
      <c r="H2503" s="206" t="s">
        <v>79</v>
      </c>
      <c r="I2503" s="188" t="s">
        <v>3478</v>
      </c>
      <c r="J2503" s="190" t="s">
        <v>3479</v>
      </c>
      <c r="K2503" s="188" t="s">
        <v>634</v>
      </c>
      <c r="L2503" s="213">
        <v>41634.625</v>
      </c>
      <c r="M2503" s="206" t="s">
        <v>630</v>
      </c>
      <c r="N2503" s="214">
        <v>1</v>
      </c>
      <c r="O2503" s="188" t="s">
        <v>631</v>
      </c>
      <c r="P2503" s="212">
        <v>3200000</v>
      </c>
      <c r="Q2503" s="225">
        <v>1</v>
      </c>
      <c r="R2503" s="188" t="s">
        <v>632</v>
      </c>
      <c r="S2503" s="213">
        <v>41631.597511574102</v>
      </c>
      <c r="T2503" s="226">
        <v>-1</v>
      </c>
      <c r="U2503" s="224">
        <v>3200000</v>
      </c>
      <c r="V2503" s="227">
        <f>L2503-S2503</f>
        <v>3.0274884258979</v>
      </c>
      <c r="W2503" s="193" t="s">
        <v>635</v>
      </c>
    </row>
    <row r="2504" spans="1:23" ht="14.25" customHeight="1">
      <c r="A2504" s="203" t="s">
        <v>622</v>
      </c>
      <c r="B2504" s="203" t="s">
        <v>623</v>
      </c>
      <c r="C2504" s="206" t="s">
        <v>624</v>
      </c>
      <c r="D2504" s="207"/>
      <c r="E2504" s="188" t="s">
        <v>3476</v>
      </c>
      <c r="F2504" s="203" t="s">
        <v>3477</v>
      </c>
      <c r="G2504" s="205">
        <v>1</v>
      </c>
      <c r="H2504" s="206" t="s">
        <v>79</v>
      </c>
      <c r="I2504" s="188" t="s">
        <v>3478</v>
      </c>
      <c r="J2504" s="190" t="s">
        <v>3479</v>
      </c>
      <c r="K2504" s="188" t="s">
        <v>634</v>
      </c>
      <c r="L2504" s="213">
        <v>41634.625</v>
      </c>
      <c r="M2504" s="206" t="s">
        <v>630</v>
      </c>
      <c r="N2504" s="214">
        <v>1</v>
      </c>
      <c r="O2504" s="188" t="s">
        <v>631</v>
      </c>
      <c r="P2504" s="212">
        <v>3200000</v>
      </c>
      <c r="Q2504" s="225">
        <v>2</v>
      </c>
      <c r="R2504" s="188" t="s">
        <v>632</v>
      </c>
      <c r="S2504" s="213">
        <v>41631.598113425898</v>
      </c>
      <c r="T2504" s="226">
        <v>-1</v>
      </c>
      <c r="U2504" s="224">
        <v>3200000</v>
      </c>
      <c r="V2504" s="227">
        <f>L2504-S2504</f>
        <v>3.0268865741018089</v>
      </c>
      <c r="W2504" s="193" t="s">
        <v>635</v>
      </c>
    </row>
    <row r="2505" spans="1:23" s="183" customFormat="1" hidden="1">
      <c r="A2505" s="203" t="s">
        <v>622</v>
      </c>
      <c r="B2505" s="203" t="s">
        <v>623</v>
      </c>
      <c r="C2505" s="203" t="s">
        <v>624</v>
      </c>
      <c r="D2505" s="208"/>
      <c r="E2505" s="203" t="s">
        <v>3476</v>
      </c>
      <c r="F2505" s="203" t="s">
        <v>629</v>
      </c>
      <c r="G2505" s="205" t="s">
        <v>629</v>
      </c>
      <c r="H2505" s="203" t="s">
        <v>79</v>
      </c>
      <c r="I2505" s="203" t="s">
        <v>3478</v>
      </c>
      <c r="J2505" s="203" t="s">
        <v>3479</v>
      </c>
      <c r="K2505" s="203" t="s">
        <v>629</v>
      </c>
      <c r="L2505" s="211">
        <v>41584.3335532407</v>
      </c>
      <c r="M2505" s="203" t="s">
        <v>630</v>
      </c>
      <c r="N2505" s="212">
        <v>1</v>
      </c>
      <c r="O2505" s="203" t="s">
        <v>629</v>
      </c>
      <c r="P2505" s="212">
        <v>0</v>
      </c>
      <c r="Q2505" s="205">
        <v>1</v>
      </c>
      <c r="R2505" s="203" t="s">
        <v>632</v>
      </c>
      <c r="S2505" s="211">
        <v>41631.597511574102</v>
      </c>
      <c r="T2505" s="212">
        <v>-1</v>
      </c>
      <c r="U2505" s="224">
        <v>3200000</v>
      </c>
    </row>
    <row r="2506" spans="1:23" s="183" customFormat="1" hidden="1">
      <c r="A2506" s="203" t="s">
        <v>622</v>
      </c>
      <c r="B2506" s="203" t="s">
        <v>623</v>
      </c>
      <c r="C2506" s="203" t="s">
        <v>624</v>
      </c>
      <c r="D2506" s="203"/>
      <c r="E2506" s="203" t="s">
        <v>3476</v>
      </c>
      <c r="F2506" s="203" t="s">
        <v>629</v>
      </c>
      <c r="G2506" s="205" t="s">
        <v>629</v>
      </c>
      <c r="H2506" s="203" t="s">
        <v>79</v>
      </c>
      <c r="I2506" s="203" t="s">
        <v>3478</v>
      </c>
      <c r="J2506" s="203" t="s">
        <v>3479</v>
      </c>
      <c r="K2506" s="203" t="s">
        <v>629</v>
      </c>
      <c r="L2506" s="211">
        <v>41584.3335532407</v>
      </c>
      <c r="M2506" s="203" t="s">
        <v>630</v>
      </c>
      <c r="N2506" s="212">
        <v>1</v>
      </c>
      <c r="O2506" s="203" t="s">
        <v>629</v>
      </c>
      <c r="P2506" s="212">
        <v>0</v>
      </c>
      <c r="Q2506" s="205">
        <v>2</v>
      </c>
      <c r="R2506" s="203" t="s">
        <v>632</v>
      </c>
      <c r="S2506" s="211">
        <v>41631.598113425898</v>
      </c>
      <c r="T2506" s="212">
        <v>-1</v>
      </c>
      <c r="U2506" s="224">
        <v>3200000</v>
      </c>
    </row>
    <row r="2507" spans="1:23" s="183" customFormat="1" hidden="1">
      <c r="A2507" s="203" t="s">
        <v>622</v>
      </c>
      <c r="B2507" s="203" t="s">
        <v>623</v>
      </c>
      <c r="C2507" s="203" t="s">
        <v>624</v>
      </c>
      <c r="D2507" s="203"/>
      <c r="E2507" s="203" t="s">
        <v>3476</v>
      </c>
      <c r="F2507" s="203" t="s">
        <v>629</v>
      </c>
      <c r="G2507" s="205" t="s">
        <v>629</v>
      </c>
      <c r="H2507" s="203" t="s">
        <v>79</v>
      </c>
      <c r="I2507" s="203" t="s">
        <v>3480</v>
      </c>
      <c r="J2507" s="203" t="s">
        <v>3481</v>
      </c>
      <c r="K2507" s="203" t="s">
        <v>629</v>
      </c>
      <c r="L2507" s="211">
        <v>41594.3335532407</v>
      </c>
      <c r="M2507" s="203" t="s">
        <v>630</v>
      </c>
      <c r="N2507" s="212">
        <v>1</v>
      </c>
      <c r="O2507" s="203" t="s">
        <v>629</v>
      </c>
      <c r="P2507" s="212">
        <v>0</v>
      </c>
      <c r="Q2507" s="205">
        <v>1</v>
      </c>
      <c r="R2507" s="203" t="s">
        <v>629</v>
      </c>
      <c r="S2507" s="203" t="s">
        <v>629</v>
      </c>
      <c r="T2507" s="212" t="s">
        <v>629</v>
      </c>
      <c r="U2507" s="224" t="s">
        <v>629</v>
      </c>
    </row>
    <row r="2508" spans="1:23" s="183" customFormat="1" hidden="1">
      <c r="A2508" s="203" t="s">
        <v>622</v>
      </c>
      <c r="B2508" s="203" t="s">
        <v>623</v>
      </c>
      <c r="C2508" s="203" t="s">
        <v>624</v>
      </c>
      <c r="D2508" s="203"/>
      <c r="E2508" s="203" t="s">
        <v>3482</v>
      </c>
      <c r="F2508" s="203" t="s">
        <v>629</v>
      </c>
      <c r="G2508" s="205" t="s">
        <v>629</v>
      </c>
      <c r="H2508" s="203" t="s">
        <v>79</v>
      </c>
      <c r="I2508" s="203" t="s">
        <v>1299</v>
      </c>
      <c r="J2508" s="203" t="s">
        <v>1300</v>
      </c>
      <c r="K2508" s="203" t="s">
        <v>629</v>
      </c>
      <c r="L2508" s="211">
        <v>41576.370231481502</v>
      </c>
      <c r="M2508" s="203" t="s">
        <v>674</v>
      </c>
      <c r="N2508" s="212">
        <v>5</v>
      </c>
      <c r="O2508" s="203" t="s">
        <v>629</v>
      </c>
      <c r="P2508" s="212">
        <v>142025</v>
      </c>
      <c r="Q2508" s="205">
        <v>1</v>
      </c>
      <c r="R2508" s="203" t="s">
        <v>632</v>
      </c>
      <c r="S2508" s="211">
        <v>41576.842731481498</v>
      </c>
      <c r="T2508" s="212">
        <v>-5</v>
      </c>
      <c r="U2508" s="224">
        <v>142025</v>
      </c>
    </row>
    <row r="2509" spans="1:23" s="183" customFormat="1" hidden="1">
      <c r="A2509" s="203" t="s">
        <v>622</v>
      </c>
      <c r="B2509" s="203" t="s">
        <v>623</v>
      </c>
      <c r="C2509" s="203" t="s">
        <v>624</v>
      </c>
      <c r="D2509" s="203"/>
      <c r="E2509" s="203" t="s">
        <v>3483</v>
      </c>
      <c r="F2509" s="203" t="s">
        <v>629</v>
      </c>
      <c r="G2509" s="205" t="s">
        <v>629</v>
      </c>
      <c r="H2509" s="203" t="s">
        <v>79</v>
      </c>
      <c r="I2509" s="203" t="s">
        <v>3484</v>
      </c>
      <c r="J2509" s="203" t="s">
        <v>3485</v>
      </c>
      <c r="K2509" s="203" t="s">
        <v>634</v>
      </c>
      <c r="L2509" s="211">
        <v>41597.333969907399</v>
      </c>
      <c r="M2509" s="203" t="s">
        <v>630</v>
      </c>
      <c r="N2509" s="212">
        <v>30</v>
      </c>
      <c r="O2509" s="203" t="s">
        <v>629</v>
      </c>
      <c r="P2509" s="212">
        <v>0</v>
      </c>
      <c r="Q2509" s="205">
        <v>1</v>
      </c>
      <c r="R2509" s="203" t="s">
        <v>632</v>
      </c>
      <c r="S2509" s="211">
        <v>41604.446851851899</v>
      </c>
      <c r="T2509" s="212">
        <v>-30</v>
      </c>
      <c r="U2509" s="224">
        <v>400950</v>
      </c>
    </row>
    <row r="2510" spans="1:23" s="183" customFormat="1" hidden="1">
      <c r="A2510" s="203" t="s">
        <v>622</v>
      </c>
      <c r="B2510" s="203" t="s">
        <v>623</v>
      </c>
      <c r="C2510" s="203" t="s">
        <v>624</v>
      </c>
      <c r="D2510" s="203"/>
      <c r="E2510" s="203" t="s">
        <v>3486</v>
      </c>
      <c r="F2510" s="203" t="s">
        <v>3487</v>
      </c>
      <c r="G2510" s="205">
        <v>1</v>
      </c>
      <c r="H2510" s="203" t="s">
        <v>79</v>
      </c>
      <c r="I2510" s="203" t="s">
        <v>869</v>
      </c>
      <c r="J2510" s="203" t="s">
        <v>870</v>
      </c>
      <c r="K2510" s="203" t="s">
        <v>629</v>
      </c>
      <c r="L2510" s="211">
        <v>41583.385925925897</v>
      </c>
      <c r="M2510" s="203" t="s">
        <v>674</v>
      </c>
      <c r="N2510" s="212">
        <v>5</v>
      </c>
      <c r="O2510" s="203" t="s">
        <v>748</v>
      </c>
      <c r="P2510" s="212">
        <v>161975</v>
      </c>
      <c r="Q2510" s="205">
        <v>1</v>
      </c>
      <c r="R2510" s="203" t="s">
        <v>632</v>
      </c>
      <c r="S2510" s="211">
        <v>41579.713425925896</v>
      </c>
      <c r="T2510" s="212">
        <v>-5</v>
      </c>
      <c r="U2510" s="224">
        <v>161975</v>
      </c>
    </row>
    <row r="2511" spans="1:23" s="183" customFormat="1" hidden="1">
      <c r="A2511" s="203" t="s">
        <v>622</v>
      </c>
      <c r="B2511" s="203" t="s">
        <v>623</v>
      </c>
      <c r="C2511" s="203" t="s">
        <v>624</v>
      </c>
      <c r="D2511" s="203"/>
      <c r="E2511" s="203" t="s">
        <v>3486</v>
      </c>
      <c r="F2511" s="203" t="s">
        <v>629</v>
      </c>
      <c r="G2511" s="205" t="s">
        <v>629</v>
      </c>
      <c r="H2511" s="203" t="s">
        <v>79</v>
      </c>
      <c r="I2511" s="203" t="s">
        <v>1934</v>
      </c>
      <c r="J2511" s="203" t="s">
        <v>2066</v>
      </c>
      <c r="K2511" s="203" t="s">
        <v>634</v>
      </c>
      <c r="L2511" s="211">
        <v>41579.333622685197</v>
      </c>
      <c r="M2511" s="203" t="s">
        <v>630</v>
      </c>
      <c r="N2511" s="212">
        <v>4</v>
      </c>
      <c r="O2511" s="203" t="s">
        <v>629</v>
      </c>
      <c r="P2511" s="212">
        <v>1128567.28</v>
      </c>
      <c r="Q2511" s="205">
        <v>1</v>
      </c>
      <c r="R2511" s="203" t="s">
        <v>632</v>
      </c>
      <c r="S2511" s="211">
        <v>41578.653009259302</v>
      </c>
      <c r="T2511" s="212">
        <v>-4</v>
      </c>
      <c r="U2511" s="224">
        <v>1128567.28</v>
      </c>
    </row>
    <row r="2512" spans="1:23" s="183" customFormat="1" hidden="1">
      <c r="A2512" s="203" t="s">
        <v>622</v>
      </c>
      <c r="B2512" s="203" t="s">
        <v>623</v>
      </c>
      <c r="C2512" s="203" t="s">
        <v>624</v>
      </c>
      <c r="D2512" s="203"/>
      <c r="E2512" s="203" t="s">
        <v>3486</v>
      </c>
      <c r="F2512" s="203" t="s">
        <v>629</v>
      </c>
      <c r="G2512" s="205" t="s">
        <v>629</v>
      </c>
      <c r="H2512" s="203" t="s">
        <v>79</v>
      </c>
      <c r="I2512" s="203" t="s">
        <v>2562</v>
      </c>
      <c r="J2512" s="203" t="s">
        <v>2563</v>
      </c>
      <c r="K2512" s="203" t="s">
        <v>629</v>
      </c>
      <c r="L2512" s="211">
        <v>41579.666956018496</v>
      </c>
      <c r="M2512" s="203" t="s">
        <v>630</v>
      </c>
      <c r="N2512" s="212">
        <v>1</v>
      </c>
      <c r="O2512" s="203" t="s">
        <v>629</v>
      </c>
      <c r="P2512" s="212">
        <v>2352240</v>
      </c>
      <c r="Q2512" s="205">
        <v>1</v>
      </c>
      <c r="R2512" s="203" t="s">
        <v>629</v>
      </c>
      <c r="S2512" s="203" t="s">
        <v>629</v>
      </c>
      <c r="T2512" s="212" t="s">
        <v>629</v>
      </c>
      <c r="U2512" s="224" t="s">
        <v>629</v>
      </c>
    </row>
    <row r="2513" spans="1:21" s="183" customFormat="1" hidden="1">
      <c r="A2513" s="203" t="s">
        <v>622</v>
      </c>
      <c r="B2513" s="203" t="s">
        <v>623</v>
      </c>
      <c r="C2513" s="203" t="s">
        <v>624</v>
      </c>
      <c r="D2513" s="203"/>
      <c r="E2513" s="203" t="s">
        <v>3488</v>
      </c>
      <c r="F2513" s="203" t="s">
        <v>3489</v>
      </c>
      <c r="G2513" s="205">
        <v>1</v>
      </c>
      <c r="H2513" s="203" t="s">
        <v>79</v>
      </c>
      <c r="I2513" s="203" t="s">
        <v>2482</v>
      </c>
      <c r="J2513" s="203" t="s">
        <v>2483</v>
      </c>
      <c r="K2513" s="203" t="s">
        <v>629</v>
      </c>
      <c r="L2513" s="211">
        <v>41583.6346990741</v>
      </c>
      <c r="M2513" s="203" t="s">
        <v>630</v>
      </c>
      <c r="N2513" s="212">
        <v>4</v>
      </c>
      <c r="O2513" s="203" t="s">
        <v>631</v>
      </c>
      <c r="P2513" s="212">
        <v>1463000</v>
      </c>
      <c r="Q2513" s="205">
        <v>1</v>
      </c>
      <c r="R2513" s="203" t="s">
        <v>632</v>
      </c>
      <c r="S2513" s="211">
        <v>41578.670740740701</v>
      </c>
      <c r="T2513" s="212">
        <v>-4</v>
      </c>
      <c r="U2513" s="224">
        <v>1463000</v>
      </c>
    </row>
    <row r="2514" spans="1:21" s="183" customFormat="1" hidden="1">
      <c r="A2514" s="203" t="s">
        <v>622</v>
      </c>
      <c r="B2514" s="203" t="s">
        <v>623</v>
      </c>
      <c r="C2514" s="203" t="s">
        <v>624</v>
      </c>
      <c r="D2514" s="203"/>
      <c r="E2514" s="203" t="s">
        <v>3488</v>
      </c>
      <c r="F2514" s="203" t="s">
        <v>3490</v>
      </c>
      <c r="G2514" s="205">
        <v>1</v>
      </c>
      <c r="H2514" s="203" t="s">
        <v>79</v>
      </c>
      <c r="I2514" s="203" t="s">
        <v>2509</v>
      </c>
      <c r="J2514" s="203" t="s">
        <v>361</v>
      </c>
      <c r="K2514" s="203" t="s">
        <v>629</v>
      </c>
      <c r="L2514" s="211">
        <v>41583.384328703702</v>
      </c>
      <c r="M2514" s="203" t="s">
        <v>674</v>
      </c>
      <c r="N2514" s="212">
        <v>416</v>
      </c>
      <c r="O2514" s="203" t="s">
        <v>748</v>
      </c>
      <c r="P2514" s="212">
        <v>15557667.84</v>
      </c>
      <c r="Q2514" s="205">
        <v>1</v>
      </c>
      <c r="R2514" s="203" t="s">
        <v>632</v>
      </c>
      <c r="S2514" s="211">
        <v>41577.836967592601</v>
      </c>
      <c r="T2514" s="212">
        <v>-1248</v>
      </c>
      <c r="U2514" s="224">
        <v>46673003.520000003</v>
      </c>
    </row>
    <row r="2515" spans="1:21" s="183" customFormat="1" hidden="1">
      <c r="A2515" s="203" t="s">
        <v>622</v>
      </c>
      <c r="B2515" s="203" t="s">
        <v>623</v>
      </c>
      <c r="C2515" s="203" t="s">
        <v>624</v>
      </c>
      <c r="D2515" s="203"/>
      <c r="E2515" s="203" t="s">
        <v>3488</v>
      </c>
      <c r="F2515" s="203" t="s">
        <v>3490</v>
      </c>
      <c r="G2515" s="205">
        <v>1</v>
      </c>
      <c r="H2515" s="203" t="s">
        <v>79</v>
      </c>
      <c r="I2515" s="203" t="s">
        <v>2509</v>
      </c>
      <c r="J2515" s="203" t="s">
        <v>361</v>
      </c>
      <c r="K2515" s="203" t="s">
        <v>629</v>
      </c>
      <c r="L2515" s="211">
        <v>41583.384328703702</v>
      </c>
      <c r="M2515" s="203" t="s">
        <v>674</v>
      </c>
      <c r="N2515" s="212">
        <v>416</v>
      </c>
      <c r="O2515" s="203" t="s">
        <v>748</v>
      </c>
      <c r="P2515" s="212">
        <v>15557667.84</v>
      </c>
      <c r="Q2515" s="205">
        <v>2</v>
      </c>
      <c r="R2515" s="203" t="s">
        <v>632</v>
      </c>
      <c r="S2515" s="211">
        <v>41582.319386574098</v>
      </c>
      <c r="T2515" s="212">
        <v>-416</v>
      </c>
      <c r="U2515" s="224">
        <v>15557667.84</v>
      </c>
    </row>
    <row r="2516" spans="1:21" s="183" customFormat="1" hidden="1">
      <c r="A2516" s="203" t="s">
        <v>622</v>
      </c>
      <c r="B2516" s="203" t="s">
        <v>623</v>
      </c>
      <c r="C2516" s="203" t="s">
        <v>624</v>
      </c>
      <c r="D2516" s="203"/>
      <c r="E2516" s="203" t="s">
        <v>3488</v>
      </c>
      <c r="F2516" s="203" t="s">
        <v>629</v>
      </c>
      <c r="G2516" s="205" t="s">
        <v>629</v>
      </c>
      <c r="H2516" s="203" t="s">
        <v>79</v>
      </c>
      <c r="I2516" s="203" t="s">
        <v>2509</v>
      </c>
      <c r="J2516" s="203" t="s">
        <v>361</v>
      </c>
      <c r="K2516" s="203" t="s">
        <v>629</v>
      </c>
      <c r="L2516" s="211">
        <v>41577.437569444402</v>
      </c>
      <c r="M2516" s="203" t="s">
        <v>674</v>
      </c>
      <c r="N2516" s="212">
        <v>1248</v>
      </c>
      <c r="O2516" s="203" t="s">
        <v>629</v>
      </c>
      <c r="P2516" s="212">
        <v>46673003.520000003</v>
      </c>
      <c r="Q2516" s="205">
        <v>1</v>
      </c>
      <c r="R2516" s="203" t="s">
        <v>632</v>
      </c>
      <c r="S2516" s="211">
        <v>41577.836967592601</v>
      </c>
      <c r="T2516" s="212">
        <v>-1248</v>
      </c>
      <c r="U2516" s="224">
        <v>46673003.520000003</v>
      </c>
    </row>
    <row r="2517" spans="1:21" s="183" customFormat="1" hidden="1">
      <c r="A2517" s="203" t="s">
        <v>622</v>
      </c>
      <c r="B2517" s="203" t="s">
        <v>623</v>
      </c>
      <c r="C2517" s="203" t="s">
        <v>624</v>
      </c>
      <c r="D2517" s="203"/>
      <c r="E2517" s="203" t="s">
        <v>3488</v>
      </c>
      <c r="F2517" s="203" t="s">
        <v>629</v>
      </c>
      <c r="G2517" s="205" t="s">
        <v>629</v>
      </c>
      <c r="H2517" s="203" t="s">
        <v>79</v>
      </c>
      <c r="I2517" s="203" t="s">
        <v>2509</v>
      </c>
      <c r="J2517" s="203" t="s">
        <v>361</v>
      </c>
      <c r="K2517" s="203" t="s">
        <v>629</v>
      </c>
      <c r="L2517" s="211">
        <v>41577.437569444402</v>
      </c>
      <c r="M2517" s="203" t="s">
        <v>674</v>
      </c>
      <c r="N2517" s="212">
        <v>1248</v>
      </c>
      <c r="O2517" s="203" t="s">
        <v>629</v>
      </c>
      <c r="P2517" s="212">
        <v>46673003.520000003</v>
      </c>
      <c r="Q2517" s="205">
        <v>2</v>
      </c>
      <c r="R2517" s="203" t="s">
        <v>632</v>
      </c>
      <c r="S2517" s="211">
        <v>41582.319386574098</v>
      </c>
      <c r="T2517" s="212">
        <v>-416</v>
      </c>
      <c r="U2517" s="224">
        <v>15557667.84</v>
      </c>
    </row>
    <row r="2518" spans="1:21" s="183" customFormat="1" hidden="1">
      <c r="A2518" s="203" t="s">
        <v>622</v>
      </c>
      <c r="B2518" s="203" t="s">
        <v>623</v>
      </c>
      <c r="C2518" s="203" t="s">
        <v>624</v>
      </c>
      <c r="D2518" s="203"/>
      <c r="E2518" s="203" t="s">
        <v>3491</v>
      </c>
      <c r="F2518" s="203" t="s">
        <v>629</v>
      </c>
      <c r="G2518" s="205" t="s">
        <v>629</v>
      </c>
      <c r="H2518" s="203" t="s">
        <v>79</v>
      </c>
      <c r="I2518" s="203" t="s">
        <v>2051</v>
      </c>
      <c r="J2518" s="203" t="s">
        <v>2596</v>
      </c>
      <c r="K2518" s="203" t="s">
        <v>629</v>
      </c>
      <c r="L2518" s="211">
        <v>41580.333923611099</v>
      </c>
      <c r="M2518" s="203" t="s">
        <v>630</v>
      </c>
      <c r="N2518" s="212">
        <v>2</v>
      </c>
      <c r="O2518" s="203" t="s">
        <v>629</v>
      </c>
      <c r="P2518" s="212">
        <v>4704480</v>
      </c>
      <c r="Q2518" s="205">
        <v>1</v>
      </c>
      <c r="R2518" s="203" t="s">
        <v>632</v>
      </c>
      <c r="S2518" s="211">
        <v>41578.671689814801</v>
      </c>
      <c r="T2518" s="212">
        <v>-2</v>
      </c>
      <c r="U2518" s="224">
        <v>4704480</v>
      </c>
    </row>
    <row r="2519" spans="1:21" s="183" customFormat="1" hidden="1">
      <c r="A2519" s="203" t="s">
        <v>622</v>
      </c>
      <c r="B2519" s="203" t="s">
        <v>623</v>
      </c>
      <c r="C2519" s="203" t="s">
        <v>624</v>
      </c>
      <c r="D2519" s="203"/>
      <c r="E2519" s="203" t="s">
        <v>3492</v>
      </c>
      <c r="F2519" s="203" t="s">
        <v>3493</v>
      </c>
      <c r="G2519" s="205">
        <v>1</v>
      </c>
      <c r="H2519" s="203" t="s">
        <v>79</v>
      </c>
      <c r="I2519" s="203" t="s">
        <v>2985</v>
      </c>
      <c r="J2519" s="203" t="s">
        <v>2986</v>
      </c>
      <c r="K2519" s="203" t="s">
        <v>629</v>
      </c>
      <c r="L2519" s="211">
        <v>41607.668391203697</v>
      </c>
      <c r="M2519" s="203" t="s">
        <v>630</v>
      </c>
      <c r="N2519" s="212">
        <v>1</v>
      </c>
      <c r="O2519" s="203" t="s">
        <v>2639</v>
      </c>
      <c r="P2519" s="212">
        <v>1100000</v>
      </c>
      <c r="Q2519" s="205">
        <v>1</v>
      </c>
      <c r="R2519" s="203" t="s">
        <v>632</v>
      </c>
      <c r="S2519" s="211">
        <v>41590.630393518499</v>
      </c>
      <c r="T2519" s="212">
        <v>-1</v>
      </c>
      <c r="U2519" s="224">
        <v>1100000</v>
      </c>
    </row>
    <row r="2520" spans="1:21" s="183" customFormat="1" hidden="1">
      <c r="A2520" s="203" t="s">
        <v>622</v>
      </c>
      <c r="B2520" s="203" t="s">
        <v>623</v>
      </c>
      <c r="C2520" s="203" t="s">
        <v>624</v>
      </c>
      <c r="D2520" s="203"/>
      <c r="E2520" s="203" t="s">
        <v>3494</v>
      </c>
      <c r="F2520" s="203" t="s">
        <v>629</v>
      </c>
      <c r="G2520" s="205" t="s">
        <v>629</v>
      </c>
      <c r="H2520" s="203" t="s">
        <v>79</v>
      </c>
      <c r="I2520" s="203" t="s">
        <v>871</v>
      </c>
      <c r="J2520" s="203" t="s">
        <v>872</v>
      </c>
      <c r="K2520" s="203" t="s">
        <v>629</v>
      </c>
      <c r="L2520" s="211">
        <v>41577.5839583333</v>
      </c>
      <c r="M2520" s="203" t="s">
        <v>630</v>
      </c>
      <c r="N2520" s="212">
        <v>4</v>
      </c>
      <c r="O2520" s="203" t="s">
        <v>629</v>
      </c>
      <c r="P2520" s="212">
        <v>440000</v>
      </c>
      <c r="Q2520" s="205">
        <v>1</v>
      </c>
      <c r="R2520" s="203" t="s">
        <v>632</v>
      </c>
      <c r="S2520" s="211">
        <v>41577.844270833302</v>
      </c>
      <c r="T2520" s="212">
        <v>-4</v>
      </c>
      <c r="U2520" s="224">
        <v>440000</v>
      </c>
    </row>
    <row r="2521" spans="1:21" s="183" customFormat="1" hidden="1">
      <c r="A2521" s="203" t="s">
        <v>622</v>
      </c>
      <c r="B2521" s="203" t="s">
        <v>623</v>
      </c>
      <c r="C2521" s="203" t="s">
        <v>624</v>
      </c>
      <c r="D2521" s="203"/>
      <c r="E2521" s="203" t="s">
        <v>3495</v>
      </c>
      <c r="F2521" s="203" t="s">
        <v>629</v>
      </c>
      <c r="G2521" s="205" t="s">
        <v>629</v>
      </c>
      <c r="H2521" s="203" t="s">
        <v>79</v>
      </c>
      <c r="I2521" s="203" t="s">
        <v>783</v>
      </c>
      <c r="J2521" s="203" t="s">
        <v>466</v>
      </c>
      <c r="K2521" s="203" t="s">
        <v>629</v>
      </c>
      <c r="L2521" s="211">
        <v>41579.375625000001</v>
      </c>
      <c r="M2521" s="203" t="s">
        <v>630</v>
      </c>
      <c r="N2521" s="212">
        <v>1</v>
      </c>
      <c r="O2521" s="203" t="s">
        <v>629</v>
      </c>
      <c r="P2521" s="212">
        <v>124093</v>
      </c>
      <c r="Q2521" s="205">
        <v>1</v>
      </c>
      <c r="R2521" s="203" t="s">
        <v>632</v>
      </c>
      <c r="S2521" s="211">
        <v>41578.664131944402</v>
      </c>
      <c r="T2521" s="212">
        <v>-1</v>
      </c>
      <c r="U2521" s="224">
        <v>124093</v>
      </c>
    </row>
    <row r="2522" spans="1:21" s="183" customFormat="1" hidden="1">
      <c r="A2522" s="203" t="s">
        <v>622</v>
      </c>
      <c r="B2522" s="203" t="s">
        <v>623</v>
      </c>
      <c r="C2522" s="203" t="s">
        <v>624</v>
      </c>
      <c r="D2522" s="203"/>
      <c r="E2522" s="203" t="s">
        <v>3496</v>
      </c>
      <c r="F2522" s="203" t="s">
        <v>629</v>
      </c>
      <c r="G2522" s="205" t="s">
        <v>629</v>
      </c>
      <c r="H2522" s="203" t="s">
        <v>79</v>
      </c>
      <c r="I2522" s="203" t="s">
        <v>3497</v>
      </c>
      <c r="J2522" s="203" t="s">
        <v>3498</v>
      </c>
      <c r="K2522" s="203" t="s">
        <v>634</v>
      </c>
      <c r="L2522" s="211">
        <v>41596.331192129597</v>
      </c>
      <c r="M2522" s="203" t="s">
        <v>630</v>
      </c>
      <c r="N2522" s="212">
        <v>12</v>
      </c>
      <c r="O2522" s="203" t="s">
        <v>629</v>
      </c>
      <c r="P2522" s="212">
        <v>78375000</v>
      </c>
      <c r="Q2522" s="205">
        <v>1</v>
      </c>
      <c r="R2522" s="203" t="s">
        <v>632</v>
      </c>
      <c r="S2522" s="211">
        <v>41592.393032407403</v>
      </c>
      <c r="T2522" s="212">
        <v>-12</v>
      </c>
      <c r="U2522" s="224">
        <v>78375000</v>
      </c>
    </row>
    <row r="2523" spans="1:21" s="183" customFormat="1" hidden="1">
      <c r="A2523" s="203" t="s">
        <v>622</v>
      </c>
      <c r="B2523" s="203" t="s">
        <v>623</v>
      </c>
      <c r="C2523" s="203" t="s">
        <v>624</v>
      </c>
      <c r="D2523" s="203"/>
      <c r="E2523" s="203" t="s">
        <v>3499</v>
      </c>
      <c r="F2523" s="203" t="s">
        <v>629</v>
      </c>
      <c r="G2523" s="205" t="s">
        <v>629</v>
      </c>
      <c r="H2523" s="203" t="s">
        <v>79</v>
      </c>
      <c r="I2523" s="203" t="s">
        <v>2416</v>
      </c>
      <c r="J2523" s="203" t="s">
        <v>2417</v>
      </c>
      <c r="K2523" s="203" t="s">
        <v>629</v>
      </c>
      <c r="L2523" s="211">
        <v>41579.611134259299</v>
      </c>
      <c r="M2523" s="203" t="s">
        <v>630</v>
      </c>
      <c r="N2523" s="212">
        <v>1</v>
      </c>
      <c r="O2523" s="203" t="s">
        <v>629</v>
      </c>
      <c r="P2523" s="212">
        <v>621500</v>
      </c>
      <c r="Q2523" s="205">
        <v>1</v>
      </c>
      <c r="R2523" s="203" t="s">
        <v>632</v>
      </c>
      <c r="S2523" s="211">
        <v>41579.712696759299</v>
      </c>
      <c r="T2523" s="212">
        <v>-1</v>
      </c>
      <c r="U2523" s="224">
        <v>621500</v>
      </c>
    </row>
    <row r="2524" spans="1:21" s="183" customFormat="1" hidden="1">
      <c r="A2524" s="203" t="s">
        <v>622</v>
      </c>
      <c r="B2524" s="203" t="s">
        <v>623</v>
      </c>
      <c r="C2524" s="203" t="s">
        <v>624</v>
      </c>
      <c r="D2524" s="203"/>
      <c r="E2524" s="203" t="s">
        <v>3499</v>
      </c>
      <c r="F2524" s="203" t="s">
        <v>629</v>
      </c>
      <c r="G2524" s="205" t="s">
        <v>629</v>
      </c>
      <c r="H2524" s="203" t="s">
        <v>79</v>
      </c>
      <c r="I2524" s="203" t="s">
        <v>3500</v>
      </c>
      <c r="J2524" s="203" t="s">
        <v>3501</v>
      </c>
      <c r="K2524" s="203" t="s">
        <v>634</v>
      </c>
      <c r="L2524" s="211">
        <v>41600.666689814803</v>
      </c>
      <c r="M2524" s="203" t="s">
        <v>630</v>
      </c>
      <c r="N2524" s="212">
        <v>2</v>
      </c>
      <c r="O2524" s="203" t="s">
        <v>629</v>
      </c>
      <c r="P2524" s="212">
        <v>0</v>
      </c>
      <c r="Q2524" s="205">
        <v>1</v>
      </c>
      <c r="R2524" s="203" t="s">
        <v>629</v>
      </c>
      <c r="S2524" s="203" t="s">
        <v>629</v>
      </c>
      <c r="T2524" s="212" t="s">
        <v>629</v>
      </c>
      <c r="U2524" s="224" t="s">
        <v>629</v>
      </c>
    </row>
    <row r="2525" spans="1:21" s="183" customFormat="1" hidden="1">
      <c r="A2525" s="203" t="s">
        <v>622</v>
      </c>
      <c r="B2525" s="203" t="s">
        <v>623</v>
      </c>
      <c r="C2525" s="203" t="s">
        <v>624</v>
      </c>
      <c r="D2525" s="203"/>
      <c r="E2525" s="203" t="s">
        <v>3502</v>
      </c>
      <c r="F2525" s="203" t="s">
        <v>629</v>
      </c>
      <c r="G2525" s="205" t="s">
        <v>629</v>
      </c>
      <c r="H2525" s="203" t="s">
        <v>79</v>
      </c>
      <c r="I2525" s="203" t="s">
        <v>738</v>
      </c>
      <c r="J2525" s="203" t="s">
        <v>739</v>
      </c>
      <c r="K2525" s="203" t="s">
        <v>634</v>
      </c>
      <c r="L2525" s="211">
        <v>41582.322928240697</v>
      </c>
      <c r="M2525" s="203" t="s">
        <v>630</v>
      </c>
      <c r="N2525" s="212">
        <v>1</v>
      </c>
      <c r="O2525" s="203" t="s">
        <v>629</v>
      </c>
      <c r="P2525" s="212">
        <v>1742770.41</v>
      </c>
      <c r="Q2525" s="205">
        <v>1</v>
      </c>
      <c r="R2525" s="203" t="s">
        <v>632</v>
      </c>
      <c r="S2525" s="211">
        <v>41582.393541666701</v>
      </c>
      <c r="T2525" s="212">
        <v>-1</v>
      </c>
      <c r="U2525" s="224">
        <v>1742770.41</v>
      </c>
    </row>
    <row r="2526" spans="1:21" s="183" customFormat="1" hidden="1">
      <c r="A2526" s="203" t="s">
        <v>622</v>
      </c>
      <c r="B2526" s="203" t="s">
        <v>623</v>
      </c>
      <c r="C2526" s="203" t="s">
        <v>624</v>
      </c>
      <c r="D2526" s="203"/>
      <c r="E2526" s="203" t="s">
        <v>3503</v>
      </c>
      <c r="F2526" s="203" t="s">
        <v>629</v>
      </c>
      <c r="G2526" s="205" t="s">
        <v>629</v>
      </c>
      <c r="H2526" s="203" t="s">
        <v>79</v>
      </c>
      <c r="I2526" s="203" t="s">
        <v>1117</v>
      </c>
      <c r="J2526" s="203" t="s">
        <v>2979</v>
      </c>
      <c r="K2526" s="203" t="s">
        <v>634</v>
      </c>
      <c r="L2526" s="211">
        <v>41589.3754050926</v>
      </c>
      <c r="M2526" s="203" t="s">
        <v>630</v>
      </c>
      <c r="N2526" s="212">
        <v>10</v>
      </c>
      <c r="O2526" s="203" t="s">
        <v>629</v>
      </c>
      <c r="P2526" s="212">
        <v>155138.4</v>
      </c>
      <c r="Q2526" s="205">
        <v>1</v>
      </c>
      <c r="R2526" s="203" t="s">
        <v>632</v>
      </c>
      <c r="S2526" s="211">
        <v>41585.639803240701</v>
      </c>
      <c r="T2526" s="212">
        <v>-10</v>
      </c>
      <c r="U2526" s="224">
        <v>155138.4</v>
      </c>
    </row>
    <row r="2527" spans="1:21" s="183" customFormat="1" hidden="1">
      <c r="A2527" s="203" t="s">
        <v>622</v>
      </c>
      <c r="B2527" s="203" t="s">
        <v>623</v>
      </c>
      <c r="C2527" s="203" t="s">
        <v>624</v>
      </c>
      <c r="D2527" s="203"/>
      <c r="E2527" s="203" t="s">
        <v>3503</v>
      </c>
      <c r="F2527" s="203" t="s">
        <v>629</v>
      </c>
      <c r="G2527" s="205" t="s">
        <v>629</v>
      </c>
      <c r="H2527" s="203" t="s">
        <v>79</v>
      </c>
      <c r="I2527" s="203" t="s">
        <v>1115</v>
      </c>
      <c r="J2527" s="203" t="s">
        <v>1116</v>
      </c>
      <c r="K2527" s="203" t="s">
        <v>629</v>
      </c>
      <c r="L2527" s="211">
        <v>41589.3754050926</v>
      </c>
      <c r="M2527" s="203" t="s">
        <v>630</v>
      </c>
      <c r="N2527" s="212">
        <v>20</v>
      </c>
      <c r="O2527" s="203" t="s">
        <v>629</v>
      </c>
      <c r="P2527" s="212">
        <v>231372.6</v>
      </c>
      <c r="Q2527" s="205">
        <v>1</v>
      </c>
      <c r="R2527" s="203" t="s">
        <v>632</v>
      </c>
      <c r="S2527" s="211">
        <v>41585.639803240701</v>
      </c>
      <c r="T2527" s="212">
        <v>-20</v>
      </c>
      <c r="U2527" s="224">
        <v>231372.6</v>
      </c>
    </row>
    <row r="2528" spans="1:21" s="183" customFormat="1" hidden="1">
      <c r="A2528" s="203" t="s">
        <v>622</v>
      </c>
      <c r="B2528" s="203" t="s">
        <v>623</v>
      </c>
      <c r="C2528" s="203" t="s">
        <v>624</v>
      </c>
      <c r="D2528" s="203"/>
      <c r="E2528" s="203" t="s">
        <v>3504</v>
      </c>
      <c r="F2528" s="203" t="s">
        <v>629</v>
      </c>
      <c r="G2528" s="205" t="s">
        <v>629</v>
      </c>
      <c r="H2528" s="203" t="s">
        <v>79</v>
      </c>
      <c r="I2528" s="203" t="s">
        <v>3505</v>
      </c>
      <c r="J2528" s="203" t="s">
        <v>3506</v>
      </c>
      <c r="K2528" s="203" t="s">
        <v>634</v>
      </c>
      <c r="L2528" s="211">
        <v>41593.541666666701</v>
      </c>
      <c r="M2528" s="203" t="s">
        <v>630</v>
      </c>
      <c r="N2528" s="212">
        <v>1</v>
      </c>
      <c r="O2528" s="203" t="s">
        <v>629</v>
      </c>
      <c r="P2528" s="212">
        <v>2134000</v>
      </c>
      <c r="Q2528" s="205">
        <v>1</v>
      </c>
      <c r="R2528" s="203" t="s">
        <v>632</v>
      </c>
      <c r="S2528" s="211">
        <v>41592.613587963002</v>
      </c>
      <c r="T2528" s="212">
        <v>-1</v>
      </c>
      <c r="U2528" s="224">
        <v>2134000</v>
      </c>
    </row>
    <row r="2529" spans="1:23" s="183" customFormat="1" hidden="1">
      <c r="A2529" s="203" t="s">
        <v>622</v>
      </c>
      <c r="B2529" s="203" t="s">
        <v>623</v>
      </c>
      <c r="C2529" s="203" t="s">
        <v>624</v>
      </c>
      <c r="D2529" s="203"/>
      <c r="E2529" s="203" t="s">
        <v>3507</v>
      </c>
      <c r="F2529" s="203" t="s">
        <v>629</v>
      </c>
      <c r="G2529" s="205" t="s">
        <v>629</v>
      </c>
      <c r="H2529" s="203" t="s">
        <v>79</v>
      </c>
      <c r="I2529" s="203" t="s">
        <v>1087</v>
      </c>
      <c r="J2529" s="203" t="s">
        <v>502</v>
      </c>
      <c r="K2529" s="203" t="s">
        <v>634</v>
      </c>
      <c r="L2529" s="211">
        <v>41597.458333333299</v>
      </c>
      <c r="M2529" s="203" t="s">
        <v>630</v>
      </c>
      <c r="N2529" s="212">
        <v>20</v>
      </c>
      <c r="O2529" s="203" t="s">
        <v>629</v>
      </c>
      <c r="P2529" s="212">
        <v>455400</v>
      </c>
      <c r="Q2529" s="205">
        <v>1</v>
      </c>
      <c r="R2529" s="203" t="s">
        <v>632</v>
      </c>
      <c r="S2529" s="211">
        <v>41597.600532407399</v>
      </c>
      <c r="T2529" s="212">
        <v>-20</v>
      </c>
      <c r="U2529" s="224">
        <v>455400</v>
      </c>
    </row>
    <row r="2530" spans="1:23" s="183" customFormat="1" hidden="1">
      <c r="A2530" s="203" t="s">
        <v>622</v>
      </c>
      <c r="B2530" s="203" t="s">
        <v>623</v>
      </c>
      <c r="C2530" s="203" t="s">
        <v>624</v>
      </c>
      <c r="D2530" s="203"/>
      <c r="E2530" s="203" t="s">
        <v>3508</v>
      </c>
      <c r="F2530" s="203" t="s">
        <v>629</v>
      </c>
      <c r="G2530" s="205" t="s">
        <v>629</v>
      </c>
      <c r="H2530" s="203" t="s">
        <v>79</v>
      </c>
      <c r="I2530" s="203" t="s">
        <v>3071</v>
      </c>
      <c r="J2530" s="203" t="s">
        <v>3072</v>
      </c>
      <c r="K2530" s="203" t="s">
        <v>629</v>
      </c>
      <c r="L2530" s="211">
        <v>41588.379988425899</v>
      </c>
      <c r="M2530" s="203" t="s">
        <v>630</v>
      </c>
      <c r="N2530" s="212">
        <v>1</v>
      </c>
      <c r="O2530" s="203" t="s">
        <v>629</v>
      </c>
      <c r="P2530" s="212">
        <v>0</v>
      </c>
      <c r="Q2530" s="205">
        <v>1</v>
      </c>
      <c r="R2530" s="203" t="s">
        <v>632</v>
      </c>
      <c r="S2530" s="211">
        <v>41586.327523148102</v>
      </c>
      <c r="T2530" s="212">
        <v>-1</v>
      </c>
      <c r="U2530" s="224">
        <v>4590000</v>
      </c>
    </row>
    <row r="2531" spans="1:23" s="183" customFormat="1" hidden="1">
      <c r="A2531" s="203" t="s">
        <v>622</v>
      </c>
      <c r="B2531" s="203" t="s">
        <v>623</v>
      </c>
      <c r="C2531" s="203" t="s">
        <v>624</v>
      </c>
      <c r="D2531" s="203"/>
      <c r="E2531" s="203" t="s">
        <v>3509</v>
      </c>
      <c r="F2531" s="203" t="s">
        <v>3510</v>
      </c>
      <c r="G2531" s="205">
        <v>1</v>
      </c>
      <c r="H2531" s="203" t="s">
        <v>79</v>
      </c>
      <c r="I2531" s="203" t="s">
        <v>2408</v>
      </c>
      <c r="J2531" s="203" t="s">
        <v>2409</v>
      </c>
      <c r="K2531" s="203" t="s">
        <v>629</v>
      </c>
      <c r="L2531" s="211">
        <v>41587.399085648103</v>
      </c>
      <c r="M2531" s="203" t="s">
        <v>630</v>
      </c>
      <c r="N2531" s="212">
        <v>1</v>
      </c>
      <c r="O2531" s="203" t="s">
        <v>631</v>
      </c>
      <c r="P2531" s="212">
        <v>4777740</v>
      </c>
      <c r="Q2531" s="205">
        <v>1</v>
      </c>
      <c r="R2531" s="203" t="s">
        <v>632</v>
      </c>
      <c r="S2531" s="211">
        <v>41586.445509259298</v>
      </c>
      <c r="T2531" s="212">
        <v>-1</v>
      </c>
      <c r="U2531" s="224">
        <v>4777740</v>
      </c>
    </row>
    <row r="2532" spans="1:23" s="183" customFormat="1" hidden="1">
      <c r="A2532" s="203" t="s">
        <v>622</v>
      </c>
      <c r="B2532" s="203" t="s">
        <v>623</v>
      </c>
      <c r="C2532" s="203" t="s">
        <v>624</v>
      </c>
      <c r="D2532" s="228"/>
      <c r="E2532" s="203" t="s">
        <v>3509</v>
      </c>
      <c r="F2532" s="203" t="s">
        <v>3511</v>
      </c>
      <c r="G2532" s="205">
        <v>1</v>
      </c>
      <c r="H2532" s="203" t="s">
        <v>79</v>
      </c>
      <c r="I2532" s="203" t="s">
        <v>2509</v>
      </c>
      <c r="J2532" s="203" t="s">
        <v>361</v>
      </c>
      <c r="K2532" s="203" t="s">
        <v>629</v>
      </c>
      <c r="L2532" s="211">
        <v>41591.6668055556</v>
      </c>
      <c r="M2532" s="203" t="s">
        <v>674</v>
      </c>
      <c r="N2532" s="212">
        <v>75</v>
      </c>
      <c r="O2532" s="203" t="s">
        <v>748</v>
      </c>
      <c r="P2532" s="212">
        <v>2804868</v>
      </c>
      <c r="Q2532" s="205">
        <v>1</v>
      </c>
      <c r="R2532" s="203" t="s">
        <v>632</v>
      </c>
      <c r="S2532" s="211">
        <v>41589.664594907401</v>
      </c>
      <c r="T2532" s="212">
        <v>-75</v>
      </c>
      <c r="U2532" s="224">
        <v>2804868</v>
      </c>
    </row>
    <row r="2533" spans="1:23" ht="14.25" customHeight="1">
      <c r="A2533" s="203" t="s">
        <v>622</v>
      </c>
      <c r="B2533" s="203" t="s">
        <v>623</v>
      </c>
      <c r="C2533" s="206" t="s">
        <v>624</v>
      </c>
      <c r="D2533" s="207"/>
      <c r="E2533" s="188" t="s">
        <v>3509</v>
      </c>
      <c r="F2533" s="203" t="s">
        <v>3512</v>
      </c>
      <c r="G2533" s="205">
        <v>1</v>
      </c>
      <c r="H2533" s="206" t="s">
        <v>79</v>
      </c>
      <c r="I2533" s="188" t="s">
        <v>3513</v>
      </c>
      <c r="J2533" s="190" t="s">
        <v>3514</v>
      </c>
      <c r="K2533" s="188" t="s">
        <v>634</v>
      </c>
      <c r="L2533" s="213">
        <v>41621.0000462963</v>
      </c>
      <c r="M2533" s="206" t="s">
        <v>630</v>
      </c>
      <c r="N2533" s="214">
        <v>2</v>
      </c>
      <c r="O2533" s="188" t="s">
        <v>631</v>
      </c>
      <c r="P2533" s="212">
        <v>0</v>
      </c>
      <c r="Q2533" s="225">
        <v>1</v>
      </c>
      <c r="R2533" s="188" t="s">
        <v>632</v>
      </c>
      <c r="S2533" s="213">
        <v>41613.663217592599</v>
      </c>
      <c r="T2533" s="226">
        <v>-2</v>
      </c>
      <c r="U2533" s="224">
        <v>1793330</v>
      </c>
      <c r="V2533" s="227">
        <f t="shared" ref="V2533:V2538" si="12">L2533-S2533</f>
        <v>7.3368287037010305</v>
      </c>
      <c r="W2533" s="193" t="s">
        <v>635</v>
      </c>
    </row>
    <row r="2534" spans="1:23" ht="14.25" customHeight="1">
      <c r="A2534" s="203" t="s">
        <v>622</v>
      </c>
      <c r="B2534" s="203" t="s">
        <v>623</v>
      </c>
      <c r="C2534" s="206" t="s">
        <v>624</v>
      </c>
      <c r="D2534" s="207"/>
      <c r="E2534" s="188" t="s">
        <v>3509</v>
      </c>
      <c r="F2534" s="203" t="s">
        <v>3512</v>
      </c>
      <c r="G2534" s="205">
        <v>2</v>
      </c>
      <c r="H2534" s="206" t="s">
        <v>79</v>
      </c>
      <c r="I2534" s="188" t="s">
        <v>3515</v>
      </c>
      <c r="J2534" s="190" t="s">
        <v>3516</v>
      </c>
      <c r="K2534" s="188" t="s">
        <v>634</v>
      </c>
      <c r="L2534" s="213">
        <v>41621.0000462963</v>
      </c>
      <c r="M2534" s="206" t="s">
        <v>630</v>
      </c>
      <c r="N2534" s="214">
        <v>2</v>
      </c>
      <c r="O2534" s="188" t="s">
        <v>631</v>
      </c>
      <c r="P2534" s="212">
        <v>0</v>
      </c>
      <c r="Q2534" s="225">
        <v>1</v>
      </c>
      <c r="R2534" s="188" t="s">
        <v>632</v>
      </c>
      <c r="S2534" s="213">
        <v>41613.663217592599</v>
      </c>
      <c r="T2534" s="226">
        <v>-2</v>
      </c>
      <c r="U2534" s="224">
        <v>2763860</v>
      </c>
      <c r="V2534" s="227">
        <f t="shared" si="12"/>
        <v>7.3368287037010305</v>
      </c>
      <c r="W2534" s="193" t="s">
        <v>635</v>
      </c>
    </row>
    <row r="2535" spans="1:23" ht="14.25" customHeight="1">
      <c r="A2535" s="203" t="s">
        <v>622</v>
      </c>
      <c r="B2535" s="203" t="s">
        <v>623</v>
      </c>
      <c r="C2535" s="206" t="s">
        <v>624</v>
      </c>
      <c r="D2535" s="207"/>
      <c r="E2535" s="188" t="s">
        <v>3509</v>
      </c>
      <c r="F2535" s="203" t="s">
        <v>3512</v>
      </c>
      <c r="G2535" s="205">
        <v>3</v>
      </c>
      <c r="H2535" s="206" t="s">
        <v>79</v>
      </c>
      <c r="I2535" s="188" t="s">
        <v>3517</v>
      </c>
      <c r="J2535" s="190" t="s">
        <v>3518</v>
      </c>
      <c r="K2535" s="188" t="s">
        <v>634</v>
      </c>
      <c r="L2535" s="213">
        <v>41621.0000462963</v>
      </c>
      <c r="M2535" s="206" t="s">
        <v>630</v>
      </c>
      <c r="N2535" s="214">
        <v>2</v>
      </c>
      <c r="O2535" s="188" t="s">
        <v>631</v>
      </c>
      <c r="P2535" s="212">
        <v>0</v>
      </c>
      <c r="Q2535" s="225">
        <v>1</v>
      </c>
      <c r="R2535" s="188" t="s">
        <v>632</v>
      </c>
      <c r="S2535" s="213">
        <v>41613.663217592599</v>
      </c>
      <c r="T2535" s="226">
        <v>-2</v>
      </c>
      <c r="U2535" s="224">
        <v>128562</v>
      </c>
      <c r="V2535" s="227">
        <f t="shared" si="12"/>
        <v>7.3368287037010305</v>
      </c>
      <c r="W2535" s="193" t="s">
        <v>635</v>
      </c>
    </row>
    <row r="2536" spans="1:23" ht="14.25" customHeight="1">
      <c r="A2536" s="203" t="s">
        <v>622</v>
      </c>
      <c r="B2536" s="203" t="s">
        <v>623</v>
      </c>
      <c r="C2536" s="206" t="s">
        <v>624</v>
      </c>
      <c r="D2536" s="207"/>
      <c r="E2536" s="188" t="s">
        <v>3509</v>
      </c>
      <c r="F2536" s="203" t="s">
        <v>3512</v>
      </c>
      <c r="G2536" s="205">
        <v>4</v>
      </c>
      <c r="H2536" s="206" t="s">
        <v>79</v>
      </c>
      <c r="I2536" s="188" t="s">
        <v>3519</v>
      </c>
      <c r="J2536" s="190" t="s">
        <v>3520</v>
      </c>
      <c r="K2536" s="188" t="s">
        <v>634</v>
      </c>
      <c r="L2536" s="213">
        <v>41621.0000462963</v>
      </c>
      <c r="M2536" s="206" t="s">
        <v>630</v>
      </c>
      <c r="N2536" s="214">
        <v>1</v>
      </c>
      <c r="O2536" s="188" t="s">
        <v>631</v>
      </c>
      <c r="P2536" s="212">
        <v>0</v>
      </c>
      <c r="Q2536" s="225">
        <v>1</v>
      </c>
      <c r="R2536" s="188" t="s">
        <v>632</v>
      </c>
      <c r="S2536" s="213">
        <v>41613.663217592599</v>
      </c>
      <c r="T2536" s="226">
        <v>-1</v>
      </c>
      <c r="U2536" s="224">
        <v>2337500</v>
      </c>
      <c r="V2536" s="227">
        <f t="shared" si="12"/>
        <v>7.3368287037010305</v>
      </c>
      <c r="W2536" s="193" t="s">
        <v>635</v>
      </c>
    </row>
    <row r="2537" spans="1:23" ht="14.25" customHeight="1">
      <c r="A2537" s="203" t="s">
        <v>622</v>
      </c>
      <c r="B2537" s="203" t="s">
        <v>623</v>
      </c>
      <c r="C2537" s="206" t="s">
        <v>624</v>
      </c>
      <c r="D2537" s="207"/>
      <c r="E2537" s="188" t="s">
        <v>3509</v>
      </c>
      <c r="F2537" s="203" t="s">
        <v>3512</v>
      </c>
      <c r="G2537" s="205">
        <v>5</v>
      </c>
      <c r="H2537" s="206" t="s">
        <v>79</v>
      </c>
      <c r="I2537" s="188" t="s">
        <v>3521</v>
      </c>
      <c r="J2537" s="190" t="s">
        <v>3522</v>
      </c>
      <c r="K2537" s="188" t="s">
        <v>634</v>
      </c>
      <c r="L2537" s="213">
        <v>41621.0000462963</v>
      </c>
      <c r="M2537" s="206" t="s">
        <v>630</v>
      </c>
      <c r="N2537" s="214">
        <v>1</v>
      </c>
      <c r="O2537" s="188" t="s">
        <v>631</v>
      </c>
      <c r="P2537" s="212">
        <v>0</v>
      </c>
      <c r="Q2537" s="225">
        <v>1</v>
      </c>
      <c r="R2537" s="188" t="s">
        <v>632</v>
      </c>
      <c r="S2537" s="213">
        <v>41613.663217592599</v>
      </c>
      <c r="T2537" s="226">
        <v>-1</v>
      </c>
      <c r="U2537" s="224">
        <v>424256</v>
      </c>
      <c r="V2537" s="227">
        <f t="shared" si="12"/>
        <v>7.3368287037010305</v>
      </c>
      <c r="W2537" s="193" t="s">
        <v>635</v>
      </c>
    </row>
    <row r="2538" spans="1:23" ht="14.25" customHeight="1">
      <c r="A2538" s="203" t="s">
        <v>622</v>
      </c>
      <c r="B2538" s="203" t="s">
        <v>623</v>
      </c>
      <c r="C2538" s="206" t="s">
        <v>624</v>
      </c>
      <c r="D2538" s="207"/>
      <c r="E2538" s="188" t="s">
        <v>3509</v>
      </c>
      <c r="F2538" s="203" t="s">
        <v>3512</v>
      </c>
      <c r="G2538" s="205">
        <v>6</v>
      </c>
      <c r="H2538" s="206" t="s">
        <v>79</v>
      </c>
      <c r="I2538" s="188" t="s">
        <v>3523</v>
      </c>
      <c r="J2538" s="190" t="s">
        <v>3524</v>
      </c>
      <c r="K2538" s="188" t="s">
        <v>634</v>
      </c>
      <c r="L2538" s="213">
        <v>41621.0000462963</v>
      </c>
      <c r="M2538" s="206" t="s">
        <v>630</v>
      </c>
      <c r="N2538" s="214">
        <v>1</v>
      </c>
      <c r="O2538" s="188" t="s">
        <v>631</v>
      </c>
      <c r="P2538" s="212">
        <v>0</v>
      </c>
      <c r="Q2538" s="225">
        <v>1</v>
      </c>
      <c r="R2538" s="188" t="s">
        <v>632</v>
      </c>
      <c r="S2538" s="213">
        <v>41613.663217592599</v>
      </c>
      <c r="T2538" s="226">
        <v>-1</v>
      </c>
      <c r="U2538" s="224">
        <v>425425</v>
      </c>
      <c r="V2538" s="227">
        <f t="shared" si="12"/>
        <v>7.3368287037010305</v>
      </c>
      <c r="W2538" s="193" t="s">
        <v>635</v>
      </c>
    </row>
    <row r="2539" spans="1:23" s="183" customFormat="1" hidden="1">
      <c r="A2539" s="203" t="s">
        <v>622</v>
      </c>
      <c r="B2539" s="203" t="s">
        <v>623</v>
      </c>
      <c r="C2539" s="203" t="s">
        <v>624</v>
      </c>
      <c r="D2539" s="208"/>
      <c r="E2539" s="203" t="s">
        <v>3509</v>
      </c>
      <c r="F2539" s="203" t="s">
        <v>629</v>
      </c>
      <c r="G2539" s="205" t="s">
        <v>629</v>
      </c>
      <c r="H2539" s="203" t="s">
        <v>79</v>
      </c>
      <c r="I2539" s="203" t="s">
        <v>2490</v>
      </c>
      <c r="J2539" s="203" t="s">
        <v>2491</v>
      </c>
      <c r="K2539" s="203" t="s">
        <v>629</v>
      </c>
      <c r="L2539" s="211">
        <v>41586.383298611101</v>
      </c>
      <c r="M2539" s="203" t="s">
        <v>630</v>
      </c>
      <c r="N2539" s="212">
        <v>1</v>
      </c>
      <c r="O2539" s="203" t="s">
        <v>629</v>
      </c>
      <c r="P2539" s="212">
        <v>46805000</v>
      </c>
      <c r="Q2539" s="205">
        <v>1</v>
      </c>
      <c r="R2539" s="203" t="s">
        <v>632</v>
      </c>
      <c r="S2539" s="211">
        <v>41585.438425925902</v>
      </c>
      <c r="T2539" s="212">
        <v>-1</v>
      </c>
      <c r="U2539" s="224">
        <v>46805000</v>
      </c>
    </row>
    <row r="2540" spans="1:23" s="183" customFormat="1" hidden="1">
      <c r="A2540" s="203" t="s">
        <v>622</v>
      </c>
      <c r="B2540" s="203" t="s">
        <v>623</v>
      </c>
      <c r="C2540" s="203" t="s">
        <v>624</v>
      </c>
      <c r="D2540" s="203"/>
      <c r="E2540" s="203" t="s">
        <v>3525</v>
      </c>
      <c r="F2540" s="203" t="s">
        <v>3526</v>
      </c>
      <c r="G2540" s="205">
        <v>1</v>
      </c>
      <c r="H2540" s="203" t="s">
        <v>79</v>
      </c>
      <c r="I2540" s="203" t="s">
        <v>732</v>
      </c>
      <c r="J2540" s="203" t="s">
        <v>1393</v>
      </c>
      <c r="K2540" s="203" t="s">
        <v>634</v>
      </c>
      <c r="L2540" s="211">
        <v>41583.6252662037</v>
      </c>
      <c r="M2540" s="203" t="s">
        <v>630</v>
      </c>
      <c r="N2540" s="212">
        <v>5</v>
      </c>
      <c r="O2540" s="203" t="s">
        <v>656</v>
      </c>
      <c r="P2540" s="212">
        <v>217066.65</v>
      </c>
      <c r="Q2540" s="205">
        <v>1</v>
      </c>
      <c r="R2540" s="203" t="s">
        <v>632</v>
      </c>
      <c r="S2540" s="211">
        <v>41582.394398148099</v>
      </c>
      <c r="T2540" s="212">
        <v>-5</v>
      </c>
      <c r="U2540" s="224">
        <v>217066.65</v>
      </c>
    </row>
    <row r="2541" spans="1:23" s="183" customFormat="1" hidden="1">
      <c r="A2541" s="203" t="s">
        <v>622</v>
      </c>
      <c r="B2541" s="203" t="s">
        <v>623</v>
      </c>
      <c r="C2541" s="203" t="s">
        <v>624</v>
      </c>
      <c r="D2541" s="203"/>
      <c r="E2541" s="203" t="s">
        <v>3527</v>
      </c>
      <c r="F2541" s="203" t="s">
        <v>3528</v>
      </c>
      <c r="G2541" s="205">
        <v>1</v>
      </c>
      <c r="H2541" s="203" t="s">
        <v>79</v>
      </c>
      <c r="I2541" s="203" t="s">
        <v>3334</v>
      </c>
      <c r="J2541" s="203" t="s">
        <v>337</v>
      </c>
      <c r="K2541" s="203" t="s">
        <v>634</v>
      </c>
      <c r="L2541" s="211">
        <v>41591.625</v>
      </c>
      <c r="M2541" s="203" t="s">
        <v>630</v>
      </c>
      <c r="N2541" s="212">
        <v>3</v>
      </c>
      <c r="O2541" s="203" t="s">
        <v>3336</v>
      </c>
      <c r="P2541" s="212">
        <v>0</v>
      </c>
      <c r="Q2541" s="205">
        <v>1</v>
      </c>
      <c r="R2541" s="203" t="s">
        <v>632</v>
      </c>
      <c r="S2541" s="211">
        <v>41586.777546296304</v>
      </c>
      <c r="T2541" s="212">
        <v>-3</v>
      </c>
      <c r="U2541" s="224">
        <v>11088000</v>
      </c>
    </row>
    <row r="2542" spans="1:23" s="183" customFormat="1" hidden="1">
      <c r="A2542" s="203" t="s">
        <v>622</v>
      </c>
      <c r="B2542" s="203" t="s">
        <v>623</v>
      </c>
      <c r="C2542" s="203" t="s">
        <v>624</v>
      </c>
      <c r="D2542" s="203"/>
      <c r="E2542" s="203" t="s">
        <v>3527</v>
      </c>
      <c r="F2542" s="203" t="s">
        <v>3528</v>
      </c>
      <c r="G2542" s="205">
        <v>1</v>
      </c>
      <c r="H2542" s="203" t="s">
        <v>79</v>
      </c>
      <c r="I2542" s="203" t="s">
        <v>3334</v>
      </c>
      <c r="J2542" s="203" t="s">
        <v>337</v>
      </c>
      <c r="K2542" s="203" t="s">
        <v>634</v>
      </c>
      <c r="L2542" s="211">
        <v>41591.625</v>
      </c>
      <c r="M2542" s="203" t="s">
        <v>630</v>
      </c>
      <c r="N2542" s="212">
        <v>3</v>
      </c>
      <c r="O2542" s="203" t="s">
        <v>3336</v>
      </c>
      <c r="P2542" s="212">
        <v>0</v>
      </c>
      <c r="Q2542" s="205">
        <v>2</v>
      </c>
      <c r="R2542" s="203" t="s">
        <v>632</v>
      </c>
      <c r="S2542" s="211">
        <v>41618.466828703698</v>
      </c>
      <c r="T2542" s="212">
        <v>-4</v>
      </c>
      <c r="U2542" s="224">
        <v>14784000</v>
      </c>
    </row>
    <row r="2543" spans="1:23" s="183" customFormat="1" hidden="1">
      <c r="A2543" s="203" t="s">
        <v>622</v>
      </c>
      <c r="B2543" s="203" t="s">
        <v>623</v>
      </c>
      <c r="C2543" s="203" t="s">
        <v>624</v>
      </c>
      <c r="D2543" s="203"/>
      <c r="E2543" s="203" t="s">
        <v>3527</v>
      </c>
      <c r="F2543" s="203" t="s">
        <v>3528</v>
      </c>
      <c r="G2543" s="205">
        <v>1</v>
      </c>
      <c r="H2543" s="203" t="s">
        <v>79</v>
      </c>
      <c r="I2543" s="203" t="s">
        <v>3334</v>
      </c>
      <c r="J2543" s="203" t="s">
        <v>337</v>
      </c>
      <c r="K2543" s="203" t="s">
        <v>634</v>
      </c>
      <c r="L2543" s="211">
        <v>41591.625</v>
      </c>
      <c r="M2543" s="203" t="s">
        <v>630</v>
      </c>
      <c r="N2543" s="212">
        <v>3</v>
      </c>
      <c r="O2543" s="203" t="s">
        <v>3336</v>
      </c>
      <c r="P2543" s="212">
        <v>0</v>
      </c>
      <c r="Q2543" s="205">
        <v>3</v>
      </c>
      <c r="R2543" s="203" t="s">
        <v>632</v>
      </c>
      <c r="S2543" s="211">
        <v>41618.467326388898</v>
      </c>
      <c r="T2543" s="212">
        <v>-3</v>
      </c>
      <c r="U2543" s="224">
        <v>11088000</v>
      </c>
    </row>
    <row r="2544" spans="1:23" s="183" customFormat="1" hidden="1">
      <c r="A2544" s="203" t="s">
        <v>622</v>
      </c>
      <c r="B2544" s="203" t="s">
        <v>623</v>
      </c>
      <c r="C2544" s="203" t="s">
        <v>624</v>
      </c>
      <c r="D2544" s="203"/>
      <c r="E2544" s="203" t="s">
        <v>3527</v>
      </c>
      <c r="F2544" s="203" t="s">
        <v>3528</v>
      </c>
      <c r="G2544" s="205">
        <v>1</v>
      </c>
      <c r="H2544" s="203" t="s">
        <v>79</v>
      </c>
      <c r="I2544" s="203" t="s">
        <v>3334</v>
      </c>
      <c r="J2544" s="203" t="s">
        <v>337</v>
      </c>
      <c r="K2544" s="203" t="s">
        <v>634</v>
      </c>
      <c r="L2544" s="211">
        <v>41591.625</v>
      </c>
      <c r="M2544" s="203" t="s">
        <v>630</v>
      </c>
      <c r="N2544" s="212">
        <v>3</v>
      </c>
      <c r="O2544" s="203" t="s">
        <v>3336</v>
      </c>
      <c r="P2544" s="212">
        <v>0</v>
      </c>
      <c r="Q2544" s="205">
        <v>4</v>
      </c>
      <c r="R2544" s="203" t="s">
        <v>632</v>
      </c>
      <c r="S2544" s="211">
        <v>41621.605439814797</v>
      </c>
      <c r="T2544" s="212">
        <v>-3</v>
      </c>
      <c r="U2544" s="224">
        <v>11088000</v>
      </c>
    </row>
    <row r="2545" spans="1:23" s="183" customFormat="1" hidden="1">
      <c r="A2545" s="203" t="s">
        <v>622</v>
      </c>
      <c r="B2545" s="203" t="s">
        <v>623</v>
      </c>
      <c r="C2545" s="203" t="s">
        <v>624</v>
      </c>
      <c r="D2545" s="203"/>
      <c r="E2545" s="203" t="s">
        <v>3527</v>
      </c>
      <c r="F2545" s="203" t="s">
        <v>3528</v>
      </c>
      <c r="G2545" s="205">
        <v>1</v>
      </c>
      <c r="H2545" s="203" t="s">
        <v>79</v>
      </c>
      <c r="I2545" s="203" t="s">
        <v>3334</v>
      </c>
      <c r="J2545" s="203" t="s">
        <v>337</v>
      </c>
      <c r="K2545" s="203" t="s">
        <v>634</v>
      </c>
      <c r="L2545" s="211">
        <v>41591.625</v>
      </c>
      <c r="M2545" s="203" t="s">
        <v>630</v>
      </c>
      <c r="N2545" s="212">
        <v>3</v>
      </c>
      <c r="O2545" s="203" t="s">
        <v>3336</v>
      </c>
      <c r="P2545" s="212">
        <v>0</v>
      </c>
      <c r="Q2545" s="205">
        <v>5</v>
      </c>
      <c r="R2545" s="203" t="s">
        <v>632</v>
      </c>
      <c r="S2545" s="211">
        <v>41621.606134259302</v>
      </c>
      <c r="T2545" s="212">
        <v>-3</v>
      </c>
      <c r="U2545" s="224">
        <v>11088000</v>
      </c>
    </row>
    <row r="2546" spans="1:23" s="183" customFormat="1" hidden="1">
      <c r="A2546" s="203" t="s">
        <v>622</v>
      </c>
      <c r="B2546" s="203" t="s">
        <v>623</v>
      </c>
      <c r="C2546" s="203" t="s">
        <v>624</v>
      </c>
      <c r="D2546" s="203"/>
      <c r="E2546" s="203" t="s">
        <v>3527</v>
      </c>
      <c r="F2546" s="203" t="s">
        <v>3528</v>
      </c>
      <c r="G2546" s="205">
        <v>1</v>
      </c>
      <c r="H2546" s="203" t="s">
        <v>79</v>
      </c>
      <c r="I2546" s="203" t="s">
        <v>3334</v>
      </c>
      <c r="J2546" s="203" t="s">
        <v>337</v>
      </c>
      <c r="K2546" s="203" t="s">
        <v>634</v>
      </c>
      <c r="L2546" s="211">
        <v>41591.625</v>
      </c>
      <c r="M2546" s="203" t="s">
        <v>630</v>
      </c>
      <c r="N2546" s="212">
        <v>3</v>
      </c>
      <c r="O2546" s="203" t="s">
        <v>3336</v>
      </c>
      <c r="P2546" s="212">
        <v>0</v>
      </c>
      <c r="Q2546" s="205">
        <v>6</v>
      </c>
      <c r="R2546" s="203" t="s">
        <v>632</v>
      </c>
      <c r="S2546" s="211">
        <v>41621.606655092597</v>
      </c>
      <c r="T2546" s="212">
        <v>-3</v>
      </c>
      <c r="U2546" s="224">
        <v>11088000</v>
      </c>
    </row>
    <row r="2547" spans="1:23" s="183" customFormat="1" hidden="1">
      <c r="A2547" s="203" t="s">
        <v>622</v>
      </c>
      <c r="B2547" s="203" t="s">
        <v>623</v>
      </c>
      <c r="C2547" s="203" t="s">
        <v>624</v>
      </c>
      <c r="D2547" s="228"/>
      <c r="E2547" s="203" t="s">
        <v>3527</v>
      </c>
      <c r="F2547" s="203" t="s">
        <v>3528</v>
      </c>
      <c r="G2547" s="205">
        <v>1</v>
      </c>
      <c r="H2547" s="203" t="s">
        <v>79</v>
      </c>
      <c r="I2547" s="203" t="s">
        <v>3334</v>
      </c>
      <c r="J2547" s="203" t="s">
        <v>337</v>
      </c>
      <c r="K2547" s="203" t="s">
        <v>634</v>
      </c>
      <c r="L2547" s="211">
        <v>41591.625</v>
      </c>
      <c r="M2547" s="203" t="s">
        <v>630</v>
      </c>
      <c r="N2547" s="212">
        <v>3</v>
      </c>
      <c r="O2547" s="203" t="s">
        <v>3336</v>
      </c>
      <c r="P2547" s="212">
        <v>0</v>
      </c>
      <c r="Q2547" s="205">
        <v>7</v>
      </c>
      <c r="R2547" s="203" t="s">
        <v>632</v>
      </c>
      <c r="S2547" s="211">
        <v>41621.607037037</v>
      </c>
      <c r="T2547" s="212">
        <v>-2</v>
      </c>
      <c r="U2547" s="224">
        <v>7392000</v>
      </c>
    </row>
    <row r="2548" spans="1:23" ht="14.25" customHeight="1">
      <c r="A2548" s="203" t="s">
        <v>622</v>
      </c>
      <c r="B2548" s="203" t="s">
        <v>623</v>
      </c>
      <c r="C2548" s="206" t="s">
        <v>624</v>
      </c>
      <c r="D2548" s="207"/>
      <c r="E2548" s="188" t="s">
        <v>3527</v>
      </c>
      <c r="F2548" s="203" t="s">
        <v>3529</v>
      </c>
      <c r="G2548" s="205">
        <v>1</v>
      </c>
      <c r="H2548" s="206" t="s">
        <v>79</v>
      </c>
      <c r="I2548" s="188" t="s">
        <v>3334</v>
      </c>
      <c r="J2548" s="190" t="s">
        <v>337</v>
      </c>
      <c r="K2548" s="188" t="s">
        <v>634</v>
      </c>
      <c r="L2548" s="213">
        <v>41610.625</v>
      </c>
      <c r="M2548" s="206" t="s">
        <v>630</v>
      </c>
      <c r="N2548" s="214">
        <v>3</v>
      </c>
      <c r="O2548" s="188" t="s">
        <v>3336</v>
      </c>
      <c r="P2548" s="212">
        <v>0</v>
      </c>
      <c r="Q2548" s="225">
        <v>1</v>
      </c>
      <c r="R2548" s="188" t="s">
        <v>632</v>
      </c>
      <c r="S2548" s="213">
        <v>41586.777546296304</v>
      </c>
      <c r="T2548" s="226">
        <v>-3</v>
      </c>
      <c r="U2548" s="224">
        <v>11088000</v>
      </c>
      <c r="V2548" s="227">
        <f t="shared" ref="V2548:V2554" si="13">L2548-S2548</f>
        <v>23.847453703696374</v>
      </c>
      <c r="W2548" s="193" t="s">
        <v>635</v>
      </c>
    </row>
    <row r="2549" spans="1:23" s="183" customFormat="1">
      <c r="A2549" s="203" t="s">
        <v>622</v>
      </c>
      <c r="B2549" s="203" t="s">
        <v>623</v>
      </c>
      <c r="C2549" s="206" t="s">
        <v>624</v>
      </c>
      <c r="D2549" s="207"/>
      <c r="E2549" s="203" t="s">
        <v>3527</v>
      </c>
      <c r="F2549" s="203" t="s">
        <v>3529</v>
      </c>
      <c r="G2549" s="205">
        <v>1</v>
      </c>
      <c r="H2549" s="206" t="s">
        <v>79</v>
      </c>
      <c r="I2549" s="203" t="s">
        <v>3334</v>
      </c>
      <c r="J2549" s="203" t="s">
        <v>337</v>
      </c>
      <c r="K2549" s="203" t="s">
        <v>634</v>
      </c>
      <c r="L2549" s="211">
        <v>41610.625</v>
      </c>
      <c r="M2549" s="206" t="s">
        <v>630</v>
      </c>
      <c r="N2549" s="212">
        <v>3</v>
      </c>
      <c r="O2549" s="203" t="s">
        <v>3336</v>
      </c>
      <c r="P2549" s="212">
        <v>0</v>
      </c>
      <c r="Q2549" s="225">
        <v>2</v>
      </c>
      <c r="R2549" s="203" t="s">
        <v>632</v>
      </c>
      <c r="S2549" s="229">
        <v>41618.466828703698</v>
      </c>
      <c r="T2549" s="226">
        <v>-4</v>
      </c>
      <c r="U2549" s="224">
        <v>14784000</v>
      </c>
      <c r="V2549" s="227">
        <f t="shared" si="13"/>
        <v>-7.8418287036984111</v>
      </c>
      <c r="W2549" s="230" t="s">
        <v>3530</v>
      </c>
    </row>
    <row r="2550" spans="1:23" s="183" customFormat="1">
      <c r="A2550" s="203" t="s">
        <v>622</v>
      </c>
      <c r="B2550" s="203" t="s">
        <v>623</v>
      </c>
      <c r="C2550" s="206" t="s">
        <v>624</v>
      </c>
      <c r="D2550" s="207"/>
      <c r="E2550" s="203" t="s">
        <v>3527</v>
      </c>
      <c r="F2550" s="203" t="s">
        <v>3529</v>
      </c>
      <c r="G2550" s="205">
        <v>1</v>
      </c>
      <c r="H2550" s="206" t="s">
        <v>79</v>
      </c>
      <c r="I2550" s="203" t="s">
        <v>3334</v>
      </c>
      <c r="J2550" s="203" t="s">
        <v>337</v>
      </c>
      <c r="K2550" s="203" t="s">
        <v>634</v>
      </c>
      <c r="L2550" s="211">
        <v>41610.625</v>
      </c>
      <c r="M2550" s="206" t="s">
        <v>630</v>
      </c>
      <c r="N2550" s="212">
        <v>3</v>
      </c>
      <c r="O2550" s="203" t="s">
        <v>3336</v>
      </c>
      <c r="P2550" s="212">
        <v>0</v>
      </c>
      <c r="Q2550" s="225">
        <v>3</v>
      </c>
      <c r="R2550" s="203" t="s">
        <v>632</v>
      </c>
      <c r="S2550" s="229">
        <v>41618.467326388898</v>
      </c>
      <c r="T2550" s="226">
        <v>-3</v>
      </c>
      <c r="U2550" s="224">
        <v>11088000</v>
      </c>
      <c r="V2550" s="227">
        <f t="shared" si="13"/>
        <v>-7.8423263888980728</v>
      </c>
      <c r="W2550" s="230" t="s">
        <v>3530</v>
      </c>
    </row>
    <row r="2551" spans="1:23" s="183" customFormat="1">
      <c r="A2551" s="203" t="s">
        <v>622</v>
      </c>
      <c r="B2551" s="203" t="s">
        <v>623</v>
      </c>
      <c r="C2551" s="206" t="s">
        <v>624</v>
      </c>
      <c r="D2551" s="207"/>
      <c r="E2551" s="203" t="s">
        <v>3527</v>
      </c>
      <c r="F2551" s="203" t="s">
        <v>3529</v>
      </c>
      <c r="G2551" s="205">
        <v>1</v>
      </c>
      <c r="H2551" s="206" t="s">
        <v>79</v>
      </c>
      <c r="I2551" s="203" t="s">
        <v>3334</v>
      </c>
      <c r="J2551" s="203" t="s">
        <v>337</v>
      </c>
      <c r="K2551" s="203" t="s">
        <v>634</v>
      </c>
      <c r="L2551" s="211">
        <v>41610.625</v>
      </c>
      <c r="M2551" s="206" t="s">
        <v>630</v>
      </c>
      <c r="N2551" s="212">
        <v>3</v>
      </c>
      <c r="O2551" s="203" t="s">
        <v>3336</v>
      </c>
      <c r="P2551" s="212">
        <v>0</v>
      </c>
      <c r="Q2551" s="225">
        <v>4</v>
      </c>
      <c r="R2551" s="203" t="s">
        <v>632</v>
      </c>
      <c r="S2551" s="229">
        <v>41621.605439814797</v>
      </c>
      <c r="T2551" s="226">
        <v>-3</v>
      </c>
      <c r="U2551" s="224">
        <v>11088000</v>
      </c>
      <c r="V2551" s="227">
        <f t="shared" si="13"/>
        <v>-10.980439814797137</v>
      </c>
      <c r="W2551" s="230" t="s">
        <v>3530</v>
      </c>
    </row>
    <row r="2552" spans="1:23" s="183" customFormat="1">
      <c r="A2552" s="203" t="s">
        <v>622</v>
      </c>
      <c r="B2552" s="203" t="s">
        <v>623</v>
      </c>
      <c r="C2552" s="206" t="s">
        <v>624</v>
      </c>
      <c r="D2552" s="207"/>
      <c r="E2552" s="203" t="s">
        <v>3527</v>
      </c>
      <c r="F2552" s="203" t="s">
        <v>3529</v>
      </c>
      <c r="G2552" s="205">
        <v>1</v>
      </c>
      <c r="H2552" s="206" t="s">
        <v>79</v>
      </c>
      <c r="I2552" s="203" t="s">
        <v>3334</v>
      </c>
      <c r="J2552" s="203" t="s">
        <v>337</v>
      </c>
      <c r="K2552" s="203" t="s">
        <v>634</v>
      </c>
      <c r="L2552" s="211">
        <v>41610.625</v>
      </c>
      <c r="M2552" s="206" t="s">
        <v>630</v>
      </c>
      <c r="N2552" s="212">
        <v>3</v>
      </c>
      <c r="O2552" s="203" t="s">
        <v>3336</v>
      </c>
      <c r="P2552" s="212">
        <v>0</v>
      </c>
      <c r="Q2552" s="225">
        <v>5</v>
      </c>
      <c r="R2552" s="203" t="s">
        <v>632</v>
      </c>
      <c r="S2552" s="229">
        <v>41621.606134259302</v>
      </c>
      <c r="T2552" s="226">
        <v>-3</v>
      </c>
      <c r="U2552" s="224">
        <v>11088000</v>
      </c>
      <c r="V2552" s="227">
        <f t="shared" si="13"/>
        <v>-10.981134259302053</v>
      </c>
      <c r="W2552" s="230" t="s">
        <v>3530</v>
      </c>
    </row>
    <row r="2553" spans="1:23" s="183" customFormat="1">
      <c r="A2553" s="203" t="s">
        <v>622</v>
      </c>
      <c r="B2553" s="203" t="s">
        <v>623</v>
      </c>
      <c r="C2553" s="206" t="s">
        <v>624</v>
      </c>
      <c r="D2553" s="207"/>
      <c r="E2553" s="203" t="s">
        <v>3527</v>
      </c>
      <c r="F2553" s="203" t="s">
        <v>3529</v>
      </c>
      <c r="G2553" s="205">
        <v>1</v>
      </c>
      <c r="H2553" s="206" t="s">
        <v>79</v>
      </c>
      <c r="I2553" s="203" t="s">
        <v>3334</v>
      </c>
      <c r="J2553" s="203" t="s">
        <v>337</v>
      </c>
      <c r="K2553" s="203" t="s">
        <v>634</v>
      </c>
      <c r="L2553" s="211">
        <v>41610.625</v>
      </c>
      <c r="M2553" s="206" t="s">
        <v>630</v>
      </c>
      <c r="N2553" s="212">
        <v>3</v>
      </c>
      <c r="O2553" s="203" t="s">
        <v>3336</v>
      </c>
      <c r="P2553" s="212">
        <v>0</v>
      </c>
      <c r="Q2553" s="225">
        <v>6</v>
      </c>
      <c r="R2553" s="203" t="s">
        <v>632</v>
      </c>
      <c r="S2553" s="229">
        <v>41621.606655092597</v>
      </c>
      <c r="T2553" s="226">
        <v>-3</v>
      </c>
      <c r="U2553" s="224">
        <v>11088000</v>
      </c>
      <c r="V2553" s="227">
        <f t="shared" si="13"/>
        <v>-10.981655092597066</v>
      </c>
      <c r="W2553" s="230" t="s">
        <v>3530</v>
      </c>
    </row>
    <row r="2554" spans="1:23" s="183" customFormat="1">
      <c r="A2554" s="203" t="s">
        <v>622</v>
      </c>
      <c r="B2554" s="203" t="s">
        <v>623</v>
      </c>
      <c r="C2554" s="206" t="s">
        <v>624</v>
      </c>
      <c r="D2554" s="207"/>
      <c r="E2554" s="203" t="s">
        <v>3527</v>
      </c>
      <c r="F2554" s="203" t="s">
        <v>3529</v>
      </c>
      <c r="G2554" s="205">
        <v>1</v>
      </c>
      <c r="H2554" s="206" t="s">
        <v>79</v>
      </c>
      <c r="I2554" s="203" t="s">
        <v>3334</v>
      </c>
      <c r="J2554" s="203" t="s">
        <v>337</v>
      </c>
      <c r="K2554" s="203" t="s">
        <v>634</v>
      </c>
      <c r="L2554" s="211">
        <v>41610.625</v>
      </c>
      <c r="M2554" s="206" t="s">
        <v>630</v>
      </c>
      <c r="N2554" s="212">
        <v>3</v>
      </c>
      <c r="O2554" s="203" t="s">
        <v>3336</v>
      </c>
      <c r="P2554" s="212">
        <v>0</v>
      </c>
      <c r="Q2554" s="225">
        <v>7</v>
      </c>
      <c r="R2554" s="203" t="s">
        <v>632</v>
      </c>
      <c r="S2554" s="229">
        <v>41621.607037037</v>
      </c>
      <c r="T2554" s="226">
        <v>-2</v>
      </c>
      <c r="U2554" s="224">
        <v>7392000</v>
      </c>
      <c r="V2554" s="227">
        <f t="shared" si="13"/>
        <v>-10.982037036999827</v>
      </c>
      <c r="W2554" s="230" t="s">
        <v>3530</v>
      </c>
    </row>
    <row r="2555" spans="1:23" s="183" customFormat="1" hidden="1">
      <c r="A2555" s="203" t="s">
        <v>622</v>
      </c>
      <c r="B2555" s="203" t="s">
        <v>623</v>
      </c>
      <c r="C2555" s="203" t="s">
        <v>624</v>
      </c>
      <c r="D2555" s="208"/>
      <c r="E2555" s="203" t="s">
        <v>3527</v>
      </c>
      <c r="F2555" s="203" t="s">
        <v>3531</v>
      </c>
      <c r="G2555" s="205">
        <v>1</v>
      </c>
      <c r="H2555" s="203" t="s">
        <v>79</v>
      </c>
      <c r="I2555" s="203" t="s">
        <v>3334</v>
      </c>
      <c r="J2555" s="203" t="s">
        <v>337</v>
      </c>
      <c r="K2555" s="203" t="s">
        <v>634</v>
      </c>
      <c r="L2555" s="211">
        <v>41593.625</v>
      </c>
      <c r="M2555" s="203" t="s">
        <v>630</v>
      </c>
      <c r="N2555" s="212">
        <v>3</v>
      </c>
      <c r="O2555" s="203" t="s">
        <v>3336</v>
      </c>
      <c r="P2555" s="212">
        <v>0</v>
      </c>
      <c r="Q2555" s="205">
        <v>1</v>
      </c>
      <c r="R2555" s="203" t="s">
        <v>632</v>
      </c>
      <c r="S2555" s="211">
        <v>41586.777546296304</v>
      </c>
      <c r="T2555" s="212">
        <v>-3</v>
      </c>
      <c r="U2555" s="224">
        <v>11088000</v>
      </c>
    </row>
    <row r="2556" spans="1:23" s="183" customFormat="1" hidden="1">
      <c r="A2556" s="203" t="s">
        <v>622</v>
      </c>
      <c r="B2556" s="203" t="s">
        <v>623</v>
      </c>
      <c r="C2556" s="203" t="s">
        <v>624</v>
      </c>
      <c r="D2556" s="203"/>
      <c r="E2556" s="203" t="s">
        <v>3527</v>
      </c>
      <c r="F2556" s="203" t="s">
        <v>3531</v>
      </c>
      <c r="G2556" s="205">
        <v>1</v>
      </c>
      <c r="H2556" s="203" t="s">
        <v>79</v>
      </c>
      <c r="I2556" s="203" t="s">
        <v>3334</v>
      </c>
      <c r="J2556" s="203" t="s">
        <v>337</v>
      </c>
      <c r="K2556" s="203" t="s">
        <v>634</v>
      </c>
      <c r="L2556" s="211">
        <v>41593.625</v>
      </c>
      <c r="M2556" s="203" t="s">
        <v>630</v>
      </c>
      <c r="N2556" s="212">
        <v>3</v>
      </c>
      <c r="O2556" s="203" t="s">
        <v>3336</v>
      </c>
      <c r="P2556" s="212">
        <v>0</v>
      </c>
      <c r="Q2556" s="205">
        <v>2</v>
      </c>
      <c r="R2556" s="203" t="s">
        <v>632</v>
      </c>
      <c r="S2556" s="211">
        <v>41618.466828703698</v>
      </c>
      <c r="T2556" s="212">
        <v>-4</v>
      </c>
      <c r="U2556" s="224">
        <v>14784000</v>
      </c>
    </row>
    <row r="2557" spans="1:23" s="183" customFormat="1" hidden="1">
      <c r="A2557" s="203" t="s">
        <v>622</v>
      </c>
      <c r="B2557" s="203" t="s">
        <v>623</v>
      </c>
      <c r="C2557" s="203" t="s">
        <v>624</v>
      </c>
      <c r="D2557" s="203"/>
      <c r="E2557" s="203" t="s">
        <v>3527</v>
      </c>
      <c r="F2557" s="203" t="s">
        <v>3531</v>
      </c>
      <c r="G2557" s="205">
        <v>1</v>
      </c>
      <c r="H2557" s="203" t="s">
        <v>79</v>
      </c>
      <c r="I2557" s="203" t="s">
        <v>3334</v>
      </c>
      <c r="J2557" s="203" t="s">
        <v>337</v>
      </c>
      <c r="K2557" s="203" t="s">
        <v>634</v>
      </c>
      <c r="L2557" s="211">
        <v>41593.625</v>
      </c>
      <c r="M2557" s="203" t="s">
        <v>630</v>
      </c>
      <c r="N2557" s="212">
        <v>3</v>
      </c>
      <c r="O2557" s="203" t="s">
        <v>3336</v>
      </c>
      <c r="P2557" s="212">
        <v>0</v>
      </c>
      <c r="Q2557" s="205">
        <v>3</v>
      </c>
      <c r="R2557" s="203" t="s">
        <v>632</v>
      </c>
      <c r="S2557" s="211">
        <v>41618.467326388898</v>
      </c>
      <c r="T2557" s="212">
        <v>-3</v>
      </c>
      <c r="U2557" s="224">
        <v>11088000</v>
      </c>
    </row>
    <row r="2558" spans="1:23" s="183" customFormat="1" hidden="1">
      <c r="A2558" s="203" t="s">
        <v>622</v>
      </c>
      <c r="B2558" s="203" t="s">
        <v>623</v>
      </c>
      <c r="C2558" s="203" t="s">
        <v>624</v>
      </c>
      <c r="D2558" s="203"/>
      <c r="E2558" s="203" t="s">
        <v>3527</v>
      </c>
      <c r="F2558" s="203" t="s">
        <v>3531</v>
      </c>
      <c r="G2558" s="205">
        <v>1</v>
      </c>
      <c r="H2558" s="203" t="s">
        <v>79</v>
      </c>
      <c r="I2558" s="203" t="s">
        <v>3334</v>
      </c>
      <c r="J2558" s="203" t="s">
        <v>337</v>
      </c>
      <c r="K2558" s="203" t="s">
        <v>634</v>
      </c>
      <c r="L2558" s="211">
        <v>41593.625</v>
      </c>
      <c r="M2558" s="203" t="s">
        <v>630</v>
      </c>
      <c r="N2558" s="212">
        <v>3</v>
      </c>
      <c r="O2558" s="203" t="s">
        <v>3336</v>
      </c>
      <c r="P2558" s="212">
        <v>0</v>
      </c>
      <c r="Q2558" s="205">
        <v>4</v>
      </c>
      <c r="R2558" s="203" t="s">
        <v>632</v>
      </c>
      <c r="S2558" s="211">
        <v>41621.605439814797</v>
      </c>
      <c r="T2558" s="212">
        <v>-3</v>
      </c>
      <c r="U2558" s="224">
        <v>11088000</v>
      </c>
    </row>
    <row r="2559" spans="1:23" s="183" customFormat="1" hidden="1">
      <c r="A2559" s="203" t="s">
        <v>622</v>
      </c>
      <c r="B2559" s="203" t="s">
        <v>623</v>
      </c>
      <c r="C2559" s="203" t="s">
        <v>624</v>
      </c>
      <c r="D2559" s="203"/>
      <c r="E2559" s="203" t="s">
        <v>3527</v>
      </c>
      <c r="F2559" s="203" t="s">
        <v>3531</v>
      </c>
      <c r="G2559" s="205">
        <v>1</v>
      </c>
      <c r="H2559" s="203" t="s">
        <v>79</v>
      </c>
      <c r="I2559" s="203" t="s">
        <v>3334</v>
      </c>
      <c r="J2559" s="203" t="s">
        <v>337</v>
      </c>
      <c r="K2559" s="203" t="s">
        <v>634</v>
      </c>
      <c r="L2559" s="211">
        <v>41593.625</v>
      </c>
      <c r="M2559" s="203" t="s">
        <v>630</v>
      </c>
      <c r="N2559" s="212">
        <v>3</v>
      </c>
      <c r="O2559" s="203" t="s">
        <v>3336</v>
      </c>
      <c r="P2559" s="212">
        <v>0</v>
      </c>
      <c r="Q2559" s="205">
        <v>5</v>
      </c>
      <c r="R2559" s="203" t="s">
        <v>632</v>
      </c>
      <c r="S2559" s="211">
        <v>41621.606134259302</v>
      </c>
      <c r="T2559" s="212">
        <v>-3</v>
      </c>
      <c r="U2559" s="224">
        <v>11088000</v>
      </c>
    </row>
    <row r="2560" spans="1:23" s="183" customFormat="1" hidden="1">
      <c r="A2560" s="203" t="s">
        <v>622</v>
      </c>
      <c r="B2560" s="203" t="s">
        <v>623</v>
      </c>
      <c r="C2560" s="203" t="s">
        <v>624</v>
      </c>
      <c r="D2560" s="203"/>
      <c r="E2560" s="203" t="s">
        <v>3527</v>
      </c>
      <c r="F2560" s="203" t="s">
        <v>3531</v>
      </c>
      <c r="G2560" s="205">
        <v>1</v>
      </c>
      <c r="H2560" s="203" t="s">
        <v>79</v>
      </c>
      <c r="I2560" s="203" t="s">
        <v>3334</v>
      </c>
      <c r="J2560" s="203" t="s">
        <v>337</v>
      </c>
      <c r="K2560" s="203" t="s">
        <v>634</v>
      </c>
      <c r="L2560" s="211">
        <v>41593.625</v>
      </c>
      <c r="M2560" s="203" t="s">
        <v>630</v>
      </c>
      <c r="N2560" s="212">
        <v>3</v>
      </c>
      <c r="O2560" s="203" t="s">
        <v>3336</v>
      </c>
      <c r="P2560" s="212">
        <v>0</v>
      </c>
      <c r="Q2560" s="205">
        <v>6</v>
      </c>
      <c r="R2560" s="203" t="s">
        <v>632</v>
      </c>
      <c r="S2560" s="211">
        <v>41621.606655092597</v>
      </c>
      <c r="T2560" s="212">
        <v>-3</v>
      </c>
      <c r="U2560" s="224">
        <v>11088000</v>
      </c>
    </row>
    <row r="2561" spans="1:23" s="183" customFormat="1" hidden="1">
      <c r="A2561" s="203" t="s">
        <v>622</v>
      </c>
      <c r="B2561" s="203" t="s">
        <v>623</v>
      </c>
      <c r="C2561" s="203" t="s">
        <v>624</v>
      </c>
      <c r="D2561" s="203"/>
      <c r="E2561" s="203" t="s">
        <v>3527</v>
      </c>
      <c r="F2561" s="203" t="s">
        <v>3531</v>
      </c>
      <c r="G2561" s="205">
        <v>1</v>
      </c>
      <c r="H2561" s="203" t="s">
        <v>79</v>
      </c>
      <c r="I2561" s="203" t="s">
        <v>3334</v>
      </c>
      <c r="J2561" s="203" t="s">
        <v>337</v>
      </c>
      <c r="K2561" s="203" t="s">
        <v>634</v>
      </c>
      <c r="L2561" s="211">
        <v>41593.625</v>
      </c>
      <c r="M2561" s="203" t="s">
        <v>630</v>
      </c>
      <c r="N2561" s="212">
        <v>3</v>
      </c>
      <c r="O2561" s="203" t="s">
        <v>3336</v>
      </c>
      <c r="P2561" s="212">
        <v>0</v>
      </c>
      <c r="Q2561" s="205">
        <v>7</v>
      </c>
      <c r="R2561" s="203" t="s">
        <v>632</v>
      </c>
      <c r="S2561" s="211">
        <v>41621.607037037</v>
      </c>
      <c r="T2561" s="212">
        <v>-2</v>
      </c>
      <c r="U2561" s="224">
        <v>7392000</v>
      </c>
    </row>
    <row r="2562" spans="1:23" s="183" customFormat="1" hidden="1">
      <c r="A2562" s="203" t="s">
        <v>622</v>
      </c>
      <c r="B2562" s="203" t="s">
        <v>623</v>
      </c>
      <c r="C2562" s="203" t="s">
        <v>624</v>
      </c>
      <c r="D2562" s="203"/>
      <c r="E2562" s="203" t="s">
        <v>3527</v>
      </c>
      <c r="F2562" s="203" t="s">
        <v>3532</v>
      </c>
      <c r="G2562" s="205">
        <v>1</v>
      </c>
      <c r="H2562" s="203" t="s">
        <v>79</v>
      </c>
      <c r="I2562" s="203" t="s">
        <v>3334</v>
      </c>
      <c r="J2562" s="203" t="s">
        <v>337</v>
      </c>
      <c r="K2562" s="203" t="s">
        <v>634</v>
      </c>
      <c r="L2562" s="211">
        <v>41595.625</v>
      </c>
      <c r="M2562" s="203" t="s">
        <v>630</v>
      </c>
      <c r="N2562" s="212">
        <v>3</v>
      </c>
      <c r="O2562" s="203" t="s">
        <v>3336</v>
      </c>
      <c r="P2562" s="212">
        <v>0</v>
      </c>
      <c r="Q2562" s="205">
        <v>1</v>
      </c>
      <c r="R2562" s="203" t="s">
        <v>632</v>
      </c>
      <c r="S2562" s="211">
        <v>41586.777546296304</v>
      </c>
      <c r="T2562" s="212">
        <v>-3</v>
      </c>
      <c r="U2562" s="224">
        <v>11088000</v>
      </c>
    </row>
    <row r="2563" spans="1:23" s="183" customFormat="1" hidden="1">
      <c r="A2563" s="203" t="s">
        <v>622</v>
      </c>
      <c r="B2563" s="203" t="s">
        <v>623</v>
      </c>
      <c r="C2563" s="203" t="s">
        <v>624</v>
      </c>
      <c r="D2563" s="203"/>
      <c r="E2563" s="203" t="s">
        <v>3527</v>
      </c>
      <c r="F2563" s="203" t="s">
        <v>3532</v>
      </c>
      <c r="G2563" s="205">
        <v>1</v>
      </c>
      <c r="H2563" s="203" t="s">
        <v>79</v>
      </c>
      <c r="I2563" s="203" t="s">
        <v>3334</v>
      </c>
      <c r="J2563" s="203" t="s">
        <v>337</v>
      </c>
      <c r="K2563" s="203" t="s">
        <v>634</v>
      </c>
      <c r="L2563" s="211">
        <v>41595.625</v>
      </c>
      <c r="M2563" s="203" t="s">
        <v>630</v>
      </c>
      <c r="N2563" s="212">
        <v>3</v>
      </c>
      <c r="O2563" s="203" t="s">
        <v>3336</v>
      </c>
      <c r="P2563" s="212">
        <v>0</v>
      </c>
      <c r="Q2563" s="205">
        <v>2</v>
      </c>
      <c r="R2563" s="203" t="s">
        <v>632</v>
      </c>
      <c r="S2563" s="211">
        <v>41618.466828703698</v>
      </c>
      <c r="T2563" s="212">
        <v>-4</v>
      </c>
      <c r="U2563" s="224">
        <v>14784000</v>
      </c>
    </row>
    <row r="2564" spans="1:23" s="183" customFormat="1" hidden="1">
      <c r="A2564" s="203" t="s">
        <v>622</v>
      </c>
      <c r="B2564" s="203" t="s">
        <v>623</v>
      </c>
      <c r="C2564" s="203" t="s">
        <v>624</v>
      </c>
      <c r="D2564" s="203"/>
      <c r="E2564" s="203" t="s">
        <v>3527</v>
      </c>
      <c r="F2564" s="203" t="s">
        <v>3532</v>
      </c>
      <c r="G2564" s="205">
        <v>1</v>
      </c>
      <c r="H2564" s="203" t="s">
        <v>79</v>
      </c>
      <c r="I2564" s="203" t="s">
        <v>3334</v>
      </c>
      <c r="J2564" s="203" t="s">
        <v>337</v>
      </c>
      <c r="K2564" s="203" t="s">
        <v>634</v>
      </c>
      <c r="L2564" s="211">
        <v>41595.625</v>
      </c>
      <c r="M2564" s="203" t="s">
        <v>630</v>
      </c>
      <c r="N2564" s="212">
        <v>3</v>
      </c>
      <c r="O2564" s="203" t="s">
        <v>3336</v>
      </c>
      <c r="P2564" s="212">
        <v>0</v>
      </c>
      <c r="Q2564" s="205">
        <v>3</v>
      </c>
      <c r="R2564" s="203" t="s">
        <v>632</v>
      </c>
      <c r="S2564" s="211">
        <v>41618.467326388898</v>
      </c>
      <c r="T2564" s="212">
        <v>-3</v>
      </c>
      <c r="U2564" s="224">
        <v>11088000</v>
      </c>
    </row>
    <row r="2565" spans="1:23" s="183" customFormat="1" hidden="1">
      <c r="A2565" s="203" t="s">
        <v>622</v>
      </c>
      <c r="B2565" s="203" t="s">
        <v>623</v>
      </c>
      <c r="C2565" s="203" t="s">
        <v>624</v>
      </c>
      <c r="D2565" s="203"/>
      <c r="E2565" s="203" t="s">
        <v>3527</v>
      </c>
      <c r="F2565" s="203" t="s">
        <v>3532</v>
      </c>
      <c r="G2565" s="205">
        <v>1</v>
      </c>
      <c r="H2565" s="203" t="s">
        <v>79</v>
      </c>
      <c r="I2565" s="203" t="s">
        <v>3334</v>
      </c>
      <c r="J2565" s="203" t="s">
        <v>337</v>
      </c>
      <c r="K2565" s="203" t="s">
        <v>634</v>
      </c>
      <c r="L2565" s="211">
        <v>41595.625</v>
      </c>
      <c r="M2565" s="203" t="s">
        <v>630</v>
      </c>
      <c r="N2565" s="212">
        <v>3</v>
      </c>
      <c r="O2565" s="203" t="s">
        <v>3336</v>
      </c>
      <c r="P2565" s="212">
        <v>0</v>
      </c>
      <c r="Q2565" s="205">
        <v>4</v>
      </c>
      <c r="R2565" s="203" t="s">
        <v>632</v>
      </c>
      <c r="S2565" s="211">
        <v>41621.605439814797</v>
      </c>
      <c r="T2565" s="212">
        <v>-3</v>
      </c>
      <c r="U2565" s="224">
        <v>11088000</v>
      </c>
    </row>
    <row r="2566" spans="1:23" s="183" customFormat="1" hidden="1">
      <c r="A2566" s="203" t="s">
        <v>622</v>
      </c>
      <c r="B2566" s="203" t="s">
        <v>623</v>
      </c>
      <c r="C2566" s="203" t="s">
        <v>624</v>
      </c>
      <c r="D2566" s="203"/>
      <c r="E2566" s="203" t="s">
        <v>3527</v>
      </c>
      <c r="F2566" s="203" t="s">
        <v>3532</v>
      </c>
      <c r="G2566" s="205">
        <v>1</v>
      </c>
      <c r="H2566" s="203" t="s">
        <v>79</v>
      </c>
      <c r="I2566" s="203" t="s">
        <v>3334</v>
      </c>
      <c r="J2566" s="203" t="s">
        <v>337</v>
      </c>
      <c r="K2566" s="203" t="s">
        <v>634</v>
      </c>
      <c r="L2566" s="211">
        <v>41595.625</v>
      </c>
      <c r="M2566" s="203" t="s">
        <v>630</v>
      </c>
      <c r="N2566" s="212">
        <v>3</v>
      </c>
      <c r="O2566" s="203" t="s">
        <v>3336</v>
      </c>
      <c r="P2566" s="212">
        <v>0</v>
      </c>
      <c r="Q2566" s="205">
        <v>5</v>
      </c>
      <c r="R2566" s="203" t="s">
        <v>632</v>
      </c>
      <c r="S2566" s="211">
        <v>41621.606134259302</v>
      </c>
      <c r="T2566" s="212">
        <v>-3</v>
      </c>
      <c r="U2566" s="224">
        <v>11088000</v>
      </c>
    </row>
    <row r="2567" spans="1:23" s="183" customFormat="1" hidden="1">
      <c r="A2567" s="203" t="s">
        <v>622</v>
      </c>
      <c r="B2567" s="203" t="s">
        <v>623</v>
      </c>
      <c r="C2567" s="203" t="s">
        <v>624</v>
      </c>
      <c r="D2567" s="203"/>
      <c r="E2567" s="203" t="s">
        <v>3527</v>
      </c>
      <c r="F2567" s="203" t="s">
        <v>3532</v>
      </c>
      <c r="G2567" s="205">
        <v>1</v>
      </c>
      <c r="H2567" s="203" t="s">
        <v>79</v>
      </c>
      <c r="I2567" s="203" t="s">
        <v>3334</v>
      </c>
      <c r="J2567" s="203" t="s">
        <v>337</v>
      </c>
      <c r="K2567" s="203" t="s">
        <v>634</v>
      </c>
      <c r="L2567" s="211">
        <v>41595.625</v>
      </c>
      <c r="M2567" s="203" t="s">
        <v>630</v>
      </c>
      <c r="N2567" s="212">
        <v>3</v>
      </c>
      <c r="O2567" s="203" t="s">
        <v>3336</v>
      </c>
      <c r="P2567" s="212">
        <v>0</v>
      </c>
      <c r="Q2567" s="205">
        <v>6</v>
      </c>
      <c r="R2567" s="203" t="s">
        <v>632</v>
      </c>
      <c r="S2567" s="211">
        <v>41621.606655092597</v>
      </c>
      <c r="T2567" s="212">
        <v>-3</v>
      </c>
      <c r="U2567" s="224">
        <v>11088000</v>
      </c>
    </row>
    <row r="2568" spans="1:23" s="183" customFormat="1" hidden="1">
      <c r="A2568" s="203" t="s">
        <v>622</v>
      </c>
      <c r="B2568" s="203" t="s">
        <v>623</v>
      </c>
      <c r="C2568" s="203" t="s">
        <v>624</v>
      </c>
      <c r="D2568" s="203"/>
      <c r="E2568" s="203" t="s">
        <v>3527</v>
      </c>
      <c r="F2568" s="203" t="s">
        <v>3532</v>
      </c>
      <c r="G2568" s="205">
        <v>1</v>
      </c>
      <c r="H2568" s="203" t="s">
        <v>79</v>
      </c>
      <c r="I2568" s="203" t="s">
        <v>3334</v>
      </c>
      <c r="J2568" s="203" t="s">
        <v>337</v>
      </c>
      <c r="K2568" s="203" t="s">
        <v>634</v>
      </c>
      <c r="L2568" s="211">
        <v>41595.625</v>
      </c>
      <c r="M2568" s="203" t="s">
        <v>630</v>
      </c>
      <c r="N2568" s="212">
        <v>3</v>
      </c>
      <c r="O2568" s="203" t="s">
        <v>3336</v>
      </c>
      <c r="P2568" s="212">
        <v>0</v>
      </c>
      <c r="Q2568" s="205">
        <v>7</v>
      </c>
      <c r="R2568" s="203" t="s">
        <v>632</v>
      </c>
      <c r="S2568" s="211">
        <v>41621.607037037</v>
      </c>
      <c r="T2568" s="212">
        <v>-2</v>
      </c>
      <c r="U2568" s="224">
        <v>7392000</v>
      </c>
    </row>
    <row r="2569" spans="1:23" s="183" customFormat="1" hidden="1">
      <c r="A2569" s="203" t="s">
        <v>622</v>
      </c>
      <c r="B2569" s="203" t="s">
        <v>623</v>
      </c>
      <c r="C2569" s="203" t="s">
        <v>624</v>
      </c>
      <c r="D2569" s="203"/>
      <c r="E2569" s="203" t="s">
        <v>3527</v>
      </c>
      <c r="F2569" s="203" t="s">
        <v>3533</v>
      </c>
      <c r="G2569" s="205">
        <v>1</v>
      </c>
      <c r="H2569" s="203" t="s">
        <v>79</v>
      </c>
      <c r="I2569" s="203" t="s">
        <v>2551</v>
      </c>
      <c r="J2569" s="203" t="s">
        <v>373</v>
      </c>
      <c r="K2569" s="203" t="s">
        <v>629</v>
      </c>
      <c r="L2569" s="211">
        <v>41592.3285300926</v>
      </c>
      <c r="M2569" s="203" t="s">
        <v>630</v>
      </c>
      <c r="N2569" s="212">
        <v>250</v>
      </c>
      <c r="O2569" s="203" t="s">
        <v>656</v>
      </c>
      <c r="P2569" s="212">
        <v>1900000</v>
      </c>
      <c r="Q2569" s="205">
        <v>1</v>
      </c>
      <c r="R2569" s="203" t="s">
        <v>632</v>
      </c>
      <c r="S2569" s="211">
        <v>41585.4370023148</v>
      </c>
      <c r="T2569" s="212">
        <v>-100</v>
      </c>
      <c r="U2569" s="224">
        <v>760000</v>
      </c>
    </row>
    <row r="2570" spans="1:23" s="183" customFormat="1" hidden="1">
      <c r="A2570" s="203" t="s">
        <v>622</v>
      </c>
      <c r="B2570" s="203" t="s">
        <v>623</v>
      </c>
      <c r="C2570" s="203" t="s">
        <v>624</v>
      </c>
      <c r="D2570" s="203"/>
      <c r="E2570" s="203" t="s">
        <v>3527</v>
      </c>
      <c r="F2570" s="203" t="s">
        <v>3534</v>
      </c>
      <c r="G2570" s="205">
        <v>1</v>
      </c>
      <c r="H2570" s="203" t="s">
        <v>79</v>
      </c>
      <c r="I2570" s="203" t="s">
        <v>1913</v>
      </c>
      <c r="J2570" s="203" t="s">
        <v>1914</v>
      </c>
      <c r="K2570" s="203" t="s">
        <v>629</v>
      </c>
      <c r="L2570" s="211">
        <v>41589.707210648201</v>
      </c>
      <c r="M2570" s="203" t="s">
        <v>655</v>
      </c>
      <c r="N2570" s="212">
        <v>11</v>
      </c>
      <c r="O2570" s="203" t="s">
        <v>906</v>
      </c>
      <c r="P2570" s="212">
        <v>11495000</v>
      </c>
      <c r="Q2570" s="205">
        <v>1</v>
      </c>
      <c r="R2570" s="203" t="s">
        <v>632</v>
      </c>
      <c r="S2570" s="211">
        <v>41606.482962962997</v>
      </c>
      <c r="T2570" s="212">
        <v>-28</v>
      </c>
      <c r="U2570" s="224">
        <v>23334146.079999998</v>
      </c>
    </row>
    <row r="2571" spans="1:23" s="183" customFormat="1" hidden="1">
      <c r="A2571" s="203" t="s">
        <v>622</v>
      </c>
      <c r="B2571" s="203" t="s">
        <v>623</v>
      </c>
      <c r="C2571" s="203" t="s">
        <v>624</v>
      </c>
      <c r="D2571" s="203"/>
      <c r="E2571" s="203" t="s">
        <v>3527</v>
      </c>
      <c r="F2571" s="203" t="s">
        <v>3534</v>
      </c>
      <c r="G2571" s="205">
        <v>2</v>
      </c>
      <c r="H2571" s="203" t="s">
        <v>79</v>
      </c>
      <c r="I2571" s="203" t="s">
        <v>3124</v>
      </c>
      <c r="J2571" s="203" t="s">
        <v>3125</v>
      </c>
      <c r="K2571" s="203" t="s">
        <v>629</v>
      </c>
      <c r="L2571" s="211">
        <v>41589.707210648201</v>
      </c>
      <c r="M2571" s="203" t="s">
        <v>655</v>
      </c>
      <c r="N2571" s="212">
        <v>1</v>
      </c>
      <c r="O2571" s="203" t="s">
        <v>906</v>
      </c>
      <c r="P2571" s="212">
        <v>363000</v>
      </c>
      <c r="Q2571" s="205">
        <v>1</v>
      </c>
      <c r="R2571" s="203" t="s">
        <v>632</v>
      </c>
      <c r="S2571" s="211">
        <v>41606.482962962997</v>
      </c>
      <c r="T2571" s="212">
        <v>-4</v>
      </c>
      <c r="U2571" s="224">
        <v>1339361</v>
      </c>
    </row>
    <row r="2572" spans="1:23" s="183" customFormat="1" hidden="1">
      <c r="A2572" s="203" t="s">
        <v>622</v>
      </c>
      <c r="B2572" s="203" t="s">
        <v>623</v>
      </c>
      <c r="C2572" s="203" t="s">
        <v>624</v>
      </c>
      <c r="D2572" s="203"/>
      <c r="E2572" s="203" t="s">
        <v>3527</v>
      </c>
      <c r="F2572" s="203" t="s">
        <v>3121</v>
      </c>
      <c r="G2572" s="205">
        <v>1</v>
      </c>
      <c r="H2572" s="203" t="s">
        <v>79</v>
      </c>
      <c r="I2572" s="203" t="s">
        <v>2822</v>
      </c>
      <c r="J2572" s="203" t="s">
        <v>2823</v>
      </c>
      <c r="K2572" s="203" t="s">
        <v>634</v>
      </c>
      <c r="L2572" s="211">
        <v>41600.710381944402</v>
      </c>
      <c r="M2572" s="203" t="s">
        <v>630</v>
      </c>
      <c r="N2572" s="212">
        <v>2000</v>
      </c>
      <c r="O2572" s="203" t="s">
        <v>3122</v>
      </c>
      <c r="P2572" s="212">
        <v>33440000</v>
      </c>
      <c r="Q2572" s="205">
        <v>1</v>
      </c>
      <c r="R2572" s="203" t="s">
        <v>632</v>
      </c>
      <c r="S2572" s="211">
        <v>41597.326018518499</v>
      </c>
      <c r="T2572" s="212">
        <v>-2000</v>
      </c>
      <c r="U2572" s="224">
        <v>33440000</v>
      </c>
    </row>
    <row r="2573" spans="1:23" s="183" customFormat="1" hidden="1">
      <c r="A2573" s="203" t="s">
        <v>622</v>
      </c>
      <c r="B2573" s="203" t="s">
        <v>623</v>
      </c>
      <c r="C2573" s="203" t="s">
        <v>624</v>
      </c>
      <c r="D2573" s="203"/>
      <c r="E2573" s="203" t="s">
        <v>3527</v>
      </c>
      <c r="F2573" s="203" t="s">
        <v>3535</v>
      </c>
      <c r="G2573" s="205">
        <v>2</v>
      </c>
      <c r="H2573" s="203" t="s">
        <v>1017</v>
      </c>
      <c r="I2573" s="203" t="s">
        <v>3536</v>
      </c>
      <c r="J2573" s="203" t="s">
        <v>3537</v>
      </c>
      <c r="K2573" s="203" t="s">
        <v>629</v>
      </c>
      <c r="L2573" s="211">
        <v>41596.359629629602</v>
      </c>
      <c r="M2573" s="203" t="s">
        <v>629</v>
      </c>
      <c r="N2573" s="212">
        <v>1</v>
      </c>
      <c r="O2573" s="203" t="s">
        <v>629</v>
      </c>
      <c r="P2573" s="212">
        <v>0</v>
      </c>
      <c r="Q2573" s="205">
        <v>1</v>
      </c>
      <c r="R2573" s="203" t="s">
        <v>629</v>
      </c>
      <c r="S2573" s="203" t="s">
        <v>629</v>
      </c>
      <c r="T2573" s="212" t="s">
        <v>629</v>
      </c>
      <c r="U2573" s="224" t="s">
        <v>629</v>
      </c>
    </row>
    <row r="2574" spans="1:23" s="183" customFormat="1" hidden="1">
      <c r="A2574" s="203" t="s">
        <v>622</v>
      </c>
      <c r="B2574" s="203" t="s">
        <v>623</v>
      </c>
      <c r="C2574" s="203" t="s">
        <v>624</v>
      </c>
      <c r="D2574" s="228"/>
      <c r="E2574" s="203" t="s">
        <v>3527</v>
      </c>
      <c r="F2574" s="203" t="s">
        <v>3535</v>
      </c>
      <c r="G2574" s="205">
        <v>3</v>
      </c>
      <c r="H2574" s="203" t="s">
        <v>79</v>
      </c>
      <c r="I2574" s="203" t="s">
        <v>3538</v>
      </c>
      <c r="J2574" s="203" t="s">
        <v>3539</v>
      </c>
      <c r="K2574" s="203" t="s">
        <v>629</v>
      </c>
      <c r="L2574" s="211">
        <v>41596.359629629602</v>
      </c>
      <c r="M2574" s="203" t="s">
        <v>630</v>
      </c>
      <c r="N2574" s="212">
        <v>1</v>
      </c>
      <c r="O2574" s="203" t="s">
        <v>725</v>
      </c>
      <c r="P2574" s="212">
        <v>388000</v>
      </c>
      <c r="Q2574" s="205">
        <v>1</v>
      </c>
      <c r="R2574" s="203" t="s">
        <v>632</v>
      </c>
      <c r="S2574" s="211">
        <v>41586.439178240696</v>
      </c>
      <c r="T2574" s="212">
        <v>-1</v>
      </c>
      <c r="U2574" s="224">
        <v>388000</v>
      </c>
    </row>
    <row r="2575" spans="1:23" ht="14.25" customHeight="1">
      <c r="A2575" s="203" t="s">
        <v>622</v>
      </c>
      <c r="B2575" s="203" t="s">
        <v>623</v>
      </c>
      <c r="C2575" s="206" t="s">
        <v>624</v>
      </c>
      <c r="D2575" s="207"/>
      <c r="E2575" s="188" t="s">
        <v>3527</v>
      </c>
      <c r="F2575" s="203" t="s">
        <v>3540</v>
      </c>
      <c r="G2575" s="205">
        <v>1</v>
      </c>
      <c r="H2575" s="206" t="s">
        <v>79</v>
      </c>
      <c r="I2575" s="188" t="s">
        <v>3334</v>
      </c>
      <c r="J2575" s="190" t="s">
        <v>337</v>
      </c>
      <c r="K2575" s="188" t="s">
        <v>634</v>
      </c>
      <c r="L2575" s="213">
        <v>41614.651296296302</v>
      </c>
      <c r="M2575" s="206" t="s">
        <v>630</v>
      </c>
      <c r="N2575" s="214">
        <v>3</v>
      </c>
      <c r="O2575" s="188" t="s">
        <v>3336</v>
      </c>
      <c r="P2575" s="212">
        <v>11088000</v>
      </c>
      <c r="Q2575" s="225">
        <v>1</v>
      </c>
      <c r="R2575" s="188" t="s">
        <v>632</v>
      </c>
      <c r="S2575" s="213">
        <v>41586.777546296304</v>
      </c>
      <c r="T2575" s="226">
        <v>-3</v>
      </c>
      <c r="U2575" s="224">
        <v>11088000</v>
      </c>
      <c r="V2575" s="227">
        <f t="shared" ref="V2575:V2581" si="14">L2575-S2575</f>
        <v>27.873749999998836</v>
      </c>
      <c r="W2575" s="193" t="s">
        <v>635</v>
      </c>
    </row>
    <row r="2576" spans="1:23" s="183" customFormat="1">
      <c r="A2576" s="203" t="s">
        <v>622</v>
      </c>
      <c r="B2576" s="203" t="s">
        <v>623</v>
      </c>
      <c r="C2576" s="206" t="s">
        <v>624</v>
      </c>
      <c r="D2576" s="207"/>
      <c r="E2576" s="203" t="s">
        <v>3527</v>
      </c>
      <c r="F2576" s="203" t="s">
        <v>3540</v>
      </c>
      <c r="G2576" s="205">
        <v>1</v>
      </c>
      <c r="H2576" s="206" t="s">
        <v>79</v>
      </c>
      <c r="I2576" s="203" t="s">
        <v>3334</v>
      </c>
      <c r="J2576" s="203" t="s">
        <v>337</v>
      </c>
      <c r="K2576" s="203" t="s">
        <v>634</v>
      </c>
      <c r="L2576" s="211">
        <v>41614.651296296302</v>
      </c>
      <c r="M2576" s="206" t="s">
        <v>630</v>
      </c>
      <c r="N2576" s="212">
        <v>3</v>
      </c>
      <c r="O2576" s="203" t="s">
        <v>3336</v>
      </c>
      <c r="P2576" s="212">
        <v>11088000</v>
      </c>
      <c r="Q2576" s="225">
        <v>2</v>
      </c>
      <c r="R2576" s="203" t="s">
        <v>632</v>
      </c>
      <c r="S2576" s="229">
        <v>41618.466828703698</v>
      </c>
      <c r="T2576" s="226">
        <v>-4</v>
      </c>
      <c r="U2576" s="224">
        <v>14784000</v>
      </c>
      <c r="V2576" s="227">
        <f t="shared" si="14"/>
        <v>-3.8155324073959491</v>
      </c>
      <c r="W2576" s="230" t="s">
        <v>3530</v>
      </c>
    </row>
    <row r="2577" spans="1:23" s="183" customFormat="1">
      <c r="A2577" s="203" t="s">
        <v>622</v>
      </c>
      <c r="B2577" s="203" t="s">
        <v>623</v>
      </c>
      <c r="C2577" s="206" t="s">
        <v>624</v>
      </c>
      <c r="D2577" s="207"/>
      <c r="E2577" s="203" t="s">
        <v>3527</v>
      </c>
      <c r="F2577" s="203" t="s">
        <v>3540</v>
      </c>
      <c r="G2577" s="205">
        <v>1</v>
      </c>
      <c r="H2577" s="206" t="s">
        <v>79</v>
      </c>
      <c r="I2577" s="203" t="s">
        <v>3334</v>
      </c>
      <c r="J2577" s="203" t="s">
        <v>337</v>
      </c>
      <c r="K2577" s="203" t="s">
        <v>634</v>
      </c>
      <c r="L2577" s="211">
        <v>41614.651296296302</v>
      </c>
      <c r="M2577" s="206" t="s">
        <v>630</v>
      </c>
      <c r="N2577" s="212">
        <v>3</v>
      </c>
      <c r="O2577" s="203" t="s">
        <v>3336</v>
      </c>
      <c r="P2577" s="212">
        <v>11088000</v>
      </c>
      <c r="Q2577" s="225">
        <v>3</v>
      </c>
      <c r="R2577" s="203" t="s">
        <v>632</v>
      </c>
      <c r="S2577" s="229">
        <v>41618.467326388898</v>
      </c>
      <c r="T2577" s="226">
        <v>-3</v>
      </c>
      <c r="U2577" s="224">
        <v>11088000</v>
      </c>
      <c r="V2577" s="227">
        <f t="shared" si="14"/>
        <v>-3.8160300925956108</v>
      </c>
      <c r="W2577" s="230" t="s">
        <v>3530</v>
      </c>
    </row>
    <row r="2578" spans="1:23" s="183" customFormat="1">
      <c r="A2578" s="203" t="s">
        <v>622</v>
      </c>
      <c r="B2578" s="203" t="s">
        <v>623</v>
      </c>
      <c r="C2578" s="206" t="s">
        <v>624</v>
      </c>
      <c r="D2578" s="207"/>
      <c r="E2578" s="203" t="s">
        <v>3527</v>
      </c>
      <c r="F2578" s="203" t="s">
        <v>3540</v>
      </c>
      <c r="G2578" s="205">
        <v>1</v>
      </c>
      <c r="H2578" s="206" t="s">
        <v>79</v>
      </c>
      <c r="I2578" s="203" t="s">
        <v>3334</v>
      </c>
      <c r="J2578" s="203" t="s">
        <v>337</v>
      </c>
      <c r="K2578" s="203" t="s">
        <v>634</v>
      </c>
      <c r="L2578" s="211">
        <v>41614.651296296302</v>
      </c>
      <c r="M2578" s="206" t="s">
        <v>630</v>
      </c>
      <c r="N2578" s="212">
        <v>3</v>
      </c>
      <c r="O2578" s="203" t="s">
        <v>3336</v>
      </c>
      <c r="P2578" s="212">
        <v>11088000</v>
      </c>
      <c r="Q2578" s="225">
        <v>4</v>
      </c>
      <c r="R2578" s="203" t="s">
        <v>632</v>
      </c>
      <c r="S2578" s="229">
        <v>41621.605439814797</v>
      </c>
      <c r="T2578" s="226">
        <v>-3</v>
      </c>
      <c r="U2578" s="224">
        <v>11088000</v>
      </c>
      <c r="V2578" s="227">
        <f t="shared" si="14"/>
        <v>-6.9541435184946749</v>
      </c>
      <c r="W2578" s="230" t="s">
        <v>3530</v>
      </c>
    </row>
    <row r="2579" spans="1:23" s="183" customFormat="1">
      <c r="A2579" s="203" t="s">
        <v>622</v>
      </c>
      <c r="B2579" s="203" t="s">
        <v>623</v>
      </c>
      <c r="C2579" s="206" t="s">
        <v>624</v>
      </c>
      <c r="D2579" s="207"/>
      <c r="E2579" s="203" t="s">
        <v>3527</v>
      </c>
      <c r="F2579" s="203" t="s">
        <v>3540</v>
      </c>
      <c r="G2579" s="205">
        <v>1</v>
      </c>
      <c r="H2579" s="206" t="s">
        <v>79</v>
      </c>
      <c r="I2579" s="203" t="s">
        <v>3334</v>
      </c>
      <c r="J2579" s="203" t="s">
        <v>337</v>
      </c>
      <c r="K2579" s="203" t="s">
        <v>634</v>
      </c>
      <c r="L2579" s="211">
        <v>41614.651296296302</v>
      </c>
      <c r="M2579" s="206" t="s">
        <v>630</v>
      </c>
      <c r="N2579" s="212">
        <v>3</v>
      </c>
      <c r="O2579" s="203" t="s">
        <v>3336</v>
      </c>
      <c r="P2579" s="212">
        <v>11088000</v>
      </c>
      <c r="Q2579" s="225">
        <v>5</v>
      </c>
      <c r="R2579" s="203" t="s">
        <v>632</v>
      </c>
      <c r="S2579" s="229">
        <v>41621.606134259302</v>
      </c>
      <c r="T2579" s="226">
        <v>-3</v>
      </c>
      <c r="U2579" s="224">
        <v>11088000</v>
      </c>
      <c r="V2579" s="227">
        <f t="shared" si="14"/>
        <v>-6.9548379629995907</v>
      </c>
      <c r="W2579" s="230" t="s">
        <v>3530</v>
      </c>
    </row>
    <row r="2580" spans="1:23" s="183" customFormat="1">
      <c r="A2580" s="203" t="s">
        <v>622</v>
      </c>
      <c r="B2580" s="203" t="s">
        <v>623</v>
      </c>
      <c r="C2580" s="206" t="s">
        <v>624</v>
      </c>
      <c r="D2580" s="207"/>
      <c r="E2580" s="203" t="s">
        <v>3527</v>
      </c>
      <c r="F2580" s="203" t="s">
        <v>3540</v>
      </c>
      <c r="G2580" s="205">
        <v>1</v>
      </c>
      <c r="H2580" s="206" t="s">
        <v>79</v>
      </c>
      <c r="I2580" s="203" t="s">
        <v>3334</v>
      </c>
      <c r="J2580" s="203" t="s">
        <v>337</v>
      </c>
      <c r="K2580" s="203" t="s">
        <v>634</v>
      </c>
      <c r="L2580" s="211">
        <v>41614.651296296302</v>
      </c>
      <c r="M2580" s="206" t="s">
        <v>630</v>
      </c>
      <c r="N2580" s="212">
        <v>3</v>
      </c>
      <c r="O2580" s="203" t="s">
        <v>3336</v>
      </c>
      <c r="P2580" s="212">
        <v>11088000</v>
      </c>
      <c r="Q2580" s="225">
        <v>6</v>
      </c>
      <c r="R2580" s="203" t="s">
        <v>632</v>
      </c>
      <c r="S2580" s="229">
        <v>41621.606655092597</v>
      </c>
      <c r="T2580" s="226">
        <v>-3</v>
      </c>
      <c r="U2580" s="224">
        <v>11088000</v>
      </c>
      <c r="V2580" s="227">
        <f t="shared" si="14"/>
        <v>-6.955358796294604</v>
      </c>
      <c r="W2580" s="230" t="s">
        <v>3530</v>
      </c>
    </row>
    <row r="2581" spans="1:23" s="183" customFormat="1">
      <c r="A2581" s="203" t="s">
        <v>622</v>
      </c>
      <c r="B2581" s="203" t="s">
        <v>623</v>
      </c>
      <c r="C2581" s="206" t="s">
        <v>624</v>
      </c>
      <c r="D2581" s="207"/>
      <c r="E2581" s="203" t="s">
        <v>3527</v>
      </c>
      <c r="F2581" s="203" t="s">
        <v>3540</v>
      </c>
      <c r="G2581" s="205">
        <v>1</v>
      </c>
      <c r="H2581" s="206" t="s">
        <v>79</v>
      </c>
      <c r="I2581" s="203" t="s">
        <v>3334</v>
      </c>
      <c r="J2581" s="203" t="s">
        <v>337</v>
      </c>
      <c r="K2581" s="203" t="s">
        <v>634</v>
      </c>
      <c r="L2581" s="211">
        <v>41614.651296296302</v>
      </c>
      <c r="M2581" s="206" t="s">
        <v>630</v>
      </c>
      <c r="N2581" s="212">
        <v>3</v>
      </c>
      <c r="O2581" s="203" t="s">
        <v>3336</v>
      </c>
      <c r="P2581" s="212">
        <v>11088000</v>
      </c>
      <c r="Q2581" s="225">
        <v>7</v>
      </c>
      <c r="R2581" s="203" t="s">
        <v>632</v>
      </c>
      <c r="S2581" s="229">
        <v>41621.607037037</v>
      </c>
      <c r="T2581" s="226">
        <v>-2</v>
      </c>
      <c r="U2581" s="224">
        <v>7392000</v>
      </c>
      <c r="V2581" s="227">
        <f t="shared" si="14"/>
        <v>-6.9557407406973653</v>
      </c>
      <c r="W2581" s="230" t="s">
        <v>3530</v>
      </c>
    </row>
    <row r="2582" spans="1:23" s="183" customFormat="1" hidden="1">
      <c r="A2582" s="203" t="s">
        <v>622</v>
      </c>
      <c r="B2582" s="203" t="s">
        <v>623</v>
      </c>
      <c r="C2582" s="203" t="s">
        <v>624</v>
      </c>
      <c r="D2582" s="208"/>
      <c r="E2582" s="203" t="s">
        <v>3527</v>
      </c>
      <c r="F2582" s="203" t="s">
        <v>3541</v>
      </c>
      <c r="G2582" s="205">
        <v>1</v>
      </c>
      <c r="H2582" s="203" t="s">
        <v>79</v>
      </c>
      <c r="I2582" s="203" t="s">
        <v>3334</v>
      </c>
      <c r="J2582" s="203" t="s">
        <v>337</v>
      </c>
      <c r="K2582" s="203" t="s">
        <v>634</v>
      </c>
      <c r="L2582" s="211">
        <v>41599.348252314798</v>
      </c>
      <c r="M2582" s="203" t="s">
        <v>630</v>
      </c>
      <c r="N2582" s="212">
        <v>3</v>
      </c>
      <c r="O2582" s="203" t="s">
        <v>3336</v>
      </c>
      <c r="P2582" s="212">
        <v>0</v>
      </c>
      <c r="Q2582" s="205">
        <v>1</v>
      </c>
      <c r="R2582" s="203" t="s">
        <v>632</v>
      </c>
      <c r="S2582" s="211">
        <v>41586.777546296304</v>
      </c>
      <c r="T2582" s="212">
        <v>-3</v>
      </c>
      <c r="U2582" s="224">
        <v>11088000</v>
      </c>
    </row>
    <row r="2583" spans="1:23" s="183" customFormat="1" hidden="1">
      <c r="A2583" s="203" t="s">
        <v>622</v>
      </c>
      <c r="B2583" s="203" t="s">
        <v>623</v>
      </c>
      <c r="C2583" s="203" t="s">
        <v>624</v>
      </c>
      <c r="D2583" s="203"/>
      <c r="E2583" s="203" t="s">
        <v>3527</v>
      </c>
      <c r="F2583" s="203" t="s">
        <v>3541</v>
      </c>
      <c r="G2583" s="205">
        <v>1</v>
      </c>
      <c r="H2583" s="203" t="s">
        <v>79</v>
      </c>
      <c r="I2583" s="203" t="s">
        <v>3334</v>
      </c>
      <c r="J2583" s="203" t="s">
        <v>337</v>
      </c>
      <c r="K2583" s="203" t="s">
        <v>634</v>
      </c>
      <c r="L2583" s="211">
        <v>41599.348252314798</v>
      </c>
      <c r="M2583" s="203" t="s">
        <v>630</v>
      </c>
      <c r="N2583" s="212">
        <v>3</v>
      </c>
      <c r="O2583" s="203" t="s">
        <v>3336</v>
      </c>
      <c r="P2583" s="212">
        <v>0</v>
      </c>
      <c r="Q2583" s="205">
        <v>2</v>
      </c>
      <c r="R2583" s="203" t="s">
        <v>632</v>
      </c>
      <c r="S2583" s="211">
        <v>41618.466828703698</v>
      </c>
      <c r="T2583" s="212">
        <v>-4</v>
      </c>
      <c r="U2583" s="224">
        <v>14784000</v>
      </c>
    </row>
    <row r="2584" spans="1:23" s="183" customFormat="1" hidden="1">
      <c r="A2584" s="203" t="s">
        <v>622</v>
      </c>
      <c r="B2584" s="203" t="s">
        <v>623</v>
      </c>
      <c r="C2584" s="203" t="s">
        <v>624</v>
      </c>
      <c r="D2584" s="203"/>
      <c r="E2584" s="203" t="s">
        <v>3527</v>
      </c>
      <c r="F2584" s="203" t="s">
        <v>3541</v>
      </c>
      <c r="G2584" s="205">
        <v>1</v>
      </c>
      <c r="H2584" s="203" t="s">
        <v>79</v>
      </c>
      <c r="I2584" s="203" t="s">
        <v>3334</v>
      </c>
      <c r="J2584" s="203" t="s">
        <v>337</v>
      </c>
      <c r="K2584" s="203" t="s">
        <v>634</v>
      </c>
      <c r="L2584" s="211">
        <v>41599.348252314798</v>
      </c>
      <c r="M2584" s="203" t="s">
        <v>630</v>
      </c>
      <c r="N2584" s="212">
        <v>3</v>
      </c>
      <c r="O2584" s="203" t="s">
        <v>3336</v>
      </c>
      <c r="P2584" s="212">
        <v>0</v>
      </c>
      <c r="Q2584" s="205">
        <v>3</v>
      </c>
      <c r="R2584" s="203" t="s">
        <v>632</v>
      </c>
      <c r="S2584" s="211">
        <v>41618.467326388898</v>
      </c>
      <c r="T2584" s="212">
        <v>-3</v>
      </c>
      <c r="U2584" s="224">
        <v>11088000</v>
      </c>
    </row>
    <row r="2585" spans="1:23" s="183" customFormat="1" hidden="1">
      <c r="A2585" s="203" t="s">
        <v>622</v>
      </c>
      <c r="B2585" s="203" t="s">
        <v>623</v>
      </c>
      <c r="C2585" s="203" t="s">
        <v>624</v>
      </c>
      <c r="D2585" s="203"/>
      <c r="E2585" s="203" t="s">
        <v>3527</v>
      </c>
      <c r="F2585" s="203" t="s">
        <v>3541</v>
      </c>
      <c r="G2585" s="205">
        <v>1</v>
      </c>
      <c r="H2585" s="203" t="s">
        <v>79</v>
      </c>
      <c r="I2585" s="203" t="s">
        <v>3334</v>
      </c>
      <c r="J2585" s="203" t="s">
        <v>337</v>
      </c>
      <c r="K2585" s="203" t="s">
        <v>634</v>
      </c>
      <c r="L2585" s="211">
        <v>41599.348252314798</v>
      </c>
      <c r="M2585" s="203" t="s">
        <v>630</v>
      </c>
      <c r="N2585" s="212">
        <v>3</v>
      </c>
      <c r="O2585" s="203" t="s">
        <v>3336</v>
      </c>
      <c r="P2585" s="212">
        <v>0</v>
      </c>
      <c r="Q2585" s="205">
        <v>4</v>
      </c>
      <c r="R2585" s="203" t="s">
        <v>632</v>
      </c>
      <c r="S2585" s="211">
        <v>41621.605439814797</v>
      </c>
      <c r="T2585" s="212">
        <v>-3</v>
      </c>
      <c r="U2585" s="224">
        <v>11088000</v>
      </c>
    </row>
    <row r="2586" spans="1:23" s="183" customFormat="1" hidden="1">
      <c r="A2586" s="203" t="s">
        <v>622</v>
      </c>
      <c r="B2586" s="203" t="s">
        <v>623</v>
      </c>
      <c r="C2586" s="203" t="s">
        <v>624</v>
      </c>
      <c r="D2586" s="203"/>
      <c r="E2586" s="203" t="s">
        <v>3527</v>
      </c>
      <c r="F2586" s="203" t="s">
        <v>3541</v>
      </c>
      <c r="G2586" s="205">
        <v>1</v>
      </c>
      <c r="H2586" s="203" t="s">
        <v>79</v>
      </c>
      <c r="I2586" s="203" t="s">
        <v>3334</v>
      </c>
      <c r="J2586" s="203" t="s">
        <v>337</v>
      </c>
      <c r="K2586" s="203" t="s">
        <v>634</v>
      </c>
      <c r="L2586" s="211">
        <v>41599.348252314798</v>
      </c>
      <c r="M2586" s="203" t="s">
        <v>630</v>
      </c>
      <c r="N2586" s="212">
        <v>3</v>
      </c>
      <c r="O2586" s="203" t="s">
        <v>3336</v>
      </c>
      <c r="P2586" s="212">
        <v>0</v>
      </c>
      <c r="Q2586" s="205">
        <v>5</v>
      </c>
      <c r="R2586" s="203" t="s">
        <v>632</v>
      </c>
      <c r="S2586" s="211">
        <v>41621.606134259302</v>
      </c>
      <c r="T2586" s="212">
        <v>-3</v>
      </c>
      <c r="U2586" s="224">
        <v>11088000</v>
      </c>
    </row>
    <row r="2587" spans="1:23" s="183" customFormat="1" hidden="1">
      <c r="A2587" s="203" t="s">
        <v>622</v>
      </c>
      <c r="B2587" s="203" t="s">
        <v>623</v>
      </c>
      <c r="C2587" s="203" t="s">
        <v>624</v>
      </c>
      <c r="D2587" s="203"/>
      <c r="E2587" s="203" t="s">
        <v>3527</v>
      </c>
      <c r="F2587" s="203" t="s">
        <v>3541</v>
      </c>
      <c r="G2587" s="205">
        <v>1</v>
      </c>
      <c r="H2587" s="203" t="s">
        <v>79</v>
      </c>
      <c r="I2587" s="203" t="s">
        <v>3334</v>
      </c>
      <c r="J2587" s="203" t="s">
        <v>337</v>
      </c>
      <c r="K2587" s="203" t="s">
        <v>634</v>
      </c>
      <c r="L2587" s="211">
        <v>41599.348252314798</v>
      </c>
      <c r="M2587" s="203" t="s">
        <v>630</v>
      </c>
      <c r="N2587" s="212">
        <v>3</v>
      </c>
      <c r="O2587" s="203" t="s">
        <v>3336</v>
      </c>
      <c r="P2587" s="212">
        <v>0</v>
      </c>
      <c r="Q2587" s="205">
        <v>6</v>
      </c>
      <c r="R2587" s="203" t="s">
        <v>632</v>
      </c>
      <c r="S2587" s="211">
        <v>41621.606655092597</v>
      </c>
      <c r="T2587" s="212">
        <v>-3</v>
      </c>
      <c r="U2587" s="224">
        <v>11088000</v>
      </c>
    </row>
    <row r="2588" spans="1:23" s="183" customFormat="1" hidden="1">
      <c r="A2588" s="203" t="s">
        <v>622</v>
      </c>
      <c r="B2588" s="203" t="s">
        <v>623</v>
      </c>
      <c r="C2588" s="203" t="s">
        <v>624</v>
      </c>
      <c r="D2588" s="203"/>
      <c r="E2588" s="203" t="s">
        <v>3527</v>
      </c>
      <c r="F2588" s="203" t="s">
        <v>3541</v>
      </c>
      <c r="G2588" s="205">
        <v>1</v>
      </c>
      <c r="H2588" s="203" t="s">
        <v>79</v>
      </c>
      <c r="I2588" s="203" t="s">
        <v>3334</v>
      </c>
      <c r="J2588" s="203" t="s">
        <v>337</v>
      </c>
      <c r="K2588" s="203" t="s">
        <v>634</v>
      </c>
      <c r="L2588" s="211">
        <v>41599.348252314798</v>
      </c>
      <c r="M2588" s="203" t="s">
        <v>630</v>
      </c>
      <c r="N2588" s="212">
        <v>3</v>
      </c>
      <c r="O2588" s="203" t="s">
        <v>3336</v>
      </c>
      <c r="P2588" s="212">
        <v>0</v>
      </c>
      <c r="Q2588" s="205">
        <v>7</v>
      </c>
      <c r="R2588" s="203" t="s">
        <v>632</v>
      </c>
      <c r="S2588" s="211">
        <v>41621.607037037</v>
      </c>
      <c r="T2588" s="212">
        <v>-2</v>
      </c>
      <c r="U2588" s="224">
        <v>7392000</v>
      </c>
    </row>
    <row r="2589" spans="1:23" s="183" customFormat="1" hidden="1">
      <c r="A2589" s="203" t="s">
        <v>622</v>
      </c>
      <c r="B2589" s="203" t="s">
        <v>623</v>
      </c>
      <c r="C2589" s="203" t="s">
        <v>624</v>
      </c>
      <c r="D2589" s="203"/>
      <c r="E2589" s="203" t="s">
        <v>3527</v>
      </c>
      <c r="F2589" s="203" t="s">
        <v>3542</v>
      </c>
      <c r="G2589" s="205">
        <v>1</v>
      </c>
      <c r="H2589" s="203" t="s">
        <v>79</v>
      </c>
      <c r="I2589" s="203" t="s">
        <v>3543</v>
      </c>
      <c r="J2589" s="203" t="s">
        <v>3544</v>
      </c>
      <c r="K2589" s="203" t="s">
        <v>634</v>
      </c>
      <c r="L2589" s="211">
        <v>41605.4445023148</v>
      </c>
      <c r="M2589" s="203" t="s">
        <v>655</v>
      </c>
      <c r="N2589" s="212">
        <v>15000</v>
      </c>
      <c r="O2589" s="203" t="s">
        <v>656</v>
      </c>
      <c r="P2589" s="212">
        <v>51975000</v>
      </c>
      <c r="Q2589" s="205">
        <v>1</v>
      </c>
      <c r="R2589" s="203" t="s">
        <v>632</v>
      </c>
      <c r="S2589" s="211">
        <v>41605.639525462997</v>
      </c>
      <c r="T2589" s="212">
        <v>-15000</v>
      </c>
      <c r="U2589" s="224">
        <v>51975000</v>
      </c>
    </row>
    <row r="2590" spans="1:23" s="183" customFormat="1" hidden="1">
      <c r="A2590" s="203" t="s">
        <v>622</v>
      </c>
      <c r="B2590" s="203" t="s">
        <v>623</v>
      </c>
      <c r="C2590" s="203" t="s">
        <v>624</v>
      </c>
      <c r="D2590" s="203"/>
      <c r="E2590" s="203" t="s">
        <v>3527</v>
      </c>
      <c r="F2590" s="203" t="s">
        <v>3545</v>
      </c>
      <c r="G2590" s="205">
        <v>1</v>
      </c>
      <c r="H2590" s="203" t="s">
        <v>79</v>
      </c>
      <c r="I2590" s="203" t="s">
        <v>3334</v>
      </c>
      <c r="J2590" s="203" t="s">
        <v>337</v>
      </c>
      <c r="K2590" s="203" t="s">
        <v>634</v>
      </c>
      <c r="L2590" s="211">
        <v>41607.345115740703</v>
      </c>
      <c r="M2590" s="203" t="s">
        <v>630</v>
      </c>
      <c r="N2590" s="212">
        <v>3</v>
      </c>
      <c r="O2590" s="203" t="s">
        <v>3336</v>
      </c>
      <c r="P2590" s="212">
        <v>0</v>
      </c>
      <c r="Q2590" s="205">
        <v>1</v>
      </c>
      <c r="R2590" s="203" t="s">
        <v>632</v>
      </c>
      <c r="S2590" s="211">
        <v>41586.777546296304</v>
      </c>
      <c r="T2590" s="212">
        <v>-3</v>
      </c>
      <c r="U2590" s="224">
        <v>11088000</v>
      </c>
    </row>
    <row r="2591" spans="1:23" s="183" customFormat="1" hidden="1">
      <c r="A2591" s="203" t="s">
        <v>622</v>
      </c>
      <c r="B2591" s="203" t="s">
        <v>623</v>
      </c>
      <c r="C2591" s="203" t="s">
        <v>624</v>
      </c>
      <c r="D2591" s="203"/>
      <c r="E2591" s="203" t="s">
        <v>3527</v>
      </c>
      <c r="F2591" s="203" t="s">
        <v>3545</v>
      </c>
      <c r="G2591" s="205">
        <v>1</v>
      </c>
      <c r="H2591" s="203" t="s">
        <v>79</v>
      </c>
      <c r="I2591" s="203" t="s">
        <v>3334</v>
      </c>
      <c r="J2591" s="203" t="s">
        <v>337</v>
      </c>
      <c r="K2591" s="203" t="s">
        <v>634</v>
      </c>
      <c r="L2591" s="211">
        <v>41607.345115740703</v>
      </c>
      <c r="M2591" s="203" t="s">
        <v>630</v>
      </c>
      <c r="N2591" s="212">
        <v>3</v>
      </c>
      <c r="O2591" s="203" t="s">
        <v>3336</v>
      </c>
      <c r="P2591" s="212">
        <v>0</v>
      </c>
      <c r="Q2591" s="205">
        <v>2</v>
      </c>
      <c r="R2591" s="203" t="s">
        <v>632</v>
      </c>
      <c r="S2591" s="211">
        <v>41618.466828703698</v>
      </c>
      <c r="T2591" s="212">
        <v>-4</v>
      </c>
      <c r="U2591" s="224">
        <v>14784000</v>
      </c>
    </row>
    <row r="2592" spans="1:23" s="183" customFormat="1" hidden="1">
      <c r="A2592" s="203" t="s">
        <v>622</v>
      </c>
      <c r="B2592" s="203" t="s">
        <v>623</v>
      </c>
      <c r="C2592" s="203" t="s">
        <v>624</v>
      </c>
      <c r="D2592" s="203"/>
      <c r="E2592" s="203" t="s">
        <v>3527</v>
      </c>
      <c r="F2592" s="203" t="s">
        <v>3545</v>
      </c>
      <c r="G2592" s="205">
        <v>1</v>
      </c>
      <c r="H2592" s="203" t="s">
        <v>79</v>
      </c>
      <c r="I2592" s="203" t="s">
        <v>3334</v>
      </c>
      <c r="J2592" s="203" t="s">
        <v>337</v>
      </c>
      <c r="K2592" s="203" t="s">
        <v>634</v>
      </c>
      <c r="L2592" s="211">
        <v>41607.345115740703</v>
      </c>
      <c r="M2592" s="203" t="s">
        <v>630</v>
      </c>
      <c r="N2592" s="212">
        <v>3</v>
      </c>
      <c r="O2592" s="203" t="s">
        <v>3336</v>
      </c>
      <c r="P2592" s="212">
        <v>0</v>
      </c>
      <c r="Q2592" s="205">
        <v>3</v>
      </c>
      <c r="R2592" s="203" t="s">
        <v>632</v>
      </c>
      <c r="S2592" s="211">
        <v>41618.467326388898</v>
      </c>
      <c r="T2592" s="212">
        <v>-3</v>
      </c>
      <c r="U2592" s="224">
        <v>11088000</v>
      </c>
    </row>
    <row r="2593" spans="1:23" s="183" customFormat="1" hidden="1">
      <c r="A2593" s="203" t="s">
        <v>622</v>
      </c>
      <c r="B2593" s="203" t="s">
        <v>623</v>
      </c>
      <c r="C2593" s="203" t="s">
        <v>624</v>
      </c>
      <c r="D2593" s="203"/>
      <c r="E2593" s="203" t="s">
        <v>3527</v>
      </c>
      <c r="F2593" s="203" t="s">
        <v>3545</v>
      </c>
      <c r="G2593" s="205">
        <v>1</v>
      </c>
      <c r="H2593" s="203" t="s">
        <v>79</v>
      </c>
      <c r="I2593" s="203" t="s">
        <v>3334</v>
      </c>
      <c r="J2593" s="203" t="s">
        <v>337</v>
      </c>
      <c r="K2593" s="203" t="s">
        <v>634</v>
      </c>
      <c r="L2593" s="211">
        <v>41607.345115740703</v>
      </c>
      <c r="M2593" s="203" t="s">
        <v>630</v>
      </c>
      <c r="N2593" s="212">
        <v>3</v>
      </c>
      <c r="O2593" s="203" t="s">
        <v>3336</v>
      </c>
      <c r="P2593" s="212">
        <v>0</v>
      </c>
      <c r="Q2593" s="205">
        <v>4</v>
      </c>
      <c r="R2593" s="203" t="s">
        <v>632</v>
      </c>
      <c r="S2593" s="211">
        <v>41621.605439814797</v>
      </c>
      <c r="T2593" s="212">
        <v>-3</v>
      </c>
      <c r="U2593" s="224">
        <v>11088000</v>
      </c>
    </row>
    <row r="2594" spans="1:23" s="183" customFormat="1" hidden="1">
      <c r="A2594" s="203" t="s">
        <v>622</v>
      </c>
      <c r="B2594" s="203" t="s">
        <v>623</v>
      </c>
      <c r="C2594" s="203" t="s">
        <v>624</v>
      </c>
      <c r="D2594" s="203"/>
      <c r="E2594" s="203" t="s">
        <v>3527</v>
      </c>
      <c r="F2594" s="203" t="s">
        <v>3545</v>
      </c>
      <c r="G2594" s="205">
        <v>1</v>
      </c>
      <c r="H2594" s="203" t="s">
        <v>79</v>
      </c>
      <c r="I2594" s="203" t="s">
        <v>3334</v>
      </c>
      <c r="J2594" s="203" t="s">
        <v>337</v>
      </c>
      <c r="K2594" s="203" t="s">
        <v>634</v>
      </c>
      <c r="L2594" s="211">
        <v>41607.345115740703</v>
      </c>
      <c r="M2594" s="203" t="s">
        <v>630</v>
      </c>
      <c r="N2594" s="212">
        <v>3</v>
      </c>
      <c r="O2594" s="203" t="s">
        <v>3336</v>
      </c>
      <c r="P2594" s="212">
        <v>0</v>
      </c>
      <c r="Q2594" s="205">
        <v>5</v>
      </c>
      <c r="R2594" s="203" t="s">
        <v>632</v>
      </c>
      <c r="S2594" s="211">
        <v>41621.606134259302</v>
      </c>
      <c r="T2594" s="212">
        <v>-3</v>
      </c>
      <c r="U2594" s="224">
        <v>11088000</v>
      </c>
    </row>
    <row r="2595" spans="1:23" s="183" customFormat="1" hidden="1">
      <c r="A2595" s="203" t="s">
        <v>622</v>
      </c>
      <c r="B2595" s="203" t="s">
        <v>623</v>
      </c>
      <c r="C2595" s="203" t="s">
        <v>624</v>
      </c>
      <c r="D2595" s="203"/>
      <c r="E2595" s="203" t="s">
        <v>3527</v>
      </c>
      <c r="F2595" s="203" t="s">
        <v>3545</v>
      </c>
      <c r="G2595" s="205">
        <v>1</v>
      </c>
      <c r="H2595" s="203" t="s">
        <v>79</v>
      </c>
      <c r="I2595" s="203" t="s">
        <v>3334</v>
      </c>
      <c r="J2595" s="203" t="s">
        <v>337</v>
      </c>
      <c r="K2595" s="203" t="s">
        <v>634</v>
      </c>
      <c r="L2595" s="211">
        <v>41607.345115740703</v>
      </c>
      <c r="M2595" s="203" t="s">
        <v>630</v>
      </c>
      <c r="N2595" s="212">
        <v>3</v>
      </c>
      <c r="O2595" s="203" t="s">
        <v>3336</v>
      </c>
      <c r="P2595" s="212">
        <v>0</v>
      </c>
      <c r="Q2595" s="205">
        <v>6</v>
      </c>
      <c r="R2595" s="203" t="s">
        <v>632</v>
      </c>
      <c r="S2595" s="211">
        <v>41621.606655092597</v>
      </c>
      <c r="T2595" s="212">
        <v>-3</v>
      </c>
      <c r="U2595" s="224">
        <v>11088000</v>
      </c>
    </row>
    <row r="2596" spans="1:23" s="183" customFormat="1" hidden="1">
      <c r="A2596" s="203" t="s">
        <v>622</v>
      </c>
      <c r="B2596" s="203" t="s">
        <v>623</v>
      </c>
      <c r="C2596" s="203" t="s">
        <v>624</v>
      </c>
      <c r="D2596" s="203"/>
      <c r="E2596" s="203" t="s">
        <v>3527</v>
      </c>
      <c r="F2596" s="203" t="s">
        <v>3545</v>
      </c>
      <c r="G2596" s="205">
        <v>1</v>
      </c>
      <c r="H2596" s="203" t="s">
        <v>79</v>
      </c>
      <c r="I2596" s="203" t="s">
        <v>3334</v>
      </c>
      <c r="J2596" s="203" t="s">
        <v>337</v>
      </c>
      <c r="K2596" s="203" t="s">
        <v>634</v>
      </c>
      <c r="L2596" s="211">
        <v>41607.345115740703</v>
      </c>
      <c r="M2596" s="203" t="s">
        <v>630</v>
      </c>
      <c r="N2596" s="212">
        <v>3</v>
      </c>
      <c r="O2596" s="203" t="s">
        <v>3336</v>
      </c>
      <c r="P2596" s="212">
        <v>0</v>
      </c>
      <c r="Q2596" s="205">
        <v>7</v>
      </c>
      <c r="R2596" s="203" t="s">
        <v>632</v>
      </c>
      <c r="S2596" s="211">
        <v>41621.607037037</v>
      </c>
      <c r="T2596" s="212">
        <v>-2</v>
      </c>
      <c r="U2596" s="224">
        <v>7392000</v>
      </c>
    </row>
    <row r="2597" spans="1:23" s="183" customFormat="1" hidden="1">
      <c r="A2597" s="203" t="s">
        <v>622</v>
      </c>
      <c r="B2597" s="203" t="s">
        <v>623</v>
      </c>
      <c r="C2597" s="203" t="s">
        <v>624</v>
      </c>
      <c r="D2597" s="203"/>
      <c r="E2597" s="203" t="s">
        <v>3527</v>
      </c>
      <c r="F2597" s="203" t="s">
        <v>3546</v>
      </c>
      <c r="G2597" s="205">
        <v>1</v>
      </c>
      <c r="H2597" s="203" t="s">
        <v>79</v>
      </c>
      <c r="I2597" s="203" t="s">
        <v>3251</v>
      </c>
      <c r="J2597" s="203" t="s">
        <v>3252</v>
      </c>
      <c r="K2597" s="203" t="s">
        <v>634</v>
      </c>
      <c r="L2597" s="211">
        <v>41605.586956018502</v>
      </c>
      <c r="M2597" s="203" t="s">
        <v>630</v>
      </c>
      <c r="N2597" s="212">
        <v>2</v>
      </c>
      <c r="O2597" s="203" t="s">
        <v>725</v>
      </c>
      <c r="P2597" s="212">
        <v>25576</v>
      </c>
      <c r="Q2597" s="205">
        <v>1</v>
      </c>
      <c r="R2597" s="203" t="s">
        <v>632</v>
      </c>
      <c r="S2597" s="211">
        <v>41605.636851851901</v>
      </c>
      <c r="T2597" s="212">
        <v>-2</v>
      </c>
      <c r="U2597" s="224">
        <v>25576</v>
      </c>
    </row>
    <row r="2598" spans="1:23" s="183" customFormat="1" hidden="1">
      <c r="A2598" s="203" t="s">
        <v>622</v>
      </c>
      <c r="B2598" s="203" t="s">
        <v>623</v>
      </c>
      <c r="C2598" s="203" t="s">
        <v>624</v>
      </c>
      <c r="D2598" s="203"/>
      <c r="E2598" s="203" t="s">
        <v>3527</v>
      </c>
      <c r="F2598" s="203" t="s">
        <v>3547</v>
      </c>
      <c r="G2598" s="205">
        <v>1</v>
      </c>
      <c r="H2598" s="203" t="s">
        <v>79</v>
      </c>
      <c r="I2598" s="203" t="s">
        <v>1565</v>
      </c>
      <c r="J2598" s="203" t="s">
        <v>468</v>
      </c>
      <c r="K2598" s="203" t="s">
        <v>634</v>
      </c>
      <c r="L2598" s="211">
        <v>41605.600787037001</v>
      </c>
      <c r="M2598" s="203" t="s">
        <v>655</v>
      </c>
      <c r="N2598" s="212">
        <v>2</v>
      </c>
      <c r="O2598" s="203" t="s">
        <v>664</v>
      </c>
      <c r="P2598" s="212">
        <v>624239.57999999996</v>
      </c>
      <c r="Q2598" s="205">
        <v>1</v>
      </c>
      <c r="R2598" s="203" t="s">
        <v>632</v>
      </c>
      <c r="S2598" s="211">
        <v>41605.635497685202</v>
      </c>
      <c r="T2598" s="212">
        <v>-2</v>
      </c>
      <c r="U2598" s="224">
        <v>624239.57999999996</v>
      </c>
    </row>
    <row r="2599" spans="1:23" s="183" customFormat="1" hidden="1">
      <c r="A2599" s="203" t="s">
        <v>622</v>
      </c>
      <c r="B2599" s="203" t="s">
        <v>623</v>
      </c>
      <c r="C2599" s="203" t="s">
        <v>624</v>
      </c>
      <c r="D2599" s="228"/>
      <c r="E2599" s="203" t="s">
        <v>3527</v>
      </c>
      <c r="F2599" s="203" t="s">
        <v>3547</v>
      </c>
      <c r="G2599" s="205">
        <v>1</v>
      </c>
      <c r="H2599" s="203" t="s">
        <v>79</v>
      </c>
      <c r="I2599" s="203" t="s">
        <v>1565</v>
      </c>
      <c r="J2599" s="203" t="s">
        <v>468</v>
      </c>
      <c r="K2599" s="203" t="s">
        <v>634</v>
      </c>
      <c r="L2599" s="211">
        <v>41605.600787037001</v>
      </c>
      <c r="M2599" s="203" t="s">
        <v>655</v>
      </c>
      <c r="N2599" s="212">
        <v>2</v>
      </c>
      <c r="O2599" s="203" t="s">
        <v>664</v>
      </c>
      <c r="P2599" s="212">
        <v>624239.57999999996</v>
      </c>
      <c r="Q2599" s="205">
        <v>2</v>
      </c>
      <c r="R2599" s="203" t="s">
        <v>632</v>
      </c>
      <c r="S2599" s="211">
        <v>41605.636365740698</v>
      </c>
      <c r="T2599" s="212">
        <v>-2</v>
      </c>
      <c r="U2599" s="224">
        <v>624239.57999999996</v>
      </c>
    </row>
    <row r="2600" spans="1:23" ht="14.25" customHeight="1">
      <c r="A2600" s="203" t="s">
        <v>622</v>
      </c>
      <c r="B2600" s="203" t="s">
        <v>623</v>
      </c>
      <c r="C2600" s="206" t="s">
        <v>624</v>
      </c>
      <c r="D2600" s="207"/>
      <c r="E2600" s="188" t="s">
        <v>3527</v>
      </c>
      <c r="F2600" s="203" t="s">
        <v>3548</v>
      </c>
      <c r="G2600" s="205">
        <v>1</v>
      </c>
      <c r="H2600" s="206" t="s">
        <v>79</v>
      </c>
      <c r="I2600" s="188" t="s">
        <v>678</v>
      </c>
      <c r="J2600" s="190" t="s">
        <v>679</v>
      </c>
      <c r="K2600" s="188" t="s">
        <v>634</v>
      </c>
      <c r="L2600" s="213">
        <v>41614.433749999997</v>
      </c>
      <c r="M2600" s="206" t="s">
        <v>630</v>
      </c>
      <c r="N2600" s="214">
        <v>750</v>
      </c>
      <c r="O2600" s="188" t="s">
        <v>669</v>
      </c>
      <c r="P2600" s="212">
        <v>1687500</v>
      </c>
      <c r="Q2600" s="225">
        <v>1</v>
      </c>
      <c r="R2600" s="188" t="s">
        <v>632</v>
      </c>
      <c r="S2600" s="213">
        <v>41605.455578703702</v>
      </c>
      <c r="T2600" s="226">
        <v>-750</v>
      </c>
      <c r="U2600" s="224">
        <v>1687500</v>
      </c>
      <c r="V2600" s="227">
        <f t="shared" ref="V2600:V2620" si="15">L2600-S2600</f>
        <v>8.9781712962940219</v>
      </c>
      <c r="W2600" s="193" t="s">
        <v>635</v>
      </c>
    </row>
    <row r="2601" spans="1:23" ht="14.25" customHeight="1">
      <c r="A2601" s="203" t="s">
        <v>622</v>
      </c>
      <c r="B2601" s="203" t="s">
        <v>623</v>
      </c>
      <c r="C2601" s="206" t="s">
        <v>624</v>
      </c>
      <c r="D2601" s="207"/>
      <c r="E2601" s="188" t="s">
        <v>3527</v>
      </c>
      <c r="F2601" s="203" t="s">
        <v>3548</v>
      </c>
      <c r="G2601" s="205">
        <v>2</v>
      </c>
      <c r="H2601" s="206" t="s">
        <v>79</v>
      </c>
      <c r="I2601" s="188" t="s">
        <v>1051</v>
      </c>
      <c r="J2601" s="190" t="s">
        <v>443</v>
      </c>
      <c r="K2601" s="188" t="s">
        <v>634</v>
      </c>
      <c r="L2601" s="213">
        <v>41614.433749999997</v>
      </c>
      <c r="M2601" s="206" t="s">
        <v>630</v>
      </c>
      <c r="N2601" s="214">
        <v>1650</v>
      </c>
      <c r="O2601" s="188" t="s">
        <v>631</v>
      </c>
      <c r="P2601" s="212">
        <v>2384316</v>
      </c>
      <c r="Q2601" s="225">
        <v>1</v>
      </c>
      <c r="R2601" s="188" t="s">
        <v>632</v>
      </c>
      <c r="S2601" s="213">
        <v>41605.455578703702</v>
      </c>
      <c r="T2601" s="226">
        <v>-1650</v>
      </c>
      <c r="U2601" s="224">
        <v>2384316</v>
      </c>
      <c r="V2601" s="227">
        <f t="shared" si="15"/>
        <v>8.9781712962940219</v>
      </c>
      <c r="W2601" s="193" t="s">
        <v>635</v>
      </c>
    </row>
    <row r="2602" spans="1:23" ht="14.25" customHeight="1">
      <c r="A2602" s="203" t="s">
        <v>622</v>
      </c>
      <c r="B2602" s="203" t="s">
        <v>623</v>
      </c>
      <c r="C2602" s="206" t="s">
        <v>624</v>
      </c>
      <c r="D2602" s="207"/>
      <c r="E2602" s="188" t="s">
        <v>3527</v>
      </c>
      <c r="F2602" s="203" t="s">
        <v>3548</v>
      </c>
      <c r="G2602" s="205">
        <v>3</v>
      </c>
      <c r="H2602" s="206" t="s">
        <v>79</v>
      </c>
      <c r="I2602" s="188" t="s">
        <v>1387</v>
      </c>
      <c r="J2602" s="190" t="s">
        <v>1388</v>
      </c>
      <c r="K2602" s="188" t="s">
        <v>634</v>
      </c>
      <c r="L2602" s="213">
        <v>41614.433749999997</v>
      </c>
      <c r="M2602" s="206" t="s">
        <v>630</v>
      </c>
      <c r="N2602" s="214">
        <v>450</v>
      </c>
      <c r="O2602" s="188" t="s">
        <v>669</v>
      </c>
      <c r="P2602" s="212">
        <v>1237500</v>
      </c>
      <c r="Q2602" s="225">
        <v>1</v>
      </c>
      <c r="R2602" s="188" t="s">
        <v>632</v>
      </c>
      <c r="S2602" s="213">
        <v>41605.455578703702</v>
      </c>
      <c r="T2602" s="226">
        <v>-450</v>
      </c>
      <c r="U2602" s="224">
        <v>1237500</v>
      </c>
      <c r="V2602" s="227">
        <f t="shared" si="15"/>
        <v>8.9781712962940219</v>
      </c>
      <c r="W2602" s="193" t="s">
        <v>635</v>
      </c>
    </row>
    <row r="2603" spans="1:23" ht="14.25" customHeight="1">
      <c r="A2603" s="203" t="s">
        <v>622</v>
      </c>
      <c r="B2603" s="203" t="s">
        <v>623</v>
      </c>
      <c r="C2603" s="206" t="s">
        <v>624</v>
      </c>
      <c r="D2603" s="207"/>
      <c r="E2603" s="188" t="s">
        <v>3527</v>
      </c>
      <c r="F2603" s="203" t="s">
        <v>3548</v>
      </c>
      <c r="G2603" s="205">
        <v>3</v>
      </c>
      <c r="H2603" s="206" t="s">
        <v>79</v>
      </c>
      <c r="I2603" s="188" t="s">
        <v>1387</v>
      </c>
      <c r="J2603" s="190" t="s">
        <v>1388</v>
      </c>
      <c r="K2603" s="188" t="s">
        <v>634</v>
      </c>
      <c r="L2603" s="213">
        <v>41614.433749999997</v>
      </c>
      <c r="M2603" s="206" t="s">
        <v>630</v>
      </c>
      <c r="N2603" s="214">
        <v>450</v>
      </c>
      <c r="O2603" s="188" t="s">
        <v>669</v>
      </c>
      <c r="P2603" s="212">
        <v>1237500</v>
      </c>
      <c r="Q2603" s="225">
        <v>2</v>
      </c>
      <c r="R2603" s="188" t="s">
        <v>632</v>
      </c>
      <c r="S2603" s="213">
        <v>41606.483912037002</v>
      </c>
      <c r="T2603" s="226">
        <v>-550</v>
      </c>
      <c r="U2603" s="224">
        <v>2200000</v>
      </c>
      <c r="V2603" s="227">
        <f t="shared" si="15"/>
        <v>7.9498379629949341</v>
      </c>
      <c r="W2603" s="193" t="s">
        <v>635</v>
      </c>
    </row>
    <row r="2604" spans="1:23" ht="14.25" customHeight="1">
      <c r="A2604" s="203" t="s">
        <v>622</v>
      </c>
      <c r="B2604" s="203" t="s">
        <v>623</v>
      </c>
      <c r="C2604" s="206" t="s">
        <v>624</v>
      </c>
      <c r="D2604" s="207"/>
      <c r="E2604" s="188" t="s">
        <v>3527</v>
      </c>
      <c r="F2604" s="203" t="s">
        <v>3549</v>
      </c>
      <c r="G2604" s="205">
        <v>1</v>
      </c>
      <c r="H2604" s="206" t="s">
        <v>79</v>
      </c>
      <c r="I2604" s="188" t="s">
        <v>1565</v>
      </c>
      <c r="J2604" s="190" t="s">
        <v>468</v>
      </c>
      <c r="K2604" s="188" t="s">
        <v>634</v>
      </c>
      <c r="L2604" s="213">
        <v>41612.610891203702</v>
      </c>
      <c r="M2604" s="206" t="s">
        <v>655</v>
      </c>
      <c r="N2604" s="214">
        <v>2</v>
      </c>
      <c r="O2604" s="188" t="s">
        <v>664</v>
      </c>
      <c r="P2604" s="212">
        <v>624239.57999999996</v>
      </c>
      <c r="Q2604" s="225">
        <v>1</v>
      </c>
      <c r="R2604" s="188" t="s">
        <v>632</v>
      </c>
      <c r="S2604" s="213">
        <v>41605.635497685202</v>
      </c>
      <c r="T2604" s="226">
        <v>-2</v>
      </c>
      <c r="U2604" s="224">
        <v>624239.57999999996</v>
      </c>
      <c r="V2604" s="227">
        <f t="shared" si="15"/>
        <v>6.9753935184999136</v>
      </c>
      <c r="W2604" s="193" t="s">
        <v>635</v>
      </c>
    </row>
    <row r="2605" spans="1:23" ht="14.25" customHeight="1">
      <c r="A2605" s="203" t="s">
        <v>622</v>
      </c>
      <c r="B2605" s="203" t="s">
        <v>623</v>
      </c>
      <c r="C2605" s="206" t="s">
        <v>624</v>
      </c>
      <c r="D2605" s="207"/>
      <c r="E2605" s="188" t="s">
        <v>3527</v>
      </c>
      <c r="F2605" s="203" t="s">
        <v>3549</v>
      </c>
      <c r="G2605" s="205">
        <v>1</v>
      </c>
      <c r="H2605" s="206" t="s">
        <v>79</v>
      </c>
      <c r="I2605" s="188" t="s">
        <v>1565</v>
      </c>
      <c r="J2605" s="190" t="s">
        <v>468</v>
      </c>
      <c r="K2605" s="188" t="s">
        <v>634</v>
      </c>
      <c r="L2605" s="213">
        <v>41612.610891203702</v>
      </c>
      <c r="M2605" s="206" t="s">
        <v>655</v>
      </c>
      <c r="N2605" s="214">
        <v>2</v>
      </c>
      <c r="O2605" s="188" t="s">
        <v>664</v>
      </c>
      <c r="P2605" s="212">
        <v>624239.57999999996</v>
      </c>
      <c r="Q2605" s="225">
        <v>2</v>
      </c>
      <c r="R2605" s="188" t="s">
        <v>632</v>
      </c>
      <c r="S2605" s="213">
        <v>41605.636365740698</v>
      </c>
      <c r="T2605" s="226">
        <v>-2</v>
      </c>
      <c r="U2605" s="224">
        <v>624239.57999999996</v>
      </c>
      <c r="V2605" s="227">
        <f t="shared" si="15"/>
        <v>6.9745254630033742</v>
      </c>
      <c r="W2605" s="193" t="s">
        <v>635</v>
      </c>
    </row>
    <row r="2606" spans="1:23" ht="14.25" customHeight="1">
      <c r="A2606" s="203" t="s">
        <v>622</v>
      </c>
      <c r="B2606" s="203" t="s">
        <v>623</v>
      </c>
      <c r="C2606" s="206" t="s">
        <v>624</v>
      </c>
      <c r="D2606" s="207"/>
      <c r="E2606" s="188" t="s">
        <v>3527</v>
      </c>
      <c r="F2606" s="203" t="s">
        <v>3550</v>
      </c>
      <c r="G2606" s="205">
        <v>1</v>
      </c>
      <c r="H2606" s="206" t="s">
        <v>79</v>
      </c>
      <c r="I2606" s="188" t="s">
        <v>653</v>
      </c>
      <c r="J2606" s="190" t="s">
        <v>3311</v>
      </c>
      <c r="K2606" s="188" t="s">
        <v>634</v>
      </c>
      <c r="L2606" s="213">
        <v>41612.613993055602</v>
      </c>
      <c r="M2606" s="206" t="s">
        <v>655</v>
      </c>
      <c r="N2606" s="214">
        <v>2000</v>
      </c>
      <c r="O2606" s="188" t="s">
        <v>656</v>
      </c>
      <c r="P2606" s="212">
        <v>80850000</v>
      </c>
      <c r="Q2606" s="225">
        <v>1</v>
      </c>
      <c r="R2606" s="188" t="s">
        <v>632</v>
      </c>
      <c r="S2606" s="213">
        <v>41605.640069444402</v>
      </c>
      <c r="T2606" s="226">
        <v>-2000</v>
      </c>
      <c r="U2606" s="224">
        <v>80850000</v>
      </c>
      <c r="V2606" s="227">
        <f t="shared" si="15"/>
        <v>6.9739236112000071</v>
      </c>
      <c r="W2606" s="193" t="s">
        <v>635</v>
      </c>
    </row>
    <row r="2607" spans="1:23" ht="14.25" customHeight="1">
      <c r="A2607" s="203" t="s">
        <v>622</v>
      </c>
      <c r="B2607" s="203" t="s">
        <v>623</v>
      </c>
      <c r="C2607" s="206" t="s">
        <v>624</v>
      </c>
      <c r="D2607" s="207"/>
      <c r="E2607" s="188" t="s">
        <v>3527</v>
      </c>
      <c r="F2607" s="203" t="s">
        <v>3550</v>
      </c>
      <c r="G2607" s="205">
        <v>2</v>
      </c>
      <c r="H2607" s="206" t="s">
        <v>79</v>
      </c>
      <c r="I2607" s="188" t="s">
        <v>2655</v>
      </c>
      <c r="J2607" s="190" t="s">
        <v>2656</v>
      </c>
      <c r="K2607" s="188" t="s">
        <v>634</v>
      </c>
      <c r="L2607" s="213">
        <v>41612.613993055602</v>
      </c>
      <c r="M2607" s="206" t="s">
        <v>655</v>
      </c>
      <c r="N2607" s="214">
        <v>4</v>
      </c>
      <c r="O2607" s="188" t="s">
        <v>675</v>
      </c>
      <c r="P2607" s="212">
        <v>473000</v>
      </c>
      <c r="Q2607" s="225">
        <v>1</v>
      </c>
      <c r="R2607" s="188" t="s">
        <v>632</v>
      </c>
      <c r="S2607" s="213">
        <v>41605.640069444402</v>
      </c>
      <c r="T2607" s="226">
        <v>-4</v>
      </c>
      <c r="U2607" s="224">
        <v>473000</v>
      </c>
      <c r="V2607" s="227">
        <f t="shared" si="15"/>
        <v>6.9739236112000071</v>
      </c>
      <c r="W2607" s="193" t="s">
        <v>635</v>
      </c>
    </row>
    <row r="2608" spans="1:23" ht="14.25" customHeight="1">
      <c r="A2608" s="203" t="s">
        <v>622</v>
      </c>
      <c r="B2608" s="203" t="s">
        <v>623</v>
      </c>
      <c r="C2608" s="206" t="s">
        <v>624</v>
      </c>
      <c r="D2608" s="207"/>
      <c r="E2608" s="188" t="s">
        <v>3527</v>
      </c>
      <c r="F2608" s="203" t="s">
        <v>3551</v>
      </c>
      <c r="G2608" s="205">
        <v>1</v>
      </c>
      <c r="H2608" s="206" t="s">
        <v>79</v>
      </c>
      <c r="I2608" s="188" t="s">
        <v>1387</v>
      </c>
      <c r="J2608" s="190" t="s">
        <v>1388</v>
      </c>
      <c r="K2608" s="188" t="s">
        <v>634</v>
      </c>
      <c r="L2608" s="213">
        <v>41613.425370370402</v>
      </c>
      <c r="M2608" s="206" t="s">
        <v>630</v>
      </c>
      <c r="N2608" s="214">
        <v>550</v>
      </c>
      <c r="O2608" s="188" t="s">
        <v>669</v>
      </c>
      <c r="P2608" s="212">
        <v>2200000</v>
      </c>
      <c r="Q2608" s="225">
        <v>1</v>
      </c>
      <c r="R2608" s="188" t="s">
        <v>632</v>
      </c>
      <c r="S2608" s="213">
        <v>41605.455578703702</v>
      </c>
      <c r="T2608" s="226">
        <v>-450</v>
      </c>
      <c r="U2608" s="224">
        <v>1237500</v>
      </c>
      <c r="V2608" s="227">
        <f t="shared" si="15"/>
        <v>7.9697916666991659</v>
      </c>
      <c r="W2608" s="193" t="s">
        <v>635</v>
      </c>
    </row>
    <row r="2609" spans="1:23" ht="14.25" customHeight="1">
      <c r="A2609" s="203" t="s">
        <v>622</v>
      </c>
      <c r="B2609" s="203" t="s">
        <v>623</v>
      </c>
      <c r="C2609" s="206" t="s">
        <v>624</v>
      </c>
      <c r="D2609" s="207"/>
      <c r="E2609" s="188" t="s">
        <v>3527</v>
      </c>
      <c r="F2609" s="203" t="s">
        <v>3551</v>
      </c>
      <c r="G2609" s="205">
        <v>1</v>
      </c>
      <c r="H2609" s="206" t="s">
        <v>79</v>
      </c>
      <c r="I2609" s="188" t="s">
        <v>1387</v>
      </c>
      <c r="J2609" s="190" t="s">
        <v>1388</v>
      </c>
      <c r="K2609" s="188" t="s">
        <v>634</v>
      </c>
      <c r="L2609" s="213">
        <v>41613.425370370402</v>
      </c>
      <c r="M2609" s="206" t="s">
        <v>630</v>
      </c>
      <c r="N2609" s="214">
        <v>550</v>
      </c>
      <c r="O2609" s="188" t="s">
        <v>669</v>
      </c>
      <c r="P2609" s="212">
        <v>2200000</v>
      </c>
      <c r="Q2609" s="225">
        <v>2</v>
      </c>
      <c r="R2609" s="188" t="s">
        <v>632</v>
      </c>
      <c r="S2609" s="213">
        <v>41606.483912037002</v>
      </c>
      <c r="T2609" s="226">
        <v>-550</v>
      </c>
      <c r="U2609" s="224">
        <v>2200000</v>
      </c>
      <c r="V2609" s="227">
        <f t="shared" si="15"/>
        <v>6.9414583334000781</v>
      </c>
      <c r="W2609" s="193" t="s">
        <v>635</v>
      </c>
    </row>
    <row r="2610" spans="1:23" ht="14.25" customHeight="1">
      <c r="A2610" s="203" t="s">
        <v>622</v>
      </c>
      <c r="B2610" s="203" t="s">
        <v>623</v>
      </c>
      <c r="C2610" s="206" t="s">
        <v>624</v>
      </c>
      <c r="D2610" s="207"/>
      <c r="E2610" s="188" t="s">
        <v>3527</v>
      </c>
      <c r="F2610" s="203" t="s">
        <v>3552</v>
      </c>
      <c r="G2610" s="205">
        <v>1</v>
      </c>
      <c r="H2610" s="206" t="s">
        <v>79</v>
      </c>
      <c r="I2610" s="188" t="s">
        <v>1913</v>
      </c>
      <c r="J2610" s="190" t="s">
        <v>1914</v>
      </c>
      <c r="K2610" s="188" t="s">
        <v>634</v>
      </c>
      <c r="L2610" s="213">
        <v>41627.432337963</v>
      </c>
      <c r="M2610" s="206" t="s">
        <v>655</v>
      </c>
      <c r="N2610" s="214">
        <v>28</v>
      </c>
      <c r="O2610" s="188" t="s">
        <v>906</v>
      </c>
      <c r="P2610" s="212">
        <v>23334146.079999998</v>
      </c>
      <c r="Q2610" s="225">
        <v>1</v>
      </c>
      <c r="R2610" s="188" t="s">
        <v>632</v>
      </c>
      <c r="S2610" s="213">
        <v>41606.482962962997</v>
      </c>
      <c r="T2610" s="226">
        <v>-28</v>
      </c>
      <c r="U2610" s="224">
        <v>23334146.079999998</v>
      </c>
      <c r="V2610" s="227">
        <f t="shared" si="15"/>
        <v>20.949375000003783</v>
      </c>
      <c r="W2610" s="193" t="s">
        <v>635</v>
      </c>
    </row>
    <row r="2611" spans="1:23" ht="14.25" customHeight="1">
      <c r="A2611" s="203" t="s">
        <v>622</v>
      </c>
      <c r="B2611" s="203" t="s">
        <v>623</v>
      </c>
      <c r="C2611" s="206" t="s">
        <v>624</v>
      </c>
      <c r="D2611" s="207"/>
      <c r="E2611" s="188" t="s">
        <v>3527</v>
      </c>
      <c r="F2611" s="203" t="s">
        <v>3552</v>
      </c>
      <c r="G2611" s="205">
        <v>2</v>
      </c>
      <c r="H2611" s="206" t="s">
        <v>79</v>
      </c>
      <c r="I2611" s="188" t="s">
        <v>1917</v>
      </c>
      <c r="J2611" s="190" t="s">
        <v>1918</v>
      </c>
      <c r="K2611" s="188" t="s">
        <v>634</v>
      </c>
      <c r="L2611" s="213">
        <v>41627.432337963</v>
      </c>
      <c r="M2611" s="206" t="s">
        <v>655</v>
      </c>
      <c r="N2611" s="214">
        <v>4</v>
      </c>
      <c r="O2611" s="188" t="s">
        <v>906</v>
      </c>
      <c r="P2611" s="212">
        <v>1573000</v>
      </c>
      <c r="Q2611" s="225">
        <v>1</v>
      </c>
      <c r="R2611" s="188" t="s">
        <v>632</v>
      </c>
      <c r="S2611" s="213">
        <v>41606.482962962997</v>
      </c>
      <c r="T2611" s="226">
        <v>-4</v>
      </c>
      <c r="U2611" s="224">
        <v>1573000</v>
      </c>
      <c r="V2611" s="227">
        <f t="shared" si="15"/>
        <v>20.949375000003783</v>
      </c>
      <c r="W2611" s="193" t="s">
        <v>635</v>
      </c>
    </row>
    <row r="2612" spans="1:23" ht="14.25" customHeight="1">
      <c r="A2612" s="203" t="s">
        <v>622</v>
      </c>
      <c r="B2612" s="203" t="s">
        <v>623</v>
      </c>
      <c r="C2612" s="206" t="s">
        <v>624</v>
      </c>
      <c r="D2612" s="207"/>
      <c r="E2612" s="188" t="s">
        <v>3527</v>
      </c>
      <c r="F2612" s="203" t="s">
        <v>3552</v>
      </c>
      <c r="G2612" s="205">
        <v>3</v>
      </c>
      <c r="H2612" s="206" t="s">
        <v>79</v>
      </c>
      <c r="I2612" s="188" t="s">
        <v>3124</v>
      </c>
      <c r="J2612" s="190" t="s">
        <v>3125</v>
      </c>
      <c r="K2612" s="188" t="s">
        <v>634</v>
      </c>
      <c r="L2612" s="213">
        <v>41627.432337963</v>
      </c>
      <c r="M2612" s="206" t="s">
        <v>655</v>
      </c>
      <c r="N2612" s="214">
        <v>4</v>
      </c>
      <c r="O2612" s="188" t="s">
        <v>906</v>
      </c>
      <c r="P2612" s="212">
        <v>1339361</v>
      </c>
      <c r="Q2612" s="225">
        <v>1</v>
      </c>
      <c r="R2612" s="188" t="s">
        <v>632</v>
      </c>
      <c r="S2612" s="213">
        <v>41606.482962962997</v>
      </c>
      <c r="T2612" s="226">
        <v>-4</v>
      </c>
      <c r="U2612" s="224">
        <v>1339361</v>
      </c>
      <c r="V2612" s="227">
        <f t="shared" si="15"/>
        <v>20.949375000003783</v>
      </c>
      <c r="W2612" s="193" t="s">
        <v>635</v>
      </c>
    </row>
    <row r="2613" spans="1:23" ht="14.25" customHeight="1">
      <c r="A2613" s="203" t="s">
        <v>622</v>
      </c>
      <c r="B2613" s="203" t="s">
        <v>623</v>
      </c>
      <c r="C2613" s="206" t="s">
        <v>624</v>
      </c>
      <c r="D2613" s="207"/>
      <c r="E2613" s="188" t="s">
        <v>3527</v>
      </c>
      <c r="F2613" s="203" t="s">
        <v>3553</v>
      </c>
      <c r="G2613" s="205">
        <v>1</v>
      </c>
      <c r="H2613" s="206" t="s">
        <v>79</v>
      </c>
      <c r="I2613" s="188" t="s">
        <v>2133</v>
      </c>
      <c r="J2613" s="190" t="s">
        <v>2134</v>
      </c>
      <c r="K2613" s="188" t="s">
        <v>634</v>
      </c>
      <c r="L2613" s="213">
        <v>41614.609432870398</v>
      </c>
      <c r="M2613" s="206" t="s">
        <v>655</v>
      </c>
      <c r="N2613" s="214">
        <v>3</v>
      </c>
      <c r="O2613" s="188" t="s">
        <v>710</v>
      </c>
      <c r="P2613" s="212">
        <v>1661691.42</v>
      </c>
      <c r="Q2613" s="225">
        <v>1</v>
      </c>
      <c r="R2613" s="188" t="s">
        <v>632</v>
      </c>
      <c r="S2613" s="213">
        <v>41610.404490740701</v>
      </c>
      <c r="T2613" s="226">
        <v>-3</v>
      </c>
      <c r="U2613" s="224">
        <v>1661691.42</v>
      </c>
      <c r="V2613" s="227">
        <f t="shared" si="15"/>
        <v>4.2049421296978835</v>
      </c>
      <c r="W2613" s="193" t="s">
        <v>635</v>
      </c>
    </row>
    <row r="2614" spans="1:23" ht="14.25" customHeight="1">
      <c r="A2614" s="203" t="s">
        <v>622</v>
      </c>
      <c r="B2614" s="203" t="s">
        <v>623</v>
      </c>
      <c r="C2614" s="206" t="s">
        <v>624</v>
      </c>
      <c r="D2614" s="207"/>
      <c r="E2614" s="188" t="s">
        <v>3527</v>
      </c>
      <c r="F2614" s="203" t="s">
        <v>3553</v>
      </c>
      <c r="G2614" s="205">
        <v>2</v>
      </c>
      <c r="H2614" s="206" t="s">
        <v>79</v>
      </c>
      <c r="I2614" s="188" t="s">
        <v>708</v>
      </c>
      <c r="J2614" s="190" t="s">
        <v>709</v>
      </c>
      <c r="K2614" s="188" t="s">
        <v>634</v>
      </c>
      <c r="L2614" s="213">
        <v>41614.609432870398</v>
      </c>
      <c r="M2614" s="206" t="s">
        <v>655</v>
      </c>
      <c r="N2614" s="214">
        <v>12</v>
      </c>
      <c r="O2614" s="188" t="s">
        <v>710</v>
      </c>
      <c r="P2614" s="212">
        <v>6838425</v>
      </c>
      <c r="Q2614" s="225">
        <v>1</v>
      </c>
      <c r="R2614" s="188" t="s">
        <v>632</v>
      </c>
      <c r="S2614" s="213">
        <v>41610.404490740701</v>
      </c>
      <c r="T2614" s="226">
        <v>-12</v>
      </c>
      <c r="U2614" s="224">
        <v>6838425</v>
      </c>
      <c r="V2614" s="227">
        <f t="shared" si="15"/>
        <v>4.2049421296978835</v>
      </c>
      <c r="W2614" s="193" t="s">
        <v>635</v>
      </c>
    </row>
    <row r="2615" spans="1:23" ht="14.25" customHeight="1">
      <c r="A2615" s="203" t="s">
        <v>622</v>
      </c>
      <c r="B2615" s="203" t="s">
        <v>623</v>
      </c>
      <c r="C2615" s="206" t="s">
        <v>624</v>
      </c>
      <c r="D2615" s="207"/>
      <c r="E2615" s="188" t="s">
        <v>3527</v>
      </c>
      <c r="F2615" s="203" t="s">
        <v>3553</v>
      </c>
      <c r="G2615" s="205">
        <v>3</v>
      </c>
      <c r="H2615" s="206" t="s">
        <v>79</v>
      </c>
      <c r="I2615" s="188" t="s">
        <v>3554</v>
      </c>
      <c r="J2615" s="190" t="s">
        <v>3555</v>
      </c>
      <c r="K2615" s="188" t="s">
        <v>634</v>
      </c>
      <c r="L2615" s="213">
        <v>41614.609432870398</v>
      </c>
      <c r="M2615" s="206" t="s">
        <v>655</v>
      </c>
      <c r="N2615" s="214">
        <v>10</v>
      </c>
      <c r="O2615" s="188" t="s">
        <v>664</v>
      </c>
      <c r="P2615" s="212">
        <v>3300000</v>
      </c>
      <c r="Q2615" s="225">
        <v>1</v>
      </c>
      <c r="R2615" s="188" t="s">
        <v>632</v>
      </c>
      <c r="S2615" s="213">
        <v>41610.404490740701</v>
      </c>
      <c r="T2615" s="226">
        <v>-10</v>
      </c>
      <c r="U2615" s="224">
        <v>3300000</v>
      </c>
      <c r="V2615" s="227">
        <f t="shared" si="15"/>
        <v>4.2049421296978835</v>
      </c>
      <c r="W2615" s="193" t="s">
        <v>635</v>
      </c>
    </row>
    <row r="2616" spans="1:23" ht="14.25" customHeight="1">
      <c r="A2616" s="203" t="s">
        <v>622</v>
      </c>
      <c r="B2616" s="203" t="s">
        <v>623</v>
      </c>
      <c r="C2616" s="206" t="s">
        <v>624</v>
      </c>
      <c r="D2616" s="207"/>
      <c r="E2616" s="188" t="s">
        <v>3527</v>
      </c>
      <c r="F2616" s="203" t="s">
        <v>3553</v>
      </c>
      <c r="G2616" s="205">
        <v>4</v>
      </c>
      <c r="H2616" s="206" t="s">
        <v>79</v>
      </c>
      <c r="I2616" s="188" t="s">
        <v>1091</v>
      </c>
      <c r="J2616" s="190" t="s">
        <v>1092</v>
      </c>
      <c r="K2616" s="188" t="s">
        <v>634</v>
      </c>
      <c r="L2616" s="213">
        <v>41614.609432870398</v>
      </c>
      <c r="M2616" s="206" t="s">
        <v>630</v>
      </c>
      <c r="N2616" s="214">
        <v>50</v>
      </c>
      <c r="O2616" s="188" t="s">
        <v>656</v>
      </c>
      <c r="P2616" s="212">
        <v>1525693</v>
      </c>
      <c r="Q2616" s="225">
        <v>1</v>
      </c>
      <c r="R2616" s="188" t="s">
        <v>632</v>
      </c>
      <c r="S2616" s="213">
        <v>41610.403645833299</v>
      </c>
      <c r="T2616" s="226">
        <v>-50</v>
      </c>
      <c r="U2616" s="224">
        <v>1525693</v>
      </c>
      <c r="V2616" s="227">
        <f t="shared" si="15"/>
        <v>4.2057870370990713</v>
      </c>
      <c r="W2616" s="193" t="s">
        <v>635</v>
      </c>
    </row>
    <row r="2617" spans="1:23" ht="14.25" customHeight="1">
      <c r="A2617" s="203" t="s">
        <v>622</v>
      </c>
      <c r="B2617" s="203" t="s">
        <v>623</v>
      </c>
      <c r="C2617" s="206" t="s">
        <v>624</v>
      </c>
      <c r="D2617" s="207"/>
      <c r="E2617" s="188" t="s">
        <v>3527</v>
      </c>
      <c r="F2617" s="203" t="s">
        <v>3553</v>
      </c>
      <c r="G2617" s="205">
        <v>5</v>
      </c>
      <c r="H2617" s="206" t="s">
        <v>79</v>
      </c>
      <c r="I2617" s="188" t="s">
        <v>2135</v>
      </c>
      <c r="J2617" s="190" t="s">
        <v>2136</v>
      </c>
      <c r="K2617" s="188" t="s">
        <v>634</v>
      </c>
      <c r="L2617" s="213">
        <v>41614.609432870398</v>
      </c>
      <c r="M2617" s="206" t="s">
        <v>655</v>
      </c>
      <c r="N2617" s="214">
        <v>2</v>
      </c>
      <c r="O2617" s="188" t="s">
        <v>664</v>
      </c>
      <c r="P2617" s="212">
        <v>712800</v>
      </c>
      <c r="Q2617" s="225">
        <v>1</v>
      </c>
      <c r="R2617" s="188" t="s">
        <v>632</v>
      </c>
      <c r="S2617" s="213">
        <v>41610.404490740701</v>
      </c>
      <c r="T2617" s="226">
        <v>-2</v>
      </c>
      <c r="U2617" s="224">
        <v>712800</v>
      </c>
      <c r="V2617" s="227">
        <f t="shared" si="15"/>
        <v>4.2049421296978835</v>
      </c>
      <c r="W2617" s="193" t="s">
        <v>635</v>
      </c>
    </row>
    <row r="2618" spans="1:23" ht="14.25" customHeight="1">
      <c r="A2618" s="203" t="s">
        <v>622</v>
      </c>
      <c r="B2618" s="203" t="s">
        <v>623</v>
      </c>
      <c r="C2618" s="206" t="s">
        <v>624</v>
      </c>
      <c r="D2618" s="207"/>
      <c r="E2618" s="188" t="s">
        <v>3527</v>
      </c>
      <c r="F2618" s="203" t="s">
        <v>3556</v>
      </c>
      <c r="G2618" s="205">
        <v>1</v>
      </c>
      <c r="H2618" s="206" t="s">
        <v>79</v>
      </c>
      <c r="I2618" s="188" t="s">
        <v>2623</v>
      </c>
      <c r="J2618" s="190" t="s">
        <v>2624</v>
      </c>
      <c r="K2618" s="188" t="s">
        <v>634</v>
      </c>
      <c r="L2618" s="213">
        <v>41621.3698842593</v>
      </c>
      <c r="M2618" s="206" t="s">
        <v>630</v>
      </c>
      <c r="N2618" s="214">
        <v>5</v>
      </c>
      <c r="O2618" s="188" t="s">
        <v>1011</v>
      </c>
      <c r="P2618" s="212">
        <v>496375</v>
      </c>
      <c r="Q2618" s="225">
        <v>1</v>
      </c>
      <c r="R2618" s="188" t="s">
        <v>632</v>
      </c>
      <c r="S2618" s="213">
        <v>41612.637708333299</v>
      </c>
      <c r="T2618" s="226">
        <v>-5</v>
      </c>
      <c r="U2618" s="224">
        <v>496375</v>
      </c>
      <c r="V2618" s="227">
        <f t="shared" si="15"/>
        <v>8.7321759260012186</v>
      </c>
      <c r="W2618" s="193" t="s">
        <v>635</v>
      </c>
    </row>
    <row r="2619" spans="1:23" ht="14.25" customHeight="1">
      <c r="A2619" s="203" t="s">
        <v>622</v>
      </c>
      <c r="B2619" s="203" t="s">
        <v>623</v>
      </c>
      <c r="C2619" s="206" t="s">
        <v>624</v>
      </c>
      <c r="D2619" s="207"/>
      <c r="E2619" s="188" t="s">
        <v>3527</v>
      </c>
      <c r="F2619" s="203" t="s">
        <v>3556</v>
      </c>
      <c r="G2619" s="205">
        <v>2</v>
      </c>
      <c r="H2619" s="206" t="s">
        <v>79</v>
      </c>
      <c r="I2619" s="188" t="s">
        <v>1056</v>
      </c>
      <c r="J2619" s="190" t="s">
        <v>1057</v>
      </c>
      <c r="K2619" s="188" t="s">
        <v>634</v>
      </c>
      <c r="L2619" s="213">
        <v>41621.3698842593</v>
      </c>
      <c r="M2619" s="206" t="s">
        <v>630</v>
      </c>
      <c r="N2619" s="214">
        <v>3</v>
      </c>
      <c r="O2619" s="188" t="s">
        <v>631</v>
      </c>
      <c r="P2619" s="212">
        <v>30875.01</v>
      </c>
      <c r="Q2619" s="225">
        <v>1</v>
      </c>
      <c r="R2619" s="188" t="s">
        <v>632</v>
      </c>
      <c r="S2619" s="213">
        <v>41612.637708333299</v>
      </c>
      <c r="T2619" s="226">
        <v>-3</v>
      </c>
      <c r="U2619" s="224">
        <v>30875.01</v>
      </c>
      <c r="V2619" s="227">
        <f t="shared" si="15"/>
        <v>8.7321759260012186</v>
      </c>
      <c r="W2619" s="193" t="s">
        <v>635</v>
      </c>
    </row>
    <row r="2620" spans="1:23" ht="14.25" customHeight="1">
      <c r="A2620" s="203" t="s">
        <v>622</v>
      </c>
      <c r="B2620" s="203" t="s">
        <v>623</v>
      </c>
      <c r="C2620" s="206" t="s">
        <v>624</v>
      </c>
      <c r="D2620" s="207"/>
      <c r="E2620" s="188" t="s">
        <v>3527</v>
      </c>
      <c r="F2620" s="203" t="s">
        <v>3556</v>
      </c>
      <c r="G2620" s="205">
        <v>3</v>
      </c>
      <c r="H2620" s="206" t="s">
        <v>79</v>
      </c>
      <c r="I2620" s="188" t="s">
        <v>2625</v>
      </c>
      <c r="J2620" s="190" t="s">
        <v>3557</v>
      </c>
      <c r="K2620" s="188" t="s">
        <v>634</v>
      </c>
      <c r="L2620" s="213">
        <v>41621.3698842593</v>
      </c>
      <c r="M2620" s="206" t="s">
        <v>630</v>
      </c>
      <c r="N2620" s="214">
        <v>20</v>
      </c>
      <c r="O2620" s="188" t="s">
        <v>1011</v>
      </c>
      <c r="P2620" s="212">
        <v>1985500</v>
      </c>
      <c r="Q2620" s="225">
        <v>1</v>
      </c>
      <c r="R2620" s="188" t="s">
        <v>632</v>
      </c>
      <c r="S2620" s="213">
        <v>41612.637708333299</v>
      </c>
      <c r="T2620" s="226">
        <v>-20</v>
      </c>
      <c r="U2620" s="224">
        <v>1985500</v>
      </c>
      <c r="V2620" s="227">
        <f t="shared" si="15"/>
        <v>8.7321759260012186</v>
      </c>
      <c r="W2620" s="193" t="s">
        <v>635</v>
      </c>
    </row>
    <row r="2621" spans="1:23" s="183" customFormat="1" hidden="1">
      <c r="A2621" s="203" t="s">
        <v>622</v>
      </c>
      <c r="B2621" s="203" t="s">
        <v>623</v>
      </c>
      <c r="C2621" s="203" t="s">
        <v>624</v>
      </c>
      <c r="D2621" s="208"/>
      <c r="E2621" s="203" t="s">
        <v>3527</v>
      </c>
      <c r="F2621" s="203" t="s">
        <v>3556</v>
      </c>
      <c r="G2621" s="205">
        <v>4</v>
      </c>
      <c r="H2621" s="203" t="s">
        <v>79</v>
      </c>
      <c r="I2621" s="203" t="s">
        <v>3558</v>
      </c>
      <c r="J2621" s="203" t="s">
        <v>3559</v>
      </c>
      <c r="K2621" s="203" t="s">
        <v>634</v>
      </c>
      <c r="L2621" s="211">
        <v>41621.3698842593</v>
      </c>
      <c r="M2621" s="203" t="s">
        <v>629</v>
      </c>
      <c r="N2621" s="212">
        <v>5</v>
      </c>
      <c r="O2621" s="203" t="s">
        <v>1011</v>
      </c>
      <c r="P2621" s="212">
        <v>0</v>
      </c>
      <c r="Q2621" s="205">
        <v>1</v>
      </c>
      <c r="R2621" s="203" t="s">
        <v>629</v>
      </c>
      <c r="S2621" s="203" t="s">
        <v>629</v>
      </c>
      <c r="T2621" s="212" t="s">
        <v>629</v>
      </c>
      <c r="U2621" s="224" t="s">
        <v>629</v>
      </c>
    </row>
    <row r="2622" spans="1:23" s="183" customFormat="1" hidden="1">
      <c r="A2622" s="203" t="s">
        <v>622</v>
      </c>
      <c r="B2622" s="203" t="s">
        <v>623</v>
      </c>
      <c r="C2622" s="203" t="s">
        <v>624</v>
      </c>
      <c r="D2622" s="203"/>
      <c r="E2622" s="203" t="s">
        <v>3527</v>
      </c>
      <c r="F2622" s="203" t="s">
        <v>3560</v>
      </c>
      <c r="G2622" s="205">
        <v>1</v>
      </c>
      <c r="H2622" s="203" t="s">
        <v>537</v>
      </c>
      <c r="I2622" s="203" t="s">
        <v>629</v>
      </c>
      <c r="J2622" s="203" t="s">
        <v>3561</v>
      </c>
      <c r="K2622" s="203" t="s">
        <v>629</v>
      </c>
      <c r="L2622" s="211">
        <v>41639.623622685198</v>
      </c>
      <c r="M2622" s="203" t="s">
        <v>629</v>
      </c>
      <c r="N2622" s="212">
        <v>1</v>
      </c>
      <c r="O2622" s="203" t="s">
        <v>693</v>
      </c>
      <c r="P2622" s="212">
        <v>0</v>
      </c>
      <c r="Q2622" s="205">
        <v>1</v>
      </c>
      <c r="R2622" s="203" t="s">
        <v>629</v>
      </c>
      <c r="S2622" s="203" t="s">
        <v>629</v>
      </c>
      <c r="T2622" s="212" t="s">
        <v>629</v>
      </c>
      <c r="U2622" s="224" t="s">
        <v>629</v>
      </c>
    </row>
    <row r="2623" spans="1:23" s="183" customFormat="1" hidden="1">
      <c r="A2623" s="203" t="s">
        <v>622</v>
      </c>
      <c r="B2623" s="203" t="s">
        <v>623</v>
      </c>
      <c r="C2623" s="203" t="s">
        <v>624</v>
      </c>
      <c r="D2623" s="228"/>
      <c r="E2623" s="203" t="s">
        <v>3527</v>
      </c>
      <c r="F2623" s="203" t="s">
        <v>3562</v>
      </c>
      <c r="G2623" s="205">
        <v>1</v>
      </c>
      <c r="H2623" s="203" t="s">
        <v>537</v>
      </c>
      <c r="I2623" s="203" t="s">
        <v>629</v>
      </c>
      <c r="J2623" s="203" t="s">
        <v>3563</v>
      </c>
      <c r="K2623" s="203" t="s">
        <v>629</v>
      </c>
      <c r="L2623" s="211">
        <v>41639.629872685196</v>
      </c>
      <c r="M2623" s="203" t="s">
        <v>629</v>
      </c>
      <c r="N2623" s="212">
        <v>1</v>
      </c>
      <c r="O2623" s="203" t="s">
        <v>693</v>
      </c>
      <c r="P2623" s="212">
        <v>0</v>
      </c>
      <c r="Q2623" s="205">
        <v>1</v>
      </c>
      <c r="R2623" s="203" t="s">
        <v>629</v>
      </c>
      <c r="S2623" s="203" t="s">
        <v>629</v>
      </c>
      <c r="T2623" s="212" t="s">
        <v>629</v>
      </c>
      <c r="U2623" s="224" t="s">
        <v>629</v>
      </c>
    </row>
    <row r="2624" spans="1:23" ht="14.25" customHeight="1">
      <c r="A2624" s="203" t="s">
        <v>622</v>
      </c>
      <c r="B2624" s="203" t="s">
        <v>623</v>
      </c>
      <c r="C2624" s="206" t="s">
        <v>624</v>
      </c>
      <c r="D2624" s="207"/>
      <c r="E2624" s="188" t="s">
        <v>3527</v>
      </c>
      <c r="F2624" s="203" t="s">
        <v>3564</v>
      </c>
      <c r="G2624" s="205">
        <v>1</v>
      </c>
      <c r="H2624" s="206" t="s">
        <v>79</v>
      </c>
      <c r="I2624" s="188" t="s">
        <v>1066</v>
      </c>
      <c r="J2624" s="190" t="s">
        <v>2796</v>
      </c>
      <c r="K2624" s="188" t="s">
        <v>634</v>
      </c>
      <c r="L2624" s="213">
        <v>41621.606759259303</v>
      </c>
      <c r="M2624" s="206" t="s">
        <v>630</v>
      </c>
      <c r="N2624" s="214">
        <v>8</v>
      </c>
      <c r="O2624" s="188" t="s">
        <v>631</v>
      </c>
      <c r="P2624" s="212">
        <v>132000</v>
      </c>
      <c r="Q2624" s="225">
        <v>1</v>
      </c>
      <c r="R2624" s="188" t="s">
        <v>632</v>
      </c>
      <c r="S2624" s="213">
        <v>41617.400231481501</v>
      </c>
      <c r="T2624" s="226">
        <v>-3</v>
      </c>
      <c r="U2624" s="224">
        <v>49500</v>
      </c>
      <c r="V2624" s="227">
        <f t="shared" ref="V2624:V2656" si="16">L2624-S2624</f>
        <v>4.2065277778019663</v>
      </c>
      <c r="W2624" s="193" t="s">
        <v>635</v>
      </c>
    </row>
    <row r="2625" spans="1:23" ht="14.25" customHeight="1">
      <c r="A2625" s="203" t="s">
        <v>622</v>
      </c>
      <c r="B2625" s="203" t="s">
        <v>623</v>
      </c>
      <c r="C2625" s="206" t="s">
        <v>624</v>
      </c>
      <c r="D2625" s="207"/>
      <c r="E2625" s="188" t="s">
        <v>3527</v>
      </c>
      <c r="F2625" s="203" t="s">
        <v>3564</v>
      </c>
      <c r="G2625" s="205">
        <v>1</v>
      </c>
      <c r="H2625" s="206" t="s">
        <v>79</v>
      </c>
      <c r="I2625" s="188" t="s">
        <v>1066</v>
      </c>
      <c r="J2625" s="190" t="s">
        <v>2796</v>
      </c>
      <c r="K2625" s="188" t="s">
        <v>634</v>
      </c>
      <c r="L2625" s="213">
        <v>41621.606759259303</v>
      </c>
      <c r="M2625" s="206" t="s">
        <v>630</v>
      </c>
      <c r="N2625" s="214">
        <v>8</v>
      </c>
      <c r="O2625" s="188" t="s">
        <v>631</v>
      </c>
      <c r="P2625" s="212">
        <v>132000</v>
      </c>
      <c r="Q2625" s="225">
        <v>2</v>
      </c>
      <c r="R2625" s="188" t="s">
        <v>632</v>
      </c>
      <c r="S2625" s="213">
        <v>41617.400613425903</v>
      </c>
      <c r="T2625" s="226">
        <v>-8</v>
      </c>
      <c r="U2625" s="224">
        <v>132000</v>
      </c>
      <c r="V2625" s="227">
        <f t="shared" si="16"/>
        <v>4.206145833399205</v>
      </c>
      <c r="W2625" s="193" t="s">
        <v>635</v>
      </c>
    </row>
    <row r="2626" spans="1:23" ht="14.25" customHeight="1">
      <c r="A2626" s="203" t="s">
        <v>622</v>
      </c>
      <c r="B2626" s="203" t="s">
        <v>623</v>
      </c>
      <c r="C2626" s="206" t="s">
        <v>624</v>
      </c>
      <c r="D2626" s="207"/>
      <c r="E2626" s="188" t="s">
        <v>3527</v>
      </c>
      <c r="F2626" s="203" t="s">
        <v>3565</v>
      </c>
      <c r="G2626" s="205">
        <v>1</v>
      </c>
      <c r="H2626" s="206" t="s">
        <v>79</v>
      </c>
      <c r="I2626" s="188" t="s">
        <v>3566</v>
      </c>
      <c r="J2626" s="190" t="s">
        <v>3567</v>
      </c>
      <c r="K2626" s="188" t="s">
        <v>634</v>
      </c>
      <c r="L2626" s="213">
        <v>41621.436909722201</v>
      </c>
      <c r="M2626" s="206" t="s">
        <v>630</v>
      </c>
      <c r="N2626" s="214">
        <v>1</v>
      </c>
      <c r="O2626" s="188" t="s">
        <v>1190</v>
      </c>
      <c r="P2626" s="212">
        <v>9320300</v>
      </c>
      <c r="Q2626" s="225">
        <v>1</v>
      </c>
      <c r="R2626" s="188" t="s">
        <v>632</v>
      </c>
      <c r="S2626" s="213">
        <v>41614.470578703702</v>
      </c>
      <c r="T2626" s="226">
        <v>-1</v>
      </c>
      <c r="U2626" s="224">
        <v>9320300</v>
      </c>
      <c r="V2626" s="227">
        <f t="shared" si="16"/>
        <v>6.9663310184987495</v>
      </c>
      <c r="W2626" s="193" t="s">
        <v>635</v>
      </c>
    </row>
    <row r="2627" spans="1:23" ht="14.25" customHeight="1">
      <c r="A2627" s="203" t="s">
        <v>622</v>
      </c>
      <c r="B2627" s="203" t="s">
        <v>623</v>
      </c>
      <c r="C2627" s="206" t="s">
        <v>624</v>
      </c>
      <c r="D2627" s="207"/>
      <c r="E2627" s="188" t="s">
        <v>3527</v>
      </c>
      <c r="F2627" s="203" t="s">
        <v>3568</v>
      </c>
      <c r="G2627" s="205">
        <v>1</v>
      </c>
      <c r="H2627" s="206" t="s">
        <v>79</v>
      </c>
      <c r="I2627" s="188" t="s">
        <v>3334</v>
      </c>
      <c r="J2627" s="190" t="s">
        <v>337</v>
      </c>
      <c r="K2627" s="188" t="s">
        <v>634</v>
      </c>
      <c r="L2627" s="213">
        <v>41621.604571759301</v>
      </c>
      <c r="M2627" s="206" t="s">
        <v>630</v>
      </c>
      <c r="N2627" s="214">
        <v>3</v>
      </c>
      <c r="O2627" s="188" t="s">
        <v>3336</v>
      </c>
      <c r="P2627" s="212">
        <v>11088000</v>
      </c>
      <c r="Q2627" s="225">
        <v>1</v>
      </c>
      <c r="R2627" s="188" t="s">
        <v>632</v>
      </c>
      <c r="S2627" s="213">
        <v>41586.777546296304</v>
      </c>
      <c r="T2627" s="226">
        <v>-3</v>
      </c>
      <c r="U2627" s="224">
        <v>11088000</v>
      </c>
      <c r="V2627" s="227">
        <f t="shared" si="16"/>
        <v>34.827025462996971</v>
      </c>
      <c r="W2627" s="193" t="s">
        <v>635</v>
      </c>
    </row>
    <row r="2628" spans="1:23" ht="14.25" customHeight="1">
      <c r="A2628" s="203" t="s">
        <v>622</v>
      </c>
      <c r="B2628" s="203" t="s">
        <v>623</v>
      </c>
      <c r="C2628" s="206" t="s">
        <v>624</v>
      </c>
      <c r="D2628" s="207"/>
      <c r="E2628" s="188" t="s">
        <v>3527</v>
      </c>
      <c r="F2628" s="203" t="s">
        <v>3568</v>
      </c>
      <c r="G2628" s="205">
        <v>1</v>
      </c>
      <c r="H2628" s="206" t="s">
        <v>79</v>
      </c>
      <c r="I2628" s="188" t="s">
        <v>3334</v>
      </c>
      <c r="J2628" s="190" t="s">
        <v>337</v>
      </c>
      <c r="K2628" s="188" t="s">
        <v>634</v>
      </c>
      <c r="L2628" s="213">
        <v>41621.604571759301</v>
      </c>
      <c r="M2628" s="206" t="s">
        <v>630</v>
      </c>
      <c r="N2628" s="214">
        <v>3</v>
      </c>
      <c r="O2628" s="188" t="s">
        <v>3336</v>
      </c>
      <c r="P2628" s="212">
        <v>11088000</v>
      </c>
      <c r="Q2628" s="225">
        <v>2</v>
      </c>
      <c r="R2628" s="188" t="s">
        <v>632</v>
      </c>
      <c r="S2628" s="213">
        <v>41618.466828703698</v>
      </c>
      <c r="T2628" s="226">
        <v>-4</v>
      </c>
      <c r="U2628" s="224">
        <v>14784000</v>
      </c>
      <c r="V2628" s="227">
        <f t="shared" si="16"/>
        <v>3.1377430556021864</v>
      </c>
      <c r="W2628" s="193" t="s">
        <v>635</v>
      </c>
    </row>
    <row r="2629" spans="1:23" ht="14.25" customHeight="1">
      <c r="A2629" s="203" t="s">
        <v>622</v>
      </c>
      <c r="B2629" s="203" t="s">
        <v>623</v>
      </c>
      <c r="C2629" s="206" t="s">
        <v>624</v>
      </c>
      <c r="D2629" s="207"/>
      <c r="E2629" s="188" t="s">
        <v>3527</v>
      </c>
      <c r="F2629" s="203" t="s">
        <v>3568</v>
      </c>
      <c r="G2629" s="205">
        <v>1</v>
      </c>
      <c r="H2629" s="206" t="s">
        <v>79</v>
      </c>
      <c r="I2629" s="188" t="s">
        <v>3334</v>
      </c>
      <c r="J2629" s="190" t="s">
        <v>337</v>
      </c>
      <c r="K2629" s="188" t="s">
        <v>634</v>
      </c>
      <c r="L2629" s="213">
        <v>41621.604571759301</v>
      </c>
      <c r="M2629" s="206" t="s">
        <v>630</v>
      </c>
      <c r="N2629" s="214">
        <v>3</v>
      </c>
      <c r="O2629" s="188" t="s">
        <v>3336</v>
      </c>
      <c r="P2629" s="212">
        <v>11088000</v>
      </c>
      <c r="Q2629" s="225">
        <v>3</v>
      </c>
      <c r="R2629" s="188" t="s">
        <v>632</v>
      </c>
      <c r="S2629" s="213">
        <v>41618.467326388898</v>
      </c>
      <c r="T2629" s="226">
        <v>-3</v>
      </c>
      <c r="U2629" s="224">
        <v>11088000</v>
      </c>
      <c r="V2629" s="227">
        <f t="shared" si="16"/>
        <v>3.1372453704025247</v>
      </c>
      <c r="W2629" s="193" t="s">
        <v>635</v>
      </c>
    </row>
    <row r="2630" spans="1:23" ht="14.25" customHeight="1">
      <c r="A2630" s="203" t="s">
        <v>622</v>
      </c>
      <c r="B2630" s="203" t="s">
        <v>623</v>
      </c>
      <c r="C2630" s="206" t="s">
        <v>624</v>
      </c>
      <c r="D2630" s="207"/>
      <c r="E2630" s="188" t="s">
        <v>3527</v>
      </c>
      <c r="F2630" s="203" t="s">
        <v>3568</v>
      </c>
      <c r="G2630" s="205">
        <v>1</v>
      </c>
      <c r="H2630" s="206" t="s">
        <v>79</v>
      </c>
      <c r="I2630" s="188" t="s">
        <v>3334</v>
      </c>
      <c r="J2630" s="190" t="s">
        <v>337</v>
      </c>
      <c r="K2630" s="188" t="s">
        <v>634</v>
      </c>
      <c r="L2630" s="213">
        <v>41621.604571759301</v>
      </c>
      <c r="M2630" s="206" t="s">
        <v>630</v>
      </c>
      <c r="N2630" s="214">
        <v>3</v>
      </c>
      <c r="O2630" s="188" t="s">
        <v>3336</v>
      </c>
      <c r="P2630" s="212">
        <v>11088000</v>
      </c>
      <c r="Q2630" s="225">
        <v>4</v>
      </c>
      <c r="R2630" s="188" t="s">
        <v>632</v>
      </c>
      <c r="S2630" s="213">
        <v>41621.605439814797</v>
      </c>
      <c r="T2630" s="226">
        <v>-3</v>
      </c>
      <c r="U2630" s="224">
        <v>11088000</v>
      </c>
      <c r="V2630" s="227">
        <f t="shared" si="16"/>
        <v>-8.6805549653945491E-4</v>
      </c>
      <c r="W2630" s="193" t="s">
        <v>635</v>
      </c>
    </row>
    <row r="2631" spans="1:23" ht="14.25" customHeight="1">
      <c r="A2631" s="203" t="s">
        <v>622</v>
      </c>
      <c r="B2631" s="203" t="s">
        <v>623</v>
      </c>
      <c r="C2631" s="206" t="s">
        <v>624</v>
      </c>
      <c r="D2631" s="207"/>
      <c r="E2631" s="188" t="s">
        <v>3527</v>
      </c>
      <c r="F2631" s="203" t="s">
        <v>3568</v>
      </c>
      <c r="G2631" s="205">
        <v>1</v>
      </c>
      <c r="H2631" s="206" t="s">
        <v>79</v>
      </c>
      <c r="I2631" s="188" t="s">
        <v>3334</v>
      </c>
      <c r="J2631" s="190" t="s">
        <v>337</v>
      </c>
      <c r="K2631" s="188" t="s">
        <v>634</v>
      </c>
      <c r="L2631" s="213">
        <v>41621.604571759301</v>
      </c>
      <c r="M2631" s="206" t="s">
        <v>630</v>
      </c>
      <c r="N2631" s="214">
        <v>3</v>
      </c>
      <c r="O2631" s="188" t="s">
        <v>3336</v>
      </c>
      <c r="P2631" s="212">
        <v>11088000</v>
      </c>
      <c r="Q2631" s="225">
        <v>5</v>
      </c>
      <c r="R2631" s="188" t="s">
        <v>632</v>
      </c>
      <c r="S2631" s="213">
        <v>41621.606134259302</v>
      </c>
      <c r="T2631" s="226">
        <v>-3</v>
      </c>
      <c r="U2631" s="224">
        <v>11088000</v>
      </c>
      <c r="V2631" s="227">
        <f t="shared" si="16"/>
        <v>-1.5625000014551915E-3</v>
      </c>
      <c r="W2631" s="193" t="s">
        <v>635</v>
      </c>
    </row>
    <row r="2632" spans="1:23" ht="14.25" customHeight="1">
      <c r="A2632" s="203" t="s">
        <v>622</v>
      </c>
      <c r="B2632" s="203" t="s">
        <v>623</v>
      </c>
      <c r="C2632" s="206" t="s">
        <v>624</v>
      </c>
      <c r="D2632" s="207"/>
      <c r="E2632" s="188" t="s">
        <v>3527</v>
      </c>
      <c r="F2632" s="203" t="s">
        <v>3568</v>
      </c>
      <c r="G2632" s="205">
        <v>1</v>
      </c>
      <c r="H2632" s="206" t="s">
        <v>79</v>
      </c>
      <c r="I2632" s="188" t="s">
        <v>3334</v>
      </c>
      <c r="J2632" s="190" t="s">
        <v>337</v>
      </c>
      <c r="K2632" s="188" t="s">
        <v>634</v>
      </c>
      <c r="L2632" s="213">
        <v>41621.604571759301</v>
      </c>
      <c r="M2632" s="206" t="s">
        <v>630</v>
      </c>
      <c r="N2632" s="214">
        <v>3</v>
      </c>
      <c r="O2632" s="188" t="s">
        <v>3336</v>
      </c>
      <c r="P2632" s="212">
        <v>11088000</v>
      </c>
      <c r="Q2632" s="225">
        <v>6</v>
      </c>
      <c r="R2632" s="188" t="s">
        <v>632</v>
      </c>
      <c r="S2632" s="213">
        <v>41621.606655092597</v>
      </c>
      <c r="T2632" s="226">
        <v>-3</v>
      </c>
      <c r="U2632" s="224">
        <v>11088000</v>
      </c>
      <c r="V2632" s="227">
        <f t="shared" si="16"/>
        <v>-2.0833332964684814E-3</v>
      </c>
      <c r="W2632" s="193" t="s">
        <v>635</v>
      </c>
    </row>
    <row r="2633" spans="1:23" ht="14.25" customHeight="1">
      <c r="A2633" s="203" t="s">
        <v>622</v>
      </c>
      <c r="B2633" s="203" t="s">
        <v>623</v>
      </c>
      <c r="C2633" s="206" t="s">
        <v>624</v>
      </c>
      <c r="D2633" s="207"/>
      <c r="E2633" s="188" t="s">
        <v>3527</v>
      </c>
      <c r="F2633" s="203" t="s">
        <v>3568</v>
      </c>
      <c r="G2633" s="205">
        <v>1</v>
      </c>
      <c r="H2633" s="206" t="s">
        <v>79</v>
      </c>
      <c r="I2633" s="188" t="s">
        <v>3334</v>
      </c>
      <c r="J2633" s="190" t="s">
        <v>337</v>
      </c>
      <c r="K2633" s="188" t="s">
        <v>634</v>
      </c>
      <c r="L2633" s="213">
        <v>41621.604571759301</v>
      </c>
      <c r="M2633" s="206" t="s">
        <v>630</v>
      </c>
      <c r="N2633" s="214">
        <v>3</v>
      </c>
      <c r="O2633" s="188" t="s">
        <v>3336</v>
      </c>
      <c r="P2633" s="212">
        <v>11088000</v>
      </c>
      <c r="Q2633" s="225">
        <v>7</v>
      </c>
      <c r="R2633" s="188" t="s">
        <v>632</v>
      </c>
      <c r="S2633" s="213">
        <v>41621.607037037</v>
      </c>
      <c r="T2633" s="226">
        <v>-2</v>
      </c>
      <c r="U2633" s="224">
        <v>7392000</v>
      </c>
      <c r="V2633" s="227">
        <f t="shared" si="16"/>
        <v>-2.4652776992297731E-3</v>
      </c>
      <c r="W2633" s="193" t="s">
        <v>635</v>
      </c>
    </row>
    <row r="2634" spans="1:23" ht="14.25" customHeight="1">
      <c r="A2634" s="203" t="s">
        <v>622</v>
      </c>
      <c r="B2634" s="203" t="s">
        <v>623</v>
      </c>
      <c r="C2634" s="206" t="s">
        <v>624</v>
      </c>
      <c r="D2634" s="207"/>
      <c r="E2634" s="188" t="s">
        <v>3527</v>
      </c>
      <c r="F2634" s="203" t="s">
        <v>3569</v>
      </c>
      <c r="G2634" s="205">
        <v>1</v>
      </c>
      <c r="H2634" s="206" t="s">
        <v>79</v>
      </c>
      <c r="I2634" s="188" t="s">
        <v>1066</v>
      </c>
      <c r="J2634" s="190" t="s">
        <v>2796</v>
      </c>
      <c r="K2634" s="188" t="s">
        <v>634</v>
      </c>
      <c r="L2634" s="213">
        <v>41624.362245370401</v>
      </c>
      <c r="M2634" s="206" t="s">
        <v>630</v>
      </c>
      <c r="N2634" s="214">
        <v>3</v>
      </c>
      <c r="O2634" s="188" t="s">
        <v>631</v>
      </c>
      <c r="P2634" s="212">
        <v>49500</v>
      </c>
      <c r="Q2634" s="225">
        <v>1</v>
      </c>
      <c r="R2634" s="188" t="s">
        <v>632</v>
      </c>
      <c r="S2634" s="213">
        <v>41617.400231481501</v>
      </c>
      <c r="T2634" s="226">
        <v>-3</v>
      </c>
      <c r="U2634" s="224">
        <v>49500</v>
      </c>
      <c r="V2634" s="227">
        <f t="shared" si="16"/>
        <v>6.9620138889004011</v>
      </c>
      <c r="W2634" s="193" t="s">
        <v>635</v>
      </c>
    </row>
    <row r="2635" spans="1:23" ht="14.25" customHeight="1">
      <c r="A2635" s="203" t="s">
        <v>622</v>
      </c>
      <c r="B2635" s="203" t="s">
        <v>623</v>
      </c>
      <c r="C2635" s="206" t="s">
        <v>624</v>
      </c>
      <c r="D2635" s="207"/>
      <c r="E2635" s="188" t="s">
        <v>3527</v>
      </c>
      <c r="F2635" s="203" t="s">
        <v>3569</v>
      </c>
      <c r="G2635" s="205">
        <v>1</v>
      </c>
      <c r="H2635" s="206" t="s">
        <v>79</v>
      </c>
      <c r="I2635" s="188" t="s">
        <v>1066</v>
      </c>
      <c r="J2635" s="190" t="s">
        <v>2796</v>
      </c>
      <c r="K2635" s="188" t="s">
        <v>634</v>
      </c>
      <c r="L2635" s="213">
        <v>41624.362245370401</v>
      </c>
      <c r="M2635" s="206" t="s">
        <v>630</v>
      </c>
      <c r="N2635" s="214">
        <v>3</v>
      </c>
      <c r="O2635" s="188" t="s">
        <v>631</v>
      </c>
      <c r="P2635" s="212">
        <v>49500</v>
      </c>
      <c r="Q2635" s="225">
        <v>2</v>
      </c>
      <c r="R2635" s="188" t="s">
        <v>632</v>
      </c>
      <c r="S2635" s="213">
        <v>41617.400613425903</v>
      </c>
      <c r="T2635" s="226">
        <v>-8</v>
      </c>
      <c r="U2635" s="224">
        <v>132000</v>
      </c>
      <c r="V2635" s="227">
        <f t="shared" si="16"/>
        <v>6.9616319444976398</v>
      </c>
      <c r="W2635" s="193" t="s">
        <v>635</v>
      </c>
    </row>
    <row r="2636" spans="1:23" ht="14.25" customHeight="1">
      <c r="A2636" s="203" t="s">
        <v>622</v>
      </c>
      <c r="B2636" s="203" t="s">
        <v>623</v>
      </c>
      <c r="C2636" s="206" t="s">
        <v>624</v>
      </c>
      <c r="D2636" s="207"/>
      <c r="E2636" s="188" t="s">
        <v>3527</v>
      </c>
      <c r="F2636" s="203" t="s">
        <v>3570</v>
      </c>
      <c r="G2636" s="205">
        <v>1</v>
      </c>
      <c r="H2636" s="206" t="s">
        <v>79</v>
      </c>
      <c r="I2636" s="188" t="s">
        <v>3334</v>
      </c>
      <c r="J2636" s="190" t="s">
        <v>337</v>
      </c>
      <c r="K2636" s="188" t="s">
        <v>634</v>
      </c>
      <c r="L2636" s="213">
        <v>41628.545555555596</v>
      </c>
      <c r="M2636" s="206" t="s">
        <v>630</v>
      </c>
      <c r="N2636" s="214">
        <v>3</v>
      </c>
      <c r="O2636" s="188" t="s">
        <v>3336</v>
      </c>
      <c r="P2636" s="212">
        <v>11088000</v>
      </c>
      <c r="Q2636" s="225">
        <v>1</v>
      </c>
      <c r="R2636" s="188" t="s">
        <v>632</v>
      </c>
      <c r="S2636" s="213">
        <v>41586.777546296304</v>
      </c>
      <c r="T2636" s="226">
        <v>-3</v>
      </c>
      <c r="U2636" s="224">
        <v>11088000</v>
      </c>
      <c r="V2636" s="227">
        <f t="shared" si="16"/>
        <v>41.768009259292739</v>
      </c>
      <c r="W2636" s="193" t="s">
        <v>635</v>
      </c>
    </row>
    <row r="2637" spans="1:23" ht="14.25" customHeight="1">
      <c r="A2637" s="203" t="s">
        <v>622</v>
      </c>
      <c r="B2637" s="203" t="s">
        <v>623</v>
      </c>
      <c r="C2637" s="206" t="s">
        <v>624</v>
      </c>
      <c r="D2637" s="207"/>
      <c r="E2637" s="188" t="s">
        <v>3527</v>
      </c>
      <c r="F2637" s="203" t="s">
        <v>3570</v>
      </c>
      <c r="G2637" s="205">
        <v>1</v>
      </c>
      <c r="H2637" s="206" t="s">
        <v>79</v>
      </c>
      <c r="I2637" s="188" t="s">
        <v>3334</v>
      </c>
      <c r="J2637" s="190" t="s">
        <v>337</v>
      </c>
      <c r="K2637" s="188" t="s">
        <v>634</v>
      </c>
      <c r="L2637" s="213">
        <v>41628.545555555596</v>
      </c>
      <c r="M2637" s="206" t="s">
        <v>630</v>
      </c>
      <c r="N2637" s="214">
        <v>3</v>
      </c>
      <c r="O2637" s="188" t="s">
        <v>3336</v>
      </c>
      <c r="P2637" s="212">
        <v>11088000</v>
      </c>
      <c r="Q2637" s="225">
        <v>2</v>
      </c>
      <c r="R2637" s="188" t="s">
        <v>632</v>
      </c>
      <c r="S2637" s="213">
        <v>41618.466828703698</v>
      </c>
      <c r="T2637" s="226">
        <v>-4</v>
      </c>
      <c r="U2637" s="224">
        <v>14784000</v>
      </c>
      <c r="V2637" s="227">
        <f t="shared" si="16"/>
        <v>10.078726851897954</v>
      </c>
      <c r="W2637" s="193" t="s">
        <v>635</v>
      </c>
    </row>
    <row r="2638" spans="1:23" ht="14.25" customHeight="1">
      <c r="A2638" s="203" t="s">
        <v>622</v>
      </c>
      <c r="B2638" s="203" t="s">
        <v>623</v>
      </c>
      <c r="C2638" s="206" t="s">
        <v>624</v>
      </c>
      <c r="D2638" s="207"/>
      <c r="E2638" s="188" t="s">
        <v>3527</v>
      </c>
      <c r="F2638" s="203" t="s">
        <v>3570</v>
      </c>
      <c r="G2638" s="205">
        <v>1</v>
      </c>
      <c r="H2638" s="206" t="s">
        <v>79</v>
      </c>
      <c r="I2638" s="188" t="s">
        <v>3334</v>
      </c>
      <c r="J2638" s="190" t="s">
        <v>337</v>
      </c>
      <c r="K2638" s="188" t="s">
        <v>634</v>
      </c>
      <c r="L2638" s="213">
        <v>41628.545555555596</v>
      </c>
      <c r="M2638" s="206" t="s">
        <v>630</v>
      </c>
      <c r="N2638" s="214">
        <v>3</v>
      </c>
      <c r="O2638" s="188" t="s">
        <v>3336</v>
      </c>
      <c r="P2638" s="212">
        <v>11088000</v>
      </c>
      <c r="Q2638" s="225">
        <v>3</v>
      </c>
      <c r="R2638" s="188" t="s">
        <v>632</v>
      </c>
      <c r="S2638" s="213">
        <v>41618.467326388898</v>
      </c>
      <c r="T2638" s="226">
        <v>-3</v>
      </c>
      <c r="U2638" s="224">
        <v>11088000</v>
      </c>
      <c r="V2638" s="227">
        <f t="shared" si="16"/>
        <v>10.078229166698293</v>
      </c>
      <c r="W2638" s="193" t="s">
        <v>635</v>
      </c>
    </row>
    <row r="2639" spans="1:23" ht="14.25" customHeight="1">
      <c r="A2639" s="203" t="s">
        <v>622</v>
      </c>
      <c r="B2639" s="203" t="s">
        <v>623</v>
      </c>
      <c r="C2639" s="206" t="s">
        <v>624</v>
      </c>
      <c r="D2639" s="207"/>
      <c r="E2639" s="188" t="s">
        <v>3527</v>
      </c>
      <c r="F2639" s="203" t="s">
        <v>3570</v>
      </c>
      <c r="G2639" s="205">
        <v>1</v>
      </c>
      <c r="H2639" s="206" t="s">
        <v>79</v>
      </c>
      <c r="I2639" s="188" t="s">
        <v>3334</v>
      </c>
      <c r="J2639" s="190" t="s">
        <v>337</v>
      </c>
      <c r="K2639" s="188" t="s">
        <v>634</v>
      </c>
      <c r="L2639" s="213">
        <v>41628.545555555596</v>
      </c>
      <c r="M2639" s="206" t="s">
        <v>630</v>
      </c>
      <c r="N2639" s="214">
        <v>3</v>
      </c>
      <c r="O2639" s="188" t="s">
        <v>3336</v>
      </c>
      <c r="P2639" s="212">
        <v>11088000</v>
      </c>
      <c r="Q2639" s="225">
        <v>4</v>
      </c>
      <c r="R2639" s="188" t="s">
        <v>632</v>
      </c>
      <c r="S2639" s="213">
        <v>41621.605439814797</v>
      </c>
      <c r="T2639" s="226">
        <v>-3</v>
      </c>
      <c r="U2639" s="224">
        <v>11088000</v>
      </c>
      <c r="V2639" s="227">
        <f t="shared" si="16"/>
        <v>6.9401157407992287</v>
      </c>
      <c r="W2639" s="193" t="s">
        <v>635</v>
      </c>
    </row>
    <row r="2640" spans="1:23" ht="14.25" customHeight="1">
      <c r="A2640" s="203" t="s">
        <v>622</v>
      </c>
      <c r="B2640" s="203" t="s">
        <v>623</v>
      </c>
      <c r="C2640" s="206" t="s">
        <v>624</v>
      </c>
      <c r="D2640" s="207"/>
      <c r="E2640" s="188" t="s">
        <v>3527</v>
      </c>
      <c r="F2640" s="203" t="s">
        <v>3570</v>
      </c>
      <c r="G2640" s="205">
        <v>1</v>
      </c>
      <c r="H2640" s="206" t="s">
        <v>79</v>
      </c>
      <c r="I2640" s="188" t="s">
        <v>3334</v>
      </c>
      <c r="J2640" s="190" t="s">
        <v>337</v>
      </c>
      <c r="K2640" s="188" t="s">
        <v>634</v>
      </c>
      <c r="L2640" s="213">
        <v>41628.545555555596</v>
      </c>
      <c r="M2640" s="206" t="s">
        <v>630</v>
      </c>
      <c r="N2640" s="214">
        <v>3</v>
      </c>
      <c r="O2640" s="188" t="s">
        <v>3336</v>
      </c>
      <c r="P2640" s="212">
        <v>11088000</v>
      </c>
      <c r="Q2640" s="225">
        <v>5</v>
      </c>
      <c r="R2640" s="188" t="s">
        <v>632</v>
      </c>
      <c r="S2640" s="213">
        <v>41621.606134259302</v>
      </c>
      <c r="T2640" s="226">
        <v>-3</v>
      </c>
      <c r="U2640" s="224">
        <v>11088000</v>
      </c>
      <c r="V2640" s="227">
        <f t="shared" si="16"/>
        <v>6.9394212962943129</v>
      </c>
      <c r="W2640" s="193" t="s">
        <v>635</v>
      </c>
    </row>
    <row r="2641" spans="1:23" ht="14.25" customHeight="1">
      <c r="A2641" s="203" t="s">
        <v>622</v>
      </c>
      <c r="B2641" s="203" t="s">
        <v>623</v>
      </c>
      <c r="C2641" s="206" t="s">
        <v>624</v>
      </c>
      <c r="D2641" s="207"/>
      <c r="E2641" s="188" t="s">
        <v>3527</v>
      </c>
      <c r="F2641" s="203" t="s">
        <v>3570</v>
      </c>
      <c r="G2641" s="205">
        <v>1</v>
      </c>
      <c r="H2641" s="206" t="s">
        <v>79</v>
      </c>
      <c r="I2641" s="188" t="s">
        <v>3334</v>
      </c>
      <c r="J2641" s="190" t="s">
        <v>337</v>
      </c>
      <c r="K2641" s="188" t="s">
        <v>634</v>
      </c>
      <c r="L2641" s="213">
        <v>41628.545555555596</v>
      </c>
      <c r="M2641" s="206" t="s">
        <v>630</v>
      </c>
      <c r="N2641" s="214">
        <v>3</v>
      </c>
      <c r="O2641" s="188" t="s">
        <v>3336</v>
      </c>
      <c r="P2641" s="212">
        <v>11088000</v>
      </c>
      <c r="Q2641" s="225">
        <v>6</v>
      </c>
      <c r="R2641" s="188" t="s">
        <v>632</v>
      </c>
      <c r="S2641" s="213">
        <v>41621.606655092597</v>
      </c>
      <c r="T2641" s="226">
        <v>-3</v>
      </c>
      <c r="U2641" s="224">
        <v>11088000</v>
      </c>
      <c r="V2641" s="227">
        <f t="shared" si="16"/>
        <v>6.9389004629992996</v>
      </c>
      <c r="W2641" s="193" t="s">
        <v>635</v>
      </c>
    </row>
    <row r="2642" spans="1:23" ht="14.25" customHeight="1">
      <c r="A2642" s="203" t="s">
        <v>622</v>
      </c>
      <c r="B2642" s="203" t="s">
        <v>623</v>
      </c>
      <c r="C2642" s="206" t="s">
        <v>624</v>
      </c>
      <c r="D2642" s="207"/>
      <c r="E2642" s="188" t="s">
        <v>3527</v>
      </c>
      <c r="F2642" s="203" t="s">
        <v>3570</v>
      </c>
      <c r="G2642" s="205">
        <v>1</v>
      </c>
      <c r="H2642" s="206" t="s">
        <v>79</v>
      </c>
      <c r="I2642" s="188" t="s">
        <v>3334</v>
      </c>
      <c r="J2642" s="190" t="s">
        <v>337</v>
      </c>
      <c r="K2642" s="188" t="s">
        <v>634</v>
      </c>
      <c r="L2642" s="213">
        <v>41628.545555555596</v>
      </c>
      <c r="M2642" s="206" t="s">
        <v>630</v>
      </c>
      <c r="N2642" s="214">
        <v>3</v>
      </c>
      <c r="O2642" s="188" t="s">
        <v>3336</v>
      </c>
      <c r="P2642" s="212">
        <v>11088000</v>
      </c>
      <c r="Q2642" s="225">
        <v>7</v>
      </c>
      <c r="R2642" s="188" t="s">
        <v>632</v>
      </c>
      <c r="S2642" s="213">
        <v>41621.607037037</v>
      </c>
      <c r="T2642" s="226">
        <v>-2</v>
      </c>
      <c r="U2642" s="224">
        <v>7392000</v>
      </c>
      <c r="V2642" s="227">
        <f t="shared" si="16"/>
        <v>6.9385185185965383</v>
      </c>
      <c r="W2642" s="193" t="s">
        <v>635</v>
      </c>
    </row>
    <row r="2643" spans="1:23" ht="14.25" customHeight="1">
      <c r="A2643" s="203" t="s">
        <v>622</v>
      </c>
      <c r="B2643" s="203" t="s">
        <v>623</v>
      </c>
      <c r="C2643" s="206" t="s">
        <v>624</v>
      </c>
      <c r="D2643" s="207"/>
      <c r="E2643" s="188" t="s">
        <v>3527</v>
      </c>
      <c r="F2643" s="203" t="s">
        <v>3571</v>
      </c>
      <c r="G2643" s="205">
        <v>1</v>
      </c>
      <c r="H2643" s="206" t="s">
        <v>79</v>
      </c>
      <c r="I2643" s="188" t="s">
        <v>3334</v>
      </c>
      <c r="J2643" s="190" t="s">
        <v>337</v>
      </c>
      <c r="K2643" s="188" t="s">
        <v>634</v>
      </c>
      <c r="L2643" s="213">
        <v>41625.436261574097</v>
      </c>
      <c r="M2643" s="206" t="s">
        <v>630</v>
      </c>
      <c r="N2643" s="214">
        <v>4</v>
      </c>
      <c r="O2643" s="188" t="s">
        <v>3336</v>
      </c>
      <c r="P2643" s="212">
        <v>14784000</v>
      </c>
      <c r="Q2643" s="225">
        <v>1</v>
      </c>
      <c r="R2643" s="188" t="s">
        <v>632</v>
      </c>
      <c r="S2643" s="213">
        <v>41586.777546296304</v>
      </c>
      <c r="T2643" s="226">
        <v>-3</v>
      </c>
      <c r="U2643" s="224">
        <v>11088000</v>
      </c>
      <c r="V2643" s="227">
        <f t="shared" si="16"/>
        <v>38.658715277793817</v>
      </c>
      <c r="W2643" s="193" t="s">
        <v>635</v>
      </c>
    </row>
    <row r="2644" spans="1:23" ht="14.25" customHeight="1">
      <c r="A2644" s="203" t="s">
        <v>622</v>
      </c>
      <c r="B2644" s="203" t="s">
        <v>623</v>
      </c>
      <c r="C2644" s="206" t="s">
        <v>624</v>
      </c>
      <c r="D2644" s="207"/>
      <c r="E2644" s="188" t="s">
        <v>3527</v>
      </c>
      <c r="F2644" s="203" t="s">
        <v>3571</v>
      </c>
      <c r="G2644" s="205">
        <v>1</v>
      </c>
      <c r="H2644" s="206" t="s">
        <v>79</v>
      </c>
      <c r="I2644" s="188" t="s">
        <v>3334</v>
      </c>
      <c r="J2644" s="190" t="s">
        <v>337</v>
      </c>
      <c r="K2644" s="188" t="s">
        <v>634</v>
      </c>
      <c r="L2644" s="213">
        <v>41625.436261574097</v>
      </c>
      <c r="M2644" s="206" t="s">
        <v>630</v>
      </c>
      <c r="N2644" s="214">
        <v>4</v>
      </c>
      <c r="O2644" s="188" t="s">
        <v>3336</v>
      </c>
      <c r="P2644" s="212">
        <v>14784000</v>
      </c>
      <c r="Q2644" s="225">
        <v>2</v>
      </c>
      <c r="R2644" s="188" t="s">
        <v>632</v>
      </c>
      <c r="S2644" s="213">
        <v>41618.466828703698</v>
      </c>
      <c r="T2644" s="226">
        <v>-4</v>
      </c>
      <c r="U2644" s="224">
        <v>14784000</v>
      </c>
      <c r="V2644" s="227">
        <f t="shared" si="16"/>
        <v>6.9694328703990323</v>
      </c>
      <c r="W2644" s="193" t="s">
        <v>635</v>
      </c>
    </row>
    <row r="2645" spans="1:23" ht="14.25" customHeight="1">
      <c r="A2645" s="203" t="s">
        <v>622</v>
      </c>
      <c r="B2645" s="203" t="s">
        <v>623</v>
      </c>
      <c r="C2645" s="206" t="s">
        <v>624</v>
      </c>
      <c r="D2645" s="207"/>
      <c r="E2645" s="188" t="s">
        <v>3527</v>
      </c>
      <c r="F2645" s="203" t="s">
        <v>3571</v>
      </c>
      <c r="G2645" s="205">
        <v>1</v>
      </c>
      <c r="H2645" s="206" t="s">
        <v>79</v>
      </c>
      <c r="I2645" s="188" t="s">
        <v>3334</v>
      </c>
      <c r="J2645" s="190" t="s">
        <v>337</v>
      </c>
      <c r="K2645" s="188" t="s">
        <v>634</v>
      </c>
      <c r="L2645" s="213">
        <v>41625.436261574097</v>
      </c>
      <c r="M2645" s="206" t="s">
        <v>630</v>
      </c>
      <c r="N2645" s="214">
        <v>4</v>
      </c>
      <c r="O2645" s="188" t="s">
        <v>3336</v>
      </c>
      <c r="P2645" s="212">
        <v>14784000</v>
      </c>
      <c r="Q2645" s="225">
        <v>3</v>
      </c>
      <c r="R2645" s="188" t="s">
        <v>632</v>
      </c>
      <c r="S2645" s="213">
        <v>41618.467326388898</v>
      </c>
      <c r="T2645" s="226">
        <v>-3</v>
      </c>
      <c r="U2645" s="224">
        <v>11088000</v>
      </c>
      <c r="V2645" s="227">
        <f t="shared" si="16"/>
        <v>6.9689351851993706</v>
      </c>
      <c r="W2645" s="193" t="s">
        <v>635</v>
      </c>
    </row>
    <row r="2646" spans="1:23" ht="14.25" customHeight="1">
      <c r="A2646" s="203" t="s">
        <v>622</v>
      </c>
      <c r="B2646" s="203" t="s">
        <v>623</v>
      </c>
      <c r="C2646" s="206" t="s">
        <v>624</v>
      </c>
      <c r="D2646" s="207"/>
      <c r="E2646" s="188" t="s">
        <v>3527</v>
      </c>
      <c r="F2646" s="203" t="s">
        <v>3571</v>
      </c>
      <c r="G2646" s="205">
        <v>1</v>
      </c>
      <c r="H2646" s="206" t="s">
        <v>79</v>
      </c>
      <c r="I2646" s="188" t="s">
        <v>3334</v>
      </c>
      <c r="J2646" s="190" t="s">
        <v>337</v>
      </c>
      <c r="K2646" s="188" t="s">
        <v>634</v>
      </c>
      <c r="L2646" s="213">
        <v>41625.436261574097</v>
      </c>
      <c r="M2646" s="206" t="s">
        <v>630</v>
      </c>
      <c r="N2646" s="214">
        <v>4</v>
      </c>
      <c r="O2646" s="188" t="s">
        <v>3336</v>
      </c>
      <c r="P2646" s="212">
        <v>14784000</v>
      </c>
      <c r="Q2646" s="225">
        <v>4</v>
      </c>
      <c r="R2646" s="188" t="s">
        <v>632</v>
      </c>
      <c r="S2646" s="213">
        <v>41621.605439814797</v>
      </c>
      <c r="T2646" s="226">
        <v>-3</v>
      </c>
      <c r="U2646" s="224">
        <v>11088000</v>
      </c>
      <c r="V2646" s="227">
        <f t="shared" si="16"/>
        <v>3.8308217593003064</v>
      </c>
      <c r="W2646" s="193" t="s">
        <v>635</v>
      </c>
    </row>
    <row r="2647" spans="1:23" ht="14.25" customHeight="1">
      <c r="A2647" s="203" t="s">
        <v>622</v>
      </c>
      <c r="B2647" s="203" t="s">
        <v>623</v>
      </c>
      <c r="C2647" s="206" t="s">
        <v>624</v>
      </c>
      <c r="D2647" s="207"/>
      <c r="E2647" s="188" t="s">
        <v>3527</v>
      </c>
      <c r="F2647" s="203" t="s">
        <v>3571</v>
      </c>
      <c r="G2647" s="205">
        <v>1</v>
      </c>
      <c r="H2647" s="206" t="s">
        <v>79</v>
      </c>
      <c r="I2647" s="188" t="s">
        <v>3334</v>
      </c>
      <c r="J2647" s="190" t="s">
        <v>337</v>
      </c>
      <c r="K2647" s="188" t="s">
        <v>634</v>
      </c>
      <c r="L2647" s="213">
        <v>41625.436261574097</v>
      </c>
      <c r="M2647" s="206" t="s">
        <v>630</v>
      </c>
      <c r="N2647" s="214">
        <v>4</v>
      </c>
      <c r="O2647" s="188" t="s">
        <v>3336</v>
      </c>
      <c r="P2647" s="212">
        <v>14784000</v>
      </c>
      <c r="Q2647" s="225">
        <v>5</v>
      </c>
      <c r="R2647" s="188" t="s">
        <v>632</v>
      </c>
      <c r="S2647" s="213">
        <v>41621.606134259302</v>
      </c>
      <c r="T2647" s="226">
        <v>-3</v>
      </c>
      <c r="U2647" s="224">
        <v>11088000</v>
      </c>
      <c r="V2647" s="227">
        <f t="shared" si="16"/>
        <v>3.8301273147953907</v>
      </c>
      <c r="W2647" s="193" t="s">
        <v>635</v>
      </c>
    </row>
    <row r="2648" spans="1:23" ht="14.25" customHeight="1">
      <c r="A2648" s="203" t="s">
        <v>622</v>
      </c>
      <c r="B2648" s="203" t="s">
        <v>623</v>
      </c>
      <c r="C2648" s="206" t="s">
        <v>624</v>
      </c>
      <c r="D2648" s="207"/>
      <c r="E2648" s="188" t="s">
        <v>3527</v>
      </c>
      <c r="F2648" s="203" t="s">
        <v>3571</v>
      </c>
      <c r="G2648" s="205">
        <v>1</v>
      </c>
      <c r="H2648" s="206" t="s">
        <v>79</v>
      </c>
      <c r="I2648" s="188" t="s">
        <v>3334</v>
      </c>
      <c r="J2648" s="190" t="s">
        <v>337</v>
      </c>
      <c r="K2648" s="188" t="s">
        <v>634</v>
      </c>
      <c r="L2648" s="213">
        <v>41625.436261574097</v>
      </c>
      <c r="M2648" s="206" t="s">
        <v>630</v>
      </c>
      <c r="N2648" s="214">
        <v>4</v>
      </c>
      <c r="O2648" s="188" t="s">
        <v>3336</v>
      </c>
      <c r="P2648" s="212">
        <v>14784000</v>
      </c>
      <c r="Q2648" s="225">
        <v>6</v>
      </c>
      <c r="R2648" s="188" t="s">
        <v>632</v>
      </c>
      <c r="S2648" s="213">
        <v>41621.606655092597</v>
      </c>
      <c r="T2648" s="226">
        <v>-3</v>
      </c>
      <c r="U2648" s="224">
        <v>11088000</v>
      </c>
      <c r="V2648" s="227">
        <f t="shared" si="16"/>
        <v>3.8296064815003774</v>
      </c>
      <c r="W2648" s="193" t="s">
        <v>635</v>
      </c>
    </row>
    <row r="2649" spans="1:23" ht="14.25" customHeight="1">
      <c r="A2649" s="203" t="s">
        <v>622</v>
      </c>
      <c r="B2649" s="203" t="s">
        <v>623</v>
      </c>
      <c r="C2649" s="206" t="s">
        <v>624</v>
      </c>
      <c r="D2649" s="207"/>
      <c r="E2649" s="188" t="s">
        <v>3527</v>
      </c>
      <c r="F2649" s="203" t="s">
        <v>3571</v>
      </c>
      <c r="G2649" s="205">
        <v>1</v>
      </c>
      <c r="H2649" s="206" t="s">
        <v>79</v>
      </c>
      <c r="I2649" s="188" t="s">
        <v>3334</v>
      </c>
      <c r="J2649" s="190" t="s">
        <v>337</v>
      </c>
      <c r="K2649" s="188" t="s">
        <v>634</v>
      </c>
      <c r="L2649" s="213">
        <v>41625.436261574097</v>
      </c>
      <c r="M2649" s="206" t="s">
        <v>630</v>
      </c>
      <c r="N2649" s="214">
        <v>4</v>
      </c>
      <c r="O2649" s="188" t="s">
        <v>3336</v>
      </c>
      <c r="P2649" s="212">
        <v>14784000</v>
      </c>
      <c r="Q2649" s="225">
        <v>7</v>
      </c>
      <c r="R2649" s="188" t="s">
        <v>632</v>
      </c>
      <c r="S2649" s="213">
        <v>41621.607037037</v>
      </c>
      <c r="T2649" s="226">
        <v>-2</v>
      </c>
      <c r="U2649" s="224">
        <v>7392000</v>
      </c>
      <c r="V2649" s="227">
        <f t="shared" si="16"/>
        <v>3.8292245370976161</v>
      </c>
      <c r="W2649" s="193" t="s">
        <v>635</v>
      </c>
    </row>
    <row r="2650" spans="1:23" ht="14.25" customHeight="1">
      <c r="A2650" s="203" t="s">
        <v>622</v>
      </c>
      <c r="B2650" s="203" t="s">
        <v>623</v>
      </c>
      <c r="C2650" s="206" t="s">
        <v>624</v>
      </c>
      <c r="D2650" s="207"/>
      <c r="E2650" s="188" t="s">
        <v>3527</v>
      </c>
      <c r="F2650" s="203" t="s">
        <v>3572</v>
      </c>
      <c r="G2650" s="205">
        <v>1</v>
      </c>
      <c r="H2650" s="206" t="s">
        <v>79</v>
      </c>
      <c r="I2650" s="188" t="s">
        <v>3334</v>
      </c>
      <c r="J2650" s="190" t="s">
        <v>337</v>
      </c>
      <c r="K2650" s="188" t="s">
        <v>634</v>
      </c>
      <c r="L2650" s="213">
        <v>41625.444282407399</v>
      </c>
      <c r="M2650" s="206" t="s">
        <v>630</v>
      </c>
      <c r="N2650" s="214">
        <v>3</v>
      </c>
      <c r="O2650" s="188" t="s">
        <v>3336</v>
      </c>
      <c r="P2650" s="212">
        <v>11088000</v>
      </c>
      <c r="Q2650" s="225">
        <v>1</v>
      </c>
      <c r="R2650" s="188" t="s">
        <v>632</v>
      </c>
      <c r="S2650" s="213">
        <v>41586.777546296304</v>
      </c>
      <c r="T2650" s="226">
        <v>-3</v>
      </c>
      <c r="U2650" s="224">
        <v>11088000</v>
      </c>
      <c r="V2650" s="227">
        <f t="shared" si="16"/>
        <v>38.666736111095815</v>
      </c>
      <c r="W2650" s="193" t="s">
        <v>635</v>
      </c>
    </row>
    <row r="2651" spans="1:23" ht="14.25" customHeight="1">
      <c r="A2651" s="203" t="s">
        <v>622</v>
      </c>
      <c r="B2651" s="203" t="s">
        <v>623</v>
      </c>
      <c r="C2651" s="206" t="s">
        <v>624</v>
      </c>
      <c r="D2651" s="207"/>
      <c r="E2651" s="188" t="s">
        <v>3527</v>
      </c>
      <c r="F2651" s="203" t="s">
        <v>3572</v>
      </c>
      <c r="G2651" s="205">
        <v>1</v>
      </c>
      <c r="H2651" s="206" t="s">
        <v>79</v>
      </c>
      <c r="I2651" s="188" t="s">
        <v>3334</v>
      </c>
      <c r="J2651" s="190" t="s">
        <v>337</v>
      </c>
      <c r="K2651" s="188" t="s">
        <v>634</v>
      </c>
      <c r="L2651" s="213">
        <v>41625.444282407399</v>
      </c>
      <c r="M2651" s="206" t="s">
        <v>630</v>
      </c>
      <c r="N2651" s="214">
        <v>3</v>
      </c>
      <c r="O2651" s="188" t="s">
        <v>3336</v>
      </c>
      <c r="P2651" s="212">
        <v>11088000</v>
      </c>
      <c r="Q2651" s="225">
        <v>2</v>
      </c>
      <c r="R2651" s="188" t="s">
        <v>632</v>
      </c>
      <c r="S2651" s="213">
        <v>41618.466828703698</v>
      </c>
      <c r="T2651" s="226">
        <v>-4</v>
      </c>
      <c r="U2651" s="224">
        <v>14784000</v>
      </c>
      <c r="V2651" s="227">
        <f t="shared" si="16"/>
        <v>6.9774537037010305</v>
      </c>
      <c r="W2651" s="193" t="s">
        <v>635</v>
      </c>
    </row>
    <row r="2652" spans="1:23" ht="14.25" customHeight="1">
      <c r="A2652" s="203" t="s">
        <v>622</v>
      </c>
      <c r="B2652" s="203" t="s">
        <v>623</v>
      </c>
      <c r="C2652" s="206" t="s">
        <v>624</v>
      </c>
      <c r="D2652" s="207"/>
      <c r="E2652" s="188" t="s">
        <v>3527</v>
      </c>
      <c r="F2652" s="203" t="s">
        <v>3572</v>
      </c>
      <c r="G2652" s="205">
        <v>1</v>
      </c>
      <c r="H2652" s="206" t="s">
        <v>79</v>
      </c>
      <c r="I2652" s="188" t="s">
        <v>3334</v>
      </c>
      <c r="J2652" s="190" t="s">
        <v>337</v>
      </c>
      <c r="K2652" s="188" t="s">
        <v>634</v>
      </c>
      <c r="L2652" s="213">
        <v>41625.444282407399</v>
      </c>
      <c r="M2652" s="206" t="s">
        <v>630</v>
      </c>
      <c r="N2652" s="214">
        <v>3</v>
      </c>
      <c r="O2652" s="188" t="s">
        <v>3336</v>
      </c>
      <c r="P2652" s="212">
        <v>11088000</v>
      </c>
      <c r="Q2652" s="225">
        <v>3</v>
      </c>
      <c r="R2652" s="188" t="s">
        <v>632</v>
      </c>
      <c r="S2652" s="213">
        <v>41618.467326388898</v>
      </c>
      <c r="T2652" s="226">
        <v>-3</v>
      </c>
      <c r="U2652" s="224">
        <v>11088000</v>
      </c>
      <c r="V2652" s="227">
        <f t="shared" si="16"/>
        <v>6.9769560185013688</v>
      </c>
      <c r="W2652" s="193" t="s">
        <v>635</v>
      </c>
    </row>
    <row r="2653" spans="1:23" ht="14.25" customHeight="1">
      <c r="A2653" s="203" t="s">
        <v>622</v>
      </c>
      <c r="B2653" s="203" t="s">
        <v>623</v>
      </c>
      <c r="C2653" s="206" t="s">
        <v>624</v>
      </c>
      <c r="D2653" s="207"/>
      <c r="E2653" s="188" t="s">
        <v>3527</v>
      </c>
      <c r="F2653" s="203" t="s">
        <v>3572</v>
      </c>
      <c r="G2653" s="205">
        <v>1</v>
      </c>
      <c r="H2653" s="206" t="s">
        <v>79</v>
      </c>
      <c r="I2653" s="188" t="s">
        <v>3334</v>
      </c>
      <c r="J2653" s="190" t="s">
        <v>337</v>
      </c>
      <c r="K2653" s="188" t="s">
        <v>634</v>
      </c>
      <c r="L2653" s="213">
        <v>41625.444282407399</v>
      </c>
      <c r="M2653" s="206" t="s">
        <v>630</v>
      </c>
      <c r="N2653" s="214">
        <v>3</v>
      </c>
      <c r="O2653" s="188" t="s">
        <v>3336</v>
      </c>
      <c r="P2653" s="212">
        <v>11088000</v>
      </c>
      <c r="Q2653" s="225">
        <v>4</v>
      </c>
      <c r="R2653" s="188" t="s">
        <v>632</v>
      </c>
      <c r="S2653" s="213">
        <v>41621.605439814797</v>
      </c>
      <c r="T2653" s="226">
        <v>-3</v>
      </c>
      <c r="U2653" s="224">
        <v>11088000</v>
      </c>
      <c r="V2653" s="227">
        <f t="shared" si="16"/>
        <v>3.8388425926023046</v>
      </c>
      <c r="W2653" s="193" t="s">
        <v>635</v>
      </c>
    </row>
    <row r="2654" spans="1:23" ht="14.25" customHeight="1">
      <c r="A2654" s="203" t="s">
        <v>622</v>
      </c>
      <c r="B2654" s="203" t="s">
        <v>623</v>
      </c>
      <c r="C2654" s="206" t="s">
        <v>624</v>
      </c>
      <c r="D2654" s="207"/>
      <c r="E2654" s="188" t="s">
        <v>3527</v>
      </c>
      <c r="F2654" s="203" t="s">
        <v>3572</v>
      </c>
      <c r="G2654" s="205">
        <v>1</v>
      </c>
      <c r="H2654" s="206" t="s">
        <v>79</v>
      </c>
      <c r="I2654" s="188" t="s">
        <v>3334</v>
      </c>
      <c r="J2654" s="190" t="s">
        <v>337</v>
      </c>
      <c r="K2654" s="188" t="s">
        <v>634</v>
      </c>
      <c r="L2654" s="213">
        <v>41625.444282407399</v>
      </c>
      <c r="M2654" s="206" t="s">
        <v>630</v>
      </c>
      <c r="N2654" s="214">
        <v>3</v>
      </c>
      <c r="O2654" s="188" t="s">
        <v>3336</v>
      </c>
      <c r="P2654" s="212">
        <v>11088000</v>
      </c>
      <c r="Q2654" s="225">
        <v>5</v>
      </c>
      <c r="R2654" s="188" t="s">
        <v>632</v>
      </c>
      <c r="S2654" s="213">
        <v>41621.606134259302</v>
      </c>
      <c r="T2654" s="226">
        <v>-3</v>
      </c>
      <c r="U2654" s="224">
        <v>11088000</v>
      </c>
      <c r="V2654" s="227">
        <f t="shared" si="16"/>
        <v>3.8381481480973889</v>
      </c>
      <c r="W2654" s="193" t="s">
        <v>635</v>
      </c>
    </row>
    <row r="2655" spans="1:23" ht="14.25" customHeight="1">
      <c r="A2655" s="203" t="s">
        <v>622</v>
      </c>
      <c r="B2655" s="203" t="s">
        <v>623</v>
      </c>
      <c r="C2655" s="206" t="s">
        <v>624</v>
      </c>
      <c r="D2655" s="207"/>
      <c r="E2655" s="188" t="s">
        <v>3527</v>
      </c>
      <c r="F2655" s="203" t="s">
        <v>3572</v>
      </c>
      <c r="G2655" s="205">
        <v>1</v>
      </c>
      <c r="H2655" s="206" t="s">
        <v>79</v>
      </c>
      <c r="I2655" s="188" t="s">
        <v>3334</v>
      </c>
      <c r="J2655" s="190" t="s">
        <v>337</v>
      </c>
      <c r="K2655" s="188" t="s">
        <v>634</v>
      </c>
      <c r="L2655" s="213">
        <v>41625.444282407399</v>
      </c>
      <c r="M2655" s="206" t="s">
        <v>630</v>
      </c>
      <c r="N2655" s="214">
        <v>3</v>
      </c>
      <c r="O2655" s="188" t="s">
        <v>3336</v>
      </c>
      <c r="P2655" s="212">
        <v>11088000</v>
      </c>
      <c r="Q2655" s="225">
        <v>6</v>
      </c>
      <c r="R2655" s="188" t="s">
        <v>632</v>
      </c>
      <c r="S2655" s="213">
        <v>41621.606655092597</v>
      </c>
      <c r="T2655" s="226">
        <v>-3</v>
      </c>
      <c r="U2655" s="224">
        <v>11088000</v>
      </c>
      <c r="V2655" s="227">
        <f t="shared" si="16"/>
        <v>3.8376273148023756</v>
      </c>
      <c r="W2655" s="193" t="s">
        <v>635</v>
      </c>
    </row>
    <row r="2656" spans="1:23" ht="14.25" customHeight="1">
      <c r="A2656" s="203" t="s">
        <v>622</v>
      </c>
      <c r="B2656" s="203" t="s">
        <v>623</v>
      </c>
      <c r="C2656" s="206" t="s">
        <v>624</v>
      </c>
      <c r="D2656" s="207"/>
      <c r="E2656" s="188" t="s">
        <v>3527</v>
      </c>
      <c r="F2656" s="203" t="s">
        <v>3572</v>
      </c>
      <c r="G2656" s="205">
        <v>1</v>
      </c>
      <c r="H2656" s="206" t="s">
        <v>79</v>
      </c>
      <c r="I2656" s="188" t="s">
        <v>3334</v>
      </c>
      <c r="J2656" s="190" t="s">
        <v>337</v>
      </c>
      <c r="K2656" s="188" t="s">
        <v>634</v>
      </c>
      <c r="L2656" s="213">
        <v>41625.444282407399</v>
      </c>
      <c r="M2656" s="206" t="s">
        <v>630</v>
      </c>
      <c r="N2656" s="214">
        <v>3</v>
      </c>
      <c r="O2656" s="188" t="s">
        <v>3336</v>
      </c>
      <c r="P2656" s="212">
        <v>11088000</v>
      </c>
      <c r="Q2656" s="225">
        <v>7</v>
      </c>
      <c r="R2656" s="188" t="s">
        <v>632</v>
      </c>
      <c r="S2656" s="213">
        <v>41621.607037037</v>
      </c>
      <c r="T2656" s="226">
        <v>-2</v>
      </c>
      <c r="U2656" s="224">
        <v>7392000</v>
      </c>
      <c r="V2656" s="227">
        <f t="shared" si="16"/>
        <v>3.8372453703996143</v>
      </c>
      <c r="W2656" s="193" t="s">
        <v>635</v>
      </c>
    </row>
    <row r="2657" spans="1:23" s="183" customFormat="1" hidden="1">
      <c r="A2657" s="203" t="s">
        <v>622</v>
      </c>
      <c r="B2657" s="203" t="s">
        <v>623</v>
      </c>
      <c r="C2657" s="203" t="s">
        <v>624</v>
      </c>
      <c r="D2657" s="208"/>
      <c r="E2657" s="203" t="s">
        <v>3573</v>
      </c>
      <c r="F2657" s="203" t="s">
        <v>629</v>
      </c>
      <c r="G2657" s="205" t="s">
        <v>629</v>
      </c>
      <c r="H2657" s="203" t="s">
        <v>79</v>
      </c>
      <c r="I2657" s="203" t="s">
        <v>2674</v>
      </c>
      <c r="J2657" s="203" t="s">
        <v>2675</v>
      </c>
      <c r="K2657" s="203" t="s">
        <v>634</v>
      </c>
      <c r="L2657" s="211">
        <v>41604.339074074102</v>
      </c>
      <c r="M2657" s="203" t="s">
        <v>630</v>
      </c>
      <c r="N2657" s="212">
        <v>4</v>
      </c>
      <c r="O2657" s="203" t="s">
        <v>629</v>
      </c>
      <c r="P2657" s="212">
        <v>2459160</v>
      </c>
      <c r="Q2657" s="205">
        <v>1</v>
      </c>
      <c r="R2657" s="203" t="s">
        <v>629</v>
      </c>
      <c r="S2657" s="203" t="s">
        <v>629</v>
      </c>
      <c r="T2657" s="212" t="s">
        <v>629</v>
      </c>
      <c r="U2657" s="224" t="s">
        <v>629</v>
      </c>
    </row>
    <row r="2658" spans="1:23" s="183" customFormat="1" hidden="1">
      <c r="A2658" s="203" t="s">
        <v>622</v>
      </c>
      <c r="B2658" s="203" t="s">
        <v>623</v>
      </c>
      <c r="C2658" s="203" t="s">
        <v>624</v>
      </c>
      <c r="D2658" s="203"/>
      <c r="E2658" s="203" t="s">
        <v>3573</v>
      </c>
      <c r="F2658" s="203" t="s">
        <v>629</v>
      </c>
      <c r="G2658" s="205" t="s">
        <v>629</v>
      </c>
      <c r="H2658" s="203" t="s">
        <v>79</v>
      </c>
      <c r="I2658" s="203" t="s">
        <v>2676</v>
      </c>
      <c r="J2658" s="203" t="s">
        <v>2677</v>
      </c>
      <c r="K2658" s="203" t="s">
        <v>634</v>
      </c>
      <c r="L2658" s="211">
        <v>41604.339074074102</v>
      </c>
      <c r="M2658" s="203" t="s">
        <v>630</v>
      </c>
      <c r="N2658" s="212">
        <v>1</v>
      </c>
      <c r="O2658" s="203" t="s">
        <v>629</v>
      </c>
      <c r="P2658" s="212">
        <v>841500</v>
      </c>
      <c r="Q2658" s="205">
        <v>1</v>
      </c>
      <c r="R2658" s="203" t="s">
        <v>629</v>
      </c>
      <c r="S2658" s="203" t="s">
        <v>629</v>
      </c>
      <c r="T2658" s="212" t="s">
        <v>629</v>
      </c>
      <c r="U2658" s="224" t="s">
        <v>629</v>
      </c>
    </row>
    <row r="2659" spans="1:23" s="183" customFormat="1" hidden="1">
      <c r="A2659" s="203" t="s">
        <v>622</v>
      </c>
      <c r="B2659" s="203" t="s">
        <v>623</v>
      </c>
      <c r="C2659" s="203" t="s">
        <v>624</v>
      </c>
      <c r="D2659" s="228"/>
      <c r="E2659" s="203" t="s">
        <v>3574</v>
      </c>
      <c r="F2659" s="203" t="s">
        <v>629</v>
      </c>
      <c r="G2659" s="205" t="s">
        <v>629</v>
      </c>
      <c r="H2659" s="203" t="s">
        <v>79</v>
      </c>
      <c r="I2659" s="203" t="s">
        <v>3575</v>
      </c>
      <c r="J2659" s="203" t="s">
        <v>3576</v>
      </c>
      <c r="K2659" s="203" t="s">
        <v>634</v>
      </c>
      <c r="L2659" s="211">
        <v>41628.397870370398</v>
      </c>
      <c r="M2659" s="203" t="s">
        <v>630</v>
      </c>
      <c r="N2659" s="212">
        <v>2</v>
      </c>
      <c r="O2659" s="203" t="s">
        <v>629</v>
      </c>
      <c r="P2659" s="212">
        <v>0</v>
      </c>
      <c r="Q2659" s="205">
        <v>1</v>
      </c>
      <c r="R2659" s="203" t="s">
        <v>629</v>
      </c>
      <c r="S2659" s="203" t="s">
        <v>629</v>
      </c>
      <c r="T2659" s="212" t="s">
        <v>629</v>
      </c>
      <c r="U2659" s="224" t="s">
        <v>629</v>
      </c>
    </row>
    <row r="2660" spans="1:23" ht="14.25" customHeight="1">
      <c r="A2660" s="203" t="s">
        <v>622</v>
      </c>
      <c r="B2660" s="203" t="s">
        <v>623</v>
      </c>
      <c r="C2660" s="206" t="s">
        <v>624</v>
      </c>
      <c r="D2660" s="207"/>
      <c r="E2660" s="188" t="s">
        <v>3577</v>
      </c>
      <c r="F2660" s="203" t="s">
        <v>3578</v>
      </c>
      <c r="G2660" s="205">
        <v>1</v>
      </c>
      <c r="H2660" s="206" t="s">
        <v>79</v>
      </c>
      <c r="I2660" s="188" t="s">
        <v>1248</v>
      </c>
      <c r="J2660" s="190" t="s">
        <v>1249</v>
      </c>
      <c r="K2660" s="188" t="s">
        <v>634</v>
      </c>
      <c r="L2660" s="213">
        <v>41625.692534722199</v>
      </c>
      <c r="M2660" s="206" t="s">
        <v>630</v>
      </c>
      <c r="N2660" s="214">
        <v>2</v>
      </c>
      <c r="O2660" s="188" t="s">
        <v>1190</v>
      </c>
      <c r="P2660" s="212">
        <v>42000000</v>
      </c>
      <c r="Q2660" s="225">
        <v>1</v>
      </c>
      <c r="R2660" s="188" t="s">
        <v>632</v>
      </c>
      <c r="S2660" s="213">
        <v>41617.676006944399</v>
      </c>
      <c r="T2660" s="226">
        <v>-2</v>
      </c>
      <c r="U2660" s="224">
        <v>42000000</v>
      </c>
      <c r="V2660" s="227">
        <f t="shared" ref="V2660:V2663" si="17">L2660-S2660</f>
        <v>8.016527777799638</v>
      </c>
      <c r="W2660" s="193" t="s">
        <v>635</v>
      </c>
    </row>
    <row r="2661" spans="1:23" s="183" customFormat="1" hidden="1">
      <c r="A2661" s="203" t="s">
        <v>622</v>
      </c>
      <c r="B2661" s="203" t="s">
        <v>623</v>
      </c>
      <c r="C2661" s="203" t="s">
        <v>624</v>
      </c>
      <c r="D2661" s="204"/>
      <c r="E2661" s="203" t="s">
        <v>3577</v>
      </c>
      <c r="F2661" s="203" t="s">
        <v>3578</v>
      </c>
      <c r="G2661" s="205">
        <v>1</v>
      </c>
      <c r="H2661" s="203" t="s">
        <v>79</v>
      </c>
      <c r="I2661" s="203" t="s">
        <v>1248</v>
      </c>
      <c r="J2661" s="203" t="s">
        <v>1249</v>
      </c>
      <c r="K2661" s="203" t="s">
        <v>634</v>
      </c>
      <c r="L2661" s="211">
        <v>41625.692534722199</v>
      </c>
      <c r="M2661" s="203" t="s">
        <v>630</v>
      </c>
      <c r="N2661" s="212">
        <v>2</v>
      </c>
      <c r="O2661" s="203" t="s">
        <v>1190</v>
      </c>
      <c r="P2661" s="212">
        <v>42000000</v>
      </c>
      <c r="Q2661" s="205">
        <v>2</v>
      </c>
      <c r="R2661" s="203" t="s">
        <v>995</v>
      </c>
      <c r="S2661" s="211">
        <v>41617.676388888904</v>
      </c>
      <c r="T2661" s="212">
        <v>2</v>
      </c>
      <c r="U2661" s="224">
        <v>-42000000</v>
      </c>
    </row>
    <row r="2662" spans="1:23" ht="14.25" customHeight="1">
      <c r="A2662" s="203" t="s">
        <v>622</v>
      </c>
      <c r="B2662" s="203" t="s">
        <v>623</v>
      </c>
      <c r="C2662" s="206" t="s">
        <v>624</v>
      </c>
      <c r="D2662" s="207"/>
      <c r="E2662" s="188" t="s">
        <v>3577</v>
      </c>
      <c r="F2662" s="203" t="s">
        <v>3578</v>
      </c>
      <c r="G2662" s="205">
        <v>1</v>
      </c>
      <c r="H2662" s="206" t="s">
        <v>79</v>
      </c>
      <c r="I2662" s="188" t="s">
        <v>1248</v>
      </c>
      <c r="J2662" s="190" t="s">
        <v>1249</v>
      </c>
      <c r="K2662" s="188" t="s">
        <v>634</v>
      </c>
      <c r="L2662" s="213">
        <v>41625.692534722199</v>
      </c>
      <c r="M2662" s="206" t="s">
        <v>630</v>
      </c>
      <c r="N2662" s="214">
        <v>2</v>
      </c>
      <c r="O2662" s="188" t="s">
        <v>1190</v>
      </c>
      <c r="P2662" s="212">
        <v>42000000</v>
      </c>
      <c r="Q2662" s="225">
        <v>3</v>
      </c>
      <c r="R2662" s="188" t="s">
        <v>632</v>
      </c>
      <c r="S2662" s="213">
        <v>41619.592187499999</v>
      </c>
      <c r="T2662" s="226">
        <v>-2</v>
      </c>
      <c r="U2662" s="224">
        <v>42000000</v>
      </c>
      <c r="V2662" s="227">
        <f t="shared" si="17"/>
        <v>6.100347222200071</v>
      </c>
      <c r="W2662" s="193" t="s">
        <v>635</v>
      </c>
    </row>
    <row r="2663" spans="1:23" ht="14.25" customHeight="1">
      <c r="A2663" s="203" t="s">
        <v>622</v>
      </c>
      <c r="B2663" s="203" t="s">
        <v>623</v>
      </c>
      <c r="C2663" s="206" t="s">
        <v>624</v>
      </c>
      <c r="D2663" s="207"/>
      <c r="E2663" s="188" t="s">
        <v>3577</v>
      </c>
      <c r="F2663" s="203" t="s">
        <v>629</v>
      </c>
      <c r="G2663" s="205" t="s">
        <v>629</v>
      </c>
      <c r="H2663" s="206" t="s">
        <v>79</v>
      </c>
      <c r="I2663" s="188" t="s">
        <v>1248</v>
      </c>
      <c r="J2663" s="190" t="s">
        <v>1249</v>
      </c>
      <c r="K2663" s="188" t="s">
        <v>634</v>
      </c>
      <c r="L2663" s="213">
        <v>41628.625</v>
      </c>
      <c r="M2663" s="206" t="s">
        <v>630</v>
      </c>
      <c r="N2663" s="214">
        <v>2</v>
      </c>
      <c r="O2663" s="188" t="s">
        <v>1190</v>
      </c>
      <c r="P2663" s="212">
        <v>42000000</v>
      </c>
      <c r="Q2663" s="225">
        <v>1</v>
      </c>
      <c r="R2663" s="188" t="s">
        <v>632</v>
      </c>
      <c r="S2663" s="213">
        <v>41617.676006944399</v>
      </c>
      <c r="T2663" s="226">
        <v>-2</v>
      </c>
      <c r="U2663" s="224">
        <v>42000000</v>
      </c>
      <c r="V2663" s="227">
        <f t="shared" si="17"/>
        <v>10.948993055601022</v>
      </c>
      <c r="W2663" s="193" t="s">
        <v>635</v>
      </c>
    </row>
    <row r="2664" spans="1:23" s="183" customFormat="1" hidden="1">
      <c r="A2664" s="203" t="s">
        <v>622</v>
      </c>
      <c r="B2664" s="203" t="s">
        <v>623</v>
      </c>
      <c r="C2664" s="203" t="s">
        <v>624</v>
      </c>
      <c r="D2664" s="204"/>
      <c r="E2664" s="203" t="s">
        <v>3577</v>
      </c>
      <c r="F2664" s="203" t="s">
        <v>629</v>
      </c>
      <c r="G2664" s="205" t="s">
        <v>629</v>
      </c>
      <c r="H2664" s="203" t="s">
        <v>79</v>
      </c>
      <c r="I2664" s="203" t="s">
        <v>1248</v>
      </c>
      <c r="J2664" s="203" t="s">
        <v>1249</v>
      </c>
      <c r="K2664" s="203" t="s">
        <v>634</v>
      </c>
      <c r="L2664" s="211">
        <v>41628.625</v>
      </c>
      <c r="M2664" s="203" t="s">
        <v>630</v>
      </c>
      <c r="N2664" s="212">
        <v>2</v>
      </c>
      <c r="O2664" s="203" t="s">
        <v>629</v>
      </c>
      <c r="P2664" s="212">
        <v>42000000</v>
      </c>
      <c r="Q2664" s="205">
        <v>2</v>
      </c>
      <c r="R2664" s="203" t="s">
        <v>995</v>
      </c>
      <c r="S2664" s="211">
        <v>41617.676388888904</v>
      </c>
      <c r="T2664" s="212">
        <v>2</v>
      </c>
      <c r="U2664" s="224">
        <v>-42000000</v>
      </c>
    </row>
    <row r="2665" spans="1:23" ht="14.25" customHeight="1">
      <c r="A2665" s="203" t="s">
        <v>622</v>
      </c>
      <c r="B2665" s="203" t="s">
        <v>623</v>
      </c>
      <c r="C2665" s="206" t="s">
        <v>624</v>
      </c>
      <c r="D2665" s="207"/>
      <c r="E2665" s="188" t="s">
        <v>3577</v>
      </c>
      <c r="F2665" s="203" t="s">
        <v>629</v>
      </c>
      <c r="G2665" s="205" t="s">
        <v>629</v>
      </c>
      <c r="H2665" s="206" t="s">
        <v>79</v>
      </c>
      <c r="I2665" s="188" t="s">
        <v>1248</v>
      </c>
      <c r="J2665" s="190" t="s">
        <v>1249</v>
      </c>
      <c r="K2665" s="188" t="s">
        <v>634</v>
      </c>
      <c r="L2665" s="213">
        <v>41628.625</v>
      </c>
      <c r="M2665" s="206" t="s">
        <v>630</v>
      </c>
      <c r="N2665" s="214">
        <v>2</v>
      </c>
      <c r="O2665" s="188" t="s">
        <v>1190</v>
      </c>
      <c r="P2665" s="212">
        <v>42000000</v>
      </c>
      <c r="Q2665" s="225">
        <v>3</v>
      </c>
      <c r="R2665" s="188" t="s">
        <v>632</v>
      </c>
      <c r="S2665" s="213">
        <v>41619.592187499999</v>
      </c>
      <c r="T2665" s="226">
        <v>-2</v>
      </c>
      <c r="U2665" s="224">
        <v>42000000</v>
      </c>
      <c r="V2665" s="227">
        <f>L2665-S2665</f>
        <v>9.0328125000014552</v>
      </c>
      <c r="W2665" s="193" t="s">
        <v>635</v>
      </c>
    </row>
    <row r="2666" spans="1:23" s="183" customFormat="1" hidden="1">
      <c r="A2666" s="203" t="s">
        <v>622</v>
      </c>
      <c r="B2666" s="203" t="s">
        <v>623</v>
      </c>
      <c r="C2666" s="203" t="s">
        <v>624</v>
      </c>
      <c r="D2666" s="208"/>
      <c r="E2666" s="203" t="s">
        <v>3579</v>
      </c>
      <c r="F2666" s="203" t="s">
        <v>629</v>
      </c>
      <c r="G2666" s="205" t="s">
        <v>629</v>
      </c>
      <c r="H2666" s="203" t="s">
        <v>79</v>
      </c>
      <c r="I2666" s="203" t="s">
        <v>2759</v>
      </c>
      <c r="J2666" s="203" t="s">
        <v>533</v>
      </c>
      <c r="K2666" s="203" t="s">
        <v>634</v>
      </c>
      <c r="L2666" s="211">
        <v>41638.333495370403</v>
      </c>
      <c r="M2666" s="203" t="s">
        <v>630</v>
      </c>
      <c r="N2666" s="212">
        <v>1</v>
      </c>
      <c r="O2666" s="203" t="s">
        <v>629</v>
      </c>
      <c r="P2666" s="212">
        <v>77440</v>
      </c>
      <c r="Q2666" s="205">
        <v>1</v>
      </c>
      <c r="R2666" s="203" t="s">
        <v>629</v>
      </c>
      <c r="S2666" s="203" t="s">
        <v>629</v>
      </c>
      <c r="T2666" s="212" t="s">
        <v>629</v>
      </c>
      <c r="U2666" s="224" t="s">
        <v>629</v>
      </c>
    </row>
    <row r="2667" spans="1:23" s="183" customFormat="1" hidden="1">
      <c r="A2667" s="203" t="s">
        <v>622</v>
      </c>
      <c r="B2667" s="203" t="s">
        <v>623</v>
      </c>
      <c r="C2667" s="203" t="s">
        <v>624</v>
      </c>
      <c r="D2667" s="203"/>
      <c r="E2667" s="203" t="s">
        <v>3579</v>
      </c>
      <c r="F2667" s="203" t="s">
        <v>629</v>
      </c>
      <c r="G2667" s="205" t="s">
        <v>629</v>
      </c>
      <c r="H2667" s="203" t="s">
        <v>79</v>
      </c>
      <c r="I2667" s="203" t="s">
        <v>2757</v>
      </c>
      <c r="J2667" s="203" t="s">
        <v>2758</v>
      </c>
      <c r="K2667" s="203" t="s">
        <v>629</v>
      </c>
      <c r="L2667" s="211">
        <v>41638.333495370403</v>
      </c>
      <c r="M2667" s="203" t="s">
        <v>630</v>
      </c>
      <c r="N2667" s="212">
        <v>1</v>
      </c>
      <c r="O2667" s="203" t="s">
        <v>629</v>
      </c>
      <c r="P2667" s="212">
        <v>98010</v>
      </c>
      <c r="Q2667" s="205">
        <v>1</v>
      </c>
      <c r="R2667" s="203" t="s">
        <v>629</v>
      </c>
      <c r="S2667" s="203" t="s">
        <v>629</v>
      </c>
      <c r="T2667" s="212" t="s">
        <v>629</v>
      </c>
      <c r="U2667" s="224" t="s">
        <v>629</v>
      </c>
    </row>
    <row r="2668" spans="1:23" s="183" customFormat="1" hidden="1">
      <c r="A2668" s="203" t="s">
        <v>622</v>
      </c>
      <c r="B2668" s="203" t="s">
        <v>623</v>
      </c>
      <c r="C2668" s="203" t="s">
        <v>624</v>
      </c>
      <c r="D2668" s="203"/>
      <c r="E2668" s="203" t="s">
        <v>3579</v>
      </c>
      <c r="F2668" s="203" t="s">
        <v>629</v>
      </c>
      <c r="G2668" s="205" t="s">
        <v>629</v>
      </c>
      <c r="H2668" s="203" t="s">
        <v>79</v>
      </c>
      <c r="I2668" s="203" t="s">
        <v>2771</v>
      </c>
      <c r="J2668" s="203" t="s">
        <v>2772</v>
      </c>
      <c r="K2668" s="203" t="s">
        <v>634</v>
      </c>
      <c r="L2668" s="211">
        <v>41638.333495370403</v>
      </c>
      <c r="M2668" s="203" t="s">
        <v>630</v>
      </c>
      <c r="N2668" s="212">
        <v>1</v>
      </c>
      <c r="O2668" s="203" t="s">
        <v>629</v>
      </c>
      <c r="P2668" s="212">
        <v>81675</v>
      </c>
      <c r="Q2668" s="205">
        <v>1</v>
      </c>
      <c r="R2668" s="203" t="s">
        <v>629</v>
      </c>
      <c r="S2668" s="203" t="s">
        <v>629</v>
      </c>
      <c r="T2668" s="212" t="s">
        <v>629</v>
      </c>
      <c r="U2668" s="224" t="s">
        <v>629</v>
      </c>
    </row>
    <row r="2669" spans="1:23" s="183" customFormat="1" hidden="1">
      <c r="A2669" s="203" t="s">
        <v>622</v>
      </c>
      <c r="B2669" s="203" t="s">
        <v>623</v>
      </c>
      <c r="C2669" s="203" t="s">
        <v>624</v>
      </c>
      <c r="D2669" s="203"/>
      <c r="E2669" s="203" t="s">
        <v>3580</v>
      </c>
      <c r="F2669" s="203" t="s">
        <v>3581</v>
      </c>
      <c r="G2669" s="205">
        <v>1</v>
      </c>
      <c r="H2669" s="203" t="s">
        <v>79</v>
      </c>
      <c r="I2669" s="203" t="s">
        <v>1993</v>
      </c>
      <c r="J2669" s="203" t="s">
        <v>504</v>
      </c>
      <c r="K2669" s="203" t="s">
        <v>634</v>
      </c>
      <c r="L2669" s="211">
        <v>41607.387731481504</v>
      </c>
      <c r="M2669" s="203" t="s">
        <v>630</v>
      </c>
      <c r="N2669" s="212">
        <v>3</v>
      </c>
      <c r="O2669" s="203" t="s">
        <v>631</v>
      </c>
      <c r="P2669" s="212">
        <v>1793220</v>
      </c>
      <c r="Q2669" s="205">
        <v>1</v>
      </c>
      <c r="R2669" s="203" t="s">
        <v>632</v>
      </c>
      <c r="S2669" s="211">
        <v>41593.406944444403</v>
      </c>
      <c r="T2669" s="212">
        <v>-3</v>
      </c>
      <c r="U2669" s="224">
        <v>1793220</v>
      </c>
    </row>
    <row r="2670" spans="1:23" s="183" customFormat="1" hidden="1">
      <c r="A2670" s="203" t="s">
        <v>622</v>
      </c>
      <c r="B2670" s="203" t="s">
        <v>623</v>
      </c>
      <c r="C2670" s="203" t="s">
        <v>624</v>
      </c>
      <c r="D2670" s="203"/>
      <c r="E2670" s="203" t="s">
        <v>3580</v>
      </c>
      <c r="F2670" s="203" t="s">
        <v>3581</v>
      </c>
      <c r="G2670" s="205">
        <v>2</v>
      </c>
      <c r="H2670" s="203" t="s">
        <v>79</v>
      </c>
      <c r="I2670" s="203" t="s">
        <v>1995</v>
      </c>
      <c r="J2670" s="203" t="s">
        <v>505</v>
      </c>
      <c r="K2670" s="203" t="s">
        <v>629</v>
      </c>
      <c r="L2670" s="211">
        <v>41607.387731481504</v>
      </c>
      <c r="M2670" s="203" t="s">
        <v>630</v>
      </c>
      <c r="N2670" s="212">
        <v>3</v>
      </c>
      <c r="O2670" s="203" t="s">
        <v>631</v>
      </c>
      <c r="P2670" s="212">
        <v>5379660</v>
      </c>
      <c r="Q2670" s="205">
        <v>1</v>
      </c>
      <c r="R2670" s="203" t="s">
        <v>632</v>
      </c>
      <c r="S2670" s="211">
        <v>41593.406944444403</v>
      </c>
      <c r="T2670" s="212">
        <v>-3</v>
      </c>
      <c r="U2670" s="224">
        <v>5379660</v>
      </c>
    </row>
    <row r="2671" spans="1:23" s="183" customFormat="1" hidden="1">
      <c r="A2671" s="203" t="s">
        <v>622</v>
      </c>
      <c r="B2671" s="203" t="s">
        <v>623</v>
      </c>
      <c r="C2671" s="203" t="s">
        <v>624</v>
      </c>
      <c r="D2671" s="228"/>
      <c r="E2671" s="203" t="s">
        <v>3582</v>
      </c>
      <c r="F2671" s="203" t="s">
        <v>629</v>
      </c>
      <c r="G2671" s="205" t="s">
        <v>629</v>
      </c>
      <c r="H2671" s="203" t="s">
        <v>79</v>
      </c>
      <c r="I2671" s="203" t="s">
        <v>3583</v>
      </c>
      <c r="J2671" s="203" t="s">
        <v>3584</v>
      </c>
      <c r="K2671" s="203" t="s">
        <v>634</v>
      </c>
      <c r="L2671" s="211">
        <v>41607.625</v>
      </c>
      <c r="M2671" s="203" t="s">
        <v>630</v>
      </c>
      <c r="N2671" s="212">
        <v>20</v>
      </c>
      <c r="O2671" s="203" t="s">
        <v>629</v>
      </c>
      <c r="P2671" s="212">
        <v>3705000</v>
      </c>
      <c r="Q2671" s="205">
        <v>1</v>
      </c>
      <c r="R2671" s="203" t="s">
        <v>632</v>
      </c>
      <c r="S2671" s="211">
        <v>41605.634212962999</v>
      </c>
      <c r="T2671" s="212">
        <v>-16</v>
      </c>
      <c r="U2671" s="224">
        <v>2964000</v>
      </c>
    </row>
    <row r="2672" spans="1:23" ht="14.25" customHeight="1">
      <c r="A2672" s="203" t="s">
        <v>622</v>
      </c>
      <c r="B2672" s="203" t="s">
        <v>623</v>
      </c>
      <c r="C2672" s="206" t="s">
        <v>624</v>
      </c>
      <c r="D2672" s="207"/>
      <c r="E2672" s="188" t="s">
        <v>3585</v>
      </c>
      <c r="F2672" s="203" t="s">
        <v>629</v>
      </c>
      <c r="G2672" s="205" t="s">
        <v>629</v>
      </c>
      <c r="H2672" s="206" t="s">
        <v>79</v>
      </c>
      <c r="I2672" s="188" t="s">
        <v>3586</v>
      </c>
      <c r="J2672" s="190" t="s">
        <v>3587</v>
      </c>
      <c r="K2672" s="188" t="s">
        <v>634</v>
      </c>
      <c r="L2672" s="213">
        <v>41617.4370023148</v>
      </c>
      <c r="M2672" s="206" t="s">
        <v>630</v>
      </c>
      <c r="N2672" s="214">
        <v>1</v>
      </c>
      <c r="O2672" s="188" t="s">
        <v>629</v>
      </c>
      <c r="P2672" s="212">
        <v>22477</v>
      </c>
      <c r="Q2672" s="225">
        <v>1</v>
      </c>
      <c r="R2672" s="188" t="s">
        <v>632</v>
      </c>
      <c r="S2672" s="213">
        <v>41617.645312499997</v>
      </c>
      <c r="T2672" s="226">
        <v>-1</v>
      </c>
      <c r="U2672" s="224">
        <v>22477</v>
      </c>
      <c r="V2672" s="227">
        <f>L2672-S2672</f>
        <v>-0.20831018519675126</v>
      </c>
      <c r="W2672" s="193" t="s">
        <v>635</v>
      </c>
    </row>
    <row r="2673" spans="1:23" ht="14.25" customHeight="1">
      <c r="A2673" s="203" t="s">
        <v>622</v>
      </c>
      <c r="B2673" s="203" t="s">
        <v>623</v>
      </c>
      <c r="C2673" s="206" t="s">
        <v>624</v>
      </c>
      <c r="D2673" s="207"/>
      <c r="E2673" s="188" t="s">
        <v>3585</v>
      </c>
      <c r="F2673" s="203" t="s">
        <v>629</v>
      </c>
      <c r="G2673" s="205" t="s">
        <v>629</v>
      </c>
      <c r="H2673" s="206" t="s">
        <v>79</v>
      </c>
      <c r="I2673" s="188" t="s">
        <v>3588</v>
      </c>
      <c r="J2673" s="190" t="s">
        <v>3589</v>
      </c>
      <c r="K2673" s="188" t="s">
        <v>634</v>
      </c>
      <c r="L2673" s="213">
        <v>41617.4370023148</v>
      </c>
      <c r="M2673" s="206" t="s">
        <v>630</v>
      </c>
      <c r="N2673" s="214">
        <v>1</v>
      </c>
      <c r="O2673" s="188" t="s">
        <v>629</v>
      </c>
      <c r="P2673" s="212">
        <v>798</v>
      </c>
      <c r="Q2673" s="225">
        <v>1</v>
      </c>
      <c r="R2673" s="188" t="s">
        <v>632</v>
      </c>
      <c r="S2673" s="213">
        <v>41617.645324074103</v>
      </c>
      <c r="T2673" s="226">
        <v>-1</v>
      </c>
      <c r="U2673" s="224">
        <v>798</v>
      </c>
      <c r="V2673" s="227">
        <f>L2673-S2673</f>
        <v>-0.20832175930263475</v>
      </c>
      <c r="W2673" s="193" t="s">
        <v>635</v>
      </c>
    </row>
    <row r="2674" spans="1:23" s="183" customFormat="1" hidden="1">
      <c r="A2674" s="203" t="s">
        <v>622</v>
      </c>
      <c r="B2674" s="203" t="s">
        <v>623</v>
      </c>
      <c r="C2674" s="203" t="s">
        <v>624</v>
      </c>
      <c r="D2674" s="208"/>
      <c r="E2674" s="203" t="s">
        <v>3590</v>
      </c>
      <c r="F2674" s="203" t="s">
        <v>629</v>
      </c>
      <c r="G2674" s="205" t="s">
        <v>629</v>
      </c>
      <c r="H2674" s="203" t="s">
        <v>79</v>
      </c>
      <c r="I2674" s="203" t="s">
        <v>3591</v>
      </c>
      <c r="J2674" s="203" t="s">
        <v>3592</v>
      </c>
      <c r="K2674" s="203" t="s">
        <v>634</v>
      </c>
      <c r="L2674" s="211">
        <v>41589.378888888903</v>
      </c>
      <c r="M2674" s="203" t="s">
        <v>630</v>
      </c>
      <c r="N2674" s="212">
        <v>1</v>
      </c>
      <c r="O2674" s="203" t="s">
        <v>629</v>
      </c>
      <c r="P2674" s="212">
        <v>7507500</v>
      </c>
      <c r="Q2674" s="205">
        <v>1</v>
      </c>
      <c r="R2674" s="203" t="s">
        <v>632</v>
      </c>
      <c r="S2674" s="211">
        <v>41589.406782407401</v>
      </c>
      <c r="T2674" s="212">
        <v>-1</v>
      </c>
      <c r="U2674" s="224">
        <v>7507500</v>
      </c>
    </row>
    <row r="2675" spans="1:23" s="183" customFormat="1" hidden="1">
      <c r="A2675" s="203" t="s">
        <v>622</v>
      </c>
      <c r="B2675" s="203" t="s">
        <v>623</v>
      </c>
      <c r="C2675" s="203" t="s">
        <v>624</v>
      </c>
      <c r="D2675" s="203"/>
      <c r="E2675" s="203" t="s">
        <v>3593</v>
      </c>
      <c r="F2675" s="203" t="s">
        <v>629</v>
      </c>
      <c r="G2675" s="205" t="s">
        <v>629</v>
      </c>
      <c r="H2675" s="203" t="s">
        <v>79</v>
      </c>
      <c r="I2675" s="203" t="s">
        <v>987</v>
      </c>
      <c r="J2675" s="203" t="s">
        <v>433</v>
      </c>
      <c r="K2675" s="203" t="s">
        <v>629</v>
      </c>
      <c r="L2675" s="211">
        <v>41590.667141203703</v>
      </c>
      <c r="M2675" s="203" t="s">
        <v>630</v>
      </c>
      <c r="N2675" s="212">
        <v>2</v>
      </c>
      <c r="O2675" s="203" t="s">
        <v>629</v>
      </c>
      <c r="P2675" s="212">
        <v>2862706</v>
      </c>
      <c r="Q2675" s="205">
        <v>1</v>
      </c>
      <c r="R2675" s="203" t="s">
        <v>632</v>
      </c>
      <c r="S2675" s="211">
        <v>41589.663831018501</v>
      </c>
      <c r="T2675" s="212">
        <v>-2</v>
      </c>
      <c r="U2675" s="224">
        <v>2862706</v>
      </c>
    </row>
    <row r="2676" spans="1:23" s="183" customFormat="1" hidden="1">
      <c r="A2676" s="203" t="s">
        <v>622</v>
      </c>
      <c r="B2676" s="203" t="s">
        <v>623</v>
      </c>
      <c r="C2676" s="203" t="s">
        <v>624</v>
      </c>
      <c r="D2676" s="203"/>
      <c r="E2676" s="203" t="s">
        <v>3594</v>
      </c>
      <c r="F2676" s="203" t="s">
        <v>3595</v>
      </c>
      <c r="G2676" s="205">
        <v>1</v>
      </c>
      <c r="H2676" s="203" t="s">
        <v>537</v>
      </c>
      <c r="I2676" s="203" t="s">
        <v>629</v>
      </c>
      <c r="J2676" s="203" t="s">
        <v>3596</v>
      </c>
      <c r="K2676" s="203" t="s">
        <v>629</v>
      </c>
      <c r="L2676" s="211">
        <v>41635.659826388903</v>
      </c>
      <c r="M2676" s="203" t="s">
        <v>629</v>
      </c>
      <c r="N2676" s="212">
        <v>1</v>
      </c>
      <c r="O2676" s="203" t="s">
        <v>693</v>
      </c>
      <c r="P2676" s="212">
        <v>0</v>
      </c>
      <c r="Q2676" s="205">
        <v>1</v>
      </c>
      <c r="R2676" s="203" t="s">
        <v>629</v>
      </c>
      <c r="S2676" s="203" t="s">
        <v>629</v>
      </c>
      <c r="T2676" s="212" t="s">
        <v>629</v>
      </c>
      <c r="U2676" s="224" t="s">
        <v>629</v>
      </c>
    </row>
    <row r="2677" spans="1:23" s="183" customFormat="1" hidden="1">
      <c r="A2677" s="203" t="s">
        <v>622</v>
      </c>
      <c r="B2677" s="203" t="s">
        <v>623</v>
      </c>
      <c r="C2677" s="203" t="s">
        <v>624</v>
      </c>
      <c r="D2677" s="203"/>
      <c r="E2677" s="203" t="s">
        <v>3594</v>
      </c>
      <c r="F2677" s="203" t="s">
        <v>3597</v>
      </c>
      <c r="G2677" s="205">
        <v>1</v>
      </c>
      <c r="H2677" s="203" t="s">
        <v>79</v>
      </c>
      <c r="I2677" s="203" t="s">
        <v>1009</v>
      </c>
      <c r="J2677" s="203" t="s">
        <v>1010</v>
      </c>
      <c r="K2677" s="203" t="s">
        <v>634</v>
      </c>
      <c r="L2677" s="211">
        <v>41607.549560185202</v>
      </c>
      <c r="M2677" s="203" t="s">
        <v>630</v>
      </c>
      <c r="N2677" s="212">
        <v>4</v>
      </c>
      <c r="O2677" s="203" t="s">
        <v>1011</v>
      </c>
      <c r="P2677" s="212">
        <v>242931.76</v>
      </c>
      <c r="Q2677" s="205">
        <v>1</v>
      </c>
      <c r="R2677" s="203" t="s">
        <v>632</v>
      </c>
      <c r="S2677" s="211">
        <v>41605.563796296301</v>
      </c>
      <c r="T2677" s="212">
        <v>-4</v>
      </c>
      <c r="U2677" s="224">
        <v>242931.76</v>
      </c>
    </row>
    <row r="2678" spans="1:23" s="183" customFormat="1" hidden="1">
      <c r="A2678" s="203" t="s">
        <v>622</v>
      </c>
      <c r="B2678" s="203" t="s">
        <v>623</v>
      </c>
      <c r="C2678" s="203" t="s">
        <v>624</v>
      </c>
      <c r="D2678" s="203"/>
      <c r="E2678" s="203" t="s">
        <v>3594</v>
      </c>
      <c r="F2678" s="203" t="s">
        <v>3597</v>
      </c>
      <c r="G2678" s="205">
        <v>2</v>
      </c>
      <c r="H2678" s="203" t="s">
        <v>79</v>
      </c>
      <c r="I2678" s="203" t="s">
        <v>847</v>
      </c>
      <c r="J2678" s="203" t="s">
        <v>3458</v>
      </c>
      <c r="K2678" s="203" t="s">
        <v>634</v>
      </c>
      <c r="L2678" s="211">
        <v>41607.549560185202</v>
      </c>
      <c r="M2678" s="203" t="s">
        <v>630</v>
      </c>
      <c r="N2678" s="212">
        <v>5</v>
      </c>
      <c r="O2678" s="203" t="s">
        <v>631</v>
      </c>
      <c r="P2678" s="212">
        <v>75625</v>
      </c>
      <c r="Q2678" s="205">
        <v>1</v>
      </c>
      <c r="R2678" s="203" t="s">
        <v>632</v>
      </c>
      <c r="S2678" s="211">
        <v>41605.5638078704</v>
      </c>
      <c r="T2678" s="212">
        <v>-5</v>
      </c>
      <c r="U2678" s="224">
        <v>75625</v>
      </c>
    </row>
    <row r="2679" spans="1:23" s="183" customFormat="1" hidden="1">
      <c r="A2679" s="203" t="s">
        <v>622</v>
      </c>
      <c r="B2679" s="203" t="s">
        <v>623</v>
      </c>
      <c r="C2679" s="203" t="s">
        <v>624</v>
      </c>
      <c r="D2679" s="203"/>
      <c r="E2679" s="203" t="s">
        <v>3594</v>
      </c>
      <c r="F2679" s="203" t="s">
        <v>629</v>
      </c>
      <c r="G2679" s="205" t="s">
        <v>629</v>
      </c>
      <c r="H2679" s="203" t="s">
        <v>79</v>
      </c>
      <c r="I2679" s="203" t="s">
        <v>3188</v>
      </c>
      <c r="J2679" s="203" t="s">
        <v>3189</v>
      </c>
      <c r="K2679" s="203" t="s">
        <v>634</v>
      </c>
      <c r="L2679" s="211">
        <v>41589.450289351902</v>
      </c>
      <c r="M2679" s="203" t="s">
        <v>630</v>
      </c>
      <c r="N2679" s="212">
        <v>1</v>
      </c>
      <c r="O2679" s="203" t="s">
        <v>629</v>
      </c>
      <c r="P2679" s="212">
        <v>13101000</v>
      </c>
      <c r="Q2679" s="205">
        <v>1</v>
      </c>
      <c r="R2679" s="203" t="s">
        <v>629</v>
      </c>
      <c r="S2679" s="203" t="s">
        <v>629</v>
      </c>
      <c r="T2679" s="212" t="s">
        <v>629</v>
      </c>
      <c r="U2679" s="224" t="s">
        <v>629</v>
      </c>
    </row>
    <row r="2680" spans="1:23" s="183" customFormat="1" hidden="1">
      <c r="A2680" s="203" t="s">
        <v>622</v>
      </c>
      <c r="B2680" s="203" t="s">
        <v>623</v>
      </c>
      <c r="C2680" s="203" t="s">
        <v>624</v>
      </c>
      <c r="D2680" s="203"/>
      <c r="E2680" s="203" t="s">
        <v>3594</v>
      </c>
      <c r="F2680" s="203" t="s">
        <v>629</v>
      </c>
      <c r="G2680" s="205" t="s">
        <v>629</v>
      </c>
      <c r="H2680" s="203" t="s">
        <v>79</v>
      </c>
      <c r="I2680" s="203" t="s">
        <v>3190</v>
      </c>
      <c r="J2680" s="203" t="s">
        <v>3191</v>
      </c>
      <c r="K2680" s="203" t="s">
        <v>634</v>
      </c>
      <c r="L2680" s="211">
        <v>41589.450289351902</v>
      </c>
      <c r="M2680" s="203" t="s">
        <v>630</v>
      </c>
      <c r="N2680" s="212">
        <v>1</v>
      </c>
      <c r="O2680" s="203" t="s">
        <v>629</v>
      </c>
      <c r="P2680" s="212">
        <v>19287180</v>
      </c>
      <c r="Q2680" s="205">
        <v>1</v>
      </c>
      <c r="R2680" s="203" t="s">
        <v>629</v>
      </c>
      <c r="S2680" s="203" t="s">
        <v>629</v>
      </c>
      <c r="T2680" s="212" t="s">
        <v>629</v>
      </c>
      <c r="U2680" s="224" t="s">
        <v>629</v>
      </c>
    </row>
    <row r="2681" spans="1:23" s="183" customFormat="1" hidden="1">
      <c r="A2681" s="203" t="s">
        <v>622</v>
      </c>
      <c r="B2681" s="203" t="s">
        <v>623</v>
      </c>
      <c r="C2681" s="203" t="s">
        <v>624</v>
      </c>
      <c r="D2681" s="203"/>
      <c r="E2681" s="203" t="s">
        <v>3598</v>
      </c>
      <c r="F2681" s="203" t="s">
        <v>629</v>
      </c>
      <c r="G2681" s="205" t="s">
        <v>629</v>
      </c>
      <c r="H2681" s="203" t="s">
        <v>79</v>
      </c>
      <c r="I2681" s="203" t="s">
        <v>2174</v>
      </c>
      <c r="J2681" s="203" t="s">
        <v>2175</v>
      </c>
      <c r="K2681" s="203" t="s">
        <v>634</v>
      </c>
      <c r="L2681" s="211">
        <v>41605.666666666701</v>
      </c>
      <c r="M2681" s="203" t="s">
        <v>630</v>
      </c>
      <c r="N2681" s="212">
        <v>3</v>
      </c>
      <c r="O2681" s="203" t="s">
        <v>629</v>
      </c>
      <c r="P2681" s="212">
        <v>237195</v>
      </c>
      <c r="Q2681" s="205">
        <v>1</v>
      </c>
      <c r="R2681" s="203" t="s">
        <v>632</v>
      </c>
      <c r="S2681" s="211">
        <v>41611.588576388902</v>
      </c>
      <c r="T2681" s="212">
        <v>-3</v>
      </c>
      <c r="U2681" s="224">
        <v>244530</v>
      </c>
    </row>
    <row r="2682" spans="1:23" s="183" customFormat="1" hidden="1">
      <c r="A2682" s="203" t="s">
        <v>622</v>
      </c>
      <c r="B2682" s="203" t="s">
        <v>623</v>
      </c>
      <c r="C2682" s="203" t="s">
        <v>624</v>
      </c>
      <c r="D2682" s="203"/>
      <c r="E2682" s="203" t="s">
        <v>3599</v>
      </c>
      <c r="F2682" s="203" t="s">
        <v>629</v>
      </c>
      <c r="G2682" s="205" t="s">
        <v>629</v>
      </c>
      <c r="H2682" s="203" t="s">
        <v>79</v>
      </c>
      <c r="I2682" s="203" t="s">
        <v>3144</v>
      </c>
      <c r="J2682" s="203" t="s">
        <v>475</v>
      </c>
      <c r="K2682" s="203" t="s">
        <v>634</v>
      </c>
      <c r="L2682" s="211">
        <v>41600.698321759301</v>
      </c>
      <c r="M2682" s="203" t="s">
        <v>630</v>
      </c>
      <c r="N2682" s="212">
        <v>2</v>
      </c>
      <c r="O2682" s="203" t="s">
        <v>629</v>
      </c>
      <c r="P2682" s="212">
        <v>0</v>
      </c>
      <c r="Q2682" s="205">
        <v>1</v>
      </c>
      <c r="R2682" s="203" t="s">
        <v>629</v>
      </c>
      <c r="S2682" s="203" t="s">
        <v>629</v>
      </c>
      <c r="T2682" s="212" t="s">
        <v>629</v>
      </c>
      <c r="U2682" s="224" t="s">
        <v>629</v>
      </c>
    </row>
    <row r="2683" spans="1:23" s="183" customFormat="1" hidden="1">
      <c r="A2683" s="203" t="s">
        <v>622</v>
      </c>
      <c r="B2683" s="203" t="s">
        <v>623</v>
      </c>
      <c r="C2683" s="203" t="s">
        <v>624</v>
      </c>
      <c r="D2683" s="203"/>
      <c r="E2683" s="203" t="s">
        <v>3599</v>
      </c>
      <c r="F2683" s="203" t="s">
        <v>629</v>
      </c>
      <c r="G2683" s="205" t="s">
        <v>629</v>
      </c>
      <c r="H2683" s="203" t="s">
        <v>79</v>
      </c>
      <c r="I2683" s="203" t="s">
        <v>3145</v>
      </c>
      <c r="J2683" s="203" t="s">
        <v>473</v>
      </c>
      <c r="K2683" s="203" t="s">
        <v>634</v>
      </c>
      <c r="L2683" s="211">
        <v>41600.698321759301</v>
      </c>
      <c r="M2683" s="203" t="s">
        <v>630</v>
      </c>
      <c r="N2683" s="212">
        <v>2</v>
      </c>
      <c r="O2683" s="203" t="s">
        <v>629</v>
      </c>
      <c r="P2683" s="212">
        <v>0</v>
      </c>
      <c r="Q2683" s="205">
        <v>1</v>
      </c>
      <c r="R2683" s="203" t="s">
        <v>629</v>
      </c>
      <c r="S2683" s="203" t="s">
        <v>629</v>
      </c>
      <c r="T2683" s="212" t="s">
        <v>629</v>
      </c>
      <c r="U2683" s="224" t="s">
        <v>629</v>
      </c>
    </row>
    <row r="2684" spans="1:23" s="183" customFormat="1" hidden="1">
      <c r="A2684" s="203" t="s">
        <v>622</v>
      </c>
      <c r="B2684" s="203" t="s">
        <v>623</v>
      </c>
      <c r="C2684" s="203" t="s">
        <v>624</v>
      </c>
      <c r="D2684" s="203"/>
      <c r="E2684" s="203" t="s">
        <v>3599</v>
      </c>
      <c r="F2684" s="203" t="s">
        <v>629</v>
      </c>
      <c r="G2684" s="205" t="s">
        <v>629</v>
      </c>
      <c r="H2684" s="203" t="s">
        <v>79</v>
      </c>
      <c r="I2684" s="203" t="s">
        <v>3600</v>
      </c>
      <c r="J2684" s="203" t="s">
        <v>476</v>
      </c>
      <c r="K2684" s="203" t="s">
        <v>634</v>
      </c>
      <c r="L2684" s="211">
        <v>41600.698321759301</v>
      </c>
      <c r="M2684" s="203" t="s">
        <v>630</v>
      </c>
      <c r="N2684" s="212">
        <v>12</v>
      </c>
      <c r="O2684" s="203" t="s">
        <v>629</v>
      </c>
      <c r="P2684" s="212">
        <v>0</v>
      </c>
      <c r="Q2684" s="205">
        <v>1</v>
      </c>
      <c r="R2684" s="203" t="s">
        <v>629</v>
      </c>
      <c r="S2684" s="203" t="s">
        <v>629</v>
      </c>
      <c r="T2684" s="212" t="s">
        <v>629</v>
      </c>
      <c r="U2684" s="224" t="s">
        <v>629</v>
      </c>
    </row>
    <row r="2685" spans="1:23" s="183" customFormat="1" hidden="1">
      <c r="A2685" s="203" t="s">
        <v>622</v>
      </c>
      <c r="B2685" s="203" t="s">
        <v>623</v>
      </c>
      <c r="C2685" s="203" t="s">
        <v>624</v>
      </c>
      <c r="D2685" s="203"/>
      <c r="E2685" s="203" t="s">
        <v>3601</v>
      </c>
      <c r="F2685" s="203" t="s">
        <v>629</v>
      </c>
      <c r="G2685" s="205" t="s">
        <v>629</v>
      </c>
      <c r="H2685" s="203" t="s">
        <v>79</v>
      </c>
      <c r="I2685" s="203" t="s">
        <v>3602</v>
      </c>
      <c r="J2685" s="203" t="s">
        <v>3603</v>
      </c>
      <c r="K2685" s="203" t="s">
        <v>634</v>
      </c>
      <c r="L2685" s="211">
        <v>41628.435810185198</v>
      </c>
      <c r="M2685" s="203" t="s">
        <v>630</v>
      </c>
      <c r="N2685" s="212">
        <v>1</v>
      </c>
      <c r="O2685" s="203" t="s">
        <v>629</v>
      </c>
      <c r="P2685" s="212">
        <v>0</v>
      </c>
      <c r="Q2685" s="205">
        <v>1</v>
      </c>
      <c r="R2685" s="203" t="s">
        <v>629</v>
      </c>
      <c r="S2685" s="203" t="s">
        <v>629</v>
      </c>
      <c r="T2685" s="212" t="s">
        <v>629</v>
      </c>
      <c r="U2685" s="224" t="s">
        <v>629</v>
      </c>
    </row>
    <row r="2686" spans="1:23" s="183" customFormat="1" hidden="1">
      <c r="A2686" s="203" t="s">
        <v>622</v>
      </c>
      <c r="B2686" s="203" t="s">
        <v>623</v>
      </c>
      <c r="C2686" s="203" t="s">
        <v>624</v>
      </c>
      <c r="D2686" s="203"/>
      <c r="E2686" s="203" t="s">
        <v>3604</v>
      </c>
      <c r="F2686" s="203" t="s">
        <v>629</v>
      </c>
      <c r="G2686" s="205" t="s">
        <v>629</v>
      </c>
      <c r="H2686" s="203" t="s">
        <v>79</v>
      </c>
      <c r="I2686" s="203" t="s">
        <v>3605</v>
      </c>
      <c r="J2686" s="203" t="s">
        <v>3606</v>
      </c>
      <c r="K2686" s="203" t="s">
        <v>634</v>
      </c>
      <c r="L2686" s="211">
        <v>41635.363726851901</v>
      </c>
      <c r="M2686" s="203" t="s">
        <v>630</v>
      </c>
      <c r="N2686" s="212">
        <v>1</v>
      </c>
      <c r="O2686" s="203" t="s">
        <v>629</v>
      </c>
      <c r="P2686" s="212">
        <v>0</v>
      </c>
      <c r="Q2686" s="205">
        <v>1</v>
      </c>
      <c r="R2686" s="203" t="s">
        <v>629</v>
      </c>
      <c r="S2686" s="203" t="s">
        <v>629</v>
      </c>
      <c r="T2686" s="212" t="s">
        <v>629</v>
      </c>
      <c r="U2686" s="224" t="s">
        <v>629</v>
      </c>
    </row>
    <row r="2687" spans="1:23" s="183" customFormat="1" hidden="1">
      <c r="A2687" s="203" t="s">
        <v>622</v>
      </c>
      <c r="B2687" s="203" t="s">
        <v>623</v>
      </c>
      <c r="C2687" s="203" t="s">
        <v>624</v>
      </c>
      <c r="D2687" s="203"/>
      <c r="E2687" s="203" t="s">
        <v>3604</v>
      </c>
      <c r="F2687" s="203" t="s">
        <v>629</v>
      </c>
      <c r="G2687" s="205" t="s">
        <v>629</v>
      </c>
      <c r="H2687" s="203" t="s">
        <v>79</v>
      </c>
      <c r="I2687" s="203" t="s">
        <v>1015</v>
      </c>
      <c r="J2687" s="203" t="s">
        <v>410</v>
      </c>
      <c r="K2687" s="203" t="s">
        <v>629</v>
      </c>
      <c r="L2687" s="211">
        <v>41635.363726851901</v>
      </c>
      <c r="M2687" s="203" t="s">
        <v>630</v>
      </c>
      <c r="N2687" s="212">
        <v>5</v>
      </c>
      <c r="O2687" s="203" t="s">
        <v>629</v>
      </c>
      <c r="P2687" s="212">
        <v>172235</v>
      </c>
      <c r="Q2687" s="205">
        <v>1</v>
      </c>
      <c r="R2687" s="203" t="s">
        <v>629</v>
      </c>
      <c r="S2687" s="203" t="s">
        <v>629</v>
      </c>
      <c r="T2687" s="212" t="s">
        <v>629</v>
      </c>
      <c r="U2687" s="224" t="s">
        <v>629</v>
      </c>
    </row>
    <row r="2688" spans="1:23" s="183" customFormat="1" hidden="1">
      <c r="A2688" s="203" t="s">
        <v>622</v>
      </c>
      <c r="B2688" s="203" t="s">
        <v>623</v>
      </c>
      <c r="C2688" s="203" t="s">
        <v>624</v>
      </c>
      <c r="D2688" s="203"/>
      <c r="E2688" s="203" t="s">
        <v>3604</v>
      </c>
      <c r="F2688" s="203" t="s">
        <v>629</v>
      </c>
      <c r="G2688" s="205" t="s">
        <v>629</v>
      </c>
      <c r="H2688" s="203" t="s">
        <v>79</v>
      </c>
      <c r="I2688" s="203" t="s">
        <v>3268</v>
      </c>
      <c r="J2688" s="203" t="s">
        <v>3269</v>
      </c>
      <c r="K2688" s="203" t="s">
        <v>629</v>
      </c>
      <c r="L2688" s="211">
        <v>41635.363726851901</v>
      </c>
      <c r="M2688" s="203" t="s">
        <v>630</v>
      </c>
      <c r="N2688" s="212">
        <v>5</v>
      </c>
      <c r="O2688" s="203" t="s">
        <v>629</v>
      </c>
      <c r="P2688" s="212">
        <v>9277.5</v>
      </c>
      <c r="Q2688" s="205">
        <v>1</v>
      </c>
      <c r="R2688" s="203" t="s">
        <v>629</v>
      </c>
      <c r="S2688" s="203" t="s">
        <v>629</v>
      </c>
      <c r="T2688" s="212" t="s">
        <v>629</v>
      </c>
      <c r="U2688" s="224" t="s">
        <v>629</v>
      </c>
    </row>
    <row r="2689" spans="1:23" s="183" customFormat="1" hidden="1">
      <c r="A2689" s="203" t="s">
        <v>622</v>
      </c>
      <c r="B2689" s="203" t="s">
        <v>623</v>
      </c>
      <c r="C2689" s="203" t="s">
        <v>624</v>
      </c>
      <c r="D2689" s="228"/>
      <c r="E2689" s="203" t="s">
        <v>3604</v>
      </c>
      <c r="F2689" s="203" t="s">
        <v>629</v>
      </c>
      <c r="G2689" s="205" t="s">
        <v>629</v>
      </c>
      <c r="H2689" s="203" t="s">
        <v>79</v>
      </c>
      <c r="I2689" s="203" t="s">
        <v>3266</v>
      </c>
      <c r="J2689" s="203" t="s">
        <v>3267</v>
      </c>
      <c r="K2689" s="203" t="s">
        <v>629</v>
      </c>
      <c r="L2689" s="211">
        <v>41534.363726851901</v>
      </c>
      <c r="M2689" s="203" t="s">
        <v>630</v>
      </c>
      <c r="N2689" s="212">
        <v>3</v>
      </c>
      <c r="O2689" s="203" t="s">
        <v>629</v>
      </c>
      <c r="P2689" s="212">
        <v>8721.75</v>
      </c>
      <c r="Q2689" s="205">
        <v>1</v>
      </c>
      <c r="R2689" s="203" t="s">
        <v>629</v>
      </c>
      <c r="S2689" s="203" t="s">
        <v>629</v>
      </c>
      <c r="T2689" s="212" t="s">
        <v>629</v>
      </c>
      <c r="U2689" s="224" t="s">
        <v>629</v>
      </c>
    </row>
    <row r="2690" spans="1:23" ht="14.25" customHeight="1">
      <c r="A2690" s="203" t="s">
        <v>622</v>
      </c>
      <c r="B2690" s="203" t="s">
        <v>623</v>
      </c>
      <c r="C2690" s="206" t="s">
        <v>624</v>
      </c>
      <c r="D2690" s="207"/>
      <c r="E2690" s="188" t="s">
        <v>3607</v>
      </c>
      <c r="F2690" s="203" t="s">
        <v>629</v>
      </c>
      <c r="G2690" s="205" t="s">
        <v>629</v>
      </c>
      <c r="H2690" s="206" t="s">
        <v>79</v>
      </c>
      <c r="I2690" s="188" t="s">
        <v>2509</v>
      </c>
      <c r="J2690" s="190" t="s">
        <v>361</v>
      </c>
      <c r="K2690" s="188" t="s">
        <v>634</v>
      </c>
      <c r="L2690" s="213">
        <v>41614.623229166697</v>
      </c>
      <c r="M2690" s="206" t="s">
        <v>674</v>
      </c>
      <c r="N2690" s="214">
        <v>1664</v>
      </c>
      <c r="O2690" s="188" t="s">
        <v>629</v>
      </c>
      <c r="P2690" s="212">
        <v>62230671.359999999</v>
      </c>
      <c r="Q2690" s="225">
        <v>1</v>
      </c>
      <c r="R2690" s="188" t="s">
        <v>632</v>
      </c>
      <c r="S2690" s="213">
        <v>41614.4746759259</v>
      </c>
      <c r="T2690" s="226">
        <v>-1664</v>
      </c>
      <c r="U2690" s="224">
        <v>62233200.640000001</v>
      </c>
      <c r="V2690" s="227">
        <f>L2690-S2690</f>
        <v>0.14855324079690035</v>
      </c>
      <c r="W2690" s="193" t="s">
        <v>635</v>
      </c>
    </row>
    <row r="2691" spans="1:23" s="183" customFormat="1" hidden="1">
      <c r="A2691" s="203" t="s">
        <v>622</v>
      </c>
      <c r="B2691" s="203" t="s">
        <v>623</v>
      </c>
      <c r="C2691" s="203" t="s">
        <v>624</v>
      </c>
      <c r="D2691" s="208"/>
      <c r="E2691" s="203" t="s">
        <v>3608</v>
      </c>
      <c r="F2691" s="203" t="s">
        <v>629</v>
      </c>
      <c r="G2691" s="205" t="s">
        <v>629</v>
      </c>
      <c r="H2691" s="203" t="s">
        <v>79</v>
      </c>
      <c r="I2691" s="203" t="s">
        <v>2509</v>
      </c>
      <c r="J2691" s="203" t="s">
        <v>361</v>
      </c>
      <c r="K2691" s="203" t="s">
        <v>634</v>
      </c>
      <c r="L2691" s="211">
        <v>41614.623229166697</v>
      </c>
      <c r="M2691" s="203" t="s">
        <v>674</v>
      </c>
      <c r="N2691" s="212">
        <v>1664</v>
      </c>
      <c r="O2691" s="203" t="s">
        <v>629</v>
      </c>
      <c r="P2691" s="212">
        <v>62230671.359999999</v>
      </c>
      <c r="Q2691" s="205">
        <v>1</v>
      </c>
      <c r="R2691" s="203" t="s">
        <v>629</v>
      </c>
      <c r="S2691" s="203" t="s">
        <v>629</v>
      </c>
      <c r="T2691" s="212" t="s">
        <v>629</v>
      </c>
      <c r="U2691" s="224" t="s">
        <v>629</v>
      </c>
    </row>
    <row r="2692" spans="1:23" s="183" customFormat="1" hidden="1">
      <c r="A2692" s="203" t="s">
        <v>622</v>
      </c>
      <c r="B2692" s="203" t="s">
        <v>623</v>
      </c>
      <c r="C2692" s="203" t="s">
        <v>624</v>
      </c>
      <c r="D2692" s="228"/>
      <c r="E2692" s="203" t="s">
        <v>3609</v>
      </c>
      <c r="F2692" s="203" t="s">
        <v>629</v>
      </c>
      <c r="G2692" s="205" t="s">
        <v>629</v>
      </c>
      <c r="H2692" s="203" t="s">
        <v>79</v>
      </c>
      <c r="I2692" s="203" t="s">
        <v>2509</v>
      </c>
      <c r="J2692" s="203" t="s">
        <v>361</v>
      </c>
      <c r="K2692" s="203" t="s">
        <v>634</v>
      </c>
      <c r="L2692" s="211">
        <v>41614.623229166697</v>
      </c>
      <c r="M2692" s="203" t="s">
        <v>674</v>
      </c>
      <c r="N2692" s="212">
        <v>1664</v>
      </c>
      <c r="O2692" s="203" t="s">
        <v>629</v>
      </c>
      <c r="P2692" s="212">
        <v>62230671.359999999</v>
      </c>
      <c r="Q2692" s="205">
        <v>1</v>
      </c>
      <c r="R2692" s="203" t="s">
        <v>629</v>
      </c>
      <c r="S2692" s="203" t="s">
        <v>629</v>
      </c>
      <c r="T2692" s="212" t="s">
        <v>629</v>
      </c>
      <c r="U2692" s="224" t="s">
        <v>629</v>
      </c>
    </row>
    <row r="2693" spans="1:23" ht="14.25" customHeight="1">
      <c r="A2693" s="203" t="s">
        <v>622</v>
      </c>
      <c r="B2693" s="203" t="s">
        <v>623</v>
      </c>
      <c r="C2693" s="206" t="s">
        <v>624</v>
      </c>
      <c r="D2693" s="207"/>
      <c r="E2693" s="188" t="s">
        <v>3610</v>
      </c>
      <c r="F2693" s="203" t="s">
        <v>629</v>
      </c>
      <c r="G2693" s="205" t="s">
        <v>629</v>
      </c>
      <c r="H2693" s="206" t="s">
        <v>79</v>
      </c>
      <c r="I2693" s="188" t="s">
        <v>3611</v>
      </c>
      <c r="J2693" s="190" t="s">
        <v>3612</v>
      </c>
      <c r="K2693" s="188" t="s">
        <v>634</v>
      </c>
      <c r="L2693" s="213">
        <v>41620.638391203698</v>
      </c>
      <c r="M2693" s="206" t="s">
        <v>674</v>
      </c>
      <c r="N2693" s="214">
        <v>2912</v>
      </c>
      <c r="O2693" s="188" t="s">
        <v>629</v>
      </c>
      <c r="P2693" s="212">
        <v>102196640</v>
      </c>
      <c r="Q2693" s="225">
        <v>1</v>
      </c>
      <c r="R2693" s="188" t="s">
        <v>632</v>
      </c>
      <c r="S2693" s="213">
        <v>41613.644120370402</v>
      </c>
      <c r="T2693" s="226">
        <v>-2912</v>
      </c>
      <c r="U2693" s="224">
        <v>102196640</v>
      </c>
      <c r="V2693" s="227">
        <f>L2693-S2693</f>
        <v>6.9942708332964685</v>
      </c>
      <c r="W2693" s="193" t="s">
        <v>635</v>
      </c>
    </row>
    <row r="2694" spans="1:23" s="183" customFormat="1" hidden="1">
      <c r="A2694" s="203" t="s">
        <v>622</v>
      </c>
      <c r="B2694" s="203" t="s">
        <v>623</v>
      </c>
      <c r="C2694" s="203" t="s">
        <v>624</v>
      </c>
      <c r="D2694" s="208"/>
      <c r="E2694" s="203" t="s">
        <v>3613</v>
      </c>
      <c r="F2694" s="203" t="s">
        <v>629</v>
      </c>
      <c r="G2694" s="205" t="s">
        <v>629</v>
      </c>
      <c r="H2694" s="203" t="s">
        <v>79</v>
      </c>
      <c r="I2694" s="203" t="s">
        <v>738</v>
      </c>
      <c r="J2694" s="203" t="s">
        <v>739</v>
      </c>
      <c r="K2694" s="203" t="s">
        <v>634</v>
      </c>
      <c r="L2694" s="211">
        <v>41592.373703703699</v>
      </c>
      <c r="M2694" s="203" t="s">
        <v>630</v>
      </c>
      <c r="N2694" s="212">
        <v>1</v>
      </c>
      <c r="O2694" s="203" t="s">
        <v>629</v>
      </c>
      <c r="P2694" s="212">
        <v>1742770.41</v>
      </c>
      <c r="Q2694" s="205">
        <v>1</v>
      </c>
      <c r="R2694" s="203" t="s">
        <v>632</v>
      </c>
      <c r="S2694" s="211">
        <v>41591.651620370401</v>
      </c>
      <c r="T2694" s="212">
        <v>-1</v>
      </c>
      <c r="U2694" s="224">
        <v>1742770.41</v>
      </c>
    </row>
    <row r="2695" spans="1:23" s="183" customFormat="1" hidden="1">
      <c r="A2695" s="203" t="s">
        <v>622</v>
      </c>
      <c r="B2695" s="203" t="s">
        <v>623</v>
      </c>
      <c r="C2695" s="203" t="s">
        <v>624</v>
      </c>
      <c r="D2695" s="203"/>
      <c r="E2695" s="203" t="s">
        <v>3614</v>
      </c>
      <c r="F2695" s="203" t="s">
        <v>629</v>
      </c>
      <c r="G2695" s="205" t="s">
        <v>629</v>
      </c>
      <c r="H2695" s="203" t="s">
        <v>79</v>
      </c>
      <c r="I2695" s="203" t="s">
        <v>3615</v>
      </c>
      <c r="J2695" s="203" t="s">
        <v>3616</v>
      </c>
      <c r="K2695" s="203" t="s">
        <v>634</v>
      </c>
      <c r="L2695" s="211">
        <v>41600.333333333299</v>
      </c>
      <c r="M2695" s="203" t="s">
        <v>630</v>
      </c>
      <c r="N2695" s="212">
        <v>1</v>
      </c>
      <c r="O2695" s="203" t="s">
        <v>629</v>
      </c>
      <c r="P2695" s="212">
        <v>0</v>
      </c>
      <c r="Q2695" s="205">
        <v>1</v>
      </c>
      <c r="R2695" s="203" t="s">
        <v>629</v>
      </c>
      <c r="S2695" s="203" t="s">
        <v>629</v>
      </c>
      <c r="T2695" s="212" t="s">
        <v>629</v>
      </c>
      <c r="U2695" s="224" t="s">
        <v>629</v>
      </c>
    </row>
    <row r="2696" spans="1:23" s="183" customFormat="1" hidden="1">
      <c r="A2696" s="203" t="s">
        <v>622</v>
      </c>
      <c r="B2696" s="203" t="s">
        <v>623</v>
      </c>
      <c r="C2696" s="203" t="s">
        <v>624</v>
      </c>
      <c r="D2696" s="203"/>
      <c r="E2696" s="203" t="s">
        <v>3617</v>
      </c>
      <c r="F2696" s="203" t="s">
        <v>629</v>
      </c>
      <c r="G2696" s="205" t="s">
        <v>629</v>
      </c>
      <c r="H2696" s="203" t="s">
        <v>79</v>
      </c>
      <c r="I2696" s="203" t="s">
        <v>738</v>
      </c>
      <c r="J2696" s="203" t="s">
        <v>739</v>
      </c>
      <c r="K2696" s="203" t="s">
        <v>634</v>
      </c>
      <c r="L2696" s="211">
        <v>41596.646412037</v>
      </c>
      <c r="M2696" s="203" t="s">
        <v>630</v>
      </c>
      <c r="N2696" s="212">
        <v>1</v>
      </c>
      <c r="O2696" s="203" t="s">
        <v>629</v>
      </c>
      <c r="P2696" s="212">
        <v>1742770.41</v>
      </c>
      <c r="Q2696" s="205">
        <v>1</v>
      </c>
      <c r="R2696" s="203" t="s">
        <v>632</v>
      </c>
      <c r="S2696" s="211">
        <v>41593.385648148098</v>
      </c>
      <c r="T2696" s="212">
        <v>-1</v>
      </c>
      <c r="U2696" s="224">
        <v>1742770.41</v>
      </c>
    </row>
    <row r="2697" spans="1:23" s="183" customFormat="1" hidden="1">
      <c r="A2697" s="203" t="s">
        <v>622</v>
      </c>
      <c r="B2697" s="203" t="s">
        <v>623</v>
      </c>
      <c r="C2697" s="203" t="s">
        <v>624</v>
      </c>
      <c r="D2697" s="203"/>
      <c r="E2697" s="203" t="s">
        <v>3618</v>
      </c>
      <c r="F2697" s="203" t="s">
        <v>629</v>
      </c>
      <c r="G2697" s="205" t="s">
        <v>629</v>
      </c>
      <c r="H2697" s="203" t="s">
        <v>79</v>
      </c>
      <c r="I2697" s="203" t="s">
        <v>2468</v>
      </c>
      <c r="J2697" s="203" t="s">
        <v>2750</v>
      </c>
      <c r="K2697" s="203" t="s">
        <v>634</v>
      </c>
      <c r="L2697" s="211">
        <v>41590.333333333299</v>
      </c>
      <c r="M2697" s="203" t="s">
        <v>630</v>
      </c>
      <c r="N2697" s="212">
        <v>1</v>
      </c>
      <c r="O2697" s="203" t="s">
        <v>629</v>
      </c>
      <c r="P2697" s="212">
        <v>1265000</v>
      </c>
      <c r="Q2697" s="205">
        <v>1</v>
      </c>
      <c r="R2697" s="203" t="s">
        <v>632</v>
      </c>
      <c r="S2697" s="211">
        <v>41590.692546296297</v>
      </c>
      <c r="T2697" s="212">
        <v>-1</v>
      </c>
      <c r="U2697" s="224">
        <v>1265000</v>
      </c>
    </row>
    <row r="2698" spans="1:23" s="183" customFormat="1" hidden="1">
      <c r="A2698" s="203" t="s">
        <v>622</v>
      </c>
      <c r="B2698" s="203" t="s">
        <v>623</v>
      </c>
      <c r="C2698" s="203" t="s">
        <v>624</v>
      </c>
      <c r="D2698" s="203"/>
      <c r="E2698" s="203" t="s">
        <v>3619</v>
      </c>
      <c r="F2698" s="203" t="s">
        <v>3620</v>
      </c>
      <c r="G2698" s="205">
        <v>1</v>
      </c>
      <c r="H2698" s="203" t="s">
        <v>79</v>
      </c>
      <c r="I2698" s="203" t="s">
        <v>2468</v>
      </c>
      <c r="J2698" s="203" t="s">
        <v>2750</v>
      </c>
      <c r="K2698" s="203" t="s">
        <v>634</v>
      </c>
      <c r="L2698" s="211">
        <v>41599.475381944401</v>
      </c>
      <c r="M2698" s="203" t="s">
        <v>630</v>
      </c>
      <c r="N2698" s="212">
        <v>1</v>
      </c>
      <c r="O2698" s="203" t="s">
        <v>631</v>
      </c>
      <c r="P2698" s="212">
        <v>1265000</v>
      </c>
      <c r="Q2698" s="205">
        <v>1</v>
      </c>
      <c r="R2698" s="203" t="s">
        <v>632</v>
      </c>
      <c r="S2698" s="211">
        <v>41597.601273148102</v>
      </c>
      <c r="T2698" s="212">
        <v>-1</v>
      </c>
      <c r="U2698" s="224">
        <v>1265000</v>
      </c>
    </row>
    <row r="2699" spans="1:23" s="183" customFormat="1" hidden="1">
      <c r="A2699" s="203" t="s">
        <v>622</v>
      </c>
      <c r="B2699" s="203" t="s">
        <v>623</v>
      </c>
      <c r="C2699" s="203" t="s">
        <v>624</v>
      </c>
      <c r="D2699" s="203"/>
      <c r="E2699" s="203" t="s">
        <v>3619</v>
      </c>
      <c r="F2699" s="203" t="s">
        <v>3620</v>
      </c>
      <c r="G2699" s="205">
        <v>1</v>
      </c>
      <c r="H2699" s="203" t="s">
        <v>79</v>
      </c>
      <c r="I2699" s="203" t="s">
        <v>2468</v>
      </c>
      <c r="J2699" s="203" t="s">
        <v>2750</v>
      </c>
      <c r="K2699" s="203" t="s">
        <v>634</v>
      </c>
      <c r="L2699" s="211">
        <v>41599.475381944401</v>
      </c>
      <c r="M2699" s="203" t="s">
        <v>630</v>
      </c>
      <c r="N2699" s="212">
        <v>1</v>
      </c>
      <c r="O2699" s="203" t="s">
        <v>631</v>
      </c>
      <c r="P2699" s="212">
        <v>1265000</v>
      </c>
      <c r="Q2699" s="205">
        <v>2</v>
      </c>
      <c r="R2699" s="203" t="s">
        <v>632</v>
      </c>
      <c r="S2699" s="211">
        <v>41598.366550925901</v>
      </c>
      <c r="T2699" s="212">
        <v>-1</v>
      </c>
      <c r="U2699" s="224">
        <v>1265000</v>
      </c>
    </row>
    <row r="2700" spans="1:23" s="183" customFormat="1" hidden="1">
      <c r="A2700" s="203" t="s">
        <v>622</v>
      </c>
      <c r="B2700" s="203" t="s">
        <v>623</v>
      </c>
      <c r="C2700" s="203" t="s">
        <v>624</v>
      </c>
      <c r="D2700" s="203"/>
      <c r="E2700" s="203" t="s">
        <v>3619</v>
      </c>
      <c r="F2700" s="203" t="s">
        <v>629</v>
      </c>
      <c r="G2700" s="205" t="s">
        <v>629</v>
      </c>
      <c r="H2700" s="203" t="s">
        <v>79</v>
      </c>
      <c r="I2700" s="203" t="s">
        <v>2468</v>
      </c>
      <c r="J2700" s="203" t="s">
        <v>2750</v>
      </c>
      <c r="K2700" s="203" t="s">
        <v>634</v>
      </c>
      <c r="L2700" s="211">
        <v>41602.334444444401</v>
      </c>
      <c r="M2700" s="203" t="s">
        <v>630</v>
      </c>
      <c r="N2700" s="212">
        <v>1</v>
      </c>
      <c r="O2700" s="203" t="s">
        <v>629</v>
      </c>
      <c r="P2700" s="212">
        <v>1265000</v>
      </c>
      <c r="Q2700" s="205">
        <v>1</v>
      </c>
      <c r="R2700" s="203" t="s">
        <v>632</v>
      </c>
      <c r="S2700" s="211">
        <v>41597.601273148102</v>
      </c>
      <c r="T2700" s="212">
        <v>-1</v>
      </c>
      <c r="U2700" s="224">
        <v>1265000</v>
      </c>
    </row>
    <row r="2701" spans="1:23" s="183" customFormat="1" hidden="1">
      <c r="A2701" s="203" t="s">
        <v>622</v>
      </c>
      <c r="B2701" s="203" t="s">
        <v>623</v>
      </c>
      <c r="C2701" s="203" t="s">
        <v>624</v>
      </c>
      <c r="D2701" s="203"/>
      <c r="E2701" s="203" t="s">
        <v>3619</v>
      </c>
      <c r="F2701" s="203" t="s">
        <v>629</v>
      </c>
      <c r="G2701" s="205" t="s">
        <v>629</v>
      </c>
      <c r="H2701" s="203" t="s">
        <v>79</v>
      </c>
      <c r="I2701" s="203" t="s">
        <v>2468</v>
      </c>
      <c r="J2701" s="203" t="s">
        <v>2750</v>
      </c>
      <c r="K2701" s="203" t="s">
        <v>634</v>
      </c>
      <c r="L2701" s="211">
        <v>41602.334444444401</v>
      </c>
      <c r="M2701" s="203" t="s">
        <v>630</v>
      </c>
      <c r="N2701" s="212">
        <v>1</v>
      </c>
      <c r="O2701" s="203" t="s">
        <v>629</v>
      </c>
      <c r="P2701" s="212">
        <v>1265000</v>
      </c>
      <c r="Q2701" s="205">
        <v>2</v>
      </c>
      <c r="R2701" s="203" t="s">
        <v>632</v>
      </c>
      <c r="S2701" s="211">
        <v>41598.366550925901</v>
      </c>
      <c r="T2701" s="212">
        <v>-1</v>
      </c>
      <c r="U2701" s="224">
        <v>1265000</v>
      </c>
    </row>
    <row r="2702" spans="1:23" s="183" customFormat="1" hidden="1">
      <c r="A2702" s="203" t="s">
        <v>622</v>
      </c>
      <c r="B2702" s="203" t="s">
        <v>623</v>
      </c>
      <c r="C2702" s="203" t="s">
        <v>624</v>
      </c>
      <c r="D2702" s="203"/>
      <c r="E2702" s="203" t="s">
        <v>3621</v>
      </c>
      <c r="F2702" s="203" t="s">
        <v>629</v>
      </c>
      <c r="G2702" s="205" t="s">
        <v>629</v>
      </c>
      <c r="H2702" s="203" t="s">
        <v>79</v>
      </c>
      <c r="I2702" s="203" t="s">
        <v>2433</v>
      </c>
      <c r="J2702" s="203" t="s">
        <v>2434</v>
      </c>
      <c r="K2702" s="203" t="s">
        <v>629</v>
      </c>
      <c r="L2702" s="211">
        <v>41600.625555555598</v>
      </c>
      <c r="M2702" s="203" t="s">
        <v>630</v>
      </c>
      <c r="N2702" s="212">
        <v>2</v>
      </c>
      <c r="O2702" s="203" t="s">
        <v>629</v>
      </c>
      <c r="P2702" s="212">
        <v>5553900</v>
      </c>
      <c r="Q2702" s="205">
        <v>1</v>
      </c>
      <c r="R2702" s="203" t="s">
        <v>632</v>
      </c>
      <c r="S2702" s="211">
        <v>41597.346990740698</v>
      </c>
      <c r="T2702" s="212">
        <v>-2</v>
      </c>
      <c r="U2702" s="224">
        <v>5553900</v>
      </c>
    </row>
    <row r="2703" spans="1:23" s="183" customFormat="1" hidden="1">
      <c r="A2703" s="203" t="s">
        <v>622</v>
      </c>
      <c r="B2703" s="203" t="s">
        <v>623</v>
      </c>
      <c r="C2703" s="203" t="s">
        <v>624</v>
      </c>
      <c r="D2703" s="228"/>
      <c r="E2703" s="203" t="s">
        <v>3622</v>
      </c>
      <c r="F2703" s="203" t="s">
        <v>629</v>
      </c>
      <c r="G2703" s="205" t="s">
        <v>629</v>
      </c>
      <c r="H2703" s="203" t="s">
        <v>79</v>
      </c>
      <c r="I2703" s="203" t="s">
        <v>738</v>
      </c>
      <c r="J2703" s="203" t="s">
        <v>739</v>
      </c>
      <c r="K2703" s="203" t="s">
        <v>634</v>
      </c>
      <c r="L2703" s="211">
        <v>41597.388356481497</v>
      </c>
      <c r="M2703" s="203" t="s">
        <v>630</v>
      </c>
      <c r="N2703" s="212">
        <v>1</v>
      </c>
      <c r="O2703" s="203" t="s">
        <v>629</v>
      </c>
      <c r="P2703" s="212">
        <v>1742770.41</v>
      </c>
      <c r="Q2703" s="205">
        <v>1</v>
      </c>
      <c r="R2703" s="203" t="s">
        <v>632</v>
      </c>
      <c r="S2703" s="211">
        <v>41597.3461342593</v>
      </c>
      <c r="T2703" s="212">
        <v>-1</v>
      </c>
      <c r="U2703" s="224">
        <v>1742770.41</v>
      </c>
    </row>
    <row r="2704" spans="1:23" ht="14.25" customHeight="1">
      <c r="A2704" s="203" t="s">
        <v>622</v>
      </c>
      <c r="B2704" s="203" t="s">
        <v>623</v>
      </c>
      <c r="C2704" s="206" t="s">
        <v>624</v>
      </c>
      <c r="D2704" s="207"/>
      <c r="E2704" s="188" t="s">
        <v>3623</v>
      </c>
      <c r="F2704" s="203" t="s">
        <v>629</v>
      </c>
      <c r="G2704" s="205" t="s">
        <v>629</v>
      </c>
      <c r="H2704" s="206" t="s">
        <v>79</v>
      </c>
      <c r="I2704" s="188" t="s">
        <v>3624</v>
      </c>
      <c r="J2704" s="190" t="s">
        <v>3625</v>
      </c>
      <c r="K2704" s="188" t="s">
        <v>634</v>
      </c>
      <c r="L2704" s="213">
        <v>41612.6196180556</v>
      </c>
      <c r="M2704" s="206" t="s">
        <v>630</v>
      </c>
      <c r="N2704" s="214">
        <v>1</v>
      </c>
      <c r="O2704" s="188" t="s">
        <v>629</v>
      </c>
      <c r="P2704" s="212">
        <v>7000</v>
      </c>
      <c r="Q2704" s="225">
        <v>1</v>
      </c>
      <c r="R2704" s="188" t="s">
        <v>632</v>
      </c>
      <c r="S2704" s="213">
        <v>41607.539074074099</v>
      </c>
      <c r="T2704" s="226">
        <v>-1</v>
      </c>
      <c r="U2704" s="224">
        <v>7000</v>
      </c>
      <c r="V2704" s="227">
        <f>L2704-S2704</f>
        <v>5.0805439815012505</v>
      </c>
      <c r="W2704" s="193" t="s">
        <v>635</v>
      </c>
    </row>
    <row r="2705" spans="1:23" s="183" customFormat="1" hidden="1">
      <c r="A2705" s="203" t="s">
        <v>622</v>
      </c>
      <c r="B2705" s="203" t="s">
        <v>623</v>
      </c>
      <c r="C2705" s="203" t="s">
        <v>624</v>
      </c>
      <c r="D2705" s="204"/>
      <c r="E2705" s="203" t="s">
        <v>3626</v>
      </c>
      <c r="F2705" s="203" t="s">
        <v>629</v>
      </c>
      <c r="G2705" s="205" t="s">
        <v>629</v>
      </c>
      <c r="H2705" s="203" t="s">
        <v>79</v>
      </c>
      <c r="I2705" s="203" t="s">
        <v>3627</v>
      </c>
      <c r="J2705" s="203" t="s">
        <v>3628</v>
      </c>
      <c r="K2705" s="203" t="s">
        <v>634</v>
      </c>
      <c r="L2705" s="211">
        <v>41624.666666666701</v>
      </c>
      <c r="M2705" s="203" t="s">
        <v>630</v>
      </c>
      <c r="N2705" s="212">
        <v>1</v>
      </c>
      <c r="O2705" s="203" t="s">
        <v>629</v>
      </c>
      <c r="P2705" s="212">
        <v>0</v>
      </c>
      <c r="Q2705" s="205">
        <v>1</v>
      </c>
      <c r="R2705" s="203" t="s">
        <v>629</v>
      </c>
      <c r="S2705" s="203" t="s">
        <v>629</v>
      </c>
      <c r="T2705" s="212" t="s">
        <v>629</v>
      </c>
      <c r="U2705" s="224" t="s">
        <v>629</v>
      </c>
    </row>
    <row r="2706" spans="1:23" ht="14.25" customHeight="1">
      <c r="A2706" s="203" t="s">
        <v>622</v>
      </c>
      <c r="B2706" s="203" t="s">
        <v>623</v>
      </c>
      <c r="C2706" s="206" t="s">
        <v>624</v>
      </c>
      <c r="D2706" s="207"/>
      <c r="E2706" s="188" t="s">
        <v>3629</v>
      </c>
      <c r="F2706" s="203" t="s">
        <v>3630</v>
      </c>
      <c r="G2706" s="205">
        <v>1</v>
      </c>
      <c r="H2706" s="206" t="s">
        <v>79</v>
      </c>
      <c r="I2706" s="188" t="s">
        <v>2482</v>
      </c>
      <c r="J2706" s="190" t="s">
        <v>2483</v>
      </c>
      <c r="K2706" s="188" t="s">
        <v>634</v>
      </c>
      <c r="L2706" s="213">
        <v>41618.625127314801</v>
      </c>
      <c r="M2706" s="206" t="s">
        <v>630</v>
      </c>
      <c r="N2706" s="214">
        <v>2</v>
      </c>
      <c r="O2706" s="188" t="s">
        <v>631</v>
      </c>
      <c r="P2706" s="212">
        <v>731500</v>
      </c>
      <c r="Q2706" s="225">
        <v>1</v>
      </c>
      <c r="R2706" s="188" t="s">
        <v>632</v>
      </c>
      <c r="S2706" s="213">
        <v>41610.583842592598</v>
      </c>
      <c r="T2706" s="226">
        <v>-2</v>
      </c>
      <c r="U2706" s="224">
        <v>731500</v>
      </c>
      <c r="V2706" s="227">
        <f>L2706-S2706</f>
        <v>8.0412847222032724</v>
      </c>
      <c r="W2706" s="193" t="s">
        <v>635</v>
      </c>
    </row>
    <row r="2707" spans="1:23" s="183" customFormat="1" hidden="1">
      <c r="A2707" s="203" t="s">
        <v>622</v>
      </c>
      <c r="B2707" s="203" t="s">
        <v>623</v>
      </c>
      <c r="C2707" s="203" t="s">
        <v>624</v>
      </c>
      <c r="D2707" s="208"/>
      <c r="E2707" s="203" t="s">
        <v>3631</v>
      </c>
      <c r="F2707" s="203" t="s">
        <v>629</v>
      </c>
      <c r="G2707" s="205" t="s">
        <v>629</v>
      </c>
      <c r="H2707" s="203" t="s">
        <v>79</v>
      </c>
      <c r="I2707" s="203" t="s">
        <v>3632</v>
      </c>
      <c r="J2707" s="203" t="s">
        <v>3633</v>
      </c>
      <c r="K2707" s="203" t="s">
        <v>634</v>
      </c>
      <c r="L2707" s="211">
        <v>41600.366932870398</v>
      </c>
      <c r="M2707" s="203" t="s">
        <v>630</v>
      </c>
      <c r="N2707" s="212">
        <v>1</v>
      </c>
      <c r="O2707" s="203" t="s">
        <v>629</v>
      </c>
      <c r="P2707" s="212">
        <v>843730</v>
      </c>
      <c r="Q2707" s="205">
        <v>1</v>
      </c>
      <c r="R2707" s="203" t="s">
        <v>632</v>
      </c>
      <c r="S2707" s="211">
        <v>41599.404652777797</v>
      </c>
      <c r="T2707" s="212">
        <v>-1</v>
      </c>
      <c r="U2707" s="224">
        <v>843730</v>
      </c>
    </row>
    <row r="2708" spans="1:23" s="183" customFormat="1" hidden="1">
      <c r="A2708" s="203" t="s">
        <v>622</v>
      </c>
      <c r="B2708" s="203" t="s">
        <v>623</v>
      </c>
      <c r="C2708" s="203" t="s">
        <v>624</v>
      </c>
      <c r="D2708" s="203"/>
      <c r="E2708" s="203" t="s">
        <v>3634</v>
      </c>
      <c r="F2708" s="203" t="s">
        <v>3635</v>
      </c>
      <c r="G2708" s="205">
        <v>1</v>
      </c>
      <c r="H2708" s="203" t="s">
        <v>79</v>
      </c>
      <c r="I2708" s="203" t="s">
        <v>1936</v>
      </c>
      <c r="J2708" s="203" t="s">
        <v>1937</v>
      </c>
      <c r="K2708" s="203" t="s">
        <v>634</v>
      </c>
      <c r="L2708" s="211">
        <v>41607.333101851902</v>
      </c>
      <c r="M2708" s="203" t="s">
        <v>630</v>
      </c>
      <c r="N2708" s="212">
        <v>1</v>
      </c>
      <c r="O2708" s="203" t="s">
        <v>631</v>
      </c>
      <c r="P2708" s="212">
        <v>139095</v>
      </c>
      <c r="Q2708" s="205">
        <v>1</v>
      </c>
      <c r="R2708" s="203" t="s">
        <v>632</v>
      </c>
      <c r="S2708" s="211">
        <v>41604.448634259301</v>
      </c>
      <c r="T2708" s="212">
        <v>-1</v>
      </c>
      <c r="U2708" s="224">
        <v>139095</v>
      </c>
    </row>
    <row r="2709" spans="1:23" s="183" customFormat="1" hidden="1">
      <c r="A2709" s="203" t="s">
        <v>622</v>
      </c>
      <c r="B2709" s="203" t="s">
        <v>623</v>
      </c>
      <c r="C2709" s="203" t="s">
        <v>624</v>
      </c>
      <c r="D2709" s="228"/>
      <c r="E2709" s="203" t="s">
        <v>3634</v>
      </c>
      <c r="F2709" s="203" t="s">
        <v>3635</v>
      </c>
      <c r="G2709" s="205">
        <v>2</v>
      </c>
      <c r="H2709" s="203" t="s">
        <v>79</v>
      </c>
      <c r="I2709" s="203" t="s">
        <v>1934</v>
      </c>
      <c r="J2709" s="203" t="s">
        <v>2066</v>
      </c>
      <c r="K2709" s="203" t="s">
        <v>634</v>
      </c>
      <c r="L2709" s="211">
        <v>41607.333101851902</v>
      </c>
      <c r="M2709" s="203" t="s">
        <v>630</v>
      </c>
      <c r="N2709" s="212">
        <v>1</v>
      </c>
      <c r="O2709" s="203" t="s">
        <v>1190</v>
      </c>
      <c r="P2709" s="212">
        <v>327380.61</v>
      </c>
      <c r="Q2709" s="205">
        <v>1</v>
      </c>
      <c r="R2709" s="203" t="s">
        <v>632</v>
      </c>
      <c r="S2709" s="211">
        <v>41604.448645833298</v>
      </c>
      <c r="T2709" s="212">
        <v>-1</v>
      </c>
      <c r="U2709" s="224">
        <v>327380.61</v>
      </c>
    </row>
    <row r="2710" spans="1:23" ht="14.25" customHeight="1">
      <c r="A2710" s="203" t="s">
        <v>622</v>
      </c>
      <c r="B2710" s="203" t="s">
        <v>623</v>
      </c>
      <c r="C2710" s="206" t="s">
        <v>624</v>
      </c>
      <c r="D2710" s="207"/>
      <c r="E2710" s="188" t="s">
        <v>3634</v>
      </c>
      <c r="F2710" s="203" t="s">
        <v>3636</v>
      </c>
      <c r="G2710" s="205">
        <v>1</v>
      </c>
      <c r="H2710" s="206" t="s">
        <v>79</v>
      </c>
      <c r="I2710" s="188" t="s">
        <v>3288</v>
      </c>
      <c r="J2710" s="190" t="s">
        <v>3289</v>
      </c>
      <c r="K2710" s="188" t="s">
        <v>634</v>
      </c>
      <c r="L2710" s="213">
        <v>41614.462939814803</v>
      </c>
      <c r="M2710" s="206" t="s">
        <v>630</v>
      </c>
      <c r="N2710" s="214">
        <v>4</v>
      </c>
      <c r="O2710" s="188" t="s">
        <v>725</v>
      </c>
      <c r="P2710" s="212">
        <v>65200</v>
      </c>
      <c r="Q2710" s="225">
        <v>1</v>
      </c>
      <c r="R2710" s="188" t="s">
        <v>632</v>
      </c>
      <c r="S2710" s="213">
        <v>41607.540555555599</v>
      </c>
      <c r="T2710" s="226">
        <v>-4</v>
      </c>
      <c r="U2710" s="224">
        <v>65200</v>
      </c>
      <c r="V2710" s="227">
        <f t="shared" ref="V2710:V2716" si="18">L2710-S2710</f>
        <v>6.9223842592036817</v>
      </c>
      <c r="W2710" s="193" t="s">
        <v>635</v>
      </c>
    </row>
    <row r="2711" spans="1:23" s="183" customFormat="1" hidden="1">
      <c r="A2711" s="203" t="s">
        <v>622</v>
      </c>
      <c r="B2711" s="203" t="s">
        <v>623</v>
      </c>
      <c r="C2711" s="203" t="s">
        <v>624</v>
      </c>
      <c r="D2711" s="208"/>
      <c r="E2711" s="203" t="s">
        <v>3637</v>
      </c>
      <c r="F2711" s="203" t="s">
        <v>629</v>
      </c>
      <c r="G2711" s="205" t="s">
        <v>629</v>
      </c>
      <c r="H2711" s="203" t="s">
        <v>79</v>
      </c>
      <c r="I2711" s="203" t="s">
        <v>826</v>
      </c>
      <c r="J2711" s="203" t="s">
        <v>527</v>
      </c>
      <c r="K2711" s="203" t="s">
        <v>634</v>
      </c>
      <c r="L2711" s="211">
        <v>41607.625</v>
      </c>
      <c r="M2711" s="203" t="s">
        <v>630</v>
      </c>
      <c r="N2711" s="212">
        <v>1</v>
      </c>
      <c r="O2711" s="203" t="s">
        <v>629</v>
      </c>
      <c r="P2711" s="212">
        <v>259875</v>
      </c>
      <c r="Q2711" s="205">
        <v>1</v>
      </c>
      <c r="R2711" s="203" t="s">
        <v>632</v>
      </c>
      <c r="S2711" s="211">
        <v>41604.645902777796</v>
      </c>
      <c r="T2711" s="212">
        <v>-1</v>
      </c>
      <c r="U2711" s="224">
        <v>259875</v>
      </c>
    </row>
    <row r="2712" spans="1:23" s="183" customFormat="1" hidden="1">
      <c r="A2712" s="203" t="s">
        <v>622</v>
      </c>
      <c r="B2712" s="203" t="s">
        <v>623</v>
      </c>
      <c r="C2712" s="203" t="s">
        <v>624</v>
      </c>
      <c r="D2712" s="203"/>
      <c r="E2712" s="203" t="s">
        <v>3638</v>
      </c>
      <c r="F2712" s="203" t="s">
        <v>629</v>
      </c>
      <c r="G2712" s="205" t="s">
        <v>629</v>
      </c>
      <c r="H2712" s="203" t="s">
        <v>79</v>
      </c>
      <c r="I2712" s="203" t="s">
        <v>3639</v>
      </c>
      <c r="J2712" s="203" t="s">
        <v>3640</v>
      </c>
      <c r="K2712" s="203" t="s">
        <v>634</v>
      </c>
      <c r="L2712" s="211">
        <v>41607.625</v>
      </c>
      <c r="M2712" s="203" t="s">
        <v>630</v>
      </c>
      <c r="N2712" s="212">
        <v>1</v>
      </c>
      <c r="O2712" s="203" t="s">
        <v>629</v>
      </c>
      <c r="P2712" s="212">
        <v>95000</v>
      </c>
      <c r="Q2712" s="205">
        <v>1</v>
      </c>
      <c r="R2712" s="203" t="s">
        <v>632</v>
      </c>
      <c r="S2712" s="211">
        <v>41604.645138888904</v>
      </c>
      <c r="T2712" s="212">
        <v>-1</v>
      </c>
      <c r="U2712" s="224">
        <v>95000</v>
      </c>
    </row>
    <row r="2713" spans="1:23" s="183" customFormat="1" hidden="1">
      <c r="A2713" s="203" t="s">
        <v>622</v>
      </c>
      <c r="B2713" s="203" t="s">
        <v>623</v>
      </c>
      <c r="C2713" s="203" t="s">
        <v>624</v>
      </c>
      <c r="D2713" s="228"/>
      <c r="E2713" s="203" t="s">
        <v>3638</v>
      </c>
      <c r="F2713" s="203" t="s">
        <v>629</v>
      </c>
      <c r="G2713" s="205" t="s">
        <v>629</v>
      </c>
      <c r="H2713" s="203" t="s">
        <v>79</v>
      </c>
      <c r="I2713" s="203" t="s">
        <v>3583</v>
      </c>
      <c r="J2713" s="203" t="s">
        <v>3584</v>
      </c>
      <c r="K2713" s="203" t="s">
        <v>634</v>
      </c>
      <c r="L2713" s="211">
        <v>41607.625</v>
      </c>
      <c r="M2713" s="203" t="s">
        <v>630</v>
      </c>
      <c r="N2713" s="212">
        <v>4</v>
      </c>
      <c r="O2713" s="203" t="s">
        <v>629</v>
      </c>
      <c r="P2713" s="212">
        <v>741000</v>
      </c>
      <c r="Q2713" s="205">
        <v>1</v>
      </c>
      <c r="R2713" s="203" t="s">
        <v>632</v>
      </c>
      <c r="S2713" s="211">
        <v>41604.645138888904</v>
      </c>
      <c r="T2713" s="212">
        <v>-4</v>
      </c>
      <c r="U2713" s="224">
        <v>741000</v>
      </c>
    </row>
    <row r="2714" spans="1:23" ht="14.25" customHeight="1">
      <c r="A2714" s="203" t="s">
        <v>622</v>
      </c>
      <c r="B2714" s="203" t="s">
        <v>623</v>
      </c>
      <c r="C2714" s="206" t="s">
        <v>624</v>
      </c>
      <c r="D2714" s="207"/>
      <c r="E2714" s="188" t="s">
        <v>3641</v>
      </c>
      <c r="F2714" s="203" t="s">
        <v>629</v>
      </c>
      <c r="G2714" s="205" t="s">
        <v>629</v>
      </c>
      <c r="H2714" s="206" t="s">
        <v>79</v>
      </c>
      <c r="I2714" s="188" t="s">
        <v>3642</v>
      </c>
      <c r="J2714" s="190" t="s">
        <v>3643</v>
      </c>
      <c r="K2714" s="188" t="s">
        <v>634</v>
      </c>
      <c r="L2714" s="213">
        <v>41633.625</v>
      </c>
      <c r="M2714" s="206" t="s">
        <v>630</v>
      </c>
      <c r="N2714" s="214">
        <v>30</v>
      </c>
      <c r="O2714" s="188" t="s">
        <v>629</v>
      </c>
      <c r="P2714" s="212">
        <v>198000</v>
      </c>
      <c r="Q2714" s="225">
        <v>1</v>
      </c>
      <c r="R2714" s="188" t="s">
        <v>632</v>
      </c>
      <c r="S2714" s="213">
        <v>41631.600115740701</v>
      </c>
      <c r="T2714" s="226">
        <v>-30</v>
      </c>
      <c r="U2714" s="224">
        <v>198000</v>
      </c>
      <c r="V2714" s="227">
        <f t="shared" si="18"/>
        <v>2.0248842592991423</v>
      </c>
      <c r="W2714" s="193" t="s">
        <v>635</v>
      </c>
    </row>
    <row r="2715" spans="1:23" ht="14.25" customHeight="1">
      <c r="A2715" s="203" t="s">
        <v>622</v>
      </c>
      <c r="B2715" s="203" t="s">
        <v>623</v>
      </c>
      <c r="C2715" s="206" t="s">
        <v>624</v>
      </c>
      <c r="D2715" s="207"/>
      <c r="E2715" s="188" t="s">
        <v>3641</v>
      </c>
      <c r="F2715" s="203" t="s">
        <v>629</v>
      </c>
      <c r="G2715" s="205" t="s">
        <v>629</v>
      </c>
      <c r="H2715" s="206" t="s">
        <v>79</v>
      </c>
      <c r="I2715" s="188" t="s">
        <v>1511</v>
      </c>
      <c r="J2715" s="190" t="s">
        <v>1512</v>
      </c>
      <c r="K2715" s="188" t="s">
        <v>634</v>
      </c>
      <c r="L2715" s="213">
        <v>41633.625</v>
      </c>
      <c r="M2715" s="206" t="s">
        <v>630</v>
      </c>
      <c r="N2715" s="214">
        <v>1</v>
      </c>
      <c r="O2715" s="188" t="s">
        <v>629</v>
      </c>
      <c r="P2715" s="212">
        <v>99275</v>
      </c>
      <c r="Q2715" s="225">
        <v>1</v>
      </c>
      <c r="R2715" s="188" t="s">
        <v>632</v>
      </c>
      <c r="S2715" s="213">
        <v>41631.600104166697</v>
      </c>
      <c r="T2715" s="226">
        <v>-1</v>
      </c>
      <c r="U2715" s="224">
        <v>99275</v>
      </c>
      <c r="V2715" s="227">
        <f t="shared" si="18"/>
        <v>2.0248958333031624</v>
      </c>
      <c r="W2715" s="193" t="s">
        <v>635</v>
      </c>
    </row>
    <row r="2716" spans="1:23" ht="14.25" customHeight="1">
      <c r="A2716" s="203" t="s">
        <v>622</v>
      </c>
      <c r="B2716" s="203" t="s">
        <v>623</v>
      </c>
      <c r="C2716" s="206" t="s">
        <v>624</v>
      </c>
      <c r="D2716" s="207"/>
      <c r="E2716" s="188" t="s">
        <v>3644</v>
      </c>
      <c r="F2716" s="203" t="s">
        <v>3645</v>
      </c>
      <c r="G2716" s="205">
        <v>1</v>
      </c>
      <c r="H2716" s="206" t="s">
        <v>79</v>
      </c>
      <c r="I2716" s="188" t="s">
        <v>2931</v>
      </c>
      <c r="J2716" s="190" t="s">
        <v>2932</v>
      </c>
      <c r="K2716" s="188" t="s">
        <v>2933</v>
      </c>
      <c r="L2716" s="213">
        <v>41614.625115740702</v>
      </c>
      <c r="M2716" s="206" t="s">
        <v>630</v>
      </c>
      <c r="N2716" s="214">
        <v>1</v>
      </c>
      <c r="O2716" s="188" t="s">
        <v>631</v>
      </c>
      <c r="P2716" s="212">
        <v>3311000</v>
      </c>
      <c r="Q2716" s="225">
        <v>1</v>
      </c>
      <c r="R2716" s="188" t="s">
        <v>632</v>
      </c>
      <c r="S2716" s="213">
        <v>41613.665694444397</v>
      </c>
      <c r="T2716" s="226">
        <v>-1</v>
      </c>
      <c r="U2716" s="224">
        <v>3311000</v>
      </c>
      <c r="V2716" s="227">
        <f t="shared" si="18"/>
        <v>0.95942129630566342</v>
      </c>
      <c r="W2716" s="193" t="s">
        <v>635</v>
      </c>
    </row>
    <row r="2717" spans="1:23" s="183" customFormat="1" hidden="1">
      <c r="A2717" s="203" t="s">
        <v>622</v>
      </c>
      <c r="B2717" s="203" t="s">
        <v>623</v>
      </c>
      <c r="C2717" s="203" t="s">
        <v>624</v>
      </c>
      <c r="D2717" s="208"/>
      <c r="E2717" s="203" t="s">
        <v>3646</v>
      </c>
      <c r="F2717" s="203" t="s">
        <v>629</v>
      </c>
      <c r="G2717" s="205" t="s">
        <v>629</v>
      </c>
      <c r="H2717" s="203" t="s">
        <v>79</v>
      </c>
      <c r="I2717" s="203" t="s">
        <v>3647</v>
      </c>
      <c r="J2717" s="203" t="s">
        <v>3648</v>
      </c>
      <c r="K2717" s="203" t="s">
        <v>634</v>
      </c>
      <c r="L2717" s="211">
        <v>41603.510775463001</v>
      </c>
      <c r="M2717" s="203" t="s">
        <v>630</v>
      </c>
      <c r="N2717" s="212">
        <v>2</v>
      </c>
      <c r="O2717" s="203" t="s">
        <v>629</v>
      </c>
      <c r="P2717" s="212">
        <v>29792000</v>
      </c>
      <c r="Q2717" s="205">
        <v>1</v>
      </c>
      <c r="R2717" s="203" t="s">
        <v>632</v>
      </c>
      <c r="S2717" s="211">
        <v>41603.452685185199</v>
      </c>
      <c r="T2717" s="212">
        <v>-2</v>
      </c>
      <c r="U2717" s="224">
        <v>29792000</v>
      </c>
    </row>
    <row r="2718" spans="1:23" s="183" customFormat="1" hidden="1">
      <c r="A2718" s="203" t="s">
        <v>622</v>
      </c>
      <c r="B2718" s="203" t="s">
        <v>623</v>
      </c>
      <c r="C2718" s="203" t="s">
        <v>624</v>
      </c>
      <c r="D2718" s="203"/>
      <c r="E2718" s="203" t="s">
        <v>3649</v>
      </c>
      <c r="F2718" s="203" t="s">
        <v>629</v>
      </c>
      <c r="G2718" s="205" t="s">
        <v>629</v>
      </c>
      <c r="H2718" s="203" t="s">
        <v>79</v>
      </c>
      <c r="I2718" s="203" t="s">
        <v>3650</v>
      </c>
      <c r="J2718" s="203" t="s">
        <v>3229</v>
      </c>
      <c r="K2718" s="203" t="s">
        <v>634</v>
      </c>
      <c r="L2718" s="211">
        <v>41614.625127314801</v>
      </c>
      <c r="M2718" s="203" t="s">
        <v>630</v>
      </c>
      <c r="N2718" s="212">
        <v>2</v>
      </c>
      <c r="O2718" s="203" t="s">
        <v>629</v>
      </c>
      <c r="P2718" s="212">
        <v>0</v>
      </c>
      <c r="Q2718" s="205">
        <v>1</v>
      </c>
      <c r="R2718" s="203" t="s">
        <v>629</v>
      </c>
      <c r="S2718" s="203" t="s">
        <v>629</v>
      </c>
      <c r="T2718" s="212" t="s">
        <v>629</v>
      </c>
      <c r="U2718" s="224" t="s">
        <v>629</v>
      </c>
    </row>
    <row r="2719" spans="1:23" s="183" customFormat="1" hidden="1">
      <c r="A2719" s="203" t="s">
        <v>622</v>
      </c>
      <c r="B2719" s="203" t="s">
        <v>623</v>
      </c>
      <c r="C2719" s="203" t="s">
        <v>624</v>
      </c>
      <c r="D2719" s="203"/>
      <c r="E2719" s="203" t="s">
        <v>3651</v>
      </c>
      <c r="F2719" s="203" t="s">
        <v>629</v>
      </c>
      <c r="G2719" s="205" t="s">
        <v>629</v>
      </c>
      <c r="H2719" s="203" t="s">
        <v>79</v>
      </c>
      <c r="I2719" s="203" t="s">
        <v>3240</v>
      </c>
      <c r="J2719" s="203" t="s">
        <v>531</v>
      </c>
      <c r="K2719" s="203" t="s">
        <v>634</v>
      </c>
      <c r="L2719" s="211">
        <v>41628.4067939815</v>
      </c>
      <c r="M2719" s="203" t="s">
        <v>630</v>
      </c>
      <c r="N2719" s="212">
        <v>4</v>
      </c>
      <c r="O2719" s="203" t="s">
        <v>629</v>
      </c>
      <c r="P2719" s="212">
        <v>439266.68</v>
      </c>
      <c r="Q2719" s="205">
        <v>1</v>
      </c>
      <c r="R2719" s="203" t="s">
        <v>629</v>
      </c>
      <c r="S2719" s="203" t="s">
        <v>629</v>
      </c>
      <c r="T2719" s="212" t="s">
        <v>629</v>
      </c>
      <c r="U2719" s="224" t="s">
        <v>629</v>
      </c>
    </row>
    <row r="2720" spans="1:23" s="183" customFormat="1" hidden="1">
      <c r="A2720" s="203" t="s">
        <v>622</v>
      </c>
      <c r="B2720" s="203" t="s">
        <v>623</v>
      </c>
      <c r="C2720" s="203" t="s">
        <v>624</v>
      </c>
      <c r="D2720" s="203"/>
      <c r="E2720" s="203" t="s">
        <v>3651</v>
      </c>
      <c r="F2720" s="203" t="s">
        <v>629</v>
      </c>
      <c r="G2720" s="205" t="s">
        <v>629</v>
      </c>
      <c r="H2720" s="203" t="s">
        <v>79</v>
      </c>
      <c r="I2720" s="203" t="s">
        <v>3652</v>
      </c>
      <c r="J2720" s="203" t="s">
        <v>511</v>
      </c>
      <c r="K2720" s="203" t="s">
        <v>634</v>
      </c>
      <c r="L2720" s="211">
        <v>41628.625</v>
      </c>
      <c r="M2720" s="203" t="s">
        <v>630</v>
      </c>
      <c r="N2720" s="212">
        <v>6</v>
      </c>
      <c r="O2720" s="203" t="s">
        <v>629</v>
      </c>
      <c r="P2720" s="212">
        <v>0</v>
      </c>
      <c r="Q2720" s="205">
        <v>1</v>
      </c>
      <c r="R2720" s="203" t="s">
        <v>629</v>
      </c>
      <c r="S2720" s="203" t="s">
        <v>629</v>
      </c>
      <c r="T2720" s="212" t="s">
        <v>629</v>
      </c>
      <c r="U2720" s="224" t="s">
        <v>629</v>
      </c>
    </row>
    <row r="2721" spans="1:23" s="183" customFormat="1" hidden="1">
      <c r="A2721" s="203" t="s">
        <v>622</v>
      </c>
      <c r="B2721" s="203" t="s">
        <v>623</v>
      </c>
      <c r="C2721" s="203" t="s">
        <v>624</v>
      </c>
      <c r="D2721" s="203"/>
      <c r="E2721" s="203" t="s">
        <v>3653</v>
      </c>
      <c r="F2721" s="203" t="s">
        <v>629</v>
      </c>
      <c r="G2721" s="205" t="s">
        <v>629</v>
      </c>
      <c r="H2721" s="203" t="s">
        <v>79</v>
      </c>
      <c r="I2721" s="203" t="s">
        <v>2266</v>
      </c>
      <c r="J2721" s="203" t="s">
        <v>530</v>
      </c>
      <c r="K2721" s="203" t="s">
        <v>634</v>
      </c>
      <c r="L2721" s="211">
        <v>41603.390451388899</v>
      </c>
      <c r="M2721" s="203" t="s">
        <v>630</v>
      </c>
      <c r="N2721" s="212">
        <v>1</v>
      </c>
      <c r="O2721" s="203" t="s">
        <v>629</v>
      </c>
      <c r="P2721" s="212">
        <v>11580250</v>
      </c>
      <c r="Q2721" s="205">
        <v>1</v>
      </c>
      <c r="R2721" s="203" t="s">
        <v>632</v>
      </c>
      <c r="S2721" s="211">
        <v>41603.447581018503</v>
      </c>
      <c r="T2721" s="212">
        <v>-1</v>
      </c>
      <c r="U2721" s="224">
        <v>11580250</v>
      </c>
    </row>
    <row r="2722" spans="1:23" s="183" customFormat="1" hidden="1">
      <c r="A2722" s="203" t="s">
        <v>622</v>
      </c>
      <c r="B2722" s="203" t="s">
        <v>623</v>
      </c>
      <c r="C2722" s="203" t="s">
        <v>624</v>
      </c>
      <c r="D2722" s="203"/>
      <c r="E2722" s="203" t="s">
        <v>3654</v>
      </c>
      <c r="F2722" s="203" t="s">
        <v>629</v>
      </c>
      <c r="G2722" s="205" t="s">
        <v>629</v>
      </c>
      <c r="H2722" s="203" t="s">
        <v>79</v>
      </c>
      <c r="I2722" s="203" t="s">
        <v>3655</v>
      </c>
      <c r="J2722" s="203" t="s">
        <v>3656</v>
      </c>
      <c r="K2722" s="203" t="s">
        <v>634</v>
      </c>
      <c r="L2722" s="211">
        <v>41631.625</v>
      </c>
      <c r="M2722" s="203" t="s">
        <v>630</v>
      </c>
      <c r="N2722" s="212">
        <v>1</v>
      </c>
      <c r="O2722" s="203" t="s">
        <v>629</v>
      </c>
      <c r="P2722" s="212">
        <v>5225000</v>
      </c>
      <c r="Q2722" s="205">
        <v>1</v>
      </c>
      <c r="R2722" s="203" t="s">
        <v>629</v>
      </c>
      <c r="S2722" s="203" t="s">
        <v>629</v>
      </c>
      <c r="T2722" s="212" t="s">
        <v>629</v>
      </c>
      <c r="U2722" s="224" t="s">
        <v>629</v>
      </c>
    </row>
    <row r="2723" spans="1:23" s="183" customFormat="1" hidden="1">
      <c r="A2723" s="203" t="s">
        <v>622</v>
      </c>
      <c r="B2723" s="203" t="s">
        <v>623</v>
      </c>
      <c r="C2723" s="203" t="s">
        <v>624</v>
      </c>
      <c r="D2723" s="203"/>
      <c r="E2723" s="203" t="s">
        <v>3657</v>
      </c>
      <c r="F2723" s="203" t="s">
        <v>629</v>
      </c>
      <c r="G2723" s="205" t="s">
        <v>629</v>
      </c>
      <c r="H2723" s="203" t="s">
        <v>79</v>
      </c>
      <c r="I2723" s="203" t="s">
        <v>738</v>
      </c>
      <c r="J2723" s="203" t="s">
        <v>739</v>
      </c>
      <c r="K2723" s="203" t="s">
        <v>634</v>
      </c>
      <c r="L2723" s="211">
        <v>41607.625023148103</v>
      </c>
      <c r="M2723" s="203" t="s">
        <v>630</v>
      </c>
      <c r="N2723" s="212">
        <v>1</v>
      </c>
      <c r="O2723" s="203" t="s">
        <v>629</v>
      </c>
      <c r="P2723" s="212">
        <v>1742770.41</v>
      </c>
      <c r="Q2723" s="205">
        <v>1</v>
      </c>
      <c r="R2723" s="203" t="s">
        <v>632</v>
      </c>
      <c r="S2723" s="211">
        <v>41603.612129629597</v>
      </c>
      <c r="T2723" s="212">
        <v>-1</v>
      </c>
      <c r="U2723" s="224">
        <v>1742770.41</v>
      </c>
    </row>
    <row r="2724" spans="1:23" s="183" customFormat="1" hidden="1">
      <c r="A2724" s="203" t="s">
        <v>622</v>
      </c>
      <c r="B2724" s="203" t="s">
        <v>623</v>
      </c>
      <c r="C2724" s="203" t="s">
        <v>624</v>
      </c>
      <c r="D2724" s="203"/>
      <c r="E2724" s="203" t="s">
        <v>3658</v>
      </c>
      <c r="F2724" s="203" t="s">
        <v>629</v>
      </c>
      <c r="G2724" s="205" t="s">
        <v>629</v>
      </c>
      <c r="H2724" s="203" t="s">
        <v>79</v>
      </c>
      <c r="I2724" s="203" t="s">
        <v>1934</v>
      </c>
      <c r="J2724" s="203" t="s">
        <v>2066</v>
      </c>
      <c r="K2724" s="203" t="s">
        <v>634</v>
      </c>
      <c r="L2724" s="211">
        <v>41607.324317129598</v>
      </c>
      <c r="M2724" s="203" t="s">
        <v>630</v>
      </c>
      <c r="N2724" s="212">
        <v>1</v>
      </c>
      <c r="O2724" s="203" t="s">
        <v>629</v>
      </c>
      <c r="P2724" s="212">
        <v>327380.61</v>
      </c>
      <c r="Q2724" s="205">
        <v>1</v>
      </c>
      <c r="R2724" s="203" t="s">
        <v>632</v>
      </c>
      <c r="S2724" s="211">
        <v>41604.449780092596</v>
      </c>
      <c r="T2724" s="212">
        <v>-1</v>
      </c>
      <c r="U2724" s="224">
        <v>327380.61</v>
      </c>
    </row>
    <row r="2725" spans="1:23" s="183" customFormat="1" hidden="1">
      <c r="A2725" s="203" t="s">
        <v>622</v>
      </c>
      <c r="B2725" s="203" t="s">
        <v>623</v>
      </c>
      <c r="C2725" s="203" t="s">
        <v>624</v>
      </c>
      <c r="D2725" s="203"/>
      <c r="E2725" s="203" t="s">
        <v>3658</v>
      </c>
      <c r="F2725" s="203" t="s">
        <v>629</v>
      </c>
      <c r="G2725" s="205" t="s">
        <v>629</v>
      </c>
      <c r="H2725" s="203" t="s">
        <v>79</v>
      </c>
      <c r="I2725" s="203" t="s">
        <v>1936</v>
      </c>
      <c r="J2725" s="203" t="s">
        <v>1937</v>
      </c>
      <c r="K2725" s="203" t="s">
        <v>634</v>
      </c>
      <c r="L2725" s="211">
        <v>41607.324317129598</v>
      </c>
      <c r="M2725" s="203" t="s">
        <v>630</v>
      </c>
      <c r="N2725" s="212">
        <v>1</v>
      </c>
      <c r="O2725" s="203" t="s">
        <v>629</v>
      </c>
      <c r="P2725" s="212">
        <v>139095</v>
      </c>
      <c r="Q2725" s="205">
        <v>1</v>
      </c>
      <c r="R2725" s="203" t="s">
        <v>632</v>
      </c>
      <c r="S2725" s="211">
        <v>41604.449768518498</v>
      </c>
      <c r="T2725" s="212">
        <v>-1</v>
      </c>
      <c r="U2725" s="224">
        <v>139095</v>
      </c>
    </row>
    <row r="2726" spans="1:23" s="183" customFormat="1" hidden="1">
      <c r="A2726" s="203" t="s">
        <v>622</v>
      </c>
      <c r="B2726" s="203" t="s">
        <v>623</v>
      </c>
      <c r="C2726" s="203" t="s">
        <v>624</v>
      </c>
      <c r="D2726" s="203"/>
      <c r="E2726" s="203" t="s">
        <v>3659</v>
      </c>
      <c r="F2726" s="203" t="s">
        <v>629</v>
      </c>
      <c r="G2726" s="205" t="s">
        <v>629</v>
      </c>
      <c r="H2726" s="203" t="s">
        <v>79</v>
      </c>
      <c r="I2726" s="203" t="s">
        <v>3660</v>
      </c>
      <c r="J2726" s="203" t="s">
        <v>3661</v>
      </c>
      <c r="K2726" s="203" t="s">
        <v>634</v>
      </c>
      <c r="L2726" s="211">
        <v>41632.608854166698</v>
      </c>
      <c r="M2726" s="203" t="s">
        <v>630</v>
      </c>
      <c r="N2726" s="212">
        <v>1</v>
      </c>
      <c r="O2726" s="203" t="s">
        <v>629</v>
      </c>
      <c r="P2726" s="212">
        <v>0</v>
      </c>
      <c r="Q2726" s="205">
        <v>1</v>
      </c>
      <c r="R2726" s="203" t="s">
        <v>629</v>
      </c>
      <c r="S2726" s="203" t="s">
        <v>629</v>
      </c>
      <c r="T2726" s="212" t="s">
        <v>629</v>
      </c>
      <c r="U2726" s="224" t="s">
        <v>629</v>
      </c>
    </row>
    <row r="2727" spans="1:23" s="183" customFormat="1" hidden="1">
      <c r="A2727" s="203" t="s">
        <v>622</v>
      </c>
      <c r="B2727" s="203" t="s">
        <v>623</v>
      </c>
      <c r="C2727" s="203" t="s">
        <v>624</v>
      </c>
      <c r="D2727" s="203"/>
      <c r="E2727" s="203" t="s">
        <v>3662</v>
      </c>
      <c r="F2727" s="203" t="s">
        <v>629</v>
      </c>
      <c r="G2727" s="205" t="s">
        <v>629</v>
      </c>
      <c r="H2727" s="203" t="s">
        <v>79</v>
      </c>
      <c r="I2727" s="203" t="s">
        <v>2971</v>
      </c>
      <c r="J2727" s="203" t="s">
        <v>438</v>
      </c>
      <c r="K2727" s="203" t="s">
        <v>634</v>
      </c>
      <c r="L2727" s="211">
        <v>41626.666666666701</v>
      </c>
      <c r="M2727" s="203" t="s">
        <v>630</v>
      </c>
      <c r="N2727" s="212">
        <v>1</v>
      </c>
      <c r="O2727" s="203" t="s">
        <v>629</v>
      </c>
      <c r="P2727" s="212">
        <v>2506350</v>
      </c>
      <c r="Q2727" s="205">
        <v>1</v>
      </c>
      <c r="R2727" s="203" t="s">
        <v>629</v>
      </c>
      <c r="S2727" s="203" t="s">
        <v>629</v>
      </c>
      <c r="T2727" s="212" t="s">
        <v>629</v>
      </c>
      <c r="U2727" s="224" t="s">
        <v>629</v>
      </c>
    </row>
    <row r="2728" spans="1:23" s="183" customFormat="1" hidden="1">
      <c r="A2728" s="203" t="s">
        <v>622</v>
      </c>
      <c r="B2728" s="203" t="s">
        <v>623</v>
      </c>
      <c r="C2728" s="203" t="s">
        <v>624</v>
      </c>
      <c r="D2728" s="203"/>
      <c r="E2728" s="203" t="s">
        <v>3663</v>
      </c>
      <c r="F2728" s="203" t="s">
        <v>629</v>
      </c>
      <c r="G2728" s="205" t="s">
        <v>629</v>
      </c>
      <c r="H2728" s="203" t="s">
        <v>79</v>
      </c>
      <c r="I2728" s="203" t="s">
        <v>3664</v>
      </c>
      <c r="J2728" s="203" t="s">
        <v>513</v>
      </c>
      <c r="K2728" s="203" t="s">
        <v>634</v>
      </c>
      <c r="L2728" s="211">
        <v>41626.628564814797</v>
      </c>
      <c r="M2728" s="203" t="s">
        <v>630</v>
      </c>
      <c r="N2728" s="212">
        <v>2</v>
      </c>
      <c r="O2728" s="203" t="s">
        <v>629</v>
      </c>
      <c r="P2728" s="212">
        <v>0</v>
      </c>
      <c r="Q2728" s="205">
        <v>1</v>
      </c>
      <c r="R2728" s="203" t="s">
        <v>629</v>
      </c>
      <c r="S2728" s="203" t="s">
        <v>629</v>
      </c>
      <c r="T2728" s="212" t="s">
        <v>629</v>
      </c>
      <c r="U2728" s="224" t="s">
        <v>629</v>
      </c>
    </row>
    <row r="2729" spans="1:23" s="183" customFormat="1" hidden="1">
      <c r="A2729" s="203" t="s">
        <v>622</v>
      </c>
      <c r="B2729" s="203" t="s">
        <v>623</v>
      </c>
      <c r="C2729" s="203" t="s">
        <v>624</v>
      </c>
      <c r="D2729" s="228"/>
      <c r="E2729" s="203" t="s">
        <v>3663</v>
      </c>
      <c r="F2729" s="203" t="s">
        <v>629</v>
      </c>
      <c r="G2729" s="205" t="s">
        <v>629</v>
      </c>
      <c r="H2729" s="203" t="s">
        <v>79</v>
      </c>
      <c r="I2729" s="203" t="s">
        <v>3665</v>
      </c>
      <c r="J2729" s="203" t="s">
        <v>514</v>
      </c>
      <c r="K2729" s="203" t="s">
        <v>634</v>
      </c>
      <c r="L2729" s="211">
        <v>41628.628564814797</v>
      </c>
      <c r="M2729" s="203" t="s">
        <v>630</v>
      </c>
      <c r="N2729" s="212">
        <v>8</v>
      </c>
      <c r="O2729" s="203" t="s">
        <v>629</v>
      </c>
      <c r="P2729" s="212">
        <v>0</v>
      </c>
      <c r="Q2729" s="205">
        <v>1</v>
      </c>
      <c r="R2729" s="203" t="s">
        <v>629</v>
      </c>
      <c r="S2729" s="203" t="s">
        <v>629</v>
      </c>
      <c r="T2729" s="212" t="s">
        <v>629</v>
      </c>
      <c r="U2729" s="224" t="s">
        <v>629</v>
      </c>
    </row>
    <row r="2730" spans="1:23" ht="14.25" customHeight="1">
      <c r="A2730" s="203" t="s">
        <v>622</v>
      </c>
      <c r="B2730" s="203" t="s">
        <v>623</v>
      </c>
      <c r="C2730" s="206" t="s">
        <v>624</v>
      </c>
      <c r="D2730" s="207"/>
      <c r="E2730" s="188" t="s">
        <v>3666</v>
      </c>
      <c r="F2730" s="203" t="s">
        <v>629</v>
      </c>
      <c r="G2730" s="205" t="s">
        <v>629</v>
      </c>
      <c r="H2730" s="206" t="s">
        <v>79</v>
      </c>
      <c r="I2730" s="188" t="s">
        <v>2482</v>
      </c>
      <c r="J2730" s="190" t="s">
        <v>2483</v>
      </c>
      <c r="K2730" s="188" t="s">
        <v>634</v>
      </c>
      <c r="L2730" s="213">
        <v>41613.625381944403</v>
      </c>
      <c r="M2730" s="206" t="s">
        <v>630</v>
      </c>
      <c r="N2730" s="214">
        <v>4</v>
      </c>
      <c r="O2730" s="188" t="s">
        <v>629</v>
      </c>
      <c r="P2730" s="212">
        <v>1463000</v>
      </c>
      <c r="Q2730" s="225">
        <v>1</v>
      </c>
      <c r="R2730" s="188" t="s">
        <v>632</v>
      </c>
      <c r="S2730" s="213">
        <v>41606.482199074097</v>
      </c>
      <c r="T2730" s="226">
        <v>-4</v>
      </c>
      <c r="U2730" s="224">
        <v>1463000</v>
      </c>
      <c r="V2730" s="227">
        <f t="shared" ref="V2730:V2739" si="19">L2730-S2730</f>
        <v>7.143182870306191</v>
      </c>
      <c r="W2730" s="193" t="s">
        <v>635</v>
      </c>
    </row>
    <row r="2731" spans="1:23" s="183" customFormat="1" hidden="1">
      <c r="A2731" s="203" t="s">
        <v>622</v>
      </c>
      <c r="B2731" s="203" t="s">
        <v>623</v>
      </c>
      <c r="C2731" s="203" t="s">
        <v>624</v>
      </c>
      <c r="D2731" s="208"/>
      <c r="E2731" s="203" t="s">
        <v>3667</v>
      </c>
      <c r="F2731" s="203" t="s">
        <v>629</v>
      </c>
      <c r="G2731" s="205" t="s">
        <v>629</v>
      </c>
      <c r="H2731" s="203" t="s">
        <v>79</v>
      </c>
      <c r="I2731" s="203" t="s">
        <v>3664</v>
      </c>
      <c r="J2731" s="203" t="s">
        <v>513</v>
      </c>
      <c r="K2731" s="203" t="s">
        <v>634</v>
      </c>
      <c r="L2731" s="211">
        <v>41627.625</v>
      </c>
      <c r="M2731" s="203" t="s">
        <v>630</v>
      </c>
      <c r="N2731" s="212">
        <v>2</v>
      </c>
      <c r="O2731" s="203" t="s">
        <v>629</v>
      </c>
      <c r="P2731" s="212">
        <v>0</v>
      </c>
      <c r="Q2731" s="205">
        <v>1</v>
      </c>
      <c r="R2731" s="203" t="s">
        <v>629</v>
      </c>
      <c r="S2731" s="203" t="s">
        <v>629</v>
      </c>
      <c r="T2731" s="212" t="s">
        <v>629</v>
      </c>
      <c r="U2731" s="224" t="s">
        <v>629</v>
      </c>
    </row>
    <row r="2732" spans="1:23" s="183" customFormat="1" hidden="1">
      <c r="A2732" s="203" t="s">
        <v>622</v>
      </c>
      <c r="B2732" s="203" t="s">
        <v>623</v>
      </c>
      <c r="C2732" s="203" t="s">
        <v>624</v>
      </c>
      <c r="D2732" s="228"/>
      <c r="E2732" s="203" t="s">
        <v>3667</v>
      </c>
      <c r="F2732" s="203" t="s">
        <v>629</v>
      </c>
      <c r="G2732" s="205" t="s">
        <v>629</v>
      </c>
      <c r="H2732" s="203" t="s">
        <v>79</v>
      </c>
      <c r="I2732" s="203" t="s">
        <v>3665</v>
      </c>
      <c r="J2732" s="203" t="s">
        <v>514</v>
      </c>
      <c r="K2732" s="203" t="s">
        <v>634</v>
      </c>
      <c r="L2732" s="211">
        <v>41627.625</v>
      </c>
      <c r="M2732" s="203" t="s">
        <v>630</v>
      </c>
      <c r="N2732" s="212">
        <v>8</v>
      </c>
      <c r="O2732" s="203" t="s">
        <v>629</v>
      </c>
      <c r="P2732" s="212">
        <v>0</v>
      </c>
      <c r="Q2732" s="205">
        <v>1</v>
      </c>
      <c r="R2732" s="203" t="s">
        <v>629</v>
      </c>
      <c r="S2732" s="203" t="s">
        <v>629</v>
      </c>
      <c r="T2732" s="212" t="s">
        <v>629</v>
      </c>
      <c r="U2732" s="224" t="s">
        <v>629</v>
      </c>
    </row>
    <row r="2733" spans="1:23" ht="14.25" customHeight="1">
      <c r="A2733" s="203" t="s">
        <v>622</v>
      </c>
      <c r="B2733" s="203" t="s">
        <v>623</v>
      </c>
      <c r="C2733" s="206" t="s">
        <v>624</v>
      </c>
      <c r="D2733" s="207"/>
      <c r="E2733" s="188" t="s">
        <v>3668</v>
      </c>
      <c r="F2733" s="203" t="s">
        <v>629</v>
      </c>
      <c r="G2733" s="205" t="s">
        <v>629</v>
      </c>
      <c r="H2733" s="206" t="s">
        <v>79</v>
      </c>
      <c r="I2733" s="188" t="s">
        <v>783</v>
      </c>
      <c r="J2733" s="190" t="s">
        <v>466</v>
      </c>
      <c r="K2733" s="188" t="s">
        <v>634</v>
      </c>
      <c r="L2733" s="213">
        <v>41617.625</v>
      </c>
      <c r="M2733" s="206" t="s">
        <v>630</v>
      </c>
      <c r="N2733" s="214">
        <v>1</v>
      </c>
      <c r="O2733" s="188" t="s">
        <v>629</v>
      </c>
      <c r="P2733" s="212">
        <v>124093</v>
      </c>
      <c r="Q2733" s="225">
        <v>1</v>
      </c>
      <c r="R2733" s="188" t="s">
        <v>632</v>
      </c>
      <c r="S2733" s="213">
        <v>41610.660717592596</v>
      </c>
      <c r="T2733" s="226">
        <v>-1</v>
      </c>
      <c r="U2733" s="224">
        <v>124093</v>
      </c>
      <c r="V2733" s="227">
        <f t="shared" si="19"/>
        <v>6.9642824074035161</v>
      </c>
      <c r="W2733" s="193" t="s">
        <v>635</v>
      </c>
    </row>
    <row r="2734" spans="1:23" s="183" customFormat="1" hidden="1">
      <c r="A2734" s="203" t="s">
        <v>622</v>
      </c>
      <c r="B2734" s="203" t="s">
        <v>623</v>
      </c>
      <c r="C2734" s="203" t="s">
        <v>624</v>
      </c>
      <c r="D2734" s="204"/>
      <c r="E2734" s="203" t="s">
        <v>3669</v>
      </c>
      <c r="F2734" s="203" t="s">
        <v>629</v>
      </c>
      <c r="G2734" s="205" t="s">
        <v>629</v>
      </c>
      <c r="H2734" s="203" t="s">
        <v>79</v>
      </c>
      <c r="I2734" s="203" t="s">
        <v>738</v>
      </c>
      <c r="J2734" s="203" t="s">
        <v>739</v>
      </c>
      <c r="K2734" s="203" t="s">
        <v>634</v>
      </c>
      <c r="L2734" s="211">
        <v>41631.625</v>
      </c>
      <c r="M2734" s="203" t="s">
        <v>630</v>
      </c>
      <c r="N2734" s="212">
        <v>1</v>
      </c>
      <c r="O2734" s="203" t="s">
        <v>629</v>
      </c>
      <c r="P2734" s="212">
        <v>1742770.41</v>
      </c>
      <c r="Q2734" s="205">
        <v>1</v>
      </c>
      <c r="R2734" s="203" t="s">
        <v>629</v>
      </c>
      <c r="S2734" s="203" t="s">
        <v>629</v>
      </c>
      <c r="T2734" s="212" t="s">
        <v>629</v>
      </c>
      <c r="U2734" s="224" t="s">
        <v>629</v>
      </c>
    </row>
    <row r="2735" spans="1:23" ht="14.25" customHeight="1">
      <c r="A2735" s="203" t="s">
        <v>622</v>
      </c>
      <c r="B2735" s="203" t="s">
        <v>623</v>
      </c>
      <c r="C2735" s="206" t="s">
        <v>624</v>
      </c>
      <c r="D2735" s="207"/>
      <c r="E2735" s="188" t="s">
        <v>3670</v>
      </c>
      <c r="F2735" s="203" t="s">
        <v>629</v>
      </c>
      <c r="G2735" s="205" t="s">
        <v>629</v>
      </c>
      <c r="H2735" s="206" t="s">
        <v>79</v>
      </c>
      <c r="I2735" s="188" t="s">
        <v>3164</v>
      </c>
      <c r="J2735" s="190" t="s">
        <v>3165</v>
      </c>
      <c r="K2735" s="188" t="s">
        <v>634</v>
      </c>
      <c r="L2735" s="213">
        <v>41619.625</v>
      </c>
      <c r="M2735" s="206" t="s">
        <v>630</v>
      </c>
      <c r="N2735" s="214">
        <v>1</v>
      </c>
      <c r="O2735" s="188" t="s">
        <v>629</v>
      </c>
      <c r="P2735" s="212">
        <v>73150</v>
      </c>
      <c r="Q2735" s="225">
        <v>1</v>
      </c>
      <c r="R2735" s="188" t="s">
        <v>632</v>
      </c>
      <c r="S2735" s="213">
        <v>41613.644791666702</v>
      </c>
      <c r="T2735" s="226">
        <v>-1</v>
      </c>
      <c r="U2735" s="224">
        <v>73150</v>
      </c>
      <c r="V2735" s="227">
        <f t="shared" si="19"/>
        <v>5.9802083332979237</v>
      </c>
      <c r="W2735" s="193" t="s">
        <v>635</v>
      </c>
    </row>
    <row r="2736" spans="1:23" ht="14.25" customHeight="1">
      <c r="A2736" s="203" t="s">
        <v>622</v>
      </c>
      <c r="B2736" s="203" t="s">
        <v>623</v>
      </c>
      <c r="C2736" s="206" t="s">
        <v>624</v>
      </c>
      <c r="D2736" s="207"/>
      <c r="E2736" s="188" t="s">
        <v>3670</v>
      </c>
      <c r="F2736" s="203" t="s">
        <v>629</v>
      </c>
      <c r="G2736" s="205" t="s">
        <v>629</v>
      </c>
      <c r="H2736" s="206" t="s">
        <v>79</v>
      </c>
      <c r="I2736" s="188" t="s">
        <v>2472</v>
      </c>
      <c r="J2736" s="190" t="s">
        <v>2473</v>
      </c>
      <c r="K2736" s="188" t="s">
        <v>634</v>
      </c>
      <c r="L2736" s="213">
        <v>41619.625</v>
      </c>
      <c r="M2736" s="206" t="s">
        <v>630</v>
      </c>
      <c r="N2736" s="214">
        <v>1</v>
      </c>
      <c r="O2736" s="188" t="s">
        <v>629</v>
      </c>
      <c r="P2736" s="212">
        <v>12350</v>
      </c>
      <c r="Q2736" s="225">
        <v>1</v>
      </c>
      <c r="R2736" s="188" t="s">
        <v>632</v>
      </c>
      <c r="S2736" s="213">
        <v>41613.644791666702</v>
      </c>
      <c r="T2736" s="226">
        <v>-1</v>
      </c>
      <c r="U2736" s="224">
        <v>12350</v>
      </c>
      <c r="V2736" s="227">
        <f t="shared" si="19"/>
        <v>5.9802083332979237</v>
      </c>
      <c r="W2736" s="193" t="s">
        <v>635</v>
      </c>
    </row>
    <row r="2737" spans="1:23" ht="14.25" customHeight="1">
      <c r="A2737" s="203" t="s">
        <v>622</v>
      </c>
      <c r="B2737" s="203" t="s">
        <v>623</v>
      </c>
      <c r="C2737" s="206" t="s">
        <v>624</v>
      </c>
      <c r="D2737" s="207"/>
      <c r="E2737" s="188" t="s">
        <v>3671</v>
      </c>
      <c r="F2737" s="203" t="s">
        <v>629</v>
      </c>
      <c r="G2737" s="205" t="s">
        <v>629</v>
      </c>
      <c r="H2737" s="206" t="s">
        <v>79</v>
      </c>
      <c r="I2737" s="188" t="s">
        <v>1112</v>
      </c>
      <c r="J2737" s="190" t="s">
        <v>1113</v>
      </c>
      <c r="K2737" s="188" t="s">
        <v>634</v>
      </c>
      <c r="L2737" s="213">
        <v>41618.625</v>
      </c>
      <c r="M2737" s="206" t="s">
        <v>674</v>
      </c>
      <c r="N2737" s="214">
        <v>3</v>
      </c>
      <c r="O2737" s="188" t="s">
        <v>629</v>
      </c>
      <c r="P2737" s="212">
        <v>9678900</v>
      </c>
      <c r="Q2737" s="225">
        <v>1</v>
      </c>
      <c r="R2737" s="188" t="s">
        <v>632</v>
      </c>
      <c r="S2737" s="213">
        <v>41612.636481481502</v>
      </c>
      <c r="T2737" s="226">
        <v>-3</v>
      </c>
      <c r="U2737" s="224">
        <v>9678900</v>
      </c>
      <c r="V2737" s="227">
        <f t="shared" si="19"/>
        <v>5.9885185184975853</v>
      </c>
      <c r="W2737" s="193" t="s">
        <v>635</v>
      </c>
    </row>
    <row r="2738" spans="1:23" ht="14.25" customHeight="1">
      <c r="A2738" s="203" t="s">
        <v>622</v>
      </c>
      <c r="B2738" s="203" t="s">
        <v>623</v>
      </c>
      <c r="C2738" s="206" t="s">
        <v>624</v>
      </c>
      <c r="D2738" s="207"/>
      <c r="E2738" s="188" t="s">
        <v>3671</v>
      </c>
      <c r="F2738" s="203" t="s">
        <v>629</v>
      </c>
      <c r="G2738" s="205" t="s">
        <v>629</v>
      </c>
      <c r="H2738" s="206" t="s">
        <v>79</v>
      </c>
      <c r="I2738" s="188" t="s">
        <v>1299</v>
      </c>
      <c r="J2738" s="190" t="s">
        <v>1300</v>
      </c>
      <c r="K2738" s="188" t="s">
        <v>634</v>
      </c>
      <c r="L2738" s="213">
        <v>41618.625</v>
      </c>
      <c r="M2738" s="206" t="s">
        <v>674</v>
      </c>
      <c r="N2738" s="214">
        <v>25</v>
      </c>
      <c r="O2738" s="188" t="s">
        <v>629</v>
      </c>
      <c r="P2738" s="212">
        <v>710125</v>
      </c>
      <c r="Q2738" s="225">
        <v>1</v>
      </c>
      <c r="R2738" s="188" t="s">
        <v>632</v>
      </c>
      <c r="S2738" s="213">
        <v>41612.636481481502</v>
      </c>
      <c r="T2738" s="226">
        <v>-25</v>
      </c>
      <c r="U2738" s="224">
        <v>710125</v>
      </c>
      <c r="V2738" s="227">
        <f t="shared" si="19"/>
        <v>5.9885185184975853</v>
      </c>
      <c r="W2738" s="193" t="s">
        <v>635</v>
      </c>
    </row>
    <row r="2739" spans="1:23" s="183" customFormat="1">
      <c r="A2739" s="203" t="s">
        <v>622</v>
      </c>
      <c r="B2739" s="203" t="s">
        <v>623</v>
      </c>
      <c r="C2739" s="206" t="s">
        <v>624</v>
      </c>
      <c r="D2739" s="207"/>
      <c r="E2739" s="203" t="s">
        <v>3672</v>
      </c>
      <c r="F2739" s="203" t="s">
        <v>629</v>
      </c>
      <c r="G2739" s="205" t="s">
        <v>629</v>
      </c>
      <c r="H2739" s="206" t="s">
        <v>79</v>
      </c>
      <c r="I2739" s="203" t="s">
        <v>3238</v>
      </c>
      <c r="J2739" s="203" t="s">
        <v>394</v>
      </c>
      <c r="K2739" s="203" t="s">
        <v>634</v>
      </c>
      <c r="L2739" s="211">
        <v>41614.625081018501</v>
      </c>
      <c r="M2739" s="206" t="s">
        <v>630</v>
      </c>
      <c r="N2739" s="212">
        <v>4</v>
      </c>
      <c r="O2739" s="203" t="s">
        <v>629</v>
      </c>
      <c r="P2739" s="212">
        <v>435600</v>
      </c>
      <c r="Q2739" s="225">
        <v>1</v>
      </c>
      <c r="R2739" s="203" t="s">
        <v>632</v>
      </c>
      <c r="S2739" s="229">
        <v>41631.599398148202</v>
      </c>
      <c r="T2739" s="226">
        <v>-4</v>
      </c>
      <c r="U2739" s="224">
        <v>363000</v>
      </c>
      <c r="V2739" s="227">
        <f t="shared" si="19"/>
        <v>-16.974317129701376</v>
      </c>
      <c r="W2739" s="230" t="s">
        <v>3530</v>
      </c>
    </row>
    <row r="2740" spans="1:23" s="183" customFormat="1" hidden="1">
      <c r="A2740" s="203" t="s">
        <v>622</v>
      </c>
      <c r="B2740" s="203" t="s">
        <v>623</v>
      </c>
      <c r="C2740" s="203" t="s">
        <v>624</v>
      </c>
      <c r="D2740" s="208"/>
      <c r="E2740" s="203" t="s">
        <v>3673</v>
      </c>
      <c r="F2740" s="203" t="s">
        <v>629</v>
      </c>
      <c r="G2740" s="205" t="s">
        <v>629</v>
      </c>
      <c r="H2740" s="203" t="s">
        <v>79</v>
      </c>
      <c r="I2740" s="203" t="s">
        <v>3674</v>
      </c>
      <c r="J2740" s="203" t="s">
        <v>3675</v>
      </c>
      <c r="K2740" s="203" t="s">
        <v>634</v>
      </c>
      <c r="L2740" s="211">
        <v>41621.625</v>
      </c>
      <c r="M2740" s="203" t="s">
        <v>630</v>
      </c>
      <c r="N2740" s="212">
        <v>5</v>
      </c>
      <c r="O2740" s="203" t="s">
        <v>629</v>
      </c>
      <c r="P2740" s="212">
        <v>0</v>
      </c>
      <c r="Q2740" s="205">
        <v>1</v>
      </c>
      <c r="R2740" s="203" t="s">
        <v>629</v>
      </c>
      <c r="S2740" s="203" t="s">
        <v>629</v>
      </c>
      <c r="T2740" s="212" t="s">
        <v>629</v>
      </c>
      <c r="U2740" s="224" t="s">
        <v>629</v>
      </c>
    </row>
    <row r="2741" spans="1:23" s="183" customFormat="1" hidden="1">
      <c r="A2741" s="203" t="s">
        <v>622</v>
      </c>
      <c r="B2741" s="203" t="s">
        <v>623</v>
      </c>
      <c r="C2741" s="203" t="s">
        <v>624</v>
      </c>
      <c r="D2741" s="228"/>
      <c r="E2741" s="203" t="s">
        <v>3676</v>
      </c>
      <c r="F2741" s="203" t="s">
        <v>629</v>
      </c>
      <c r="G2741" s="205" t="s">
        <v>629</v>
      </c>
      <c r="H2741" s="203" t="s">
        <v>79</v>
      </c>
      <c r="I2741" s="203" t="s">
        <v>3677</v>
      </c>
      <c r="J2741" s="203" t="s">
        <v>3678</v>
      </c>
      <c r="K2741" s="203" t="s">
        <v>634</v>
      </c>
      <c r="L2741" s="211">
        <v>41626.625555555598</v>
      </c>
      <c r="M2741" s="203" t="s">
        <v>630</v>
      </c>
      <c r="N2741" s="212">
        <v>4</v>
      </c>
      <c r="O2741" s="203" t="s">
        <v>629</v>
      </c>
      <c r="P2741" s="212">
        <v>0</v>
      </c>
      <c r="Q2741" s="205">
        <v>1</v>
      </c>
      <c r="R2741" s="203" t="s">
        <v>629</v>
      </c>
      <c r="S2741" s="203" t="s">
        <v>629</v>
      </c>
      <c r="T2741" s="212" t="s">
        <v>629</v>
      </c>
      <c r="U2741" s="224" t="s">
        <v>629</v>
      </c>
    </row>
    <row r="2742" spans="1:23" ht="14.25" customHeight="1">
      <c r="A2742" s="203" t="s">
        <v>622</v>
      </c>
      <c r="B2742" s="203" t="s">
        <v>623</v>
      </c>
      <c r="C2742" s="206" t="s">
        <v>624</v>
      </c>
      <c r="D2742" s="207"/>
      <c r="E2742" s="188" t="s">
        <v>3679</v>
      </c>
      <c r="F2742" s="203" t="s">
        <v>629</v>
      </c>
      <c r="G2742" s="205" t="s">
        <v>629</v>
      </c>
      <c r="H2742" s="206" t="s">
        <v>79</v>
      </c>
      <c r="I2742" s="188" t="s">
        <v>886</v>
      </c>
      <c r="J2742" s="190" t="s">
        <v>887</v>
      </c>
      <c r="K2742" s="188" t="s">
        <v>634</v>
      </c>
      <c r="L2742" s="213">
        <v>41611.625567129602</v>
      </c>
      <c r="M2742" s="206" t="s">
        <v>630</v>
      </c>
      <c r="N2742" s="214">
        <v>6</v>
      </c>
      <c r="O2742" s="188" t="s">
        <v>629</v>
      </c>
      <c r="P2742" s="212">
        <v>9600000</v>
      </c>
      <c r="Q2742" s="225">
        <v>1</v>
      </c>
      <c r="R2742" s="188" t="s">
        <v>632</v>
      </c>
      <c r="S2742" s="213">
        <v>41611.581527777802</v>
      </c>
      <c r="T2742" s="226">
        <v>-6</v>
      </c>
      <c r="U2742" s="224">
        <v>9600000</v>
      </c>
      <c r="V2742" s="227">
        <f t="shared" ref="V2742:V2751" si="20">L2742-S2742</f>
        <v>4.4039351800165605E-2</v>
      </c>
      <c r="W2742" s="193" t="s">
        <v>635</v>
      </c>
    </row>
    <row r="2743" spans="1:23" ht="14.25" customHeight="1">
      <c r="A2743" s="203" t="s">
        <v>622</v>
      </c>
      <c r="B2743" s="203" t="s">
        <v>623</v>
      </c>
      <c r="C2743" s="206" t="s">
        <v>624</v>
      </c>
      <c r="D2743" s="207"/>
      <c r="E2743" s="188" t="s">
        <v>3680</v>
      </c>
      <c r="F2743" s="203" t="s">
        <v>629</v>
      </c>
      <c r="G2743" s="205" t="s">
        <v>629</v>
      </c>
      <c r="H2743" s="206" t="s">
        <v>79</v>
      </c>
      <c r="I2743" s="188" t="s">
        <v>3403</v>
      </c>
      <c r="J2743" s="190" t="s">
        <v>3404</v>
      </c>
      <c r="K2743" s="188" t="s">
        <v>634</v>
      </c>
      <c r="L2743" s="213">
        <v>41625.633807870399</v>
      </c>
      <c r="M2743" s="206" t="s">
        <v>630</v>
      </c>
      <c r="N2743" s="214">
        <v>1</v>
      </c>
      <c r="O2743" s="188" t="s">
        <v>629</v>
      </c>
      <c r="P2743" s="212">
        <v>120000</v>
      </c>
      <c r="Q2743" s="225">
        <v>1</v>
      </c>
      <c r="R2743" s="188" t="s">
        <v>632</v>
      </c>
      <c r="S2743" s="213">
        <v>41611.4444097222</v>
      </c>
      <c r="T2743" s="226">
        <v>-1</v>
      </c>
      <c r="U2743" s="224">
        <v>120000</v>
      </c>
      <c r="V2743" s="227">
        <f t="shared" si="20"/>
        <v>14.189398148198961</v>
      </c>
      <c r="W2743" s="193" t="s">
        <v>635</v>
      </c>
    </row>
    <row r="2744" spans="1:23" ht="14.25" customHeight="1">
      <c r="A2744" s="203" t="s">
        <v>622</v>
      </c>
      <c r="B2744" s="203" t="s">
        <v>623</v>
      </c>
      <c r="C2744" s="206" t="s">
        <v>624</v>
      </c>
      <c r="D2744" s="207"/>
      <c r="E2744" s="188" t="s">
        <v>3681</v>
      </c>
      <c r="F2744" s="203" t="s">
        <v>629</v>
      </c>
      <c r="G2744" s="205" t="s">
        <v>629</v>
      </c>
      <c r="H2744" s="206" t="s">
        <v>79</v>
      </c>
      <c r="I2744" s="188" t="s">
        <v>977</v>
      </c>
      <c r="J2744" s="190" t="s">
        <v>3456</v>
      </c>
      <c r="K2744" s="188" t="s">
        <v>634</v>
      </c>
      <c r="L2744" s="213">
        <v>41611.585162037001</v>
      </c>
      <c r="M2744" s="206" t="s">
        <v>630</v>
      </c>
      <c r="N2744" s="214">
        <v>1</v>
      </c>
      <c r="O2744" s="188" t="s">
        <v>629</v>
      </c>
      <c r="P2744" s="212">
        <v>4500000</v>
      </c>
      <c r="Q2744" s="225">
        <v>1</v>
      </c>
      <c r="R2744" s="188" t="s">
        <v>632</v>
      </c>
      <c r="S2744" s="213">
        <v>41610.659710648099</v>
      </c>
      <c r="T2744" s="226">
        <v>-1</v>
      </c>
      <c r="U2744" s="224">
        <v>4500000</v>
      </c>
      <c r="V2744" s="227">
        <f t="shared" si="20"/>
        <v>0.92545138890272938</v>
      </c>
      <c r="W2744" s="193" t="s">
        <v>635</v>
      </c>
    </row>
    <row r="2745" spans="1:23" ht="14.25" customHeight="1">
      <c r="A2745" s="203" t="s">
        <v>622</v>
      </c>
      <c r="B2745" s="203" t="s">
        <v>623</v>
      </c>
      <c r="C2745" s="206" t="s">
        <v>624</v>
      </c>
      <c r="D2745" s="207"/>
      <c r="E2745" s="188" t="s">
        <v>3681</v>
      </c>
      <c r="F2745" s="203" t="s">
        <v>629</v>
      </c>
      <c r="G2745" s="205" t="s">
        <v>629</v>
      </c>
      <c r="H2745" s="206" t="s">
        <v>79</v>
      </c>
      <c r="I2745" s="188" t="s">
        <v>2433</v>
      </c>
      <c r="J2745" s="190" t="s">
        <v>2434</v>
      </c>
      <c r="K2745" s="188" t="s">
        <v>634</v>
      </c>
      <c r="L2745" s="213">
        <v>41611.585162037001</v>
      </c>
      <c r="M2745" s="206" t="s">
        <v>630</v>
      </c>
      <c r="N2745" s="214">
        <v>6</v>
      </c>
      <c r="O2745" s="188" t="s">
        <v>629</v>
      </c>
      <c r="P2745" s="212">
        <v>16661700</v>
      </c>
      <c r="Q2745" s="225">
        <v>1</v>
      </c>
      <c r="R2745" s="188" t="s">
        <v>632</v>
      </c>
      <c r="S2745" s="213">
        <v>41610.659699074102</v>
      </c>
      <c r="T2745" s="226">
        <v>-6</v>
      </c>
      <c r="U2745" s="224">
        <v>16661700</v>
      </c>
      <c r="V2745" s="227">
        <f t="shared" si="20"/>
        <v>0.9254629628994735</v>
      </c>
      <c r="W2745" s="193" t="s">
        <v>635</v>
      </c>
    </row>
    <row r="2746" spans="1:23" ht="14.25" customHeight="1">
      <c r="A2746" s="203" t="s">
        <v>622</v>
      </c>
      <c r="B2746" s="203" t="s">
        <v>623</v>
      </c>
      <c r="C2746" s="206" t="s">
        <v>624</v>
      </c>
      <c r="D2746" s="207"/>
      <c r="E2746" s="188" t="s">
        <v>3681</v>
      </c>
      <c r="F2746" s="203" t="s">
        <v>629</v>
      </c>
      <c r="G2746" s="205" t="s">
        <v>629</v>
      </c>
      <c r="H2746" s="206" t="s">
        <v>79</v>
      </c>
      <c r="I2746" s="188" t="s">
        <v>3682</v>
      </c>
      <c r="J2746" s="190" t="s">
        <v>3683</v>
      </c>
      <c r="K2746" s="188" t="s">
        <v>634</v>
      </c>
      <c r="L2746" s="213">
        <v>41611.585162037001</v>
      </c>
      <c r="M2746" s="206" t="s">
        <v>630</v>
      </c>
      <c r="N2746" s="214">
        <v>1</v>
      </c>
      <c r="O2746" s="188" t="s">
        <v>629</v>
      </c>
      <c r="P2746" s="212">
        <v>2623900</v>
      </c>
      <c r="Q2746" s="225">
        <v>1</v>
      </c>
      <c r="R2746" s="188" t="s">
        <v>632</v>
      </c>
      <c r="S2746" s="213">
        <v>41610.659699074102</v>
      </c>
      <c r="T2746" s="226">
        <v>-1</v>
      </c>
      <c r="U2746" s="224">
        <v>2623900</v>
      </c>
      <c r="V2746" s="227">
        <f t="shared" si="20"/>
        <v>0.9254629628994735</v>
      </c>
      <c r="W2746" s="193" t="s">
        <v>635</v>
      </c>
    </row>
    <row r="2747" spans="1:23" ht="14.25" customHeight="1">
      <c r="A2747" s="203" t="s">
        <v>622</v>
      </c>
      <c r="B2747" s="203" t="s">
        <v>623</v>
      </c>
      <c r="C2747" s="206" t="s">
        <v>624</v>
      </c>
      <c r="D2747" s="207"/>
      <c r="E2747" s="188" t="s">
        <v>3681</v>
      </c>
      <c r="F2747" s="203" t="s">
        <v>629</v>
      </c>
      <c r="G2747" s="205" t="s">
        <v>629</v>
      </c>
      <c r="H2747" s="206" t="s">
        <v>79</v>
      </c>
      <c r="I2747" s="188" t="s">
        <v>3684</v>
      </c>
      <c r="J2747" s="190" t="s">
        <v>3685</v>
      </c>
      <c r="K2747" s="188" t="s">
        <v>634</v>
      </c>
      <c r="L2747" s="213">
        <v>41611.585162037001</v>
      </c>
      <c r="M2747" s="206" t="s">
        <v>630</v>
      </c>
      <c r="N2747" s="214">
        <v>1</v>
      </c>
      <c r="O2747" s="188" t="s">
        <v>629</v>
      </c>
      <c r="P2747" s="212">
        <v>12561850</v>
      </c>
      <c r="Q2747" s="225">
        <v>1</v>
      </c>
      <c r="R2747" s="188" t="s">
        <v>632</v>
      </c>
      <c r="S2747" s="213">
        <v>41610.659699074102</v>
      </c>
      <c r="T2747" s="226">
        <v>-1</v>
      </c>
      <c r="U2747" s="224">
        <v>12561850</v>
      </c>
      <c r="V2747" s="227">
        <f t="shared" si="20"/>
        <v>0.9254629628994735</v>
      </c>
      <c r="W2747" s="193" t="s">
        <v>635</v>
      </c>
    </row>
    <row r="2748" spans="1:23" s="183" customFormat="1">
      <c r="A2748" s="203" t="s">
        <v>622</v>
      </c>
      <c r="B2748" s="203" t="s">
        <v>623</v>
      </c>
      <c r="C2748" s="206" t="s">
        <v>624</v>
      </c>
      <c r="D2748" s="207"/>
      <c r="E2748" s="203" t="s">
        <v>3686</v>
      </c>
      <c r="F2748" s="203" t="s">
        <v>629</v>
      </c>
      <c r="G2748" s="205" t="s">
        <v>629</v>
      </c>
      <c r="H2748" s="206" t="s">
        <v>79</v>
      </c>
      <c r="I2748" s="203" t="s">
        <v>977</v>
      </c>
      <c r="J2748" s="203" t="s">
        <v>3456</v>
      </c>
      <c r="K2748" s="203" t="s">
        <v>634</v>
      </c>
      <c r="L2748" s="211">
        <v>41610.592881944402</v>
      </c>
      <c r="M2748" s="206" t="s">
        <v>630</v>
      </c>
      <c r="N2748" s="212">
        <v>1</v>
      </c>
      <c r="O2748" s="203" t="s">
        <v>629</v>
      </c>
      <c r="P2748" s="212">
        <v>4500000</v>
      </c>
      <c r="Q2748" s="225">
        <v>1</v>
      </c>
      <c r="R2748" s="203" t="s">
        <v>632</v>
      </c>
      <c r="S2748" s="229">
        <v>41614.628321759301</v>
      </c>
      <c r="T2748" s="226">
        <v>-1</v>
      </c>
      <c r="U2748" s="224">
        <v>4500000</v>
      </c>
      <c r="V2748" s="227">
        <f t="shared" si="20"/>
        <v>-4.0354398148992914</v>
      </c>
      <c r="W2748" s="230" t="s">
        <v>3530</v>
      </c>
    </row>
    <row r="2749" spans="1:23" s="183" customFormat="1">
      <c r="A2749" s="203" t="s">
        <v>622</v>
      </c>
      <c r="B2749" s="203" t="s">
        <v>623</v>
      </c>
      <c r="C2749" s="206" t="s">
        <v>624</v>
      </c>
      <c r="D2749" s="207"/>
      <c r="E2749" s="203" t="s">
        <v>3686</v>
      </c>
      <c r="F2749" s="203" t="s">
        <v>629</v>
      </c>
      <c r="G2749" s="205" t="s">
        <v>629</v>
      </c>
      <c r="H2749" s="206" t="s">
        <v>79</v>
      </c>
      <c r="I2749" s="203" t="s">
        <v>2433</v>
      </c>
      <c r="J2749" s="203" t="s">
        <v>2434</v>
      </c>
      <c r="K2749" s="203" t="s">
        <v>634</v>
      </c>
      <c r="L2749" s="211">
        <v>41610.592881944402</v>
      </c>
      <c r="M2749" s="206" t="s">
        <v>630</v>
      </c>
      <c r="N2749" s="212">
        <v>5</v>
      </c>
      <c r="O2749" s="203" t="s">
        <v>629</v>
      </c>
      <c r="P2749" s="212">
        <v>13884750</v>
      </c>
      <c r="Q2749" s="225">
        <v>1</v>
      </c>
      <c r="R2749" s="203" t="s">
        <v>632</v>
      </c>
      <c r="S2749" s="229">
        <v>41614.628321759301</v>
      </c>
      <c r="T2749" s="226">
        <v>-5</v>
      </c>
      <c r="U2749" s="224">
        <v>13884750</v>
      </c>
      <c r="V2749" s="227">
        <f t="shared" si="20"/>
        <v>-4.0354398148992914</v>
      </c>
      <c r="W2749" s="230" t="s">
        <v>3530</v>
      </c>
    </row>
    <row r="2750" spans="1:23" s="183" customFormat="1">
      <c r="A2750" s="203" t="s">
        <v>622</v>
      </c>
      <c r="B2750" s="203" t="s">
        <v>623</v>
      </c>
      <c r="C2750" s="206" t="s">
        <v>624</v>
      </c>
      <c r="D2750" s="207"/>
      <c r="E2750" s="203" t="s">
        <v>3686</v>
      </c>
      <c r="F2750" s="203" t="s">
        <v>629</v>
      </c>
      <c r="G2750" s="205" t="s">
        <v>629</v>
      </c>
      <c r="H2750" s="206" t="s">
        <v>79</v>
      </c>
      <c r="I2750" s="203" t="s">
        <v>3682</v>
      </c>
      <c r="J2750" s="203" t="s">
        <v>3683</v>
      </c>
      <c r="K2750" s="203" t="s">
        <v>634</v>
      </c>
      <c r="L2750" s="211">
        <v>41610.592881944402</v>
      </c>
      <c r="M2750" s="206" t="s">
        <v>630</v>
      </c>
      <c r="N2750" s="212">
        <v>1</v>
      </c>
      <c r="O2750" s="203" t="s">
        <v>629</v>
      </c>
      <c r="P2750" s="212">
        <v>2623900</v>
      </c>
      <c r="Q2750" s="225">
        <v>1</v>
      </c>
      <c r="R2750" s="203" t="s">
        <v>632</v>
      </c>
      <c r="S2750" s="229">
        <v>41614.628321759301</v>
      </c>
      <c r="T2750" s="226">
        <v>-1</v>
      </c>
      <c r="U2750" s="224">
        <v>2623900</v>
      </c>
      <c r="V2750" s="227">
        <f t="shared" si="20"/>
        <v>-4.0354398148992914</v>
      </c>
      <c r="W2750" s="230" t="s">
        <v>3530</v>
      </c>
    </row>
    <row r="2751" spans="1:23" s="183" customFormat="1">
      <c r="A2751" s="203" t="s">
        <v>622</v>
      </c>
      <c r="B2751" s="203" t="s">
        <v>623</v>
      </c>
      <c r="C2751" s="206" t="s">
        <v>624</v>
      </c>
      <c r="D2751" s="207"/>
      <c r="E2751" s="203" t="s">
        <v>3686</v>
      </c>
      <c r="F2751" s="203" t="s">
        <v>629</v>
      </c>
      <c r="G2751" s="205" t="s">
        <v>629</v>
      </c>
      <c r="H2751" s="206" t="s">
        <v>79</v>
      </c>
      <c r="I2751" s="203" t="s">
        <v>3684</v>
      </c>
      <c r="J2751" s="203" t="s">
        <v>3685</v>
      </c>
      <c r="K2751" s="203" t="s">
        <v>634</v>
      </c>
      <c r="L2751" s="211">
        <v>41610.592881944402</v>
      </c>
      <c r="M2751" s="206" t="s">
        <v>630</v>
      </c>
      <c r="N2751" s="212">
        <v>1</v>
      </c>
      <c r="O2751" s="203" t="s">
        <v>629</v>
      </c>
      <c r="P2751" s="212">
        <v>12561850</v>
      </c>
      <c r="Q2751" s="225">
        <v>1</v>
      </c>
      <c r="R2751" s="203" t="s">
        <v>632</v>
      </c>
      <c r="S2751" s="229">
        <v>41614.628321759301</v>
      </c>
      <c r="T2751" s="226">
        <v>-1</v>
      </c>
      <c r="U2751" s="224">
        <v>12561850</v>
      </c>
      <c r="V2751" s="227">
        <f t="shared" si="20"/>
        <v>-4.0354398148992914</v>
      </c>
      <c r="W2751" s="230" t="s">
        <v>3530</v>
      </c>
    </row>
    <row r="2752" spans="1:23" s="183" customFormat="1" hidden="1">
      <c r="A2752" s="203" t="s">
        <v>622</v>
      </c>
      <c r="B2752" s="203" t="s">
        <v>623</v>
      </c>
      <c r="C2752" s="203" t="s">
        <v>624</v>
      </c>
      <c r="D2752" s="204"/>
      <c r="E2752" s="203" t="s">
        <v>3687</v>
      </c>
      <c r="F2752" s="203" t="s">
        <v>629</v>
      </c>
      <c r="G2752" s="205" t="s">
        <v>629</v>
      </c>
      <c r="H2752" s="203" t="s">
        <v>79</v>
      </c>
      <c r="I2752" s="203" t="s">
        <v>3688</v>
      </c>
      <c r="J2752" s="203" t="s">
        <v>3689</v>
      </c>
      <c r="K2752" s="203" t="s">
        <v>634</v>
      </c>
      <c r="L2752" s="211">
        <v>41628.125</v>
      </c>
      <c r="M2752" s="203" t="s">
        <v>630</v>
      </c>
      <c r="N2752" s="212">
        <v>1</v>
      </c>
      <c r="O2752" s="203" t="s">
        <v>629</v>
      </c>
      <c r="P2752" s="212">
        <v>0</v>
      </c>
      <c r="Q2752" s="205">
        <v>1</v>
      </c>
      <c r="R2752" s="203" t="s">
        <v>629</v>
      </c>
      <c r="S2752" s="203" t="s">
        <v>629</v>
      </c>
      <c r="T2752" s="212" t="s">
        <v>629</v>
      </c>
      <c r="U2752" s="224" t="s">
        <v>629</v>
      </c>
    </row>
    <row r="2753" spans="1:23" ht="14.25" customHeight="1">
      <c r="A2753" s="203" t="s">
        <v>622</v>
      </c>
      <c r="B2753" s="203" t="s">
        <v>623</v>
      </c>
      <c r="C2753" s="206" t="s">
        <v>624</v>
      </c>
      <c r="D2753" s="207"/>
      <c r="E2753" s="188" t="s">
        <v>3690</v>
      </c>
      <c r="F2753" s="203" t="s">
        <v>629</v>
      </c>
      <c r="G2753" s="205" t="s">
        <v>629</v>
      </c>
      <c r="H2753" s="206" t="s">
        <v>79</v>
      </c>
      <c r="I2753" s="188" t="s">
        <v>1087</v>
      </c>
      <c r="J2753" s="190" t="s">
        <v>502</v>
      </c>
      <c r="K2753" s="188" t="s">
        <v>634</v>
      </c>
      <c r="L2753" s="213">
        <v>41613.3754513889</v>
      </c>
      <c r="M2753" s="206" t="s">
        <v>630</v>
      </c>
      <c r="N2753" s="214">
        <v>1</v>
      </c>
      <c r="O2753" s="188" t="s">
        <v>629</v>
      </c>
      <c r="P2753" s="212">
        <v>22770</v>
      </c>
      <c r="Q2753" s="225">
        <v>1</v>
      </c>
      <c r="R2753" s="188" t="s">
        <v>632</v>
      </c>
      <c r="S2753" s="213">
        <v>41611.5850347222</v>
      </c>
      <c r="T2753" s="226">
        <v>-1</v>
      </c>
      <c r="U2753" s="224">
        <v>22770</v>
      </c>
      <c r="V2753" s="227">
        <f t="shared" ref="V2753:V2765" si="21">L2753-S2753</f>
        <v>1.790416666699457</v>
      </c>
      <c r="W2753" s="193" t="s">
        <v>635</v>
      </c>
    </row>
    <row r="2754" spans="1:23" ht="14.25" customHeight="1">
      <c r="A2754" s="203" t="s">
        <v>622</v>
      </c>
      <c r="B2754" s="203" t="s">
        <v>623</v>
      </c>
      <c r="C2754" s="206" t="s">
        <v>624</v>
      </c>
      <c r="D2754" s="207"/>
      <c r="E2754" s="188" t="s">
        <v>3690</v>
      </c>
      <c r="F2754" s="203" t="s">
        <v>629</v>
      </c>
      <c r="G2754" s="205" t="s">
        <v>629</v>
      </c>
      <c r="H2754" s="206" t="s">
        <v>79</v>
      </c>
      <c r="I2754" s="188" t="s">
        <v>3691</v>
      </c>
      <c r="J2754" s="190" t="s">
        <v>3692</v>
      </c>
      <c r="K2754" s="188" t="s">
        <v>634</v>
      </c>
      <c r="L2754" s="213">
        <v>41613.3754513889</v>
      </c>
      <c r="M2754" s="206" t="s">
        <v>630</v>
      </c>
      <c r="N2754" s="214">
        <v>3</v>
      </c>
      <c r="O2754" s="188" t="s">
        <v>629</v>
      </c>
      <c r="P2754" s="212">
        <v>9000</v>
      </c>
      <c r="Q2754" s="225">
        <v>1</v>
      </c>
      <c r="R2754" s="188" t="s">
        <v>632</v>
      </c>
      <c r="S2754" s="213">
        <v>41611.5850347222</v>
      </c>
      <c r="T2754" s="226">
        <v>-3</v>
      </c>
      <c r="U2754" s="224">
        <v>9000</v>
      </c>
      <c r="V2754" s="227">
        <f t="shared" si="21"/>
        <v>1.790416666699457</v>
      </c>
      <c r="W2754" s="193" t="s">
        <v>635</v>
      </c>
    </row>
    <row r="2755" spans="1:23" ht="14.25" customHeight="1">
      <c r="A2755" s="203" t="s">
        <v>622</v>
      </c>
      <c r="B2755" s="203" t="s">
        <v>623</v>
      </c>
      <c r="C2755" s="206" t="s">
        <v>624</v>
      </c>
      <c r="D2755" s="207"/>
      <c r="E2755" s="188" t="s">
        <v>3693</v>
      </c>
      <c r="F2755" s="203" t="s">
        <v>3694</v>
      </c>
      <c r="G2755" s="205">
        <v>1</v>
      </c>
      <c r="H2755" s="206" t="s">
        <v>79</v>
      </c>
      <c r="I2755" s="188" t="s">
        <v>783</v>
      </c>
      <c r="J2755" s="190" t="s">
        <v>466</v>
      </c>
      <c r="K2755" s="188" t="s">
        <v>634</v>
      </c>
      <c r="L2755" s="213">
        <v>41625.465266203697</v>
      </c>
      <c r="M2755" s="206" t="s">
        <v>630</v>
      </c>
      <c r="N2755" s="214">
        <v>2</v>
      </c>
      <c r="O2755" s="188" t="s">
        <v>664</v>
      </c>
      <c r="P2755" s="212">
        <v>248186</v>
      </c>
      <c r="Q2755" s="225">
        <v>1</v>
      </c>
      <c r="R2755" s="188" t="s">
        <v>632</v>
      </c>
      <c r="S2755" s="213">
        <v>41618.542210648098</v>
      </c>
      <c r="T2755" s="226">
        <v>-2</v>
      </c>
      <c r="U2755" s="224">
        <v>248186</v>
      </c>
      <c r="V2755" s="227">
        <f t="shared" si="21"/>
        <v>6.9230555555986939</v>
      </c>
      <c r="W2755" s="193" t="s">
        <v>635</v>
      </c>
    </row>
    <row r="2756" spans="1:23" s="183" customFormat="1">
      <c r="A2756" s="203" t="s">
        <v>622</v>
      </c>
      <c r="B2756" s="203" t="s">
        <v>623</v>
      </c>
      <c r="C2756" s="206" t="s">
        <v>624</v>
      </c>
      <c r="D2756" s="207"/>
      <c r="E2756" s="203" t="s">
        <v>3695</v>
      </c>
      <c r="F2756" s="203" t="s">
        <v>629</v>
      </c>
      <c r="G2756" s="205" t="s">
        <v>629</v>
      </c>
      <c r="H2756" s="206" t="s">
        <v>79</v>
      </c>
      <c r="I2756" s="203" t="s">
        <v>3650</v>
      </c>
      <c r="J2756" s="203" t="s">
        <v>3229</v>
      </c>
      <c r="K2756" s="203" t="s">
        <v>2762</v>
      </c>
      <c r="L2756" s="211">
        <v>41614.425185185202</v>
      </c>
      <c r="M2756" s="206" t="s">
        <v>630</v>
      </c>
      <c r="N2756" s="212">
        <v>2</v>
      </c>
      <c r="O2756" s="203" t="s">
        <v>629</v>
      </c>
      <c r="P2756" s="212">
        <v>0</v>
      </c>
      <c r="Q2756" s="225">
        <v>1</v>
      </c>
      <c r="R2756" s="203" t="s">
        <v>632</v>
      </c>
      <c r="S2756" s="229">
        <v>41621.6039467593</v>
      </c>
      <c r="T2756" s="226">
        <v>-2</v>
      </c>
      <c r="U2756" s="224">
        <v>0</v>
      </c>
      <c r="V2756" s="227">
        <f t="shared" si="21"/>
        <v>-7.1787615740977344</v>
      </c>
      <c r="W2756" s="230" t="s">
        <v>3530</v>
      </c>
    </row>
    <row r="2757" spans="1:23" ht="14.25" customHeight="1">
      <c r="A2757" s="203" t="s">
        <v>622</v>
      </c>
      <c r="B2757" s="203" t="s">
        <v>623</v>
      </c>
      <c r="C2757" s="206" t="s">
        <v>624</v>
      </c>
      <c r="D2757" s="207"/>
      <c r="E2757" s="188" t="s">
        <v>3696</v>
      </c>
      <c r="F2757" s="203" t="s">
        <v>629</v>
      </c>
      <c r="G2757" s="205" t="s">
        <v>629</v>
      </c>
      <c r="H2757" s="206" t="s">
        <v>79</v>
      </c>
      <c r="I2757" s="188" t="s">
        <v>2468</v>
      </c>
      <c r="J2757" s="190" t="s">
        <v>2750</v>
      </c>
      <c r="K2757" s="188" t="s">
        <v>634</v>
      </c>
      <c r="L2757" s="213">
        <v>41620.322650463</v>
      </c>
      <c r="M2757" s="206" t="s">
        <v>630</v>
      </c>
      <c r="N2757" s="214">
        <v>1</v>
      </c>
      <c r="O2757" s="188" t="s">
        <v>629</v>
      </c>
      <c r="P2757" s="212">
        <v>1265000</v>
      </c>
      <c r="Q2757" s="225">
        <v>1</v>
      </c>
      <c r="R2757" s="188" t="s">
        <v>632</v>
      </c>
      <c r="S2757" s="213">
        <v>41618.378888888903</v>
      </c>
      <c r="T2757" s="226">
        <v>-1</v>
      </c>
      <c r="U2757" s="224">
        <v>1265000</v>
      </c>
      <c r="V2757" s="227">
        <f t="shared" si="21"/>
        <v>1.9437615740971523</v>
      </c>
      <c r="W2757" s="193" t="s">
        <v>635</v>
      </c>
    </row>
    <row r="2758" spans="1:23" ht="14.25" customHeight="1">
      <c r="A2758" s="203" t="s">
        <v>622</v>
      </c>
      <c r="B2758" s="203" t="s">
        <v>623</v>
      </c>
      <c r="C2758" s="206" t="s">
        <v>624</v>
      </c>
      <c r="D2758" s="207"/>
      <c r="E2758" s="188" t="s">
        <v>3697</v>
      </c>
      <c r="F2758" s="203" t="s">
        <v>3698</v>
      </c>
      <c r="G2758" s="205">
        <v>1</v>
      </c>
      <c r="H2758" s="206" t="s">
        <v>79</v>
      </c>
      <c r="I2758" s="188" t="s">
        <v>1302</v>
      </c>
      <c r="J2758" s="190" t="s">
        <v>449</v>
      </c>
      <c r="K2758" s="188" t="s">
        <v>634</v>
      </c>
      <c r="L2758" s="213">
        <v>41628.625</v>
      </c>
      <c r="M2758" s="206" t="s">
        <v>630</v>
      </c>
      <c r="N2758" s="214">
        <v>1</v>
      </c>
      <c r="O2758" s="188" t="s">
        <v>631</v>
      </c>
      <c r="P2758" s="212">
        <v>39325</v>
      </c>
      <c r="Q2758" s="225">
        <v>1</v>
      </c>
      <c r="R2758" s="188" t="s">
        <v>632</v>
      </c>
      <c r="S2758" s="213">
        <v>41624.609027777798</v>
      </c>
      <c r="T2758" s="226">
        <v>-1</v>
      </c>
      <c r="U2758" s="224">
        <v>39325</v>
      </c>
      <c r="V2758" s="227">
        <f t="shared" si="21"/>
        <v>4.0159722222015262</v>
      </c>
      <c r="W2758" s="193" t="s">
        <v>635</v>
      </c>
    </row>
    <row r="2759" spans="1:23" ht="14.25" customHeight="1">
      <c r="A2759" s="203" t="s">
        <v>622</v>
      </c>
      <c r="B2759" s="203" t="s">
        <v>623</v>
      </c>
      <c r="C2759" s="206" t="s">
        <v>624</v>
      </c>
      <c r="D2759" s="207"/>
      <c r="E2759" s="188" t="s">
        <v>3697</v>
      </c>
      <c r="F2759" s="203" t="s">
        <v>3698</v>
      </c>
      <c r="G2759" s="205">
        <v>2</v>
      </c>
      <c r="H2759" s="206" t="s">
        <v>79</v>
      </c>
      <c r="I2759" s="188" t="s">
        <v>1491</v>
      </c>
      <c r="J2759" s="190" t="s">
        <v>1492</v>
      </c>
      <c r="K2759" s="188" t="s">
        <v>634</v>
      </c>
      <c r="L2759" s="213">
        <v>41628.625</v>
      </c>
      <c r="M2759" s="206" t="s">
        <v>630</v>
      </c>
      <c r="N2759" s="214">
        <v>5</v>
      </c>
      <c r="O2759" s="188" t="s">
        <v>631</v>
      </c>
      <c r="P2759" s="212">
        <v>59400</v>
      </c>
      <c r="Q2759" s="225">
        <v>1</v>
      </c>
      <c r="R2759" s="188" t="s">
        <v>632</v>
      </c>
      <c r="S2759" s="213">
        <v>41624.609027777798</v>
      </c>
      <c r="T2759" s="226">
        <v>-5</v>
      </c>
      <c r="U2759" s="224">
        <v>59400</v>
      </c>
      <c r="V2759" s="227">
        <f t="shared" si="21"/>
        <v>4.0159722222015262</v>
      </c>
      <c r="W2759" s="193" t="s">
        <v>635</v>
      </c>
    </row>
    <row r="2760" spans="1:23" ht="14.25" customHeight="1">
      <c r="A2760" s="203" t="s">
        <v>622</v>
      </c>
      <c r="B2760" s="203" t="s">
        <v>623</v>
      </c>
      <c r="C2760" s="206" t="s">
        <v>624</v>
      </c>
      <c r="D2760" s="207"/>
      <c r="E2760" s="188" t="s">
        <v>3697</v>
      </c>
      <c r="F2760" s="203" t="s">
        <v>3699</v>
      </c>
      <c r="G2760" s="205">
        <v>1</v>
      </c>
      <c r="H2760" s="206" t="s">
        <v>79</v>
      </c>
      <c r="I2760" s="188" t="s">
        <v>1062</v>
      </c>
      <c r="J2760" s="190" t="s">
        <v>1063</v>
      </c>
      <c r="K2760" s="188" t="s">
        <v>634</v>
      </c>
      <c r="L2760" s="213">
        <v>41633.572337963</v>
      </c>
      <c r="M2760" s="206" t="s">
        <v>630</v>
      </c>
      <c r="N2760" s="214">
        <v>2</v>
      </c>
      <c r="O2760" s="188" t="s">
        <v>631</v>
      </c>
      <c r="P2760" s="212">
        <v>43500</v>
      </c>
      <c r="Q2760" s="225">
        <v>1</v>
      </c>
      <c r="R2760" s="188" t="s">
        <v>632</v>
      </c>
      <c r="S2760" s="213">
        <v>41624.6081597222</v>
      </c>
      <c r="T2760" s="226">
        <v>-2</v>
      </c>
      <c r="U2760" s="224">
        <v>43500</v>
      </c>
      <c r="V2760" s="227">
        <f t="shared" si="21"/>
        <v>8.9641782407998107</v>
      </c>
      <c r="W2760" s="193" t="s">
        <v>635</v>
      </c>
    </row>
    <row r="2761" spans="1:23" ht="14.25" customHeight="1">
      <c r="A2761" s="203" t="s">
        <v>622</v>
      </c>
      <c r="B2761" s="203" t="s">
        <v>623</v>
      </c>
      <c r="C2761" s="206" t="s">
        <v>624</v>
      </c>
      <c r="D2761" s="207"/>
      <c r="E2761" s="188" t="s">
        <v>3697</v>
      </c>
      <c r="F2761" s="203" t="s">
        <v>3699</v>
      </c>
      <c r="G2761" s="205">
        <v>2</v>
      </c>
      <c r="H2761" s="206" t="s">
        <v>79</v>
      </c>
      <c r="I2761" s="188" t="s">
        <v>684</v>
      </c>
      <c r="J2761" s="190" t="s">
        <v>685</v>
      </c>
      <c r="K2761" s="188" t="s">
        <v>634</v>
      </c>
      <c r="L2761" s="213">
        <v>41633.572337963</v>
      </c>
      <c r="M2761" s="206" t="s">
        <v>630</v>
      </c>
      <c r="N2761" s="214">
        <v>1</v>
      </c>
      <c r="O2761" s="188" t="s">
        <v>631</v>
      </c>
      <c r="P2761" s="212">
        <v>71775</v>
      </c>
      <c r="Q2761" s="225">
        <v>1</v>
      </c>
      <c r="R2761" s="188" t="s">
        <v>632</v>
      </c>
      <c r="S2761" s="213">
        <v>41624.6081597222</v>
      </c>
      <c r="T2761" s="226">
        <v>-1</v>
      </c>
      <c r="U2761" s="224">
        <v>71775</v>
      </c>
      <c r="V2761" s="227">
        <f t="shared" si="21"/>
        <v>8.9641782407998107</v>
      </c>
      <c r="W2761" s="193" t="s">
        <v>635</v>
      </c>
    </row>
    <row r="2762" spans="1:23" ht="14.25" customHeight="1">
      <c r="A2762" s="203" t="s">
        <v>622</v>
      </c>
      <c r="B2762" s="203" t="s">
        <v>623</v>
      </c>
      <c r="C2762" s="206" t="s">
        <v>624</v>
      </c>
      <c r="D2762" s="207"/>
      <c r="E2762" s="188" t="s">
        <v>3697</v>
      </c>
      <c r="F2762" s="203" t="s">
        <v>3699</v>
      </c>
      <c r="G2762" s="205">
        <v>3</v>
      </c>
      <c r="H2762" s="206" t="s">
        <v>79</v>
      </c>
      <c r="I2762" s="188" t="s">
        <v>3700</v>
      </c>
      <c r="J2762" s="190" t="s">
        <v>403</v>
      </c>
      <c r="K2762" s="188" t="s">
        <v>634</v>
      </c>
      <c r="L2762" s="213">
        <v>41633.572337963</v>
      </c>
      <c r="M2762" s="206" t="s">
        <v>630</v>
      </c>
      <c r="N2762" s="214">
        <v>50</v>
      </c>
      <c r="O2762" s="188" t="s">
        <v>1861</v>
      </c>
      <c r="P2762" s="212">
        <v>173250</v>
      </c>
      <c r="Q2762" s="225">
        <v>1</v>
      </c>
      <c r="R2762" s="188" t="s">
        <v>632</v>
      </c>
      <c r="S2762" s="213">
        <v>41624.6081597222</v>
      </c>
      <c r="T2762" s="226">
        <v>-50</v>
      </c>
      <c r="U2762" s="224">
        <v>173250</v>
      </c>
      <c r="V2762" s="227">
        <f t="shared" si="21"/>
        <v>8.9641782407998107</v>
      </c>
      <c r="W2762" s="193" t="s">
        <v>635</v>
      </c>
    </row>
    <row r="2763" spans="1:23" ht="14.25" customHeight="1">
      <c r="A2763" s="203" t="s">
        <v>622</v>
      </c>
      <c r="B2763" s="203" t="s">
        <v>623</v>
      </c>
      <c r="C2763" s="206" t="s">
        <v>624</v>
      </c>
      <c r="D2763" s="207"/>
      <c r="E2763" s="188" t="s">
        <v>3697</v>
      </c>
      <c r="F2763" s="203" t="s">
        <v>3699</v>
      </c>
      <c r="G2763" s="205">
        <v>4</v>
      </c>
      <c r="H2763" s="206" t="s">
        <v>79</v>
      </c>
      <c r="I2763" s="188" t="s">
        <v>1068</v>
      </c>
      <c r="J2763" s="190" t="s">
        <v>1069</v>
      </c>
      <c r="K2763" s="188" t="s">
        <v>634</v>
      </c>
      <c r="L2763" s="213">
        <v>41633.572337963</v>
      </c>
      <c r="M2763" s="206" t="s">
        <v>630</v>
      </c>
      <c r="N2763" s="214">
        <v>1</v>
      </c>
      <c r="O2763" s="188" t="s">
        <v>631</v>
      </c>
      <c r="P2763" s="212">
        <v>183636.36</v>
      </c>
      <c r="Q2763" s="225">
        <v>1</v>
      </c>
      <c r="R2763" s="188" t="s">
        <v>632</v>
      </c>
      <c r="S2763" s="213">
        <v>41624.608171296299</v>
      </c>
      <c r="T2763" s="226">
        <v>-1</v>
      </c>
      <c r="U2763" s="224">
        <v>183636.36</v>
      </c>
      <c r="V2763" s="227">
        <f t="shared" si="21"/>
        <v>8.9641666667012032</v>
      </c>
      <c r="W2763" s="193" t="s">
        <v>635</v>
      </c>
    </row>
    <row r="2764" spans="1:23" ht="14.25" customHeight="1">
      <c r="A2764" s="203" t="s">
        <v>622</v>
      </c>
      <c r="B2764" s="203" t="s">
        <v>623</v>
      </c>
      <c r="C2764" s="206" t="s">
        <v>624</v>
      </c>
      <c r="D2764" s="207"/>
      <c r="E2764" s="188" t="s">
        <v>3697</v>
      </c>
      <c r="F2764" s="203" t="s">
        <v>3701</v>
      </c>
      <c r="G2764" s="205">
        <v>1</v>
      </c>
      <c r="H2764" s="206" t="s">
        <v>79</v>
      </c>
      <c r="I2764" s="188" t="s">
        <v>1115</v>
      </c>
      <c r="J2764" s="190" t="s">
        <v>1116</v>
      </c>
      <c r="K2764" s="188" t="s">
        <v>634</v>
      </c>
      <c r="L2764" s="213">
        <v>41633.571585648097</v>
      </c>
      <c r="M2764" s="206" t="s">
        <v>630</v>
      </c>
      <c r="N2764" s="214">
        <v>10</v>
      </c>
      <c r="O2764" s="188" t="s">
        <v>631</v>
      </c>
      <c r="P2764" s="212">
        <v>115686.3</v>
      </c>
      <c r="Q2764" s="225">
        <v>1</v>
      </c>
      <c r="R2764" s="188" t="s">
        <v>632</v>
      </c>
      <c r="S2764" s="213">
        <v>41625.629456018498</v>
      </c>
      <c r="T2764" s="226">
        <v>-10</v>
      </c>
      <c r="U2764" s="224">
        <v>115686.3</v>
      </c>
      <c r="V2764" s="227">
        <f t="shared" si="21"/>
        <v>7.9421296295986394</v>
      </c>
      <c r="W2764" s="193" t="s">
        <v>635</v>
      </c>
    </row>
    <row r="2765" spans="1:23" ht="14.25" customHeight="1">
      <c r="A2765" s="203" t="s">
        <v>622</v>
      </c>
      <c r="B2765" s="203" t="s">
        <v>623</v>
      </c>
      <c r="C2765" s="206" t="s">
        <v>624</v>
      </c>
      <c r="D2765" s="207"/>
      <c r="E2765" s="188" t="s">
        <v>3697</v>
      </c>
      <c r="F2765" s="203" t="s">
        <v>3701</v>
      </c>
      <c r="G2765" s="205">
        <v>2</v>
      </c>
      <c r="H2765" s="206" t="s">
        <v>79</v>
      </c>
      <c r="I2765" s="188" t="s">
        <v>1117</v>
      </c>
      <c r="J2765" s="190" t="s">
        <v>2979</v>
      </c>
      <c r="K2765" s="188" t="s">
        <v>634</v>
      </c>
      <c r="L2765" s="213">
        <v>41633.571585648097</v>
      </c>
      <c r="M2765" s="206" t="s">
        <v>630</v>
      </c>
      <c r="N2765" s="214">
        <v>10</v>
      </c>
      <c r="O2765" s="188" t="s">
        <v>631</v>
      </c>
      <c r="P2765" s="212">
        <v>180698.9</v>
      </c>
      <c r="Q2765" s="225">
        <v>1</v>
      </c>
      <c r="R2765" s="188" t="s">
        <v>632</v>
      </c>
      <c r="S2765" s="213">
        <v>41625.629467592596</v>
      </c>
      <c r="T2765" s="226">
        <v>-10</v>
      </c>
      <c r="U2765" s="224">
        <v>180698.9</v>
      </c>
      <c r="V2765" s="227">
        <f t="shared" si="21"/>
        <v>7.9421180555000319</v>
      </c>
      <c r="W2765" s="193" t="s">
        <v>635</v>
      </c>
    </row>
    <row r="2766" spans="1:23" s="183" customFormat="1" hidden="1">
      <c r="A2766" s="203" t="s">
        <v>622</v>
      </c>
      <c r="B2766" s="203" t="s">
        <v>623</v>
      </c>
      <c r="C2766" s="203" t="s">
        <v>624</v>
      </c>
      <c r="D2766" s="204"/>
      <c r="E2766" s="203" t="s">
        <v>3697</v>
      </c>
      <c r="F2766" s="203" t="s">
        <v>3702</v>
      </c>
      <c r="G2766" s="205">
        <v>1</v>
      </c>
      <c r="H2766" s="203" t="s">
        <v>79</v>
      </c>
      <c r="I2766" s="203" t="s">
        <v>1590</v>
      </c>
      <c r="J2766" s="203" t="s">
        <v>1591</v>
      </c>
      <c r="K2766" s="203" t="s">
        <v>634</v>
      </c>
      <c r="L2766" s="211">
        <v>41634.625081018501</v>
      </c>
      <c r="M2766" s="203" t="s">
        <v>630</v>
      </c>
      <c r="N2766" s="212">
        <v>5</v>
      </c>
      <c r="O2766" s="203" t="s">
        <v>631</v>
      </c>
      <c r="P2766" s="212">
        <v>37500</v>
      </c>
      <c r="Q2766" s="205">
        <v>1</v>
      </c>
      <c r="R2766" s="203" t="s">
        <v>629</v>
      </c>
      <c r="S2766" s="203" t="s">
        <v>629</v>
      </c>
      <c r="T2766" s="212" t="s">
        <v>629</v>
      </c>
      <c r="U2766" s="224" t="s">
        <v>629</v>
      </c>
    </row>
    <row r="2767" spans="1:23" ht="14.25" customHeight="1">
      <c r="A2767" s="203" t="s">
        <v>622</v>
      </c>
      <c r="B2767" s="203" t="s">
        <v>623</v>
      </c>
      <c r="C2767" s="206" t="s">
        <v>624</v>
      </c>
      <c r="D2767" s="207"/>
      <c r="E2767" s="188" t="s">
        <v>3703</v>
      </c>
      <c r="F2767" s="203" t="s">
        <v>3704</v>
      </c>
      <c r="G2767" s="205">
        <v>1</v>
      </c>
      <c r="H2767" s="206" t="s">
        <v>79</v>
      </c>
      <c r="I2767" s="188" t="s">
        <v>985</v>
      </c>
      <c r="J2767" s="190" t="s">
        <v>429</v>
      </c>
      <c r="K2767" s="188" t="s">
        <v>634</v>
      </c>
      <c r="L2767" s="213">
        <v>41633.5933912037</v>
      </c>
      <c r="M2767" s="206" t="s">
        <v>674</v>
      </c>
      <c r="N2767" s="214">
        <v>2</v>
      </c>
      <c r="O2767" s="188" t="s">
        <v>675</v>
      </c>
      <c r="P2767" s="212">
        <v>1850882</v>
      </c>
      <c r="Q2767" s="225">
        <v>1</v>
      </c>
      <c r="R2767" s="188" t="s">
        <v>632</v>
      </c>
      <c r="S2767" s="213">
        <v>41625.6332175926</v>
      </c>
      <c r="T2767" s="226">
        <v>-2</v>
      </c>
      <c r="U2767" s="224">
        <v>1850882</v>
      </c>
      <c r="V2767" s="227">
        <f t="shared" ref="V2767:V2792" si="22">L2767-S2767</f>
        <v>7.96017361109989</v>
      </c>
      <c r="W2767" s="193" t="s">
        <v>635</v>
      </c>
    </row>
    <row r="2768" spans="1:23" ht="14.25" customHeight="1">
      <c r="A2768" s="203" t="s">
        <v>622</v>
      </c>
      <c r="B2768" s="203" t="s">
        <v>623</v>
      </c>
      <c r="C2768" s="206" t="s">
        <v>624</v>
      </c>
      <c r="D2768" s="207"/>
      <c r="E2768" s="188" t="s">
        <v>3703</v>
      </c>
      <c r="F2768" s="203" t="s">
        <v>629</v>
      </c>
      <c r="G2768" s="205" t="s">
        <v>629</v>
      </c>
      <c r="H2768" s="206" t="s">
        <v>79</v>
      </c>
      <c r="I2768" s="188" t="s">
        <v>732</v>
      </c>
      <c r="J2768" s="190" t="s">
        <v>1393</v>
      </c>
      <c r="K2768" s="188" t="s">
        <v>634</v>
      </c>
      <c r="L2768" s="213">
        <v>41624.556365740696</v>
      </c>
      <c r="M2768" s="206" t="s">
        <v>630</v>
      </c>
      <c r="N2768" s="214">
        <v>5</v>
      </c>
      <c r="O2768" s="188" t="s">
        <v>629</v>
      </c>
      <c r="P2768" s="212">
        <v>203500</v>
      </c>
      <c r="Q2768" s="225">
        <v>1</v>
      </c>
      <c r="R2768" s="188" t="s">
        <v>632</v>
      </c>
      <c r="S2768" s="213">
        <v>41620.634097222202</v>
      </c>
      <c r="T2768" s="226">
        <v>-5</v>
      </c>
      <c r="U2768" s="224">
        <v>203500</v>
      </c>
      <c r="V2768" s="227">
        <f t="shared" si="22"/>
        <v>3.9222685184940929</v>
      </c>
      <c r="W2768" s="193" t="s">
        <v>635</v>
      </c>
    </row>
    <row r="2769" spans="1:23" s="183" customFormat="1">
      <c r="A2769" s="203" t="s">
        <v>622</v>
      </c>
      <c r="B2769" s="203" t="s">
        <v>623</v>
      </c>
      <c r="C2769" s="206" t="s">
        <v>624</v>
      </c>
      <c r="D2769" s="207"/>
      <c r="E2769" s="203" t="s">
        <v>3703</v>
      </c>
      <c r="F2769" s="203" t="s">
        <v>629</v>
      </c>
      <c r="G2769" s="205" t="s">
        <v>629</v>
      </c>
      <c r="H2769" s="206" t="s">
        <v>79</v>
      </c>
      <c r="I2769" s="203" t="s">
        <v>734</v>
      </c>
      <c r="J2769" s="203" t="s">
        <v>2863</v>
      </c>
      <c r="K2769" s="203" t="s">
        <v>634</v>
      </c>
      <c r="L2769" s="211">
        <v>41618.5541898148</v>
      </c>
      <c r="M2769" s="206" t="s">
        <v>630</v>
      </c>
      <c r="N2769" s="212">
        <v>5</v>
      </c>
      <c r="O2769" s="203" t="s">
        <v>629</v>
      </c>
      <c r="P2769" s="212">
        <v>244552.55</v>
      </c>
      <c r="Q2769" s="225">
        <v>1</v>
      </c>
      <c r="R2769" s="203" t="s">
        <v>632</v>
      </c>
      <c r="S2769" s="229">
        <v>41620.634097222202</v>
      </c>
      <c r="T2769" s="226">
        <v>-5</v>
      </c>
      <c r="U2769" s="224">
        <v>244552.55</v>
      </c>
      <c r="V2769" s="227">
        <f t="shared" si="22"/>
        <v>-2.0799074074020609</v>
      </c>
      <c r="W2769" s="230" t="s">
        <v>3530</v>
      </c>
    </row>
    <row r="2770" spans="1:23" ht="14.25" customHeight="1">
      <c r="A2770" s="203" t="s">
        <v>622</v>
      </c>
      <c r="B2770" s="203" t="s">
        <v>623</v>
      </c>
      <c r="C2770" s="206" t="s">
        <v>624</v>
      </c>
      <c r="D2770" s="207"/>
      <c r="E2770" s="188" t="s">
        <v>3703</v>
      </c>
      <c r="F2770" s="203" t="s">
        <v>629</v>
      </c>
      <c r="G2770" s="205" t="s">
        <v>629</v>
      </c>
      <c r="H2770" s="206" t="s">
        <v>79</v>
      </c>
      <c r="I2770" s="188" t="s">
        <v>680</v>
      </c>
      <c r="J2770" s="190" t="s">
        <v>681</v>
      </c>
      <c r="K2770" s="188" t="s">
        <v>634</v>
      </c>
      <c r="L2770" s="213">
        <v>41624.559270833299</v>
      </c>
      <c r="M2770" s="206" t="s">
        <v>630</v>
      </c>
      <c r="N2770" s="214">
        <v>50</v>
      </c>
      <c r="O2770" s="188" t="s">
        <v>629</v>
      </c>
      <c r="P2770" s="212">
        <v>508469.5</v>
      </c>
      <c r="Q2770" s="225">
        <v>1</v>
      </c>
      <c r="R2770" s="188" t="s">
        <v>632</v>
      </c>
      <c r="S2770" s="213">
        <v>41620.634097222202</v>
      </c>
      <c r="T2770" s="226">
        <v>-50</v>
      </c>
      <c r="U2770" s="224">
        <v>508469.5</v>
      </c>
      <c r="V2770" s="227">
        <f t="shared" si="22"/>
        <v>3.9251736110963975</v>
      </c>
      <c r="W2770" s="193" t="s">
        <v>635</v>
      </c>
    </row>
    <row r="2771" spans="1:23" ht="14.25" customHeight="1">
      <c r="A2771" s="203" t="s">
        <v>622</v>
      </c>
      <c r="B2771" s="203" t="s">
        <v>623</v>
      </c>
      <c r="C2771" s="206" t="s">
        <v>624</v>
      </c>
      <c r="D2771" s="207"/>
      <c r="E2771" s="188" t="s">
        <v>3703</v>
      </c>
      <c r="F2771" s="203" t="s">
        <v>629</v>
      </c>
      <c r="G2771" s="205" t="s">
        <v>629</v>
      </c>
      <c r="H2771" s="206" t="s">
        <v>79</v>
      </c>
      <c r="I2771" s="188" t="s">
        <v>1051</v>
      </c>
      <c r="J2771" s="190" t="s">
        <v>443</v>
      </c>
      <c r="K2771" s="188" t="s">
        <v>634</v>
      </c>
      <c r="L2771" s="213">
        <v>41624.5528009259</v>
      </c>
      <c r="M2771" s="206" t="s">
        <v>630</v>
      </c>
      <c r="N2771" s="214">
        <v>200</v>
      </c>
      <c r="O2771" s="188" t="s">
        <v>629</v>
      </c>
      <c r="P2771" s="212">
        <v>289008</v>
      </c>
      <c r="Q2771" s="225">
        <v>1</v>
      </c>
      <c r="R2771" s="188" t="s">
        <v>632</v>
      </c>
      <c r="S2771" s="213">
        <v>41620.634097222202</v>
      </c>
      <c r="T2771" s="226">
        <v>-200</v>
      </c>
      <c r="U2771" s="224">
        <v>289008</v>
      </c>
      <c r="V2771" s="227">
        <f t="shared" si="22"/>
        <v>3.918703703697247</v>
      </c>
      <c r="W2771" s="193" t="s">
        <v>635</v>
      </c>
    </row>
    <row r="2772" spans="1:23" ht="14.25" customHeight="1">
      <c r="A2772" s="203" t="s">
        <v>622</v>
      </c>
      <c r="B2772" s="203" t="s">
        <v>623</v>
      </c>
      <c r="C2772" s="206" t="s">
        <v>624</v>
      </c>
      <c r="D2772" s="207"/>
      <c r="E2772" s="188" t="s">
        <v>3703</v>
      </c>
      <c r="F2772" s="203" t="s">
        <v>629</v>
      </c>
      <c r="G2772" s="205" t="s">
        <v>629</v>
      </c>
      <c r="H2772" s="206" t="s">
        <v>79</v>
      </c>
      <c r="I2772" s="188" t="s">
        <v>1093</v>
      </c>
      <c r="J2772" s="190" t="s">
        <v>445</v>
      </c>
      <c r="K2772" s="188" t="s">
        <v>634</v>
      </c>
      <c r="L2772" s="213">
        <v>41624.562685185199</v>
      </c>
      <c r="M2772" s="206" t="s">
        <v>630</v>
      </c>
      <c r="N2772" s="214">
        <v>5</v>
      </c>
      <c r="O2772" s="188" t="s">
        <v>629</v>
      </c>
      <c r="P2772" s="212">
        <v>22109.3</v>
      </c>
      <c r="Q2772" s="225">
        <v>1</v>
      </c>
      <c r="R2772" s="188" t="s">
        <v>632</v>
      </c>
      <c r="S2772" s="213">
        <v>41620.634108796301</v>
      </c>
      <c r="T2772" s="226">
        <v>-5</v>
      </c>
      <c r="U2772" s="224">
        <v>22109.3</v>
      </c>
      <c r="V2772" s="227">
        <f t="shared" si="22"/>
        <v>3.9285763888983638</v>
      </c>
      <c r="W2772" s="193" t="s">
        <v>635</v>
      </c>
    </row>
    <row r="2773" spans="1:23" ht="14.25" customHeight="1">
      <c r="A2773" s="203" t="s">
        <v>622</v>
      </c>
      <c r="B2773" s="203" t="s">
        <v>623</v>
      </c>
      <c r="C2773" s="206" t="s">
        <v>624</v>
      </c>
      <c r="D2773" s="207"/>
      <c r="E2773" s="188" t="s">
        <v>3703</v>
      </c>
      <c r="F2773" s="203" t="s">
        <v>629</v>
      </c>
      <c r="G2773" s="205" t="s">
        <v>629</v>
      </c>
      <c r="H2773" s="206" t="s">
        <v>79</v>
      </c>
      <c r="I2773" s="188" t="s">
        <v>1094</v>
      </c>
      <c r="J2773" s="190" t="s">
        <v>371</v>
      </c>
      <c r="K2773" s="188" t="s">
        <v>634</v>
      </c>
      <c r="L2773" s="213">
        <v>41624.561226851903</v>
      </c>
      <c r="M2773" s="206" t="s">
        <v>630</v>
      </c>
      <c r="N2773" s="214">
        <v>2</v>
      </c>
      <c r="O2773" s="188" t="s">
        <v>629</v>
      </c>
      <c r="P2773" s="212">
        <v>117050</v>
      </c>
      <c r="Q2773" s="225">
        <v>1</v>
      </c>
      <c r="R2773" s="188" t="s">
        <v>632</v>
      </c>
      <c r="S2773" s="213">
        <v>41620.634108796301</v>
      </c>
      <c r="T2773" s="226">
        <v>-2</v>
      </c>
      <c r="U2773" s="224">
        <v>117050</v>
      </c>
      <c r="V2773" s="227">
        <f t="shared" si="22"/>
        <v>3.9271180556024774</v>
      </c>
      <c r="W2773" s="193" t="s">
        <v>635</v>
      </c>
    </row>
    <row r="2774" spans="1:23" ht="14.25" customHeight="1">
      <c r="A2774" s="203" t="s">
        <v>622</v>
      </c>
      <c r="B2774" s="203" t="s">
        <v>623</v>
      </c>
      <c r="C2774" s="206" t="s">
        <v>624</v>
      </c>
      <c r="D2774" s="207"/>
      <c r="E2774" s="188" t="s">
        <v>3703</v>
      </c>
      <c r="F2774" s="203" t="s">
        <v>629</v>
      </c>
      <c r="G2774" s="205" t="s">
        <v>629</v>
      </c>
      <c r="H2774" s="206" t="s">
        <v>79</v>
      </c>
      <c r="I2774" s="188" t="s">
        <v>1311</v>
      </c>
      <c r="J2774" s="190" t="s">
        <v>1312</v>
      </c>
      <c r="K2774" s="188" t="s">
        <v>634</v>
      </c>
      <c r="L2774" s="213">
        <v>41624.562037037002</v>
      </c>
      <c r="M2774" s="206" t="s">
        <v>630</v>
      </c>
      <c r="N2774" s="214">
        <v>2</v>
      </c>
      <c r="O2774" s="188" t="s">
        <v>629</v>
      </c>
      <c r="P2774" s="212">
        <v>130000</v>
      </c>
      <c r="Q2774" s="225">
        <v>1</v>
      </c>
      <c r="R2774" s="188" t="s">
        <v>632</v>
      </c>
      <c r="S2774" s="213">
        <v>41620.634108796301</v>
      </c>
      <c r="T2774" s="226">
        <v>-2</v>
      </c>
      <c r="U2774" s="224">
        <v>130000</v>
      </c>
      <c r="V2774" s="227">
        <f t="shared" si="22"/>
        <v>3.9279282407005667</v>
      </c>
      <c r="W2774" s="193" t="s">
        <v>635</v>
      </c>
    </row>
    <row r="2775" spans="1:23" ht="14.25" customHeight="1">
      <c r="A2775" s="203" t="s">
        <v>622</v>
      </c>
      <c r="B2775" s="203" t="s">
        <v>623</v>
      </c>
      <c r="C2775" s="206" t="s">
        <v>624</v>
      </c>
      <c r="D2775" s="207"/>
      <c r="E2775" s="188" t="s">
        <v>3703</v>
      </c>
      <c r="F2775" s="203" t="s">
        <v>629</v>
      </c>
      <c r="G2775" s="205" t="s">
        <v>629</v>
      </c>
      <c r="H2775" s="206" t="s">
        <v>79</v>
      </c>
      <c r="I2775" s="188" t="s">
        <v>1054</v>
      </c>
      <c r="J2775" s="190" t="s">
        <v>1055</v>
      </c>
      <c r="K2775" s="188" t="s">
        <v>634</v>
      </c>
      <c r="L2775" s="213">
        <v>41624.563969907402</v>
      </c>
      <c r="M2775" s="206" t="s">
        <v>630</v>
      </c>
      <c r="N2775" s="214">
        <v>6</v>
      </c>
      <c r="O2775" s="188" t="s">
        <v>629</v>
      </c>
      <c r="P2775" s="212">
        <v>44550</v>
      </c>
      <c r="Q2775" s="225">
        <v>1</v>
      </c>
      <c r="R2775" s="188" t="s">
        <v>632</v>
      </c>
      <c r="S2775" s="213">
        <v>41620.634108796301</v>
      </c>
      <c r="T2775" s="226">
        <v>-6</v>
      </c>
      <c r="U2775" s="224">
        <v>44550</v>
      </c>
      <c r="V2775" s="227">
        <f t="shared" si="22"/>
        <v>3.9298611111007631</v>
      </c>
      <c r="W2775" s="193" t="s">
        <v>635</v>
      </c>
    </row>
    <row r="2776" spans="1:23" ht="14.25" customHeight="1">
      <c r="A2776" s="203" t="s">
        <v>622</v>
      </c>
      <c r="B2776" s="203" t="s">
        <v>623</v>
      </c>
      <c r="C2776" s="206" t="s">
        <v>624</v>
      </c>
      <c r="D2776" s="207"/>
      <c r="E2776" s="188" t="s">
        <v>3703</v>
      </c>
      <c r="F2776" s="203" t="s">
        <v>629</v>
      </c>
      <c r="G2776" s="205" t="s">
        <v>629</v>
      </c>
      <c r="H2776" s="206" t="s">
        <v>79</v>
      </c>
      <c r="I2776" s="188" t="s">
        <v>1062</v>
      </c>
      <c r="J2776" s="190" t="s">
        <v>1063</v>
      </c>
      <c r="K2776" s="188" t="s">
        <v>634</v>
      </c>
      <c r="L2776" s="213">
        <v>41624.5547800926</v>
      </c>
      <c r="M2776" s="206" t="s">
        <v>630</v>
      </c>
      <c r="N2776" s="214">
        <v>3</v>
      </c>
      <c r="O2776" s="188" t="s">
        <v>631</v>
      </c>
      <c r="P2776" s="212">
        <v>65250</v>
      </c>
      <c r="Q2776" s="225">
        <v>1</v>
      </c>
      <c r="R2776" s="188" t="s">
        <v>632</v>
      </c>
      <c r="S2776" s="213">
        <v>41620.634097222202</v>
      </c>
      <c r="T2776" s="226">
        <v>-3</v>
      </c>
      <c r="U2776" s="224">
        <v>65250</v>
      </c>
      <c r="V2776" s="227">
        <f t="shared" si="22"/>
        <v>3.920682870397286</v>
      </c>
      <c r="W2776" s="193" t="s">
        <v>635</v>
      </c>
    </row>
    <row r="2777" spans="1:23" ht="14.25" customHeight="1">
      <c r="A2777" s="203" t="s">
        <v>622</v>
      </c>
      <c r="B2777" s="203" t="s">
        <v>623</v>
      </c>
      <c r="C2777" s="206" t="s">
        <v>624</v>
      </c>
      <c r="D2777" s="207"/>
      <c r="E2777" s="188" t="s">
        <v>3703</v>
      </c>
      <c r="F2777" s="203" t="s">
        <v>629</v>
      </c>
      <c r="G2777" s="205" t="s">
        <v>629</v>
      </c>
      <c r="H2777" s="206" t="s">
        <v>79</v>
      </c>
      <c r="I2777" s="188" t="s">
        <v>1064</v>
      </c>
      <c r="J2777" s="190" t="s">
        <v>1065</v>
      </c>
      <c r="K2777" s="188" t="s">
        <v>634</v>
      </c>
      <c r="L2777" s="213">
        <v>41624.555682870399</v>
      </c>
      <c r="M2777" s="206" t="s">
        <v>630</v>
      </c>
      <c r="N2777" s="214">
        <v>3</v>
      </c>
      <c r="O2777" s="188" t="s">
        <v>631</v>
      </c>
      <c r="P2777" s="212">
        <v>10284.51</v>
      </c>
      <c r="Q2777" s="225">
        <v>1</v>
      </c>
      <c r="R2777" s="188" t="s">
        <v>632</v>
      </c>
      <c r="S2777" s="213">
        <v>41620.634097222202</v>
      </c>
      <c r="T2777" s="226">
        <v>-3</v>
      </c>
      <c r="U2777" s="224">
        <v>10284.51</v>
      </c>
      <c r="V2777" s="227">
        <f t="shared" si="22"/>
        <v>3.921585648196924</v>
      </c>
      <c r="W2777" s="193" t="s">
        <v>635</v>
      </c>
    </row>
    <row r="2778" spans="1:23" ht="14.25" customHeight="1">
      <c r="A2778" s="203" t="s">
        <v>622</v>
      </c>
      <c r="B2778" s="203" t="s">
        <v>623</v>
      </c>
      <c r="C2778" s="206" t="s">
        <v>624</v>
      </c>
      <c r="D2778" s="207"/>
      <c r="E2778" s="188" t="s">
        <v>3703</v>
      </c>
      <c r="F2778" s="203" t="s">
        <v>629</v>
      </c>
      <c r="G2778" s="205" t="s">
        <v>629</v>
      </c>
      <c r="H2778" s="206" t="s">
        <v>79</v>
      </c>
      <c r="I2778" s="188" t="s">
        <v>678</v>
      </c>
      <c r="J2778" s="190" t="s">
        <v>679</v>
      </c>
      <c r="K2778" s="188" t="s">
        <v>634</v>
      </c>
      <c r="L2778" s="213">
        <v>41624.552118055602</v>
      </c>
      <c r="M2778" s="206" t="s">
        <v>630</v>
      </c>
      <c r="N2778" s="214">
        <v>200</v>
      </c>
      <c r="O2778" s="188" t="s">
        <v>631</v>
      </c>
      <c r="P2778" s="212">
        <v>450000</v>
      </c>
      <c r="Q2778" s="225">
        <v>1</v>
      </c>
      <c r="R2778" s="188" t="s">
        <v>632</v>
      </c>
      <c r="S2778" s="213">
        <v>41620.634097222202</v>
      </c>
      <c r="T2778" s="226">
        <v>-200</v>
      </c>
      <c r="U2778" s="224">
        <v>450000</v>
      </c>
      <c r="V2778" s="227">
        <f t="shared" si="22"/>
        <v>3.9180208334000781</v>
      </c>
      <c r="W2778" s="193" t="s">
        <v>635</v>
      </c>
    </row>
    <row r="2779" spans="1:23" ht="14.25" customHeight="1">
      <c r="A2779" s="203" t="s">
        <v>622</v>
      </c>
      <c r="B2779" s="203" t="s">
        <v>623</v>
      </c>
      <c r="C2779" s="206" t="s">
        <v>624</v>
      </c>
      <c r="D2779" s="207"/>
      <c r="E2779" s="188" t="s">
        <v>3703</v>
      </c>
      <c r="F2779" s="203" t="s">
        <v>629</v>
      </c>
      <c r="G2779" s="205" t="s">
        <v>629</v>
      </c>
      <c r="H2779" s="206" t="s">
        <v>79</v>
      </c>
      <c r="I2779" s="188" t="s">
        <v>1009</v>
      </c>
      <c r="J2779" s="190" t="s">
        <v>1010</v>
      </c>
      <c r="K2779" s="188" t="s">
        <v>634</v>
      </c>
      <c r="L2779" s="213">
        <v>41624.560543981497</v>
      </c>
      <c r="M2779" s="206" t="s">
        <v>630</v>
      </c>
      <c r="N2779" s="214">
        <v>2</v>
      </c>
      <c r="O2779" s="188" t="s">
        <v>629</v>
      </c>
      <c r="P2779" s="212">
        <v>121465.88</v>
      </c>
      <c r="Q2779" s="225">
        <v>1</v>
      </c>
      <c r="R2779" s="188" t="s">
        <v>632</v>
      </c>
      <c r="S2779" s="213">
        <v>41620.634108796301</v>
      </c>
      <c r="T2779" s="226">
        <v>-2</v>
      </c>
      <c r="U2779" s="224">
        <v>121465.88</v>
      </c>
      <c r="V2779" s="227">
        <f t="shared" si="22"/>
        <v>3.9264351851961692</v>
      </c>
      <c r="W2779" s="193" t="s">
        <v>635</v>
      </c>
    </row>
    <row r="2780" spans="1:23" ht="14.25" customHeight="1">
      <c r="A2780" s="203" t="s">
        <v>622</v>
      </c>
      <c r="B2780" s="203" t="s">
        <v>623</v>
      </c>
      <c r="C2780" s="206" t="s">
        <v>624</v>
      </c>
      <c r="D2780" s="207"/>
      <c r="E2780" s="188" t="s">
        <v>3703</v>
      </c>
      <c r="F2780" s="203" t="s">
        <v>629</v>
      </c>
      <c r="G2780" s="205" t="s">
        <v>629</v>
      </c>
      <c r="H2780" s="206" t="s">
        <v>79</v>
      </c>
      <c r="I2780" s="188" t="s">
        <v>1072</v>
      </c>
      <c r="J2780" s="190" t="s">
        <v>1073</v>
      </c>
      <c r="K2780" s="188" t="s">
        <v>634</v>
      </c>
      <c r="L2780" s="213">
        <v>41624.565312500003</v>
      </c>
      <c r="M2780" s="206" t="s">
        <v>630</v>
      </c>
      <c r="N2780" s="214">
        <v>3</v>
      </c>
      <c r="O2780" s="188" t="s">
        <v>629</v>
      </c>
      <c r="P2780" s="212">
        <v>79875</v>
      </c>
      <c r="Q2780" s="225">
        <v>1</v>
      </c>
      <c r="R2780" s="188" t="s">
        <v>632</v>
      </c>
      <c r="S2780" s="213">
        <v>41620.634108796301</v>
      </c>
      <c r="T2780" s="226">
        <v>-3</v>
      </c>
      <c r="U2780" s="224">
        <v>79875</v>
      </c>
      <c r="V2780" s="227">
        <f t="shared" si="22"/>
        <v>3.9312037037016125</v>
      </c>
      <c r="W2780" s="193" t="s">
        <v>635</v>
      </c>
    </row>
    <row r="2781" spans="1:23" ht="14.25" customHeight="1">
      <c r="A2781" s="203" t="s">
        <v>622</v>
      </c>
      <c r="B2781" s="203" t="s">
        <v>623</v>
      </c>
      <c r="C2781" s="206" t="s">
        <v>624</v>
      </c>
      <c r="D2781" s="207"/>
      <c r="E2781" s="188" t="s">
        <v>3703</v>
      </c>
      <c r="F2781" s="203" t="s">
        <v>629</v>
      </c>
      <c r="G2781" s="205" t="s">
        <v>629</v>
      </c>
      <c r="H2781" s="206" t="s">
        <v>79</v>
      </c>
      <c r="I2781" s="188" t="s">
        <v>1076</v>
      </c>
      <c r="J2781" s="190" t="s">
        <v>1077</v>
      </c>
      <c r="K2781" s="188" t="s">
        <v>634</v>
      </c>
      <c r="L2781" s="213">
        <v>41624.563333333303</v>
      </c>
      <c r="M2781" s="206" t="s">
        <v>630</v>
      </c>
      <c r="N2781" s="214">
        <v>2</v>
      </c>
      <c r="O2781" s="188" t="s">
        <v>629</v>
      </c>
      <c r="P2781" s="212">
        <v>69440.34</v>
      </c>
      <c r="Q2781" s="225">
        <v>1</v>
      </c>
      <c r="R2781" s="188" t="s">
        <v>632</v>
      </c>
      <c r="S2781" s="213">
        <v>41620.634108796301</v>
      </c>
      <c r="T2781" s="226">
        <v>-2</v>
      </c>
      <c r="U2781" s="224">
        <v>69440.34</v>
      </c>
      <c r="V2781" s="227">
        <f t="shared" si="22"/>
        <v>3.9292245370015735</v>
      </c>
      <c r="W2781" s="193" t="s">
        <v>635</v>
      </c>
    </row>
    <row r="2782" spans="1:23" ht="14.25" customHeight="1">
      <c r="A2782" s="203" t="s">
        <v>622</v>
      </c>
      <c r="B2782" s="203" t="s">
        <v>623</v>
      </c>
      <c r="C2782" s="206" t="s">
        <v>624</v>
      </c>
      <c r="D2782" s="207"/>
      <c r="E2782" s="188" t="s">
        <v>3703</v>
      </c>
      <c r="F2782" s="203" t="s">
        <v>629</v>
      </c>
      <c r="G2782" s="205" t="s">
        <v>629</v>
      </c>
      <c r="H2782" s="206" t="s">
        <v>79</v>
      </c>
      <c r="I2782" s="188" t="s">
        <v>1387</v>
      </c>
      <c r="J2782" s="190" t="s">
        <v>1388</v>
      </c>
      <c r="K2782" s="188" t="s">
        <v>634</v>
      </c>
      <c r="L2782" s="213">
        <v>41624.553402777798</v>
      </c>
      <c r="M2782" s="206" t="s">
        <v>630</v>
      </c>
      <c r="N2782" s="214">
        <v>50</v>
      </c>
      <c r="O2782" s="188" t="s">
        <v>669</v>
      </c>
      <c r="P2782" s="212">
        <v>200000</v>
      </c>
      <c r="Q2782" s="225">
        <v>1</v>
      </c>
      <c r="R2782" s="188" t="s">
        <v>632</v>
      </c>
      <c r="S2782" s="213">
        <v>41620.634097222202</v>
      </c>
      <c r="T2782" s="226">
        <v>-50</v>
      </c>
      <c r="U2782" s="224">
        <v>200000</v>
      </c>
      <c r="V2782" s="227">
        <f t="shared" si="22"/>
        <v>3.9193055555952014</v>
      </c>
      <c r="W2782" s="193" t="s">
        <v>635</v>
      </c>
    </row>
    <row r="2783" spans="1:23" ht="14.25" customHeight="1">
      <c r="A2783" s="203" t="s">
        <v>622</v>
      </c>
      <c r="B2783" s="203" t="s">
        <v>623</v>
      </c>
      <c r="C2783" s="206" t="s">
        <v>624</v>
      </c>
      <c r="D2783" s="207"/>
      <c r="E2783" s="188" t="s">
        <v>3703</v>
      </c>
      <c r="F2783" s="203" t="s">
        <v>629</v>
      </c>
      <c r="G2783" s="205" t="s">
        <v>629</v>
      </c>
      <c r="H2783" s="206" t="s">
        <v>79</v>
      </c>
      <c r="I2783" s="188" t="s">
        <v>1117</v>
      </c>
      <c r="J2783" s="190" t="s">
        <v>2979</v>
      </c>
      <c r="K2783" s="188" t="s">
        <v>634</v>
      </c>
      <c r="L2783" s="213">
        <v>41624.557835648098</v>
      </c>
      <c r="M2783" s="206" t="s">
        <v>630</v>
      </c>
      <c r="N2783" s="214">
        <v>6</v>
      </c>
      <c r="O2783" s="188" t="s">
        <v>629</v>
      </c>
      <c r="P2783" s="212">
        <v>108419.34</v>
      </c>
      <c r="Q2783" s="225">
        <v>1</v>
      </c>
      <c r="R2783" s="188" t="s">
        <v>632</v>
      </c>
      <c r="S2783" s="213">
        <v>41620.634097222202</v>
      </c>
      <c r="T2783" s="226">
        <v>-6</v>
      </c>
      <c r="U2783" s="224">
        <v>108419.34</v>
      </c>
      <c r="V2783" s="227">
        <f t="shared" si="22"/>
        <v>3.9237384258958627</v>
      </c>
      <c r="W2783" s="193" t="s">
        <v>635</v>
      </c>
    </row>
    <row r="2784" spans="1:23" ht="14.25" customHeight="1">
      <c r="A2784" s="203" t="s">
        <v>622</v>
      </c>
      <c r="B2784" s="203" t="s">
        <v>623</v>
      </c>
      <c r="C2784" s="206" t="s">
        <v>624</v>
      </c>
      <c r="D2784" s="207"/>
      <c r="E2784" s="188" t="s">
        <v>3703</v>
      </c>
      <c r="F2784" s="203" t="s">
        <v>629</v>
      </c>
      <c r="G2784" s="205" t="s">
        <v>629</v>
      </c>
      <c r="H2784" s="206" t="s">
        <v>79</v>
      </c>
      <c r="I2784" s="188" t="s">
        <v>1078</v>
      </c>
      <c r="J2784" s="190" t="s">
        <v>1079</v>
      </c>
      <c r="K2784" s="188" t="s">
        <v>634</v>
      </c>
      <c r="L2784" s="213">
        <v>41624.559895833299</v>
      </c>
      <c r="M2784" s="206" t="s">
        <v>630</v>
      </c>
      <c r="N2784" s="214">
        <v>2</v>
      </c>
      <c r="O2784" s="188" t="s">
        <v>629</v>
      </c>
      <c r="P2784" s="212">
        <v>15819.5</v>
      </c>
      <c r="Q2784" s="225">
        <v>1</v>
      </c>
      <c r="R2784" s="188" t="s">
        <v>632</v>
      </c>
      <c r="S2784" s="213">
        <v>41620.634108796301</v>
      </c>
      <c r="T2784" s="226">
        <v>-2</v>
      </c>
      <c r="U2784" s="224">
        <v>15819.5</v>
      </c>
      <c r="V2784" s="227">
        <f t="shared" si="22"/>
        <v>3.9257870369983721</v>
      </c>
      <c r="W2784" s="193" t="s">
        <v>635</v>
      </c>
    </row>
    <row r="2785" spans="1:23" ht="14.25" customHeight="1">
      <c r="A2785" s="203" t="s">
        <v>622</v>
      </c>
      <c r="B2785" s="203" t="s">
        <v>623</v>
      </c>
      <c r="C2785" s="206" t="s">
        <v>624</v>
      </c>
      <c r="D2785" s="207"/>
      <c r="E2785" s="188" t="s">
        <v>3703</v>
      </c>
      <c r="F2785" s="203" t="s">
        <v>629</v>
      </c>
      <c r="G2785" s="205" t="s">
        <v>629</v>
      </c>
      <c r="H2785" s="206" t="s">
        <v>79</v>
      </c>
      <c r="I2785" s="188" t="s">
        <v>847</v>
      </c>
      <c r="J2785" s="190" t="s">
        <v>3458</v>
      </c>
      <c r="K2785" s="188" t="s">
        <v>634</v>
      </c>
      <c r="L2785" s="213">
        <v>41624.557129629597</v>
      </c>
      <c r="M2785" s="206" t="s">
        <v>630</v>
      </c>
      <c r="N2785" s="214">
        <v>10</v>
      </c>
      <c r="O2785" s="188" t="s">
        <v>629</v>
      </c>
      <c r="P2785" s="212">
        <v>151250</v>
      </c>
      <c r="Q2785" s="225">
        <v>1</v>
      </c>
      <c r="R2785" s="188" t="s">
        <v>632</v>
      </c>
      <c r="S2785" s="213">
        <v>41620.634097222202</v>
      </c>
      <c r="T2785" s="226">
        <v>-10</v>
      </c>
      <c r="U2785" s="224">
        <v>151250</v>
      </c>
      <c r="V2785" s="227">
        <f t="shared" si="22"/>
        <v>3.9230324073942029</v>
      </c>
      <c r="W2785" s="193" t="s">
        <v>635</v>
      </c>
    </row>
    <row r="2786" spans="1:23" ht="14.25" customHeight="1">
      <c r="A2786" s="203" t="s">
        <v>622</v>
      </c>
      <c r="B2786" s="203" t="s">
        <v>623</v>
      </c>
      <c r="C2786" s="206" t="s">
        <v>624</v>
      </c>
      <c r="D2786" s="207"/>
      <c r="E2786" s="188" t="s">
        <v>3703</v>
      </c>
      <c r="F2786" s="203" t="s">
        <v>629</v>
      </c>
      <c r="G2786" s="205" t="s">
        <v>629</v>
      </c>
      <c r="H2786" s="206" t="s">
        <v>79</v>
      </c>
      <c r="I2786" s="188" t="s">
        <v>2537</v>
      </c>
      <c r="J2786" s="190" t="s">
        <v>2538</v>
      </c>
      <c r="K2786" s="188" t="s">
        <v>634</v>
      </c>
      <c r="L2786" s="213">
        <v>41624.558564814797</v>
      </c>
      <c r="M2786" s="206" t="s">
        <v>630</v>
      </c>
      <c r="N2786" s="214">
        <v>3</v>
      </c>
      <c r="O2786" s="188" t="s">
        <v>629</v>
      </c>
      <c r="P2786" s="212">
        <v>72600</v>
      </c>
      <c r="Q2786" s="225">
        <v>1</v>
      </c>
      <c r="R2786" s="188" t="s">
        <v>632</v>
      </c>
      <c r="S2786" s="213">
        <v>41620.634097222202</v>
      </c>
      <c r="T2786" s="226">
        <v>-3</v>
      </c>
      <c r="U2786" s="224">
        <v>72600</v>
      </c>
      <c r="V2786" s="227">
        <f t="shared" si="22"/>
        <v>3.9244675925947377</v>
      </c>
      <c r="W2786" s="193" t="s">
        <v>635</v>
      </c>
    </row>
    <row r="2787" spans="1:23" ht="14.25" customHeight="1">
      <c r="A2787" s="203" t="s">
        <v>622</v>
      </c>
      <c r="B2787" s="203" t="s">
        <v>623</v>
      </c>
      <c r="C2787" s="206" t="s">
        <v>624</v>
      </c>
      <c r="D2787" s="207"/>
      <c r="E2787" s="188" t="s">
        <v>3705</v>
      </c>
      <c r="F2787" s="203" t="s">
        <v>3706</v>
      </c>
      <c r="G2787" s="205">
        <v>1</v>
      </c>
      <c r="H2787" s="206" t="s">
        <v>79</v>
      </c>
      <c r="I2787" s="188" t="s">
        <v>3624</v>
      </c>
      <c r="J2787" s="190" t="s">
        <v>3625</v>
      </c>
      <c r="K2787" s="188" t="s">
        <v>634</v>
      </c>
      <c r="L2787" s="213">
        <v>41635.406944444403</v>
      </c>
      <c r="M2787" s="206" t="s">
        <v>630</v>
      </c>
      <c r="N2787" s="214">
        <v>1</v>
      </c>
      <c r="O2787" s="188" t="s">
        <v>631</v>
      </c>
      <c r="P2787" s="212">
        <v>7000</v>
      </c>
      <c r="Q2787" s="225">
        <v>1</v>
      </c>
      <c r="R2787" s="188" t="s">
        <v>632</v>
      </c>
      <c r="S2787" s="213">
        <v>41635.401990740698</v>
      </c>
      <c r="T2787" s="226">
        <v>-1</v>
      </c>
      <c r="U2787" s="224">
        <v>7000</v>
      </c>
      <c r="V2787" s="227">
        <f t="shared" si="22"/>
        <v>4.9537037048139609E-3</v>
      </c>
      <c r="W2787" s="193" t="s">
        <v>635</v>
      </c>
    </row>
    <row r="2788" spans="1:23" ht="14.25" customHeight="1">
      <c r="A2788" s="203" t="s">
        <v>622</v>
      </c>
      <c r="B2788" s="203" t="s">
        <v>623</v>
      </c>
      <c r="C2788" s="206" t="s">
        <v>624</v>
      </c>
      <c r="D2788" s="207"/>
      <c r="E2788" s="188" t="s">
        <v>3705</v>
      </c>
      <c r="F2788" s="203" t="s">
        <v>3706</v>
      </c>
      <c r="G2788" s="205">
        <v>2</v>
      </c>
      <c r="H2788" s="206" t="s">
        <v>79</v>
      </c>
      <c r="I2788" s="188" t="s">
        <v>1188</v>
      </c>
      <c r="J2788" s="190" t="s">
        <v>1189</v>
      </c>
      <c r="K2788" s="188" t="s">
        <v>634</v>
      </c>
      <c r="L2788" s="213">
        <v>41635.406944444403</v>
      </c>
      <c r="M2788" s="206" t="s">
        <v>630</v>
      </c>
      <c r="N2788" s="214">
        <v>4</v>
      </c>
      <c r="O2788" s="188" t="s">
        <v>1190</v>
      </c>
      <c r="P2788" s="212">
        <v>17575000</v>
      </c>
      <c r="Q2788" s="225">
        <v>1</v>
      </c>
      <c r="R2788" s="188" t="s">
        <v>632</v>
      </c>
      <c r="S2788" s="213">
        <v>41635.401990740698</v>
      </c>
      <c r="T2788" s="226">
        <v>-4</v>
      </c>
      <c r="U2788" s="224">
        <v>17575000</v>
      </c>
      <c r="V2788" s="227">
        <f t="shared" si="22"/>
        <v>4.9537037048139609E-3</v>
      </c>
      <c r="W2788" s="193" t="s">
        <v>635</v>
      </c>
    </row>
    <row r="2789" spans="1:23" ht="14.25" customHeight="1">
      <c r="A2789" s="203" t="s">
        <v>622</v>
      </c>
      <c r="B2789" s="203" t="s">
        <v>623</v>
      </c>
      <c r="C2789" s="206" t="s">
        <v>624</v>
      </c>
      <c r="D2789" s="207"/>
      <c r="E2789" s="188" t="s">
        <v>3705</v>
      </c>
      <c r="F2789" s="203" t="s">
        <v>3706</v>
      </c>
      <c r="G2789" s="205">
        <v>3</v>
      </c>
      <c r="H2789" s="206" t="s">
        <v>79</v>
      </c>
      <c r="I2789" s="188" t="s">
        <v>1094</v>
      </c>
      <c r="J2789" s="190" t="s">
        <v>371</v>
      </c>
      <c r="K2789" s="188" t="s">
        <v>634</v>
      </c>
      <c r="L2789" s="213">
        <v>41635.406944444403</v>
      </c>
      <c r="M2789" s="206" t="s">
        <v>630</v>
      </c>
      <c r="N2789" s="214">
        <v>5</v>
      </c>
      <c r="O2789" s="188" t="s">
        <v>631</v>
      </c>
      <c r="P2789" s="212">
        <v>292625</v>
      </c>
      <c r="Q2789" s="225">
        <v>1</v>
      </c>
      <c r="R2789" s="188" t="s">
        <v>632</v>
      </c>
      <c r="S2789" s="213">
        <v>41635.401990740698</v>
      </c>
      <c r="T2789" s="226">
        <v>-5</v>
      </c>
      <c r="U2789" s="224">
        <v>292625</v>
      </c>
      <c r="V2789" s="227">
        <f t="shared" si="22"/>
        <v>4.9537037048139609E-3</v>
      </c>
      <c r="W2789" s="193" t="s">
        <v>635</v>
      </c>
    </row>
    <row r="2790" spans="1:23" ht="14.25" customHeight="1">
      <c r="A2790" s="203" t="s">
        <v>622</v>
      </c>
      <c r="B2790" s="203" t="s">
        <v>623</v>
      </c>
      <c r="C2790" s="206" t="s">
        <v>624</v>
      </c>
      <c r="D2790" s="207"/>
      <c r="E2790" s="188" t="s">
        <v>3705</v>
      </c>
      <c r="F2790" s="203" t="s">
        <v>3706</v>
      </c>
      <c r="G2790" s="205">
        <v>4</v>
      </c>
      <c r="H2790" s="206" t="s">
        <v>79</v>
      </c>
      <c r="I2790" s="188" t="s">
        <v>1056</v>
      </c>
      <c r="J2790" s="190" t="s">
        <v>1057</v>
      </c>
      <c r="K2790" s="188" t="s">
        <v>634</v>
      </c>
      <c r="L2790" s="213">
        <v>41635.406944444403</v>
      </c>
      <c r="M2790" s="206" t="s">
        <v>630</v>
      </c>
      <c r="N2790" s="214">
        <v>5</v>
      </c>
      <c r="O2790" s="188" t="s">
        <v>631</v>
      </c>
      <c r="P2790" s="212">
        <v>51458.35</v>
      </c>
      <c r="Q2790" s="225">
        <v>1</v>
      </c>
      <c r="R2790" s="188" t="s">
        <v>632</v>
      </c>
      <c r="S2790" s="213">
        <v>41635.401990740698</v>
      </c>
      <c r="T2790" s="226">
        <v>-5</v>
      </c>
      <c r="U2790" s="224">
        <v>51458.35</v>
      </c>
      <c r="V2790" s="227">
        <f t="shared" si="22"/>
        <v>4.9537037048139609E-3</v>
      </c>
      <c r="W2790" s="193" t="s">
        <v>635</v>
      </c>
    </row>
    <row r="2791" spans="1:23" ht="14.25" customHeight="1">
      <c r="A2791" s="203" t="s">
        <v>622</v>
      </c>
      <c r="B2791" s="203" t="s">
        <v>623</v>
      </c>
      <c r="C2791" s="206" t="s">
        <v>624</v>
      </c>
      <c r="D2791" s="207"/>
      <c r="E2791" s="188" t="s">
        <v>3705</v>
      </c>
      <c r="F2791" s="203" t="s">
        <v>3706</v>
      </c>
      <c r="G2791" s="205">
        <v>5</v>
      </c>
      <c r="H2791" s="206" t="s">
        <v>79</v>
      </c>
      <c r="I2791" s="188" t="s">
        <v>1325</v>
      </c>
      <c r="J2791" s="190" t="s">
        <v>1326</v>
      </c>
      <c r="K2791" s="188" t="s">
        <v>634</v>
      </c>
      <c r="L2791" s="213">
        <v>41635.406944444403</v>
      </c>
      <c r="M2791" s="206" t="s">
        <v>630</v>
      </c>
      <c r="N2791" s="214">
        <v>1</v>
      </c>
      <c r="O2791" s="188" t="s">
        <v>710</v>
      </c>
      <c r="P2791" s="212">
        <v>37125</v>
      </c>
      <c r="Q2791" s="225">
        <v>1</v>
      </c>
      <c r="R2791" s="188" t="s">
        <v>632</v>
      </c>
      <c r="S2791" s="213">
        <v>41635.402002314797</v>
      </c>
      <c r="T2791" s="226">
        <v>-1</v>
      </c>
      <c r="U2791" s="224">
        <v>37125</v>
      </c>
      <c r="V2791" s="227">
        <f t="shared" si="22"/>
        <v>4.9421296062064357E-3</v>
      </c>
      <c r="W2791" s="193" t="s">
        <v>635</v>
      </c>
    </row>
    <row r="2792" spans="1:23" ht="14.25" customHeight="1">
      <c r="A2792" s="203" t="s">
        <v>622</v>
      </c>
      <c r="B2792" s="203" t="s">
        <v>623</v>
      </c>
      <c r="C2792" s="206" t="s">
        <v>624</v>
      </c>
      <c r="D2792" s="207"/>
      <c r="E2792" s="188" t="s">
        <v>3705</v>
      </c>
      <c r="F2792" s="203" t="s">
        <v>3706</v>
      </c>
      <c r="G2792" s="205">
        <v>6</v>
      </c>
      <c r="H2792" s="206" t="s">
        <v>79</v>
      </c>
      <c r="I2792" s="188" t="s">
        <v>3707</v>
      </c>
      <c r="J2792" s="190" t="s">
        <v>3708</v>
      </c>
      <c r="K2792" s="188" t="s">
        <v>634</v>
      </c>
      <c r="L2792" s="213">
        <v>41635.406944444403</v>
      </c>
      <c r="M2792" s="206" t="s">
        <v>630</v>
      </c>
      <c r="N2792" s="214">
        <v>1</v>
      </c>
      <c r="O2792" s="188" t="s">
        <v>710</v>
      </c>
      <c r="P2792" s="212">
        <v>50000</v>
      </c>
      <c r="Q2792" s="225">
        <v>1</v>
      </c>
      <c r="R2792" s="188" t="s">
        <v>632</v>
      </c>
      <c r="S2792" s="213">
        <v>41635.402002314797</v>
      </c>
      <c r="T2792" s="226">
        <v>-1</v>
      </c>
      <c r="U2792" s="224">
        <v>50000</v>
      </c>
      <c r="V2792" s="227">
        <f t="shared" si="22"/>
        <v>4.9421296062064357E-3</v>
      </c>
      <c r="W2792" s="193" t="s">
        <v>635</v>
      </c>
    </row>
    <row r="2793" spans="1:23" s="183" customFormat="1" hidden="1">
      <c r="A2793" s="203" t="s">
        <v>622</v>
      </c>
      <c r="B2793" s="203" t="s">
        <v>623</v>
      </c>
      <c r="C2793" s="203" t="s">
        <v>624</v>
      </c>
      <c r="D2793" s="204"/>
      <c r="E2793" s="203" t="s">
        <v>3705</v>
      </c>
      <c r="F2793" s="203" t="s">
        <v>3706</v>
      </c>
      <c r="G2793" s="205">
        <v>7</v>
      </c>
      <c r="H2793" s="203" t="s">
        <v>79</v>
      </c>
      <c r="I2793" s="203" t="s">
        <v>968</v>
      </c>
      <c r="J2793" s="203" t="s">
        <v>969</v>
      </c>
      <c r="K2793" s="203" t="s">
        <v>634</v>
      </c>
      <c r="L2793" s="211">
        <v>41635.406944444403</v>
      </c>
      <c r="M2793" s="203" t="s">
        <v>630</v>
      </c>
      <c r="N2793" s="212">
        <v>2</v>
      </c>
      <c r="O2793" s="203" t="s">
        <v>950</v>
      </c>
      <c r="P2793" s="212">
        <v>3122750</v>
      </c>
      <c r="Q2793" s="205">
        <v>1</v>
      </c>
      <c r="R2793" s="203" t="s">
        <v>629</v>
      </c>
      <c r="S2793" s="203" t="s">
        <v>629</v>
      </c>
      <c r="T2793" s="212" t="s">
        <v>629</v>
      </c>
      <c r="U2793" s="224" t="s">
        <v>629</v>
      </c>
    </row>
    <row r="2794" spans="1:23" ht="14.25" customHeight="1">
      <c r="A2794" s="203" t="s">
        <v>622</v>
      </c>
      <c r="B2794" s="203" t="s">
        <v>623</v>
      </c>
      <c r="C2794" s="206" t="s">
        <v>624</v>
      </c>
      <c r="D2794" s="207"/>
      <c r="E2794" s="188" t="s">
        <v>3705</v>
      </c>
      <c r="F2794" s="203" t="s">
        <v>3709</v>
      </c>
      <c r="G2794" s="205">
        <v>1</v>
      </c>
      <c r="H2794" s="206" t="s">
        <v>79</v>
      </c>
      <c r="I2794" s="188" t="s">
        <v>2938</v>
      </c>
      <c r="J2794" s="190" t="s">
        <v>3710</v>
      </c>
      <c r="K2794" s="188" t="s">
        <v>634</v>
      </c>
      <c r="L2794" s="213">
        <v>41639.413217592599</v>
      </c>
      <c r="M2794" s="206" t="s">
        <v>630</v>
      </c>
      <c r="N2794" s="214">
        <v>10</v>
      </c>
      <c r="O2794" s="188" t="s">
        <v>631</v>
      </c>
      <c r="P2794" s="212">
        <v>9500000</v>
      </c>
      <c r="Q2794" s="225">
        <v>1</v>
      </c>
      <c r="R2794" s="188" t="s">
        <v>632</v>
      </c>
      <c r="S2794" s="213">
        <v>41635.401226851798</v>
      </c>
      <c r="T2794" s="226">
        <v>-10</v>
      </c>
      <c r="U2794" s="224">
        <v>9500000</v>
      </c>
      <c r="V2794" s="227">
        <f>L2794-S2794</f>
        <v>4.0119907408006839</v>
      </c>
      <c r="W2794" s="193" t="s">
        <v>635</v>
      </c>
    </row>
    <row r="2795" spans="1:23" s="183" customFormat="1" hidden="1">
      <c r="A2795" s="203" t="s">
        <v>622</v>
      </c>
      <c r="B2795" s="203" t="s">
        <v>623</v>
      </c>
      <c r="C2795" s="203" t="s">
        <v>624</v>
      </c>
      <c r="D2795" s="208"/>
      <c r="E2795" s="203" t="s">
        <v>3711</v>
      </c>
      <c r="F2795" s="203" t="s">
        <v>3712</v>
      </c>
      <c r="G2795" s="205">
        <v>1</v>
      </c>
      <c r="H2795" s="203" t="s">
        <v>79</v>
      </c>
      <c r="I2795" s="203" t="s">
        <v>3334</v>
      </c>
      <c r="J2795" s="203" t="s">
        <v>337</v>
      </c>
      <c r="K2795" s="203" t="s">
        <v>634</v>
      </c>
      <c r="L2795" s="211">
        <v>41634.774270833303</v>
      </c>
      <c r="M2795" s="203" t="s">
        <v>630</v>
      </c>
      <c r="N2795" s="212">
        <v>2</v>
      </c>
      <c r="O2795" s="203" t="s">
        <v>3336</v>
      </c>
      <c r="P2795" s="212">
        <v>7392000</v>
      </c>
      <c r="Q2795" s="205">
        <v>1</v>
      </c>
      <c r="R2795" s="203" t="s">
        <v>629</v>
      </c>
      <c r="S2795" s="203" t="s">
        <v>629</v>
      </c>
      <c r="T2795" s="212" t="s">
        <v>629</v>
      </c>
      <c r="U2795" s="224" t="s">
        <v>629</v>
      </c>
    </row>
    <row r="2796" spans="1:23" s="183" customFormat="1" hidden="1">
      <c r="A2796" s="203" t="s">
        <v>622</v>
      </c>
      <c r="B2796" s="203" t="s">
        <v>623</v>
      </c>
      <c r="C2796" s="203" t="s">
        <v>624</v>
      </c>
      <c r="D2796" s="203"/>
      <c r="E2796" s="203" t="s">
        <v>3713</v>
      </c>
      <c r="F2796" s="203" t="s">
        <v>3714</v>
      </c>
      <c r="G2796" s="205">
        <v>1</v>
      </c>
      <c r="H2796" s="203" t="s">
        <v>79</v>
      </c>
      <c r="I2796" s="203" t="s">
        <v>3334</v>
      </c>
      <c r="J2796" s="203" t="s">
        <v>337</v>
      </c>
      <c r="K2796" s="203" t="s">
        <v>634</v>
      </c>
      <c r="L2796" s="211">
        <v>41626.666377314803</v>
      </c>
      <c r="M2796" s="203" t="s">
        <v>630</v>
      </c>
      <c r="N2796" s="212">
        <v>3</v>
      </c>
      <c r="O2796" s="203" t="s">
        <v>3336</v>
      </c>
      <c r="P2796" s="212">
        <v>11088000</v>
      </c>
      <c r="Q2796" s="205">
        <v>1</v>
      </c>
      <c r="R2796" s="203" t="s">
        <v>629</v>
      </c>
      <c r="S2796" s="203" t="s">
        <v>629</v>
      </c>
      <c r="T2796" s="212" t="s">
        <v>629</v>
      </c>
      <c r="U2796" s="224" t="s">
        <v>629</v>
      </c>
    </row>
    <row r="2797" spans="1:23" s="183" customFormat="1" hidden="1">
      <c r="A2797" s="203" t="s">
        <v>622</v>
      </c>
      <c r="B2797" s="203" t="s">
        <v>623</v>
      </c>
      <c r="C2797" s="203" t="s">
        <v>624</v>
      </c>
      <c r="D2797" s="203"/>
      <c r="E2797" s="203" t="s">
        <v>3713</v>
      </c>
      <c r="F2797" s="203" t="s">
        <v>3715</v>
      </c>
      <c r="G2797" s="205">
        <v>1</v>
      </c>
      <c r="H2797" s="203" t="s">
        <v>79</v>
      </c>
      <c r="I2797" s="203" t="s">
        <v>1565</v>
      </c>
      <c r="J2797" s="203" t="s">
        <v>468</v>
      </c>
      <c r="K2797" s="203" t="s">
        <v>634</v>
      </c>
      <c r="L2797" s="211">
        <v>41625.638344907398</v>
      </c>
      <c r="M2797" s="203" t="s">
        <v>655</v>
      </c>
      <c r="N2797" s="212">
        <v>4</v>
      </c>
      <c r="O2797" s="203" t="s">
        <v>664</v>
      </c>
      <c r="P2797" s="212">
        <v>1223734.3600000001</v>
      </c>
      <c r="Q2797" s="205">
        <v>1</v>
      </c>
      <c r="R2797" s="203" t="s">
        <v>629</v>
      </c>
      <c r="S2797" s="203" t="s">
        <v>629</v>
      </c>
      <c r="T2797" s="212" t="s">
        <v>629</v>
      </c>
      <c r="U2797" s="224" t="s">
        <v>629</v>
      </c>
    </row>
    <row r="2798" spans="1:23" s="183" customFormat="1" hidden="1">
      <c r="A2798" s="203" t="s">
        <v>622</v>
      </c>
      <c r="B2798" s="203" t="s">
        <v>623</v>
      </c>
      <c r="C2798" s="203" t="s">
        <v>624</v>
      </c>
      <c r="D2798" s="228"/>
      <c r="E2798" s="203" t="s">
        <v>3713</v>
      </c>
      <c r="F2798" s="203" t="s">
        <v>3716</v>
      </c>
      <c r="G2798" s="205">
        <v>1</v>
      </c>
      <c r="H2798" s="203" t="s">
        <v>79</v>
      </c>
      <c r="I2798" s="203" t="s">
        <v>3334</v>
      </c>
      <c r="J2798" s="203" t="s">
        <v>337</v>
      </c>
      <c r="K2798" s="203" t="s">
        <v>634</v>
      </c>
      <c r="L2798" s="211">
        <v>41638.663460648102</v>
      </c>
      <c r="M2798" s="203" t="s">
        <v>630</v>
      </c>
      <c r="N2798" s="212">
        <v>2</v>
      </c>
      <c r="O2798" s="203" t="s">
        <v>3336</v>
      </c>
      <c r="P2798" s="212">
        <v>7392000</v>
      </c>
      <c r="Q2798" s="205">
        <v>1</v>
      </c>
      <c r="R2798" s="203" t="s">
        <v>629</v>
      </c>
      <c r="S2798" s="203" t="s">
        <v>629</v>
      </c>
      <c r="T2798" s="212" t="s">
        <v>629</v>
      </c>
      <c r="U2798" s="224" t="s">
        <v>629</v>
      </c>
    </row>
    <row r="2799" spans="1:23" ht="14.25" customHeight="1">
      <c r="A2799" s="203" t="s">
        <v>622</v>
      </c>
      <c r="B2799" s="203" t="s">
        <v>623</v>
      </c>
      <c r="C2799" s="206" t="s">
        <v>624</v>
      </c>
      <c r="D2799" s="207"/>
      <c r="E2799" s="188" t="s">
        <v>3717</v>
      </c>
      <c r="F2799" s="203" t="s">
        <v>3718</v>
      </c>
      <c r="G2799" s="205">
        <v>1</v>
      </c>
      <c r="H2799" s="206" t="s">
        <v>79</v>
      </c>
      <c r="I2799" s="188" t="s">
        <v>3719</v>
      </c>
      <c r="J2799" s="190" t="s">
        <v>3720</v>
      </c>
      <c r="K2799" s="188" t="s">
        <v>634</v>
      </c>
      <c r="L2799" s="213">
        <v>41628.461273148103</v>
      </c>
      <c r="M2799" s="206" t="s">
        <v>655</v>
      </c>
      <c r="N2799" s="214">
        <v>3</v>
      </c>
      <c r="O2799" s="188" t="s">
        <v>710</v>
      </c>
      <c r="P2799" s="212">
        <v>1320000</v>
      </c>
      <c r="Q2799" s="225">
        <v>1</v>
      </c>
      <c r="R2799" s="188" t="s">
        <v>632</v>
      </c>
      <c r="S2799" s="213">
        <v>41626.3586574074</v>
      </c>
      <c r="T2799" s="226">
        <v>-3</v>
      </c>
      <c r="U2799" s="224">
        <v>1320000</v>
      </c>
      <c r="V2799" s="227">
        <f t="shared" ref="V2799:V2808" si="23">L2799-S2799</f>
        <v>2.102615740703186</v>
      </c>
      <c r="W2799" s="193" t="s">
        <v>635</v>
      </c>
    </row>
    <row r="2800" spans="1:23" ht="14.25" customHeight="1">
      <c r="A2800" s="203" t="s">
        <v>622</v>
      </c>
      <c r="B2800" s="203" t="s">
        <v>623</v>
      </c>
      <c r="C2800" s="206" t="s">
        <v>624</v>
      </c>
      <c r="D2800" s="207"/>
      <c r="E2800" s="188" t="s">
        <v>3717</v>
      </c>
      <c r="F2800" s="203" t="s">
        <v>3718</v>
      </c>
      <c r="G2800" s="205">
        <v>2</v>
      </c>
      <c r="H2800" s="206" t="s">
        <v>79</v>
      </c>
      <c r="I2800" s="188" t="s">
        <v>2133</v>
      </c>
      <c r="J2800" s="190" t="s">
        <v>2134</v>
      </c>
      <c r="K2800" s="188" t="s">
        <v>634</v>
      </c>
      <c r="L2800" s="213">
        <v>41628.461273148103</v>
      </c>
      <c r="M2800" s="206" t="s">
        <v>655</v>
      </c>
      <c r="N2800" s="214">
        <v>2</v>
      </c>
      <c r="O2800" s="188" t="s">
        <v>710</v>
      </c>
      <c r="P2800" s="212">
        <v>1107794.28</v>
      </c>
      <c r="Q2800" s="225">
        <v>1</v>
      </c>
      <c r="R2800" s="188" t="s">
        <v>632</v>
      </c>
      <c r="S2800" s="213">
        <v>41626.3586574074</v>
      </c>
      <c r="T2800" s="226">
        <v>-2</v>
      </c>
      <c r="U2800" s="224">
        <v>1107794.28</v>
      </c>
      <c r="V2800" s="227">
        <f t="shared" si="23"/>
        <v>2.102615740703186</v>
      </c>
      <c r="W2800" s="193" t="s">
        <v>635</v>
      </c>
    </row>
    <row r="2801" spans="1:23" ht="14.25" customHeight="1">
      <c r="A2801" s="203" t="s">
        <v>622</v>
      </c>
      <c r="B2801" s="203" t="s">
        <v>623</v>
      </c>
      <c r="C2801" s="206" t="s">
        <v>624</v>
      </c>
      <c r="D2801" s="207"/>
      <c r="E2801" s="188" t="s">
        <v>3717</v>
      </c>
      <c r="F2801" s="203" t="s">
        <v>3718</v>
      </c>
      <c r="G2801" s="205">
        <v>3</v>
      </c>
      <c r="H2801" s="206" t="s">
        <v>79</v>
      </c>
      <c r="I2801" s="188" t="s">
        <v>1062</v>
      </c>
      <c r="J2801" s="190" t="s">
        <v>1063</v>
      </c>
      <c r="K2801" s="188" t="s">
        <v>634</v>
      </c>
      <c r="L2801" s="213">
        <v>41628.461273148103</v>
      </c>
      <c r="M2801" s="206" t="s">
        <v>630</v>
      </c>
      <c r="N2801" s="214">
        <v>2</v>
      </c>
      <c r="O2801" s="188" t="s">
        <v>631</v>
      </c>
      <c r="P2801" s="212">
        <v>43500</v>
      </c>
      <c r="Q2801" s="225">
        <v>1</v>
      </c>
      <c r="R2801" s="188" t="s">
        <v>632</v>
      </c>
      <c r="S2801" s="213">
        <v>41624.6101388889</v>
      </c>
      <c r="T2801" s="226">
        <v>-2</v>
      </c>
      <c r="U2801" s="224">
        <v>43500</v>
      </c>
      <c r="V2801" s="227">
        <f t="shared" si="23"/>
        <v>3.8511342592028086</v>
      </c>
      <c r="W2801" s="193" t="s">
        <v>635</v>
      </c>
    </row>
    <row r="2802" spans="1:23" ht="14.25" customHeight="1">
      <c r="A2802" s="203" t="s">
        <v>622</v>
      </c>
      <c r="B2802" s="203" t="s">
        <v>623</v>
      </c>
      <c r="C2802" s="206" t="s">
        <v>624</v>
      </c>
      <c r="D2802" s="207"/>
      <c r="E2802" s="188" t="s">
        <v>3717</v>
      </c>
      <c r="F2802" s="203" t="s">
        <v>3718</v>
      </c>
      <c r="G2802" s="205">
        <v>4</v>
      </c>
      <c r="H2802" s="206" t="s">
        <v>79</v>
      </c>
      <c r="I2802" s="188" t="s">
        <v>2354</v>
      </c>
      <c r="J2802" s="190" t="s">
        <v>446</v>
      </c>
      <c r="K2802" s="188" t="s">
        <v>634</v>
      </c>
      <c r="L2802" s="213">
        <v>41628.461273148103</v>
      </c>
      <c r="M2802" s="206" t="s">
        <v>630</v>
      </c>
      <c r="N2802" s="214">
        <v>50</v>
      </c>
      <c r="O2802" s="188" t="s">
        <v>631</v>
      </c>
      <c r="P2802" s="212">
        <v>86650</v>
      </c>
      <c r="Q2802" s="225">
        <v>1</v>
      </c>
      <c r="R2802" s="188" t="s">
        <v>632</v>
      </c>
      <c r="S2802" s="213">
        <v>41624.610150462999</v>
      </c>
      <c r="T2802" s="226">
        <v>-50</v>
      </c>
      <c r="U2802" s="224">
        <v>86650</v>
      </c>
      <c r="V2802" s="227">
        <f t="shared" si="23"/>
        <v>3.8511226851042011</v>
      </c>
      <c r="W2802" s="193" t="s">
        <v>635</v>
      </c>
    </row>
    <row r="2803" spans="1:23" ht="14.25" customHeight="1">
      <c r="A2803" s="203" t="s">
        <v>622</v>
      </c>
      <c r="B2803" s="203" t="s">
        <v>623</v>
      </c>
      <c r="C2803" s="206" t="s">
        <v>624</v>
      </c>
      <c r="D2803" s="207"/>
      <c r="E2803" s="188" t="s">
        <v>3717</v>
      </c>
      <c r="F2803" s="203" t="s">
        <v>3718</v>
      </c>
      <c r="G2803" s="205">
        <v>5</v>
      </c>
      <c r="H2803" s="206" t="s">
        <v>79</v>
      </c>
      <c r="I2803" s="188" t="s">
        <v>3721</v>
      </c>
      <c r="J2803" s="190" t="s">
        <v>3722</v>
      </c>
      <c r="K2803" s="188" t="s">
        <v>634</v>
      </c>
      <c r="L2803" s="213">
        <v>41628.461273148103</v>
      </c>
      <c r="M2803" s="206" t="s">
        <v>630</v>
      </c>
      <c r="N2803" s="214">
        <v>1</v>
      </c>
      <c r="O2803" s="188" t="s">
        <v>3347</v>
      </c>
      <c r="P2803" s="212">
        <v>232833.33</v>
      </c>
      <c r="Q2803" s="225">
        <v>1</v>
      </c>
      <c r="R2803" s="188" t="s">
        <v>632</v>
      </c>
      <c r="S2803" s="213">
        <v>41624.610150462999</v>
      </c>
      <c r="T2803" s="226">
        <v>-1</v>
      </c>
      <c r="U2803" s="224">
        <v>232833.33</v>
      </c>
      <c r="V2803" s="227">
        <f t="shared" si="23"/>
        <v>3.8511226851042011</v>
      </c>
      <c r="W2803" s="193" t="s">
        <v>635</v>
      </c>
    </row>
    <row r="2804" spans="1:23" ht="14.25" customHeight="1">
      <c r="A2804" s="203" t="s">
        <v>622</v>
      </c>
      <c r="B2804" s="203" t="s">
        <v>623</v>
      </c>
      <c r="C2804" s="206" t="s">
        <v>624</v>
      </c>
      <c r="D2804" s="207"/>
      <c r="E2804" s="188" t="s">
        <v>3717</v>
      </c>
      <c r="F2804" s="203" t="s">
        <v>3718</v>
      </c>
      <c r="G2804" s="205">
        <v>6</v>
      </c>
      <c r="H2804" s="206" t="s">
        <v>79</v>
      </c>
      <c r="I2804" s="188" t="s">
        <v>3723</v>
      </c>
      <c r="J2804" s="190" t="s">
        <v>3724</v>
      </c>
      <c r="K2804" s="188" t="s">
        <v>634</v>
      </c>
      <c r="L2804" s="213">
        <v>41628.461273148103</v>
      </c>
      <c r="M2804" s="206" t="s">
        <v>630</v>
      </c>
      <c r="N2804" s="214">
        <v>6</v>
      </c>
      <c r="O2804" s="188" t="s">
        <v>669</v>
      </c>
      <c r="P2804" s="212">
        <v>2062500</v>
      </c>
      <c r="Q2804" s="225">
        <v>1</v>
      </c>
      <c r="R2804" s="188" t="s">
        <v>632</v>
      </c>
      <c r="S2804" s="213">
        <v>41624.610150462999</v>
      </c>
      <c r="T2804" s="226">
        <v>-6</v>
      </c>
      <c r="U2804" s="224">
        <v>2062500</v>
      </c>
      <c r="V2804" s="227">
        <f t="shared" si="23"/>
        <v>3.8511226851042011</v>
      </c>
      <c r="W2804" s="193" t="s">
        <v>635</v>
      </c>
    </row>
    <row r="2805" spans="1:23" ht="14.25" customHeight="1">
      <c r="A2805" s="203" t="s">
        <v>622</v>
      </c>
      <c r="B2805" s="203" t="s">
        <v>623</v>
      </c>
      <c r="C2805" s="206" t="s">
        <v>624</v>
      </c>
      <c r="D2805" s="207"/>
      <c r="E2805" s="188" t="s">
        <v>3725</v>
      </c>
      <c r="F2805" s="203" t="s">
        <v>3726</v>
      </c>
      <c r="G2805" s="205">
        <v>1</v>
      </c>
      <c r="H2805" s="206" t="s">
        <v>79</v>
      </c>
      <c r="I2805" s="188" t="s">
        <v>678</v>
      </c>
      <c r="J2805" s="190" t="s">
        <v>679</v>
      </c>
      <c r="K2805" s="188" t="s">
        <v>634</v>
      </c>
      <c r="L2805" s="213">
        <v>41631.474710648101</v>
      </c>
      <c r="M2805" s="206" t="s">
        <v>630</v>
      </c>
      <c r="N2805" s="214">
        <v>590</v>
      </c>
      <c r="O2805" s="188" t="s">
        <v>669</v>
      </c>
      <c r="P2805" s="212">
        <v>1327500</v>
      </c>
      <c r="Q2805" s="225">
        <v>1</v>
      </c>
      <c r="R2805" s="188" t="s">
        <v>632</v>
      </c>
      <c r="S2805" s="213">
        <v>41624.611018518503</v>
      </c>
      <c r="T2805" s="226">
        <v>-590</v>
      </c>
      <c r="U2805" s="224">
        <v>1327500</v>
      </c>
      <c r="V2805" s="227">
        <f t="shared" si="23"/>
        <v>6.8636921295983484</v>
      </c>
      <c r="W2805" s="193" t="s">
        <v>635</v>
      </c>
    </row>
    <row r="2806" spans="1:23" ht="14.25" customHeight="1">
      <c r="A2806" s="203" t="s">
        <v>622</v>
      </c>
      <c r="B2806" s="203" t="s">
        <v>623</v>
      </c>
      <c r="C2806" s="206" t="s">
        <v>624</v>
      </c>
      <c r="D2806" s="207"/>
      <c r="E2806" s="188" t="s">
        <v>3725</v>
      </c>
      <c r="F2806" s="203" t="s">
        <v>3726</v>
      </c>
      <c r="G2806" s="205">
        <v>2</v>
      </c>
      <c r="H2806" s="206" t="s">
        <v>79</v>
      </c>
      <c r="I2806" s="188" t="s">
        <v>1051</v>
      </c>
      <c r="J2806" s="190" t="s">
        <v>443</v>
      </c>
      <c r="K2806" s="188" t="s">
        <v>634</v>
      </c>
      <c r="L2806" s="213">
        <v>41631.474710648101</v>
      </c>
      <c r="M2806" s="206" t="s">
        <v>630</v>
      </c>
      <c r="N2806" s="214">
        <v>272</v>
      </c>
      <c r="O2806" s="188" t="s">
        <v>631</v>
      </c>
      <c r="P2806" s="212">
        <v>393050.88</v>
      </c>
      <c r="Q2806" s="225">
        <v>1</v>
      </c>
      <c r="R2806" s="188" t="s">
        <v>632</v>
      </c>
      <c r="S2806" s="213">
        <v>41624.611018518503</v>
      </c>
      <c r="T2806" s="226">
        <v>-272</v>
      </c>
      <c r="U2806" s="224">
        <v>393050.88</v>
      </c>
      <c r="V2806" s="227">
        <f t="shared" si="23"/>
        <v>6.8636921295983484</v>
      </c>
      <c r="W2806" s="193" t="s">
        <v>635</v>
      </c>
    </row>
    <row r="2807" spans="1:23" ht="14.25" customHeight="1">
      <c r="A2807" s="203" t="s">
        <v>622</v>
      </c>
      <c r="B2807" s="203" t="s">
        <v>623</v>
      </c>
      <c r="C2807" s="206" t="s">
        <v>624</v>
      </c>
      <c r="D2807" s="207"/>
      <c r="E2807" s="188" t="s">
        <v>3725</v>
      </c>
      <c r="F2807" s="203" t="s">
        <v>3726</v>
      </c>
      <c r="G2807" s="205">
        <v>3</v>
      </c>
      <c r="H2807" s="206" t="s">
        <v>79</v>
      </c>
      <c r="I2807" s="188" t="s">
        <v>1637</v>
      </c>
      <c r="J2807" s="190" t="s">
        <v>1638</v>
      </c>
      <c r="K2807" s="188" t="s">
        <v>634</v>
      </c>
      <c r="L2807" s="213">
        <v>41631.474710648101</v>
      </c>
      <c r="M2807" s="206" t="s">
        <v>630</v>
      </c>
      <c r="N2807" s="214">
        <v>300</v>
      </c>
      <c r="O2807" s="188" t="s">
        <v>631</v>
      </c>
      <c r="P2807" s="212">
        <v>7413762</v>
      </c>
      <c r="Q2807" s="225">
        <v>1</v>
      </c>
      <c r="R2807" s="188" t="s">
        <v>632</v>
      </c>
      <c r="S2807" s="213">
        <v>41624.611018518503</v>
      </c>
      <c r="T2807" s="226">
        <v>-300</v>
      </c>
      <c r="U2807" s="224">
        <v>7413762</v>
      </c>
      <c r="V2807" s="227">
        <f t="shared" si="23"/>
        <v>6.8636921295983484</v>
      </c>
      <c r="W2807" s="193" t="s">
        <v>635</v>
      </c>
    </row>
    <row r="2808" spans="1:23" ht="14.25" customHeight="1">
      <c r="A2808" s="203" t="s">
        <v>622</v>
      </c>
      <c r="B2808" s="203" t="s">
        <v>623</v>
      </c>
      <c r="C2808" s="206" t="s">
        <v>624</v>
      </c>
      <c r="D2808" s="207"/>
      <c r="E2808" s="188" t="s">
        <v>3725</v>
      </c>
      <c r="F2808" s="203" t="s">
        <v>3726</v>
      </c>
      <c r="G2808" s="205">
        <v>4</v>
      </c>
      <c r="H2808" s="206" t="s">
        <v>79</v>
      </c>
      <c r="I2808" s="188" t="s">
        <v>1387</v>
      </c>
      <c r="J2808" s="190" t="s">
        <v>1388</v>
      </c>
      <c r="K2808" s="188" t="s">
        <v>634</v>
      </c>
      <c r="L2808" s="213">
        <v>41631.474710648101</v>
      </c>
      <c r="M2808" s="206" t="s">
        <v>630</v>
      </c>
      <c r="N2808" s="214">
        <v>1000</v>
      </c>
      <c r="O2808" s="188" t="s">
        <v>669</v>
      </c>
      <c r="P2808" s="212">
        <v>4000000</v>
      </c>
      <c r="Q2808" s="225">
        <v>1</v>
      </c>
      <c r="R2808" s="188" t="s">
        <v>632</v>
      </c>
      <c r="S2808" s="213">
        <v>41624.611018518503</v>
      </c>
      <c r="T2808" s="226">
        <v>-1000</v>
      </c>
      <c r="U2808" s="224">
        <v>4000000</v>
      </c>
      <c r="V2808" s="227">
        <f t="shared" si="23"/>
        <v>6.8636921295983484</v>
      </c>
      <c r="W2808" s="193" t="s">
        <v>635</v>
      </c>
    </row>
    <row r="2809" spans="1:23" s="183" customFormat="1" hidden="1">
      <c r="A2809" s="203" t="s">
        <v>622</v>
      </c>
      <c r="B2809" s="203" t="s">
        <v>623</v>
      </c>
      <c r="C2809" s="203" t="s">
        <v>624</v>
      </c>
      <c r="D2809" s="208"/>
      <c r="E2809" s="203" t="s">
        <v>3727</v>
      </c>
      <c r="F2809" s="203" t="s">
        <v>3728</v>
      </c>
      <c r="G2809" s="205">
        <v>1</v>
      </c>
      <c r="H2809" s="203" t="s">
        <v>79</v>
      </c>
      <c r="I2809" s="203" t="s">
        <v>3729</v>
      </c>
      <c r="J2809" s="203" t="s">
        <v>3730</v>
      </c>
      <c r="K2809" s="203" t="s">
        <v>629</v>
      </c>
      <c r="L2809" s="211">
        <v>41634.655277777798</v>
      </c>
      <c r="M2809" s="203" t="s">
        <v>630</v>
      </c>
      <c r="N2809" s="212">
        <v>1</v>
      </c>
      <c r="O2809" s="203" t="s">
        <v>853</v>
      </c>
      <c r="P2809" s="212">
        <v>0</v>
      </c>
      <c r="Q2809" s="205">
        <v>1</v>
      </c>
      <c r="R2809" s="203" t="s">
        <v>629</v>
      </c>
      <c r="S2809" s="203" t="s">
        <v>629</v>
      </c>
      <c r="T2809" s="212" t="s">
        <v>629</v>
      </c>
      <c r="U2809" s="224" t="s">
        <v>629</v>
      </c>
    </row>
    <row r="2810" spans="1:23" s="183" customFormat="1" hidden="1">
      <c r="A2810" s="203" t="s">
        <v>622</v>
      </c>
      <c r="B2810" s="203" t="s">
        <v>623</v>
      </c>
      <c r="C2810" s="203" t="s">
        <v>624</v>
      </c>
      <c r="D2810" s="228"/>
      <c r="E2810" s="203" t="s">
        <v>3727</v>
      </c>
      <c r="F2810" s="203" t="s">
        <v>629</v>
      </c>
      <c r="G2810" s="205" t="s">
        <v>629</v>
      </c>
      <c r="H2810" s="203" t="s">
        <v>79</v>
      </c>
      <c r="I2810" s="203" t="s">
        <v>3729</v>
      </c>
      <c r="J2810" s="203" t="s">
        <v>3730</v>
      </c>
      <c r="K2810" s="203" t="s">
        <v>629</v>
      </c>
      <c r="L2810" s="211">
        <v>41619.691284722197</v>
      </c>
      <c r="M2810" s="203" t="s">
        <v>630</v>
      </c>
      <c r="N2810" s="212">
        <v>3</v>
      </c>
      <c r="O2810" s="203" t="s">
        <v>629</v>
      </c>
      <c r="P2810" s="212">
        <v>0</v>
      </c>
      <c r="Q2810" s="205">
        <v>1</v>
      </c>
      <c r="R2810" s="203" t="s">
        <v>629</v>
      </c>
      <c r="S2810" s="203" t="s">
        <v>629</v>
      </c>
      <c r="T2810" s="212" t="s">
        <v>629</v>
      </c>
      <c r="U2810" s="224" t="s">
        <v>629</v>
      </c>
    </row>
    <row r="2811" spans="1:23" ht="14.25" customHeight="1">
      <c r="A2811" s="203" t="s">
        <v>622</v>
      </c>
      <c r="B2811" s="203" t="s">
        <v>623</v>
      </c>
      <c r="C2811" s="206" t="s">
        <v>624</v>
      </c>
      <c r="D2811" s="207"/>
      <c r="E2811" s="188" t="s">
        <v>3731</v>
      </c>
      <c r="F2811" s="203" t="s">
        <v>629</v>
      </c>
      <c r="G2811" s="205" t="s">
        <v>629</v>
      </c>
      <c r="H2811" s="206" t="s">
        <v>79</v>
      </c>
      <c r="I2811" s="188" t="s">
        <v>2468</v>
      </c>
      <c r="J2811" s="190" t="s">
        <v>2750</v>
      </c>
      <c r="K2811" s="188" t="s">
        <v>634</v>
      </c>
      <c r="L2811" s="213">
        <v>41628.628414351799</v>
      </c>
      <c r="M2811" s="206" t="s">
        <v>630</v>
      </c>
      <c r="N2811" s="214">
        <v>1</v>
      </c>
      <c r="O2811" s="188" t="s">
        <v>629</v>
      </c>
      <c r="P2811" s="212">
        <v>1265000</v>
      </c>
      <c r="Q2811" s="225">
        <v>1</v>
      </c>
      <c r="R2811" s="188" t="s">
        <v>632</v>
      </c>
      <c r="S2811" s="213">
        <v>41620.626828703702</v>
      </c>
      <c r="T2811" s="226">
        <v>-1</v>
      </c>
      <c r="U2811" s="224">
        <v>1265000</v>
      </c>
      <c r="V2811" s="227">
        <f t="shared" ref="V2811:V2823" si="24">L2811-S2811</f>
        <v>8.0015856480968068</v>
      </c>
      <c r="W2811" s="193" t="s">
        <v>635</v>
      </c>
    </row>
    <row r="2812" spans="1:23" ht="14.25" customHeight="1">
      <c r="A2812" s="203" t="s">
        <v>622</v>
      </c>
      <c r="B2812" s="203" t="s">
        <v>623</v>
      </c>
      <c r="C2812" s="206" t="s">
        <v>624</v>
      </c>
      <c r="D2812" s="207"/>
      <c r="E2812" s="188" t="s">
        <v>3732</v>
      </c>
      <c r="F2812" s="203" t="s">
        <v>3733</v>
      </c>
      <c r="G2812" s="205">
        <v>1</v>
      </c>
      <c r="H2812" s="206" t="s">
        <v>79</v>
      </c>
      <c r="I2812" s="188" t="s">
        <v>2717</v>
      </c>
      <c r="J2812" s="190" t="s">
        <v>2718</v>
      </c>
      <c r="K2812" s="188" t="s">
        <v>634</v>
      </c>
      <c r="L2812" s="213">
        <v>41628.4059837963</v>
      </c>
      <c r="M2812" s="206" t="s">
        <v>630</v>
      </c>
      <c r="N2812" s="214">
        <v>1</v>
      </c>
      <c r="O2812" s="188" t="s">
        <v>631</v>
      </c>
      <c r="P2812" s="212">
        <v>183150</v>
      </c>
      <c r="Q2812" s="225">
        <v>1</v>
      </c>
      <c r="R2812" s="188" t="s">
        <v>632</v>
      </c>
      <c r="S2812" s="213">
        <v>41621.421689814801</v>
      </c>
      <c r="T2812" s="226">
        <v>-1</v>
      </c>
      <c r="U2812" s="224">
        <v>183150</v>
      </c>
      <c r="V2812" s="227">
        <f t="shared" si="24"/>
        <v>6.9842939814989222</v>
      </c>
      <c r="W2812" s="193" t="s">
        <v>635</v>
      </c>
    </row>
    <row r="2813" spans="1:23" ht="14.25" customHeight="1">
      <c r="A2813" s="203" t="s">
        <v>622</v>
      </c>
      <c r="B2813" s="203" t="s">
        <v>623</v>
      </c>
      <c r="C2813" s="206" t="s">
        <v>624</v>
      </c>
      <c r="D2813" s="207"/>
      <c r="E2813" s="188" t="s">
        <v>3734</v>
      </c>
      <c r="F2813" s="203" t="s">
        <v>629</v>
      </c>
      <c r="G2813" s="205" t="s">
        <v>629</v>
      </c>
      <c r="H2813" s="206" t="s">
        <v>79</v>
      </c>
      <c r="I2813" s="188" t="s">
        <v>1590</v>
      </c>
      <c r="J2813" s="190" t="s">
        <v>1591</v>
      </c>
      <c r="K2813" s="188" t="s">
        <v>634</v>
      </c>
      <c r="L2813" s="213">
        <v>41632.625</v>
      </c>
      <c r="M2813" s="206" t="s">
        <v>630</v>
      </c>
      <c r="N2813" s="214">
        <v>2</v>
      </c>
      <c r="O2813" s="188" t="s">
        <v>629</v>
      </c>
      <c r="P2813" s="212">
        <v>15000</v>
      </c>
      <c r="Q2813" s="225">
        <v>1</v>
      </c>
      <c r="R2813" s="188" t="s">
        <v>632</v>
      </c>
      <c r="S2813" s="213">
        <v>41631.602118055598</v>
      </c>
      <c r="T2813" s="226">
        <v>-2</v>
      </c>
      <c r="U2813" s="224">
        <v>15000</v>
      </c>
      <c r="V2813" s="227">
        <f t="shared" si="24"/>
        <v>1.0228819444018882</v>
      </c>
      <c r="W2813" s="193" t="s">
        <v>635</v>
      </c>
    </row>
    <row r="2814" spans="1:23" ht="14.25" customHeight="1">
      <c r="A2814" s="203" t="s">
        <v>622</v>
      </c>
      <c r="B2814" s="203" t="s">
        <v>623</v>
      </c>
      <c r="C2814" s="206" t="s">
        <v>624</v>
      </c>
      <c r="D2814" s="207"/>
      <c r="E2814" s="188" t="s">
        <v>3734</v>
      </c>
      <c r="F2814" s="203" t="s">
        <v>629</v>
      </c>
      <c r="G2814" s="205" t="s">
        <v>629</v>
      </c>
      <c r="H2814" s="206" t="s">
        <v>79</v>
      </c>
      <c r="I2814" s="188" t="s">
        <v>1054</v>
      </c>
      <c r="J2814" s="190" t="s">
        <v>1055</v>
      </c>
      <c r="K2814" s="188" t="s">
        <v>634</v>
      </c>
      <c r="L2814" s="213">
        <v>41632.625</v>
      </c>
      <c r="M2814" s="206" t="s">
        <v>630</v>
      </c>
      <c r="N2814" s="214">
        <v>4</v>
      </c>
      <c r="O2814" s="188" t="s">
        <v>629</v>
      </c>
      <c r="P2814" s="212">
        <v>29700</v>
      </c>
      <c r="Q2814" s="225">
        <v>1</v>
      </c>
      <c r="R2814" s="188" t="s">
        <v>632</v>
      </c>
      <c r="S2814" s="213">
        <v>41631.602118055598</v>
      </c>
      <c r="T2814" s="226">
        <v>-4</v>
      </c>
      <c r="U2814" s="224">
        <v>29700</v>
      </c>
      <c r="V2814" s="227">
        <f t="shared" si="24"/>
        <v>1.0228819444018882</v>
      </c>
      <c r="W2814" s="193" t="s">
        <v>635</v>
      </c>
    </row>
    <row r="2815" spans="1:23" ht="14.25" customHeight="1">
      <c r="A2815" s="203" t="s">
        <v>622</v>
      </c>
      <c r="B2815" s="203" t="s">
        <v>623</v>
      </c>
      <c r="C2815" s="206" t="s">
        <v>624</v>
      </c>
      <c r="D2815" s="207"/>
      <c r="E2815" s="188" t="s">
        <v>3735</v>
      </c>
      <c r="F2815" s="203" t="s">
        <v>3736</v>
      </c>
      <c r="G2815" s="205">
        <v>1</v>
      </c>
      <c r="H2815" s="206" t="s">
        <v>79</v>
      </c>
      <c r="I2815" s="188" t="s">
        <v>1168</v>
      </c>
      <c r="J2815" s="190" t="s">
        <v>3737</v>
      </c>
      <c r="K2815" s="188" t="s">
        <v>634</v>
      </c>
      <c r="L2815" s="213">
        <v>41634.7000694444</v>
      </c>
      <c r="M2815" s="206" t="s">
        <v>630</v>
      </c>
      <c r="N2815" s="214">
        <v>2</v>
      </c>
      <c r="O2815" s="188" t="s">
        <v>675</v>
      </c>
      <c r="P2815" s="212">
        <v>8012400</v>
      </c>
      <c r="Q2815" s="225">
        <v>1</v>
      </c>
      <c r="R2815" s="188" t="s">
        <v>632</v>
      </c>
      <c r="S2815" s="213">
        <v>41628.457407407397</v>
      </c>
      <c r="T2815" s="226">
        <v>-2</v>
      </c>
      <c r="U2815" s="224">
        <v>8012400</v>
      </c>
      <c r="V2815" s="227">
        <f t="shared" si="24"/>
        <v>6.2426620370024466</v>
      </c>
      <c r="W2815" s="193" t="s">
        <v>635</v>
      </c>
    </row>
    <row r="2816" spans="1:23" ht="14.25" customHeight="1">
      <c r="A2816" s="203" t="s">
        <v>622</v>
      </c>
      <c r="B2816" s="203" t="s">
        <v>623</v>
      </c>
      <c r="C2816" s="206" t="s">
        <v>624</v>
      </c>
      <c r="D2816" s="207"/>
      <c r="E2816" s="188" t="s">
        <v>3735</v>
      </c>
      <c r="F2816" s="203" t="s">
        <v>3736</v>
      </c>
      <c r="G2816" s="205">
        <v>2</v>
      </c>
      <c r="H2816" s="206" t="s">
        <v>79</v>
      </c>
      <c r="I2816" s="188" t="s">
        <v>1170</v>
      </c>
      <c r="J2816" s="190" t="s">
        <v>3738</v>
      </c>
      <c r="K2816" s="188" t="s">
        <v>634</v>
      </c>
      <c r="L2816" s="213">
        <v>41634.7000694444</v>
      </c>
      <c r="M2816" s="206" t="s">
        <v>630</v>
      </c>
      <c r="N2816" s="214">
        <v>2</v>
      </c>
      <c r="O2816" s="188" t="s">
        <v>675</v>
      </c>
      <c r="P2816" s="212">
        <v>11787600</v>
      </c>
      <c r="Q2816" s="225">
        <v>1</v>
      </c>
      <c r="R2816" s="188" t="s">
        <v>632</v>
      </c>
      <c r="S2816" s="213">
        <v>41628.457407407397</v>
      </c>
      <c r="T2816" s="226">
        <v>-2</v>
      </c>
      <c r="U2816" s="224">
        <v>11787600</v>
      </c>
      <c r="V2816" s="227">
        <f t="shared" si="24"/>
        <v>6.2426620370024466</v>
      </c>
      <c r="W2816" s="193" t="s">
        <v>635</v>
      </c>
    </row>
    <row r="2817" spans="1:23" ht="14.25" customHeight="1">
      <c r="A2817" s="203" t="s">
        <v>622</v>
      </c>
      <c r="B2817" s="203" t="s">
        <v>623</v>
      </c>
      <c r="C2817" s="206" t="s">
        <v>624</v>
      </c>
      <c r="D2817" s="207"/>
      <c r="E2817" s="188" t="s">
        <v>3735</v>
      </c>
      <c r="F2817" s="203" t="s">
        <v>3736</v>
      </c>
      <c r="G2817" s="205">
        <v>3</v>
      </c>
      <c r="H2817" s="206" t="s">
        <v>79</v>
      </c>
      <c r="I2817" s="188" t="s">
        <v>3739</v>
      </c>
      <c r="J2817" s="190" t="s">
        <v>3740</v>
      </c>
      <c r="K2817" s="188" t="s">
        <v>634</v>
      </c>
      <c r="L2817" s="213">
        <v>41634.7000694444</v>
      </c>
      <c r="M2817" s="206" t="s">
        <v>630</v>
      </c>
      <c r="N2817" s="214">
        <v>3</v>
      </c>
      <c r="O2817" s="188" t="s">
        <v>631</v>
      </c>
      <c r="P2817" s="212">
        <v>159868.32</v>
      </c>
      <c r="Q2817" s="225">
        <v>1</v>
      </c>
      <c r="R2817" s="188" t="s">
        <v>632</v>
      </c>
      <c r="S2817" s="213">
        <v>41628.457407407397</v>
      </c>
      <c r="T2817" s="226">
        <v>-3</v>
      </c>
      <c r="U2817" s="224">
        <v>159868.32</v>
      </c>
      <c r="V2817" s="227">
        <f t="shared" si="24"/>
        <v>6.2426620370024466</v>
      </c>
      <c r="W2817" s="193" t="s">
        <v>635</v>
      </c>
    </row>
    <row r="2818" spans="1:23" ht="14.25" customHeight="1">
      <c r="A2818" s="203" t="s">
        <v>622</v>
      </c>
      <c r="B2818" s="203" t="s">
        <v>623</v>
      </c>
      <c r="C2818" s="206" t="s">
        <v>624</v>
      </c>
      <c r="D2818" s="207"/>
      <c r="E2818" s="188" t="s">
        <v>3735</v>
      </c>
      <c r="F2818" s="203" t="s">
        <v>3736</v>
      </c>
      <c r="G2818" s="205">
        <v>3</v>
      </c>
      <c r="H2818" s="206" t="s">
        <v>79</v>
      </c>
      <c r="I2818" s="188" t="s">
        <v>3739</v>
      </c>
      <c r="J2818" s="190" t="s">
        <v>3740</v>
      </c>
      <c r="K2818" s="188" t="s">
        <v>634</v>
      </c>
      <c r="L2818" s="213">
        <v>41634.7000694444</v>
      </c>
      <c r="M2818" s="206" t="s">
        <v>630</v>
      </c>
      <c r="N2818" s="214">
        <v>3</v>
      </c>
      <c r="O2818" s="188" t="s">
        <v>631</v>
      </c>
      <c r="P2818" s="212">
        <v>159868.32</v>
      </c>
      <c r="Q2818" s="225">
        <v>2</v>
      </c>
      <c r="R2818" s="188" t="s">
        <v>632</v>
      </c>
      <c r="S2818" s="213">
        <v>41635.400636574101</v>
      </c>
      <c r="T2818" s="226">
        <v>-4</v>
      </c>
      <c r="U2818" s="224">
        <v>213157.76000000001</v>
      </c>
      <c r="V2818" s="227">
        <f t="shared" si="24"/>
        <v>-0.70056712970108492</v>
      </c>
      <c r="W2818" s="193" t="s">
        <v>635</v>
      </c>
    </row>
    <row r="2819" spans="1:23" ht="14.25" customHeight="1">
      <c r="A2819" s="203" t="s">
        <v>622</v>
      </c>
      <c r="B2819" s="203" t="s">
        <v>623</v>
      </c>
      <c r="C2819" s="206" t="s">
        <v>624</v>
      </c>
      <c r="D2819" s="207"/>
      <c r="E2819" s="188" t="s">
        <v>3735</v>
      </c>
      <c r="F2819" s="203" t="s">
        <v>3736</v>
      </c>
      <c r="G2819" s="205">
        <v>4</v>
      </c>
      <c r="H2819" s="206" t="s">
        <v>79</v>
      </c>
      <c r="I2819" s="188" t="s">
        <v>1590</v>
      </c>
      <c r="J2819" s="190" t="s">
        <v>1591</v>
      </c>
      <c r="K2819" s="188" t="s">
        <v>634</v>
      </c>
      <c r="L2819" s="213">
        <v>41634.7000694444</v>
      </c>
      <c r="M2819" s="206" t="s">
        <v>630</v>
      </c>
      <c r="N2819" s="214">
        <v>10</v>
      </c>
      <c r="O2819" s="188" t="s">
        <v>631</v>
      </c>
      <c r="P2819" s="212">
        <v>75000</v>
      </c>
      <c r="Q2819" s="225">
        <v>1</v>
      </c>
      <c r="R2819" s="188" t="s">
        <v>632</v>
      </c>
      <c r="S2819" s="213">
        <v>41628.457407407397</v>
      </c>
      <c r="T2819" s="226">
        <v>-10</v>
      </c>
      <c r="U2819" s="224">
        <v>75000</v>
      </c>
      <c r="V2819" s="227">
        <f t="shared" si="24"/>
        <v>6.2426620370024466</v>
      </c>
      <c r="W2819" s="193" t="s">
        <v>635</v>
      </c>
    </row>
    <row r="2820" spans="1:23" ht="14.25" customHeight="1">
      <c r="A2820" s="203" t="s">
        <v>622</v>
      </c>
      <c r="B2820" s="203" t="s">
        <v>623</v>
      </c>
      <c r="C2820" s="206" t="s">
        <v>624</v>
      </c>
      <c r="D2820" s="207"/>
      <c r="E2820" s="188" t="s">
        <v>3735</v>
      </c>
      <c r="F2820" s="203" t="s">
        <v>3736</v>
      </c>
      <c r="G2820" s="205">
        <v>5</v>
      </c>
      <c r="H2820" s="206" t="s">
        <v>79</v>
      </c>
      <c r="I2820" s="188" t="s">
        <v>1091</v>
      </c>
      <c r="J2820" s="190" t="s">
        <v>1092</v>
      </c>
      <c r="K2820" s="188" t="s">
        <v>634</v>
      </c>
      <c r="L2820" s="213">
        <v>41634.7000694444</v>
      </c>
      <c r="M2820" s="206" t="s">
        <v>630</v>
      </c>
      <c r="N2820" s="214">
        <v>50</v>
      </c>
      <c r="O2820" s="188" t="s">
        <v>656</v>
      </c>
      <c r="P2820" s="212">
        <v>1525693</v>
      </c>
      <c r="Q2820" s="225">
        <v>1</v>
      </c>
      <c r="R2820" s="188" t="s">
        <v>632</v>
      </c>
      <c r="S2820" s="213">
        <v>41628.457407407397</v>
      </c>
      <c r="T2820" s="226">
        <v>-50</v>
      </c>
      <c r="U2820" s="224">
        <v>1525693</v>
      </c>
      <c r="V2820" s="227">
        <f t="shared" si="24"/>
        <v>6.2426620370024466</v>
      </c>
      <c r="W2820" s="193" t="s">
        <v>635</v>
      </c>
    </row>
    <row r="2821" spans="1:23" ht="14.25" customHeight="1">
      <c r="A2821" s="203" t="s">
        <v>622</v>
      </c>
      <c r="B2821" s="203" t="s">
        <v>623</v>
      </c>
      <c r="C2821" s="206" t="s">
        <v>624</v>
      </c>
      <c r="D2821" s="207"/>
      <c r="E2821" s="188" t="s">
        <v>3735</v>
      </c>
      <c r="F2821" s="203" t="s">
        <v>3741</v>
      </c>
      <c r="G2821" s="205">
        <v>1</v>
      </c>
      <c r="H2821" s="206" t="s">
        <v>79</v>
      </c>
      <c r="I2821" s="188" t="s">
        <v>3739</v>
      </c>
      <c r="J2821" s="190" t="s">
        <v>3740</v>
      </c>
      <c r="K2821" s="188" t="s">
        <v>634</v>
      </c>
      <c r="L2821" s="213">
        <v>41635.725648148102</v>
      </c>
      <c r="M2821" s="206" t="s">
        <v>630</v>
      </c>
      <c r="N2821" s="214">
        <v>4</v>
      </c>
      <c r="O2821" s="188" t="s">
        <v>631</v>
      </c>
      <c r="P2821" s="212">
        <v>213157.76000000001</v>
      </c>
      <c r="Q2821" s="225">
        <v>1</v>
      </c>
      <c r="R2821" s="188" t="s">
        <v>632</v>
      </c>
      <c r="S2821" s="213">
        <v>41628.457407407397</v>
      </c>
      <c r="T2821" s="226">
        <v>-3</v>
      </c>
      <c r="U2821" s="224">
        <v>159868.32</v>
      </c>
      <c r="V2821" s="227">
        <f t="shared" si="24"/>
        <v>7.2682407407046412</v>
      </c>
      <c r="W2821" s="193" t="s">
        <v>635</v>
      </c>
    </row>
    <row r="2822" spans="1:23" ht="14.25" customHeight="1">
      <c r="A2822" s="203" t="s">
        <v>622</v>
      </c>
      <c r="B2822" s="203" t="s">
        <v>623</v>
      </c>
      <c r="C2822" s="206" t="s">
        <v>624</v>
      </c>
      <c r="D2822" s="207"/>
      <c r="E2822" s="188" t="s">
        <v>3735</v>
      </c>
      <c r="F2822" s="203" t="s">
        <v>3741</v>
      </c>
      <c r="G2822" s="205">
        <v>1</v>
      </c>
      <c r="H2822" s="206" t="s">
        <v>79</v>
      </c>
      <c r="I2822" s="188" t="s">
        <v>3739</v>
      </c>
      <c r="J2822" s="190" t="s">
        <v>3740</v>
      </c>
      <c r="K2822" s="188" t="s">
        <v>634</v>
      </c>
      <c r="L2822" s="213">
        <v>41635.725648148102</v>
      </c>
      <c r="M2822" s="206" t="s">
        <v>630</v>
      </c>
      <c r="N2822" s="214">
        <v>4</v>
      </c>
      <c r="O2822" s="188" t="s">
        <v>631</v>
      </c>
      <c r="P2822" s="212">
        <v>213157.76000000001</v>
      </c>
      <c r="Q2822" s="225">
        <v>2</v>
      </c>
      <c r="R2822" s="188" t="s">
        <v>632</v>
      </c>
      <c r="S2822" s="213">
        <v>41635.400636574101</v>
      </c>
      <c r="T2822" s="226">
        <v>-4</v>
      </c>
      <c r="U2822" s="224">
        <v>213157.76000000001</v>
      </c>
      <c r="V2822" s="227">
        <f t="shared" si="24"/>
        <v>0.32501157400110969</v>
      </c>
      <c r="W2822" s="193" t="s">
        <v>635</v>
      </c>
    </row>
    <row r="2823" spans="1:23" ht="14.25" customHeight="1">
      <c r="A2823" s="203" t="s">
        <v>622</v>
      </c>
      <c r="B2823" s="203" t="s">
        <v>623</v>
      </c>
      <c r="C2823" s="206" t="s">
        <v>624</v>
      </c>
      <c r="D2823" s="207"/>
      <c r="E2823" s="188" t="s">
        <v>3742</v>
      </c>
      <c r="F2823" s="203" t="s">
        <v>629</v>
      </c>
      <c r="G2823" s="205" t="s">
        <v>629</v>
      </c>
      <c r="H2823" s="206" t="s">
        <v>79</v>
      </c>
      <c r="I2823" s="188" t="s">
        <v>3743</v>
      </c>
      <c r="J2823" s="190" t="s">
        <v>3744</v>
      </c>
      <c r="K2823" s="188" t="s">
        <v>634</v>
      </c>
      <c r="L2823" s="213">
        <v>41627.597337963001</v>
      </c>
      <c r="M2823" s="206" t="s">
        <v>630</v>
      </c>
      <c r="N2823" s="214">
        <v>1</v>
      </c>
      <c r="O2823" s="188" t="s">
        <v>629</v>
      </c>
      <c r="P2823" s="212">
        <v>1615000</v>
      </c>
      <c r="Q2823" s="225">
        <v>1</v>
      </c>
      <c r="R2823" s="188" t="s">
        <v>632</v>
      </c>
      <c r="S2823" s="213">
        <v>41625.391041666699</v>
      </c>
      <c r="T2823" s="226">
        <v>-1</v>
      </c>
      <c r="U2823" s="224">
        <v>1615000</v>
      </c>
      <c r="V2823" s="227">
        <f t="shared" si="24"/>
        <v>2.206296296302753</v>
      </c>
      <c r="W2823" s="193" t="s">
        <v>635</v>
      </c>
    </row>
    <row r="2824" spans="1:23" s="183" customFormat="1" hidden="1">
      <c r="A2824" s="203" t="s">
        <v>622</v>
      </c>
      <c r="B2824" s="203" t="s">
        <v>623</v>
      </c>
      <c r="C2824" s="203" t="s">
        <v>624</v>
      </c>
      <c r="D2824" s="208"/>
      <c r="E2824" s="203" t="s">
        <v>3745</v>
      </c>
      <c r="F2824" s="203" t="s">
        <v>629</v>
      </c>
      <c r="G2824" s="205" t="s">
        <v>629</v>
      </c>
      <c r="H2824" s="203" t="s">
        <v>79</v>
      </c>
      <c r="I2824" s="203" t="s">
        <v>1256</v>
      </c>
      <c r="J2824" s="203" t="s">
        <v>1257</v>
      </c>
      <c r="K2824" s="203" t="s">
        <v>634</v>
      </c>
      <c r="L2824" s="211">
        <v>41632.424456018503</v>
      </c>
      <c r="M2824" s="203" t="s">
        <v>630</v>
      </c>
      <c r="N2824" s="212">
        <v>1</v>
      </c>
      <c r="O2824" s="203" t="s">
        <v>629</v>
      </c>
      <c r="P2824" s="212">
        <v>1126649.04</v>
      </c>
      <c r="Q2824" s="205">
        <v>1</v>
      </c>
      <c r="R2824" s="203" t="s">
        <v>629</v>
      </c>
      <c r="S2824" s="203" t="s">
        <v>629</v>
      </c>
      <c r="T2824" s="212" t="s">
        <v>629</v>
      </c>
      <c r="U2824" s="224" t="s">
        <v>629</v>
      </c>
    </row>
    <row r="2825" spans="1:23" s="183" customFormat="1" hidden="1">
      <c r="A2825" s="203" t="s">
        <v>622</v>
      </c>
      <c r="B2825" s="203" t="s">
        <v>623</v>
      </c>
      <c r="C2825" s="203" t="s">
        <v>624</v>
      </c>
      <c r="D2825" s="203"/>
      <c r="E2825" s="203" t="s">
        <v>3745</v>
      </c>
      <c r="F2825" s="203" t="s">
        <v>629</v>
      </c>
      <c r="G2825" s="205" t="s">
        <v>629</v>
      </c>
      <c r="H2825" s="203" t="s">
        <v>79</v>
      </c>
      <c r="I2825" s="203" t="s">
        <v>1258</v>
      </c>
      <c r="J2825" s="203" t="s">
        <v>1259</v>
      </c>
      <c r="K2825" s="203" t="s">
        <v>634</v>
      </c>
      <c r="L2825" s="211">
        <v>41632.424456018503</v>
      </c>
      <c r="M2825" s="203" t="s">
        <v>630</v>
      </c>
      <c r="N2825" s="212">
        <v>2</v>
      </c>
      <c r="O2825" s="203" t="s">
        <v>629</v>
      </c>
      <c r="P2825" s="212">
        <v>426955.32</v>
      </c>
      <c r="Q2825" s="205">
        <v>1</v>
      </c>
      <c r="R2825" s="203" t="s">
        <v>629</v>
      </c>
      <c r="S2825" s="203" t="s">
        <v>629</v>
      </c>
      <c r="T2825" s="212" t="s">
        <v>629</v>
      </c>
      <c r="U2825" s="224" t="s">
        <v>629</v>
      </c>
    </row>
    <row r="2826" spans="1:23" s="183" customFormat="1" hidden="1">
      <c r="A2826" s="203" t="s">
        <v>622</v>
      </c>
      <c r="B2826" s="203" t="s">
        <v>623</v>
      </c>
      <c r="C2826" s="203" t="s">
        <v>624</v>
      </c>
      <c r="D2826" s="203"/>
      <c r="E2826" s="203" t="s">
        <v>3745</v>
      </c>
      <c r="F2826" s="203" t="s">
        <v>629</v>
      </c>
      <c r="G2826" s="205" t="s">
        <v>629</v>
      </c>
      <c r="H2826" s="203" t="s">
        <v>79</v>
      </c>
      <c r="I2826" s="203" t="s">
        <v>1260</v>
      </c>
      <c r="J2826" s="203" t="s">
        <v>1261</v>
      </c>
      <c r="K2826" s="203" t="s">
        <v>634</v>
      </c>
      <c r="L2826" s="211">
        <v>41632.424456018503</v>
      </c>
      <c r="M2826" s="203" t="s">
        <v>630</v>
      </c>
      <c r="N2826" s="212">
        <v>1</v>
      </c>
      <c r="O2826" s="203" t="s">
        <v>629</v>
      </c>
      <c r="P2826" s="212">
        <v>985918.36</v>
      </c>
      <c r="Q2826" s="205">
        <v>1</v>
      </c>
      <c r="R2826" s="203" t="s">
        <v>629</v>
      </c>
      <c r="S2826" s="203" t="s">
        <v>629</v>
      </c>
      <c r="T2826" s="212" t="s">
        <v>629</v>
      </c>
      <c r="U2826" s="224" t="s">
        <v>629</v>
      </c>
    </row>
    <row r="2827" spans="1:23" s="183" customFormat="1" hidden="1">
      <c r="A2827" s="203" t="s">
        <v>622</v>
      </c>
      <c r="B2827" s="203" t="s">
        <v>623</v>
      </c>
      <c r="C2827" s="203" t="s">
        <v>624</v>
      </c>
      <c r="D2827" s="203"/>
      <c r="E2827" s="203" t="s">
        <v>3745</v>
      </c>
      <c r="F2827" s="203" t="s">
        <v>629</v>
      </c>
      <c r="G2827" s="205" t="s">
        <v>629</v>
      </c>
      <c r="H2827" s="203" t="s">
        <v>79</v>
      </c>
      <c r="I2827" s="203" t="s">
        <v>1122</v>
      </c>
      <c r="J2827" s="203" t="s">
        <v>421</v>
      </c>
      <c r="K2827" s="203" t="s">
        <v>634</v>
      </c>
      <c r="L2827" s="211">
        <v>41632.424456018503</v>
      </c>
      <c r="M2827" s="203" t="s">
        <v>630</v>
      </c>
      <c r="N2827" s="212">
        <v>1</v>
      </c>
      <c r="O2827" s="203" t="s">
        <v>629</v>
      </c>
      <c r="P2827" s="212">
        <v>292428.13</v>
      </c>
      <c r="Q2827" s="205">
        <v>1</v>
      </c>
      <c r="R2827" s="203" t="s">
        <v>629</v>
      </c>
      <c r="S2827" s="203" t="s">
        <v>629</v>
      </c>
      <c r="T2827" s="212" t="s">
        <v>629</v>
      </c>
      <c r="U2827" s="224" t="s">
        <v>629</v>
      </c>
    </row>
    <row r="2828" spans="1:23" s="183" customFormat="1" hidden="1">
      <c r="A2828" s="203" t="s">
        <v>622</v>
      </c>
      <c r="B2828" s="203" t="s">
        <v>623</v>
      </c>
      <c r="C2828" s="203" t="s">
        <v>624</v>
      </c>
      <c r="D2828" s="203"/>
      <c r="E2828" s="203" t="s">
        <v>3745</v>
      </c>
      <c r="F2828" s="203" t="s">
        <v>629</v>
      </c>
      <c r="G2828" s="205" t="s">
        <v>629</v>
      </c>
      <c r="H2828" s="203" t="s">
        <v>79</v>
      </c>
      <c r="I2828" s="203" t="s">
        <v>1262</v>
      </c>
      <c r="J2828" s="203" t="s">
        <v>435</v>
      </c>
      <c r="K2828" s="203" t="s">
        <v>634</v>
      </c>
      <c r="L2828" s="211">
        <v>41632.424456018503</v>
      </c>
      <c r="M2828" s="203" t="s">
        <v>630</v>
      </c>
      <c r="N2828" s="212">
        <v>2</v>
      </c>
      <c r="O2828" s="203" t="s">
        <v>629</v>
      </c>
      <c r="P2828" s="212">
        <v>109806.39999999999</v>
      </c>
      <c r="Q2828" s="205">
        <v>1</v>
      </c>
      <c r="R2828" s="203" t="s">
        <v>629</v>
      </c>
      <c r="S2828" s="203" t="s">
        <v>629</v>
      </c>
      <c r="T2828" s="212" t="s">
        <v>629</v>
      </c>
      <c r="U2828" s="224" t="s">
        <v>629</v>
      </c>
    </row>
    <row r="2829" spans="1:23" s="183" customFormat="1" hidden="1">
      <c r="A2829" s="203" t="s">
        <v>622</v>
      </c>
      <c r="B2829" s="203" t="s">
        <v>623</v>
      </c>
      <c r="C2829" s="203" t="s">
        <v>624</v>
      </c>
      <c r="D2829" s="203"/>
      <c r="E2829" s="203" t="s">
        <v>3745</v>
      </c>
      <c r="F2829" s="203" t="s">
        <v>629</v>
      </c>
      <c r="G2829" s="205" t="s">
        <v>629</v>
      </c>
      <c r="H2829" s="203" t="s">
        <v>79</v>
      </c>
      <c r="I2829" s="203" t="s">
        <v>985</v>
      </c>
      <c r="J2829" s="203" t="s">
        <v>429</v>
      </c>
      <c r="K2829" s="203" t="s">
        <v>634</v>
      </c>
      <c r="L2829" s="211">
        <v>41632.424456018503</v>
      </c>
      <c r="M2829" s="203" t="s">
        <v>674</v>
      </c>
      <c r="N2829" s="212">
        <v>4</v>
      </c>
      <c r="O2829" s="203" t="s">
        <v>629</v>
      </c>
      <c r="P2829" s="212">
        <v>3701764</v>
      </c>
      <c r="Q2829" s="205">
        <v>1</v>
      </c>
      <c r="R2829" s="203" t="s">
        <v>629</v>
      </c>
      <c r="S2829" s="203" t="s">
        <v>629</v>
      </c>
      <c r="T2829" s="212" t="s">
        <v>629</v>
      </c>
      <c r="U2829" s="224" t="s">
        <v>629</v>
      </c>
    </row>
    <row r="2830" spans="1:23" s="183" customFormat="1" hidden="1">
      <c r="A2830" s="203" t="s">
        <v>622</v>
      </c>
      <c r="B2830" s="203" t="s">
        <v>623</v>
      </c>
      <c r="C2830" s="203" t="s">
        <v>624</v>
      </c>
      <c r="D2830" s="203"/>
      <c r="E2830" s="203" t="s">
        <v>3745</v>
      </c>
      <c r="F2830" s="203" t="s">
        <v>629</v>
      </c>
      <c r="G2830" s="205" t="s">
        <v>629</v>
      </c>
      <c r="H2830" s="203" t="s">
        <v>79</v>
      </c>
      <c r="I2830" s="203" t="s">
        <v>1123</v>
      </c>
      <c r="J2830" s="203" t="s">
        <v>428</v>
      </c>
      <c r="K2830" s="203" t="s">
        <v>634</v>
      </c>
      <c r="L2830" s="211">
        <v>41632.424456018503</v>
      </c>
      <c r="M2830" s="203" t="s">
        <v>674</v>
      </c>
      <c r="N2830" s="212">
        <v>1</v>
      </c>
      <c r="O2830" s="203" t="s">
        <v>629</v>
      </c>
      <c r="P2830" s="212">
        <v>261338</v>
      </c>
      <c r="Q2830" s="205">
        <v>1</v>
      </c>
      <c r="R2830" s="203" t="s">
        <v>629</v>
      </c>
      <c r="S2830" s="203" t="s">
        <v>629</v>
      </c>
      <c r="T2830" s="212" t="s">
        <v>629</v>
      </c>
      <c r="U2830" s="224" t="s">
        <v>629</v>
      </c>
    </row>
    <row r="2831" spans="1:23" s="183" customFormat="1" hidden="1">
      <c r="A2831" s="203" t="s">
        <v>622</v>
      </c>
      <c r="B2831" s="203" t="s">
        <v>623</v>
      </c>
      <c r="C2831" s="203" t="s">
        <v>624</v>
      </c>
      <c r="D2831" s="203"/>
      <c r="E2831" s="203" t="s">
        <v>3745</v>
      </c>
      <c r="F2831" s="203" t="s">
        <v>629</v>
      </c>
      <c r="G2831" s="205" t="s">
        <v>629</v>
      </c>
      <c r="H2831" s="203" t="s">
        <v>79</v>
      </c>
      <c r="I2831" s="203" t="s">
        <v>672</v>
      </c>
      <c r="J2831" s="203" t="s">
        <v>673</v>
      </c>
      <c r="K2831" s="203" t="s">
        <v>634</v>
      </c>
      <c r="L2831" s="211">
        <v>41632.424456018503</v>
      </c>
      <c r="M2831" s="203" t="s">
        <v>674</v>
      </c>
      <c r="N2831" s="212">
        <v>5</v>
      </c>
      <c r="O2831" s="203" t="s">
        <v>629</v>
      </c>
      <c r="P2831" s="212">
        <v>4583975</v>
      </c>
      <c r="Q2831" s="205">
        <v>1</v>
      </c>
      <c r="R2831" s="203" t="s">
        <v>629</v>
      </c>
      <c r="S2831" s="203" t="s">
        <v>629</v>
      </c>
      <c r="T2831" s="212" t="s">
        <v>629</v>
      </c>
      <c r="U2831" s="224" t="s">
        <v>629</v>
      </c>
    </row>
    <row r="2832" spans="1:23" s="183" customFormat="1" hidden="1">
      <c r="A2832" s="203" t="s">
        <v>622</v>
      </c>
      <c r="B2832" s="203" t="s">
        <v>623</v>
      </c>
      <c r="C2832" s="203" t="s">
        <v>624</v>
      </c>
      <c r="D2832" s="203"/>
      <c r="E2832" s="203" t="s">
        <v>3745</v>
      </c>
      <c r="F2832" s="203" t="s">
        <v>629</v>
      </c>
      <c r="G2832" s="205" t="s">
        <v>629</v>
      </c>
      <c r="H2832" s="203" t="s">
        <v>79</v>
      </c>
      <c r="I2832" s="203" t="s">
        <v>1263</v>
      </c>
      <c r="J2832" s="203" t="s">
        <v>422</v>
      </c>
      <c r="K2832" s="203" t="s">
        <v>634</v>
      </c>
      <c r="L2832" s="211">
        <v>41632.424456018503</v>
      </c>
      <c r="M2832" s="203" t="s">
        <v>630</v>
      </c>
      <c r="N2832" s="212">
        <v>1</v>
      </c>
      <c r="O2832" s="203" t="s">
        <v>629</v>
      </c>
      <c r="P2832" s="212">
        <v>48692.6</v>
      </c>
      <c r="Q2832" s="205">
        <v>1</v>
      </c>
      <c r="R2832" s="203" t="s">
        <v>629</v>
      </c>
      <c r="S2832" s="203" t="s">
        <v>629</v>
      </c>
      <c r="T2832" s="212" t="s">
        <v>629</v>
      </c>
      <c r="U2832" s="224" t="s">
        <v>629</v>
      </c>
    </row>
    <row r="2833" spans="1:23" s="183" customFormat="1" hidden="1">
      <c r="A2833" s="203" t="s">
        <v>622</v>
      </c>
      <c r="B2833" s="203" t="s">
        <v>623</v>
      </c>
      <c r="C2833" s="203" t="s">
        <v>624</v>
      </c>
      <c r="D2833" s="203"/>
      <c r="E2833" s="203" t="s">
        <v>3745</v>
      </c>
      <c r="F2833" s="203" t="s">
        <v>629</v>
      </c>
      <c r="G2833" s="205" t="s">
        <v>629</v>
      </c>
      <c r="H2833" s="203" t="s">
        <v>79</v>
      </c>
      <c r="I2833" s="203" t="s">
        <v>1264</v>
      </c>
      <c r="J2833" s="203" t="s">
        <v>1265</v>
      </c>
      <c r="K2833" s="203" t="s">
        <v>634</v>
      </c>
      <c r="L2833" s="211">
        <v>41632.424456018503</v>
      </c>
      <c r="M2833" s="203" t="s">
        <v>630</v>
      </c>
      <c r="N2833" s="212">
        <v>2</v>
      </c>
      <c r="O2833" s="203" t="s">
        <v>629</v>
      </c>
      <c r="P2833" s="212">
        <v>58763.22</v>
      </c>
      <c r="Q2833" s="205">
        <v>1</v>
      </c>
      <c r="R2833" s="203" t="s">
        <v>629</v>
      </c>
      <c r="S2833" s="203" t="s">
        <v>629</v>
      </c>
      <c r="T2833" s="212" t="s">
        <v>629</v>
      </c>
      <c r="U2833" s="224" t="s">
        <v>629</v>
      </c>
    </row>
    <row r="2834" spans="1:23" s="183" customFormat="1" hidden="1">
      <c r="A2834" s="203" t="s">
        <v>622</v>
      </c>
      <c r="B2834" s="203" t="s">
        <v>623</v>
      </c>
      <c r="C2834" s="203" t="s">
        <v>624</v>
      </c>
      <c r="D2834" s="203"/>
      <c r="E2834" s="203" t="s">
        <v>3745</v>
      </c>
      <c r="F2834" s="203" t="s">
        <v>629</v>
      </c>
      <c r="G2834" s="205" t="s">
        <v>629</v>
      </c>
      <c r="H2834" s="203" t="s">
        <v>79</v>
      </c>
      <c r="I2834" s="203" t="s">
        <v>1976</v>
      </c>
      <c r="J2834" s="203" t="s">
        <v>1977</v>
      </c>
      <c r="K2834" s="203" t="s">
        <v>634</v>
      </c>
      <c r="L2834" s="211">
        <v>41632.424456018503</v>
      </c>
      <c r="M2834" s="203" t="s">
        <v>630</v>
      </c>
      <c r="N2834" s="212">
        <v>4</v>
      </c>
      <c r="O2834" s="203" t="s">
        <v>629</v>
      </c>
      <c r="P2834" s="212">
        <v>78804</v>
      </c>
      <c r="Q2834" s="205">
        <v>1</v>
      </c>
      <c r="R2834" s="203" t="s">
        <v>629</v>
      </c>
      <c r="S2834" s="203" t="s">
        <v>629</v>
      </c>
      <c r="T2834" s="212" t="s">
        <v>629</v>
      </c>
      <c r="U2834" s="224" t="s">
        <v>629</v>
      </c>
    </row>
    <row r="2835" spans="1:23" s="183" customFormat="1" hidden="1">
      <c r="A2835" s="203" t="s">
        <v>622</v>
      </c>
      <c r="B2835" s="203" t="s">
        <v>623</v>
      </c>
      <c r="C2835" s="203" t="s">
        <v>624</v>
      </c>
      <c r="D2835" s="203"/>
      <c r="E2835" s="203" t="s">
        <v>3745</v>
      </c>
      <c r="F2835" s="203" t="s">
        <v>629</v>
      </c>
      <c r="G2835" s="205" t="s">
        <v>629</v>
      </c>
      <c r="H2835" s="203" t="s">
        <v>79</v>
      </c>
      <c r="I2835" s="203" t="s">
        <v>1266</v>
      </c>
      <c r="J2835" s="203" t="s">
        <v>1267</v>
      </c>
      <c r="K2835" s="203" t="s">
        <v>634</v>
      </c>
      <c r="L2835" s="211">
        <v>41632.424456018503</v>
      </c>
      <c r="M2835" s="203" t="s">
        <v>630</v>
      </c>
      <c r="N2835" s="212">
        <v>1</v>
      </c>
      <c r="O2835" s="203" t="s">
        <v>629</v>
      </c>
      <c r="P2835" s="212">
        <v>264375.84000000003</v>
      </c>
      <c r="Q2835" s="205">
        <v>1</v>
      </c>
      <c r="R2835" s="203" t="s">
        <v>629</v>
      </c>
      <c r="S2835" s="203" t="s">
        <v>629</v>
      </c>
      <c r="T2835" s="212" t="s">
        <v>629</v>
      </c>
      <c r="U2835" s="224" t="s">
        <v>629</v>
      </c>
    </row>
    <row r="2836" spans="1:23" s="183" customFormat="1" hidden="1">
      <c r="A2836" s="203" t="s">
        <v>622</v>
      </c>
      <c r="B2836" s="203" t="s">
        <v>623</v>
      </c>
      <c r="C2836" s="203" t="s">
        <v>624</v>
      </c>
      <c r="D2836" s="203"/>
      <c r="E2836" s="203" t="s">
        <v>3745</v>
      </c>
      <c r="F2836" s="203" t="s">
        <v>629</v>
      </c>
      <c r="G2836" s="205" t="s">
        <v>629</v>
      </c>
      <c r="H2836" s="203" t="s">
        <v>79</v>
      </c>
      <c r="I2836" s="203" t="s">
        <v>1268</v>
      </c>
      <c r="J2836" s="203" t="s">
        <v>1269</v>
      </c>
      <c r="K2836" s="203" t="s">
        <v>634</v>
      </c>
      <c r="L2836" s="211">
        <v>41632.424456018503</v>
      </c>
      <c r="M2836" s="203" t="s">
        <v>630</v>
      </c>
      <c r="N2836" s="212">
        <v>1</v>
      </c>
      <c r="O2836" s="203" t="s">
        <v>629</v>
      </c>
      <c r="P2836" s="212">
        <v>6361.67</v>
      </c>
      <c r="Q2836" s="205">
        <v>1</v>
      </c>
      <c r="R2836" s="203" t="s">
        <v>629</v>
      </c>
      <c r="S2836" s="203" t="s">
        <v>629</v>
      </c>
      <c r="T2836" s="212" t="s">
        <v>629</v>
      </c>
      <c r="U2836" s="224" t="s">
        <v>629</v>
      </c>
    </row>
    <row r="2837" spans="1:23" s="183" customFormat="1" hidden="1">
      <c r="A2837" s="203" t="s">
        <v>622</v>
      </c>
      <c r="B2837" s="203" t="s">
        <v>623</v>
      </c>
      <c r="C2837" s="203" t="s">
        <v>624</v>
      </c>
      <c r="D2837" s="203"/>
      <c r="E2837" s="203" t="s">
        <v>3745</v>
      </c>
      <c r="F2837" s="203" t="s">
        <v>629</v>
      </c>
      <c r="G2837" s="205" t="s">
        <v>629</v>
      </c>
      <c r="H2837" s="203" t="s">
        <v>79</v>
      </c>
      <c r="I2837" s="203" t="s">
        <v>1270</v>
      </c>
      <c r="J2837" s="203" t="s">
        <v>430</v>
      </c>
      <c r="K2837" s="203" t="s">
        <v>634</v>
      </c>
      <c r="L2837" s="211">
        <v>41632.424456018503</v>
      </c>
      <c r="M2837" s="203" t="s">
        <v>630</v>
      </c>
      <c r="N2837" s="212">
        <v>1</v>
      </c>
      <c r="O2837" s="203" t="s">
        <v>629</v>
      </c>
      <c r="P2837" s="212">
        <v>1123774.67</v>
      </c>
      <c r="Q2837" s="205">
        <v>1</v>
      </c>
      <c r="R2837" s="203" t="s">
        <v>629</v>
      </c>
      <c r="S2837" s="203" t="s">
        <v>629</v>
      </c>
      <c r="T2837" s="212" t="s">
        <v>629</v>
      </c>
      <c r="U2837" s="224" t="s">
        <v>629</v>
      </c>
    </row>
    <row r="2838" spans="1:23" s="183" customFormat="1" hidden="1">
      <c r="A2838" s="203" t="s">
        <v>622</v>
      </c>
      <c r="B2838" s="203" t="s">
        <v>623</v>
      </c>
      <c r="C2838" s="203" t="s">
        <v>624</v>
      </c>
      <c r="D2838" s="203"/>
      <c r="E2838" s="203" t="s">
        <v>3745</v>
      </c>
      <c r="F2838" s="203" t="s">
        <v>629</v>
      </c>
      <c r="G2838" s="205" t="s">
        <v>629</v>
      </c>
      <c r="H2838" s="203" t="s">
        <v>79</v>
      </c>
      <c r="I2838" s="203" t="s">
        <v>1271</v>
      </c>
      <c r="J2838" s="203" t="s">
        <v>1272</v>
      </c>
      <c r="K2838" s="203" t="s">
        <v>634</v>
      </c>
      <c r="L2838" s="211">
        <v>41632.424456018503</v>
      </c>
      <c r="M2838" s="203" t="s">
        <v>630</v>
      </c>
      <c r="N2838" s="212">
        <v>1</v>
      </c>
      <c r="O2838" s="203" t="s">
        <v>629</v>
      </c>
      <c r="P2838" s="212">
        <v>46948</v>
      </c>
      <c r="Q2838" s="205">
        <v>1</v>
      </c>
      <c r="R2838" s="203" t="s">
        <v>629</v>
      </c>
      <c r="S2838" s="203" t="s">
        <v>629</v>
      </c>
      <c r="T2838" s="212" t="s">
        <v>629</v>
      </c>
      <c r="U2838" s="224" t="s">
        <v>629</v>
      </c>
    </row>
    <row r="2839" spans="1:23" s="183" customFormat="1" hidden="1">
      <c r="A2839" s="203" t="s">
        <v>622</v>
      </c>
      <c r="B2839" s="203" t="s">
        <v>623</v>
      </c>
      <c r="C2839" s="203" t="s">
        <v>624</v>
      </c>
      <c r="D2839" s="203"/>
      <c r="E2839" s="203" t="s">
        <v>3745</v>
      </c>
      <c r="F2839" s="203" t="s">
        <v>629</v>
      </c>
      <c r="G2839" s="205" t="s">
        <v>629</v>
      </c>
      <c r="H2839" s="203" t="s">
        <v>79</v>
      </c>
      <c r="I2839" s="203" t="s">
        <v>1273</v>
      </c>
      <c r="J2839" s="203" t="s">
        <v>430</v>
      </c>
      <c r="K2839" s="203" t="s">
        <v>634</v>
      </c>
      <c r="L2839" s="211">
        <v>41632.424456018503</v>
      </c>
      <c r="M2839" s="203" t="s">
        <v>630</v>
      </c>
      <c r="N2839" s="212">
        <v>1</v>
      </c>
      <c r="O2839" s="203" t="s">
        <v>629</v>
      </c>
      <c r="P2839" s="212">
        <v>835880</v>
      </c>
      <c r="Q2839" s="205">
        <v>1</v>
      </c>
      <c r="R2839" s="203" t="s">
        <v>629</v>
      </c>
      <c r="S2839" s="203" t="s">
        <v>629</v>
      </c>
      <c r="T2839" s="212" t="s">
        <v>629</v>
      </c>
      <c r="U2839" s="224" t="s">
        <v>629</v>
      </c>
    </row>
    <row r="2840" spans="1:23" s="183" customFormat="1" hidden="1">
      <c r="A2840" s="203" t="s">
        <v>622</v>
      </c>
      <c r="B2840" s="203" t="s">
        <v>623</v>
      </c>
      <c r="C2840" s="203" t="s">
        <v>624</v>
      </c>
      <c r="D2840" s="203"/>
      <c r="E2840" s="203" t="s">
        <v>3745</v>
      </c>
      <c r="F2840" s="203" t="s">
        <v>629</v>
      </c>
      <c r="G2840" s="205" t="s">
        <v>629</v>
      </c>
      <c r="H2840" s="203" t="s">
        <v>79</v>
      </c>
      <c r="I2840" s="203" t="s">
        <v>1274</v>
      </c>
      <c r="J2840" s="203" t="s">
        <v>430</v>
      </c>
      <c r="K2840" s="203" t="s">
        <v>634</v>
      </c>
      <c r="L2840" s="211">
        <v>41632.424456018503</v>
      </c>
      <c r="M2840" s="203" t="s">
        <v>630</v>
      </c>
      <c r="N2840" s="212">
        <v>1</v>
      </c>
      <c r="O2840" s="203" t="s">
        <v>629</v>
      </c>
      <c r="P2840" s="212">
        <v>1110928.5</v>
      </c>
      <c r="Q2840" s="205">
        <v>1</v>
      </c>
      <c r="R2840" s="203" t="s">
        <v>629</v>
      </c>
      <c r="S2840" s="203" t="s">
        <v>629</v>
      </c>
      <c r="T2840" s="212" t="s">
        <v>629</v>
      </c>
      <c r="U2840" s="224" t="s">
        <v>629</v>
      </c>
    </row>
    <row r="2841" spans="1:23" s="183" customFormat="1" hidden="1">
      <c r="A2841" s="203" t="s">
        <v>622</v>
      </c>
      <c r="B2841" s="203" t="s">
        <v>623</v>
      </c>
      <c r="C2841" s="203" t="s">
        <v>624</v>
      </c>
      <c r="D2841" s="203"/>
      <c r="E2841" s="203" t="s">
        <v>3745</v>
      </c>
      <c r="F2841" s="203" t="s">
        <v>629</v>
      </c>
      <c r="G2841" s="205" t="s">
        <v>629</v>
      </c>
      <c r="H2841" s="203" t="s">
        <v>79</v>
      </c>
      <c r="I2841" s="203" t="s">
        <v>3746</v>
      </c>
      <c r="J2841" s="203" t="s">
        <v>3747</v>
      </c>
      <c r="K2841" s="203" t="s">
        <v>634</v>
      </c>
      <c r="L2841" s="211">
        <v>41632.424456018503</v>
      </c>
      <c r="M2841" s="203" t="s">
        <v>630</v>
      </c>
      <c r="N2841" s="212">
        <v>1</v>
      </c>
      <c r="O2841" s="203" t="s">
        <v>629</v>
      </c>
      <c r="P2841" s="212">
        <v>58047</v>
      </c>
      <c r="Q2841" s="205">
        <v>1</v>
      </c>
      <c r="R2841" s="203" t="s">
        <v>629</v>
      </c>
      <c r="S2841" s="203" t="s">
        <v>629</v>
      </c>
      <c r="T2841" s="212" t="s">
        <v>629</v>
      </c>
      <c r="U2841" s="224" t="s">
        <v>629</v>
      </c>
    </row>
    <row r="2842" spans="1:23" s="183" customFormat="1" hidden="1">
      <c r="A2842" s="203" t="s">
        <v>622</v>
      </c>
      <c r="B2842" s="203" t="s">
        <v>623</v>
      </c>
      <c r="C2842" s="203" t="s">
        <v>624</v>
      </c>
      <c r="D2842" s="203"/>
      <c r="E2842" s="203" t="s">
        <v>3745</v>
      </c>
      <c r="F2842" s="203" t="s">
        <v>629</v>
      </c>
      <c r="G2842" s="205" t="s">
        <v>629</v>
      </c>
      <c r="H2842" s="203" t="s">
        <v>79</v>
      </c>
      <c r="I2842" s="203" t="s">
        <v>1275</v>
      </c>
      <c r="J2842" s="203" t="s">
        <v>3748</v>
      </c>
      <c r="K2842" s="203" t="s">
        <v>634</v>
      </c>
      <c r="L2842" s="211">
        <v>41632.424456018503</v>
      </c>
      <c r="M2842" s="203" t="s">
        <v>630</v>
      </c>
      <c r="N2842" s="212">
        <v>3</v>
      </c>
      <c r="O2842" s="203" t="s">
        <v>629</v>
      </c>
      <c r="P2842" s="212">
        <v>202356</v>
      </c>
      <c r="Q2842" s="205">
        <v>1</v>
      </c>
      <c r="R2842" s="203" t="s">
        <v>629</v>
      </c>
      <c r="S2842" s="203" t="s">
        <v>629</v>
      </c>
      <c r="T2842" s="212" t="s">
        <v>629</v>
      </c>
      <c r="U2842" s="224" t="s">
        <v>629</v>
      </c>
    </row>
    <row r="2843" spans="1:23" s="183" customFormat="1" hidden="1">
      <c r="A2843" s="203" t="s">
        <v>622</v>
      </c>
      <c r="B2843" s="203" t="s">
        <v>623</v>
      </c>
      <c r="C2843" s="203" t="s">
        <v>624</v>
      </c>
      <c r="D2843" s="203"/>
      <c r="E2843" s="203" t="s">
        <v>3745</v>
      </c>
      <c r="F2843" s="203" t="s">
        <v>629</v>
      </c>
      <c r="G2843" s="205" t="s">
        <v>629</v>
      </c>
      <c r="H2843" s="203" t="s">
        <v>79</v>
      </c>
      <c r="I2843" s="203" t="s">
        <v>3749</v>
      </c>
      <c r="J2843" s="203" t="s">
        <v>433</v>
      </c>
      <c r="K2843" s="203" t="s">
        <v>634</v>
      </c>
      <c r="L2843" s="211">
        <v>41632.424456018503</v>
      </c>
      <c r="M2843" s="203" t="s">
        <v>630</v>
      </c>
      <c r="N2843" s="212">
        <v>1</v>
      </c>
      <c r="O2843" s="203" t="s">
        <v>629</v>
      </c>
      <c r="P2843" s="212">
        <v>967186</v>
      </c>
      <c r="Q2843" s="205">
        <v>1</v>
      </c>
      <c r="R2843" s="203" t="s">
        <v>629</v>
      </c>
      <c r="S2843" s="203" t="s">
        <v>629</v>
      </c>
      <c r="T2843" s="212" t="s">
        <v>629</v>
      </c>
      <c r="U2843" s="224" t="s">
        <v>629</v>
      </c>
    </row>
    <row r="2844" spans="1:23" s="183" customFormat="1" hidden="1">
      <c r="A2844" s="203" t="s">
        <v>622</v>
      </c>
      <c r="B2844" s="203" t="s">
        <v>623</v>
      </c>
      <c r="C2844" s="203" t="s">
        <v>624</v>
      </c>
      <c r="D2844" s="228"/>
      <c r="E2844" s="203" t="s">
        <v>3745</v>
      </c>
      <c r="F2844" s="203" t="s">
        <v>629</v>
      </c>
      <c r="G2844" s="205" t="s">
        <v>629</v>
      </c>
      <c r="H2844" s="203" t="s">
        <v>79</v>
      </c>
      <c r="I2844" s="203" t="s">
        <v>3434</v>
      </c>
      <c r="J2844" s="203" t="s">
        <v>3435</v>
      </c>
      <c r="K2844" s="203" t="s">
        <v>634</v>
      </c>
      <c r="L2844" s="211">
        <v>41632.424456018503</v>
      </c>
      <c r="M2844" s="203" t="s">
        <v>674</v>
      </c>
      <c r="N2844" s="212">
        <v>4</v>
      </c>
      <c r="O2844" s="203" t="s">
        <v>629</v>
      </c>
      <c r="P2844" s="212">
        <v>36395744</v>
      </c>
      <c r="Q2844" s="205">
        <v>1</v>
      </c>
      <c r="R2844" s="203" t="s">
        <v>629</v>
      </c>
      <c r="S2844" s="203" t="s">
        <v>629</v>
      </c>
      <c r="T2844" s="212" t="s">
        <v>629</v>
      </c>
      <c r="U2844" s="224" t="s">
        <v>629</v>
      </c>
    </row>
    <row r="2845" spans="1:23" ht="14.25" customHeight="1">
      <c r="A2845" s="203" t="s">
        <v>622</v>
      </c>
      <c r="B2845" s="203" t="s">
        <v>623</v>
      </c>
      <c r="C2845" s="206" t="s">
        <v>624</v>
      </c>
      <c r="D2845" s="207"/>
      <c r="E2845" s="188" t="s">
        <v>3750</v>
      </c>
      <c r="F2845" s="203" t="s">
        <v>629</v>
      </c>
      <c r="G2845" s="205" t="s">
        <v>629</v>
      </c>
      <c r="H2845" s="206" t="s">
        <v>79</v>
      </c>
      <c r="I2845" s="188" t="s">
        <v>3751</v>
      </c>
      <c r="J2845" s="190" t="s">
        <v>3752</v>
      </c>
      <c r="K2845" s="188" t="s">
        <v>634</v>
      </c>
      <c r="L2845" s="213">
        <v>41633.599768518499</v>
      </c>
      <c r="M2845" s="206" t="s">
        <v>630</v>
      </c>
      <c r="N2845" s="214">
        <v>1</v>
      </c>
      <c r="O2845" s="188" t="s">
        <v>629</v>
      </c>
      <c r="P2845" s="212">
        <v>67318839</v>
      </c>
      <c r="Q2845" s="225">
        <v>1</v>
      </c>
      <c r="R2845" s="188" t="s">
        <v>632</v>
      </c>
      <c r="S2845" s="213">
        <v>41626.565474536997</v>
      </c>
      <c r="T2845" s="226">
        <v>-1</v>
      </c>
      <c r="U2845" s="224">
        <v>67318839</v>
      </c>
      <c r="V2845" s="227">
        <f t="shared" ref="V2845:V2853" si="25">L2845-S2845</f>
        <v>7.0342939815018326</v>
      </c>
      <c r="W2845" s="193" t="s">
        <v>635</v>
      </c>
    </row>
    <row r="2846" spans="1:23" ht="14.25" customHeight="1">
      <c r="A2846" s="203" t="s">
        <v>622</v>
      </c>
      <c r="B2846" s="203" t="s">
        <v>623</v>
      </c>
      <c r="C2846" s="206" t="s">
        <v>624</v>
      </c>
      <c r="D2846" s="207"/>
      <c r="E2846" s="188" t="s">
        <v>3750</v>
      </c>
      <c r="F2846" s="203" t="s">
        <v>629</v>
      </c>
      <c r="G2846" s="205" t="s">
        <v>629</v>
      </c>
      <c r="H2846" s="206" t="s">
        <v>79</v>
      </c>
      <c r="I2846" s="188" t="s">
        <v>3753</v>
      </c>
      <c r="J2846" s="190" t="s">
        <v>3754</v>
      </c>
      <c r="K2846" s="188" t="s">
        <v>634</v>
      </c>
      <c r="L2846" s="213">
        <v>41633.599201388897</v>
      </c>
      <c r="M2846" s="206" t="s">
        <v>630</v>
      </c>
      <c r="N2846" s="214">
        <v>1</v>
      </c>
      <c r="O2846" s="188" t="s">
        <v>629</v>
      </c>
      <c r="P2846" s="212">
        <v>84659546</v>
      </c>
      <c r="Q2846" s="225">
        <v>1</v>
      </c>
      <c r="R2846" s="188" t="s">
        <v>632</v>
      </c>
      <c r="S2846" s="213">
        <v>41626.565474536997</v>
      </c>
      <c r="T2846" s="226">
        <v>-1</v>
      </c>
      <c r="U2846" s="224">
        <v>84659546</v>
      </c>
      <c r="V2846" s="227">
        <f t="shared" si="25"/>
        <v>7.0337268518997007</v>
      </c>
      <c r="W2846" s="193" t="s">
        <v>635</v>
      </c>
    </row>
    <row r="2847" spans="1:23" ht="14.25" customHeight="1">
      <c r="A2847" s="203" t="s">
        <v>622</v>
      </c>
      <c r="B2847" s="203" t="s">
        <v>623</v>
      </c>
      <c r="C2847" s="206" t="s">
        <v>624</v>
      </c>
      <c r="D2847" s="207"/>
      <c r="E2847" s="188" t="s">
        <v>3750</v>
      </c>
      <c r="F2847" s="203" t="s">
        <v>629</v>
      </c>
      <c r="G2847" s="205" t="s">
        <v>629</v>
      </c>
      <c r="H2847" s="206" t="s">
        <v>79</v>
      </c>
      <c r="I2847" s="188" t="s">
        <v>2278</v>
      </c>
      <c r="J2847" s="190" t="s">
        <v>2279</v>
      </c>
      <c r="K2847" s="188" t="s">
        <v>634</v>
      </c>
      <c r="L2847" s="213">
        <v>41633.600370370397</v>
      </c>
      <c r="M2847" s="206" t="s">
        <v>630</v>
      </c>
      <c r="N2847" s="214">
        <v>1</v>
      </c>
      <c r="O2847" s="188" t="s">
        <v>629</v>
      </c>
      <c r="P2847" s="212">
        <v>92366527</v>
      </c>
      <c r="Q2847" s="225">
        <v>1</v>
      </c>
      <c r="R2847" s="188" t="s">
        <v>632</v>
      </c>
      <c r="S2847" s="213">
        <v>41626.565486111103</v>
      </c>
      <c r="T2847" s="226">
        <v>-1</v>
      </c>
      <c r="U2847" s="224">
        <v>92366527</v>
      </c>
      <c r="V2847" s="227">
        <f t="shared" si="25"/>
        <v>7.0348842592939036</v>
      </c>
      <c r="W2847" s="193" t="s">
        <v>635</v>
      </c>
    </row>
    <row r="2848" spans="1:23" ht="14.25" customHeight="1">
      <c r="A2848" s="203" t="s">
        <v>622</v>
      </c>
      <c r="B2848" s="203" t="s">
        <v>623</v>
      </c>
      <c r="C2848" s="206" t="s">
        <v>624</v>
      </c>
      <c r="D2848" s="207"/>
      <c r="E2848" s="188" t="s">
        <v>3750</v>
      </c>
      <c r="F2848" s="203" t="s">
        <v>629</v>
      </c>
      <c r="G2848" s="205" t="s">
        <v>629</v>
      </c>
      <c r="H2848" s="206" t="s">
        <v>79</v>
      </c>
      <c r="I2848" s="188" t="s">
        <v>3755</v>
      </c>
      <c r="J2848" s="190" t="s">
        <v>3756</v>
      </c>
      <c r="K2848" s="188" t="s">
        <v>634</v>
      </c>
      <c r="L2848" s="213">
        <v>41633.600868055597</v>
      </c>
      <c r="M2848" s="206" t="s">
        <v>630</v>
      </c>
      <c r="N2848" s="214">
        <v>1</v>
      </c>
      <c r="O2848" s="188" t="s">
        <v>629</v>
      </c>
      <c r="P2848" s="212">
        <v>107780489</v>
      </c>
      <c r="Q2848" s="225">
        <v>1</v>
      </c>
      <c r="R2848" s="188" t="s">
        <v>632</v>
      </c>
      <c r="S2848" s="213">
        <v>41626.565486111103</v>
      </c>
      <c r="T2848" s="226">
        <v>-1</v>
      </c>
      <c r="U2848" s="224">
        <v>107780489</v>
      </c>
      <c r="V2848" s="227">
        <f t="shared" si="25"/>
        <v>7.0353819444935652</v>
      </c>
      <c r="W2848" s="193" t="s">
        <v>635</v>
      </c>
    </row>
    <row r="2849" spans="1:23" ht="14.25" customHeight="1">
      <c r="A2849" s="203" t="s">
        <v>622</v>
      </c>
      <c r="B2849" s="203" t="s">
        <v>623</v>
      </c>
      <c r="C2849" s="206" t="s">
        <v>624</v>
      </c>
      <c r="D2849" s="207"/>
      <c r="E2849" s="188" t="s">
        <v>3757</v>
      </c>
      <c r="F2849" s="203" t="s">
        <v>629</v>
      </c>
      <c r="G2849" s="205" t="s">
        <v>629</v>
      </c>
      <c r="H2849" s="206" t="s">
        <v>79</v>
      </c>
      <c r="I2849" s="188" t="s">
        <v>3263</v>
      </c>
      <c r="J2849" s="190" t="s">
        <v>3264</v>
      </c>
      <c r="K2849" s="188" t="s">
        <v>634</v>
      </c>
      <c r="L2849" s="213">
        <v>41628.370752314797</v>
      </c>
      <c r="M2849" s="206" t="s">
        <v>630</v>
      </c>
      <c r="N2849" s="214">
        <v>1</v>
      </c>
      <c r="O2849" s="188" t="s">
        <v>629</v>
      </c>
      <c r="P2849" s="212">
        <v>3064050</v>
      </c>
      <c r="Q2849" s="225">
        <v>1</v>
      </c>
      <c r="R2849" s="188" t="s">
        <v>632</v>
      </c>
      <c r="S2849" s="213">
        <v>41626.566342592603</v>
      </c>
      <c r="T2849" s="226">
        <v>-1</v>
      </c>
      <c r="U2849" s="224">
        <v>3064050</v>
      </c>
      <c r="V2849" s="227">
        <f t="shared" si="25"/>
        <v>1.8044097221936681</v>
      </c>
      <c r="W2849" s="193" t="s">
        <v>635</v>
      </c>
    </row>
    <row r="2850" spans="1:23" ht="14.25" customHeight="1">
      <c r="A2850" s="203" t="s">
        <v>622</v>
      </c>
      <c r="B2850" s="203" t="s">
        <v>623</v>
      </c>
      <c r="C2850" s="206" t="s">
        <v>624</v>
      </c>
      <c r="D2850" s="207"/>
      <c r="E2850" s="188" t="s">
        <v>3758</v>
      </c>
      <c r="F2850" s="203" t="s">
        <v>629</v>
      </c>
      <c r="G2850" s="205" t="s">
        <v>629</v>
      </c>
      <c r="H2850" s="206" t="s">
        <v>79</v>
      </c>
      <c r="I2850" s="188" t="s">
        <v>1087</v>
      </c>
      <c r="J2850" s="190" t="s">
        <v>502</v>
      </c>
      <c r="K2850" s="188" t="s">
        <v>634</v>
      </c>
      <c r="L2850" s="213">
        <v>41639.583333333299</v>
      </c>
      <c r="M2850" s="206" t="s">
        <v>630</v>
      </c>
      <c r="N2850" s="214">
        <v>72</v>
      </c>
      <c r="O2850" s="188" t="s">
        <v>629</v>
      </c>
      <c r="P2850" s="212">
        <v>950400</v>
      </c>
      <c r="Q2850" s="225">
        <v>1</v>
      </c>
      <c r="R2850" s="188" t="s">
        <v>632</v>
      </c>
      <c r="S2850" s="213">
        <v>41638.659930555601</v>
      </c>
      <c r="T2850" s="226">
        <v>-72</v>
      </c>
      <c r="U2850" s="224">
        <v>950400</v>
      </c>
      <c r="V2850" s="227">
        <f t="shared" si="25"/>
        <v>0.92340277769835666</v>
      </c>
      <c r="W2850" s="193" t="s">
        <v>635</v>
      </c>
    </row>
    <row r="2851" spans="1:23" ht="14.25" customHeight="1">
      <c r="A2851" s="203" t="s">
        <v>622</v>
      </c>
      <c r="B2851" s="203" t="s">
        <v>623</v>
      </c>
      <c r="C2851" s="206" t="s">
        <v>624</v>
      </c>
      <c r="D2851" s="207"/>
      <c r="E2851" s="188" t="s">
        <v>3759</v>
      </c>
      <c r="F2851" s="203" t="s">
        <v>629</v>
      </c>
      <c r="G2851" s="205" t="s">
        <v>629</v>
      </c>
      <c r="H2851" s="206" t="s">
        <v>79</v>
      </c>
      <c r="I2851" s="188" t="s">
        <v>680</v>
      </c>
      <c r="J2851" s="190" t="s">
        <v>681</v>
      </c>
      <c r="K2851" s="188" t="s">
        <v>634</v>
      </c>
      <c r="L2851" s="213">
        <v>41638.583333333299</v>
      </c>
      <c r="M2851" s="206" t="s">
        <v>630</v>
      </c>
      <c r="N2851" s="214">
        <v>25</v>
      </c>
      <c r="O2851" s="188" t="s">
        <v>629</v>
      </c>
      <c r="P2851" s="212">
        <v>254234.75</v>
      </c>
      <c r="Q2851" s="225">
        <v>1</v>
      </c>
      <c r="R2851" s="188" t="s">
        <v>632</v>
      </c>
      <c r="S2851" s="213">
        <v>41638.642372685201</v>
      </c>
      <c r="T2851" s="226">
        <v>-25</v>
      </c>
      <c r="U2851" s="224">
        <v>254234.75</v>
      </c>
      <c r="V2851" s="227">
        <f t="shared" si="25"/>
        <v>-5.9039351901446935E-2</v>
      </c>
      <c r="W2851" s="193" t="s">
        <v>635</v>
      </c>
    </row>
    <row r="2852" spans="1:23" ht="14.25" customHeight="1">
      <c r="A2852" s="203" t="s">
        <v>622</v>
      </c>
      <c r="B2852" s="203" t="s">
        <v>623</v>
      </c>
      <c r="C2852" s="206" t="s">
        <v>624</v>
      </c>
      <c r="D2852" s="207"/>
      <c r="E2852" s="188" t="s">
        <v>3759</v>
      </c>
      <c r="F2852" s="203" t="s">
        <v>629</v>
      </c>
      <c r="G2852" s="205" t="s">
        <v>629</v>
      </c>
      <c r="H2852" s="206" t="s">
        <v>79</v>
      </c>
      <c r="I2852" s="188" t="s">
        <v>1093</v>
      </c>
      <c r="J2852" s="190" t="s">
        <v>445</v>
      </c>
      <c r="K2852" s="188" t="s">
        <v>634</v>
      </c>
      <c r="L2852" s="213">
        <v>41638.583333333299</v>
      </c>
      <c r="M2852" s="206" t="s">
        <v>630</v>
      </c>
      <c r="N2852" s="214">
        <v>4</v>
      </c>
      <c r="O2852" s="188" t="s">
        <v>629</v>
      </c>
      <c r="P2852" s="212">
        <v>10710.68</v>
      </c>
      <c r="Q2852" s="225">
        <v>1</v>
      </c>
      <c r="R2852" s="188" t="s">
        <v>632</v>
      </c>
      <c r="S2852" s="213">
        <v>41638.642372685201</v>
      </c>
      <c r="T2852" s="226">
        <v>-4</v>
      </c>
      <c r="U2852" s="224">
        <v>10710.68</v>
      </c>
      <c r="V2852" s="227">
        <f t="shared" si="25"/>
        <v>-5.9039351901446935E-2</v>
      </c>
      <c r="W2852" s="193" t="s">
        <v>635</v>
      </c>
    </row>
    <row r="2853" spans="1:23" s="184" customFormat="1">
      <c r="A2853" s="203" t="s">
        <v>622</v>
      </c>
      <c r="B2853" s="203" t="s">
        <v>623</v>
      </c>
      <c r="C2853" s="206" t="s">
        <v>624</v>
      </c>
      <c r="D2853" s="231"/>
      <c r="E2853" s="188" t="s">
        <v>3760</v>
      </c>
      <c r="F2853" s="203" t="s">
        <v>629</v>
      </c>
      <c r="G2853" s="205" t="s">
        <v>629</v>
      </c>
      <c r="H2853" s="206" t="s">
        <v>79</v>
      </c>
      <c r="I2853" s="188" t="s">
        <v>1087</v>
      </c>
      <c r="J2853" s="232" t="s">
        <v>502</v>
      </c>
      <c r="K2853" s="188" t="s">
        <v>634</v>
      </c>
      <c r="L2853" s="213">
        <v>41628.646041666703</v>
      </c>
      <c r="M2853" s="206" t="s">
        <v>630</v>
      </c>
      <c r="N2853" s="191">
        <v>29</v>
      </c>
      <c r="O2853" s="188" t="s">
        <v>629</v>
      </c>
      <c r="P2853" s="212">
        <v>660330</v>
      </c>
      <c r="Q2853" s="225">
        <v>1</v>
      </c>
      <c r="R2853" s="188" t="s">
        <v>632</v>
      </c>
      <c r="S2853" s="213">
        <v>41631.594189814801</v>
      </c>
      <c r="T2853" s="226">
        <v>-29</v>
      </c>
      <c r="U2853" s="233">
        <v>660330</v>
      </c>
      <c r="V2853" s="227">
        <f t="shared" si="25"/>
        <v>-2.948148148097971</v>
      </c>
      <c r="W2853" s="193" t="s">
        <v>3530</v>
      </c>
    </row>
    <row r="2854" spans="1:23" s="183" customFormat="1" hidden="1">
      <c r="A2854" s="203" t="s">
        <v>622</v>
      </c>
      <c r="B2854" s="203" t="s">
        <v>623</v>
      </c>
      <c r="C2854" s="203" t="s">
        <v>624</v>
      </c>
      <c r="D2854" s="208"/>
      <c r="E2854" s="203" t="s">
        <v>3761</v>
      </c>
      <c r="F2854" s="203" t="s">
        <v>629</v>
      </c>
      <c r="G2854" s="205" t="s">
        <v>629</v>
      </c>
      <c r="H2854" s="203" t="s">
        <v>79</v>
      </c>
      <c r="I2854" s="203" t="s">
        <v>2708</v>
      </c>
      <c r="J2854" s="203" t="s">
        <v>2709</v>
      </c>
      <c r="K2854" s="203" t="s">
        <v>634</v>
      </c>
      <c r="L2854" s="211">
        <v>41632.666828703703</v>
      </c>
      <c r="M2854" s="203" t="s">
        <v>630</v>
      </c>
      <c r="N2854" s="212">
        <v>3</v>
      </c>
      <c r="O2854" s="203" t="s">
        <v>629</v>
      </c>
      <c r="P2854" s="212">
        <v>23250000</v>
      </c>
      <c r="Q2854" s="205">
        <v>1</v>
      </c>
      <c r="R2854" s="203" t="s">
        <v>629</v>
      </c>
      <c r="S2854" s="203" t="s">
        <v>629</v>
      </c>
      <c r="T2854" s="212" t="s">
        <v>629</v>
      </c>
      <c r="U2854" s="224" t="s">
        <v>629</v>
      </c>
    </row>
    <row r="2855" spans="1:23" s="183" customFormat="1" hidden="1">
      <c r="A2855" s="203" t="s">
        <v>622</v>
      </c>
      <c r="B2855" s="203" t="s">
        <v>623</v>
      </c>
      <c r="C2855" s="203" t="s">
        <v>624</v>
      </c>
      <c r="D2855" s="203"/>
      <c r="E2855" s="203" t="s">
        <v>3762</v>
      </c>
      <c r="F2855" s="203" t="s">
        <v>3763</v>
      </c>
      <c r="G2855" s="205">
        <v>1</v>
      </c>
      <c r="H2855" s="203" t="s">
        <v>79</v>
      </c>
      <c r="I2855" s="203" t="s">
        <v>3764</v>
      </c>
      <c r="J2855" s="203" t="s">
        <v>3765</v>
      </c>
      <c r="K2855" s="203" t="s">
        <v>629</v>
      </c>
      <c r="L2855" s="211">
        <v>41390.594722222202</v>
      </c>
      <c r="M2855" s="203" t="s">
        <v>630</v>
      </c>
      <c r="N2855" s="212">
        <v>5</v>
      </c>
      <c r="O2855" s="203" t="s">
        <v>631</v>
      </c>
      <c r="P2855" s="212">
        <v>0</v>
      </c>
      <c r="Q2855" s="205">
        <v>1</v>
      </c>
      <c r="R2855" s="203" t="s">
        <v>632</v>
      </c>
      <c r="S2855" s="211">
        <v>41451.559780092597</v>
      </c>
      <c r="T2855" s="212">
        <v>-5</v>
      </c>
      <c r="U2855" s="224">
        <v>4275000</v>
      </c>
    </row>
    <row r="2856" spans="1:23" s="183" customFormat="1" hidden="1">
      <c r="A2856" s="203" t="s">
        <v>622</v>
      </c>
      <c r="B2856" s="203" t="s">
        <v>623</v>
      </c>
      <c r="C2856" s="203" t="s">
        <v>624</v>
      </c>
      <c r="D2856" s="203"/>
      <c r="E2856" s="203" t="s">
        <v>3762</v>
      </c>
      <c r="F2856" s="203" t="s">
        <v>629</v>
      </c>
      <c r="G2856" s="205" t="s">
        <v>629</v>
      </c>
      <c r="H2856" s="203" t="s">
        <v>79</v>
      </c>
      <c r="I2856" s="203" t="s">
        <v>2569</v>
      </c>
      <c r="J2856" s="203" t="s">
        <v>2570</v>
      </c>
      <c r="K2856" s="203" t="s">
        <v>629</v>
      </c>
      <c r="L2856" s="211">
        <v>41351.3198148148</v>
      </c>
      <c r="M2856" s="203" t="s">
        <v>630</v>
      </c>
      <c r="N2856" s="212">
        <v>2</v>
      </c>
      <c r="O2856" s="203" t="s">
        <v>629</v>
      </c>
      <c r="P2856" s="212">
        <v>0</v>
      </c>
      <c r="Q2856" s="205">
        <v>1</v>
      </c>
      <c r="R2856" s="203" t="s">
        <v>632</v>
      </c>
      <c r="S2856" s="211">
        <v>41395.571250000001</v>
      </c>
      <c r="T2856" s="212">
        <v>-2</v>
      </c>
      <c r="U2856" s="224">
        <v>2000000</v>
      </c>
    </row>
    <row r="2857" spans="1:23" s="183" customFormat="1" hidden="1">
      <c r="A2857" s="203" t="s">
        <v>622</v>
      </c>
      <c r="B2857" s="203" t="s">
        <v>623</v>
      </c>
      <c r="C2857" s="203" t="s">
        <v>624</v>
      </c>
      <c r="D2857" s="203"/>
      <c r="E2857" s="203" t="s">
        <v>3766</v>
      </c>
      <c r="F2857" s="203" t="s">
        <v>3767</v>
      </c>
      <c r="G2857" s="205">
        <v>1</v>
      </c>
      <c r="H2857" s="203" t="s">
        <v>79</v>
      </c>
      <c r="I2857" s="203" t="s">
        <v>3371</v>
      </c>
      <c r="J2857" s="203" t="s">
        <v>3372</v>
      </c>
      <c r="K2857" s="203" t="s">
        <v>634</v>
      </c>
      <c r="L2857" s="211">
        <v>41593.6461921296</v>
      </c>
      <c r="M2857" s="203" t="s">
        <v>630</v>
      </c>
      <c r="N2857" s="212">
        <v>1</v>
      </c>
      <c r="O2857" s="203" t="s">
        <v>631</v>
      </c>
      <c r="P2857" s="212">
        <v>0</v>
      </c>
      <c r="Q2857" s="205">
        <v>1</v>
      </c>
      <c r="R2857" s="203" t="s">
        <v>632</v>
      </c>
      <c r="S2857" s="211">
        <v>41607.543113425898</v>
      </c>
      <c r="T2857" s="212">
        <v>-1</v>
      </c>
      <c r="U2857" s="224">
        <v>5653890</v>
      </c>
    </row>
    <row r="2858" spans="1:23" s="183" customFormat="1" hidden="1">
      <c r="A2858" s="203" t="s">
        <v>622</v>
      </c>
      <c r="B2858" s="203" t="s">
        <v>623</v>
      </c>
      <c r="C2858" s="203" t="s">
        <v>624</v>
      </c>
      <c r="D2858" s="203"/>
      <c r="E2858" s="203" t="s">
        <v>3766</v>
      </c>
      <c r="F2858" s="203" t="s">
        <v>3767</v>
      </c>
      <c r="G2858" s="205">
        <v>2</v>
      </c>
      <c r="H2858" s="203" t="s">
        <v>79</v>
      </c>
      <c r="I2858" s="203" t="s">
        <v>3373</v>
      </c>
      <c r="J2858" s="203" t="s">
        <v>3374</v>
      </c>
      <c r="K2858" s="203" t="s">
        <v>634</v>
      </c>
      <c r="L2858" s="211">
        <v>41593.6461921296</v>
      </c>
      <c r="M2858" s="203" t="s">
        <v>630</v>
      </c>
      <c r="N2858" s="212">
        <v>1</v>
      </c>
      <c r="O2858" s="203" t="s">
        <v>631</v>
      </c>
      <c r="P2858" s="212">
        <v>0</v>
      </c>
      <c r="Q2858" s="205">
        <v>1</v>
      </c>
      <c r="R2858" s="203" t="s">
        <v>632</v>
      </c>
      <c r="S2858" s="211">
        <v>41607.543113425898</v>
      </c>
      <c r="T2858" s="212">
        <v>-1</v>
      </c>
      <c r="U2858" s="224">
        <v>564300</v>
      </c>
    </row>
    <row r="2859" spans="1:23" s="183" customFormat="1" hidden="1">
      <c r="A2859" s="203" t="s">
        <v>622</v>
      </c>
      <c r="B2859" s="203" t="s">
        <v>623</v>
      </c>
      <c r="C2859" s="203" t="s">
        <v>624</v>
      </c>
      <c r="D2859" s="203"/>
      <c r="E2859" s="203" t="s">
        <v>3768</v>
      </c>
      <c r="F2859" s="203" t="s">
        <v>3769</v>
      </c>
      <c r="G2859" s="205">
        <v>1</v>
      </c>
      <c r="H2859" s="203" t="s">
        <v>79</v>
      </c>
      <c r="I2859" s="203" t="s">
        <v>3371</v>
      </c>
      <c r="J2859" s="203" t="s">
        <v>3372</v>
      </c>
      <c r="K2859" s="203" t="s">
        <v>634</v>
      </c>
      <c r="L2859" s="211">
        <v>41592.626145833303</v>
      </c>
      <c r="M2859" s="203" t="s">
        <v>630</v>
      </c>
      <c r="N2859" s="212">
        <v>1</v>
      </c>
      <c r="O2859" s="203" t="s">
        <v>631</v>
      </c>
      <c r="P2859" s="212">
        <v>0</v>
      </c>
      <c r="Q2859" s="205">
        <v>1</v>
      </c>
      <c r="R2859" s="203" t="s">
        <v>632</v>
      </c>
      <c r="S2859" s="211">
        <v>41607.542175925897</v>
      </c>
      <c r="T2859" s="212">
        <v>-1</v>
      </c>
      <c r="U2859" s="224">
        <v>5653890</v>
      </c>
    </row>
    <row r="2860" spans="1:23" s="183" customFormat="1" hidden="1">
      <c r="A2860" s="203" t="s">
        <v>622</v>
      </c>
      <c r="B2860" s="203" t="s">
        <v>623</v>
      </c>
      <c r="C2860" s="203" t="s">
        <v>624</v>
      </c>
      <c r="D2860" s="203"/>
      <c r="E2860" s="203" t="s">
        <v>3768</v>
      </c>
      <c r="F2860" s="203" t="s">
        <v>3769</v>
      </c>
      <c r="G2860" s="205">
        <v>2</v>
      </c>
      <c r="H2860" s="203" t="s">
        <v>79</v>
      </c>
      <c r="I2860" s="203" t="s">
        <v>3373</v>
      </c>
      <c r="J2860" s="203" t="s">
        <v>3374</v>
      </c>
      <c r="K2860" s="203" t="s">
        <v>634</v>
      </c>
      <c r="L2860" s="211">
        <v>41592.626145833303</v>
      </c>
      <c r="M2860" s="203" t="s">
        <v>630</v>
      </c>
      <c r="N2860" s="212">
        <v>1</v>
      </c>
      <c r="O2860" s="203" t="s">
        <v>631</v>
      </c>
      <c r="P2860" s="212">
        <v>0</v>
      </c>
      <c r="Q2860" s="205">
        <v>1</v>
      </c>
      <c r="R2860" s="203" t="s">
        <v>632</v>
      </c>
      <c r="S2860" s="211">
        <v>41607.542175925897</v>
      </c>
      <c r="T2860" s="212">
        <v>-1</v>
      </c>
      <c r="U2860" s="224">
        <v>564300</v>
      </c>
    </row>
    <row r="2861" spans="1:23" s="183" customFormat="1" hidden="1">
      <c r="A2861" s="203" t="s">
        <v>622</v>
      </c>
      <c r="B2861" s="203" t="s">
        <v>623</v>
      </c>
      <c r="C2861" s="203" t="s">
        <v>624</v>
      </c>
      <c r="D2861" s="203"/>
      <c r="E2861" s="203" t="s">
        <v>3770</v>
      </c>
      <c r="F2861" s="203" t="s">
        <v>3771</v>
      </c>
      <c r="G2861" s="205">
        <v>1</v>
      </c>
      <c r="H2861" s="203" t="s">
        <v>79</v>
      </c>
      <c r="I2861" s="203" t="s">
        <v>3371</v>
      </c>
      <c r="J2861" s="203" t="s">
        <v>3372</v>
      </c>
      <c r="K2861" s="203" t="s">
        <v>634</v>
      </c>
      <c r="L2861" s="211">
        <v>41592.634687500002</v>
      </c>
      <c r="M2861" s="203" t="s">
        <v>630</v>
      </c>
      <c r="N2861" s="212">
        <v>1</v>
      </c>
      <c r="O2861" s="203" t="s">
        <v>631</v>
      </c>
      <c r="P2861" s="212">
        <v>0</v>
      </c>
      <c r="Q2861" s="205">
        <v>1</v>
      </c>
      <c r="R2861" s="203" t="s">
        <v>632</v>
      </c>
      <c r="S2861" s="211">
        <v>41607.543576388904</v>
      </c>
      <c r="T2861" s="212">
        <v>-1</v>
      </c>
      <c r="U2861" s="224">
        <v>5653890</v>
      </c>
    </row>
    <row r="2862" spans="1:23" s="183" customFormat="1" hidden="1">
      <c r="A2862" s="203" t="s">
        <v>622</v>
      </c>
      <c r="B2862" s="203" t="s">
        <v>623</v>
      </c>
      <c r="C2862" s="203" t="s">
        <v>624</v>
      </c>
      <c r="D2862" s="203"/>
      <c r="E2862" s="203" t="s">
        <v>3770</v>
      </c>
      <c r="F2862" s="203" t="s">
        <v>3771</v>
      </c>
      <c r="G2862" s="205">
        <v>2</v>
      </c>
      <c r="H2862" s="203" t="s">
        <v>79</v>
      </c>
      <c r="I2862" s="203" t="s">
        <v>3373</v>
      </c>
      <c r="J2862" s="203" t="s">
        <v>3374</v>
      </c>
      <c r="K2862" s="203" t="s">
        <v>634</v>
      </c>
      <c r="L2862" s="211">
        <v>41592.634687500002</v>
      </c>
      <c r="M2862" s="203" t="s">
        <v>630</v>
      </c>
      <c r="N2862" s="212">
        <v>1</v>
      </c>
      <c r="O2862" s="203" t="s">
        <v>631</v>
      </c>
      <c r="P2862" s="212">
        <v>0</v>
      </c>
      <c r="Q2862" s="205">
        <v>1</v>
      </c>
      <c r="R2862" s="203" t="s">
        <v>632</v>
      </c>
      <c r="S2862" s="211">
        <v>41607.543576388904</v>
      </c>
      <c r="T2862" s="212">
        <v>-1</v>
      </c>
      <c r="U2862" s="224">
        <v>564300</v>
      </c>
    </row>
    <row r="2863" spans="1:23" s="183" customFormat="1" hidden="1">
      <c r="A2863" s="203" t="s">
        <v>622</v>
      </c>
      <c r="B2863" s="203" t="s">
        <v>623</v>
      </c>
      <c r="C2863" s="203" t="s">
        <v>624</v>
      </c>
      <c r="D2863" s="203"/>
      <c r="E2863" s="203" t="s">
        <v>3772</v>
      </c>
      <c r="F2863" s="203" t="s">
        <v>3773</v>
      </c>
      <c r="G2863" s="205">
        <v>1</v>
      </c>
      <c r="H2863" s="203" t="s">
        <v>79</v>
      </c>
      <c r="I2863" s="203" t="s">
        <v>3371</v>
      </c>
      <c r="J2863" s="203" t="s">
        <v>3372</v>
      </c>
      <c r="K2863" s="203" t="s">
        <v>634</v>
      </c>
      <c r="L2863" s="211">
        <v>41592.624050925901</v>
      </c>
      <c r="M2863" s="203" t="s">
        <v>630</v>
      </c>
      <c r="N2863" s="212">
        <v>1</v>
      </c>
      <c r="O2863" s="203" t="s">
        <v>631</v>
      </c>
      <c r="P2863" s="212">
        <v>0</v>
      </c>
      <c r="Q2863" s="205">
        <v>1</v>
      </c>
      <c r="R2863" s="203" t="s">
        <v>632</v>
      </c>
      <c r="S2863" s="211">
        <v>41607.541030092601</v>
      </c>
      <c r="T2863" s="212">
        <v>-1</v>
      </c>
      <c r="U2863" s="224">
        <v>5653890</v>
      </c>
    </row>
    <row r="2864" spans="1:23" s="183" customFormat="1" hidden="1">
      <c r="A2864" s="203" t="s">
        <v>622</v>
      </c>
      <c r="B2864" s="203" t="s">
        <v>623</v>
      </c>
      <c r="C2864" s="203" t="s">
        <v>624</v>
      </c>
      <c r="D2864" s="203"/>
      <c r="E2864" s="203" t="s">
        <v>3772</v>
      </c>
      <c r="F2864" s="203" t="s">
        <v>3773</v>
      </c>
      <c r="G2864" s="205">
        <v>2</v>
      </c>
      <c r="H2864" s="203" t="s">
        <v>79</v>
      </c>
      <c r="I2864" s="203" t="s">
        <v>3373</v>
      </c>
      <c r="J2864" s="203" t="s">
        <v>3374</v>
      </c>
      <c r="K2864" s="203" t="s">
        <v>634</v>
      </c>
      <c r="L2864" s="211">
        <v>41592.624050925901</v>
      </c>
      <c r="M2864" s="203" t="s">
        <v>630</v>
      </c>
      <c r="N2864" s="212">
        <v>1</v>
      </c>
      <c r="O2864" s="203" t="s">
        <v>631</v>
      </c>
      <c r="P2864" s="212">
        <v>0</v>
      </c>
      <c r="Q2864" s="205">
        <v>1</v>
      </c>
      <c r="R2864" s="203" t="s">
        <v>632</v>
      </c>
      <c r="S2864" s="211">
        <v>41607.541030092601</v>
      </c>
      <c r="T2864" s="212">
        <v>-1</v>
      </c>
      <c r="U2864" s="224">
        <v>564300</v>
      </c>
    </row>
    <row r="2865" spans="1:21" s="183" customFormat="1" hidden="1">
      <c r="A2865" s="203" t="s">
        <v>622</v>
      </c>
      <c r="B2865" s="203" t="s">
        <v>623</v>
      </c>
      <c r="C2865" s="203" t="s">
        <v>624</v>
      </c>
      <c r="D2865" s="203"/>
      <c r="E2865" s="203" t="s">
        <v>3774</v>
      </c>
      <c r="F2865" s="203" t="s">
        <v>3775</v>
      </c>
      <c r="G2865" s="205">
        <v>1</v>
      </c>
      <c r="H2865" s="203" t="s">
        <v>79</v>
      </c>
      <c r="I2865" s="203" t="s">
        <v>886</v>
      </c>
      <c r="J2865" s="203" t="s">
        <v>887</v>
      </c>
      <c r="K2865" s="203" t="s">
        <v>629</v>
      </c>
      <c r="L2865" s="211">
        <v>41453.541817129597</v>
      </c>
      <c r="M2865" s="203" t="s">
        <v>630</v>
      </c>
      <c r="N2865" s="212">
        <v>10</v>
      </c>
      <c r="O2865" s="203" t="s">
        <v>631</v>
      </c>
      <c r="P2865" s="212">
        <v>0</v>
      </c>
      <c r="Q2865" s="205">
        <v>1</v>
      </c>
      <c r="R2865" s="203" t="s">
        <v>629</v>
      </c>
      <c r="S2865" s="203" t="s">
        <v>629</v>
      </c>
      <c r="T2865" s="212" t="s">
        <v>629</v>
      </c>
      <c r="U2865" s="224" t="s">
        <v>629</v>
      </c>
    </row>
    <row r="2866" spans="1:21" s="183" customFormat="1" hidden="1">
      <c r="A2866" s="203" t="s">
        <v>622</v>
      </c>
      <c r="B2866" s="203" t="s">
        <v>623</v>
      </c>
      <c r="C2866" s="203" t="s">
        <v>624</v>
      </c>
      <c r="D2866" s="203"/>
      <c r="E2866" s="203" t="s">
        <v>3776</v>
      </c>
      <c r="F2866" s="203" t="s">
        <v>3777</v>
      </c>
      <c r="G2866" s="205">
        <v>1</v>
      </c>
      <c r="H2866" s="203" t="s">
        <v>537</v>
      </c>
      <c r="I2866" s="203" t="s">
        <v>629</v>
      </c>
      <c r="J2866" s="203" t="s">
        <v>3778</v>
      </c>
      <c r="K2866" s="203" t="s">
        <v>629</v>
      </c>
      <c r="L2866" s="211">
        <v>41333.564583333296</v>
      </c>
      <c r="M2866" s="203" t="s">
        <v>629</v>
      </c>
      <c r="N2866" s="212">
        <v>1</v>
      </c>
      <c r="O2866" s="203" t="s">
        <v>629</v>
      </c>
      <c r="P2866" s="212">
        <v>0</v>
      </c>
      <c r="Q2866" s="205">
        <v>1</v>
      </c>
      <c r="R2866" s="203" t="s">
        <v>629</v>
      </c>
      <c r="S2866" s="203" t="s">
        <v>629</v>
      </c>
      <c r="T2866" s="212" t="s">
        <v>629</v>
      </c>
      <c r="U2866" s="224" t="s">
        <v>629</v>
      </c>
    </row>
    <row r="2867" spans="1:21" s="183" customFormat="1" hidden="1">
      <c r="A2867" s="203" t="s">
        <v>622</v>
      </c>
      <c r="B2867" s="203" t="s">
        <v>623</v>
      </c>
      <c r="C2867" s="203" t="s">
        <v>624</v>
      </c>
      <c r="D2867" s="203"/>
      <c r="E2867" s="203" t="s">
        <v>3779</v>
      </c>
      <c r="F2867" s="203" t="s">
        <v>3780</v>
      </c>
      <c r="G2867" s="205">
        <v>1</v>
      </c>
      <c r="H2867" s="203" t="s">
        <v>79</v>
      </c>
      <c r="I2867" s="203" t="s">
        <v>701</v>
      </c>
      <c r="J2867" s="203" t="s">
        <v>721</v>
      </c>
      <c r="K2867" s="203" t="s">
        <v>629</v>
      </c>
      <c r="L2867" s="211">
        <v>41369.486909722204</v>
      </c>
      <c r="M2867" s="203" t="s">
        <v>630</v>
      </c>
      <c r="N2867" s="212">
        <v>3</v>
      </c>
      <c r="O2867" s="203" t="s">
        <v>631</v>
      </c>
      <c r="P2867" s="212">
        <v>0</v>
      </c>
      <c r="Q2867" s="205">
        <v>1</v>
      </c>
      <c r="R2867" s="203" t="s">
        <v>629</v>
      </c>
      <c r="S2867" s="203" t="s">
        <v>629</v>
      </c>
      <c r="T2867" s="212" t="s">
        <v>629</v>
      </c>
      <c r="U2867" s="224" t="s">
        <v>629</v>
      </c>
    </row>
    <row r="2868" spans="1:21" s="183" customFormat="1" hidden="1">
      <c r="A2868" s="203" t="s">
        <v>622</v>
      </c>
      <c r="B2868" s="203" t="s">
        <v>623</v>
      </c>
      <c r="C2868" s="203" t="s">
        <v>624</v>
      </c>
      <c r="D2868" s="203"/>
      <c r="E2868" s="203" t="s">
        <v>3781</v>
      </c>
      <c r="F2868" s="203" t="s">
        <v>3782</v>
      </c>
      <c r="G2868" s="205">
        <v>1</v>
      </c>
      <c r="H2868" s="203" t="s">
        <v>79</v>
      </c>
      <c r="I2868" s="203" t="s">
        <v>886</v>
      </c>
      <c r="J2868" s="203" t="s">
        <v>887</v>
      </c>
      <c r="K2868" s="203" t="s">
        <v>629</v>
      </c>
      <c r="L2868" s="211">
        <v>41453.541689814803</v>
      </c>
      <c r="M2868" s="203" t="s">
        <v>630</v>
      </c>
      <c r="N2868" s="212">
        <v>10</v>
      </c>
      <c r="O2868" s="203" t="s">
        <v>631</v>
      </c>
      <c r="P2868" s="212">
        <v>0</v>
      </c>
      <c r="Q2868" s="205">
        <v>1</v>
      </c>
      <c r="R2868" s="203" t="s">
        <v>629</v>
      </c>
      <c r="S2868" s="203" t="s">
        <v>629</v>
      </c>
      <c r="T2868" s="212" t="s">
        <v>629</v>
      </c>
      <c r="U2868" s="224" t="s">
        <v>629</v>
      </c>
    </row>
    <row r="2869" spans="1:21" s="183" customFormat="1" hidden="1">
      <c r="A2869" s="203" t="s">
        <v>622</v>
      </c>
      <c r="B2869" s="203" t="s">
        <v>623</v>
      </c>
      <c r="C2869" s="203" t="s">
        <v>624</v>
      </c>
      <c r="D2869" s="203"/>
      <c r="E2869" s="203" t="s">
        <v>3783</v>
      </c>
      <c r="F2869" s="203" t="s">
        <v>629</v>
      </c>
      <c r="G2869" s="205" t="s">
        <v>629</v>
      </c>
      <c r="H2869" s="203" t="s">
        <v>79</v>
      </c>
      <c r="I2869" s="203" t="s">
        <v>3784</v>
      </c>
      <c r="J2869" s="203" t="s">
        <v>3785</v>
      </c>
      <c r="K2869" s="203" t="s">
        <v>629</v>
      </c>
      <c r="L2869" s="211">
        <v>41428.545138888898</v>
      </c>
      <c r="M2869" s="203" t="s">
        <v>630</v>
      </c>
      <c r="N2869" s="212">
        <v>40</v>
      </c>
      <c r="O2869" s="203" t="s">
        <v>629</v>
      </c>
      <c r="P2869" s="212">
        <v>382800</v>
      </c>
      <c r="Q2869" s="205">
        <v>1</v>
      </c>
      <c r="R2869" s="203" t="s">
        <v>632</v>
      </c>
      <c r="S2869" s="211">
        <v>41415.673159722202</v>
      </c>
      <c r="T2869" s="212">
        <v>-40</v>
      </c>
      <c r="U2869" s="224">
        <v>382800</v>
      </c>
    </row>
    <row r="2870" spans="1:21" s="183" customFormat="1" hidden="1">
      <c r="A2870" s="203" t="s">
        <v>622</v>
      </c>
      <c r="B2870" s="203" t="s">
        <v>623</v>
      </c>
      <c r="C2870" s="203" t="s">
        <v>624</v>
      </c>
      <c r="D2870" s="203"/>
      <c r="E2870" s="203" t="s">
        <v>3783</v>
      </c>
      <c r="F2870" s="203" t="s">
        <v>629</v>
      </c>
      <c r="G2870" s="205" t="s">
        <v>629</v>
      </c>
      <c r="H2870" s="203" t="s">
        <v>79</v>
      </c>
      <c r="I2870" s="203" t="s">
        <v>1423</v>
      </c>
      <c r="J2870" s="203" t="s">
        <v>1424</v>
      </c>
      <c r="K2870" s="203" t="s">
        <v>629</v>
      </c>
      <c r="L2870" s="211">
        <v>41428.545138888898</v>
      </c>
      <c r="M2870" s="203" t="s">
        <v>630</v>
      </c>
      <c r="N2870" s="212">
        <v>3</v>
      </c>
      <c r="O2870" s="203" t="s">
        <v>629</v>
      </c>
      <c r="P2870" s="212">
        <v>6930000</v>
      </c>
      <c r="Q2870" s="205">
        <v>1</v>
      </c>
      <c r="R2870" s="203" t="s">
        <v>632</v>
      </c>
      <c r="S2870" s="211">
        <v>41451.458344907398</v>
      </c>
      <c r="T2870" s="212">
        <v>-3</v>
      </c>
      <c r="U2870" s="224">
        <v>6930000</v>
      </c>
    </row>
    <row r="2871" spans="1:21" s="183" customFormat="1" hidden="1">
      <c r="A2871" s="203" t="s">
        <v>622</v>
      </c>
      <c r="B2871" s="203" t="s">
        <v>623</v>
      </c>
      <c r="C2871" s="203" t="s">
        <v>624</v>
      </c>
      <c r="D2871" s="203"/>
      <c r="E2871" s="203" t="s">
        <v>3786</v>
      </c>
      <c r="F2871" s="203" t="s">
        <v>3787</v>
      </c>
      <c r="G2871" s="205">
        <v>1</v>
      </c>
      <c r="H2871" s="203" t="s">
        <v>79</v>
      </c>
      <c r="I2871" s="203" t="s">
        <v>1695</v>
      </c>
      <c r="J2871" s="203" t="s">
        <v>1696</v>
      </c>
      <c r="K2871" s="203" t="s">
        <v>629</v>
      </c>
      <c r="L2871" s="211">
        <v>41551.651828703703</v>
      </c>
      <c r="M2871" s="203" t="s">
        <v>630</v>
      </c>
      <c r="N2871" s="212">
        <v>8</v>
      </c>
      <c r="O2871" s="203" t="s">
        <v>631</v>
      </c>
      <c r="P2871" s="212">
        <v>389600</v>
      </c>
      <c r="Q2871" s="205">
        <v>1</v>
      </c>
      <c r="R2871" s="203" t="s">
        <v>632</v>
      </c>
      <c r="S2871" s="211">
        <v>41551.627060185201</v>
      </c>
      <c r="T2871" s="212">
        <v>-8</v>
      </c>
      <c r="U2871" s="224">
        <v>389600</v>
      </c>
    </row>
    <row r="2872" spans="1:21" s="183" customFormat="1" hidden="1">
      <c r="A2872" s="203" t="s">
        <v>622</v>
      </c>
      <c r="B2872" s="203" t="s">
        <v>623</v>
      </c>
      <c r="C2872" s="203" t="s">
        <v>624</v>
      </c>
      <c r="D2872" s="203"/>
      <c r="E2872" s="203" t="s">
        <v>3786</v>
      </c>
      <c r="F2872" s="203" t="s">
        <v>3787</v>
      </c>
      <c r="G2872" s="205">
        <v>2</v>
      </c>
      <c r="H2872" s="203" t="s">
        <v>79</v>
      </c>
      <c r="I2872" s="203" t="s">
        <v>2738</v>
      </c>
      <c r="J2872" s="203" t="s">
        <v>2739</v>
      </c>
      <c r="K2872" s="203" t="s">
        <v>634</v>
      </c>
      <c r="L2872" s="211">
        <v>41551.651828703703</v>
      </c>
      <c r="M2872" s="203" t="s">
        <v>630</v>
      </c>
      <c r="N2872" s="212">
        <v>10</v>
      </c>
      <c r="O2872" s="203" t="s">
        <v>631</v>
      </c>
      <c r="P2872" s="212">
        <v>4740</v>
      </c>
      <c r="Q2872" s="205">
        <v>1</v>
      </c>
      <c r="R2872" s="203" t="s">
        <v>632</v>
      </c>
      <c r="S2872" s="211">
        <v>41551.627060185201</v>
      </c>
      <c r="T2872" s="212">
        <v>-10</v>
      </c>
      <c r="U2872" s="224">
        <v>4740</v>
      </c>
    </row>
    <row r="2873" spans="1:21" s="183" customFormat="1" hidden="1">
      <c r="A2873" s="203" t="s">
        <v>622</v>
      </c>
      <c r="B2873" s="203" t="s">
        <v>623</v>
      </c>
      <c r="C2873" s="203" t="s">
        <v>624</v>
      </c>
      <c r="D2873" s="203"/>
      <c r="E2873" s="203" t="s">
        <v>3786</v>
      </c>
      <c r="F2873" s="203" t="s">
        <v>3787</v>
      </c>
      <c r="G2873" s="205">
        <v>3</v>
      </c>
      <c r="H2873" s="203" t="s">
        <v>79</v>
      </c>
      <c r="I2873" s="203" t="s">
        <v>3788</v>
      </c>
      <c r="J2873" s="203" t="s">
        <v>3789</v>
      </c>
      <c r="K2873" s="203" t="s">
        <v>629</v>
      </c>
      <c r="L2873" s="211">
        <v>41551.651828703703</v>
      </c>
      <c r="M2873" s="203" t="s">
        <v>630</v>
      </c>
      <c r="N2873" s="212">
        <v>100</v>
      </c>
      <c r="O2873" s="203" t="s">
        <v>1861</v>
      </c>
      <c r="P2873" s="212">
        <v>475000</v>
      </c>
      <c r="Q2873" s="205">
        <v>1</v>
      </c>
      <c r="R2873" s="203" t="s">
        <v>632</v>
      </c>
      <c r="S2873" s="211">
        <v>41551.627060185201</v>
      </c>
      <c r="T2873" s="212">
        <v>-100</v>
      </c>
      <c r="U2873" s="224">
        <v>475000</v>
      </c>
    </row>
    <row r="2874" spans="1:21" s="183" customFormat="1" hidden="1">
      <c r="A2874" s="203" t="s">
        <v>622</v>
      </c>
      <c r="B2874" s="203" t="s">
        <v>623</v>
      </c>
      <c r="C2874" s="203" t="s">
        <v>624</v>
      </c>
      <c r="D2874" s="203"/>
      <c r="E2874" s="203" t="s">
        <v>3786</v>
      </c>
      <c r="F2874" s="203" t="s">
        <v>3787</v>
      </c>
      <c r="G2874" s="205">
        <v>4</v>
      </c>
      <c r="H2874" s="203" t="s">
        <v>79</v>
      </c>
      <c r="I2874" s="203" t="s">
        <v>1311</v>
      </c>
      <c r="J2874" s="203" t="s">
        <v>1312</v>
      </c>
      <c r="K2874" s="203" t="s">
        <v>629</v>
      </c>
      <c r="L2874" s="211">
        <v>41551.651828703703</v>
      </c>
      <c r="M2874" s="203" t="s">
        <v>630</v>
      </c>
      <c r="N2874" s="212">
        <v>1</v>
      </c>
      <c r="O2874" s="203" t="s">
        <v>631</v>
      </c>
      <c r="P2874" s="212">
        <v>65000</v>
      </c>
      <c r="Q2874" s="205">
        <v>1</v>
      </c>
      <c r="R2874" s="203" t="s">
        <v>632</v>
      </c>
      <c r="S2874" s="211">
        <v>41551.627060185201</v>
      </c>
      <c r="T2874" s="212">
        <v>-1</v>
      </c>
      <c r="U2874" s="224">
        <v>65000</v>
      </c>
    </row>
    <row r="2875" spans="1:21" s="183" customFormat="1" hidden="1">
      <c r="A2875" s="203" t="s">
        <v>622</v>
      </c>
      <c r="B2875" s="203" t="s">
        <v>623</v>
      </c>
      <c r="C2875" s="203" t="s">
        <v>624</v>
      </c>
      <c r="D2875" s="203"/>
      <c r="E2875" s="203" t="s">
        <v>3790</v>
      </c>
      <c r="F2875" s="203" t="s">
        <v>3791</v>
      </c>
      <c r="G2875" s="205">
        <v>1</v>
      </c>
      <c r="H2875" s="203" t="s">
        <v>79</v>
      </c>
      <c r="I2875" s="203" t="s">
        <v>751</v>
      </c>
      <c r="J2875" s="203" t="s">
        <v>3792</v>
      </c>
      <c r="K2875" s="203" t="s">
        <v>629</v>
      </c>
      <c r="L2875" s="211">
        <v>41382.690972222197</v>
      </c>
      <c r="M2875" s="203" t="s">
        <v>674</v>
      </c>
      <c r="N2875" s="212">
        <v>2</v>
      </c>
      <c r="O2875" s="203" t="s">
        <v>664</v>
      </c>
      <c r="P2875" s="212">
        <v>342760</v>
      </c>
      <c r="Q2875" s="205">
        <v>1</v>
      </c>
      <c r="R2875" s="203" t="s">
        <v>632</v>
      </c>
      <c r="S2875" s="211">
        <v>41382.613229166702</v>
      </c>
      <c r="T2875" s="212">
        <v>-2</v>
      </c>
      <c r="U2875" s="224">
        <v>342760</v>
      </c>
    </row>
    <row r="2876" spans="1:21" s="183" customFormat="1" hidden="1">
      <c r="A2876" s="203" t="s">
        <v>622</v>
      </c>
      <c r="B2876" s="203" t="s">
        <v>623</v>
      </c>
      <c r="C2876" s="203" t="s">
        <v>624</v>
      </c>
      <c r="D2876" s="203"/>
      <c r="E2876" s="203" t="s">
        <v>3793</v>
      </c>
      <c r="F2876" s="203" t="s">
        <v>3794</v>
      </c>
      <c r="G2876" s="205">
        <v>1</v>
      </c>
      <c r="H2876" s="203" t="s">
        <v>79</v>
      </c>
      <c r="I2876" s="203" t="s">
        <v>3795</v>
      </c>
      <c r="J2876" s="203" t="s">
        <v>3796</v>
      </c>
      <c r="K2876" s="203" t="s">
        <v>629</v>
      </c>
      <c r="L2876" s="211">
        <v>41383.477488425902</v>
      </c>
      <c r="M2876" s="203" t="s">
        <v>630</v>
      </c>
      <c r="N2876" s="212">
        <v>10</v>
      </c>
      <c r="O2876" s="203" t="s">
        <v>631</v>
      </c>
      <c r="P2876" s="212">
        <v>1800000</v>
      </c>
      <c r="Q2876" s="205">
        <v>1</v>
      </c>
      <c r="R2876" s="203" t="s">
        <v>632</v>
      </c>
      <c r="S2876" s="211">
        <v>41386.6328125</v>
      </c>
      <c r="T2876" s="212">
        <v>-10</v>
      </c>
      <c r="U2876" s="224">
        <v>1800000</v>
      </c>
    </row>
    <row r="2877" spans="1:21" s="183" customFormat="1" hidden="1">
      <c r="A2877" s="203" t="s">
        <v>622</v>
      </c>
      <c r="B2877" s="203" t="s">
        <v>623</v>
      </c>
      <c r="C2877" s="203" t="s">
        <v>624</v>
      </c>
      <c r="D2877" s="203"/>
      <c r="E2877" s="203" t="s">
        <v>3797</v>
      </c>
      <c r="F2877" s="203" t="s">
        <v>629</v>
      </c>
      <c r="G2877" s="205" t="s">
        <v>629</v>
      </c>
      <c r="H2877" s="203" t="s">
        <v>79</v>
      </c>
      <c r="I2877" s="203" t="s">
        <v>3798</v>
      </c>
      <c r="J2877" s="203" t="s">
        <v>3799</v>
      </c>
      <c r="K2877" s="203" t="s">
        <v>629</v>
      </c>
      <c r="L2877" s="211">
        <v>41395.572233796302</v>
      </c>
      <c r="M2877" s="203" t="s">
        <v>630</v>
      </c>
      <c r="N2877" s="212">
        <v>2</v>
      </c>
      <c r="O2877" s="203" t="s">
        <v>629</v>
      </c>
      <c r="P2877" s="212">
        <v>0</v>
      </c>
      <c r="Q2877" s="205">
        <v>1</v>
      </c>
      <c r="R2877" s="203" t="s">
        <v>632</v>
      </c>
      <c r="S2877" s="211">
        <v>41551.643125000002</v>
      </c>
      <c r="T2877" s="212">
        <v>-2</v>
      </c>
      <c r="U2877" s="224">
        <v>6402000</v>
      </c>
    </row>
    <row r="2878" spans="1:21" s="183" customFormat="1" hidden="1">
      <c r="A2878" s="203" t="s">
        <v>622</v>
      </c>
      <c r="B2878" s="203" t="s">
        <v>623</v>
      </c>
      <c r="C2878" s="203" t="s">
        <v>624</v>
      </c>
      <c r="D2878" s="203"/>
      <c r="E2878" s="203" t="s">
        <v>3797</v>
      </c>
      <c r="F2878" s="203" t="s">
        <v>629</v>
      </c>
      <c r="G2878" s="205" t="s">
        <v>629</v>
      </c>
      <c r="H2878" s="203" t="s">
        <v>79</v>
      </c>
      <c r="I2878" s="203" t="s">
        <v>2016</v>
      </c>
      <c r="J2878" s="203" t="s">
        <v>2017</v>
      </c>
      <c r="K2878" s="203" t="s">
        <v>629</v>
      </c>
      <c r="L2878" s="211">
        <v>41395.646608796298</v>
      </c>
      <c r="M2878" s="203" t="s">
        <v>630</v>
      </c>
      <c r="N2878" s="212">
        <v>1</v>
      </c>
      <c r="O2878" s="203" t="s">
        <v>629</v>
      </c>
      <c r="P2878" s="212">
        <v>0</v>
      </c>
      <c r="Q2878" s="205">
        <v>1</v>
      </c>
      <c r="R2878" s="203" t="s">
        <v>632</v>
      </c>
      <c r="S2878" s="211">
        <v>41551.643125000002</v>
      </c>
      <c r="T2878" s="212">
        <v>-1</v>
      </c>
      <c r="U2878" s="224">
        <v>4559000</v>
      </c>
    </row>
    <row r="2879" spans="1:21" s="183" customFormat="1" hidden="1">
      <c r="A2879" s="203" t="s">
        <v>622</v>
      </c>
      <c r="B2879" s="203" t="s">
        <v>623</v>
      </c>
      <c r="C2879" s="203" t="s">
        <v>624</v>
      </c>
      <c r="D2879" s="203"/>
      <c r="E2879" s="203" t="s">
        <v>3800</v>
      </c>
      <c r="F2879" s="203" t="s">
        <v>629</v>
      </c>
      <c r="G2879" s="205" t="s">
        <v>629</v>
      </c>
      <c r="H2879" s="203" t="s">
        <v>79</v>
      </c>
      <c r="I2879" s="203" t="s">
        <v>2178</v>
      </c>
      <c r="J2879" s="203" t="s">
        <v>3801</v>
      </c>
      <c r="K2879" s="203" t="s">
        <v>629</v>
      </c>
      <c r="L2879" s="211">
        <v>41449.685416666704</v>
      </c>
      <c r="M2879" s="203" t="s">
        <v>630</v>
      </c>
      <c r="N2879" s="212">
        <v>4</v>
      </c>
      <c r="O2879" s="203" t="s">
        <v>629</v>
      </c>
      <c r="P2879" s="212">
        <v>2079000</v>
      </c>
      <c r="Q2879" s="205">
        <v>1</v>
      </c>
      <c r="R2879" s="203" t="s">
        <v>632</v>
      </c>
      <c r="S2879" s="211">
        <v>41452.371817129599</v>
      </c>
      <c r="T2879" s="212">
        <v>-4</v>
      </c>
      <c r="U2879" s="224">
        <v>2079000</v>
      </c>
    </row>
    <row r="2880" spans="1:21" s="183" customFormat="1" hidden="1">
      <c r="A2880" s="203" t="s">
        <v>622</v>
      </c>
      <c r="B2880" s="203" t="s">
        <v>623</v>
      </c>
      <c r="C2880" s="203" t="s">
        <v>624</v>
      </c>
      <c r="D2880" s="203"/>
      <c r="E2880" s="203" t="s">
        <v>3802</v>
      </c>
      <c r="F2880" s="203" t="s">
        <v>629</v>
      </c>
      <c r="G2880" s="205" t="s">
        <v>629</v>
      </c>
      <c r="H2880" s="203" t="s">
        <v>79</v>
      </c>
      <c r="I2880" s="203" t="s">
        <v>2178</v>
      </c>
      <c r="J2880" s="203" t="s">
        <v>3801</v>
      </c>
      <c r="K2880" s="203" t="s">
        <v>629</v>
      </c>
      <c r="L2880" s="211">
        <v>41450.681944444397</v>
      </c>
      <c r="M2880" s="203" t="s">
        <v>630</v>
      </c>
      <c r="N2880" s="212">
        <v>4</v>
      </c>
      <c r="O2880" s="203" t="s">
        <v>629</v>
      </c>
      <c r="P2880" s="212">
        <v>2079000</v>
      </c>
      <c r="Q2880" s="205">
        <v>1</v>
      </c>
      <c r="R2880" s="203" t="s">
        <v>632</v>
      </c>
      <c r="S2880" s="211">
        <v>41452.371423611097</v>
      </c>
      <c r="T2880" s="212">
        <v>-4</v>
      </c>
      <c r="U2880" s="224">
        <v>2079000</v>
      </c>
    </row>
    <row r="2881" spans="1:23" s="183" customFormat="1" hidden="1">
      <c r="A2881" s="203" t="s">
        <v>622</v>
      </c>
      <c r="B2881" s="203" t="s">
        <v>623</v>
      </c>
      <c r="C2881" s="203" t="s">
        <v>624</v>
      </c>
      <c r="D2881" s="203"/>
      <c r="E2881" s="203" t="s">
        <v>3803</v>
      </c>
      <c r="F2881" s="203" t="s">
        <v>3804</v>
      </c>
      <c r="G2881" s="205">
        <v>1</v>
      </c>
      <c r="H2881" s="203" t="s">
        <v>79</v>
      </c>
      <c r="I2881" s="203" t="s">
        <v>3805</v>
      </c>
      <c r="J2881" s="203" t="s">
        <v>452</v>
      </c>
      <c r="K2881" s="203" t="s">
        <v>629</v>
      </c>
      <c r="L2881" s="211">
        <v>41452.5629513889</v>
      </c>
      <c r="M2881" s="203" t="s">
        <v>630</v>
      </c>
      <c r="N2881" s="212">
        <v>3</v>
      </c>
      <c r="O2881" s="203" t="s">
        <v>631</v>
      </c>
      <c r="P2881" s="212">
        <v>9603000</v>
      </c>
      <c r="Q2881" s="205">
        <v>1</v>
      </c>
      <c r="R2881" s="203" t="s">
        <v>632</v>
      </c>
      <c r="S2881" s="211">
        <v>41442.588425925896</v>
      </c>
      <c r="T2881" s="212">
        <v>-1</v>
      </c>
      <c r="U2881" s="224">
        <v>3201000</v>
      </c>
    </row>
    <row r="2882" spans="1:23" s="183" customFormat="1" hidden="1">
      <c r="A2882" s="203" t="s">
        <v>622</v>
      </c>
      <c r="B2882" s="203" t="s">
        <v>623</v>
      </c>
      <c r="C2882" s="203" t="s">
        <v>624</v>
      </c>
      <c r="D2882" s="203"/>
      <c r="E2882" s="203" t="s">
        <v>3803</v>
      </c>
      <c r="F2882" s="203" t="s">
        <v>3804</v>
      </c>
      <c r="G2882" s="205">
        <v>1</v>
      </c>
      <c r="H2882" s="203" t="s">
        <v>79</v>
      </c>
      <c r="I2882" s="203" t="s">
        <v>3805</v>
      </c>
      <c r="J2882" s="203" t="s">
        <v>452</v>
      </c>
      <c r="K2882" s="203" t="s">
        <v>629</v>
      </c>
      <c r="L2882" s="211">
        <v>41452.5629513889</v>
      </c>
      <c r="M2882" s="203" t="s">
        <v>630</v>
      </c>
      <c r="N2882" s="212">
        <v>3</v>
      </c>
      <c r="O2882" s="203" t="s">
        <v>631</v>
      </c>
      <c r="P2882" s="212">
        <v>9603000</v>
      </c>
      <c r="Q2882" s="205">
        <v>2</v>
      </c>
      <c r="R2882" s="203" t="s">
        <v>632</v>
      </c>
      <c r="S2882" s="211">
        <v>41508.595717592601</v>
      </c>
      <c r="T2882" s="212">
        <v>-3</v>
      </c>
      <c r="U2882" s="224">
        <v>6942375</v>
      </c>
    </row>
    <row r="2883" spans="1:23" s="183" customFormat="1" hidden="1">
      <c r="A2883" s="203" t="s">
        <v>622</v>
      </c>
      <c r="B2883" s="203" t="s">
        <v>623</v>
      </c>
      <c r="C2883" s="203" t="s">
        <v>624</v>
      </c>
      <c r="D2883" s="203"/>
      <c r="E2883" s="203" t="s">
        <v>3803</v>
      </c>
      <c r="F2883" s="203" t="s">
        <v>3806</v>
      </c>
      <c r="G2883" s="205">
        <v>1</v>
      </c>
      <c r="H2883" s="203" t="s">
        <v>79</v>
      </c>
      <c r="I2883" s="203" t="s">
        <v>3807</v>
      </c>
      <c r="J2883" s="203" t="s">
        <v>3808</v>
      </c>
      <c r="K2883" s="203" t="s">
        <v>634</v>
      </c>
      <c r="L2883" s="211">
        <v>41561.474652777797</v>
      </c>
      <c r="M2883" s="203" t="s">
        <v>630</v>
      </c>
      <c r="N2883" s="212">
        <v>10</v>
      </c>
      <c r="O2883" s="203" t="s">
        <v>631</v>
      </c>
      <c r="P2883" s="212">
        <v>0</v>
      </c>
      <c r="Q2883" s="205">
        <v>1</v>
      </c>
      <c r="R2883" s="203" t="s">
        <v>632</v>
      </c>
      <c r="S2883" s="211">
        <v>41561.836863425902</v>
      </c>
      <c r="T2883" s="212">
        <v>-10</v>
      </c>
      <c r="U2883" s="224">
        <v>1265000</v>
      </c>
    </row>
    <row r="2884" spans="1:23" s="183" customFormat="1" hidden="1">
      <c r="A2884" s="203" t="s">
        <v>622</v>
      </c>
      <c r="B2884" s="203" t="s">
        <v>623</v>
      </c>
      <c r="C2884" s="203" t="s">
        <v>624</v>
      </c>
      <c r="D2884" s="203"/>
      <c r="E2884" s="203" t="s">
        <v>3803</v>
      </c>
      <c r="F2884" s="203" t="s">
        <v>3806</v>
      </c>
      <c r="G2884" s="205">
        <v>2</v>
      </c>
      <c r="H2884" s="203" t="s">
        <v>79</v>
      </c>
      <c r="I2884" s="203" t="s">
        <v>3809</v>
      </c>
      <c r="J2884" s="203" t="s">
        <v>3810</v>
      </c>
      <c r="K2884" s="203" t="s">
        <v>634</v>
      </c>
      <c r="L2884" s="211">
        <v>41561.474652777797</v>
      </c>
      <c r="M2884" s="203" t="s">
        <v>630</v>
      </c>
      <c r="N2884" s="212">
        <v>10</v>
      </c>
      <c r="O2884" s="203" t="s">
        <v>631</v>
      </c>
      <c r="P2884" s="212">
        <v>0</v>
      </c>
      <c r="Q2884" s="205">
        <v>1</v>
      </c>
      <c r="R2884" s="203" t="s">
        <v>632</v>
      </c>
      <c r="S2884" s="211">
        <v>41561.836863425902</v>
      </c>
      <c r="T2884" s="212">
        <v>-10</v>
      </c>
      <c r="U2884" s="224">
        <v>346500</v>
      </c>
    </row>
    <row r="2885" spans="1:23" s="183" customFormat="1" hidden="1">
      <c r="A2885" s="203" t="s">
        <v>622</v>
      </c>
      <c r="B2885" s="203" t="s">
        <v>623</v>
      </c>
      <c r="C2885" s="203" t="s">
        <v>624</v>
      </c>
      <c r="D2885" s="203"/>
      <c r="E2885" s="203" t="s">
        <v>3803</v>
      </c>
      <c r="F2885" s="203" t="s">
        <v>629</v>
      </c>
      <c r="G2885" s="205" t="s">
        <v>629</v>
      </c>
      <c r="H2885" s="203" t="s">
        <v>79</v>
      </c>
      <c r="I2885" s="203" t="s">
        <v>3805</v>
      </c>
      <c r="J2885" s="203" t="s">
        <v>452</v>
      </c>
      <c r="K2885" s="203" t="s">
        <v>629</v>
      </c>
      <c r="L2885" s="211">
        <v>41439.583333333299</v>
      </c>
      <c r="M2885" s="203" t="s">
        <v>630</v>
      </c>
      <c r="N2885" s="212">
        <v>1</v>
      </c>
      <c r="O2885" s="203" t="s">
        <v>629</v>
      </c>
      <c r="P2885" s="212">
        <v>3201000</v>
      </c>
      <c r="Q2885" s="205">
        <v>1</v>
      </c>
      <c r="R2885" s="203" t="s">
        <v>632</v>
      </c>
      <c r="S2885" s="211">
        <v>41442.588425925896</v>
      </c>
      <c r="T2885" s="212">
        <v>-1</v>
      </c>
      <c r="U2885" s="224">
        <v>3201000</v>
      </c>
    </row>
    <row r="2886" spans="1:23" s="183" customFormat="1" hidden="1">
      <c r="A2886" s="203" t="s">
        <v>622</v>
      </c>
      <c r="B2886" s="203" t="s">
        <v>623</v>
      </c>
      <c r="C2886" s="203" t="s">
        <v>624</v>
      </c>
      <c r="D2886" s="203"/>
      <c r="E2886" s="203" t="s">
        <v>3803</v>
      </c>
      <c r="F2886" s="203" t="s">
        <v>629</v>
      </c>
      <c r="G2886" s="205" t="s">
        <v>629</v>
      </c>
      <c r="H2886" s="203" t="s">
        <v>79</v>
      </c>
      <c r="I2886" s="203" t="s">
        <v>3805</v>
      </c>
      <c r="J2886" s="203" t="s">
        <v>452</v>
      </c>
      <c r="K2886" s="203" t="s">
        <v>629</v>
      </c>
      <c r="L2886" s="211">
        <v>41439.583333333299</v>
      </c>
      <c r="M2886" s="203" t="s">
        <v>630</v>
      </c>
      <c r="N2886" s="212">
        <v>1</v>
      </c>
      <c r="O2886" s="203" t="s">
        <v>629</v>
      </c>
      <c r="P2886" s="212">
        <v>3201000</v>
      </c>
      <c r="Q2886" s="205">
        <v>2</v>
      </c>
      <c r="R2886" s="203" t="s">
        <v>632</v>
      </c>
      <c r="S2886" s="211">
        <v>41508.595717592601</v>
      </c>
      <c r="T2886" s="212">
        <v>-3</v>
      </c>
      <c r="U2886" s="224">
        <v>6942375</v>
      </c>
    </row>
    <row r="2887" spans="1:23" s="183" customFormat="1" hidden="1">
      <c r="A2887" s="203" t="s">
        <v>622</v>
      </c>
      <c r="B2887" s="203" t="s">
        <v>623</v>
      </c>
      <c r="C2887" s="203" t="s">
        <v>624</v>
      </c>
      <c r="D2887" s="228"/>
      <c r="E2887" s="203" t="s">
        <v>3811</v>
      </c>
      <c r="F2887" s="203" t="s">
        <v>3812</v>
      </c>
      <c r="G2887" s="205">
        <v>1</v>
      </c>
      <c r="H2887" s="203" t="s">
        <v>79</v>
      </c>
      <c r="I2887" s="203" t="s">
        <v>2664</v>
      </c>
      <c r="J2887" s="203" t="s">
        <v>2665</v>
      </c>
      <c r="K2887" s="203" t="s">
        <v>629</v>
      </c>
      <c r="L2887" s="211">
        <v>41453.542974536998</v>
      </c>
      <c r="M2887" s="203" t="s">
        <v>630</v>
      </c>
      <c r="N2887" s="212">
        <v>5</v>
      </c>
      <c r="O2887" s="203" t="s">
        <v>631</v>
      </c>
      <c r="P2887" s="212">
        <v>0</v>
      </c>
      <c r="Q2887" s="205">
        <v>1</v>
      </c>
      <c r="R2887" s="203" t="s">
        <v>629</v>
      </c>
      <c r="S2887" s="203" t="s">
        <v>629</v>
      </c>
      <c r="T2887" s="212" t="s">
        <v>629</v>
      </c>
      <c r="U2887" s="224" t="s">
        <v>629</v>
      </c>
    </row>
    <row r="2888" spans="1:23" ht="14.25" customHeight="1">
      <c r="A2888" s="203" t="s">
        <v>622</v>
      </c>
      <c r="B2888" s="203" t="s">
        <v>623</v>
      </c>
      <c r="C2888" s="206" t="s">
        <v>624</v>
      </c>
      <c r="D2888" s="234"/>
      <c r="E2888" s="188" t="s">
        <v>3811</v>
      </c>
      <c r="F2888" s="203" t="s">
        <v>629</v>
      </c>
      <c r="G2888" s="205" t="s">
        <v>629</v>
      </c>
      <c r="H2888" s="206" t="s">
        <v>79</v>
      </c>
      <c r="I2888" s="188" t="s">
        <v>3813</v>
      </c>
      <c r="J2888" s="190" t="s">
        <v>3814</v>
      </c>
      <c r="K2888" s="188" t="s">
        <v>634</v>
      </c>
      <c r="L2888" s="213">
        <v>41617.311863425901</v>
      </c>
      <c r="M2888" s="206" t="s">
        <v>630</v>
      </c>
      <c r="N2888" s="214">
        <v>25</v>
      </c>
      <c r="O2888" s="188" t="s">
        <v>629</v>
      </c>
      <c r="P2888" s="212">
        <v>28687500</v>
      </c>
      <c r="Q2888" s="225">
        <v>1</v>
      </c>
      <c r="R2888" s="188" t="s">
        <v>632</v>
      </c>
      <c r="S2888" s="213">
        <v>41607.661446759303</v>
      </c>
      <c r="T2888" s="226">
        <v>-25</v>
      </c>
      <c r="U2888" s="224">
        <v>28687500</v>
      </c>
      <c r="V2888" s="227">
        <f>L2888-S2888</f>
        <v>9.6504166665981757</v>
      </c>
      <c r="W2888" s="193" t="s">
        <v>635</v>
      </c>
    </row>
    <row r="2889" spans="1:23" s="183" customFormat="1" hidden="1">
      <c r="A2889" s="203" t="s">
        <v>622</v>
      </c>
      <c r="B2889" s="203" t="s">
        <v>623</v>
      </c>
      <c r="C2889" s="203" t="s">
        <v>624</v>
      </c>
      <c r="D2889" s="208"/>
      <c r="E2889" s="203" t="s">
        <v>3815</v>
      </c>
      <c r="F2889" s="203" t="s">
        <v>3816</v>
      </c>
      <c r="G2889" s="205">
        <v>1</v>
      </c>
      <c r="H2889" s="203" t="s">
        <v>79</v>
      </c>
      <c r="I2889" s="203" t="s">
        <v>847</v>
      </c>
      <c r="J2889" s="203" t="s">
        <v>848</v>
      </c>
      <c r="K2889" s="203" t="s">
        <v>629</v>
      </c>
      <c r="L2889" s="211">
        <v>41359.420648148101</v>
      </c>
      <c r="M2889" s="203" t="s">
        <v>630</v>
      </c>
      <c r="N2889" s="212">
        <v>12</v>
      </c>
      <c r="O2889" s="203" t="s">
        <v>631</v>
      </c>
      <c r="P2889" s="212">
        <v>153461.51999999999</v>
      </c>
      <c r="Q2889" s="205">
        <v>1</v>
      </c>
      <c r="R2889" s="203" t="s">
        <v>632</v>
      </c>
      <c r="S2889" s="211">
        <v>41358.4542013889</v>
      </c>
      <c r="T2889" s="212">
        <v>-12</v>
      </c>
      <c r="U2889" s="224">
        <v>153461.51999999999</v>
      </c>
    </row>
    <row r="2890" spans="1:23" s="183" customFormat="1" hidden="1">
      <c r="A2890" s="203" t="s">
        <v>622</v>
      </c>
      <c r="B2890" s="203" t="s">
        <v>623</v>
      </c>
      <c r="C2890" s="203" t="s">
        <v>624</v>
      </c>
      <c r="D2890" s="203"/>
      <c r="E2890" s="203" t="s">
        <v>3817</v>
      </c>
      <c r="F2890" s="203" t="s">
        <v>3818</v>
      </c>
      <c r="G2890" s="205">
        <v>1</v>
      </c>
      <c r="H2890" s="203" t="s">
        <v>537</v>
      </c>
      <c r="I2890" s="203" t="s">
        <v>629</v>
      </c>
      <c r="J2890" s="203" t="s">
        <v>3819</v>
      </c>
      <c r="K2890" s="203" t="s">
        <v>629</v>
      </c>
      <c r="L2890" s="211">
        <v>41312.720381944397</v>
      </c>
      <c r="M2890" s="203" t="s">
        <v>629</v>
      </c>
      <c r="N2890" s="212">
        <v>2</v>
      </c>
      <c r="O2890" s="203" t="s">
        <v>2908</v>
      </c>
      <c r="P2890" s="212">
        <v>0</v>
      </c>
      <c r="Q2890" s="205">
        <v>1</v>
      </c>
      <c r="R2890" s="203" t="s">
        <v>629</v>
      </c>
      <c r="S2890" s="203" t="s">
        <v>629</v>
      </c>
      <c r="T2890" s="212" t="s">
        <v>629</v>
      </c>
      <c r="U2890" s="224" t="s">
        <v>629</v>
      </c>
    </row>
    <row r="2891" spans="1:23" s="183" customFormat="1" hidden="1">
      <c r="A2891" s="203" t="s">
        <v>622</v>
      </c>
      <c r="B2891" s="203" t="s">
        <v>623</v>
      </c>
      <c r="C2891" s="203" t="s">
        <v>624</v>
      </c>
      <c r="D2891" s="203"/>
      <c r="E2891" s="203" t="s">
        <v>3820</v>
      </c>
      <c r="F2891" s="203" t="s">
        <v>3821</v>
      </c>
      <c r="G2891" s="205">
        <v>1</v>
      </c>
      <c r="H2891" s="203" t="s">
        <v>537</v>
      </c>
      <c r="I2891" s="203" t="s">
        <v>629</v>
      </c>
      <c r="J2891" s="203" t="s">
        <v>3822</v>
      </c>
      <c r="K2891" s="203" t="s">
        <v>629</v>
      </c>
      <c r="L2891" s="211">
        <v>41327.333680555603</v>
      </c>
      <c r="M2891" s="203" t="s">
        <v>629</v>
      </c>
      <c r="N2891" s="212">
        <v>1</v>
      </c>
      <c r="O2891" s="203" t="s">
        <v>693</v>
      </c>
      <c r="P2891" s="212">
        <v>0</v>
      </c>
      <c r="Q2891" s="205">
        <v>1</v>
      </c>
      <c r="R2891" s="203" t="s">
        <v>629</v>
      </c>
      <c r="S2891" s="203" t="s">
        <v>629</v>
      </c>
      <c r="T2891" s="212" t="s">
        <v>629</v>
      </c>
      <c r="U2891" s="224" t="s">
        <v>629</v>
      </c>
    </row>
    <row r="2892" spans="1:23" s="183" customFormat="1" hidden="1">
      <c r="A2892" s="203" t="s">
        <v>622</v>
      </c>
      <c r="B2892" s="203" t="s">
        <v>623</v>
      </c>
      <c r="C2892" s="203" t="s">
        <v>624</v>
      </c>
      <c r="D2892" s="203"/>
      <c r="E2892" s="203" t="s">
        <v>629</v>
      </c>
      <c r="F2892" s="203" t="s">
        <v>3823</v>
      </c>
      <c r="G2892" s="205">
        <v>1</v>
      </c>
      <c r="H2892" s="203" t="s">
        <v>79</v>
      </c>
      <c r="I2892" s="203" t="s">
        <v>3824</v>
      </c>
      <c r="J2892" s="203" t="s">
        <v>3825</v>
      </c>
      <c r="K2892" s="203" t="s">
        <v>629</v>
      </c>
      <c r="L2892" s="211">
        <v>41299.670138888898</v>
      </c>
      <c r="M2892" s="203" t="s">
        <v>630</v>
      </c>
      <c r="N2892" s="212">
        <v>1</v>
      </c>
      <c r="O2892" s="203" t="s">
        <v>631</v>
      </c>
      <c r="P2892" s="212">
        <v>33000</v>
      </c>
      <c r="Q2892" s="205">
        <v>1</v>
      </c>
      <c r="R2892" s="203" t="s">
        <v>629</v>
      </c>
      <c r="S2892" s="203" t="s">
        <v>629</v>
      </c>
      <c r="T2892" s="212" t="s">
        <v>629</v>
      </c>
      <c r="U2892" s="224" t="s">
        <v>629</v>
      </c>
    </row>
    <row r="2893" spans="1:23" s="183" customFormat="1" hidden="1">
      <c r="A2893" s="203" t="s">
        <v>622</v>
      </c>
      <c r="B2893" s="203" t="s">
        <v>623</v>
      </c>
      <c r="C2893" s="203" t="s">
        <v>624</v>
      </c>
      <c r="D2893" s="203"/>
      <c r="E2893" s="203" t="s">
        <v>629</v>
      </c>
      <c r="F2893" s="203" t="s">
        <v>3826</v>
      </c>
      <c r="G2893" s="205">
        <v>1</v>
      </c>
      <c r="H2893" s="203" t="s">
        <v>79</v>
      </c>
      <c r="I2893" s="203" t="s">
        <v>3827</v>
      </c>
      <c r="J2893" s="203" t="s">
        <v>3828</v>
      </c>
      <c r="K2893" s="203" t="s">
        <v>629</v>
      </c>
      <c r="L2893" s="211">
        <v>41303.654166666704</v>
      </c>
      <c r="M2893" s="203" t="s">
        <v>630</v>
      </c>
      <c r="N2893" s="212">
        <v>10</v>
      </c>
      <c r="O2893" s="203" t="s">
        <v>631</v>
      </c>
      <c r="P2893" s="212">
        <v>1379400</v>
      </c>
      <c r="Q2893" s="205">
        <v>1</v>
      </c>
      <c r="R2893" s="203" t="s">
        <v>629</v>
      </c>
      <c r="S2893" s="203" t="s">
        <v>629</v>
      </c>
      <c r="T2893" s="212" t="s">
        <v>629</v>
      </c>
      <c r="U2893" s="224" t="s">
        <v>629</v>
      </c>
    </row>
    <row r="2894" spans="1:23" s="183" customFormat="1" hidden="1">
      <c r="A2894" s="203" t="s">
        <v>622</v>
      </c>
      <c r="B2894" s="203" t="s">
        <v>623</v>
      </c>
      <c r="C2894" s="203" t="s">
        <v>624</v>
      </c>
      <c r="D2894" s="203"/>
      <c r="E2894" s="203" t="s">
        <v>629</v>
      </c>
      <c r="F2894" s="203" t="s">
        <v>3826</v>
      </c>
      <c r="G2894" s="205">
        <v>2</v>
      </c>
      <c r="H2894" s="203" t="s">
        <v>79</v>
      </c>
      <c r="I2894" s="203" t="s">
        <v>2463</v>
      </c>
      <c r="J2894" s="203" t="s">
        <v>2464</v>
      </c>
      <c r="K2894" s="203" t="s">
        <v>629</v>
      </c>
      <c r="L2894" s="211">
        <v>41303.654166666704</v>
      </c>
      <c r="M2894" s="203" t="s">
        <v>630</v>
      </c>
      <c r="N2894" s="212">
        <v>10</v>
      </c>
      <c r="O2894" s="203" t="s">
        <v>631</v>
      </c>
      <c r="P2894" s="212">
        <v>1755600</v>
      </c>
      <c r="Q2894" s="205">
        <v>1</v>
      </c>
      <c r="R2894" s="203" t="s">
        <v>629</v>
      </c>
      <c r="S2894" s="203" t="s">
        <v>629</v>
      </c>
      <c r="T2894" s="212" t="s">
        <v>629</v>
      </c>
      <c r="U2894" s="224" t="s">
        <v>629</v>
      </c>
    </row>
    <row r="2895" spans="1:23" s="183" customFormat="1" hidden="1">
      <c r="A2895" s="203" t="s">
        <v>622</v>
      </c>
      <c r="B2895" s="203" t="s">
        <v>623</v>
      </c>
      <c r="C2895" s="203" t="s">
        <v>624</v>
      </c>
      <c r="D2895" s="203"/>
      <c r="E2895" s="203" t="s">
        <v>629</v>
      </c>
      <c r="F2895" s="203" t="s">
        <v>3829</v>
      </c>
      <c r="G2895" s="205">
        <v>1</v>
      </c>
      <c r="H2895" s="203" t="s">
        <v>79</v>
      </c>
      <c r="I2895" s="203" t="s">
        <v>1112</v>
      </c>
      <c r="J2895" s="203" t="s">
        <v>1113</v>
      </c>
      <c r="K2895" s="203" t="s">
        <v>629</v>
      </c>
      <c r="L2895" s="211">
        <v>41317.367245370398</v>
      </c>
      <c r="M2895" s="203" t="s">
        <v>674</v>
      </c>
      <c r="N2895" s="212">
        <v>2</v>
      </c>
      <c r="O2895" s="203" t="s">
        <v>675</v>
      </c>
      <c r="P2895" s="212">
        <v>5971900</v>
      </c>
      <c r="Q2895" s="205">
        <v>1</v>
      </c>
      <c r="R2895" s="203" t="s">
        <v>629</v>
      </c>
      <c r="S2895" s="203" t="s">
        <v>629</v>
      </c>
      <c r="T2895" s="212" t="s">
        <v>629</v>
      </c>
      <c r="U2895" s="224" t="s">
        <v>629</v>
      </c>
    </row>
    <row r="2896" spans="1:23" s="183" customFormat="1" hidden="1">
      <c r="A2896" s="203" t="s">
        <v>622</v>
      </c>
      <c r="B2896" s="203" t="s">
        <v>623</v>
      </c>
      <c r="C2896" s="203" t="s">
        <v>624</v>
      </c>
      <c r="D2896" s="203"/>
      <c r="E2896" s="203" t="s">
        <v>629</v>
      </c>
      <c r="F2896" s="203" t="s">
        <v>3829</v>
      </c>
      <c r="G2896" s="205">
        <v>2</v>
      </c>
      <c r="H2896" s="203" t="s">
        <v>79</v>
      </c>
      <c r="I2896" s="203" t="s">
        <v>1504</v>
      </c>
      <c r="J2896" s="203" t="s">
        <v>1505</v>
      </c>
      <c r="K2896" s="203" t="s">
        <v>629</v>
      </c>
      <c r="L2896" s="211">
        <v>41317.367245370398</v>
      </c>
      <c r="M2896" s="203" t="s">
        <v>674</v>
      </c>
      <c r="N2896" s="212">
        <v>2</v>
      </c>
      <c r="O2896" s="203" t="s">
        <v>675</v>
      </c>
      <c r="P2896" s="212">
        <v>6270000</v>
      </c>
      <c r="Q2896" s="205">
        <v>1</v>
      </c>
      <c r="R2896" s="203" t="s">
        <v>629</v>
      </c>
      <c r="S2896" s="203" t="s">
        <v>629</v>
      </c>
      <c r="T2896" s="212" t="s">
        <v>629</v>
      </c>
      <c r="U2896" s="224" t="s">
        <v>629</v>
      </c>
    </row>
    <row r="2897" spans="1:21" s="183" customFormat="1" hidden="1">
      <c r="A2897" s="203" t="s">
        <v>622</v>
      </c>
      <c r="B2897" s="203" t="s">
        <v>623</v>
      </c>
      <c r="C2897" s="203" t="s">
        <v>624</v>
      </c>
      <c r="D2897" s="203"/>
      <c r="E2897" s="203" t="s">
        <v>629</v>
      </c>
      <c r="F2897" s="203" t="s">
        <v>3830</v>
      </c>
      <c r="G2897" s="205">
        <v>1</v>
      </c>
      <c r="H2897" s="203" t="s">
        <v>1017</v>
      </c>
      <c r="I2897" s="203" t="s">
        <v>1764</v>
      </c>
      <c r="J2897" s="203" t="s">
        <v>1765</v>
      </c>
      <c r="K2897" s="203" t="s">
        <v>629</v>
      </c>
      <c r="L2897" s="211">
        <v>41318.6034953704</v>
      </c>
      <c r="M2897" s="203" t="s">
        <v>630</v>
      </c>
      <c r="N2897" s="212">
        <v>1</v>
      </c>
      <c r="O2897" s="203" t="s">
        <v>725</v>
      </c>
      <c r="P2897" s="212">
        <v>0</v>
      </c>
      <c r="Q2897" s="205">
        <v>1</v>
      </c>
      <c r="R2897" s="203" t="s">
        <v>629</v>
      </c>
      <c r="S2897" s="203" t="s">
        <v>629</v>
      </c>
      <c r="T2897" s="212" t="s">
        <v>629</v>
      </c>
      <c r="U2897" s="224" t="s">
        <v>629</v>
      </c>
    </row>
    <row r="2898" spans="1:21" s="183" customFormat="1" hidden="1">
      <c r="A2898" s="203" t="s">
        <v>622</v>
      </c>
      <c r="B2898" s="203" t="s">
        <v>623</v>
      </c>
      <c r="C2898" s="203" t="s">
        <v>624</v>
      </c>
      <c r="D2898" s="203"/>
      <c r="E2898" s="203" t="s">
        <v>629</v>
      </c>
      <c r="F2898" s="203" t="s">
        <v>3830</v>
      </c>
      <c r="G2898" s="205">
        <v>2</v>
      </c>
      <c r="H2898" s="203" t="s">
        <v>1017</v>
      </c>
      <c r="I2898" s="203" t="s">
        <v>3831</v>
      </c>
      <c r="J2898" s="203" t="s">
        <v>3832</v>
      </c>
      <c r="K2898" s="203" t="s">
        <v>629</v>
      </c>
      <c r="L2898" s="211">
        <v>41318.6034953704</v>
      </c>
      <c r="M2898" s="203" t="s">
        <v>630</v>
      </c>
      <c r="N2898" s="212">
        <v>2</v>
      </c>
      <c r="O2898" s="203" t="s">
        <v>1190</v>
      </c>
      <c r="P2898" s="212">
        <v>0</v>
      </c>
      <c r="Q2898" s="205">
        <v>1</v>
      </c>
      <c r="R2898" s="203" t="s">
        <v>629</v>
      </c>
      <c r="S2898" s="203" t="s">
        <v>629</v>
      </c>
      <c r="T2898" s="212" t="s">
        <v>629</v>
      </c>
      <c r="U2898" s="224" t="s">
        <v>629</v>
      </c>
    </row>
    <row r="2899" spans="1:21" s="183" customFormat="1" hidden="1">
      <c r="A2899" s="203" t="s">
        <v>622</v>
      </c>
      <c r="B2899" s="203" t="s">
        <v>623</v>
      </c>
      <c r="C2899" s="203" t="s">
        <v>624</v>
      </c>
      <c r="D2899" s="203"/>
      <c r="E2899" s="203" t="s">
        <v>629</v>
      </c>
      <c r="F2899" s="203" t="s">
        <v>3833</v>
      </c>
      <c r="G2899" s="205">
        <v>1</v>
      </c>
      <c r="H2899" s="203" t="s">
        <v>79</v>
      </c>
      <c r="I2899" s="203" t="s">
        <v>3834</v>
      </c>
      <c r="J2899" s="203" t="s">
        <v>3835</v>
      </c>
      <c r="K2899" s="203" t="s">
        <v>629</v>
      </c>
      <c r="L2899" s="211">
        <v>41319.5944212963</v>
      </c>
      <c r="M2899" s="203" t="s">
        <v>630</v>
      </c>
      <c r="N2899" s="212">
        <v>1</v>
      </c>
      <c r="O2899" s="203" t="s">
        <v>631</v>
      </c>
      <c r="P2899" s="212">
        <v>94031</v>
      </c>
      <c r="Q2899" s="205">
        <v>1</v>
      </c>
      <c r="R2899" s="203" t="s">
        <v>629</v>
      </c>
      <c r="S2899" s="203" t="s">
        <v>629</v>
      </c>
      <c r="T2899" s="212" t="s">
        <v>629</v>
      </c>
      <c r="U2899" s="224" t="s">
        <v>629</v>
      </c>
    </row>
    <row r="2900" spans="1:21" s="183" customFormat="1" hidden="1">
      <c r="A2900" s="203" t="s">
        <v>622</v>
      </c>
      <c r="B2900" s="203" t="s">
        <v>623</v>
      </c>
      <c r="C2900" s="203" t="s">
        <v>624</v>
      </c>
      <c r="D2900" s="203"/>
      <c r="E2900" s="203" t="s">
        <v>629</v>
      </c>
      <c r="F2900" s="203" t="s">
        <v>3836</v>
      </c>
      <c r="G2900" s="205">
        <v>1</v>
      </c>
      <c r="H2900" s="203" t="s">
        <v>79</v>
      </c>
      <c r="I2900" s="203" t="s">
        <v>3837</v>
      </c>
      <c r="J2900" s="203" t="s">
        <v>3838</v>
      </c>
      <c r="K2900" s="203" t="s">
        <v>629</v>
      </c>
      <c r="L2900" s="211">
        <v>41320.368611111102</v>
      </c>
      <c r="M2900" s="203" t="s">
        <v>630</v>
      </c>
      <c r="N2900" s="212">
        <v>2</v>
      </c>
      <c r="O2900" s="203" t="s">
        <v>631</v>
      </c>
      <c r="P2900" s="212">
        <v>493000</v>
      </c>
      <c r="Q2900" s="205">
        <v>1</v>
      </c>
      <c r="R2900" s="203" t="s">
        <v>629</v>
      </c>
      <c r="S2900" s="203" t="s">
        <v>629</v>
      </c>
      <c r="T2900" s="212" t="s">
        <v>629</v>
      </c>
      <c r="U2900" s="224" t="s">
        <v>629</v>
      </c>
    </row>
    <row r="2901" spans="1:21" s="183" customFormat="1" hidden="1">
      <c r="A2901" s="203" t="s">
        <v>622</v>
      </c>
      <c r="B2901" s="203" t="s">
        <v>623</v>
      </c>
      <c r="C2901" s="203" t="s">
        <v>624</v>
      </c>
      <c r="D2901" s="203"/>
      <c r="E2901" s="203" t="s">
        <v>629</v>
      </c>
      <c r="F2901" s="203" t="s">
        <v>3836</v>
      </c>
      <c r="G2901" s="205">
        <v>2</v>
      </c>
      <c r="H2901" s="203" t="s">
        <v>79</v>
      </c>
      <c r="I2901" s="203" t="s">
        <v>3839</v>
      </c>
      <c r="J2901" s="203" t="s">
        <v>3840</v>
      </c>
      <c r="K2901" s="203" t="s">
        <v>629</v>
      </c>
      <c r="L2901" s="211">
        <v>41320.368611111102</v>
      </c>
      <c r="M2901" s="203" t="s">
        <v>630</v>
      </c>
      <c r="N2901" s="212">
        <v>2</v>
      </c>
      <c r="O2901" s="203" t="s">
        <v>631</v>
      </c>
      <c r="P2901" s="212">
        <v>1232500</v>
      </c>
      <c r="Q2901" s="205">
        <v>1</v>
      </c>
      <c r="R2901" s="203" t="s">
        <v>629</v>
      </c>
      <c r="S2901" s="203" t="s">
        <v>629</v>
      </c>
      <c r="T2901" s="212" t="s">
        <v>629</v>
      </c>
      <c r="U2901" s="224" t="s">
        <v>629</v>
      </c>
    </row>
    <row r="2902" spans="1:21" s="183" customFormat="1" hidden="1">
      <c r="A2902" s="203" t="s">
        <v>622</v>
      </c>
      <c r="B2902" s="203" t="s">
        <v>623</v>
      </c>
      <c r="C2902" s="203" t="s">
        <v>624</v>
      </c>
      <c r="D2902" s="203"/>
      <c r="E2902" s="203" t="s">
        <v>629</v>
      </c>
      <c r="F2902" s="203" t="s">
        <v>3836</v>
      </c>
      <c r="G2902" s="205">
        <v>3</v>
      </c>
      <c r="H2902" s="203" t="s">
        <v>79</v>
      </c>
      <c r="I2902" s="203" t="s">
        <v>3841</v>
      </c>
      <c r="J2902" s="203" t="s">
        <v>3842</v>
      </c>
      <c r="K2902" s="203" t="s">
        <v>629</v>
      </c>
      <c r="L2902" s="211">
        <v>41320.368611111102</v>
      </c>
      <c r="M2902" s="203" t="s">
        <v>630</v>
      </c>
      <c r="N2902" s="212">
        <v>6</v>
      </c>
      <c r="O2902" s="203" t="s">
        <v>631</v>
      </c>
      <c r="P2902" s="212">
        <v>3697500</v>
      </c>
      <c r="Q2902" s="205">
        <v>1</v>
      </c>
      <c r="R2902" s="203" t="s">
        <v>629</v>
      </c>
      <c r="S2902" s="203" t="s">
        <v>629</v>
      </c>
      <c r="T2902" s="212" t="s">
        <v>629</v>
      </c>
      <c r="U2902" s="224" t="s">
        <v>629</v>
      </c>
    </row>
    <row r="2903" spans="1:21" s="183" customFormat="1" hidden="1">
      <c r="A2903" s="203" t="s">
        <v>622</v>
      </c>
      <c r="B2903" s="203" t="s">
        <v>623</v>
      </c>
      <c r="C2903" s="203" t="s">
        <v>624</v>
      </c>
      <c r="D2903" s="203"/>
      <c r="E2903" s="203" t="s">
        <v>629</v>
      </c>
      <c r="F2903" s="203" t="s">
        <v>3843</v>
      </c>
      <c r="G2903" s="205">
        <v>1</v>
      </c>
      <c r="H2903" s="203" t="s">
        <v>79</v>
      </c>
      <c r="I2903" s="203" t="s">
        <v>2284</v>
      </c>
      <c r="J2903" s="203" t="s">
        <v>2285</v>
      </c>
      <c r="K2903" s="203" t="s">
        <v>629</v>
      </c>
      <c r="L2903" s="211">
        <v>41339.646226851903</v>
      </c>
      <c r="M2903" s="203" t="s">
        <v>674</v>
      </c>
      <c r="N2903" s="212">
        <v>5</v>
      </c>
      <c r="O2903" s="203" t="s">
        <v>675</v>
      </c>
      <c r="P2903" s="212">
        <v>4354339</v>
      </c>
      <c r="Q2903" s="205">
        <v>1</v>
      </c>
      <c r="R2903" s="203" t="s">
        <v>629</v>
      </c>
      <c r="S2903" s="203" t="s">
        <v>629</v>
      </c>
      <c r="T2903" s="212" t="s">
        <v>629</v>
      </c>
      <c r="U2903" s="224" t="s">
        <v>629</v>
      </c>
    </row>
    <row r="2904" spans="1:21" s="183" customFormat="1" hidden="1">
      <c r="A2904" s="203" t="s">
        <v>622</v>
      </c>
      <c r="B2904" s="203" t="s">
        <v>623</v>
      </c>
      <c r="C2904" s="203" t="s">
        <v>624</v>
      </c>
      <c r="D2904" s="203"/>
      <c r="E2904" s="203" t="s">
        <v>629</v>
      </c>
      <c r="F2904" s="203" t="s">
        <v>3844</v>
      </c>
      <c r="G2904" s="205">
        <v>1</v>
      </c>
      <c r="H2904" s="203" t="s">
        <v>79</v>
      </c>
      <c r="I2904" s="203" t="s">
        <v>680</v>
      </c>
      <c r="J2904" s="203" t="s">
        <v>681</v>
      </c>
      <c r="K2904" s="203" t="s">
        <v>629</v>
      </c>
      <c r="L2904" s="211">
        <v>41339.6652777778</v>
      </c>
      <c r="M2904" s="203" t="s">
        <v>630</v>
      </c>
      <c r="N2904" s="212">
        <v>50</v>
      </c>
      <c r="O2904" s="203" t="s">
        <v>656</v>
      </c>
      <c r="P2904" s="212">
        <v>440898</v>
      </c>
      <c r="Q2904" s="205">
        <v>1</v>
      </c>
      <c r="R2904" s="203" t="s">
        <v>629</v>
      </c>
      <c r="S2904" s="203" t="s">
        <v>629</v>
      </c>
      <c r="T2904" s="212" t="s">
        <v>629</v>
      </c>
      <c r="U2904" s="224" t="s">
        <v>629</v>
      </c>
    </row>
    <row r="2905" spans="1:21" s="183" customFormat="1" hidden="1">
      <c r="A2905" s="203" t="s">
        <v>622</v>
      </c>
      <c r="B2905" s="203" t="s">
        <v>623</v>
      </c>
      <c r="C2905" s="203" t="s">
        <v>624</v>
      </c>
      <c r="D2905" s="203"/>
      <c r="E2905" s="203" t="s">
        <v>629</v>
      </c>
      <c r="F2905" s="203" t="s">
        <v>3845</v>
      </c>
      <c r="G2905" s="205">
        <v>1</v>
      </c>
      <c r="H2905" s="203" t="s">
        <v>79</v>
      </c>
      <c r="I2905" s="203" t="s">
        <v>650</v>
      </c>
      <c r="J2905" s="203" t="s">
        <v>430</v>
      </c>
      <c r="K2905" s="203" t="s">
        <v>629</v>
      </c>
      <c r="L2905" s="211">
        <v>41341.334479166697</v>
      </c>
      <c r="M2905" s="203" t="s">
        <v>630</v>
      </c>
      <c r="N2905" s="212">
        <v>1</v>
      </c>
      <c r="O2905" s="203" t="s">
        <v>631</v>
      </c>
      <c r="P2905" s="212">
        <v>229610.33</v>
      </c>
      <c r="Q2905" s="205">
        <v>1</v>
      </c>
      <c r="R2905" s="203" t="s">
        <v>629</v>
      </c>
      <c r="S2905" s="203" t="s">
        <v>629</v>
      </c>
      <c r="T2905" s="212" t="s">
        <v>629</v>
      </c>
      <c r="U2905" s="224" t="s">
        <v>629</v>
      </c>
    </row>
    <row r="2906" spans="1:21" s="183" customFormat="1" hidden="1">
      <c r="A2906" s="203" t="s">
        <v>622</v>
      </c>
      <c r="B2906" s="203" t="s">
        <v>623</v>
      </c>
      <c r="C2906" s="203" t="s">
        <v>624</v>
      </c>
      <c r="D2906" s="203"/>
      <c r="E2906" s="203" t="s">
        <v>629</v>
      </c>
      <c r="F2906" s="203" t="s">
        <v>3845</v>
      </c>
      <c r="G2906" s="205">
        <v>2</v>
      </c>
      <c r="H2906" s="203" t="s">
        <v>79</v>
      </c>
      <c r="I2906" s="203" t="s">
        <v>1270</v>
      </c>
      <c r="J2906" s="203" t="s">
        <v>430</v>
      </c>
      <c r="K2906" s="203" t="s">
        <v>629</v>
      </c>
      <c r="L2906" s="211">
        <v>41341.334479166697</v>
      </c>
      <c r="M2906" s="203" t="s">
        <v>630</v>
      </c>
      <c r="N2906" s="212">
        <v>1</v>
      </c>
      <c r="O2906" s="203" t="s">
        <v>631</v>
      </c>
      <c r="P2906" s="212">
        <v>692384</v>
      </c>
      <c r="Q2906" s="205">
        <v>1</v>
      </c>
      <c r="R2906" s="203" t="s">
        <v>629</v>
      </c>
      <c r="S2906" s="203" t="s">
        <v>629</v>
      </c>
      <c r="T2906" s="212" t="s">
        <v>629</v>
      </c>
      <c r="U2906" s="224" t="s">
        <v>629</v>
      </c>
    </row>
    <row r="2907" spans="1:21" s="183" customFormat="1" hidden="1">
      <c r="A2907" s="203" t="s">
        <v>622</v>
      </c>
      <c r="B2907" s="203" t="s">
        <v>623</v>
      </c>
      <c r="C2907" s="203" t="s">
        <v>624</v>
      </c>
      <c r="D2907" s="203"/>
      <c r="E2907" s="203" t="s">
        <v>629</v>
      </c>
      <c r="F2907" s="203" t="s">
        <v>3846</v>
      </c>
      <c r="G2907" s="205">
        <v>1</v>
      </c>
      <c r="H2907" s="203" t="s">
        <v>79</v>
      </c>
      <c r="I2907" s="203" t="s">
        <v>3739</v>
      </c>
      <c r="J2907" s="203" t="s">
        <v>3847</v>
      </c>
      <c r="K2907" s="203" t="s">
        <v>629</v>
      </c>
      <c r="L2907" s="211">
        <v>41355.584027777797</v>
      </c>
      <c r="M2907" s="203" t="s">
        <v>630</v>
      </c>
      <c r="N2907" s="212">
        <v>2</v>
      </c>
      <c r="O2907" s="203" t="s">
        <v>631</v>
      </c>
      <c r="P2907" s="212">
        <v>106578.88</v>
      </c>
      <c r="Q2907" s="205">
        <v>1</v>
      </c>
      <c r="R2907" s="203" t="s">
        <v>629</v>
      </c>
      <c r="S2907" s="203" t="s">
        <v>629</v>
      </c>
      <c r="T2907" s="212" t="s">
        <v>629</v>
      </c>
      <c r="U2907" s="224" t="s">
        <v>629</v>
      </c>
    </row>
    <row r="2908" spans="1:21" s="183" customFormat="1" hidden="1">
      <c r="A2908" s="203" t="s">
        <v>622</v>
      </c>
      <c r="B2908" s="203" t="s">
        <v>623</v>
      </c>
      <c r="C2908" s="203" t="s">
        <v>624</v>
      </c>
      <c r="D2908" s="203"/>
      <c r="E2908" s="203" t="s">
        <v>629</v>
      </c>
      <c r="F2908" s="203" t="s">
        <v>3846</v>
      </c>
      <c r="G2908" s="205">
        <v>2</v>
      </c>
      <c r="H2908" s="203" t="s">
        <v>79</v>
      </c>
      <c r="I2908" s="203" t="s">
        <v>1109</v>
      </c>
      <c r="J2908" s="203" t="s">
        <v>1110</v>
      </c>
      <c r="K2908" s="203" t="s">
        <v>629</v>
      </c>
      <c r="L2908" s="211">
        <v>41355.584027777797</v>
      </c>
      <c r="M2908" s="203" t="s">
        <v>630</v>
      </c>
      <c r="N2908" s="212">
        <v>2</v>
      </c>
      <c r="O2908" s="203" t="s">
        <v>631</v>
      </c>
      <c r="P2908" s="212">
        <v>40750</v>
      </c>
      <c r="Q2908" s="205">
        <v>1</v>
      </c>
      <c r="R2908" s="203" t="s">
        <v>629</v>
      </c>
      <c r="S2908" s="203" t="s">
        <v>629</v>
      </c>
      <c r="T2908" s="212" t="s">
        <v>629</v>
      </c>
      <c r="U2908" s="224" t="s">
        <v>629</v>
      </c>
    </row>
    <row r="2909" spans="1:21" s="183" customFormat="1" hidden="1">
      <c r="A2909" s="203" t="s">
        <v>622</v>
      </c>
      <c r="B2909" s="203" t="s">
        <v>623</v>
      </c>
      <c r="C2909" s="203" t="s">
        <v>624</v>
      </c>
      <c r="D2909" s="203"/>
      <c r="E2909" s="203" t="s">
        <v>629</v>
      </c>
      <c r="F2909" s="203" t="s">
        <v>1243</v>
      </c>
      <c r="G2909" s="205">
        <v>1</v>
      </c>
      <c r="H2909" s="203" t="s">
        <v>79</v>
      </c>
      <c r="I2909" s="203" t="s">
        <v>770</v>
      </c>
      <c r="J2909" s="203" t="s">
        <v>771</v>
      </c>
      <c r="K2909" s="203" t="s">
        <v>629</v>
      </c>
      <c r="L2909" s="211">
        <v>41358.600636574098</v>
      </c>
      <c r="M2909" s="203" t="s">
        <v>630</v>
      </c>
      <c r="N2909" s="212">
        <v>10</v>
      </c>
      <c r="O2909" s="203" t="s">
        <v>631</v>
      </c>
      <c r="P2909" s="212">
        <v>930000</v>
      </c>
      <c r="Q2909" s="205">
        <v>1</v>
      </c>
      <c r="R2909" s="203" t="s">
        <v>629</v>
      </c>
      <c r="S2909" s="203" t="s">
        <v>629</v>
      </c>
      <c r="T2909" s="212" t="s">
        <v>629</v>
      </c>
      <c r="U2909" s="224" t="s">
        <v>629</v>
      </c>
    </row>
    <row r="2910" spans="1:21" s="183" customFormat="1" hidden="1">
      <c r="A2910" s="203" t="s">
        <v>622</v>
      </c>
      <c r="B2910" s="203" t="s">
        <v>623</v>
      </c>
      <c r="C2910" s="203" t="s">
        <v>624</v>
      </c>
      <c r="D2910" s="203"/>
      <c r="E2910" s="203" t="s">
        <v>629</v>
      </c>
      <c r="F2910" s="203" t="s">
        <v>3848</v>
      </c>
      <c r="G2910" s="205">
        <v>1</v>
      </c>
      <c r="H2910" s="203" t="s">
        <v>79</v>
      </c>
      <c r="I2910" s="203" t="s">
        <v>686</v>
      </c>
      <c r="J2910" s="203" t="s">
        <v>467</v>
      </c>
      <c r="K2910" s="203" t="s">
        <v>629</v>
      </c>
      <c r="L2910" s="211">
        <v>41386.379016203697</v>
      </c>
      <c r="M2910" s="203" t="s">
        <v>630</v>
      </c>
      <c r="N2910" s="212">
        <v>1</v>
      </c>
      <c r="O2910" s="203" t="s">
        <v>664</v>
      </c>
      <c r="P2910" s="212">
        <v>457187</v>
      </c>
      <c r="Q2910" s="205">
        <v>1</v>
      </c>
      <c r="R2910" s="203" t="s">
        <v>629</v>
      </c>
      <c r="S2910" s="203" t="s">
        <v>629</v>
      </c>
      <c r="T2910" s="212" t="s">
        <v>629</v>
      </c>
      <c r="U2910" s="224" t="s">
        <v>629</v>
      </c>
    </row>
    <row r="2911" spans="1:21" s="183" customFormat="1" hidden="1">
      <c r="A2911" s="203" t="s">
        <v>622</v>
      </c>
      <c r="B2911" s="203" t="s">
        <v>623</v>
      </c>
      <c r="C2911" s="203" t="s">
        <v>624</v>
      </c>
      <c r="D2911" s="203"/>
      <c r="E2911" s="203" t="s">
        <v>629</v>
      </c>
      <c r="F2911" s="203" t="s">
        <v>3848</v>
      </c>
      <c r="G2911" s="205">
        <v>2</v>
      </c>
      <c r="H2911" s="203" t="s">
        <v>79</v>
      </c>
      <c r="I2911" s="203" t="s">
        <v>783</v>
      </c>
      <c r="J2911" s="203" t="s">
        <v>466</v>
      </c>
      <c r="K2911" s="203" t="s">
        <v>629</v>
      </c>
      <c r="L2911" s="211">
        <v>41386.379016203697</v>
      </c>
      <c r="M2911" s="203" t="s">
        <v>630</v>
      </c>
      <c r="N2911" s="212">
        <v>2</v>
      </c>
      <c r="O2911" s="203" t="s">
        <v>664</v>
      </c>
      <c r="P2911" s="212">
        <v>248186</v>
      </c>
      <c r="Q2911" s="205">
        <v>1</v>
      </c>
      <c r="R2911" s="203" t="s">
        <v>629</v>
      </c>
      <c r="S2911" s="203" t="s">
        <v>629</v>
      </c>
      <c r="T2911" s="212" t="s">
        <v>629</v>
      </c>
      <c r="U2911" s="224" t="s">
        <v>629</v>
      </c>
    </row>
    <row r="2912" spans="1:21" s="183" customFormat="1" hidden="1">
      <c r="A2912" s="203" t="s">
        <v>622</v>
      </c>
      <c r="B2912" s="203" t="s">
        <v>623</v>
      </c>
      <c r="C2912" s="203" t="s">
        <v>624</v>
      </c>
      <c r="D2912" s="203"/>
      <c r="E2912" s="203" t="s">
        <v>629</v>
      </c>
      <c r="F2912" s="203" t="s">
        <v>3849</v>
      </c>
      <c r="G2912" s="205">
        <v>1</v>
      </c>
      <c r="H2912" s="203" t="s">
        <v>79</v>
      </c>
      <c r="I2912" s="203" t="s">
        <v>3850</v>
      </c>
      <c r="J2912" s="203" t="s">
        <v>3851</v>
      </c>
      <c r="K2912" s="203" t="s">
        <v>629</v>
      </c>
      <c r="L2912" s="211">
        <v>41402.643750000003</v>
      </c>
      <c r="M2912" s="203" t="s">
        <v>630</v>
      </c>
      <c r="N2912" s="212">
        <v>2</v>
      </c>
      <c r="O2912" s="203" t="s">
        <v>631</v>
      </c>
      <c r="P2912" s="212">
        <v>0</v>
      </c>
      <c r="Q2912" s="205">
        <v>1</v>
      </c>
      <c r="R2912" s="203" t="s">
        <v>629</v>
      </c>
      <c r="S2912" s="203" t="s">
        <v>629</v>
      </c>
      <c r="T2912" s="212" t="s">
        <v>629</v>
      </c>
      <c r="U2912" s="224" t="s">
        <v>629</v>
      </c>
    </row>
    <row r="2913" spans="1:21" s="183" customFormat="1" hidden="1">
      <c r="A2913" s="203" t="s">
        <v>622</v>
      </c>
      <c r="B2913" s="203" t="s">
        <v>623</v>
      </c>
      <c r="C2913" s="203" t="s">
        <v>624</v>
      </c>
      <c r="D2913" s="203"/>
      <c r="E2913" s="203" t="s">
        <v>629</v>
      </c>
      <c r="F2913" s="203" t="s">
        <v>3849</v>
      </c>
      <c r="G2913" s="205">
        <v>2</v>
      </c>
      <c r="H2913" s="203" t="s">
        <v>79</v>
      </c>
      <c r="I2913" s="203" t="s">
        <v>3852</v>
      </c>
      <c r="J2913" s="203" t="s">
        <v>3853</v>
      </c>
      <c r="K2913" s="203" t="s">
        <v>629</v>
      </c>
      <c r="L2913" s="211">
        <v>41402.643750000003</v>
      </c>
      <c r="M2913" s="203" t="s">
        <v>630</v>
      </c>
      <c r="N2913" s="212">
        <v>2</v>
      </c>
      <c r="O2913" s="203" t="s">
        <v>631</v>
      </c>
      <c r="P2913" s="212">
        <v>0</v>
      </c>
      <c r="Q2913" s="205">
        <v>1</v>
      </c>
      <c r="R2913" s="203" t="s">
        <v>629</v>
      </c>
      <c r="S2913" s="203" t="s">
        <v>629</v>
      </c>
      <c r="T2913" s="212" t="s">
        <v>629</v>
      </c>
      <c r="U2913" s="224" t="s">
        <v>629</v>
      </c>
    </row>
    <row r="2914" spans="1:21" s="183" customFormat="1" hidden="1">
      <c r="A2914" s="203" t="s">
        <v>622</v>
      </c>
      <c r="B2914" s="203" t="s">
        <v>623</v>
      </c>
      <c r="C2914" s="203" t="s">
        <v>624</v>
      </c>
      <c r="D2914" s="203"/>
      <c r="E2914" s="203" t="s">
        <v>629</v>
      </c>
      <c r="F2914" s="203" t="s">
        <v>1795</v>
      </c>
      <c r="G2914" s="205">
        <v>1</v>
      </c>
      <c r="H2914" s="203" t="s">
        <v>79</v>
      </c>
      <c r="I2914" s="203" t="s">
        <v>1209</v>
      </c>
      <c r="J2914" s="203" t="s">
        <v>1210</v>
      </c>
      <c r="K2914" s="203" t="s">
        <v>629</v>
      </c>
      <c r="L2914" s="211">
        <v>41393.660416666702</v>
      </c>
      <c r="M2914" s="203" t="s">
        <v>630</v>
      </c>
      <c r="N2914" s="212">
        <v>1</v>
      </c>
      <c r="O2914" s="203" t="s">
        <v>675</v>
      </c>
      <c r="P2914" s="212">
        <v>6741900</v>
      </c>
      <c r="Q2914" s="205">
        <v>1</v>
      </c>
      <c r="R2914" s="203" t="s">
        <v>629</v>
      </c>
      <c r="S2914" s="203" t="s">
        <v>629</v>
      </c>
      <c r="T2914" s="212" t="s">
        <v>629</v>
      </c>
      <c r="U2914" s="224" t="s">
        <v>629</v>
      </c>
    </row>
    <row r="2915" spans="1:21" s="183" customFormat="1" hidden="1">
      <c r="A2915" s="203" t="s">
        <v>622</v>
      </c>
      <c r="B2915" s="203" t="s">
        <v>623</v>
      </c>
      <c r="C2915" s="203" t="s">
        <v>624</v>
      </c>
      <c r="D2915" s="203"/>
      <c r="E2915" s="203" t="s">
        <v>629</v>
      </c>
      <c r="F2915" s="203" t="s">
        <v>3854</v>
      </c>
      <c r="G2915" s="205">
        <v>1</v>
      </c>
      <c r="H2915" s="203" t="s">
        <v>79</v>
      </c>
      <c r="I2915" s="203" t="s">
        <v>3505</v>
      </c>
      <c r="J2915" s="203" t="s">
        <v>3506</v>
      </c>
      <c r="K2915" s="203" t="s">
        <v>629</v>
      </c>
      <c r="L2915" s="211">
        <v>41407.431250000001</v>
      </c>
      <c r="M2915" s="203" t="s">
        <v>630</v>
      </c>
      <c r="N2915" s="212">
        <v>1</v>
      </c>
      <c r="O2915" s="203" t="s">
        <v>631</v>
      </c>
      <c r="P2915" s="212">
        <v>0</v>
      </c>
      <c r="Q2915" s="205">
        <v>1</v>
      </c>
      <c r="R2915" s="203" t="s">
        <v>629</v>
      </c>
      <c r="S2915" s="203" t="s">
        <v>629</v>
      </c>
      <c r="T2915" s="212" t="s">
        <v>629</v>
      </c>
      <c r="U2915" s="224" t="s">
        <v>629</v>
      </c>
    </row>
    <row r="2916" spans="1:21" s="183" customFormat="1" hidden="1">
      <c r="A2916" s="203" t="s">
        <v>622</v>
      </c>
      <c r="B2916" s="203" t="s">
        <v>623</v>
      </c>
      <c r="C2916" s="203" t="s">
        <v>624</v>
      </c>
      <c r="D2916" s="203"/>
      <c r="E2916" s="203" t="s">
        <v>629</v>
      </c>
      <c r="F2916" s="203" t="s">
        <v>1799</v>
      </c>
      <c r="G2916" s="205">
        <v>1</v>
      </c>
      <c r="H2916" s="203" t="s">
        <v>79</v>
      </c>
      <c r="I2916" s="203" t="s">
        <v>951</v>
      </c>
      <c r="J2916" s="203" t="s">
        <v>952</v>
      </c>
      <c r="K2916" s="203" t="s">
        <v>629</v>
      </c>
      <c r="L2916" s="211">
        <v>41423.403923611098</v>
      </c>
      <c r="M2916" s="203" t="s">
        <v>630</v>
      </c>
      <c r="N2916" s="212">
        <v>1</v>
      </c>
      <c r="O2916" s="203" t="s">
        <v>950</v>
      </c>
      <c r="P2916" s="212">
        <v>465500</v>
      </c>
      <c r="Q2916" s="205">
        <v>1</v>
      </c>
      <c r="R2916" s="203" t="s">
        <v>629</v>
      </c>
      <c r="S2916" s="203" t="s">
        <v>629</v>
      </c>
      <c r="T2916" s="212" t="s">
        <v>629</v>
      </c>
      <c r="U2916" s="224" t="s">
        <v>629</v>
      </c>
    </row>
    <row r="2917" spans="1:21" s="183" customFormat="1" hidden="1">
      <c r="A2917" s="203" t="s">
        <v>622</v>
      </c>
      <c r="B2917" s="203" t="s">
        <v>623</v>
      </c>
      <c r="C2917" s="203" t="s">
        <v>624</v>
      </c>
      <c r="D2917" s="203"/>
      <c r="E2917" s="203" t="s">
        <v>629</v>
      </c>
      <c r="F2917" s="203" t="s">
        <v>1799</v>
      </c>
      <c r="G2917" s="205">
        <v>2</v>
      </c>
      <c r="H2917" s="203" t="s">
        <v>79</v>
      </c>
      <c r="I2917" s="203" t="s">
        <v>955</v>
      </c>
      <c r="J2917" s="203" t="s">
        <v>956</v>
      </c>
      <c r="K2917" s="203" t="s">
        <v>629</v>
      </c>
      <c r="L2917" s="211">
        <v>41423.403923611098</v>
      </c>
      <c r="M2917" s="203" t="s">
        <v>630</v>
      </c>
      <c r="N2917" s="212">
        <v>1</v>
      </c>
      <c r="O2917" s="203" t="s">
        <v>950</v>
      </c>
      <c r="P2917" s="212">
        <v>522500</v>
      </c>
      <c r="Q2917" s="205">
        <v>1</v>
      </c>
      <c r="R2917" s="203" t="s">
        <v>629</v>
      </c>
      <c r="S2917" s="203" t="s">
        <v>629</v>
      </c>
      <c r="T2917" s="212" t="s">
        <v>629</v>
      </c>
      <c r="U2917" s="224" t="s">
        <v>629</v>
      </c>
    </row>
    <row r="2918" spans="1:21" s="183" customFormat="1" hidden="1">
      <c r="A2918" s="203" t="s">
        <v>622</v>
      </c>
      <c r="B2918" s="203" t="s">
        <v>623</v>
      </c>
      <c r="C2918" s="203" t="s">
        <v>624</v>
      </c>
      <c r="D2918" s="203"/>
      <c r="E2918" s="203" t="s">
        <v>629</v>
      </c>
      <c r="F2918" s="203" t="s">
        <v>1799</v>
      </c>
      <c r="G2918" s="205">
        <v>3</v>
      </c>
      <c r="H2918" s="203" t="s">
        <v>79</v>
      </c>
      <c r="I2918" s="203" t="s">
        <v>957</v>
      </c>
      <c r="J2918" s="203" t="s">
        <v>958</v>
      </c>
      <c r="K2918" s="203" t="s">
        <v>629</v>
      </c>
      <c r="L2918" s="211">
        <v>41423.403923611098</v>
      </c>
      <c r="M2918" s="203" t="s">
        <v>630</v>
      </c>
      <c r="N2918" s="212">
        <v>1</v>
      </c>
      <c r="O2918" s="203" t="s">
        <v>950</v>
      </c>
      <c r="P2918" s="212">
        <v>560500</v>
      </c>
      <c r="Q2918" s="205">
        <v>1</v>
      </c>
      <c r="R2918" s="203" t="s">
        <v>629</v>
      </c>
      <c r="S2918" s="203" t="s">
        <v>629</v>
      </c>
      <c r="T2918" s="212" t="s">
        <v>629</v>
      </c>
      <c r="U2918" s="224" t="s">
        <v>629</v>
      </c>
    </row>
    <row r="2919" spans="1:21" s="183" customFormat="1" hidden="1">
      <c r="A2919" s="203" t="s">
        <v>622</v>
      </c>
      <c r="B2919" s="203" t="s">
        <v>623</v>
      </c>
      <c r="C2919" s="203" t="s">
        <v>624</v>
      </c>
      <c r="D2919" s="203"/>
      <c r="E2919" s="203" t="s">
        <v>629</v>
      </c>
      <c r="F2919" s="203" t="s">
        <v>1799</v>
      </c>
      <c r="G2919" s="205">
        <v>4</v>
      </c>
      <c r="H2919" s="203" t="s">
        <v>79</v>
      </c>
      <c r="I2919" s="203" t="s">
        <v>959</v>
      </c>
      <c r="J2919" s="203" t="s">
        <v>960</v>
      </c>
      <c r="K2919" s="203" t="s">
        <v>629</v>
      </c>
      <c r="L2919" s="211">
        <v>41423.403923611098</v>
      </c>
      <c r="M2919" s="203" t="s">
        <v>630</v>
      </c>
      <c r="N2919" s="212">
        <v>1</v>
      </c>
      <c r="O2919" s="203" t="s">
        <v>950</v>
      </c>
      <c r="P2919" s="212">
        <v>617500</v>
      </c>
      <c r="Q2919" s="205">
        <v>1</v>
      </c>
      <c r="R2919" s="203" t="s">
        <v>629</v>
      </c>
      <c r="S2919" s="203" t="s">
        <v>629</v>
      </c>
      <c r="T2919" s="212" t="s">
        <v>629</v>
      </c>
      <c r="U2919" s="224" t="s">
        <v>629</v>
      </c>
    </row>
    <row r="2920" spans="1:21" s="183" customFormat="1" hidden="1">
      <c r="A2920" s="203" t="s">
        <v>622</v>
      </c>
      <c r="B2920" s="203" t="s">
        <v>623</v>
      </c>
      <c r="C2920" s="203" t="s">
        <v>624</v>
      </c>
      <c r="D2920" s="203"/>
      <c r="E2920" s="203" t="s">
        <v>629</v>
      </c>
      <c r="F2920" s="203" t="s">
        <v>1799</v>
      </c>
      <c r="G2920" s="205">
        <v>5</v>
      </c>
      <c r="H2920" s="203" t="s">
        <v>79</v>
      </c>
      <c r="I2920" s="203" t="s">
        <v>961</v>
      </c>
      <c r="J2920" s="203" t="s">
        <v>962</v>
      </c>
      <c r="K2920" s="203" t="s">
        <v>629</v>
      </c>
      <c r="L2920" s="211">
        <v>41423.403923611098</v>
      </c>
      <c r="M2920" s="203" t="s">
        <v>630</v>
      </c>
      <c r="N2920" s="212">
        <v>1</v>
      </c>
      <c r="O2920" s="203" t="s">
        <v>950</v>
      </c>
      <c r="P2920" s="212">
        <v>655500</v>
      </c>
      <c r="Q2920" s="205">
        <v>1</v>
      </c>
      <c r="R2920" s="203" t="s">
        <v>629</v>
      </c>
      <c r="S2920" s="203" t="s">
        <v>629</v>
      </c>
      <c r="T2920" s="212" t="s">
        <v>629</v>
      </c>
      <c r="U2920" s="224" t="s">
        <v>629</v>
      </c>
    </row>
    <row r="2921" spans="1:21" s="183" customFormat="1" hidden="1">
      <c r="A2921" s="203" t="s">
        <v>622</v>
      </c>
      <c r="B2921" s="203" t="s">
        <v>623</v>
      </c>
      <c r="C2921" s="203" t="s">
        <v>624</v>
      </c>
      <c r="D2921" s="203"/>
      <c r="E2921" s="203" t="s">
        <v>629</v>
      </c>
      <c r="F2921" s="203" t="s">
        <v>1799</v>
      </c>
      <c r="G2921" s="205">
        <v>6</v>
      </c>
      <c r="H2921" s="203" t="s">
        <v>79</v>
      </c>
      <c r="I2921" s="203" t="s">
        <v>953</v>
      </c>
      <c r="J2921" s="203" t="s">
        <v>954</v>
      </c>
      <c r="K2921" s="203" t="s">
        <v>629</v>
      </c>
      <c r="L2921" s="211">
        <v>41423.403923611098</v>
      </c>
      <c r="M2921" s="203" t="s">
        <v>630</v>
      </c>
      <c r="N2921" s="212">
        <v>1</v>
      </c>
      <c r="O2921" s="203" t="s">
        <v>950</v>
      </c>
      <c r="P2921" s="212">
        <v>475000</v>
      </c>
      <c r="Q2921" s="205">
        <v>1</v>
      </c>
      <c r="R2921" s="203" t="s">
        <v>629</v>
      </c>
      <c r="S2921" s="203" t="s">
        <v>629</v>
      </c>
      <c r="T2921" s="212" t="s">
        <v>629</v>
      </c>
      <c r="U2921" s="224" t="s">
        <v>629</v>
      </c>
    </row>
    <row r="2922" spans="1:21" s="183" customFormat="1" hidden="1">
      <c r="A2922" s="203" t="s">
        <v>622</v>
      </c>
      <c r="B2922" s="203" t="s">
        <v>623</v>
      </c>
      <c r="C2922" s="203" t="s">
        <v>624</v>
      </c>
      <c r="D2922" s="203"/>
      <c r="E2922" s="203" t="s">
        <v>629</v>
      </c>
      <c r="F2922" s="203" t="s">
        <v>1799</v>
      </c>
      <c r="G2922" s="205">
        <v>7</v>
      </c>
      <c r="H2922" s="203" t="s">
        <v>79</v>
      </c>
      <c r="I2922" s="203" t="s">
        <v>948</v>
      </c>
      <c r="J2922" s="203" t="s">
        <v>949</v>
      </c>
      <c r="K2922" s="203" t="s">
        <v>629</v>
      </c>
      <c r="L2922" s="211">
        <v>41423.403923611098</v>
      </c>
      <c r="M2922" s="203" t="s">
        <v>630</v>
      </c>
      <c r="N2922" s="212">
        <v>1</v>
      </c>
      <c r="O2922" s="203" t="s">
        <v>950</v>
      </c>
      <c r="P2922" s="212">
        <v>546250</v>
      </c>
      <c r="Q2922" s="205">
        <v>1</v>
      </c>
      <c r="R2922" s="203" t="s">
        <v>629</v>
      </c>
      <c r="S2922" s="203" t="s">
        <v>629</v>
      </c>
      <c r="T2922" s="212" t="s">
        <v>629</v>
      </c>
      <c r="U2922" s="224" t="s">
        <v>629</v>
      </c>
    </row>
    <row r="2923" spans="1:21" s="183" customFormat="1" hidden="1">
      <c r="A2923" s="203" t="s">
        <v>622</v>
      </c>
      <c r="B2923" s="203" t="s">
        <v>623</v>
      </c>
      <c r="C2923" s="203" t="s">
        <v>624</v>
      </c>
      <c r="D2923" s="203"/>
      <c r="E2923" s="203" t="s">
        <v>629</v>
      </c>
      <c r="F2923" s="203" t="s">
        <v>1799</v>
      </c>
      <c r="G2923" s="205">
        <v>8</v>
      </c>
      <c r="H2923" s="203" t="s">
        <v>79</v>
      </c>
      <c r="I2923" s="203" t="s">
        <v>3855</v>
      </c>
      <c r="J2923" s="203" t="s">
        <v>3856</v>
      </c>
      <c r="K2923" s="203" t="s">
        <v>629</v>
      </c>
      <c r="L2923" s="211">
        <v>41423.403923611098</v>
      </c>
      <c r="M2923" s="203" t="s">
        <v>630</v>
      </c>
      <c r="N2923" s="212">
        <v>2</v>
      </c>
      <c r="O2923" s="203" t="s">
        <v>950</v>
      </c>
      <c r="P2923" s="212">
        <v>1064000</v>
      </c>
      <c r="Q2923" s="205">
        <v>1</v>
      </c>
      <c r="R2923" s="203" t="s">
        <v>629</v>
      </c>
      <c r="S2923" s="203" t="s">
        <v>629</v>
      </c>
      <c r="T2923" s="212" t="s">
        <v>629</v>
      </c>
      <c r="U2923" s="224" t="s">
        <v>629</v>
      </c>
    </row>
    <row r="2924" spans="1:21" s="183" customFormat="1" hidden="1">
      <c r="A2924" s="203" t="s">
        <v>622</v>
      </c>
      <c r="B2924" s="203" t="s">
        <v>623</v>
      </c>
      <c r="C2924" s="203" t="s">
        <v>624</v>
      </c>
      <c r="D2924" s="203"/>
      <c r="E2924" s="203" t="s">
        <v>629</v>
      </c>
      <c r="F2924" s="203" t="s">
        <v>1799</v>
      </c>
      <c r="G2924" s="205">
        <v>9</v>
      </c>
      <c r="H2924" s="203" t="s">
        <v>79</v>
      </c>
      <c r="I2924" s="203" t="s">
        <v>3857</v>
      </c>
      <c r="J2924" s="203" t="s">
        <v>3858</v>
      </c>
      <c r="K2924" s="203" t="s">
        <v>629</v>
      </c>
      <c r="L2924" s="211">
        <v>41423.403923611098</v>
      </c>
      <c r="M2924" s="203" t="s">
        <v>630</v>
      </c>
      <c r="N2924" s="212">
        <v>2</v>
      </c>
      <c r="O2924" s="203" t="s">
        <v>950</v>
      </c>
      <c r="P2924" s="212">
        <v>1130500</v>
      </c>
      <c r="Q2924" s="205">
        <v>1</v>
      </c>
      <c r="R2924" s="203" t="s">
        <v>629</v>
      </c>
      <c r="S2924" s="203" t="s">
        <v>629</v>
      </c>
      <c r="T2924" s="212" t="s">
        <v>629</v>
      </c>
      <c r="U2924" s="224" t="s">
        <v>629</v>
      </c>
    </row>
    <row r="2925" spans="1:21" s="183" customFormat="1" hidden="1">
      <c r="A2925" s="203" t="s">
        <v>622</v>
      </c>
      <c r="B2925" s="203" t="s">
        <v>623</v>
      </c>
      <c r="C2925" s="203" t="s">
        <v>624</v>
      </c>
      <c r="D2925" s="203"/>
      <c r="E2925" s="203" t="s">
        <v>629</v>
      </c>
      <c r="F2925" s="203" t="s">
        <v>1799</v>
      </c>
      <c r="G2925" s="205">
        <v>10</v>
      </c>
      <c r="H2925" s="203" t="s">
        <v>79</v>
      </c>
      <c r="I2925" s="203" t="s">
        <v>3413</v>
      </c>
      <c r="J2925" s="203" t="s">
        <v>3414</v>
      </c>
      <c r="K2925" s="203" t="s">
        <v>629</v>
      </c>
      <c r="L2925" s="211">
        <v>41423.403923611098</v>
      </c>
      <c r="M2925" s="203" t="s">
        <v>630</v>
      </c>
      <c r="N2925" s="212">
        <v>2</v>
      </c>
      <c r="O2925" s="203" t="s">
        <v>950</v>
      </c>
      <c r="P2925" s="212">
        <v>1282500</v>
      </c>
      <c r="Q2925" s="205">
        <v>1</v>
      </c>
      <c r="R2925" s="203" t="s">
        <v>629</v>
      </c>
      <c r="S2925" s="203" t="s">
        <v>629</v>
      </c>
      <c r="T2925" s="212" t="s">
        <v>629</v>
      </c>
      <c r="U2925" s="224" t="s">
        <v>629</v>
      </c>
    </row>
    <row r="2926" spans="1:21" s="183" customFormat="1" hidden="1">
      <c r="A2926" s="203" t="s">
        <v>622</v>
      </c>
      <c r="B2926" s="203" t="s">
        <v>623</v>
      </c>
      <c r="C2926" s="203" t="s">
        <v>624</v>
      </c>
      <c r="D2926" s="203"/>
      <c r="E2926" s="203" t="s">
        <v>629</v>
      </c>
      <c r="F2926" s="203" t="s">
        <v>3859</v>
      </c>
      <c r="G2926" s="205">
        <v>1</v>
      </c>
      <c r="H2926" s="203" t="s">
        <v>79</v>
      </c>
      <c r="I2926" s="203" t="s">
        <v>1299</v>
      </c>
      <c r="J2926" s="203" t="s">
        <v>1300</v>
      </c>
      <c r="K2926" s="203" t="s">
        <v>629</v>
      </c>
      <c r="L2926" s="211">
        <v>41423.618576388901</v>
      </c>
      <c r="M2926" s="203" t="s">
        <v>674</v>
      </c>
      <c r="N2926" s="212">
        <v>25</v>
      </c>
      <c r="O2926" s="203" t="s">
        <v>748</v>
      </c>
      <c r="P2926" s="212">
        <v>710125</v>
      </c>
      <c r="Q2926" s="205">
        <v>1</v>
      </c>
      <c r="R2926" s="203" t="s">
        <v>629</v>
      </c>
      <c r="S2926" s="203" t="s">
        <v>629</v>
      </c>
      <c r="T2926" s="212" t="s">
        <v>629</v>
      </c>
      <c r="U2926" s="224" t="s">
        <v>629</v>
      </c>
    </row>
    <row r="2927" spans="1:21" s="183" customFormat="1" hidden="1">
      <c r="A2927" s="203" t="s">
        <v>622</v>
      </c>
      <c r="B2927" s="203" t="s">
        <v>623</v>
      </c>
      <c r="C2927" s="203" t="s">
        <v>624</v>
      </c>
      <c r="D2927" s="203"/>
      <c r="E2927" s="203" t="s">
        <v>629</v>
      </c>
      <c r="F2927" s="203" t="s">
        <v>3859</v>
      </c>
      <c r="G2927" s="205">
        <v>2</v>
      </c>
      <c r="H2927" s="203" t="s">
        <v>79</v>
      </c>
      <c r="I2927" s="203" t="s">
        <v>1051</v>
      </c>
      <c r="J2927" s="203" t="s">
        <v>443</v>
      </c>
      <c r="K2927" s="203" t="s">
        <v>629</v>
      </c>
      <c r="L2927" s="211">
        <v>41423.618576388901</v>
      </c>
      <c r="M2927" s="203" t="s">
        <v>630</v>
      </c>
      <c r="N2927" s="212">
        <v>100</v>
      </c>
      <c r="O2927" s="203" t="s">
        <v>631</v>
      </c>
      <c r="P2927" s="212">
        <v>110000</v>
      </c>
      <c r="Q2927" s="205">
        <v>1</v>
      </c>
      <c r="R2927" s="203" t="s">
        <v>629</v>
      </c>
      <c r="S2927" s="203" t="s">
        <v>629</v>
      </c>
      <c r="T2927" s="212" t="s">
        <v>629</v>
      </c>
      <c r="U2927" s="224" t="s">
        <v>629</v>
      </c>
    </row>
    <row r="2928" spans="1:21" s="183" customFormat="1" hidden="1">
      <c r="A2928" s="203" t="s">
        <v>622</v>
      </c>
      <c r="B2928" s="203" t="s">
        <v>623</v>
      </c>
      <c r="C2928" s="203" t="s">
        <v>624</v>
      </c>
      <c r="D2928" s="203"/>
      <c r="E2928" s="203" t="s">
        <v>629</v>
      </c>
      <c r="F2928" s="203" t="s">
        <v>1416</v>
      </c>
      <c r="G2928" s="205">
        <v>1</v>
      </c>
      <c r="H2928" s="203" t="s">
        <v>79</v>
      </c>
      <c r="I2928" s="203" t="s">
        <v>1419</v>
      </c>
      <c r="J2928" s="203" t="s">
        <v>1420</v>
      </c>
      <c r="K2928" s="203" t="s">
        <v>629</v>
      </c>
      <c r="L2928" s="211">
        <v>41423.633333333302</v>
      </c>
      <c r="M2928" s="203" t="s">
        <v>630</v>
      </c>
      <c r="N2928" s="212">
        <v>2</v>
      </c>
      <c r="O2928" s="203" t="s">
        <v>631</v>
      </c>
      <c r="P2928" s="212">
        <v>2300000</v>
      </c>
      <c r="Q2928" s="205">
        <v>1</v>
      </c>
      <c r="R2928" s="203" t="s">
        <v>629</v>
      </c>
      <c r="S2928" s="203" t="s">
        <v>629</v>
      </c>
      <c r="T2928" s="212" t="s">
        <v>629</v>
      </c>
      <c r="U2928" s="224" t="s">
        <v>629</v>
      </c>
    </row>
    <row r="2929" spans="1:21" s="183" customFormat="1" hidden="1">
      <c r="A2929" s="203" t="s">
        <v>622</v>
      </c>
      <c r="B2929" s="203" t="s">
        <v>623</v>
      </c>
      <c r="C2929" s="203" t="s">
        <v>624</v>
      </c>
      <c r="D2929" s="203"/>
      <c r="E2929" s="203" t="s">
        <v>629</v>
      </c>
      <c r="F2929" s="203" t="s">
        <v>3860</v>
      </c>
      <c r="G2929" s="205">
        <v>1</v>
      </c>
      <c r="H2929" s="203" t="s">
        <v>79</v>
      </c>
      <c r="I2929" s="203" t="s">
        <v>1552</v>
      </c>
      <c r="J2929" s="203" t="s">
        <v>3861</v>
      </c>
      <c r="K2929" s="203" t="s">
        <v>629</v>
      </c>
      <c r="L2929" s="211">
        <v>41423.635416666701</v>
      </c>
      <c r="M2929" s="203" t="s">
        <v>630</v>
      </c>
      <c r="N2929" s="212">
        <v>4</v>
      </c>
      <c r="O2929" s="203" t="s">
        <v>631</v>
      </c>
      <c r="P2929" s="212">
        <v>2280000</v>
      </c>
      <c r="Q2929" s="205">
        <v>1</v>
      </c>
      <c r="R2929" s="203" t="s">
        <v>629</v>
      </c>
      <c r="S2929" s="203" t="s">
        <v>629</v>
      </c>
      <c r="T2929" s="212" t="s">
        <v>629</v>
      </c>
      <c r="U2929" s="224" t="s">
        <v>629</v>
      </c>
    </row>
    <row r="2930" spans="1:21" s="183" customFormat="1" hidden="1">
      <c r="A2930" s="203" t="s">
        <v>622</v>
      </c>
      <c r="B2930" s="203" t="s">
        <v>623</v>
      </c>
      <c r="C2930" s="203" t="s">
        <v>624</v>
      </c>
      <c r="D2930" s="203"/>
      <c r="E2930" s="203" t="s">
        <v>629</v>
      </c>
      <c r="F2930" s="203" t="s">
        <v>3860</v>
      </c>
      <c r="G2930" s="205">
        <v>2</v>
      </c>
      <c r="H2930" s="203" t="s">
        <v>79</v>
      </c>
      <c r="I2930" s="203" t="s">
        <v>1554</v>
      </c>
      <c r="J2930" s="203" t="s">
        <v>3862</v>
      </c>
      <c r="K2930" s="203" t="s">
        <v>629</v>
      </c>
      <c r="L2930" s="211">
        <v>41423.635416666701</v>
      </c>
      <c r="M2930" s="203" t="s">
        <v>630</v>
      </c>
      <c r="N2930" s="212">
        <v>3</v>
      </c>
      <c r="O2930" s="203" t="s">
        <v>631</v>
      </c>
      <c r="P2930" s="212">
        <v>199500</v>
      </c>
      <c r="Q2930" s="205">
        <v>1</v>
      </c>
      <c r="R2930" s="203" t="s">
        <v>629</v>
      </c>
      <c r="S2930" s="203" t="s">
        <v>629</v>
      </c>
      <c r="T2930" s="212" t="s">
        <v>629</v>
      </c>
      <c r="U2930" s="224" t="s">
        <v>629</v>
      </c>
    </row>
    <row r="2931" spans="1:21" s="183" customFormat="1" hidden="1">
      <c r="A2931" s="203" t="s">
        <v>622</v>
      </c>
      <c r="B2931" s="203" t="s">
        <v>623</v>
      </c>
      <c r="C2931" s="203" t="s">
        <v>624</v>
      </c>
      <c r="D2931" s="203"/>
      <c r="E2931" s="203" t="s">
        <v>629</v>
      </c>
      <c r="F2931" s="203" t="s">
        <v>3863</v>
      </c>
      <c r="G2931" s="205">
        <v>1</v>
      </c>
      <c r="H2931" s="203" t="s">
        <v>79</v>
      </c>
      <c r="I2931" s="203" t="s">
        <v>649</v>
      </c>
      <c r="J2931" s="203" t="s">
        <v>431</v>
      </c>
      <c r="K2931" s="203" t="s">
        <v>629</v>
      </c>
      <c r="L2931" s="211">
        <v>41446.375868055598</v>
      </c>
      <c r="M2931" s="203" t="s">
        <v>630</v>
      </c>
      <c r="N2931" s="212">
        <v>1</v>
      </c>
      <c r="O2931" s="203" t="s">
        <v>631</v>
      </c>
      <c r="P2931" s="212">
        <v>70810.67</v>
      </c>
      <c r="Q2931" s="205">
        <v>1</v>
      </c>
      <c r="R2931" s="203" t="s">
        <v>629</v>
      </c>
      <c r="S2931" s="203" t="s">
        <v>629</v>
      </c>
      <c r="T2931" s="212" t="s">
        <v>629</v>
      </c>
      <c r="U2931" s="224" t="s">
        <v>629</v>
      </c>
    </row>
    <row r="2932" spans="1:21" s="183" customFormat="1" hidden="1">
      <c r="A2932" s="203" t="s">
        <v>622</v>
      </c>
      <c r="B2932" s="203" t="s">
        <v>623</v>
      </c>
      <c r="C2932" s="203" t="s">
        <v>624</v>
      </c>
      <c r="D2932" s="203"/>
      <c r="E2932" s="203" t="s">
        <v>629</v>
      </c>
      <c r="F2932" s="203" t="s">
        <v>2547</v>
      </c>
      <c r="G2932" s="205">
        <v>1</v>
      </c>
      <c r="H2932" s="203" t="s">
        <v>79</v>
      </c>
      <c r="I2932" s="203" t="s">
        <v>1091</v>
      </c>
      <c r="J2932" s="203" t="s">
        <v>1092</v>
      </c>
      <c r="K2932" s="203" t="s">
        <v>629</v>
      </c>
      <c r="L2932" s="211">
        <v>41459.652777777803</v>
      </c>
      <c r="M2932" s="203" t="s">
        <v>630</v>
      </c>
      <c r="N2932" s="212">
        <v>50</v>
      </c>
      <c r="O2932" s="203" t="s">
        <v>656</v>
      </c>
      <c r="P2932" s="212">
        <v>1272731</v>
      </c>
      <c r="Q2932" s="205">
        <v>1</v>
      </c>
      <c r="R2932" s="203" t="s">
        <v>629</v>
      </c>
      <c r="S2932" s="203" t="s">
        <v>629</v>
      </c>
      <c r="T2932" s="212" t="s">
        <v>629</v>
      </c>
      <c r="U2932" s="224" t="s">
        <v>629</v>
      </c>
    </row>
    <row r="2933" spans="1:21" s="183" customFormat="1" hidden="1">
      <c r="A2933" s="203" t="s">
        <v>622</v>
      </c>
      <c r="B2933" s="203" t="s">
        <v>623</v>
      </c>
      <c r="C2933" s="203" t="s">
        <v>624</v>
      </c>
      <c r="D2933" s="203"/>
      <c r="E2933" s="203" t="s">
        <v>629</v>
      </c>
      <c r="F2933" s="203" t="s">
        <v>3864</v>
      </c>
      <c r="G2933" s="205">
        <v>1</v>
      </c>
      <c r="H2933" s="203" t="s">
        <v>79</v>
      </c>
      <c r="I2933" s="203" t="s">
        <v>993</v>
      </c>
      <c r="J2933" s="203" t="s">
        <v>994</v>
      </c>
      <c r="K2933" s="203" t="s">
        <v>629</v>
      </c>
      <c r="L2933" s="211">
        <v>41477.692314814798</v>
      </c>
      <c r="M2933" s="203" t="s">
        <v>674</v>
      </c>
      <c r="N2933" s="212">
        <v>2</v>
      </c>
      <c r="O2933" s="203" t="s">
        <v>748</v>
      </c>
      <c r="P2933" s="212">
        <v>66357.16</v>
      </c>
      <c r="Q2933" s="205">
        <v>1</v>
      </c>
      <c r="R2933" s="203" t="s">
        <v>629</v>
      </c>
      <c r="S2933" s="203" t="s">
        <v>629</v>
      </c>
      <c r="T2933" s="212" t="s">
        <v>629</v>
      </c>
      <c r="U2933" s="224" t="s">
        <v>629</v>
      </c>
    </row>
    <row r="2934" spans="1:21" s="183" customFormat="1" hidden="1">
      <c r="A2934" s="203" t="s">
        <v>622</v>
      </c>
      <c r="B2934" s="203" t="s">
        <v>623</v>
      </c>
      <c r="C2934" s="203" t="s">
        <v>624</v>
      </c>
      <c r="D2934" s="203"/>
      <c r="E2934" s="203" t="s">
        <v>629</v>
      </c>
      <c r="F2934" s="203" t="s">
        <v>3865</v>
      </c>
      <c r="G2934" s="205">
        <v>1</v>
      </c>
      <c r="H2934" s="203" t="s">
        <v>79</v>
      </c>
      <c r="I2934" s="203" t="s">
        <v>2822</v>
      </c>
      <c r="J2934" s="203" t="s">
        <v>2823</v>
      </c>
      <c r="K2934" s="203" t="s">
        <v>629</v>
      </c>
      <c r="L2934" s="211">
        <v>41534.3124537037</v>
      </c>
      <c r="M2934" s="203" t="s">
        <v>630</v>
      </c>
      <c r="N2934" s="212">
        <v>1</v>
      </c>
      <c r="O2934" s="203" t="s">
        <v>2824</v>
      </c>
      <c r="P2934" s="212">
        <v>0</v>
      </c>
      <c r="Q2934" s="205">
        <v>1</v>
      </c>
      <c r="R2934" s="203" t="s">
        <v>629</v>
      </c>
      <c r="S2934" s="203" t="s">
        <v>629</v>
      </c>
      <c r="T2934" s="212" t="s">
        <v>629</v>
      </c>
      <c r="U2934" s="224" t="s">
        <v>629</v>
      </c>
    </row>
    <row r="2935" spans="1:21" s="183" customFormat="1" hidden="1">
      <c r="A2935" s="203" t="s">
        <v>622</v>
      </c>
      <c r="B2935" s="203" t="s">
        <v>623</v>
      </c>
      <c r="C2935" s="203" t="s">
        <v>624</v>
      </c>
      <c r="D2935" s="203"/>
      <c r="E2935" s="203" t="s">
        <v>629</v>
      </c>
      <c r="F2935" s="203" t="s">
        <v>3866</v>
      </c>
      <c r="G2935" s="205">
        <v>1</v>
      </c>
      <c r="H2935" s="203" t="s">
        <v>79</v>
      </c>
      <c r="I2935" s="203" t="s">
        <v>2616</v>
      </c>
      <c r="J2935" s="203" t="s">
        <v>2617</v>
      </c>
      <c r="K2935" s="203" t="s">
        <v>629</v>
      </c>
      <c r="L2935" s="211">
        <v>41516.413472222201</v>
      </c>
      <c r="M2935" s="203" t="s">
        <v>630</v>
      </c>
      <c r="N2935" s="212">
        <v>10</v>
      </c>
      <c r="O2935" s="203" t="s">
        <v>710</v>
      </c>
      <c r="P2935" s="212">
        <v>1738000</v>
      </c>
      <c r="Q2935" s="205">
        <v>1</v>
      </c>
      <c r="R2935" s="203" t="s">
        <v>629</v>
      </c>
      <c r="S2935" s="203" t="s">
        <v>629</v>
      </c>
      <c r="T2935" s="212" t="s">
        <v>629</v>
      </c>
      <c r="U2935" s="224" t="s">
        <v>629</v>
      </c>
    </row>
    <row r="2936" spans="1:21" s="183" customFormat="1" hidden="1">
      <c r="A2936" s="203" t="s">
        <v>622</v>
      </c>
      <c r="B2936" s="203" t="s">
        <v>623</v>
      </c>
      <c r="C2936" s="203" t="s">
        <v>624</v>
      </c>
      <c r="D2936" s="203"/>
      <c r="E2936" s="203" t="s">
        <v>629</v>
      </c>
      <c r="F2936" s="203" t="s">
        <v>3866</v>
      </c>
      <c r="G2936" s="205">
        <v>2</v>
      </c>
      <c r="H2936" s="203" t="s">
        <v>79</v>
      </c>
      <c r="I2936" s="203" t="s">
        <v>1129</v>
      </c>
      <c r="J2936" s="203" t="s">
        <v>1128</v>
      </c>
      <c r="K2936" s="203" t="s">
        <v>629</v>
      </c>
      <c r="L2936" s="211">
        <v>41516.413472222201</v>
      </c>
      <c r="M2936" s="203" t="s">
        <v>630</v>
      </c>
      <c r="N2936" s="212">
        <v>6</v>
      </c>
      <c r="O2936" s="203" t="s">
        <v>710</v>
      </c>
      <c r="P2936" s="212">
        <v>792000</v>
      </c>
      <c r="Q2936" s="205">
        <v>1</v>
      </c>
      <c r="R2936" s="203" t="s">
        <v>629</v>
      </c>
      <c r="S2936" s="203" t="s">
        <v>629</v>
      </c>
      <c r="T2936" s="212" t="s">
        <v>629</v>
      </c>
      <c r="U2936" s="224" t="s">
        <v>629</v>
      </c>
    </row>
    <row r="2937" spans="1:21" s="183" customFormat="1" hidden="1">
      <c r="A2937" s="203" t="s">
        <v>622</v>
      </c>
      <c r="B2937" s="203" t="s">
        <v>623</v>
      </c>
      <c r="C2937" s="203" t="s">
        <v>624</v>
      </c>
      <c r="D2937" s="203"/>
      <c r="E2937" s="203" t="s">
        <v>629</v>
      </c>
      <c r="F2937" s="203" t="s">
        <v>3866</v>
      </c>
      <c r="G2937" s="205">
        <v>3</v>
      </c>
      <c r="H2937" s="203" t="s">
        <v>79</v>
      </c>
      <c r="I2937" s="203" t="s">
        <v>2618</v>
      </c>
      <c r="J2937" s="203" t="s">
        <v>2619</v>
      </c>
      <c r="K2937" s="203" t="s">
        <v>629</v>
      </c>
      <c r="L2937" s="211">
        <v>41516.413472222201</v>
      </c>
      <c r="M2937" s="203" t="s">
        <v>630</v>
      </c>
      <c r="N2937" s="212">
        <v>10</v>
      </c>
      <c r="O2937" s="203" t="s">
        <v>631</v>
      </c>
      <c r="P2937" s="212">
        <v>275000</v>
      </c>
      <c r="Q2937" s="205">
        <v>1</v>
      </c>
      <c r="R2937" s="203" t="s">
        <v>629</v>
      </c>
      <c r="S2937" s="203" t="s">
        <v>629</v>
      </c>
      <c r="T2937" s="212" t="s">
        <v>629</v>
      </c>
      <c r="U2937" s="224" t="s">
        <v>629</v>
      </c>
    </row>
    <row r="2938" spans="1:21" s="183" customFormat="1" hidden="1">
      <c r="A2938" s="203" t="s">
        <v>622</v>
      </c>
      <c r="B2938" s="203" t="s">
        <v>623</v>
      </c>
      <c r="C2938" s="203" t="s">
        <v>624</v>
      </c>
      <c r="D2938" s="203"/>
      <c r="E2938" s="203" t="s">
        <v>629</v>
      </c>
      <c r="F2938" s="203" t="s">
        <v>3866</v>
      </c>
      <c r="G2938" s="205">
        <v>4</v>
      </c>
      <c r="H2938" s="203" t="s">
        <v>79</v>
      </c>
      <c r="I2938" s="203" t="s">
        <v>3721</v>
      </c>
      <c r="J2938" s="203" t="s">
        <v>3722</v>
      </c>
      <c r="K2938" s="203" t="s">
        <v>629</v>
      </c>
      <c r="L2938" s="211">
        <v>41516.413472222201</v>
      </c>
      <c r="M2938" s="203" t="s">
        <v>630</v>
      </c>
      <c r="N2938" s="212">
        <v>2</v>
      </c>
      <c r="O2938" s="203" t="s">
        <v>3347</v>
      </c>
      <c r="P2938" s="212">
        <v>385000</v>
      </c>
      <c r="Q2938" s="205">
        <v>1</v>
      </c>
      <c r="R2938" s="203" t="s">
        <v>629</v>
      </c>
      <c r="S2938" s="203" t="s">
        <v>629</v>
      </c>
      <c r="T2938" s="212" t="s">
        <v>629</v>
      </c>
      <c r="U2938" s="224" t="s">
        <v>629</v>
      </c>
    </row>
    <row r="2939" spans="1:21" s="183" customFormat="1" hidden="1">
      <c r="A2939" s="203" t="s">
        <v>622</v>
      </c>
      <c r="B2939" s="203" t="s">
        <v>623</v>
      </c>
      <c r="C2939" s="203" t="s">
        <v>624</v>
      </c>
      <c r="D2939" s="203"/>
      <c r="E2939" s="203" t="s">
        <v>629</v>
      </c>
      <c r="F2939" s="203" t="s">
        <v>3867</v>
      </c>
      <c r="G2939" s="205">
        <v>1</v>
      </c>
      <c r="H2939" s="203" t="s">
        <v>79</v>
      </c>
      <c r="I2939" s="203" t="s">
        <v>1628</v>
      </c>
      <c r="J2939" s="203" t="s">
        <v>1629</v>
      </c>
      <c r="K2939" s="203" t="s">
        <v>629</v>
      </c>
      <c r="L2939" s="211">
        <v>41519.452523148102</v>
      </c>
      <c r="M2939" s="203" t="s">
        <v>630</v>
      </c>
      <c r="N2939" s="212">
        <v>1</v>
      </c>
      <c r="O2939" s="203" t="s">
        <v>1011</v>
      </c>
      <c r="P2939" s="212">
        <v>29150</v>
      </c>
      <c r="Q2939" s="205">
        <v>1</v>
      </c>
      <c r="R2939" s="203" t="s">
        <v>629</v>
      </c>
      <c r="S2939" s="203" t="s">
        <v>629</v>
      </c>
      <c r="T2939" s="212" t="s">
        <v>629</v>
      </c>
      <c r="U2939" s="224" t="s">
        <v>629</v>
      </c>
    </row>
    <row r="2940" spans="1:21" s="183" customFormat="1" hidden="1">
      <c r="A2940" s="203" t="s">
        <v>622</v>
      </c>
      <c r="B2940" s="203" t="s">
        <v>623</v>
      </c>
      <c r="C2940" s="203" t="s">
        <v>624</v>
      </c>
      <c r="D2940" s="203"/>
      <c r="E2940" s="203" t="s">
        <v>629</v>
      </c>
      <c r="F2940" s="203" t="s">
        <v>3868</v>
      </c>
      <c r="G2940" s="205">
        <v>1</v>
      </c>
      <c r="H2940" s="203" t="s">
        <v>79</v>
      </c>
      <c r="I2940" s="203" t="s">
        <v>1628</v>
      </c>
      <c r="J2940" s="203" t="s">
        <v>1629</v>
      </c>
      <c r="K2940" s="203" t="s">
        <v>629</v>
      </c>
      <c r="L2940" s="211">
        <v>41519.456192129597</v>
      </c>
      <c r="M2940" s="203" t="s">
        <v>630</v>
      </c>
      <c r="N2940" s="212">
        <v>1</v>
      </c>
      <c r="O2940" s="203" t="s">
        <v>1011</v>
      </c>
      <c r="P2940" s="212">
        <v>29150</v>
      </c>
      <c r="Q2940" s="205">
        <v>1</v>
      </c>
      <c r="R2940" s="203" t="s">
        <v>629</v>
      </c>
      <c r="S2940" s="203" t="s">
        <v>629</v>
      </c>
      <c r="T2940" s="212" t="s">
        <v>629</v>
      </c>
      <c r="U2940" s="224" t="s">
        <v>629</v>
      </c>
    </row>
    <row r="2941" spans="1:21" s="183" customFormat="1" hidden="1">
      <c r="A2941" s="203" t="s">
        <v>622</v>
      </c>
      <c r="B2941" s="203" t="s">
        <v>623</v>
      </c>
      <c r="C2941" s="203" t="s">
        <v>624</v>
      </c>
      <c r="D2941" s="203"/>
      <c r="E2941" s="203" t="s">
        <v>629</v>
      </c>
      <c r="F2941" s="203" t="s">
        <v>3869</v>
      </c>
      <c r="G2941" s="205">
        <v>1</v>
      </c>
      <c r="H2941" s="203" t="s">
        <v>79</v>
      </c>
      <c r="I2941" s="203" t="s">
        <v>845</v>
      </c>
      <c r="J2941" s="203" t="s">
        <v>846</v>
      </c>
      <c r="K2941" s="203" t="s">
        <v>629</v>
      </c>
      <c r="L2941" s="211">
        <v>41521.588587963</v>
      </c>
      <c r="M2941" s="203" t="s">
        <v>630</v>
      </c>
      <c r="N2941" s="212">
        <v>5</v>
      </c>
      <c r="O2941" s="203" t="s">
        <v>631</v>
      </c>
      <c r="P2941" s="212">
        <v>57500</v>
      </c>
      <c r="Q2941" s="205">
        <v>1</v>
      </c>
      <c r="R2941" s="203" t="s">
        <v>629</v>
      </c>
      <c r="S2941" s="203" t="s">
        <v>629</v>
      </c>
      <c r="T2941" s="212" t="s">
        <v>629</v>
      </c>
      <c r="U2941" s="224" t="s">
        <v>629</v>
      </c>
    </row>
    <row r="2942" spans="1:21" s="183" customFormat="1" hidden="1">
      <c r="A2942" s="203" t="s">
        <v>622</v>
      </c>
      <c r="B2942" s="203" t="s">
        <v>623</v>
      </c>
      <c r="C2942" s="203" t="s">
        <v>624</v>
      </c>
      <c r="D2942" s="203"/>
      <c r="E2942" s="203" t="s">
        <v>629</v>
      </c>
      <c r="F2942" s="203" t="s">
        <v>3869</v>
      </c>
      <c r="G2942" s="205">
        <v>2</v>
      </c>
      <c r="H2942" s="203" t="s">
        <v>79</v>
      </c>
      <c r="I2942" s="203" t="s">
        <v>1115</v>
      </c>
      <c r="J2942" s="203" t="s">
        <v>1116</v>
      </c>
      <c r="K2942" s="203" t="s">
        <v>629</v>
      </c>
      <c r="L2942" s="211">
        <v>41521.588587963</v>
      </c>
      <c r="M2942" s="203" t="s">
        <v>630</v>
      </c>
      <c r="N2942" s="212">
        <v>5</v>
      </c>
      <c r="O2942" s="203" t="s">
        <v>631</v>
      </c>
      <c r="P2942" s="212">
        <v>50000</v>
      </c>
      <c r="Q2942" s="205">
        <v>1</v>
      </c>
      <c r="R2942" s="203" t="s">
        <v>629</v>
      </c>
      <c r="S2942" s="203" t="s">
        <v>629</v>
      </c>
      <c r="T2942" s="212" t="s">
        <v>629</v>
      </c>
      <c r="U2942" s="224" t="s">
        <v>629</v>
      </c>
    </row>
    <row r="2943" spans="1:21" s="183" customFormat="1" hidden="1">
      <c r="A2943" s="203" t="s">
        <v>622</v>
      </c>
      <c r="B2943" s="203" t="s">
        <v>623</v>
      </c>
      <c r="C2943" s="203" t="s">
        <v>624</v>
      </c>
      <c r="D2943" s="203"/>
      <c r="E2943" s="203" t="s">
        <v>629</v>
      </c>
      <c r="F2943" s="203" t="s">
        <v>3870</v>
      </c>
      <c r="G2943" s="205">
        <v>1</v>
      </c>
      <c r="H2943" s="203" t="s">
        <v>79</v>
      </c>
      <c r="I2943" s="203" t="s">
        <v>2676</v>
      </c>
      <c r="J2943" s="203" t="s">
        <v>2677</v>
      </c>
      <c r="K2943" s="203" t="s">
        <v>629</v>
      </c>
      <c r="L2943" s="211">
        <v>41522.603900463</v>
      </c>
      <c r="M2943" s="203" t="s">
        <v>630</v>
      </c>
      <c r="N2943" s="212">
        <v>1</v>
      </c>
      <c r="O2943" s="203" t="s">
        <v>631</v>
      </c>
      <c r="P2943" s="212">
        <v>841500</v>
      </c>
      <c r="Q2943" s="205">
        <v>1</v>
      </c>
      <c r="R2943" s="203" t="s">
        <v>629</v>
      </c>
      <c r="S2943" s="203" t="s">
        <v>629</v>
      </c>
      <c r="T2943" s="212" t="s">
        <v>629</v>
      </c>
      <c r="U2943" s="224" t="s">
        <v>629</v>
      </c>
    </row>
    <row r="2944" spans="1:21" s="183" customFormat="1" hidden="1">
      <c r="A2944" s="203" t="s">
        <v>622</v>
      </c>
      <c r="B2944" s="203" t="s">
        <v>623</v>
      </c>
      <c r="C2944" s="203" t="s">
        <v>624</v>
      </c>
      <c r="D2944" s="203"/>
      <c r="E2944" s="203" t="s">
        <v>629</v>
      </c>
      <c r="F2944" s="203" t="s">
        <v>3870</v>
      </c>
      <c r="G2944" s="205">
        <v>2</v>
      </c>
      <c r="H2944" s="203" t="s">
        <v>79</v>
      </c>
      <c r="I2944" s="203" t="s">
        <v>2674</v>
      </c>
      <c r="J2944" s="203" t="s">
        <v>2675</v>
      </c>
      <c r="K2944" s="203" t="s">
        <v>629</v>
      </c>
      <c r="L2944" s="211">
        <v>41522.603900463</v>
      </c>
      <c r="M2944" s="203" t="s">
        <v>630</v>
      </c>
      <c r="N2944" s="212">
        <v>4</v>
      </c>
      <c r="O2944" s="203" t="s">
        <v>631</v>
      </c>
      <c r="P2944" s="212">
        <v>2138400</v>
      </c>
      <c r="Q2944" s="205">
        <v>1</v>
      </c>
      <c r="R2944" s="203" t="s">
        <v>629</v>
      </c>
      <c r="S2944" s="203" t="s">
        <v>629</v>
      </c>
      <c r="T2944" s="212" t="s">
        <v>629</v>
      </c>
      <c r="U2944" s="224" t="s">
        <v>629</v>
      </c>
    </row>
    <row r="2945" spans="1:21" s="183" customFormat="1" hidden="1">
      <c r="A2945" s="203" t="s">
        <v>622</v>
      </c>
      <c r="B2945" s="203" t="s">
        <v>623</v>
      </c>
      <c r="C2945" s="203" t="s">
        <v>624</v>
      </c>
      <c r="D2945" s="203"/>
      <c r="E2945" s="203" t="s">
        <v>629</v>
      </c>
      <c r="F2945" s="203" t="s">
        <v>3871</v>
      </c>
      <c r="G2945" s="205">
        <v>1</v>
      </c>
      <c r="H2945" s="203" t="s">
        <v>79</v>
      </c>
      <c r="I2945" s="203" t="s">
        <v>3434</v>
      </c>
      <c r="J2945" s="203" t="s">
        <v>3435</v>
      </c>
      <c r="K2945" s="203" t="s">
        <v>629</v>
      </c>
      <c r="L2945" s="211">
        <v>41522.608541666697</v>
      </c>
      <c r="M2945" s="203" t="s">
        <v>674</v>
      </c>
      <c r="N2945" s="212">
        <v>1</v>
      </c>
      <c r="O2945" s="203" t="s">
        <v>853</v>
      </c>
      <c r="P2945" s="212">
        <v>9098936</v>
      </c>
      <c r="Q2945" s="205">
        <v>1</v>
      </c>
      <c r="R2945" s="203" t="s">
        <v>629</v>
      </c>
      <c r="S2945" s="203" t="s">
        <v>629</v>
      </c>
      <c r="T2945" s="212" t="s">
        <v>629</v>
      </c>
      <c r="U2945" s="224" t="s">
        <v>629</v>
      </c>
    </row>
    <row r="2946" spans="1:21" s="183" customFormat="1" hidden="1">
      <c r="A2946" s="203" t="s">
        <v>622</v>
      </c>
      <c r="B2946" s="203" t="s">
        <v>623</v>
      </c>
      <c r="C2946" s="203" t="s">
        <v>624</v>
      </c>
      <c r="D2946" s="203"/>
      <c r="E2946" s="203" t="s">
        <v>629</v>
      </c>
      <c r="F2946" s="203" t="s">
        <v>3872</v>
      </c>
      <c r="G2946" s="205">
        <v>1</v>
      </c>
      <c r="H2946" s="203" t="s">
        <v>79</v>
      </c>
      <c r="I2946" s="203" t="s">
        <v>678</v>
      </c>
      <c r="J2946" s="203" t="s">
        <v>679</v>
      </c>
      <c r="K2946" s="203" t="s">
        <v>629</v>
      </c>
      <c r="L2946" s="211">
        <v>41523.415578703702</v>
      </c>
      <c r="M2946" s="203" t="s">
        <v>630</v>
      </c>
      <c r="N2946" s="212">
        <v>48</v>
      </c>
      <c r="O2946" s="203" t="s">
        <v>669</v>
      </c>
      <c r="P2946" s="212">
        <v>108000</v>
      </c>
      <c r="Q2946" s="205">
        <v>1</v>
      </c>
      <c r="R2946" s="203" t="s">
        <v>629</v>
      </c>
      <c r="S2946" s="203" t="s">
        <v>629</v>
      </c>
      <c r="T2946" s="212" t="s">
        <v>629</v>
      </c>
      <c r="U2946" s="224" t="s">
        <v>629</v>
      </c>
    </row>
    <row r="2947" spans="1:21" s="183" customFormat="1" hidden="1">
      <c r="A2947" s="203" t="s">
        <v>622</v>
      </c>
      <c r="B2947" s="203" t="s">
        <v>623</v>
      </c>
      <c r="C2947" s="203" t="s">
        <v>624</v>
      </c>
      <c r="D2947" s="203"/>
      <c r="E2947" s="203" t="s">
        <v>629</v>
      </c>
      <c r="F2947" s="203" t="s">
        <v>3872</v>
      </c>
      <c r="G2947" s="205">
        <v>2</v>
      </c>
      <c r="H2947" s="203" t="s">
        <v>79</v>
      </c>
      <c r="I2947" s="203" t="s">
        <v>1051</v>
      </c>
      <c r="J2947" s="203" t="s">
        <v>443</v>
      </c>
      <c r="K2947" s="203" t="s">
        <v>629</v>
      </c>
      <c r="L2947" s="211">
        <v>41523.415578703702</v>
      </c>
      <c r="M2947" s="203" t="s">
        <v>630</v>
      </c>
      <c r="N2947" s="212">
        <v>50</v>
      </c>
      <c r="O2947" s="203" t="s">
        <v>631</v>
      </c>
      <c r="P2947" s="212">
        <v>60459</v>
      </c>
      <c r="Q2947" s="205">
        <v>1</v>
      </c>
      <c r="R2947" s="203" t="s">
        <v>629</v>
      </c>
      <c r="S2947" s="203" t="s">
        <v>629</v>
      </c>
      <c r="T2947" s="212" t="s">
        <v>629</v>
      </c>
      <c r="U2947" s="224" t="s">
        <v>629</v>
      </c>
    </row>
    <row r="2948" spans="1:21" s="183" customFormat="1" hidden="1">
      <c r="A2948" s="203" t="s">
        <v>622</v>
      </c>
      <c r="B2948" s="203" t="s">
        <v>623</v>
      </c>
      <c r="C2948" s="203" t="s">
        <v>624</v>
      </c>
      <c r="D2948" s="203"/>
      <c r="E2948" s="203" t="s">
        <v>629</v>
      </c>
      <c r="F2948" s="203" t="s">
        <v>3873</v>
      </c>
      <c r="G2948" s="205">
        <v>1</v>
      </c>
      <c r="H2948" s="203" t="s">
        <v>79</v>
      </c>
      <c r="I2948" s="203" t="s">
        <v>1365</v>
      </c>
      <c r="J2948" s="203" t="s">
        <v>1366</v>
      </c>
      <c r="K2948" s="203" t="s">
        <v>629</v>
      </c>
      <c r="L2948" s="211">
        <v>41527.948344907403</v>
      </c>
      <c r="M2948" s="203" t="s">
        <v>630</v>
      </c>
      <c r="N2948" s="212">
        <v>1</v>
      </c>
      <c r="O2948" s="203" t="s">
        <v>664</v>
      </c>
      <c r="P2948" s="212">
        <v>914375</v>
      </c>
      <c r="Q2948" s="205">
        <v>1</v>
      </c>
      <c r="R2948" s="203" t="s">
        <v>629</v>
      </c>
      <c r="S2948" s="203" t="s">
        <v>629</v>
      </c>
      <c r="T2948" s="212" t="s">
        <v>629</v>
      </c>
      <c r="U2948" s="224" t="s">
        <v>629</v>
      </c>
    </row>
    <row r="2949" spans="1:21" s="183" customFormat="1" hidden="1">
      <c r="A2949" s="203" t="s">
        <v>622</v>
      </c>
      <c r="B2949" s="203" t="s">
        <v>623</v>
      </c>
      <c r="C2949" s="203" t="s">
        <v>624</v>
      </c>
      <c r="D2949" s="203"/>
      <c r="E2949" s="203" t="s">
        <v>629</v>
      </c>
      <c r="F2949" s="203" t="s">
        <v>3873</v>
      </c>
      <c r="G2949" s="205">
        <v>2</v>
      </c>
      <c r="H2949" s="203" t="s">
        <v>79</v>
      </c>
      <c r="I2949" s="203" t="s">
        <v>783</v>
      </c>
      <c r="J2949" s="203" t="s">
        <v>466</v>
      </c>
      <c r="K2949" s="203" t="s">
        <v>629</v>
      </c>
      <c r="L2949" s="211">
        <v>41527.948344907403</v>
      </c>
      <c r="M2949" s="203" t="s">
        <v>630</v>
      </c>
      <c r="N2949" s="212">
        <v>1</v>
      </c>
      <c r="O2949" s="203" t="s">
        <v>664</v>
      </c>
      <c r="P2949" s="212">
        <v>124093</v>
      </c>
      <c r="Q2949" s="205">
        <v>1</v>
      </c>
      <c r="R2949" s="203" t="s">
        <v>629</v>
      </c>
      <c r="S2949" s="203" t="s">
        <v>629</v>
      </c>
      <c r="T2949" s="212" t="s">
        <v>629</v>
      </c>
      <c r="U2949" s="224" t="s">
        <v>629</v>
      </c>
    </row>
    <row r="2950" spans="1:21" s="183" customFormat="1" hidden="1">
      <c r="A2950" s="203" t="s">
        <v>622</v>
      </c>
      <c r="B2950" s="203" t="s">
        <v>623</v>
      </c>
      <c r="C2950" s="203" t="s">
        <v>624</v>
      </c>
      <c r="D2950" s="203"/>
      <c r="E2950" s="203" t="s">
        <v>629</v>
      </c>
      <c r="F2950" s="203" t="s">
        <v>3874</v>
      </c>
      <c r="G2950" s="205">
        <v>1</v>
      </c>
      <c r="H2950" s="203" t="s">
        <v>79</v>
      </c>
      <c r="I2950" s="203" t="s">
        <v>1346</v>
      </c>
      <c r="J2950" s="203" t="s">
        <v>1347</v>
      </c>
      <c r="K2950" s="203" t="s">
        <v>629</v>
      </c>
      <c r="L2950" s="211">
        <v>41527.378738425898</v>
      </c>
      <c r="M2950" s="203" t="s">
        <v>630</v>
      </c>
      <c r="N2950" s="212">
        <v>15</v>
      </c>
      <c r="O2950" s="203" t="s">
        <v>631</v>
      </c>
      <c r="P2950" s="212">
        <v>195300</v>
      </c>
      <c r="Q2950" s="205">
        <v>1</v>
      </c>
      <c r="R2950" s="203" t="s">
        <v>629</v>
      </c>
      <c r="S2950" s="203" t="s">
        <v>629</v>
      </c>
      <c r="T2950" s="212" t="s">
        <v>629</v>
      </c>
      <c r="U2950" s="224" t="s">
        <v>629</v>
      </c>
    </row>
    <row r="2951" spans="1:21" s="183" customFormat="1" hidden="1">
      <c r="A2951" s="203" t="s">
        <v>622</v>
      </c>
      <c r="B2951" s="203" t="s">
        <v>623</v>
      </c>
      <c r="C2951" s="203" t="s">
        <v>624</v>
      </c>
      <c r="D2951" s="203"/>
      <c r="E2951" s="203" t="s">
        <v>629</v>
      </c>
      <c r="F2951" s="203" t="s">
        <v>3874</v>
      </c>
      <c r="G2951" s="205">
        <v>2</v>
      </c>
      <c r="H2951" s="203" t="s">
        <v>79</v>
      </c>
      <c r="I2951" s="203" t="s">
        <v>1590</v>
      </c>
      <c r="J2951" s="203" t="s">
        <v>1591</v>
      </c>
      <c r="K2951" s="203" t="s">
        <v>629</v>
      </c>
      <c r="L2951" s="211">
        <v>41527.378738425898</v>
      </c>
      <c r="M2951" s="203" t="s">
        <v>630</v>
      </c>
      <c r="N2951" s="212">
        <v>2</v>
      </c>
      <c r="O2951" s="203" t="s">
        <v>631</v>
      </c>
      <c r="P2951" s="212">
        <v>15300</v>
      </c>
      <c r="Q2951" s="205">
        <v>1</v>
      </c>
      <c r="R2951" s="203" t="s">
        <v>629</v>
      </c>
      <c r="S2951" s="203" t="s">
        <v>629</v>
      </c>
      <c r="T2951" s="212" t="s">
        <v>629</v>
      </c>
      <c r="U2951" s="224" t="s">
        <v>629</v>
      </c>
    </row>
    <row r="2952" spans="1:21" s="183" customFormat="1" hidden="1">
      <c r="A2952" s="203" t="s">
        <v>622</v>
      </c>
      <c r="B2952" s="203" t="s">
        <v>623</v>
      </c>
      <c r="C2952" s="203" t="s">
        <v>624</v>
      </c>
      <c r="D2952" s="203"/>
      <c r="E2952" s="203" t="s">
        <v>629</v>
      </c>
      <c r="F2952" s="203" t="s">
        <v>3874</v>
      </c>
      <c r="G2952" s="205">
        <v>3</v>
      </c>
      <c r="H2952" s="203" t="s">
        <v>79</v>
      </c>
      <c r="I2952" s="203" t="s">
        <v>1101</v>
      </c>
      <c r="J2952" s="203" t="s">
        <v>1102</v>
      </c>
      <c r="K2952" s="203" t="s">
        <v>629</v>
      </c>
      <c r="L2952" s="211">
        <v>41527.378738425898</v>
      </c>
      <c r="M2952" s="203" t="s">
        <v>630</v>
      </c>
      <c r="N2952" s="212">
        <v>1</v>
      </c>
      <c r="O2952" s="203" t="s">
        <v>1011</v>
      </c>
      <c r="P2952" s="212">
        <v>265000</v>
      </c>
      <c r="Q2952" s="205">
        <v>1</v>
      </c>
      <c r="R2952" s="203" t="s">
        <v>629</v>
      </c>
      <c r="S2952" s="203" t="s">
        <v>629</v>
      </c>
      <c r="T2952" s="212" t="s">
        <v>629</v>
      </c>
      <c r="U2952" s="224" t="s">
        <v>629</v>
      </c>
    </row>
    <row r="2953" spans="1:21" s="183" customFormat="1" hidden="1">
      <c r="A2953" s="203" t="s">
        <v>622</v>
      </c>
      <c r="B2953" s="203" t="s">
        <v>623</v>
      </c>
      <c r="C2953" s="203" t="s">
        <v>624</v>
      </c>
      <c r="D2953" s="203"/>
      <c r="E2953" s="203" t="s">
        <v>629</v>
      </c>
      <c r="F2953" s="203" t="s">
        <v>3874</v>
      </c>
      <c r="G2953" s="205">
        <v>4</v>
      </c>
      <c r="H2953" s="203" t="s">
        <v>79</v>
      </c>
      <c r="I2953" s="203" t="s">
        <v>1115</v>
      </c>
      <c r="J2953" s="203" t="s">
        <v>1116</v>
      </c>
      <c r="K2953" s="203" t="s">
        <v>629</v>
      </c>
      <c r="L2953" s="211">
        <v>41527.378738425898</v>
      </c>
      <c r="M2953" s="203" t="s">
        <v>630</v>
      </c>
      <c r="N2953" s="212">
        <v>15</v>
      </c>
      <c r="O2953" s="203" t="s">
        <v>631</v>
      </c>
      <c r="P2953" s="212">
        <v>150000</v>
      </c>
      <c r="Q2953" s="205">
        <v>1</v>
      </c>
      <c r="R2953" s="203" t="s">
        <v>629</v>
      </c>
      <c r="S2953" s="203" t="s">
        <v>629</v>
      </c>
      <c r="T2953" s="212" t="s">
        <v>629</v>
      </c>
      <c r="U2953" s="224" t="s">
        <v>629</v>
      </c>
    </row>
    <row r="2954" spans="1:21" s="183" customFormat="1" hidden="1">
      <c r="A2954" s="203" t="s">
        <v>622</v>
      </c>
      <c r="B2954" s="203" t="s">
        <v>623</v>
      </c>
      <c r="C2954" s="203" t="s">
        <v>624</v>
      </c>
      <c r="D2954" s="203"/>
      <c r="E2954" s="203" t="s">
        <v>629</v>
      </c>
      <c r="F2954" s="203" t="s">
        <v>3875</v>
      </c>
      <c r="G2954" s="205">
        <v>1</v>
      </c>
      <c r="H2954" s="203" t="s">
        <v>79</v>
      </c>
      <c r="I2954" s="203" t="s">
        <v>3876</v>
      </c>
      <c r="J2954" s="203" t="s">
        <v>3078</v>
      </c>
      <c r="K2954" s="203" t="s">
        <v>629</v>
      </c>
      <c r="L2954" s="211">
        <v>41529.394571759301</v>
      </c>
      <c r="M2954" s="203" t="s">
        <v>630</v>
      </c>
      <c r="N2954" s="212">
        <v>5</v>
      </c>
      <c r="O2954" s="203" t="s">
        <v>664</v>
      </c>
      <c r="P2954" s="212">
        <v>1867940</v>
      </c>
      <c r="Q2954" s="205">
        <v>1</v>
      </c>
      <c r="R2954" s="203" t="s">
        <v>629</v>
      </c>
      <c r="S2954" s="203" t="s">
        <v>629</v>
      </c>
      <c r="T2954" s="212" t="s">
        <v>629</v>
      </c>
      <c r="U2954" s="224" t="s">
        <v>629</v>
      </c>
    </row>
    <row r="2955" spans="1:21" s="183" customFormat="1" hidden="1">
      <c r="A2955" s="203" t="s">
        <v>622</v>
      </c>
      <c r="B2955" s="203" t="s">
        <v>623</v>
      </c>
      <c r="C2955" s="203" t="s">
        <v>624</v>
      </c>
      <c r="D2955" s="203"/>
      <c r="E2955" s="203" t="s">
        <v>629</v>
      </c>
      <c r="F2955" s="203" t="s">
        <v>3877</v>
      </c>
      <c r="G2955" s="205">
        <v>1</v>
      </c>
      <c r="H2955" s="203" t="s">
        <v>79</v>
      </c>
      <c r="I2955" s="203" t="s">
        <v>1101</v>
      </c>
      <c r="J2955" s="203" t="s">
        <v>1102</v>
      </c>
      <c r="K2955" s="203" t="s">
        <v>629</v>
      </c>
      <c r="L2955" s="211">
        <v>41528.625567129602</v>
      </c>
      <c r="M2955" s="203" t="s">
        <v>630</v>
      </c>
      <c r="N2955" s="212">
        <v>2</v>
      </c>
      <c r="O2955" s="203" t="s">
        <v>1011</v>
      </c>
      <c r="P2955" s="212">
        <v>530000</v>
      </c>
      <c r="Q2955" s="205">
        <v>1</v>
      </c>
      <c r="R2955" s="203" t="s">
        <v>629</v>
      </c>
      <c r="S2955" s="203" t="s">
        <v>629</v>
      </c>
      <c r="T2955" s="212" t="s">
        <v>629</v>
      </c>
      <c r="U2955" s="224" t="s">
        <v>629</v>
      </c>
    </row>
    <row r="2956" spans="1:21" s="183" customFormat="1" hidden="1">
      <c r="A2956" s="203" t="s">
        <v>622</v>
      </c>
      <c r="B2956" s="203" t="s">
        <v>623</v>
      </c>
      <c r="C2956" s="203" t="s">
        <v>624</v>
      </c>
      <c r="D2956" s="203"/>
      <c r="E2956" s="203" t="s">
        <v>629</v>
      </c>
      <c r="F2956" s="203" t="s">
        <v>3878</v>
      </c>
      <c r="G2956" s="205">
        <v>1</v>
      </c>
      <c r="H2956" s="203" t="s">
        <v>79</v>
      </c>
      <c r="I2956" s="203" t="s">
        <v>734</v>
      </c>
      <c r="J2956" s="203" t="s">
        <v>2863</v>
      </c>
      <c r="K2956" s="203" t="s">
        <v>629</v>
      </c>
      <c r="L2956" s="211">
        <v>41528.654328703698</v>
      </c>
      <c r="M2956" s="203" t="s">
        <v>630</v>
      </c>
      <c r="N2956" s="212">
        <v>5</v>
      </c>
      <c r="O2956" s="203" t="s">
        <v>656</v>
      </c>
      <c r="P2956" s="212">
        <v>242762.8</v>
      </c>
      <c r="Q2956" s="205">
        <v>1</v>
      </c>
      <c r="R2956" s="203" t="s">
        <v>629</v>
      </c>
      <c r="S2956" s="203" t="s">
        <v>629</v>
      </c>
      <c r="T2956" s="212" t="s">
        <v>629</v>
      </c>
      <c r="U2956" s="224" t="s">
        <v>629</v>
      </c>
    </row>
    <row r="2957" spans="1:21" s="183" customFormat="1" hidden="1">
      <c r="A2957" s="203" t="s">
        <v>622</v>
      </c>
      <c r="B2957" s="203" t="s">
        <v>623</v>
      </c>
      <c r="C2957" s="203" t="s">
        <v>624</v>
      </c>
      <c r="D2957" s="203"/>
      <c r="E2957" s="203" t="s">
        <v>629</v>
      </c>
      <c r="F2957" s="203" t="s">
        <v>3879</v>
      </c>
      <c r="G2957" s="205">
        <v>1</v>
      </c>
      <c r="H2957" s="203" t="s">
        <v>79</v>
      </c>
      <c r="I2957" s="203" t="s">
        <v>2335</v>
      </c>
      <c r="J2957" s="203" t="s">
        <v>2336</v>
      </c>
      <c r="K2957" s="203" t="s">
        <v>629</v>
      </c>
      <c r="L2957" s="211">
        <v>41533.539664351898</v>
      </c>
      <c r="M2957" s="203" t="s">
        <v>630</v>
      </c>
      <c r="N2957" s="212">
        <v>2</v>
      </c>
      <c r="O2957" s="203" t="s">
        <v>631</v>
      </c>
      <c r="P2957" s="212">
        <v>181350</v>
      </c>
      <c r="Q2957" s="205">
        <v>1</v>
      </c>
      <c r="R2957" s="203" t="s">
        <v>629</v>
      </c>
      <c r="S2957" s="203" t="s">
        <v>629</v>
      </c>
      <c r="T2957" s="212" t="s">
        <v>629</v>
      </c>
      <c r="U2957" s="224" t="s">
        <v>629</v>
      </c>
    </row>
    <row r="2958" spans="1:21" s="183" customFormat="1" hidden="1">
      <c r="A2958" s="203" t="s">
        <v>622</v>
      </c>
      <c r="B2958" s="203" t="s">
        <v>623</v>
      </c>
      <c r="C2958" s="203" t="s">
        <v>624</v>
      </c>
      <c r="D2958" s="203"/>
      <c r="E2958" s="203" t="s">
        <v>629</v>
      </c>
      <c r="F2958" s="203" t="s">
        <v>3880</v>
      </c>
      <c r="G2958" s="205">
        <v>1</v>
      </c>
      <c r="H2958" s="203" t="s">
        <v>79</v>
      </c>
      <c r="I2958" s="203" t="s">
        <v>1365</v>
      </c>
      <c r="J2958" s="203" t="s">
        <v>1366</v>
      </c>
      <c r="K2958" s="203" t="s">
        <v>629</v>
      </c>
      <c r="L2958" s="211">
        <v>41530.677094907398</v>
      </c>
      <c r="M2958" s="203" t="s">
        <v>630</v>
      </c>
      <c r="N2958" s="212">
        <v>1</v>
      </c>
      <c r="O2958" s="203" t="s">
        <v>664</v>
      </c>
      <c r="P2958" s="212">
        <v>914375</v>
      </c>
      <c r="Q2958" s="205">
        <v>1</v>
      </c>
      <c r="R2958" s="203" t="s">
        <v>629</v>
      </c>
      <c r="S2958" s="203" t="s">
        <v>629</v>
      </c>
      <c r="T2958" s="212" t="s">
        <v>629</v>
      </c>
      <c r="U2958" s="224" t="s">
        <v>629</v>
      </c>
    </row>
    <row r="2959" spans="1:21" s="183" customFormat="1" hidden="1">
      <c r="A2959" s="203" t="s">
        <v>622</v>
      </c>
      <c r="B2959" s="203" t="s">
        <v>623</v>
      </c>
      <c r="C2959" s="203" t="s">
        <v>624</v>
      </c>
      <c r="D2959" s="203"/>
      <c r="E2959" s="203" t="s">
        <v>629</v>
      </c>
      <c r="F2959" s="203" t="s">
        <v>3880</v>
      </c>
      <c r="G2959" s="205">
        <v>2</v>
      </c>
      <c r="H2959" s="203" t="s">
        <v>79</v>
      </c>
      <c r="I2959" s="203" t="s">
        <v>783</v>
      </c>
      <c r="J2959" s="203" t="s">
        <v>466</v>
      </c>
      <c r="K2959" s="203" t="s">
        <v>629</v>
      </c>
      <c r="L2959" s="211">
        <v>41530.677094907398</v>
      </c>
      <c r="M2959" s="203" t="s">
        <v>630</v>
      </c>
      <c r="N2959" s="212">
        <v>2</v>
      </c>
      <c r="O2959" s="203" t="s">
        <v>664</v>
      </c>
      <c r="P2959" s="212">
        <v>248186</v>
      </c>
      <c r="Q2959" s="205">
        <v>1</v>
      </c>
      <c r="R2959" s="203" t="s">
        <v>629</v>
      </c>
      <c r="S2959" s="203" t="s">
        <v>629</v>
      </c>
      <c r="T2959" s="212" t="s">
        <v>629</v>
      </c>
      <c r="U2959" s="224" t="s">
        <v>629</v>
      </c>
    </row>
    <row r="2960" spans="1:21" s="183" customFormat="1" hidden="1">
      <c r="A2960" s="203" t="s">
        <v>622</v>
      </c>
      <c r="B2960" s="203" t="s">
        <v>623</v>
      </c>
      <c r="C2960" s="203" t="s">
        <v>624</v>
      </c>
      <c r="D2960" s="203"/>
      <c r="E2960" s="203" t="s">
        <v>629</v>
      </c>
      <c r="F2960" s="203" t="s">
        <v>3881</v>
      </c>
      <c r="G2960" s="205">
        <v>1</v>
      </c>
      <c r="H2960" s="203" t="s">
        <v>79</v>
      </c>
      <c r="I2960" s="203" t="s">
        <v>2766</v>
      </c>
      <c r="J2960" s="203" t="s">
        <v>2767</v>
      </c>
      <c r="K2960" s="203" t="s">
        <v>629</v>
      </c>
      <c r="L2960" s="211">
        <v>41572.666944444398</v>
      </c>
      <c r="M2960" s="203" t="s">
        <v>630</v>
      </c>
      <c r="N2960" s="212">
        <v>4</v>
      </c>
      <c r="O2960" s="203" t="s">
        <v>725</v>
      </c>
      <c r="P2960" s="212">
        <v>0</v>
      </c>
      <c r="Q2960" s="205">
        <v>1</v>
      </c>
      <c r="R2960" s="203" t="s">
        <v>629</v>
      </c>
      <c r="S2960" s="203" t="s">
        <v>629</v>
      </c>
      <c r="T2960" s="212" t="s">
        <v>629</v>
      </c>
      <c r="U2960" s="224" t="s">
        <v>629</v>
      </c>
    </row>
    <row r="2961" spans="1:21" s="183" customFormat="1" hidden="1">
      <c r="A2961" s="203" t="s">
        <v>622</v>
      </c>
      <c r="B2961" s="203" t="s">
        <v>623</v>
      </c>
      <c r="C2961" s="203" t="s">
        <v>624</v>
      </c>
      <c r="D2961" s="203"/>
      <c r="E2961" s="203" t="s">
        <v>629</v>
      </c>
      <c r="F2961" s="203" t="s">
        <v>3881</v>
      </c>
      <c r="G2961" s="205">
        <v>2</v>
      </c>
      <c r="H2961" s="203" t="s">
        <v>79</v>
      </c>
      <c r="I2961" s="203" t="s">
        <v>2764</v>
      </c>
      <c r="J2961" s="203" t="s">
        <v>3882</v>
      </c>
      <c r="K2961" s="203" t="s">
        <v>629</v>
      </c>
      <c r="L2961" s="211">
        <v>41572.666944444398</v>
      </c>
      <c r="M2961" s="203" t="s">
        <v>630</v>
      </c>
      <c r="N2961" s="212">
        <v>4</v>
      </c>
      <c r="O2961" s="203" t="s">
        <v>631</v>
      </c>
      <c r="P2961" s="212">
        <v>0</v>
      </c>
      <c r="Q2961" s="205">
        <v>1</v>
      </c>
      <c r="R2961" s="203" t="s">
        <v>629</v>
      </c>
      <c r="S2961" s="203" t="s">
        <v>629</v>
      </c>
      <c r="T2961" s="212" t="s">
        <v>629</v>
      </c>
      <c r="U2961" s="224" t="s">
        <v>629</v>
      </c>
    </row>
    <row r="2962" spans="1:21" s="183" customFormat="1" hidden="1">
      <c r="A2962" s="203" t="s">
        <v>622</v>
      </c>
      <c r="B2962" s="203" t="s">
        <v>623</v>
      </c>
      <c r="C2962" s="203" t="s">
        <v>624</v>
      </c>
      <c r="D2962" s="203"/>
      <c r="E2962" s="203" t="s">
        <v>629</v>
      </c>
      <c r="F2962" s="203" t="s">
        <v>3883</v>
      </c>
      <c r="G2962" s="205">
        <v>1</v>
      </c>
      <c r="H2962" s="203" t="s">
        <v>79</v>
      </c>
      <c r="I2962" s="203" t="s">
        <v>783</v>
      </c>
      <c r="J2962" s="203" t="s">
        <v>466</v>
      </c>
      <c r="K2962" s="203" t="s">
        <v>629</v>
      </c>
      <c r="L2962" s="211">
        <v>41535.666886574101</v>
      </c>
      <c r="M2962" s="203" t="s">
        <v>630</v>
      </c>
      <c r="N2962" s="212">
        <v>1</v>
      </c>
      <c r="O2962" s="203" t="s">
        <v>664</v>
      </c>
      <c r="P2962" s="212">
        <v>124093</v>
      </c>
      <c r="Q2962" s="205">
        <v>1</v>
      </c>
      <c r="R2962" s="203" t="s">
        <v>629</v>
      </c>
      <c r="S2962" s="203" t="s">
        <v>629</v>
      </c>
      <c r="T2962" s="212" t="s">
        <v>629</v>
      </c>
      <c r="U2962" s="224" t="s">
        <v>629</v>
      </c>
    </row>
    <row r="2963" spans="1:21" s="183" customFormat="1" hidden="1">
      <c r="A2963" s="203" t="s">
        <v>622</v>
      </c>
      <c r="B2963" s="203" t="s">
        <v>623</v>
      </c>
      <c r="C2963" s="203" t="s">
        <v>624</v>
      </c>
      <c r="D2963" s="203"/>
      <c r="E2963" s="203" t="s">
        <v>629</v>
      </c>
      <c r="F2963" s="203" t="s">
        <v>3884</v>
      </c>
      <c r="G2963" s="205">
        <v>1</v>
      </c>
      <c r="H2963" s="203" t="s">
        <v>79</v>
      </c>
      <c r="I2963" s="203" t="s">
        <v>3885</v>
      </c>
      <c r="J2963" s="203" t="s">
        <v>3886</v>
      </c>
      <c r="K2963" s="203" t="s">
        <v>629</v>
      </c>
      <c r="L2963" s="211">
        <v>41563.396759259304</v>
      </c>
      <c r="M2963" s="203" t="s">
        <v>630</v>
      </c>
      <c r="N2963" s="212">
        <v>20</v>
      </c>
      <c r="O2963" s="203" t="s">
        <v>631</v>
      </c>
      <c r="P2963" s="212">
        <v>0</v>
      </c>
      <c r="Q2963" s="205">
        <v>1</v>
      </c>
      <c r="R2963" s="203" t="s">
        <v>629</v>
      </c>
      <c r="S2963" s="203" t="s">
        <v>629</v>
      </c>
      <c r="T2963" s="212" t="s">
        <v>629</v>
      </c>
      <c r="U2963" s="224" t="s">
        <v>629</v>
      </c>
    </row>
    <row r="2964" spans="1:21" s="183" customFormat="1" hidden="1">
      <c r="A2964" s="203" t="s">
        <v>622</v>
      </c>
      <c r="B2964" s="203" t="s">
        <v>623</v>
      </c>
      <c r="C2964" s="203" t="s">
        <v>624</v>
      </c>
      <c r="D2964" s="203"/>
      <c r="E2964" s="203" t="s">
        <v>629</v>
      </c>
      <c r="F2964" s="203" t="s">
        <v>3079</v>
      </c>
      <c r="G2964" s="205">
        <v>1</v>
      </c>
      <c r="H2964" s="203" t="s">
        <v>79</v>
      </c>
      <c r="I2964" s="203" t="s">
        <v>1722</v>
      </c>
      <c r="J2964" s="203" t="s">
        <v>2942</v>
      </c>
      <c r="K2964" s="203" t="s">
        <v>629</v>
      </c>
      <c r="L2964" s="211">
        <v>41544.666956018496</v>
      </c>
      <c r="M2964" s="203" t="s">
        <v>630</v>
      </c>
      <c r="N2964" s="212">
        <v>5</v>
      </c>
      <c r="O2964" s="203" t="s">
        <v>656</v>
      </c>
      <c r="P2964" s="212">
        <v>705870</v>
      </c>
      <c r="Q2964" s="205">
        <v>1</v>
      </c>
      <c r="R2964" s="203" t="s">
        <v>629</v>
      </c>
      <c r="S2964" s="203" t="s">
        <v>629</v>
      </c>
      <c r="T2964" s="212" t="s">
        <v>629</v>
      </c>
      <c r="U2964" s="224" t="s">
        <v>629</v>
      </c>
    </row>
    <row r="2965" spans="1:21" s="183" customFormat="1" hidden="1">
      <c r="A2965" s="203" t="s">
        <v>622</v>
      </c>
      <c r="B2965" s="203" t="s">
        <v>623</v>
      </c>
      <c r="C2965" s="203" t="s">
        <v>624</v>
      </c>
      <c r="D2965" s="203"/>
      <c r="E2965" s="203" t="s">
        <v>629</v>
      </c>
      <c r="F2965" s="203" t="s">
        <v>3887</v>
      </c>
      <c r="G2965" s="205">
        <v>1</v>
      </c>
      <c r="H2965" s="203" t="s">
        <v>79</v>
      </c>
      <c r="I2965" s="203" t="s">
        <v>2272</v>
      </c>
      <c r="J2965" s="203" t="s">
        <v>2273</v>
      </c>
      <c r="K2965" s="203" t="s">
        <v>629</v>
      </c>
      <c r="L2965" s="211">
        <v>41548.6891203704</v>
      </c>
      <c r="M2965" s="203" t="s">
        <v>630</v>
      </c>
      <c r="N2965" s="212">
        <v>1</v>
      </c>
      <c r="O2965" s="203" t="s">
        <v>950</v>
      </c>
      <c r="P2965" s="212">
        <v>237500</v>
      </c>
      <c r="Q2965" s="205">
        <v>1</v>
      </c>
      <c r="R2965" s="203" t="s">
        <v>629</v>
      </c>
      <c r="S2965" s="203" t="s">
        <v>629</v>
      </c>
      <c r="T2965" s="212" t="s">
        <v>629</v>
      </c>
      <c r="U2965" s="224" t="s">
        <v>629</v>
      </c>
    </row>
    <row r="2966" spans="1:21" s="183" customFormat="1" hidden="1">
      <c r="A2966" s="203" t="s">
        <v>622</v>
      </c>
      <c r="B2966" s="203" t="s">
        <v>623</v>
      </c>
      <c r="C2966" s="203" t="s">
        <v>624</v>
      </c>
      <c r="D2966" s="203"/>
      <c r="E2966" s="203" t="s">
        <v>629</v>
      </c>
      <c r="F2966" s="203" t="s">
        <v>3888</v>
      </c>
      <c r="G2966" s="205">
        <v>1</v>
      </c>
      <c r="H2966" s="203" t="s">
        <v>79</v>
      </c>
      <c r="I2966" s="203" t="s">
        <v>1120</v>
      </c>
      <c r="J2966" s="203" t="s">
        <v>1121</v>
      </c>
      <c r="K2966" s="203" t="s">
        <v>629</v>
      </c>
      <c r="L2966" s="211">
        <v>41547.666840277801</v>
      </c>
      <c r="M2966" s="203" t="s">
        <v>630</v>
      </c>
      <c r="N2966" s="212">
        <v>10</v>
      </c>
      <c r="O2966" s="203" t="s">
        <v>631</v>
      </c>
      <c r="P2966" s="212">
        <v>135000</v>
      </c>
      <c r="Q2966" s="205">
        <v>1</v>
      </c>
      <c r="R2966" s="203" t="s">
        <v>629</v>
      </c>
      <c r="S2966" s="203" t="s">
        <v>629</v>
      </c>
      <c r="T2966" s="212" t="s">
        <v>629</v>
      </c>
      <c r="U2966" s="224" t="s">
        <v>629</v>
      </c>
    </row>
    <row r="2967" spans="1:21" s="183" customFormat="1" hidden="1">
      <c r="A2967" s="203" t="s">
        <v>622</v>
      </c>
      <c r="B2967" s="203" t="s">
        <v>623</v>
      </c>
      <c r="C2967" s="203" t="s">
        <v>624</v>
      </c>
      <c r="D2967" s="203"/>
      <c r="E2967" s="203" t="s">
        <v>629</v>
      </c>
      <c r="F2967" s="203" t="s">
        <v>3889</v>
      </c>
      <c r="G2967" s="205">
        <v>1</v>
      </c>
      <c r="H2967" s="203" t="s">
        <v>79</v>
      </c>
      <c r="I2967" s="203" t="s">
        <v>1735</v>
      </c>
      <c r="J2967" s="203" t="s">
        <v>1736</v>
      </c>
      <c r="K2967" s="203" t="s">
        <v>629</v>
      </c>
      <c r="L2967" s="211">
        <v>41569.387106481503</v>
      </c>
      <c r="M2967" s="203" t="s">
        <v>630</v>
      </c>
      <c r="N2967" s="212">
        <v>1</v>
      </c>
      <c r="O2967" s="203" t="s">
        <v>675</v>
      </c>
      <c r="P2967" s="212">
        <v>2572515</v>
      </c>
      <c r="Q2967" s="205">
        <v>1</v>
      </c>
      <c r="R2967" s="203" t="s">
        <v>629</v>
      </c>
      <c r="S2967" s="203" t="s">
        <v>629</v>
      </c>
      <c r="T2967" s="212" t="s">
        <v>629</v>
      </c>
      <c r="U2967" s="224" t="s">
        <v>629</v>
      </c>
    </row>
    <row r="2968" spans="1:21" s="183" customFormat="1" hidden="1">
      <c r="A2968" s="203" t="s">
        <v>622</v>
      </c>
      <c r="B2968" s="203" t="s">
        <v>623</v>
      </c>
      <c r="C2968" s="203" t="s">
        <v>624</v>
      </c>
      <c r="D2968" s="203"/>
      <c r="E2968" s="203" t="s">
        <v>629</v>
      </c>
      <c r="F2968" s="203" t="s">
        <v>3890</v>
      </c>
      <c r="G2968" s="205">
        <v>1</v>
      </c>
      <c r="H2968" s="203" t="s">
        <v>79</v>
      </c>
      <c r="I2968" s="203" t="s">
        <v>1365</v>
      </c>
      <c r="J2968" s="203" t="s">
        <v>1366</v>
      </c>
      <c r="K2968" s="203" t="s">
        <v>629</v>
      </c>
      <c r="L2968" s="211">
        <v>41556.620370370401</v>
      </c>
      <c r="M2968" s="203" t="s">
        <v>630</v>
      </c>
      <c r="N2968" s="212">
        <v>1</v>
      </c>
      <c r="O2968" s="203" t="s">
        <v>664</v>
      </c>
      <c r="P2968" s="212">
        <v>914375</v>
      </c>
      <c r="Q2968" s="205">
        <v>1</v>
      </c>
      <c r="R2968" s="203" t="s">
        <v>629</v>
      </c>
      <c r="S2968" s="203" t="s">
        <v>629</v>
      </c>
      <c r="T2968" s="212" t="s">
        <v>629</v>
      </c>
      <c r="U2968" s="224" t="s">
        <v>629</v>
      </c>
    </row>
    <row r="2969" spans="1:21" s="183" customFormat="1" hidden="1">
      <c r="A2969" s="203" t="s">
        <v>622</v>
      </c>
      <c r="B2969" s="203" t="s">
        <v>623</v>
      </c>
      <c r="C2969" s="203" t="s">
        <v>624</v>
      </c>
      <c r="D2969" s="203"/>
      <c r="E2969" s="203" t="s">
        <v>629</v>
      </c>
      <c r="F2969" s="203" t="s">
        <v>3309</v>
      </c>
      <c r="G2969" s="205">
        <v>1</v>
      </c>
      <c r="H2969" s="203" t="s">
        <v>79</v>
      </c>
      <c r="I2969" s="203" t="s">
        <v>2655</v>
      </c>
      <c r="J2969" s="203" t="s">
        <v>2656</v>
      </c>
      <c r="K2969" s="203" t="s">
        <v>629</v>
      </c>
      <c r="L2969" s="211">
        <v>41563.3195486111</v>
      </c>
      <c r="M2969" s="203" t="s">
        <v>655</v>
      </c>
      <c r="N2969" s="212">
        <v>4</v>
      </c>
      <c r="O2969" s="203" t="s">
        <v>675</v>
      </c>
      <c r="P2969" s="212">
        <v>484000</v>
      </c>
      <c r="Q2969" s="205">
        <v>1</v>
      </c>
      <c r="R2969" s="203" t="s">
        <v>629</v>
      </c>
      <c r="S2969" s="203" t="s">
        <v>629</v>
      </c>
      <c r="T2969" s="212" t="s">
        <v>629</v>
      </c>
      <c r="U2969" s="224" t="s">
        <v>629</v>
      </c>
    </row>
    <row r="2970" spans="1:21" s="183" customFormat="1" hidden="1">
      <c r="A2970" s="203" t="s">
        <v>622</v>
      </c>
      <c r="B2970" s="203" t="s">
        <v>623</v>
      </c>
      <c r="C2970" s="203" t="s">
        <v>624</v>
      </c>
      <c r="D2970" s="203"/>
      <c r="E2970" s="203" t="s">
        <v>629</v>
      </c>
      <c r="F2970" s="203" t="s">
        <v>3891</v>
      </c>
      <c r="G2970" s="205">
        <v>1</v>
      </c>
      <c r="H2970" s="203" t="s">
        <v>79</v>
      </c>
      <c r="I2970" s="203" t="s">
        <v>1864</v>
      </c>
      <c r="J2970" s="203" t="s">
        <v>1865</v>
      </c>
      <c r="K2970" s="203" t="s">
        <v>629</v>
      </c>
      <c r="L2970" s="211">
        <v>41568.6463657407</v>
      </c>
      <c r="M2970" s="203" t="s">
        <v>630</v>
      </c>
      <c r="N2970" s="212">
        <v>9</v>
      </c>
      <c r="O2970" s="203" t="s">
        <v>631</v>
      </c>
      <c r="P2970" s="212">
        <v>3999600</v>
      </c>
      <c r="Q2970" s="205">
        <v>1</v>
      </c>
      <c r="R2970" s="203" t="s">
        <v>629</v>
      </c>
      <c r="S2970" s="203" t="s">
        <v>629</v>
      </c>
      <c r="T2970" s="212" t="s">
        <v>629</v>
      </c>
      <c r="U2970" s="224" t="s">
        <v>629</v>
      </c>
    </row>
    <row r="2971" spans="1:21" s="183" customFormat="1" hidden="1">
      <c r="A2971" s="203" t="s">
        <v>622</v>
      </c>
      <c r="B2971" s="203" t="s">
        <v>623</v>
      </c>
      <c r="C2971" s="203" t="s">
        <v>624</v>
      </c>
      <c r="D2971" s="203"/>
      <c r="E2971" s="203" t="s">
        <v>629</v>
      </c>
      <c r="F2971" s="203" t="s">
        <v>3891</v>
      </c>
      <c r="G2971" s="205">
        <v>2</v>
      </c>
      <c r="H2971" s="203" t="s">
        <v>79</v>
      </c>
      <c r="I2971" s="203" t="s">
        <v>3892</v>
      </c>
      <c r="J2971" s="203" t="s">
        <v>3893</v>
      </c>
      <c r="K2971" s="203" t="s">
        <v>629</v>
      </c>
      <c r="L2971" s="211">
        <v>41568.646273148202</v>
      </c>
      <c r="M2971" s="203" t="s">
        <v>630</v>
      </c>
      <c r="N2971" s="212">
        <v>21</v>
      </c>
      <c r="O2971" s="203" t="s">
        <v>631</v>
      </c>
      <c r="P2971" s="212">
        <v>13873860</v>
      </c>
      <c r="Q2971" s="205">
        <v>1</v>
      </c>
      <c r="R2971" s="203" t="s">
        <v>629</v>
      </c>
      <c r="S2971" s="203" t="s">
        <v>629</v>
      </c>
      <c r="T2971" s="212" t="s">
        <v>629</v>
      </c>
      <c r="U2971" s="224" t="s">
        <v>629</v>
      </c>
    </row>
    <row r="2972" spans="1:21" s="183" customFormat="1" hidden="1">
      <c r="A2972" s="203" t="s">
        <v>622</v>
      </c>
      <c r="B2972" s="203" t="s">
        <v>623</v>
      </c>
      <c r="C2972" s="203" t="s">
        <v>624</v>
      </c>
      <c r="D2972" s="203"/>
      <c r="E2972" s="203" t="s">
        <v>629</v>
      </c>
      <c r="F2972" s="203" t="s">
        <v>3891</v>
      </c>
      <c r="G2972" s="205">
        <v>3</v>
      </c>
      <c r="H2972" s="203" t="s">
        <v>79</v>
      </c>
      <c r="I2972" s="203" t="s">
        <v>3894</v>
      </c>
      <c r="J2972" s="203" t="s">
        <v>3895</v>
      </c>
      <c r="K2972" s="203" t="s">
        <v>629</v>
      </c>
      <c r="L2972" s="211">
        <v>41568.646261574097</v>
      </c>
      <c r="M2972" s="203" t="s">
        <v>630</v>
      </c>
      <c r="N2972" s="212">
        <v>100</v>
      </c>
      <c r="O2972" s="203" t="s">
        <v>1861</v>
      </c>
      <c r="P2972" s="212">
        <v>82500</v>
      </c>
      <c r="Q2972" s="205">
        <v>1</v>
      </c>
      <c r="R2972" s="203" t="s">
        <v>629</v>
      </c>
      <c r="S2972" s="203" t="s">
        <v>629</v>
      </c>
      <c r="T2972" s="212" t="s">
        <v>629</v>
      </c>
      <c r="U2972" s="224" t="s">
        <v>629</v>
      </c>
    </row>
    <row r="2973" spans="1:21" s="183" customFormat="1" hidden="1">
      <c r="A2973" s="203" t="s">
        <v>622</v>
      </c>
      <c r="B2973" s="203" t="s">
        <v>623</v>
      </c>
      <c r="C2973" s="203" t="s">
        <v>624</v>
      </c>
      <c r="D2973" s="203"/>
      <c r="E2973" s="203" t="s">
        <v>629</v>
      </c>
      <c r="F2973" s="203" t="s">
        <v>3896</v>
      </c>
      <c r="G2973" s="205">
        <v>1</v>
      </c>
      <c r="H2973" s="203" t="s">
        <v>79</v>
      </c>
      <c r="I2973" s="203" t="s">
        <v>1465</v>
      </c>
      <c r="J2973" s="203" t="s">
        <v>1466</v>
      </c>
      <c r="K2973" s="203" t="s">
        <v>629</v>
      </c>
      <c r="L2973" s="211">
        <v>41576.692858796298</v>
      </c>
      <c r="M2973" s="203" t="s">
        <v>630</v>
      </c>
      <c r="N2973" s="212">
        <v>24</v>
      </c>
      <c r="O2973" s="203" t="s">
        <v>725</v>
      </c>
      <c r="P2973" s="212">
        <v>498960</v>
      </c>
      <c r="Q2973" s="205">
        <v>1</v>
      </c>
      <c r="R2973" s="203" t="s">
        <v>629</v>
      </c>
      <c r="S2973" s="203" t="s">
        <v>629</v>
      </c>
      <c r="T2973" s="212" t="s">
        <v>629</v>
      </c>
      <c r="U2973" s="224" t="s">
        <v>629</v>
      </c>
    </row>
    <row r="2974" spans="1:21" s="183" customFormat="1" hidden="1">
      <c r="A2974" s="203" t="s">
        <v>622</v>
      </c>
      <c r="B2974" s="203" t="s">
        <v>623</v>
      </c>
      <c r="C2974" s="203" t="s">
        <v>624</v>
      </c>
      <c r="D2974" s="203"/>
      <c r="E2974" s="203" t="s">
        <v>629</v>
      </c>
      <c r="F2974" s="203" t="s">
        <v>3896</v>
      </c>
      <c r="G2974" s="205">
        <v>2</v>
      </c>
      <c r="H2974" s="203" t="s">
        <v>79</v>
      </c>
      <c r="I2974" s="203" t="s">
        <v>847</v>
      </c>
      <c r="J2974" s="203" t="s">
        <v>848</v>
      </c>
      <c r="K2974" s="203" t="s">
        <v>629</v>
      </c>
      <c r="L2974" s="211">
        <v>41576.692858796298</v>
      </c>
      <c r="M2974" s="203" t="s">
        <v>630</v>
      </c>
      <c r="N2974" s="212">
        <v>10</v>
      </c>
      <c r="O2974" s="203" t="s">
        <v>631</v>
      </c>
      <c r="P2974" s="212">
        <v>151250</v>
      </c>
      <c r="Q2974" s="205">
        <v>1</v>
      </c>
      <c r="R2974" s="203" t="s">
        <v>629</v>
      </c>
      <c r="S2974" s="203" t="s">
        <v>629</v>
      </c>
      <c r="T2974" s="212" t="s">
        <v>629</v>
      </c>
      <c r="U2974" s="224" t="s">
        <v>629</v>
      </c>
    </row>
    <row r="2975" spans="1:21" s="183" customFormat="1" hidden="1">
      <c r="A2975" s="203" t="s">
        <v>622</v>
      </c>
      <c r="B2975" s="203" t="s">
        <v>623</v>
      </c>
      <c r="C2975" s="203" t="s">
        <v>624</v>
      </c>
      <c r="D2975" s="203"/>
      <c r="E2975" s="203" t="s">
        <v>629</v>
      </c>
      <c r="F2975" s="203" t="s">
        <v>3896</v>
      </c>
      <c r="G2975" s="205">
        <v>3</v>
      </c>
      <c r="H2975" s="203" t="s">
        <v>79</v>
      </c>
      <c r="I2975" s="203" t="s">
        <v>1009</v>
      </c>
      <c r="J2975" s="203" t="s">
        <v>1010</v>
      </c>
      <c r="K2975" s="203" t="s">
        <v>629</v>
      </c>
      <c r="L2975" s="211">
        <v>41576.692858796298</v>
      </c>
      <c r="M2975" s="203" t="s">
        <v>630</v>
      </c>
      <c r="N2975" s="212">
        <v>2</v>
      </c>
      <c r="O2975" s="203" t="s">
        <v>1011</v>
      </c>
      <c r="P2975" s="212">
        <v>108680</v>
      </c>
      <c r="Q2975" s="205">
        <v>1</v>
      </c>
      <c r="R2975" s="203" t="s">
        <v>629</v>
      </c>
      <c r="S2975" s="203" t="s">
        <v>629</v>
      </c>
      <c r="T2975" s="212" t="s">
        <v>629</v>
      </c>
      <c r="U2975" s="224" t="s">
        <v>629</v>
      </c>
    </row>
    <row r="2976" spans="1:21" s="183" customFormat="1" hidden="1">
      <c r="A2976" s="203" t="s">
        <v>622</v>
      </c>
      <c r="B2976" s="203" t="s">
        <v>623</v>
      </c>
      <c r="C2976" s="203" t="s">
        <v>624</v>
      </c>
      <c r="D2976" s="203"/>
      <c r="E2976" s="203" t="s">
        <v>629</v>
      </c>
      <c r="F2976" s="203" t="s">
        <v>3897</v>
      </c>
      <c r="G2976" s="205">
        <v>1</v>
      </c>
      <c r="H2976" s="203" t="s">
        <v>79</v>
      </c>
      <c r="I2976" s="203" t="s">
        <v>3824</v>
      </c>
      <c r="J2976" s="203" t="s">
        <v>3825</v>
      </c>
      <c r="K2976" s="203" t="s">
        <v>629</v>
      </c>
      <c r="L2976" s="211">
        <v>41577.585381944402</v>
      </c>
      <c r="M2976" s="203" t="s">
        <v>630</v>
      </c>
      <c r="N2976" s="212">
        <v>1</v>
      </c>
      <c r="O2976" s="203" t="s">
        <v>631</v>
      </c>
      <c r="P2976" s="212">
        <v>33000</v>
      </c>
      <c r="Q2976" s="205">
        <v>1</v>
      </c>
      <c r="R2976" s="203" t="s">
        <v>629</v>
      </c>
      <c r="S2976" s="203" t="s">
        <v>629</v>
      </c>
      <c r="T2976" s="212" t="s">
        <v>629</v>
      </c>
      <c r="U2976" s="224" t="s">
        <v>629</v>
      </c>
    </row>
    <row r="2977" spans="1:21" s="183" customFormat="1" hidden="1">
      <c r="A2977" s="203" t="s">
        <v>622</v>
      </c>
      <c r="B2977" s="203" t="s">
        <v>623</v>
      </c>
      <c r="C2977" s="203" t="s">
        <v>624</v>
      </c>
      <c r="D2977" s="203"/>
      <c r="E2977" s="203" t="s">
        <v>629</v>
      </c>
      <c r="F2977" s="203" t="s">
        <v>3898</v>
      </c>
      <c r="G2977" s="205">
        <v>1</v>
      </c>
      <c r="H2977" s="203" t="s">
        <v>79</v>
      </c>
      <c r="I2977" s="203" t="s">
        <v>826</v>
      </c>
      <c r="J2977" s="203" t="s">
        <v>527</v>
      </c>
      <c r="K2977" s="203" t="s">
        <v>634</v>
      </c>
      <c r="L2977" s="211">
        <v>41578.657962963</v>
      </c>
      <c r="M2977" s="203" t="s">
        <v>630</v>
      </c>
      <c r="N2977" s="212">
        <v>1</v>
      </c>
      <c r="O2977" s="203" t="s">
        <v>656</v>
      </c>
      <c r="P2977" s="212">
        <v>295625</v>
      </c>
      <c r="Q2977" s="205">
        <v>1</v>
      </c>
      <c r="R2977" s="203" t="s">
        <v>629</v>
      </c>
      <c r="S2977" s="203" t="s">
        <v>629</v>
      </c>
      <c r="T2977" s="212" t="s">
        <v>629</v>
      </c>
      <c r="U2977" s="224" t="s">
        <v>629</v>
      </c>
    </row>
    <row r="2978" spans="1:21" s="183" customFormat="1" hidden="1">
      <c r="A2978" s="203" t="s">
        <v>622</v>
      </c>
      <c r="B2978" s="203" t="s">
        <v>623</v>
      </c>
      <c r="C2978" s="203" t="s">
        <v>624</v>
      </c>
      <c r="D2978" s="203"/>
      <c r="E2978" s="203" t="s">
        <v>629</v>
      </c>
      <c r="F2978" s="203" t="s">
        <v>3898</v>
      </c>
      <c r="G2978" s="205">
        <v>2</v>
      </c>
      <c r="H2978" s="203" t="s">
        <v>79</v>
      </c>
      <c r="I2978" s="203" t="s">
        <v>1346</v>
      </c>
      <c r="J2978" s="203" t="s">
        <v>1347</v>
      </c>
      <c r="K2978" s="203" t="s">
        <v>629</v>
      </c>
      <c r="L2978" s="211">
        <v>41578.657962963</v>
      </c>
      <c r="M2978" s="203" t="s">
        <v>630</v>
      </c>
      <c r="N2978" s="212">
        <v>15</v>
      </c>
      <c r="O2978" s="203" t="s">
        <v>631</v>
      </c>
      <c r="P2978" s="212">
        <v>195300</v>
      </c>
      <c r="Q2978" s="205">
        <v>1</v>
      </c>
      <c r="R2978" s="203" t="s">
        <v>629</v>
      </c>
      <c r="S2978" s="203" t="s">
        <v>629</v>
      </c>
      <c r="T2978" s="212" t="s">
        <v>629</v>
      </c>
      <c r="U2978" s="224" t="s">
        <v>629</v>
      </c>
    </row>
    <row r="2979" spans="1:21" s="183" customFormat="1" hidden="1">
      <c r="A2979" s="203" t="s">
        <v>622</v>
      </c>
      <c r="B2979" s="203" t="s">
        <v>623</v>
      </c>
      <c r="C2979" s="203" t="s">
        <v>624</v>
      </c>
      <c r="D2979" s="203"/>
      <c r="E2979" s="203" t="s">
        <v>629</v>
      </c>
      <c r="F2979" s="203" t="s">
        <v>3899</v>
      </c>
      <c r="G2979" s="205">
        <v>1</v>
      </c>
      <c r="H2979" s="203" t="s">
        <v>79</v>
      </c>
      <c r="I2979" s="203" t="s">
        <v>3071</v>
      </c>
      <c r="J2979" s="203" t="s">
        <v>3072</v>
      </c>
      <c r="K2979" s="203" t="s">
        <v>629</v>
      </c>
      <c r="L2979" s="211">
        <v>41583.613773148201</v>
      </c>
      <c r="M2979" s="203" t="s">
        <v>630</v>
      </c>
      <c r="N2979" s="212">
        <v>1</v>
      </c>
      <c r="O2979" s="203" t="s">
        <v>631</v>
      </c>
      <c r="P2979" s="212">
        <v>0</v>
      </c>
      <c r="Q2979" s="205">
        <v>1</v>
      </c>
      <c r="R2979" s="203" t="s">
        <v>629</v>
      </c>
      <c r="S2979" s="203" t="s">
        <v>629</v>
      </c>
      <c r="T2979" s="212" t="s">
        <v>629</v>
      </c>
      <c r="U2979" s="224" t="s">
        <v>629</v>
      </c>
    </row>
    <row r="2980" spans="1:21" s="183" customFormat="1" hidden="1">
      <c r="A2980" s="203" t="s">
        <v>622</v>
      </c>
      <c r="B2980" s="203" t="s">
        <v>623</v>
      </c>
      <c r="C2980" s="203" t="s">
        <v>624</v>
      </c>
      <c r="D2980" s="203"/>
      <c r="E2980" s="203" t="s">
        <v>629</v>
      </c>
      <c r="F2980" s="203" t="s">
        <v>3900</v>
      </c>
      <c r="G2980" s="205">
        <v>1</v>
      </c>
      <c r="H2980" s="203" t="s">
        <v>79</v>
      </c>
      <c r="I2980" s="203" t="s">
        <v>3334</v>
      </c>
      <c r="J2980" s="203" t="s">
        <v>337</v>
      </c>
      <c r="K2980" s="203" t="s">
        <v>634</v>
      </c>
      <c r="L2980" s="211">
        <v>41581.333333333299</v>
      </c>
      <c r="M2980" s="203" t="s">
        <v>629</v>
      </c>
      <c r="N2980" s="212">
        <v>3</v>
      </c>
      <c r="O2980" s="203" t="s">
        <v>3336</v>
      </c>
      <c r="P2980" s="212">
        <v>0</v>
      </c>
      <c r="Q2980" s="205">
        <v>1</v>
      </c>
      <c r="R2980" s="203" t="s">
        <v>629</v>
      </c>
      <c r="S2980" s="203" t="s">
        <v>629</v>
      </c>
      <c r="T2980" s="212" t="s">
        <v>629</v>
      </c>
      <c r="U2980" s="224" t="s">
        <v>629</v>
      </c>
    </row>
    <row r="2981" spans="1:21" s="183" customFormat="1" hidden="1">
      <c r="A2981" s="203" t="s">
        <v>622</v>
      </c>
      <c r="B2981" s="203" t="s">
        <v>623</v>
      </c>
      <c r="C2981" s="203" t="s">
        <v>624</v>
      </c>
      <c r="D2981" s="203"/>
      <c r="E2981" s="203" t="s">
        <v>629</v>
      </c>
      <c r="F2981" s="203" t="s">
        <v>3901</v>
      </c>
      <c r="G2981" s="205">
        <v>1</v>
      </c>
      <c r="H2981" s="203" t="s">
        <v>79</v>
      </c>
      <c r="I2981" s="203" t="s">
        <v>2771</v>
      </c>
      <c r="J2981" s="203" t="s">
        <v>2772</v>
      </c>
      <c r="K2981" s="203" t="s">
        <v>629</v>
      </c>
      <c r="L2981" s="211">
        <v>41591.592824074098</v>
      </c>
      <c r="M2981" s="203" t="s">
        <v>630</v>
      </c>
      <c r="N2981" s="212">
        <v>20</v>
      </c>
      <c r="O2981" s="203" t="s">
        <v>631</v>
      </c>
      <c r="P2981" s="212">
        <v>1633500</v>
      </c>
      <c r="Q2981" s="205">
        <v>1</v>
      </c>
      <c r="R2981" s="203" t="s">
        <v>629</v>
      </c>
      <c r="S2981" s="203" t="s">
        <v>629</v>
      </c>
      <c r="T2981" s="212" t="s">
        <v>629</v>
      </c>
      <c r="U2981" s="224" t="s">
        <v>629</v>
      </c>
    </row>
    <row r="2982" spans="1:21" s="183" customFormat="1" hidden="1">
      <c r="A2982" s="203" t="s">
        <v>622</v>
      </c>
      <c r="B2982" s="203" t="s">
        <v>623</v>
      </c>
      <c r="C2982" s="203" t="s">
        <v>624</v>
      </c>
      <c r="D2982" s="203"/>
      <c r="E2982" s="203" t="s">
        <v>629</v>
      </c>
      <c r="F2982" s="203" t="s">
        <v>3902</v>
      </c>
      <c r="G2982" s="205">
        <v>1</v>
      </c>
      <c r="H2982" s="203" t="s">
        <v>79</v>
      </c>
      <c r="I2982" s="203" t="s">
        <v>2769</v>
      </c>
      <c r="J2982" s="203" t="s">
        <v>2770</v>
      </c>
      <c r="K2982" s="203" t="s">
        <v>629</v>
      </c>
      <c r="L2982" s="211">
        <v>41590.551956018498</v>
      </c>
      <c r="M2982" s="203" t="s">
        <v>630</v>
      </c>
      <c r="N2982" s="212">
        <v>6</v>
      </c>
      <c r="O2982" s="203" t="s">
        <v>725</v>
      </c>
      <c r="P2982" s="212">
        <v>78408</v>
      </c>
      <c r="Q2982" s="205">
        <v>1</v>
      </c>
      <c r="R2982" s="203" t="s">
        <v>629</v>
      </c>
      <c r="S2982" s="203" t="s">
        <v>629</v>
      </c>
      <c r="T2982" s="212" t="s">
        <v>629</v>
      </c>
      <c r="U2982" s="224" t="s">
        <v>629</v>
      </c>
    </row>
    <row r="2983" spans="1:21" s="183" customFormat="1" hidden="1">
      <c r="A2983" s="203" t="s">
        <v>622</v>
      </c>
      <c r="B2983" s="203" t="s">
        <v>623</v>
      </c>
      <c r="C2983" s="203" t="s">
        <v>624</v>
      </c>
      <c r="D2983" s="203"/>
      <c r="E2983" s="203" t="s">
        <v>629</v>
      </c>
      <c r="F2983" s="203" t="s">
        <v>3903</v>
      </c>
      <c r="G2983" s="205">
        <v>1</v>
      </c>
      <c r="H2983" s="203" t="s">
        <v>79</v>
      </c>
      <c r="I2983" s="203" t="s">
        <v>1302</v>
      </c>
      <c r="J2983" s="203" t="s">
        <v>449</v>
      </c>
      <c r="K2983" s="203" t="s">
        <v>629</v>
      </c>
      <c r="L2983" s="211">
        <v>41589.583344907398</v>
      </c>
      <c r="M2983" s="203" t="s">
        <v>630</v>
      </c>
      <c r="N2983" s="212">
        <v>4</v>
      </c>
      <c r="O2983" s="203" t="s">
        <v>631</v>
      </c>
      <c r="P2983" s="212">
        <v>157300</v>
      </c>
      <c r="Q2983" s="205">
        <v>1</v>
      </c>
      <c r="R2983" s="203" t="s">
        <v>629</v>
      </c>
      <c r="S2983" s="203" t="s">
        <v>629</v>
      </c>
      <c r="T2983" s="212" t="s">
        <v>629</v>
      </c>
      <c r="U2983" s="224" t="s">
        <v>629</v>
      </c>
    </row>
    <row r="2984" spans="1:21" s="183" customFormat="1" hidden="1">
      <c r="A2984" s="203" t="s">
        <v>622</v>
      </c>
      <c r="B2984" s="203" t="s">
        <v>623</v>
      </c>
      <c r="C2984" s="203" t="s">
        <v>624</v>
      </c>
      <c r="D2984" s="203"/>
      <c r="E2984" s="203" t="s">
        <v>629</v>
      </c>
      <c r="F2984" s="203" t="s">
        <v>3535</v>
      </c>
      <c r="G2984" s="205">
        <v>1</v>
      </c>
      <c r="H2984" s="203" t="s">
        <v>1017</v>
      </c>
      <c r="I2984" s="203" t="s">
        <v>3904</v>
      </c>
      <c r="J2984" s="203" t="s">
        <v>3905</v>
      </c>
      <c r="K2984" s="203" t="s">
        <v>629</v>
      </c>
      <c r="L2984" s="211">
        <v>41596.359629629602</v>
      </c>
      <c r="M2984" s="203" t="s">
        <v>629</v>
      </c>
      <c r="N2984" s="212">
        <v>1</v>
      </c>
      <c r="O2984" s="203" t="s">
        <v>629</v>
      </c>
      <c r="P2984" s="212">
        <v>0</v>
      </c>
      <c r="Q2984" s="205">
        <v>1</v>
      </c>
      <c r="R2984" s="203" t="s">
        <v>629</v>
      </c>
      <c r="S2984" s="203" t="s">
        <v>629</v>
      </c>
      <c r="T2984" s="212" t="s">
        <v>629</v>
      </c>
      <c r="U2984" s="224" t="s">
        <v>629</v>
      </c>
    </row>
    <row r="2985" spans="1:21" s="183" customFormat="1" hidden="1">
      <c r="A2985" s="203" t="s">
        <v>622</v>
      </c>
      <c r="B2985" s="203" t="s">
        <v>623</v>
      </c>
      <c r="C2985" s="203" t="s">
        <v>624</v>
      </c>
      <c r="D2985" s="203"/>
      <c r="E2985" s="203" t="s">
        <v>629</v>
      </c>
      <c r="F2985" s="203" t="s">
        <v>3906</v>
      </c>
      <c r="G2985" s="205">
        <v>1</v>
      </c>
      <c r="H2985" s="203" t="s">
        <v>79</v>
      </c>
      <c r="I2985" s="203" t="s">
        <v>732</v>
      </c>
      <c r="J2985" s="203" t="s">
        <v>1393</v>
      </c>
      <c r="K2985" s="203" t="s">
        <v>634</v>
      </c>
      <c r="L2985" s="211">
        <v>41593.637372685203</v>
      </c>
      <c r="M2985" s="203" t="s">
        <v>630</v>
      </c>
      <c r="N2985" s="212">
        <v>5</v>
      </c>
      <c r="O2985" s="203" t="s">
        <v>656</v>
      </c>
      <c r="P2985" s="212">
        <v>203500</v>
      </c>
      <c r="Q2985" s="205">
        <v>1</v>
      </c>
      <c r="R2985" s="203" t="s">
        <v>629</v>
      </c>
      <c r="S2985" s="203" t="s">
        <v>629</v>
      </c>
      <c r="T2985" s="212" t="s">
        <v>629</v>
      </c>
      <c r="U2985" s="224" t="s">
        <v>629</v>
      </c>
    </row>
    <row r="2986" spans="1:21" s="183" customFormat="1" hidden="1">
      <c r="A2986" s="203" t="s">
        <v>622</v>
      </c>
      <c r="B2986" s="203" t="s">
        <v>623</v>
      </c>
      <c r="C2986" s="203" t="s">
        <v>624</v>
      </c>
      <c r="D2986" s="203"/>
      <c r="E2986" s="203" t="s">
        <v>629</v>
      </c>
      <c r="F2986" s="203" t="s">
        <v>3906</v>
      </c>
      <c r="G2986" s="205">
        <v>2</v>
      </c>
      <c r="H2986" s="203" t="s">
        <v>79</v>
      </c>
      <c r="I2986" s="203" t="s">
        <v>826</v>
      </c>
      <c r="J2986" s="203" t="s">
        <v>527</v>
      </c>
      <c r="K2986" s="203" t="s">
        <v>634</v>
      </c>
      <c r="L2986" s="211">
        <v>41593.637372685203</v>
      </c>
      <c r="M2986" s="203" t="s">
        <v>630</v>
      </c>
      <c r="N2986" s="212">
        <v>5</v>
      </c>
      <c r="O2986" s="203" t="s">
        <v>656</v>
      </c>
      <c r="P2986" s="212">
        <v>1299375</v>
      </c>
      <c r="Q2986" s="205">
        <v>1</v>
      </c>
      <c r="R2986" s="203" t="s">
        <v>629</v>
      </c>
      <c r="S2986" s="203" t="s">
        <v>629</v>
      </c>
      <c r="T2986" s="212" t="s">
        <v>629</v>
      </c>
      <c r="U2986" s="224" t="s">
        <v>629</v>
      </c>
    </row>
    <row r="2987" spans="1:21" s="183" customFormat="1" hidden="1">
      <c r="A2987" s="203" t="s">
        <v>622</v>
      </c>
      <c r="B2987" s="203" t="s">
        <v>623</v>
      </c>
      <c r="C2987" s="203" t="s">
        <v>624</v>
      </c>
      <c r="D2987" s="203"/>
      <c r="E2987" s="203" t="s">
        <v>629</v>
      </c>
      <c r="F2987" s="203" t="s">
        <v>3907</v>
      </c>
      <c r="G2987" s="205">
        <v>1</v>
      </c>
      <c r="H2987" s="203" t="s">
        <v>79</v>
      </c>
      <c r="I2987" s="203" t="s">
        <v>2760</v>
      </c>
      <c r="J2987" s="203" t="s">
        <v>2761</v>
      </c>
      <c r="K2987" s="203" t="s">
        <v>2762</v>
      </c>
      <c r="L2987" s="211">
        <v>41596.679131944402</v>
      </c>
      <c r="M2987" s="203" t="s">
        <v>630</v>
      </c>
      <c r="N2987" s="212">
        <v>1</v>
      </c>
      <c r="O2987" s="203" t="s">
        <v>631</v>
      </c>
      <c r="P2987" s="212">
        <v>4752000</v>
      </c>
      <c r="Q2987" s="205">
        <v>1</v>
      </c>
      <c r="R2987" s="203" t="s">
        <v>629</v>
      </c>
      <c r="S2987" s="203" t="s">
        <v>629</v>
      </c>
      <c r="T2987" s="212" t="s">
        <v>629</v>
      </c>
      <c r="U2987" s="224" t="s">
        <v>629</v>
      </c>
    </row>
    <row r="2988" spans="1:21" s="183" customFormat="1" hidden="1">
      <c r="A2988" s="203" t="s">
        <v>622</v>
      </c>
      <c r="B2988" s="203" t="s">
        <v>623</v>
      </c>
      <c r="C2988" s="203" t="s">
        <v>624</v>
      </c>
      <c r="D2988" s="203"/>
      <c r="E2988" s="203" t="s">
        <v>629</v>
      </c>
      <c r="F2988" s="203" t="s">
        <v>3908</v>
      </c>
      <c r="G2988" s="205">
        <v>1</v>
      </c>
      <c r="H2988" s="203" t="s">
        <v>79</v>
      </c>
      <c r="I2988" s="203" t="s">
        <v>3497</v>
      </c>
      <c r="J2988" s="203" t="s">
        <v>3498</v>
      </c>
      <c r="K2988" s="203" t="s">
        <v>634</v>
      </c>
      <c r="L2988" s="211">
        <v>41599.666747685202</v>
      </c>
      <c r="M2988" s="203" t="s">
        <v>630</v>
      </c>
      <c r="N2988" s="212">
        <v>7</v>
      </c>
      <c r="O2988" s="203" t="s">
        <v>950</v>
      </c>
      <c r="P2988" s="212">
        <v>45718750</v>
      </c>
      <c r="Q2988" s="205">
        <v>1</v>
      </c>
      <c r="R2988" s="203" t="s">
        <v>629</v>
      </c>
      <c r="S2988" s="203" t="s">
        <v>629</v>
      </c>
      <c r="T2988" s="212" t="s">
        <v>629</v>
      </c>
      <c r="U2988" s="224" t="s">
        <v>629</v>
      </c>
    </row>
    <row r="2989" spans="1:21" s="183" customFormat="1" hidden="1">
      <c r="A2989" s="203" t="s">
        <v>622</v>
      </c>
      <c r="B2989" s="203" t="s">
        <v>623</v>
      </c>
      <c r="C2989" s="203" t="s">
        <v>624</v>
      </c>
      <c r="D2989" s="203"/>
      <c r="E2989" s="203" t="s">
        <v>629</v>
      </c>
      <c r="F2989" s="203" t="s">
        <v>3909</v>
      </c>
      <c r="G2989" s="205">
        <v>1</v>
      </c>
      <c r="H2989" s="203" t="s">
        <v>79</v>
      </c>
      <c r="I2989" s="203" t="s">
        <v>1091</v>
      </c>
      <c r="J2989" s="203" t="s">
        <v>1092</v>
      </c>
      <c r="K2989" s="203" t="s">
        <v>634</v>
      </c>
      <c r="L2989" s="211">
        <v>41607.372187499997</v>
      </c>
      <c r="M2989" s="203" t="s">
        <v>630</v>
      </c>
      <c r="N2989" s="212">
        <v>10</v>
      </c>
      <c r="O2989" s="203" t="s">
        <v>656</v>
      </c>
      <c r="P2989" s="212">
        <v>305138.59999999998</v>
      </c>
      <c r="Q2989" s="205">
        <v>1</v>
      </c>
      <c r="R2989" s="203" t="s">
        <v>629</v>
      </c>
      <c r="S2989" s="203" t="s">
        <v>629</v>
      </c>
      <c r="T2989" s="212" t="s">
        <v>629</v>
      </c>
      <c r="U2989" s="224" t="s">
        <v>629</v>
      </c>
    </row>
    <row r="2990" spans="1:21" s="183" customFormat="1" hidden="1">
      <c r="A2990" s="203" t="s">
        <v>622</v>
      </c>
      <c r="B2990" s="203" t="s">
        <v>623</v>
      </c>
      <c r="C2990" s="203" t="s">
        <v>624</v>
      </c>
      <c r="D2990" s="203"/>
      <c r="E2990" s="203" t="s">
        <v>629</v>
      </c>
      <c r="F2990" s="203" t="s">
        <v>3910</v>
      </c>
      <c r="G2990" s="205">
        <v>1</v>
      </c>
      <c r="H2990" s="203" t="s">
        <v>79</v>
      </c>
      <c r="I2990" s="203" t="s">
        <v>1095</v>
      </c>
      <c r="J2990" s="203" t="s">
        <v>376</v>
      </c>
      <c r="K2990" s="203" t="s">
        <v>634</v>
      </c>
      <c r="L2990" s="211">
        <v>41607.674027777801</v>
      </c>
      <c r="M2990" s="203" t="s">
        <v>630</v>
      </c>
      <c r="N2990" s="212">
        <v>6</v>
      </c>
      <c r="O2990" s="203" t="s">
        <v>631</v>
      </c>
      <c r="P2990" s="212">
        <v>39600</v>
      </c>
      <c r="Q2990" s="205">
        <v>1</v>
      </c>
      <c r="R2990" s="203" t="s">
        <v>629</v>
      </c>
      <c r="S2990" s="203" t="s">
        <v>629</v>
      </c>
      <c r="T2990" s="212" t="s">
        <v>629</v>
      </c>
      <c r="U2990" s="224" t="s">
        <v>629</v>
      </c>
    </row>
    <row r="2991" spans="1:21" s="183" customFormat="1" hidden="1">
      <c r="A2991" s="203" t="s">
        <v>622</v>
      </c>
      <c r="B2991" s="203" t="s">
        <v>623</v>
      </c>
      <c r="C2991" s="203" t="s">
        <v>624</v>
      </c>
      <c r="D2991" s="203"/>
      <c r="E2991" s="203" t="s">
        <v>629</v>
      </c>
      <c r="F2991" s="203" t="s">
        <v>3911</v>
      </c>
      <c r="G2991" s="205">
        <v>1</v>
      </c>
      <c r="H2991" s="203" t="s">
        <v>79</v>
      </c>
      <c r="I2991" s="203" t="s">
        <v>2681</v>
      </c>
      <c r="J2991" s="203" t="s">
        <v>3912</v>
      </c>
      <c r="K2991" s="203" t="s">
        <v>634</v>
      </c>
      <c r="L2991" s="211">
        <v>41611.610208333303</v>
      </c>
      <c r="M2991" s="203" t="s">
        <v>630</v>
      </c>
      <c r="N2991" s="212">
        <v>6</v>
      </c>
      <c r="O2991" s="203" t="s">
        <v>631</v>
      </c>
      <c r="P2991" s="212">
        <v>623700</v>
      </c>
      <c r="Q2991" s="205">
        <v>1</v>
      </c>
      <c r="R2991" s="203" t="s">
        <v>629</v>
      </c>
      <c r="S2991" s="203" t="s">
        <v>629</v>
      </c>
      <c r="T2991" s="212" t="s">
        <v>629</v>
      </c>
      <c r="U2991" s="224" t="s">
        <v>629</v>
      </c>
    </row>
    <row r="2992" spans="1:21" s="183" customFormat="1" hidden="1">
      <c r="A2992" s="203" t="s">
        <v>622</v>
      </c>
      <c r="B2992" s="203" t="s">
        <v>623</v>
      </c>
      <c r="C2992" s="203" t="s">
        <v>624</v>
      </c>
      <c r="D2992" s="203"/>
      <c r="E2992" s="203" t="s">
        <v>629</v>
      </c>
      <c r="F2992" s="203" t="s">
        <v>3913</v>
      </c>
      <c r="G2992" s="205">
        <v>1</v>
      </c>
      <c r="H2992" s="203" t="s">
        <v>79</v>
      </c>
      <c r="I2992" s="203" t="s">
        <v>2975</v>
      </c>
      <c r="J2992" s="203" t="s">
        <v>2976</v>
      </c>
      <c r="K2992" s="203" t="s">
        <v>634</v>
      </c>
      <c r="L2992" s="211">
        <v>41613.631400462997</v>
      </c>
      <c r="M2992" s="203" t="s">
        <v>630</v>
      </c>
      <c r="N2992" s="212">
        <v>25</v>
      </c>
      <c r="O2992" s="203" t="s">
        <v>631</v>
      </c>
      <c r="P2992" s="212">
        <v>261250</v>
      </c>
      <c r="Q2992" s="205">
        <v>1</v>
      </c>
      <c r="R2992" s="203" t="s">
        <v>629</v>
      </c>
      <c r="S2992" s="203" t="s">
        <v>629</v>
      </c>
      <c r="T2992" s="212" t="s">
        <v>629</v>
      </c>
      <c r="U2992" s="224" t="s">
        <v>629</v>
      </c>
    </row>
    <row r="2993" spans="1:22" s="183" customFormat="1" hidden="1">
      <c r="A2993" s="203" t="s">
        <v>622</v>
      </c>
      <c r="B2993" s="203" t="s">
        <v>623</v>
      </c>
      <c r="C2993" s="203" t="s">
        <v>624</v>
      </c>
      <c r="D2993" s="203"/>
      <c r="E2993" s="203" t="s">
        <v>629</v>
      </c>
      <c r="F2993" s="203" t="s">
        <v>3913</v>
      </c>
      <c r="G2993" s="205">
        <v>2</v>
      </c>
      <c r="H2993" s="203" t="s">
        <v>79</v>
      </c>
      <c r="I2993" s="203" t="s">
        <v>2973</v>
      </c>
      <c r="J2993" s="203" t="s">
        <v>2974</v>
      </c>
      <c r="K2993" s="203" t="s">
        <v>634</v>
      </c>
      <c r="L2993" s="211">
        <v>41613.631400462997</v>
      </c>
      <c r="M2993" s="203" t="s">
        <v>630</v>
      </c>
      <c r="N2993" s="212">
        <v>15</v>
      </c>
      <c r="O2993" s="203" t="s">
        <v>631</v>
      </c>
      <c r="P2993" s="212">
        <v>266475</v>
      </c>
      <c r="Q2993" s="205">
        <v>1</v>
      </c>
      <c r="R2993" s="203" t="s">
        <v>629</v>
      </c>
      <c r="S2993" s="203" t="s">
        <v>629</v>
      </c>
      <c r="T2993" s="212" t="s">
        <v>629</v>
      </c>
      <c r="U2993" s="224" t="s">
        <v>629</v>
      </c>
    </row>
    <row r="2994" spans="1:22" s="183" customFormat="1" hidden="1">
      <c r="A2994" s="203" t="s">
        <v>622</v>
      </c>
      <c r="B2994" s="203" t="s">
        <v>623</v>
      </c>
      <c r="C2994" s="203" t="s">
        <v>624</v>
      </c>
      <c r="D2994" s="203"/>
      <c r="E2994" s="203" t="s">
        <v>629</v>
      </c>
      <c r="F2994" s="203" t="s">
        <v>3913</v>
      </c>
      <c r="G2994" s="205">
        <v>3</v>
      </c>
      <c r="H2994" s="203" t="s">
        <v>79</v>
      </c>
      <c r="I2994" s="203" t="s">
        <v>2996</v>
      </c>
      <c r="J2994" s="203" t="s">
        <v>2997</v>
      </c>
      <c r="K2994" s="203" t="s">
        <v>634</v>
      </c>
      <c r="L2994" s="211">
        <v>41613.631400462997</v>
      </c>
      <c r="M2994" s="203" t="s">
        <v>630</v>
      </c>
      <c r="N2994" s="212">
        <v>2</v>
      </c>
      <c r="O2994" s="203" t="s">
        <v>631</v>
      </c>
      <c r="P2994" s="212">
        <v>78376</v>
      </c>
      <c r="Q2994" s="205">
        <v>1</v>
      </c>
      <c r="R2994" s="203" t="s">
        <v>629</v>
      </c>
      <c r="S2994" s="203" t="s">
        <v>629</v>
      </c>
      <c r="T2994" s="212" t="s">
        <v>629</v>
      </c>
      <c r="U2994" s="224" t="s">
        <v>629</v>
      </c>
    </row>
    <row r="2995" spans="1:22" s="183" customFormat="1" hidden="1">
      <c r="A2995" s="203" t="s">
        <v>622</v>
      </c>
      <c r="B2995" s="203" t="s">
        <v>623</v>
      </c>
      <c r="C2995" s="203" t="s">
        <v>624</v>
      </c>
      <c r="D2995" s="203"/>
      <c r="E2995" s="203" t="s">
        <v>629</v>
      </c>
      <c r="F2995" s="203" t="s">
        <v>3913</v>
      </c>
      <c r="G2995" s="205">
        <v>4</v>
      </c>
      <c r="H2995" s="203" t="s">
        <v>79</v>
      </c>
      <c r="I2995" s="203" t="s">
        <v>2998</v>
      </c>
      <c r="J2995" s="203" t="s">
        <v>2999</v>
      </c>
      <c r="K2995" s="203" t="s">
        <v>634</v>
      </c>
      <c r="L2995" s="211">
        <v>41613.631400462997</v>
      </c>
      <c r="M2995" s="203" t="s">
        <v>630</v>
      </c>
      <c r="N2995" s="212">
        <v>2</v>
      </c>
      <c r="O2995" s="203" t="s">
        <v>631</v>
      </c>
      <c r="P2995" s="212">
        <v>84646</v>
      </c>
      <c r="Q2995" s="205">
        <v>1</v>
      </c>
      <c r="R2995" s="203" t="s">
        <v>629</v>
      </c>
      <c r="S2995" s="203" t="s">
        <v>629</v>
      </c>
      <c r="T2995" s="212" t="s">
        <v>629</v>
      </c>
      <c r="U2995" s="224" t="s">
        <v>629</v>
      </c>
    </row>
    <row r="2996" spans="1:22" s="183" customFormat="1" hidden="1">
      <c r="A2996" s="203" t="s">
        <v>622</v>
      </c>
      <c r="B2996" s="203" t="s">
        <v>623</v>
      </c>
      <c r="C2996" s="203" t="s">
        <v>624</v>
      </c>
      <c r="D2996" s="203"/>
      <c r="E2996" s="203" t="s">
        <v>629</v>
      </c>
      <c r="F2996" s="203" t="s">
        <v>3914</v>
      </c>
      <c r="G2996" s="205">
        <v>1</v>
      </c>
      <c r="H2996" s="203" t="s">
        <v>79</v>
      </c>
      <c r="I2996" s="203" t="s">
        <v>3202</v>
      </c>
      <c r="J2996" s="203" t="s">
        <v>3203</v>
      </c>
      <c r="K2996" s="203" t="s">
        <v>634</v>
      </c>
      <c r="L2996" s="211">
        <v>41612.625219907401</v>
      </c>
      <c r="M2996" s="203" t="s">
        <v>630</v>
      </c>
      <c r="N2996" s="212">
        <v>1</v>
      </c>
      <c r="O2996" s="203" t="s">
        <v>1190</v>
      </c>
      <c r="P2996" s="212">
        <v>8400900</v>
      </c>
      <c r="Q2996" s="205">
        <v>1</v>
      </c>
      <c r="R2996" s="203" t="s">
        <v>629</v>
      </c>
      <c r="S2996" s="203" t="s">
        <v>629</v>
      </c>
      <c r="T2996" s="212" t="s">
        <v>629</v>
      </c>
      <c r="U2996" s="224" t="s">
        <v>629</v>
      </c>
    </row>
    <row r="2997" spans="1:22" s="183" customFormat="1" hidden="1">
      <c r="A2997" s="203" t="s">
        <v>622</v>
      </c>
      <c r="B2997" s="203" t="s">
        <v>623</v>
      </c>
      <c r="C2997" s="203" t="s">
        <v>624</v>
      </c>
      <c r="D2997" s="203"/>
      <c r="E2997" s="203" t="s">
        <v>629</v>
      </c>
      <c r="F2997" s="203" t="s">
        <v>3915</v>
      </c>
      <c r="G2997" s="205">
        <v>1</v>
      </c>
      <c r="H2997" s="203" t="s">
        <v>79</v>
      </c>
      <c r="I2997" s="203" t="s">
        <v>1355</v>
      </c>
      <c r="J2997" s="203" t="s">
        <v>1356</v>
      </c>
      <c r="K2997" s="203" t="s">
        <v>634</v>
      </c>
      <c r="L2997" s="211">
        <v>41621.606053240699</v>
      </c>
      <c r="M2997" s="203" t="s">
        <v>630</v>
      </c>
      <c r="N2997" s="212">
        <v>5</v>
      </c>
      <c r="O2997" s="203" t="s">
        <v>1011</v>
      </c>
      <c r="P2997" s="212">
        <v>183700</v>
      </c>
      <c r="Q2997" s="205">
        <v>1</v>
      </c>
      <c r="R2997" s="203" t="s">
        <v>629</v>
      </c>
      <c r="S2997" s="203" t="s">
        <v>629</v>
      </c>
      <c r="T2997" s="212" t="s">
        <v>629</v>
      </c>
      <c r="U2997" s="224" t="s">
        <v>629</v>
      </c>
    </row>
    <row r="2998" spans="1:22" s="183" customFormat="1" hidden="1">
      <c r="A2998" s="203" t="s">
        <v>622</v>
      </c>
      <c r="B2998" s="203" t="s">
        <v>623</v>
      </c>
      <c r="C2998" s="203" t="s">
        <v>624</v>
      </c>
      <c r="D2998" s="203"/>
      <c r="E2998" s="203" t="s">
        <v>629</v>
      </c>
      <c r="F2998" s="203" t="s">
        <v>3916</v>
      </c>
      <c r="G2998" s="205">
        <v>1</v>
      </c>
      <c r="H2998" s="203" t="s">
        <v>79</v>
      </c>
      <c r="I2998" s="203" t="s">
        <v>3917</v>
      </c>
      <c r="J2998" s="203" t="s">
        <v>406</v>
      </c>
      <c r="K2998" s="203" t="s">
        <v>634</v>
      </c>
      <c r="L2998" s="211">
        <v>41621.708993055603</v>
      </c>
      <c r="M2998" s="203" t="s">
        <v>630</v>
      </c>
      <c r="N2998" s="212">
        <v>7</v>
      </c>
      <c r="O2998" s="203" t="s">
        <v>631</v>
      </c>
      <c r="P2998" s="212">
        <v>4764375</v>
      </c>
      <c r="Q2998" s="205">
        <v>1</v>
      </c>
      <c r="R2998" s="203" t="s">
        <v>629</v>
      </c>
      <c r="S2998" s="203" t="s">
        <v>629</v>
      </c>
      <c r="T2998" s="212" t="s">
        <v>629</v>
      </c>
      <c r="U2998" s="224" t="s">
        <v>629</v>
      </c>
    </row>
    <row r="2999" spans="1:22" s="183" customFormat="1" hidden="1">
      <c r="A2999" s="203" t="s">
        <v>622</v>
      </c>
      <c r="B2999" s="203" t="s">
        <v>623</v>
      </c>
      <c r="C2999" s="203" t="s">
        <v>624</v>
      </c>
      <c r="D2999" s="203"/>
      <c r="E2999" s="203" t="s">
        <v>629</v>
      </c>
      <c r="F2999" s="203" t="s">
        <v>3916</v>
      </c>
      <c r="G2999" s="205">
        <v>2</v>
      </c>
      <c r="H2999" s="203" t="s">
        <v>79</v>
      </c>
      <c r="I2999" s="203" t="s">
        <v>3918</v>
      </c>
      <c r="J2999" s="203" t="s">
        <v>3919</v>
      </c>
      <c r="K2999" s="203" t="s">
        <v>634</v>
      </c>
      <c r="L2999" s="211">
        <v>41621.708993055603</v>
      </c>
      <c r="M2999" s="203" t="s">
        <v>630</v>
      </c>
      <c r="N2999" s="212">
        <v>2</v>
      </c>
      <c r="O2999" s="203" t="s">
        <v>631</v>
      </c>
      <c r="P2999" s="212">
        <v>40000</v>
      </c>
      <c r="Q2999" s="205">
        <v>1</v>
      </c>
      <c r="R2999" s="203" t="s">
        <v>629</v>
      </c>
      <c r="S2999" s="203" t="s">
        <v>629</v>
      </c>
      <c r="T2999" s="212" t="s">
        <v>629</v>
      </c>
      <c r="U2999" s="224" t="s">
        <v>629</v>
      </c>
    </row>
    <row r="3000" spans="1:22" s="183" customFormat="1" hidden="1">
      <c r="A3000" s="203" t="s">
        <v>622</v>
      </c>
      <c r="B3000" s="203" t="s">
        <v>623</v>
      </c>
      <c r="C3000" s="203" t="s">
        <v>624</v>
      </c>
      <c r="D3000" s="203"/>
      <c r="E3000" s="203" t="s">
        <v>629</v>
      </c>
      <c r="F3000" s="203" t="s">
        <v>3916</v>
      </c>
      <c r="G3000" s="205">
        <v>3</v>
      </c>
      <c r="H3000" s="203" t="s">
        <v>79</v>
      </c>
      <c r="I3000" s="203" t="s">
        <v>1156</v>
      </c>
      <c r="J3000" s="203" t="s">
        <v>1157</v>
      </c>
      <c r="K3000" s="203" t="s">
        <v>634</v>
      </c>
      <c r="L3000" s="211">
        <v>41621.708993055603</v>
      </c>
      <c r="M3000" s="203" t="s">
        <v>630</v>
      </c>
      <c r="N3000" s="212">
        <v>5</v>
      </c>
      <c r="O3000" s="203" t="s">
        <v>3347</v>
      </c>
      <c r="P3000" s="212">
        <v>61875</v>
      </c>
      <c r="Q3000" s="205">
        <v>1</v>
      </c>
      <c r="R3000" s="203" t="s">
        <v>629</v>
      </c>
      <c r="S3000" s="203" t="s">
        <v>629</v>
      </c>
      <c r="T3000" s="212" t="s">
        <v>629</v>
      </c>
      <c r="U3000" s="224" t="s">
        <v>629</v>
      </c>
    </row>
    <row r="3001" spans="1:22" s="183" customFormat="1" hidden="1">
      <c r="A3001" s="203" t="s">
        <v>622</v>
      </c>
      <c r="B3001" s="203" t="s">
        <v>623</v>
      </c>
      <c r="C3001" s="203" t="s">
        <v>624</v>
      </c>
      <c r="D3001" s="203"/>
      <c r="E3001" s="203" t="s">
        <v>629</v>
      </c>
      <c r="F3001" s="203" t="s">
        <v>3916</v>
      </c>
      <c r="G3001" s="205">
        <v>4</v>
      </c>
      <c r="H3001" s="203" t="s">
        <v>79</v>
      </c>
      <c r="I3001" s="203" t="s">
        <v>3463</v>
      </c>
      <c r="J3001" s="203" t="s">
        <v>3464</v>
      </c>
      <c r="K3001" s="203" t="s">
        <v>634</v>
      </c>
      <c r="L3001" s="211">
        <v>41621.708993055603</v>
      </c>
      <c r="M3001" s="203" t="s">
        <v>630</v>
      </c>
      <c r="N3001" s="212">
        <v>8</v>
      </c>
      <c r="O3001" s="203" t="s">
        <v>778</v>
      </c>
      <c r="P3001" s="212">
        <v>9900000</v>
      </c>
      <c r="Q3001" s="205">
        <v>1</v>
      </c>
      <c r="R3001" s="203" t="s">
        <v>629</v>
      </c>
      <c r="S3001" s="203" t="s">
        <v>629</v>
      </c>
      <c r="T3001" s="212" t="s">
        <v>629</v>
      </c>
      <c r="U3001" s="224" t="s">
        <v>629</v>
      </c>
    </row>
    <row r="3002" spans="1:22" s="183" customFormat="1" hidden="1">
      <c r="A3002" s="203" t="s">
        <v>622</v>
      </c>
      <c r="B3002" s="203" t="s">
        <v>623</v>
      </c>
      <c r="C3002" s="203" t="s">
        <v>624</v>
      </c>
      <c r="D3002" s="203"/>
      <c r="E3002" s="203" t="s">
        <v>629</v>
      </c>
      <c r="F3002" s="203" t="s">
        <v>3916</v>
      </c>
      <c r="G3002" s="205">
        <v>5</v>
      </c>
      <c r="H3002" s="203" t="s">
        <v>79</v>
      </c>
      <c r="I3002" s="203" t="s">
        <v>3920</v>
      </c>
      <c r="J3002" s="203" t="s">
        <v>3921</v>
      </c>
      <c r="K3002" s="203" t="s">
        <v>634</v>
      </c>
      <c r="L3002" s="211">
        <v>41621.708993055603</v>
      </c>
      <c r="M3002" s="203" t="s">
        <v>630</v>
      </c>
      <c r="N3002" s="212">
        <v>3</v>
      </c>
      <c r="O3002" s="203" t="s">
        <v>631</v>
      </c>
      <c r="P3002" s="212">
        <v>2511570</v>
      </c>
      <c r="Q3002" s="205">
        <v>1</v>
      </c>
      <c r="R3002" s="203" t="s">
        <v>629</v>
      </c>
      <c r="S3002" s="203" t="s">
        <v>629</v>
      </c>
      <c r="T3002" s="212" t="s">
        <v>629</v>
      </c>
      <c r="U3002" s="224" t="s">
        <v>629</v>
      </c>
    </row>
    <row r="3003" spans="1:22" s="183" customFormat="1" hidden="1">
      <c r="A3003" s="203" t="s">
        <v>622</v>
      </c>
      <c r="B3003" s="203" t="s">
        <v>623</v>
      </c>
      <c r="C3003" s="203" t="s">
        <v>624</v>
      </c>
      <c r="D3003" s="203"/>
      <c r="E3003" s="203" t="s">
        <v>629</v>
      </c>
      <c r="F3003" s="203" t="s">
        <v>3922</v>
      </c>
      <c r="G3003" s="205">
        <v>1</v>
      </c>
      <c r="H3003" s="203" t="s">
        <v>79</v>
      </c>
      <c r="I3003" s="203" t="s">
        <v>3497</v>
      </c>
      <c r="J3003" s="203" t="s">
        <v>3498</v>
      </c>
      <c r="K3003" s="203" t="s">
        <v>634</v>
      </c>
      <c r="L3003" s="211">
        <v>41624.613020833298</v>
      </c>
      <c r="M3003" s="203" t="s">
        <v>630</v>
      </c>
      <c r="N3003" s="212">
        <v>7</v>
      </c>
      <c r="O3003" s="203" t="s">
        <v>950</v>
      </c>
      <c r="P3003" s="212">
        <v>45718750</v>
      </c>
      <c r="Q3003" s="205">
        <v>1</v>
      </c>
      <c r="R3003" s="203" t="s">
        <v>629</v>
      </c>
      <c r="S3003" s="203" t="s">
        <v>629</v>
      </c>
      <c r="T3003" s="212" t="s">
        <v>629</v>
      </c>
      <c r="U3003" s="224" t="s">
        <v>629</v>
      </c>
    </row>
    <row r="3004" spans="1:22" s="183" customFormat="1" hidden="1">
      <c r="A3004" s="203" t="s">
        <v>622</v>
      </c>
      <c r="B3004" s="203" t="s">
        <v>623</v>
      </c>
      <c r="C3004" s="203" t="s">
        <v>624</v>
      </c>
      <c r="D3004" s="203"/>
      <c r="E3004" s="203" t="s">
        <v>629</v>
      </c>
      <c r="F3004" s="203" t="s">
        <v>3923</v>
      </c>
      <c r="G3004" s="205">
        <v>1</v>
      </c>
      <c r="H3004" s="203" t="s">
        <v>79</v>
      </c>
      <c r="I3004" s="203" t="s">
        <v>734</v>
      </c>
      <c r="J3004" s="203" t="s">
        <v>2863</v>
      </c>
      <c r="K3004" s="203" t="s">
        <v>634</v>
      </c>
      <c r="L3004" s="211">
        <v>41626.316909722198</v>
      </c>
      <c r="M3004" s="203" t="s">
        <v>630</v>
      </c>
      <c r="N3004" s="212">
        <v>5</v>
      </c>
      <c r="O3004" s="203" t="s">
        <v>656</v>
      </c>
      <c r="P3004" s="212">
        <v>244552.55</v>
      </c>
      <c r="Q3004" s="205">
        <v>1</v>
      </c>
      <c r="R3004" s="203" t="s">
        <v>629</v>
      </c>
      <c r="S3004" s="203" t="s">
        <v>629</v>
      </c>
      <c r="T3004" s="212" t="s">
        <v>629</v>
      </c>
      <c r="U3004" s="224" t="s">
        <v>629</v>
      </c>
    </row>
    <row r="3005" spans="1:22" s="183" customFormat="1" hidden="1">
      <c r="A3005" s="203" t="s">
        <v>622</v>
      </c>
      <c r="B3005" s="203" t="s">
        <v>623</v>
      </c>
      <c r="C3005" s="203" t="s">
        <v>624</v>
      </c>
      <c r="D3005" s="203"/>
      <c r="E3005" s="203" t="s">
        <v>629</v>
      </c>
      <c r="F3005" s="203" t="s">
        <v>3924</v>
      </c>
      <c r="G3005" s="205">
        <v>1</v>
      </c>
      <c r="H3005" s="203" t="s">
        <v>79</v>
      </c>
      <c r="I3005" s="203" t="s">
        <v>1302</v>
      </c>
      <c r="J3005" s="203" t="s">
        <v>449</v>
      </c>
      <c r="K3005" s="203" t="s">
        <v>634</v>
      </c>
      <c r="L3005" s="211">
        <v>41625.704270833303</v>
      </c>
      <c r="M3005" s="203" t="s">
        <v>630</v>
      </c>
      <c r="N3005" s="212">
        <v>1</v>
      </c>
      <c r="O3005" s="203" t="s">
        <v>631</v>
      </c>
      <c r="P3005" s="212">
        <v>39325</v>
      </c>
      <c r="Q3005" s="205">
        <v>1</v>
      </c>
      <c r="R3005" s="203" t="s">
        <v>629</v>
      </c>
      <c r="S3005" s="203" t="s">
        <v>629</v>
      </c>
      <c r="T3005" s="212" t="s">
        <v>629</v>
      </c>
      <c r="U3005" s="224" t="s">
        <v>629</v>
      </c>
    </row>
    <row r="3006" spans="1:22" s="183" customFormat="1" hidden="1">
      <c r="A3006" s="203" t="s">
        <v>622</v>
      </c>
      <c r="B3006" s="203" t="s">
        <v>623</v>
      </c>
      <c r="C3006" s="203" t="s">
        <v>624</v>
      </c>
      <c r="D3006" s="203"/>
      <c r="E3006" s="203" t="s">
        <v>629</v>
      </c>
      <c r="F3006" s="203" t="s">
        <v>3925</v>
      </c>
      <c r="G3006" s="205">
        <v>1</v>
      </c>
      <c r="H3006" s="203" t="s">
        <v>79</v>
      </c>
      <c r="I3006" s="203" t="s">
        <v>2661</v>
      </c>
      <c r="J3006" s="203" t="s">
        <v>3926</v>
      </c>
      <c r="K3006" s="203" t="s">
        <v>634</v>
      </c>
      <c r="L3006" s="211">
        <v>41627.667256944398</v>
      </c>
      <c r="M3006" s="203" t="s">
        <v>630</v>
      </c>
      <c r="N3006" s="212">
        <v>1</v>
      </c>
      <c r="O3006" s="203" t="s">
        <v>631</v>
      </c>
      <c r="P3006" s="212">
        <v>42000</v>
      </c>
      <c r="Q3006" s="205">
        <v>1</v>
      </c>
      <c r="R3006" s="203" t="s">
        <v>629</v>
      </c>
      <c r="S3006" s="203" t="s">
        <v>629</v>
      </c>
      <c r="T3006" s="212" t="s">
        <v>629</v>
      </c>
      <c r="U3006" s="224" t="s">
        <v>629</v>
      </c>
    </row>
    <row r="3007" spans="1:22" s="185" customFormat="1">
      <c r="A3007" s="187"/>
      <c r="B3007" s="187"/>
      <c r="C3007" s="194"/>
      <c r="D3007" s="235"/>
      <c r="E3007" s="236"/>
      <c r="F3007" s="197"/>
      <c r="G3007" s="189"/>
      <c r="H3007" s="194"/>
      <c r="I3007" s="236"/>
      <c r="J3007" s="238"/>
      <c r="K3007" s="236"/>
      <c r="L3007" s="236"/>
      <c r="M3007" s="239"/>
      <c r="N3007" s="240"/>
      <c r="O3007" s="236"/>
      <c r="P3007" s="241"/>
      <c r="Q3007" s="244"/>
      <c r="R3007" s="236"/>
      <c r="S3007" s="236"/>
      <c r="T3007" s="216"/>
      <c r="U3007" s="245"/>
      <c r="V3007" s="218"/>
    </row>
    <row r="3008" spans="1:22" s="186" customFormat="1" hidden="1">
      <c r="A3008" s="187"/>
      <c r="B3008" s="187"/>
      <c r="C3008" s="194"/>
      <c r="D3008" s="195"/>
      <c r="E3008" s="237"/>
      <c r="F3008" s="197"/>
      <c r="G3008" s="189"/>
      <c r="H3008" s="194"/>
      <c r="I3008" s="237"/>
      <c r="J3008" s="242"/>
      <c r="K3008" s="237"/>
      <c r="L3008" s="237"/>
      <c r="M3008" s="239"/>
      <c r="N3008" s="243"/>
      <c r="O3008" s="237"/>
      <c r="P3008" s="241"/>
      <c r="Q3008" s="244"/>
      <c r="R3008" s="237"/>
      <c r="S3008" s="237"/>
      <c r="T3008" s="241"/>
      <c r="U3008" s="246"/>
      <c r="V3008" s="227"/>
    </row>
    <row r="3009" spans="1:22" s="186" customFormat="1" hidden="1">
      <c r="A3009" s="187"/>
      <c r="B3009" s="187"/>
      <c r="C3009" s="194"/>
      <c r="D3009" s="195"/>
      <c r="E3009" s="237"/>
      <c r="F3009" s="197"/>
      <c r="G3009" s="189"/>
      <c r="H3009" s="194"/>
      <c r="I3009" s="237"/>
      <c r="J3009" s="242"/>
      <c r="K3009" s="237"/>
      <c r="L3009" s="237"/>
      <c r="M3009" s="239"/>
      <c r="N3009" s="243"/>
      <c r="O3009" s="237"/>
      <c r="P3009" s="241"/>
      <c r="Q3009" s="244"/>
      <c r="R3009" s="237"/>
      <c r="S3009" s="237"/>
      <c r="T3009" s="241"/>
      <c r="U3009" s="192"/>
      <c r="V3009" s="227"/>
    </row>
    <row r="3010" spans="1:22" s="186" customFormat="1" hidden="1">
      <c r="A3010" s="187"/>
      <c r="B3010" s="187"/>
      <c r="C3010" s="194"/>
      <c r="D3010" s="195"/>
      <c r="E3010" s="237"/>
      <c r="F3010" s="197"/>
      <c r="G3010" s="189"/>
      <c r="H3010" s="194"/>
      <c r="I3010" s="237"/>
      <c r="J3010" s="242"/>
      <c r="K3010" s="237"/>
      <c r="L3010" s="237"/>
      <c r="M3010" s="239"/>
      <c r="N3010" s="243"/>
      <c r="O3010" s="237"/>
      <c r="P3010" s="241"/>
      <c r="Q3010" s="244"/>
      <c r="R3010" s="237"/>
      <c r="S3010" s="237"/>
      <c r="T3010" s="241"/>
      <c r="U3010" s="192"/>
      <c r="V3010" s="227"/>
    </row>
    <row r="3011" spans="1:22" s="186" customFormat="1">
      <c r="A3011" s="187"/>
      <c r="B3011" s="187"/>
      <c r="C3011" s="194"/>
      <c r="D3011" s="195"/>
      <c r="E3011" s="237"/>
      <c r="F3011" s="197"/>
      <c r="G3011" s="189"/>
      <c r="H3011" s="194"/>
      <c r="I3011" s="237"/>
      <c r="J3011" s="242"/>
      <c r="K3011" s="237"/>
      <c r="L3011" s="237"/>
      <c r="M3011" s="239"/>
      <c r="N3011" s="243"/>
      <c r="O3011" s="237"/>
      <c r="P3011" s="241"/>
      <c r="Q3011" s="244"/>
      <c r="R3011" s="237"/>
      <c r="S3011" s="237"/>
      <c r="T3011" s="216"/>
      <c r="U3011" s="245"/>
      <c r="V3011" s="218"/>
    </row>
    <row r="3012" spans="1:22" s="186" customFormat="1" ht="18.75">
      <c r="A3012" s="187"/>
      <c r="B3012" s="187"/>
      <c r="C3012" s="194"/>
      <c r="D3012" s="195"/>
      <c r="E3012" s="237"/>
      <c r="F3012" s="197"/>
      <c r="G3012" s="189"/>
      <c r="H3012" s="194"/>
      <c r="I3012" s="237"/>
      <c r="J3012" s="247" t="s">
        <v>85</v>
      </c>
      <c r="K3012" s="237"/>
      <c r="L3012" s="237"/>
      <c r="M3012" s="239"/>
      <c r="N3012" s="248"/>
      <c r="O3012" s="249" t="s">
        <v>3927</v>
      </c>
      <c r="P3012" s="241"/>
      <c r="Q3012" s="244"/>
      <c r="R3012" s="237"/>
      <c r="S3012" s="237"/>
      <c r="T3012" s="216"/>
      <c r="U3012" s="253"/>
      <c r="V3012" s="218"/>
    </row>
    <row r="3013" spans="1:22" s="186" customFormat="1" ht="18.75">
      <c r="A3013" s="187"/>
      <c r="B3013" s="187"/>
      <c r="C3013" s="194"/>
      <c r="D3013" s="195"/>
      <c r="E3013" s="237"/>
      <c r="F3013" s="197"/>
      <c r="G3013" s="189"/>
      <c r="H3013" s="194"/>
      <c r="I3013" s="237"/>
      <c r="J3013" s="247" t="s">
        <v>3928</v>
      </c>
      <c r="K3013" s="237"/>
      <c r="L3013" s="237"/>
      <c r="M3013" s="239"/>
      <c r="N3013" s="248"/>
      <c r="O3013" s="249" t="s">
        <v>3929</v>
      </c>
      <c r="P3013" s="241"/>
      <c r="Q3013" s="244"/>
      <c r="R3013" s="237"/>
      <c r="S3013" s="237"/>
      <c r="T3013" s="216"/>
      <c r="U3013" s="253"/>
      <c r="V3013" s="218"/>
    </row>
    <row r="3014" spans="1:22" s="186" customFormat="1" ht="41.25" customHeight="1">
      <c r="A3014" s="187"/>
      <c r="B3014" s="187"/>
      <c r="C3014" s="194"/>
      <c r="D3014" s="195"/>
      <c r="E3014" s="237"/>
      <c r="F3014" s="197"/>
      <c r="G3014" s="189"/>
      <c r="H3014" s="194"/>
      <c r="I3014" s="237"/>
      <c r="J3014" s="247"/>
      <c r="K3014" s="237"/>
      <c r="L3014" s="237"/>
      <c r="M3014" s="239"/>
      <c r="N3014" s="248"/>
      <c r="O3014" s="249"/>
      <c r="P3014" s="241"/>
      <c r="Q3014" s="244"/>
      <c r="R3014" s="237"/>
      <c r="S3014" s="237"/>
      <c r="T3014" s="216"/>
      <c r="U3014" s="253"/>
      <c r="V3014" s="218"/>
    </row>
    <row r="3015" spans="1:22" s="186" customFormat="1" ht="31.5" customHeight="1">
      <c r="A3015" s="187"/>
      <c r="B3015" s="187"/>
      <c r="C3015" s="194"/>
      <c r="D3015" s="195"/>
      <c r="E3015" s="237"/>
      <c r="F3015" s="197"/>
      <c r="G3015" s="189"/>
      <c r="H3015" s="194"/>
      <c r="I3015" s="237"/>
      <c r="J3015" s="247"/>
      <c r="K3015" s="237"/>
      <c r="L3015" s="237"/>
      <c r="M3015" s="239"/>
      <c r="N3015" s="248"/>
      <c r="O3015" s="249"/>
      <c r="P3015" s="241"/>
      <c r="Q3015" s="244"/>
      <c r="R3015" s="237"/>
      <c r="S3015" s="237"/>
      <c r="T3015" s="216"/>
      <c r="U3015" s="253"/>
      <c r="V3015" s="218"/>
    </row>
    <row r="3016" spans="1:22" s="186" customFormat="1" ht="18.75">
      <c r="A3016" s="187"/>
      <c r="B3016" s="187"/>
      <c r="C3016" s="194"/>
      <c r="D3016" s="195"/>
      <c r="E3016" s="237"/>
      <c r="F3016" s="197"/>
      <c r="G3016" s="189"/>
      <c r="H3016" s="194"/>
      <c r="I3016" s="237"/>
      <c r="J3016" s="247"/>
      <c r="K3016" s="237"/>
      <c r="L3016" s="237"/>
      <c r="M3016" s="239"/>
      <c r="N3016" s="248"/>
      <c r="O3016" s="249"/>
      <c r="P3016" s="241"/>
      <c r="Q3016" s="244"/>
      <c r="R3016" s="237"/>
      <c r="S3016" s="237"/>
      <c r="T3016" s="216"/>
      <c r="U3016" s="253"/>
      <c r="V3016" s="218"/>
    </row>
    <row r="3017" spans="1:22" s="186" customFormat="1" ht="18.75">
      <c r="A3017" s="187"/>
      <c r="B3017" s="187"/>
      <c r="C3017" s="194"/>
      <c r="D3017" s="195"/>
      <c r="E3017" s="237"/>
      <c r="F3017" s="197"/>
      <c r="G3017" s="189"/>
      <c r="H3017" s="194"/>
      <c r="I3017" s="237"/>
      <c r="J3017" s="250" t="s">
        <v>3930</v>
      </c>
      <c r="K3017" s="237"/>
      <c r="L3017" s="237"/>
      <c r="M3017" s="239"/>
      <c r="N3017" s="248"/>
      <c r="O3017" s="251" t="s">
        <v>3931</v>
      </c>
      <c r="P3017" s="241"/>
      <c r="Q3017" s="244"/>
      <c r="R3017" s="237"/>
      <c r="S3017" s="237"/>
      <c r="T3017" s="216"/>
      <c r="U3017" s="253"/>
      <c r="V3017" s="218"/>
    </row>
    <row r="3018" spans="1:22" s="186" customFormat="1">
      <c r="A3018" s="187"/>
      <c r="B3018" s="187"/>
      <c r="C3018" s="194"/>
      <c r="D3018" s="195"/>
      <c r="E3018" s="237"/>
      <c r="F3018" s="197"/>
      <c r="G3018" s="189"/>
      <c r="H3018" s="194"/>
      <c r="I3018" s="237"/>
      <c r="J3018" s="252"/>
      <c r="K3018" s="237"/>
      <c r="L3018" s="237"/>
      <c r="M3018" s="239"/>
      <c r="N3018" s="243"/>
      <c r="O3018" s="237"/>
      <c r="P3018" s="241"/>
      <c r="Q3018" s="244"/>
      <c r="R3018" s="237"/>
      <c r="S3018" s="237"/>
      <c r="T3018" s="216"/>
      <c r="U3018" s="253"/>
      <c r="V3018" s="218"/>
    </row>
    <row r="3019" spans="1:22" s="186" customFormat="1">
      <c r="A3019" s="187"/>
      <c r="B3019" s="187"/>
      <c r="C3019" s="194"/>
      <c r="D3019" s="195"/>
      <c r="E3019" s="237"/>
      <c r="F3019" s="197"/>
      <c r="G3019" s="189"/>
      <c r="H3019" s="194"/>
      <c r="I3019" s="237"/>
      <c r="J3019" s="242"/>
      <c r="K3019" s="237"/>
      <c r="L3019" s="237"/>
      <c r="M3019" s="239"/>
      <c r="N3019" s="243"/>
      <c r="O3019" s="237"/>
      <c r="P3019" s="241"/>
      <c r="Q3019" s="244"/>
      <c r="R3019" s="237"/>
      <c r="S3019" s="237"/>
      <c r="T3019" s="216"/>
      <c r="U3019" s="253"/>
      <c r="V3019" s="218"/>
    </row>
    <row r="3020" spans="1:22" s="186" customFormat="1">
      <c r="A3020" s="187"/>
      <c r="B3020" s="187"/>
      <c r="C3020" s="194"/>
      <c r="D3020" s="195"/>
      <c r="E3020" s="237"/>
      <c r="F3020" s="197"/>
      <c r="G3020" s="189"/>
      <c r="H3020" s="194"/>
      <c r="I3020" s="237"/>
      <c r="J3020" s="242"/>
      <c r="K3020" s="237"/>
      <c r="L3020" s="237"/>
      <c r="M3020" s="239"/>
      <c r="N3020" s="243"/>
      <c r="O3020" s="237"/>
      <c r="P3020" s="241"/>
      <c r="Q3020" s="244"/>
      <c r="R3020" s="237"/>
      <c r="S3020" s="237"/>
      <c r="T3020" s="216"/>
      <c r="U3020" s="253"/>
      <c r="V3020" s="218"/>
    </row>
    <row r="3021" spans="1:22" s="186" customFormat="1">
      <c r="A3021" s="187"/>
      <c r="B3021" s="187"/>
      <c r="C3021" s="194"/>
      <c r="D3021" s="195"/>
      <c r="E3021" s="237"/>
      <c r="F3021" s="197"/>
      <c r="G3021" s="189"/>
      <c r="H3021" s="194"/>
      <c r="I3021" s="237"/>
      <c r="J3021" s="242"/>
      <c r="K3021" s="237"/>
      <c r="L3021" s="237"/>
      <c r="M3021" s="239"/>
      <c r="N3021" s="243"/>
      <c r="O3021" s="237"/>
      <c r="P3021" s="241"/>
      <c r="Q3021" s="244"/>
      <c r="R3021" s="237"/>
      <c r="S3021" s="237"/>
      <c r="T3021" s="216"/>
      <c r="U3021" s="253"/>
      <c r="V3021" s="218"/>
    </row>
    <row r="3022" spans="1:22" s="186" customFormat="1">
      <c r="A3022" s="187"/>
      <c r="B3022" s="187"/>
      <c r="C3022" s="194"/>
      <c r="D3022" s="195"/>
      <c r="E3022" s="237"/>
      <c r="F3022" s="197"/>
      <c r="G3022" s="189"/>
      <c r="H3022" s="194"/>
      <c r="I3022" s="237"/>
      <c r="J3022" s="242"/>
      <c r="K3022" s="237"/>
      <c r="L3022" s="237"/>
      <c r="M3022" s="239"/>
      <c r="N3022" s="243"/>
      <c r="O3022" s="237"/>
      <c r="P3022" s="241"/>
      <c r="Q3022" s="244"/>
      <c r="R3022" s="237"/>
      <c r="S3022" s="237"/>
      <c r="T3022" s="216"/>
      <c r="U3022" s="253"/>
      <c r="V3022" s="218"/>
    </row>
    <row r="3023" spans="1:22" s="186" customFormat="1">
      <c r="A3023" s="187"/>
      <c r="B3023" s="187"/>
      <c r="C3023" s="194"/>
      <c r="D3023" s="195"/>
      <c r="E3023" s="237"/>
      <c r="F3023" s="197"/>
      <c r="G3023" s="189"/>
      <c r="H3023" s="194"/>
      <c r="I3023" s="237"/>
      <c r="J3023" s="242"/>
      <c r="K3023" s="237"/>
      <c r="L3023" s="237"/>
      <c r="M3023" s="239"/>
      <c r="N3023" s="243"/>
      <c r="O3023" s="237"/>
      <c r="P3023" s="241"/>
      <c r="Q3023" s="244"/>
      <c r="R3023" s="237"/>
      <c r="S3023" s="237"/>
      <c r="T3023" s="216"/>
      <c r="U3023" s="253"/>
      <c r="V3023" s="218"/>
    </row>
    <row r="3024" spans="1:22" s="186" customFormat="1">
      <c r="A3024" s="187"/>
      <c r="B3024" s="187"/>
      <c r="C3024" s="194"/>
      <c r="D3024" s="195"/>
      <c r="E3024" s="237"/>
      <c r="F3024" s="197"/>
      <c r="G3024" s="189"/>
      <c r="H3024" s="194"/>
      <c r="I3024" s="237"/>
      <c r="J3024" s="242"/>
      <c r="K3024" s="237"/>
      <c r="L3024" s="237"/>
      <c r="M3024" s="239"/>
      <c r="N3024" s="243"/>
      <c r="O3024" s="237"/>
      <c r="P3024" s="241"/>
      <c r="Q3024" s="244"/>
      <c r="R3024" s="237"/>
      <c r="S3024" s="237"/>
      <c r="T3024" s="216"/>
      <c r="U3024" s="253"/>
      <c r="V3024" s="218"/>
    </row>
    <row r="3025" spans="1:22" s="186" customFormat="1">
      <c r="A3025" s="187"/>
      <c r="B3025" s="187"/>
      <c r="C3025" s="194"/>
      <c r="D3025" s="195"/>
      <c r="E3025" s="237"/>
      <c r="F3025" s="197"/>
      <c r="G3025" s="189"/>
      <c r="H3025" s="194"/>
      <c r="I3025" s="237"/>
      <c r="J3025" s="242"/>
      <c r="K3025" s="237"/>
      <c r="L3025" s="237"/>
      <c r="M3025" s="239"/>
      <c r="N3025" s="243"/>
      <c r="O3025" s="237"/>
      <c r="P3025" s="241"/>
      <c r="Q3025" s="244"/>
      <c r="R3025" s="237"/>
      <c r="S3025" s="237"/>
      <c r="T3025" s="216"/>
      <c r="U3025" s="253"/>
      <c r="V3025" s="218"/>
    </row>
    <row r="3026" spans="1:22" s="186" customFormat="1">
      <c r="A3026" s="187"/>
      <c r="B3026" s="187"/>
      <c r="C3026" s="194"/>
      <c r="D3026" s="195"/>
      <c r="E3026" s="237"/>
      <c r="F3026" s="197"/>
      <c r="G3026" s="189"/>
      <c r="H3026" s="194"/>
      <c r="I3026" s="237"/>
      <c r="J3026" s="242"/>
      <c r="K3026" s="237"/>
      <c r="L3026" s="237"/>
      <c r="M3026" s="239"/>
      <c r="N3026" s="243"/>
      <c r="O3026" s="237"/>
      <c r="P3026" s="241"/>
      <c r="Q3026" s="244"/>
      <c r="R3026" s="237"/>
      <c r="S3026" s="237"/>
      <c r="T3026" s="216"/>
      <c r="U3026" s="253"/>
      <c r="V3026" s="218"/>
    </row>
    <row r="3027" spans="1:22" s="186" customFormat="1">
      <c r="A3027" s="187"/>
      <c r="B3027" s="187"/>
      <c r="C3027" s="194"/>
      <c r="D3027" s="195"/>
      <c r="E3027" s="237"/>
      <c r="F3027" s="197"/>
      <c r="G3027" s="189"/>
      <c r="H3027" s="194"/>
      <c r="I3027" s="237"/>
      <c r="J3027" s="242"/>
      <c r="K3027" s="237"/>
      <c r="L3027" s="237"/>
      <c r="M3027" s="239"/>
      <c r="N3027" s="243"/>
      <c r="O3027" s="237"/>
      <c r="P3027" s="241"/>
      <c r="Q3027" s="244"/>
      <c r="R3027" s="237"/>
      <c r="S3027" s="237"/>
      <c r="T3027" s="216"/>
      <c r="U3027" s="253"/>
      <c r="V3027" s="218"/>
    </row>
    <row r="3028" spans="1:22" s="186" customFormat="1">
      <c r="A3028" s="187"/>
      <c r="B3028" s="187"/>
      <c r="C3028" s="194"/>
      <c r="D3028" s="195"/>
      <c r="E3028" s="237"/>
      <c r="F3028" s="197"/>
      <c r="G3028" s="189"/>
      <c r="H3028" s="194"/>
      <c r="I3028" s="237"/>
      <c r="J3028" s="242"/>
      <c r="K3028" s="237"/>
      <c r="L3028" s="237"/>
      <c r="M3028" s="239"/>
      <c r="N3028" s="243"/>
      <c r="O3028" s="237"/>
      <c r="P3028" s="241"/>
      <c r="Q3028" s="244"/>
      <c r="R3028" s="237"/>
      <c r="S3028" s="237"/>
      <c r="T3028" s="216"/>
      <c r="U3028" s="253"/>
      <c r="V3028" s="218"/>
    </row>
    <row r="3029" spans="1:22" s="186" customFormat="1">
      <c r="A3029" s="187"/>
      <c r="B3029" s="187"/>
      <c r="C3029" s="194"/>
      <c r="D3029" s="195"/>
      <c r="E3029" s="237"/>
      <c r="F3029" s="197"/>
      <c r="G3029" s="189"/>
      <c r="H3029" s="194"/>
      <c r="I3029" s="237"/>
      <c r="J3029" s="242"/>
      <c r="K3029" s="237"/>
      <c r="L3029" s="237"/>
      <c r="M3029" s="239"/>
      <c r="N3029" s="243"/>
      <c r="O3029" s="237"/>
      <c r="P3029" s="241"/>
      <c r="Q3029" s="244"/>
      <c r="R3029" s="237"/>
      <c r="S3029" s="237"/>
      <c r="T3029" s="216"/>
      <c r="U3029" s="253"/>
      <c r="V3029" s="218"/>
    </row>
    <row r="3030" spans="1:22" s="186" customFormat="1">
      <c r="A3030" s="187"/>
      <c r="B3030" s="187"/>
      <c r="C3030" s="194"/>
      <c r="D3030" s="195"/>
      <c r="E3030" s="237"/>
      <c r="F3030" s="197"/>
      <c r="G3030" s="189"/>
      <c r="H3030" s="194"/>
      <c r="I3030" s="237"/>
      <c r="J3030" s="242"/>
      <c r="K3030" s="237"/>
      <c r="L3030" s="237"/>
      <c r="M3030" s="239"/>
      <c r="N3030" s="243"/>
      <c r="O3030" s="237"/>
      <c r="P3030" s="241"/>
      <c r="Q3030" s="244"/>
      <c r="R3030" s="237"/>
      <c r="S3030" s="237"/>
      <c r="T3030" s="216"/>
      <c r="U3030" s="253"/>
      <c r="V3030" s="218"/>
    </row>
    <row r="3031" spans="1:22" s="186" customFormat="1">
      <c r="A3031" s="187"/>
      <c r="B3031" s="187"/>
      <c r="C3031" s="194"/>
      <c r="D3031" s="195"/>
      <c r="E3031" s="237"/>
      <c r="F3031" s="197"/>
      <c r="G3031" s="189"/>
      <c r="H3031" s="194"/>
      <c r="I3031" s="237"/>
      <c r="J3031" s="242"/>
      <c r="K3031" s="237"/>
      <c r="L3031" s="237"/>
      <c r="M3031" s="239"/>
      <c r="N3031" s="243"/>
      <c r="O3031" s="237"/>
      <c r="P3031" s="241"/>
      <c r="Q3031" s="244"/>
      <c r="R3031" s="237"/>
      <c r="S3031" s="237"/>
      <c r="T3031" s="216"/>
      <c r="U3031" s="253"/>
      <c r="V3031" s="218"/>
    </row>
    <row r="3032" spans="1:22" s="186" customFormat="1">
      <c r="A3032" s="187"/>
      <c r="B3032" s="187"/>
      <c r="C3032" s="194"/>
      <c r="D3032" s="195"/>
      <c r="E3032" s="237"/>
      <c r="F3032" s="197"/>
      <c r="G3032" s="189"/>
      <c r="H3032" s="194"/>
      <c r="I3032" s="237"/>
      <c r="J3032" s="242"/>
      <c r="K3032" s="237"/>
      <c r="L3032" s="237"/>
      <c r="M3032" s="239"/>
      <c r="N3032" s="243"/>
      <c r="O3032" s="237"/>
      <c r="P3032" s="241"/>
      <c r="Q3032" s="244"/>
      <c r="R3032" s="237"/>
      <c r="S3032" s="237"/>
      <c r="T3032" s="216"/>
      <c r="U3032" s="253"/>
      <c r="V3032" s="218"/>
    </row>
    <row r="3033" spans="1:22" s="186" customFormat="1">
      <c r="A3033" s="187"/>
      <c r="B3033" s="187"/>
      <c r="C3033" s="194"/>
      <c r="D3033" s="195"/>
      <c r="E3033" s="237"/>
      <c r="F3033" s="197"/>
      <c r="G3033" s="189"/>
      <c r="H3033" s="194"/>
      <c r="I3033" s="237"/>
      <c r="J3033" s="242"/>
      <c r="K3033" s="237"/>
      <c r="L3033" s="237"/>
      <c r="M3033" s="239"/>
      <c r="N3033" s="243"/>
      <c r="O3033" s="237"/>
      <c r="P3033" s="241"/>
      <c r="Q3033" s="244"/>
      <c r="R3033" s="237"/>
      <c r="S3033" s="237"/>
      <c r="T3033" s="216"/>
      <c r="U3033" s="253"/>
      <c r="V3033" s="218"/>
    </row>
    <row r="3034" spans="1:22" s="186" customFormat="1">
      <c r="A3034" s="187"/>
      <c r="B3034" s="187"/>
      <c r="C3034" s="194"/>
      <c r="D3034" s="195"/>
      <c r="E3034" s="237"/>
      <c r="F3034" s="197"/>
      <c r="G3034" s="189"/>
      <c r="H3034" s="194"/>
      <c r="I3034" s="237"/>
      <c r="J3034" s="242"/>
      <c r="K3034" s="237"/>
      <c r="L3034" s="237"/>
      <c r="M3034" s="239"/>
      <c r="N3034" s="243"/>
      <c r="O3034" s="237"/>
      <c r="P3034" s="241"/>
      <c r="Q3034" s="244"/>
      <c r="R3034" s="237"/>
      <c r="S3034" s="237"/>
      <c r="T3034" s="241"/>
      <c r="U3034" s="246"/>
      <c r="V3034" s="227"/>
    </row>
    <row r="3035" spans="1:22" s="186" customFormat="1">
      <c r="A3035" s="187"/>
      <c r="B3035" s="187"/>
      <c r="C3035" s="194"/>
      <c r="D3035" s="195"/>
      <c r="E3035" s="237"/>
      <c r="F3035" s="197"/>
      <c r="G3035" s="189"/>
      <c r="H3035" s="194"/>
      <c r="I3035" s="237"/>
      <c r="J3035" s="242"/>
      <c r="K3035" s="237"/>
      <c r="L3035" s="237"/>
      <c r="M3035" s="239"/>
      <c r="N3035" s="243"/>
      <c r="O3035" s="237"/>
      <c r="P3035" s="241"/>
      <c r="Q3035" s="244"/>
      <c r="R3035" s="237"/>
      <c r="S3035" s="237"/>
      <c r="T3035" s="241"/>
      <c r="U3035" s="192"/>
      <c r="V3035" s="227"/>
    </row>
    <row r="3036" spans="1:22" s="186" customFormat="1">
      <c r="A3036" s="187"/>
      <c r="B3036" s="187"/>
      <c r="C3036" s="194"/>
      <c r="D3036" s="195"/>
      <c r="E3036" s="237"/>
      <c r="F3036" s="197"/>
      <c r="G3036" s="189"/>
      <c r="H3036" s="194"/>
      <c r="I3036" s="237"/>
      <c r="J3036" s="242"/>
      <c r="K3036" s="237"/>
      <c r="L3036" s="237"/>
      <c r="M3036" s="239"/>
      <c r="N3036" s="243"/>
      <c r="O3036" s="237"/>
      <c r="P3036" s="241"/>
      <c r="Q3036" s="244"/>
      <c r="R3036" s="237"/>
      <c r="S3036" s="237"/>
      <c r="T3036" s="241"/>
      <c r="U3036" s="192"/>
      <c r="V3036" s="227"/>
    </row>
    <row r="3037" spans="1:22" s="186" customFormat="1">
      <c r="A3037" s="187"/>
      <c r="B3037" s="187"/>
      <c r="C3037" s="194"/>
      <c r="D3037" s="195"/>
      <c r="E3037" s="237"/>
      <c r="F3037" s="197"/>
      <c r="G3037" s="189"/>
      <c r="H3037" s="194"/>
      <c r="I3037" s="237"/>
      <c r="J3037" s="242"/>
      <c r="K3037" s="237"/>
      <c r="L3037" s="237"/>
      <c r="M3037" s="239"/>
      <c r="N3037" s="243"/>
      <c r="O3037" s="237"/>
      <c r="P3037" s="241"/>
      <c r="Q3037" s="244"/>
      <c r="R3037" s="237"/>
      <c r="S3037" s="237"/>
      <c r="T3037" s="241"/>
      <c r="U3037" s="192"/>
      <c r="V3037" s="227"/>
    </row>
    <row r="3038" spans="1:22" s="186" customFormat="1">
      <c r="A3038" s="187"/>
      <c r="B3038" s="187"/>
      <c r="C3038" s="194"/>
      <c r="D3038" s="195"/>
      <c r="E3038" s="237"/>
      <c r="F3038" s="197"/>
      <c r="G3038" s="189"/>
      <c r="H3038" s="194"/>
      <c r="I3038" s="237"/>
      <c r="J3038" s="242"/>
      <c r="K3038" s="237"/>
      <c r="L3038" s="237"/>
      <c r="M3038" s="239"/>
      <c r="N3038" s="243"/>
      <c r="O3038" s="237"/>
      <c r="P3038" s="241"/>
      <c r="Q3038" s="244"/>
      <c r="R3038" s="237"/>
      <c r="S3038" s="237"/>
      <c r="T3038" s="241"/>
      <c r="U3038" s="192"/>
      <c r="V3038" s="227"/>
    </row>
    <row r="3039" spans="1:22" s="186" customFormat="1">
      <c r="A3039" s="187"/>
      <c r="B3039" s="187"/>
      <c r="C3039" s="194"/>
      <c r="D3039" s="195"/>
      <c r="E3039" s="237"/>
      <c r="F3039" s="197"/>
      <c r="G3039" s="189"/>
      <c r="H3039" s="194"/>
      <c r="I3039" s="237"/>
      <c r="J3039" s="242"/>
      <c r="K3039" s="237"/>
      <c r="L3039" s="237"/>
      <c r="M3039" s="239"/>
      <c r="N3039" s="243"/>
      <c r="O3039" s="237"/>
      <c r="P3039" s="241"/>
      <c r="Q3039" s="244"/>
      <c r="R3039" s="237"/>
      <c r="S3039" s="237"/>
      <c r="T3039" s="241"/>
      <c r="U3039" s="192"/>
      <c r="V3039" s="227"/>
    </row>
    <row r="3040" spans="1:22" s="186" customFormat="1">
      <c r="A3040" s="187"/>
      <c r="B3040" s="187"/>
      <c r="C3040" s="194"/>
      <c r="D3040" s="195"/>
      <c r="E3040" s="237"/>
      <c r="F3040" s="197"/>
      <c r="G3040" s="189"/>
      <c r="H3040" s="194"/>
      <c r="I3040" s="237"/>
      <c r="J3040" s="242"/>
      <c r="K3040" s="237"/>
      <c r="L3040" s="237"/>
      <c r="M3040" s="239"/>
      <c r="N3040" s="243"/>
      <c r="O3040" s="237"/>
      <c r="P3040" s="241"/>
      <c r="Q3040" s="244"/>
      <c r="R3040" s="237"/>
      <c r="S3040" s="237"/>
      <c r="T3040" s="241"/>
      <c r="U3040" s="192"/>
      <c r="V3040" s="227"/>
    </row>
    <row r="3041" spans="1:22" s="186" customFormat="1">
      <c r="A3041" s="187"/>
      <c r="B3041" s="187"/>
      <c r="C3041" s="194"/>
      <c r="D3041" s="195"/>
      <c r="E3041" s="237"/>
      <c r="F3041" s="197"/>
      <c r="G3041" s="189"/>
      <c r="H3041" s="194"/>
      <c r="I3041" s="237"/>
      <c r="J3041" s="242"/>
      <c r="K3041" s="237"/>
      <c r="L3041" s="237"/>
      <c r="M3041" s="239"/>
      <c r="N3041" s="243"/>
      <c r="O3041" s="237"/>
      <c r="P3041" s="241"/>
      <c r="Q3041" s="244"/>
      <c r="R3041" s="237"/>
      <c r="S3041" s="237"/>
      <c r="T3041" s="241"/>
      <c r="U3041" s="192"/>
      <c r="V3041" s="227"/>
    </row>
    <row r="3042" spans="1:22" s="186" customFormat="1">
      <c r="A3042" s="187"/>
      <c r="B3042" s="187"/>
      <c r="C3042" s="194"/>
      <c r="D3042" s="195"/>
      <c r="E3042" s="237"/>
      <c r="F3042" s="197"/>
      <c r="G3042" s="189"/>
      <c r="H3042" s="194"/>
      <c r="I3042" s="237"/>
      <c r="J3042" s="242"/>
      <c r="K3042" s="237"/>
      <c r="L3042" s="237"/>
      <c r="M3042" s="239"/>
      <c r="N3042" s="243"/>
      <c r="O3042" s="237"/>
      <c r="P3042" s="241"/>
      <c r="Q3042" s="244"/>
      <c r="R3042" s="237"/>
      <c r="S3042" s="237"/>
      <c r="T3042" s="241"/>
      <c r="U3042" s="192"/>
      <c r="V3042" s="227"/>
    </row>
    <row r="3043" spans="1:22" s="186" customFormat="1">
      <c r="A3043" s="187"/>
      <c r="B3043" s="187"/>
      <c r="C3043" s="194"/>
      <c r="D3043" s="195"/>
      <c r="E3043" s="237"/>
      <c r="F3043" s="197"/>
      <c r="G3043" s="189"/>
      <c r="H3043" s="194"/>
      <c r="I3043" s="237"/>
      <c r="J3043" s="242"/>
      <c r="K3043" s="237"/>
      <c r="L3043" s="237"/>
      <c r="M3043" s="239"/>
      <c r="N3043" s="243"/>
      <c r="O3043" s="237"/>
      <c r="P3043" s="241"/>
      <c r="Q3043" s="244"/>
      <c r="R3043" s="237"/>
      <c r="S3043" s="237"/>
      <c r="T3043" s="241"/>
      <c r="U3043" s="192"/>
      <c r="V3043" s="227"/>
    </row>
    <row r="3044" spans="1:22" s="186" customFormat="1">
      <c r="A3044" s="187"/>
      <c r="B3044" s="187"/>
      <c r="C3044" s="194"/>
      <c r="D3044" s="195"/>
      <c r="E3044" s="237"/>
      <c r="F3044" s="197"/>
      <c r="G3044" s="189"/>
      <c r="H3044" s="194"/>
      <c r="I3044" s="237"/>
      <c r="J3044" s="242"/>
      <c r="K3044" s="237"/>
      <c r="L3044" s="237"/>
      <c r="M3044" s="239"/>
      <c r="N3044" s="243"/>
      <c r="O3044" s="237"/>
      <c r="P3044" s="241"/>
      <c r="Q3044" s="244"/>
      <c r="R3044" s="237"/>
      <c r="S3044" s="237"/>
      <c r="T3044" s="241"/>
      <c r="U3044" s="192"/>
      <c r="V3044" s="227"/>
    </row>
    <row r="3045" spans="1:22" s="186" customFormat="1">
      <c r="A3045" s="187"/>
      <c r="B3045" s="187"/>
      <c r="C3045" s="194"/>
      <c r="D3045" s="195"/>
      <c r="E3045" s="237"/>
      <c r="F3045" s="197"/>
      <c r="G3045" s="189"/>
      <c r="H3045" s="194"/>
      <c r="I3045" s="237"/>
      <c r="J3045" s="242"/>
      <c r="K3045" s="237"/>
      <c r="L3045" s="237"/>
      <c r="M3045" s="239"/>
      <c r="N3045" s="243"/>
      <c r="O3045" s="237"/>
      <c r="P3045" s="241"/>
      <c r="Q3045" s="244"/>
      <c r="R3045" s="237"/>
      <c r="S3045" s="237"/>
      <c r="T3045" s="241"/>
      <c r="U3045" s="192"/>
      <c r="V3045" s="227"/>
    </row>
    <row r="3046" spans="1:22" s="186" customFormat="1">
      <c r="A3046" s="187"/>
      <c r="B3046" s="187"/>
      <c r="C3046" s="194"/>
      <c r="D3046" s="195"/>
      <c r="E3046" s="237"/>
      <c r="F3046" s="197"/>
      <c r="G3046" s="189"/>
      <c r="H3046" s="194"/>
      <c r="I3046" s="237"/>
      <c r="J3046" s="242"/>
      <c r="K3046" s="237"/>
      <c r="L3046" s="237"/>
      <c r="M3046" s="239"/>
      <c r="N3046" s="243"/>
      <c r="O3046" s="237"/>
      <c r="P3046" s="241"/>
      <c r="Q3046" s="244"/>
      <c r="R3046" s="237"/>
      <c r="S3046" s="237"/>
      <c r="T3046" s="241"/>
      <c r="U3046" s="192"/>
      <c r="V3046" s="227"/>
    </row>
    <row r="3047" spans="1:22" s="186" customFormat="1">
      <c r="A3047" s="187"/>
      <c r="B3047" s="187"/>
      <c r="C3047" s="194"/>
      <c r="D3047" s="195"/>
      <c r="E3047" s="237"/>
      <c r="F3047" s="197"/>
      <c r="G3047" s="189"/>
      <c r="H3047" s="194"/>
      <c r="I3047" s="237"/>
      <c r="J3047" s="242"/>
      <c r="K3047" s="237"/>
      <c r="L3047" s="237"/>
      <c r="M3047" s="239"/>
      <c r="N3047" s="243"/>
      <c r="O3047" s="237"/>
      <c r="P3047" s="241"/>
      <c r="Q3047" s="244"/>
      <c r="R3047" s="237"/>
      <c r="S3047" s="237"/>
      <c r="T3047" s="241"/>
      <c r="U3047" s="192"/>
      <c r="V3047" s="227"/>
    </row>
    <row r="3048" spans="1:22" s="186" customFormat="1">
      <c r="A3048" s="187"/>
      <c r="B3048" s="187"/>
      <c r="C3048" s="194"/>
      <c r="D3048" s="195"/>
      <c r="E3048" s="237"/>
      <c r="F3048" s="197"/>
      <c r="G3048" s="189"/>
      <c r="H3048" s="194"/>
      <c r="I3048" s="237"/>
      <c r="J3048" s="242"/>
      <c r="K3048" s="237"/>
      <c r="L3048" s="237"/>
      <c r="M3048" s="239"/>
      <c r="N3048" s="243"/>
      <c r="O3048" s="237"/>
      <c r="P3048" s="241"/>
      <c r="Q3048" s="244"/>
      <c r="R3048" s="237"/>
      <c r="S3048" s="237"/>
      <c r="T3048" s="241"/>
      <c r="U3048" s="192"/>
      <c r="V3048" s="227"/>
    </row>
    <row r="3049" spans="1:22" s="186" customFormat="1">
      <c r="A3049" s="187"/>
      <c r="B3049" s="187"/>
      <c r="C3049" s="194"/>
      <c r="D3049" s="195"/>
      <c r="E3049" s="237"/>
      <c r="F3049" s="197"/>
      <c r="G3049" s="189"/>
      <c r="H3049" s="194"/>
      <c r="I3049" s="237"/>
      <c r="J3049" s="242"/>
      <c r="K3049" s="237"/>
      <c r="L3049" s="237"/>
      <c r="M3049" s="239"/>
      <c r="N3049" s="243"/>
      <c r="O3049" s="237"/>
      <c r="P3049" s="241"/>
      <c r="Q3049" s="244"/>
      <c r="R3049" s="237"/>
      <c r="S3049" s="237"/>
      <c r="T3049" s="241"/>
      <c r="U3049" s="192"/>
      <c r="V3049" s="227"/>
    </row>
    <row r="3050" spans="1:22" s="186" customFormat="1">
      <c r="A3050" s="187"/>
      <c r="B3050" s="187"/>
      <c r="C3050" s="194"/>
      <c r="D3050" s="195"/>
      <c r="E3050" s="237"/>
      <c r="F3050" s="197"/>
      <c r="G3050" s="189"/>
      <c r="H3050" s="194"/>
      <c r="I3050" s="237"/>
      <c r="J3050" s="242"/>
      <c r="K3050" s="237"/>
      <c r="L3050" s="237"/>
      <c r="M3050" s="239"/>
      <c r="N3050" s="243"/>
      <c r="O3050" s="237"/>
      <c r="P3050" s="241"/>
      <c r="Q3050" s="244"/>
      <c r="R3050" s="237"/>
      <c r="S3050" s="237"/>
      <c r="T3050" s="241"/>
      <c r="U3050" s="192"/>
      <c r="V3050" s="227"/>
    </row>
    <row r="3051" spans="1:22" s="186" customFormat="1">
      <c r="A3051" s="187"/>
      <c r="B3051" s="187"/>
      <c r="C3051" s="194"/>
      <c r="D3051" s="195"/>
      <c r="E3051" s="237"/>
      <c r="F3051" s="197"/>
      <c r="G3051" s="189"/>
      <c r="H3051" s="194"/>
      <c r="I3051" s="237"/>
      <c r="J3051" s="242"/>
      <c r="K3051" s="237"/>
      <c r="L3051" s="237"/>
      <c r="M3051" s="239"/>
      <c r="N3051" s="243"/>
      <c r="O3051" s="237"/>
      <c r="P3051" s="241"/>
      <c r="Q3051" s="244"/>
      <c r="R3051" s="237"/>
      <c r="S3051" s="237"/>
      <c r="T3051" s="241"/>
      <c r="U3051" s="192"/>
      <c r="V3051" s="227"/>
    </row>
    <row r="3052" spans="1:22" s="186" customFormat="1">
      <c r="A3052" s="187"/>
      <c r="B3052" s="187"/>
      <c r="C3052" s="194"/>
      <c r="D3052" s="195"/>
      <c r="E3052" s="237"/>
      <c r="F3052" s="197"/>
      <c r="G3052" s="189"/>
      <c r="H3052" s="194"/>
      <c r="I3052" s="237"/>
      <c r="J3052" s="242"/>
      <c r="K3052" s="237"/>
      <c r="L3052" s="237"/>
      <c r="M3052" s="239"/>
      <c r="N3052" s="243"/>
      <c r="O3052" s="237"/>
      <c r="P3052" s="241"/>
      <c r="Q3052" s="244"/>
      <c r="R3052" s="237"/>
      <c r="S3052" s="237"/>
      <c r="T3052" s="241"/>
      <c r="U3052" s="192"/>
      <c r="V3052" s="227"/>
    </row>
    <row r="3053" spans="1:22" s="186" customFormat="1">
      <c r="A3053" s="187"/>
      <c r="B3053" s="187"/>
      <c r="C3053" s="194"/>
      <c r="D3053" s="195"/>
      <c r="E3053" s="237"/>
      <c r="F3053" s="197"/>
      <c r="G3053" s="189"/>
      <c r="H3053" s="194"/>
      <c r="I3053" s="237"/>
      <c r="J3053" s="242"/>
      <c r="K3053" s="237"/>
      <c r="L3053" s="237"/>
      <c r="M3053" s="239"/>
      <c r="N3053" s="243"/>
      <c r="O3053" s="237"/>
      <c r="P3053" s="241"/>
      <c r="Q3053" s="244"/>
      <c r="R3053" s="237"/>
      <c r="S3053" s="237"/>
      <c r="T3053" s="241"/>
      <c r="U3053" s="192"/>
      <c r="V3053" s="227"/>
    </row>
    <row r="3054" spans="1:22" s="186" customFormat="1">
      <c r="A3054" s="187"/>
      <c r="B3054" s="187"/>
      <c r="C3054" s="194"/>
      <c r="D3054" s="195"/>
      <c r="E3054" s="237"/>
      <c r="F3054" s="197"/>
      <c r="G3054" s="189"/>
      <c r="H3054" s="194"/>
      <c r="I3054" s="237"/>
      <c r="J3054" s="242"/>
      <c r="K3054" s="237"/>
      <c r="L3054" s="237"/>
      <c r="M3054" s="239"/>
      <c r="N3054" s="243"/>
      <c r="O3054" s="237"/>
      <c r="P3054" s="241"/>
      <c r="Q3054" s="244"/>
      <c r="R3054" s="237"/>
      <c r="S3054" s="237"/>
      <c r="T3054" s="241"/>
      <c r="U3054" s="192"/>
      <c r="V3054" s="227"/>
    </row>
    <row r="3055" spans="1:22" s="186" customFormat="1">
      <c r="A3055" s="187"/>
      <c r="B3055" s="187"/>
      <c r="C3055" s="194"/>
      <c r="D3055" s="195"/>
      <c r="E3055" s="237"/>
      <c r="F3055" s="197"/>
      <c r="G3055" s="189"/>
      <c r="H3055" s="194"/>
      <c r="I3055" s="237"/>
      <c r="J3055" s="242"/>
      <c r="K3055" s="237"/>
      <c r="L3055" s="237"/>
      <c r="M3055" s="239"/>
      <c r="N3055" s="243"/>
      <c r="O3055" s="237"/>
      <c r="P3055" s="241"/>
      <c r="Q3055" s="244"/>
      <c r="R3055" s="237"/>
      <c r="S3055" s="237"/>
      <c r="T3055" s="241"/>
      <c r="U3055" s="192"/>
      <c r="V3055" s="227"/>
    </row>
    <row r="3056" spans="1:22" s="186" customFormat="1">
      <c r="A3056" s="187"/>
      <c r="B3056" s="187"/>
      <c r="C3056" s="194"/>
      <c r="D3056" s="195"/>
      <c r="E3056" s="237"/>
      <c r="F3056" s="197"/>
      <c r="G3056" s="189"/>
      <c r="H3056" s="194"/>
      <c r="I3056" s="237"/>
      <c r="J3056" s="242"/>
      <c r="K3056" s="237"/>
      <c r="L3056" s="237"/>
      <c r="M3056" s="239"/>
      <c r="N3056" s="243"/>
      <c r="O3056" s="237"/>
      <c r="P3056" s="241"/>
      <c r="Q3056" s="244"/>
      <c r="R3056" s="237"/>
      <c r="S3056" s="237"/>
      <c r="T3056" s="241"/>
      <c r="U3056" s="192"/>
      <c r="V3056" s="227"/>
    </row>
    <row r="3057" spans="1:22" s="186" customFormat="1">
      <c r="A3057" s="187"/>
      <c r="B3057" s="187"/>
      <c r="C3057" s="194"/>
      <c r="D3057" s="195"/>
      <c r="E3057" s="237"/>
      <c r="F3057" s="197"/>
      <c r="G3057" s="189"/>
      <c r="H3057" s="194"/>
      <c r="I3057" s="237"/>
      <c r="J3057" s="242"/>
      <c r="K3057" s="237"/>
      <c r="L3057" s="237"/>
      <c r="M3057" s="239"/>
      <c r="N3057" s="243"/>
      <c r="O3057" s="237"/>
      <c r="P3057" s="241"/>
      <c r="Q3057" s="244"/>
      <c r="R3057" s="237"/>
      <c r="S3057" s="237"/>
      <c r="T3057" s="241"/>
      <c r="U3057" s="192"/>
      <c r="V3057" s="227"/>
    </row>
    <row r="3058" spans="1:22" s="186" customFormat="1">
      <c r="A3058" s="187"/>
      <c r="B3058" s="187"/>
      <c r="C3058" s="194"/>
      <c r="D3058" s="195"/>
      <c r="E3058" s="237"/>
      <c r="F3058" s="197"/>
      <c r="G3058" s="189"/>
      <c r="H3058" s="194"/>
      <c r="I3058" s="237"/>
      <c r="J3058" s="242"/>
      <c r="K3058" s="237"/>
      <c r="L3058" s="237"/>
      <c r="M3058" s="239"/>
      <c r="N3058" s="243"/>
      <c r="O3058" s="237"/>
      <c r="P3058" s="241"/>
      <c r="Q3058" s="244"/>
      <c r="R3058" s="237"/>
      <c r="S3058" s="237"/>
      <c r="T3058" s="241"/>
      <c r="U3058" s="192"/>
      <c r="V3058" s="227"/>
    </row>
    <row r="3059" spans="1:22" s="186" customFormat="1">
      <c r="A3059" s="187"/>
      <c r="B3059" s="187"/>
      <c r="C3059" s="194"/>
      <c r="D3059" s="195"/>
      <c r="E3059" s="237"/>
      <c r="F3059" s="197"/>
      <c r="G3059" s="189"/>
      <c r="H3059" s="194"/>
      <c r="I3059" s="237"/>
      <c r="J3059" s="242"/>
      <c r="K3059" s="237"/>
      <c r="L3059" s="237"/>
      <c r="M3059" s="239"/>
      <c r="N3059" s="243"/>
      <c r="O3059" s="237"/>
      <c r="P3059" s="241"/>
      <c r="Q3059" s="244"/>
      <c r="R3059" s="237"/>
      <c r="S3059" s="237"/>
      <c r="T3059" s="241"/>
      <c r="U3059" s="192"/>
      <c r="V3059" s="227"/>
    </row>
    <row r="3060" spans="1:22" s="186" customFormat="1">
      <c r="A3060" s="187"/>
      <c r="B3060" s="187"/>
      <c r="C3060" s="194"/>
      <c r="D3060" s="195"/>
      <c r="E3060" s="237"/>
      <c r="F3060" s="197"/>
      <c r="G3060" s="189"/>
      <c r="H3060" s="194"/>
      <c r="I3060" s="237"/>
      <c r="J3060" s="242"/>
      <c r="K3060" s="237"/>
      <c r="L3060" s="237"/>
      <c r="M3060" s="239"/>
      <c r="N3060" s="243"/>
      <c r="O3060" s="237"/>
      <c r="P3060" s="241"/>
      <c r="Q3060" s="244"/>
      <c r="R3060" s="237"/>
      <c r="S3060" s="237"/>
      <c r="T3060" s="241"/>
      <c r="U3060" s="192"/>
      <c r="V3060" s="227"/>
    </row>
    <row r="3061" spans="1:22" s="186" customFormat="1">
      <c r="A3061" s="187"/>
      <c r="B3061" s="187"/>
      <c r="C3061" s="194"/>
      <c r="D3061" s="195"/>
      <c r="E3061" s="237"/>
      <c r="F3061" s="197"/>
      <c r="G3061" s="189"/>
      <c r="H3061" s="194"/>
      <c r="I3061" s="237"/>
      <c r="J3061" s="242"/>
      <c r="K3061" s="237"/>
      <c r="L3061" s="237"/>
      <c r="M3061" s="239"/>
      <c r="N3061" s="243"/>
      <c r="O3061" s="237"/>
      <c r="P3061" s="241"/>
      <c r="Q3061" s="244"/>
      <c r="R3061" s="237"/>
      <c r="S3061" s="237"/>
      <c r="T3061" s="241"/>
      <c r="U3061" s="192"/>
      <c r="V3061" s="227"/>
    </row>
    <row r="3062" spans="1:22" s="186" customFormat="1">
      <c r="A3062" s="187"/>
      <c r="B3062" s="187"/>
      <c r="C3062" s="194"/>
      <c r="D3062" s="195"/>
      <c r="E3062" s="237"/>
      <c r="F3062" s="197"/>
      <c r="G3062" s="189"/>
      <c r="H3062" s="194"/>
      <c r="I3062" s="237"/>
      <c r="J3062" s="242"/>
      <c r="K3062" s="237"/>
      <c r="L3062" s="237"/>
      <c r="M3062" s="239"/>
      <c r="N3062" s="243"/>
      <c r="O3062" s="237"/>
      <c r="P3062" s="241"/>
      <c r="Q3062" s="244"/>
      <c r="R3062" s="237"/>
      <c r="S3062" s="237"/>
      <c r="T3062" s="241"/>
      <c r="U3062" s="192"/>
      <c r="V3062" s="227"/>
    </row>
    <row r="3063" spans="1:22" s="186" customFormat="1">
      <c r="A3063" s="187"/>
      <c r="B3063" s="187"/>
      <c r="C3063" s="194"/>
      <c r="D3063" s="195"/>
      <c r="E3063" s="237"/>
      <c r="F3063" s="197"/>
      <c r="G3063" s="189"/>
      <c r="H3063" s="194"/>
      <c r="I3063" s="237"/>
      <c r="J3063" s="242"/>
      <c r="K3063" s="237"/>
      <c r="L3063" s="237"/>
      <c r="M3063" s="239"/>
      <c r="N3063" s="243"/>
      <c r="O3063" s="237"/>
      <c r="P3063" s="241"/>
      <c r="Q3063" s="244"/>
      <c r="R3063" s="237"/>
      <c r="S3063" s="237"/>
      <c r="T3063" s="241"/>
      <c r="U3063" s="192"/>
      <c r="V3063" s="227"/>
    </row>
    <row r="3064" spans="1:22" s="186" customFormat="1">
      <c r="A3064" s="187"/>
      <c r="B3064" s="187"/>
      <c r="C3064" s="194"/>
      <c r="D3064" s="195"/>
      <c r="E3064" s="237"/>
      <c r="F3064" s="197"/>
      <c r="G3064" s="189"/>
      <c r="H3064" s="194"/>
      <c r="I3064" s="237"/>
      <c r="J3064" s="242"/>
      <c r="K3064" s="237"/>
      <c r="L3064" s="237"/>
      <c r="M3064" s="239"/>
      <c r="N3064" s="243"/>
      <c r="O3064" s="237"/>
      <c r="P3064" s="241"/>
      <c r="Q3064" s="244"/>
      <c r="R3064" s="237"/>
      <c r="S3064" s="237"/>
      <c r="T3064" s="241"/>
      <c r="U3064" s="192"/>
      <c r="V3064" s="227"/>
    </row>
    <row r="3065" spans="1:22" s="186" customFormat="1">
      <c r="A3065" s="187"/>
      <c r="B3065" s="187"/>
      <c r="C3065" s="194"/>
      <c r="D3065" s="195"/>
      <c r="E3065" s="237"/>
      <c r="F3065" s="197"/>
      <c r="G3065" s="189"/>
      <c r="H3065" s="194"/>
      <c r="I3065" s="237"/>
      <c r="J3065" s="242"/>
      <c r="K3065" s="237"/>
      <c r="L3065" s="237"/>
      <c r="M3065" s="239"/>
      <c r="N3065" s="243"/>
      <c r="O3065" s="237"/>
      <c r="P3065" s="241"/>
      <c r="Q3065" s="244"/>
      <c r="R3065" s="237"/>
      <c r="S3065" s="237"/>
      <c r="T3065" s="241"/>
      <c r="U3065" s="192"/>
      <c r="V3065" s="227"/>
    </row>
    <row r="3066" spans="1:22" s="186" customFormat="1">
      <c r="A3066" s="187"/>
      <c r="B3066" s="187"/>
      <c r="C3066" s="194"/>
      <c r="D3066" s="195"/>
      <c r="E3066" s="237"/>
      <c r="F3066" s="197"/>
      <c r="G3066" s="189"/>
      <c r="H3066" s="194"/>
      <c r="I3066" s="237"/>
      <c r="J3066" s="242"/>
      <c r="K3066" s="237"/>
      <c r="L3066" s="237"/>
      <c r="M3066" s="239"/>
      <c r="N3066" s="243"/>
      <c r="O3066" s="237"/>
      <c r="P3066" s="241"/>
      <c r="Q3066" s="244"/>
      <c r="R3066" s="237"/>
      <c r="S3066" s="237"/>
      <c r="T3066" s="241"/>
      <c r="U3066" s="192"/>
      <c r="V3066" s="227"/>
    </row>
    <row r="3067" spans="1:22" s="186" customFormat="1">
      <c r="A3067" s="187"/>
      <c r="B3067" s="187"/>
      <c r="C3067" s="194"/>
      <c r="D3067" s="195"/>
      <c r="E3067" s="237"/>
      <c r="F3067" s="197"/>
      <c r="G3067" s="189"/>
      <c r="H3067" s="194"/>
      <c r="I3067" s="237"/>
      <c r="J3067" s="242"/>
      <c r="K3067" s="237"/>
      <c r="L3067" s="237"/>
      <c r="M3067" s="239"/>
      <c r="N3067" s="243"/>
      <c r="O3067" s="237"/>
      <c r="P3067" s="241"/>
      <c r="Q3067" s="244"/>
      <c r="R3067" s="237"/>
      <c r="S3067" s="237"/>
      <c r="T3067" s="241"/>
      <c r="U3067" s="192"/>
      <c r="V3067" s="227"/>
    </row>
    <row r="3068" spans="1:22" s="186" customFormat="1">
      <c r="A3068" s="187"/>
      <c r="B3068" s="187"/>
      <c r="C3068" s="194"/>
      <c r="D3068" s="195"/>
      <c r="E3068" s="237"/>
      <c r="F3068" s="197"/>
      <c r="G3068" s="189"/>
      <c r="H3068" s="194"/>
      <c r="I3068" s="237"/>
      <c r="J3068" s="242"/>
      <c r="K3068" s="237"/>
      <c r="L3068" s="237"/>
      <c r="M3068" s="239"/>
      <c r="N3068" s="243"/>
      <c r="O3068" s="237"/>
      <c r="P3068" s="241"/>
      <c r="Q3068" s="244"/>
      <c r="R3068" s="237"/>
      <c r="S3068" s="237"/>
      <c r="T3068" s="241"/>
      <c r="U3068" s="192"/>
      <c r="V3068" s="227"/>
    </row>
    <row r="3069" spans="1:22" s="186" customFormat="1">
      <c r="A3069" s="187"/>
      <c r="B3069" s="187"/>
      <c r="C3069" s="194"/>
      <c r="D3069" s="195"/>
      <c r="E3069" s="237"/>
      <c r="F3069" s="197"/>
      <c r="G3069" s="189"/>
      <c r="H3069" s="194"/>
      <c r="I3069" s="237"/>
      <c r="J3069" s="242"/>
      <c r="K3069" s="237"/>
      <c r="L3069" s="237"/>
      <c r="M3069" s="239"/>
      <c r="N3069" s="243"/>
      <c r="O3069" s="237"/>
      <c r="P3069" s="241"/>
      <c r="Q3069" s="244"/>
      <c r="R3069" s="237"/>
      <c r="S3069" s="237"/>
      <c r="T3069" s="241"/>
      <c r="U3069" s="192"/>
      <c r="V3069" s="227"/>
    </row>
    <row r="3070" spans="1:22" s="186" customFormat="1">
      <c r="A3070" s="187"/>
      <c r="B3070" s="187"/>
      <c r="C3070" s="194"/>
      <c r="D3070" s="195"/>
      <c r="E3070" s="237"/>
      <c r="F3070" s="197"/>
      <c r="G3070" s="189"/>
      <c r="H3070" s="194"/>
      <c r="I3070" s="237"/>
      <c r="J3070" s="242"/>
      <c r="K3070" s="237"/>
      <c r="L3070" s="237"/>
      <c r="M3070" s="239"/>
      <c r="N3070" s="243"/>
      <c r="O3070" s="237"/>
      <c r="P3070" s="241"/>
      <c r="Q3070" s="244"/>
      <c r="R3070" s="237"/>
      <c r="S3070" s="237"/>
      <c r="T3070" s="241"/>
      <c r="U3070" s="192"/>
      <c r="V3070" s="227"/>
    </row>
    <row r="3071" spans="1:22" s="186" customFormat="1">
      <c r="A3071" s="187"/>
      <c r="B3071" s="187"/>
      <c r="C3071" s="194"/>
      <c r="D3071" s="195"/>
      <c r="E3071" s="237"/>
      <c r="F3071" s="197"/>
      <c r="G3071" s="189"/>
      <c r="H3071" s="194"/>
      <c r="I3071" s="237"/>
      <c r="J3071" s="242"/>
      <c r="K3071" s="237"/>
      <c r="L3071" s="237"/>
      <c r="M3071" s="239"/>
      <c r="N3071" s="243"/>
      <c r="O3071" s="237"/>
      <c r="P3071" s="241"/>
      <c r="Q3071" s="244"/>
      <c r="R3071" s="237"/>
      <c r="S3071" s="237"/>
      <c r="T3071" s="241"/>
      <c r="U3071" s="192"/>
      <c r="V3071" s="227"/>
    </row>
    <row r="3072" spans="1:22" s="186" customFormat="1">
      <c r="A3072" s="187"/>
      <c r="B3072" s="187"/>
      <c r="C3072" s="194"/>
      <c r="D3072" s="195"/>
      <c r="E3072" s="237"/>
      <c r="F3072" s="197"/>
      <c r="G3072" s="189"/>
      <c r="H3072" s="194"/>
      <c r="I3072" s="237"/>
      <c r="J3072" s="242"/>
      <c r="K3072" s="237"/>
      <c r="L3072" s="237"/>
      <c r="M3072" s="239"/>
      <c r="N3072" s="243"/>
      <c r="O3072" s="237"/>
      <c r="P3072" s="241"/>
      <c r="Q3072" s="244"/>
      <c r="R3072" s="237"/>
      <c r="S3072" s="237"/>
      <c r="T3072" s="241"/>
      <c r="U3072" s="192"/>
      <c r="V3072" s="227"/>
    </row>
    <row r="3073" spans="1:22" s="186" customFormat="1">
      <c r="A3073" s="187"/>
      <c r="B3073" s="187"/>
      <c r="C3073" s="194"/>
      <c r="D3073" s="195"/>
      <c r="E3073" s="237"/>
      <c r="F3073" s="197"/>
      <c r="G3073" s="189"/>
      <c r="H3073" s="194"/>
      <c r="I3073" s="237"/>
      <c r="J3073" s="242"/>
      <c r="K3073" s="237"/>
      <c r="L3073" s="237"/>
      <c r="M3073" s="239"/>
      <c r="N3073" s="243"/>
      <c r="O3073" s="237"/>
      <c r="P3073" s="241"/>
      <c r="Q3073" s="244"/>
      <c r="R3073" s="237"/>
      <c r="S3073" s="237"/>
      <c r="T3073" s="241"/>
      <c r="U3073" s="192"/>
      <c r="V3073" s="227"/>
    </row>
    <row r="3074" spans="1:22" s="186" customFormat="1">
      <c r="A3074" s="187"/>
      <c r="B3074" s="187"/>
      <c r="C3074" s="194"/>
      <c r="D3074" s="195"/>
      <c r="E3074" s="237"/>
      <c r="F3074" s="197"/>
      <c r="G3074" s="189"/>
      <c r="H3074" s="194"/>
      <c r="I3074" s="237"/>
      <c r="J3074" s="242"/>
      <c r="K3074" s="237"/>
      <c r="L3074" s="237"/>
      <c r="M3074" s="239"/>
      <c r="N3074" s="243"/>
      <c r="O3074" s="237"/>
      <c r="P3074" s="241"/>
      <c r="Q3074" s="244"/>
      <c r="R3074" s="237"/>
      <c r="S3074" s="237"/>
      <c r="T3074" s="241"/>
      <c r="U3074" s="192"/>
      <c r="V3074" s="227"/>
    </row>
    <row r="3075" spans="1:22" s="186" customFormat="1">
      <c r="A3075" s="187"/>
      <c r="B3075" s="187"/>
      <c r="C3075" s="194"/>
      <c r="D3075" s="195"/>
      <c r="E3075" s="237"/>
      <c r="F3075" s="197"/>
      <c r="G3075" s="189"/>
      <c r="H3075" s="194"/>
      <c r="I3075" s="237"/>
      <c r="J3075" s="242"/>
      <c r="K3075" s="237"/>
      <c r="L3075" s="237"/>
      <c r="M3075" s="239"/>
      <c r="N3075" s="243"/>
      <c r="O3075" s="237"/>
      <c r="P3075" s="241"/>
      <c r="Q3075" s="244"/>
      <c r="R3075" s="237"/>
      <c r="S3075" s="237"/>
      <c r="T3075" s="241"/>
      <c r="U3075" s="192"/>
      <c r="V3075" s="227"/>
    </row>
    <row r="3076" spans="1:22" s="186" customFormat="1">
      <c r="A3076" s="187"/>
      <c r="B3076" s="187"/>
      <c r="C3076" s="194"/>
      <c r="D3076" s="195"/>
      <c r="E3076" s="237"/>
      <c r="F3076" s="197"/>
      <c r="G3076" s="189"/>
      <c r="H3076" s="194"/>
      <c r="I3076" s="237"/>
      <c r="J3076" s="242"/>
      <c r="K3076" s="237"/>
      <c r="L3076" s="237"/>
      <c r="M3076" s="239"/>
      <c r="N3076" s="243"/>
      <c r="O3076" s="237"/>
      <c r="P3076" s="241"/>
      <c r="Q3076" s="244"/>
      <c r="R3076" s="237"/>
      <c r="S3076" s="237"/>
      <c r="T3076" s="241"/>
      <c r="U3076" s="192"/>
      <c r="V3076" s="227"/>
    </row>
    <row r="3077" spans="1:22" s="186" customFormat="1">
      <c r="A3077" s="187"/>
      <c r="B3077" s="187"/>
      <c r="C3077" s="194"/>
      <c r="D3077" s="195"/>
      <c r="E3077" s="237"/>
      <c r="F3077" s="197"/>
      <c r="G3077" s="189"/>
      <c r="H3077" s="194"/>
      <c r="I3077" s="237"/>
      <c r="J3077" s="242"/>
      <c r="K3077" s="237"/>
      <c r="L3077" s="237"/>
      <c r="M3077" s="239"/>
      <c r="N3077" s="243"/>
      <c r="O3077" s="237"/>
      <c r="P3077" s="241"/>
      <c r="Q3077" s="244"/>
      <c r="R3077" s="237"/>
      <c r="S3077" s="237"/>
      <c r="T3077" s="241"/>
      <c r="U3077" s="192"/>
      <c r="V3077" s="227"/>
    </row>
    <row r="3078" spans="1:22" s="186" customFormat="1">
      <c r="A3078" s="187"/>
      <c r="B3078" s="187"/>
      <c r="C3078" s="194"/>
      <c r="D3078" s="195"/>
      <c r="E3078" s="237"/>
      <c r="F3078" s="197"/>
      <c r="G3078" s="189"/>
      <c r="H3078" s="194"/>
      <c r="I3078" s="237"/>
      <c r="J3078" s="242"/>
      <c r="K3078" s="237"/>
      <c r="L3078" s="237"/>
      <c r="M3078" s="239"/>
      <c r="N3078" s="243"/>
      <c r="O3078" s="237"/>
      <c r="P3078" s="241"/>
      <c r="Q3078" s="244"/>
      <c r="R3078" s="237"/>
      <c r="S3078" s="237"/>
      <c r="T3078" s="241"/>
      <c r="U3078" s="192"/>
      <c r="V3078" s="227"/>
    </row>
    <row r="3079" spans="1:22" s="186" customFormat="1">
      <c r="A3079" s="187"/>
      <c r="B3079" s="187"/>
      <c r="C3079" s="194"/>
      <c r="D3079" s="195"/>
      <c r="E3079" s="237"/>
      <c r="F3079" s="197"/>
      <c r="G3079" s="189"/>
      <c r="H3079" s="194"/>
      <c r="I3079" s="237"/>
      <c r="J3079" s="242"/>
      <c r="K3079" s="237"/>
      <c r="L3079" s="237"/>
      <c r="M3079" s="239"/>
      <c r="N3079" s="243"/>
      <c r="O3079" s="237"/>
      <c r="P3079" s="241"/>
      <c r="Q3079" s="244"/>
      <c r="R3079" s="237"/>
      <c r="S3079" s="237"/>
      <c r="T3079" s="241"/>
      <c r="U3079" s="192"/>
      <c r="V3079" s="227"/>
    </row>
    <row r="3080" spans="1:22" s="186" customFormat="1">
      <c r="A3080" s="187"/>
      <c r="B3080" s="187"/>
      <c r="C3080" s="194"/>
      <c r="D3080" s="195"/>
      <c r="E3080" s="237"/>
      <c r="F3080" s="197"/>
      <c r="G3080" s="189"/>
      <c r="H3080" s="194"/>
      <c r="I3080" s="237"/>
      <c r="J3080" s="242"/>
      <c r="K3080" s="237"/>
      <c r="L3080" s="237"/>
      <c r="M3080" s="239"/>
      <c r="N3080" s="243"/>
      <c r="O3080" s="237"/>
      <c r="P3080" s="241"/>
      <c r="Q3080" s="244"/>
      <c r="R3080" s="237"/>
      <c r="S3080" s="237"/>
      <c r="T3080" s="241"/>
      <c r="U3080" s="192"/>
      <c r="V3080" s="227"/>
    </row>
    <row r="3081" spans="1:22" s="186" customFormat="1">
      <c r="A3081" s="187"/>
      <c r="B3081" s="187"/>
      <c r="C3081" s="194"/>
      <c r="D3081" s="195"/>
      <c r="E3081" s="237"/>
      <c r="F3081" s="197"/>
      <c r="G3081" s="189"/>
      <c r="H3081" s="194"/>
      <c r="I3081" s="237"/>
      <c r="J3081" s="242"/>
      <c r="K3081" s="237"/>
      <c r="L3081" s="237"/>
      <c r="M3081" s="239"/>
      <c r="N3081" s="243"/>
      <c r="O3081" s="237"/>
      <c r="P3081" s="241"/>
      <c r="Q3081" s="244"/>
      <c r="R3081" s="237"/>
      <c r="S3081" s="237"/>
      <c r="T3081" s="241"/>
      <c r="U3081" s="192"/>
      <c r="V3081" s="227"/>
    </row>
    <row r="3082" spans="1:22" s="186" customFormat="1">
      <c r="A3082" s="187"/>
      <c r="B3082" s="187"/>
      <c r="C3082" s="194"/>
      <c r="D3082" s="195"/>
      <c r="E3082" s="237"/>
      <c r="F3082" s="197"/>
      <c r="G3082" s="189"/>
      <c r="H3082" s="194"/>
      <c r="I3082" s="237"/>
      <c r="J3082" s="242"/>
      <c r="K3082" s="237"/>
      <c r="L3082" s="237"/>
      <c r="M3082" s="239"/>
      <c r="N3082" s="243"/>
      <c r="O3082" s="237"/>
      <c r="P3082" s="241"/>
      <c r="Q3082" s="244"/>
      <c r="R3082" s="237"/>
      <c r="S3082" s="237"/>
      <c r="T3082" s="241"/>
      <c r="U3082" s="192"/>
      <c r="V3082" s="227"/>
    </row>
    <row r="3083" spans="1:22" s="186" customFormat="1">
      <c r="A3083" s="187"/>
      <c r="B3083" s="187"/>
      <c r="C3083" s="194"/>
      <c r="D3083" s="195"/>
      <c r="E3083" s="237"/>
      <c r="F3083" s="197"/>
      <c r="G3083" s="189"/>
      <c r="H3083" s="194"/>
      <c r="I3083" s="237"/>
      <c r="J3083" s="242"/>
      <c r="K3083" s="237"/>
      <c r="L3083" s="237"/>
      <c r="M3083" s="239"/>
      <c r="N3083" s="243"/>
      <c r="O3083" s="237"/>
      <c r="P3083" s="241"/>
      <c r="Q3083" s="244"/>
      <c r="R3083" s="237"/>
      <c r="S3083" s="237"/>
      <c r="T3083" s="241"/>
      <c r="U3083" s="192"/>
      <c r="V3083" s="227"/>
    </row>
    <row r="3084" spans="1:22" s="186" customFormat="1">
      <c r="A3084" s="187"/>
      <c r="B3084" s="187"/>
      <c r="C3084" s="194"/>
      <c r="D3084" s="195"/>
      <c r="E3084" s="237"/>
      <c r="F3084" s="197"/>
      <c r="G3084" s="189"/>
      <c r="H3084" s="194"/>
      <c r="I3084" s="237"/>
      <c r="J3084" s="242"/>
      <c r="K3084" s="237"/>
      <c r="L3084" s="237"/>
      <c r="M3084" s="239"/>
      <c r="N3084" s="243"/>
      <c r="O3084" s="237"/>
      <c r="P3084" s="241"/>
      <c r="Q3084" s="244"/>
      <c r="R3084" s="237"/>
      <c r="S3084" s="237"/>
      <c r="T3084" s="241"/>
      <c r="U3084" s="192"/>
      <c r="V3084" s="227"/>
    </row>
    <row r="3085" spans="1:22" s="186" customFormat="1">
      <c r="A3085" s="187"/>
      <c r="B3085" s="187"/>
      <c r="C3085" s="194"/>
      <c r="D3085" s="195"/>
      <c r="E3085" s="237"/>
      <c r="F3085" s="197"/>
      <c r="G3085" s="189"/>
      <c r="H3085" s="194"/>
      <c r="I3085" s="237"/>
      <c r="J3085" s="242"/>
      <c r="K3085" s="237"/>
      <c r="L3085" s="237"/>
      <c r="M3085" s="239"/>
      <c r="N3085" s="243"/>
      <c r="O3085" s="237"/>
      <c r="P3085" s="241"/>
      <c r="Q3085" s="244"/>
      <c r="R3085" s="237"/>
      <c r="S3085" s="237"/>
      <c r="T3085" s="241"/>
      <c r="U3085" s="192"/>
      <c r="V3085" s="227"/>
    </row>
    <row r="3086" spans="1:22" s="186" customFormat="1">
      <c r="A3086" s="187"/>
      <c r="B3086" s="187"/>
      <c r="C3086" s="194"/>
      <c r="D3086" s="195"/>
      <c r="E3086" s="237"/>
      <c r="F3086" s="197"/>
      <c r="G3086" s="189"/>
      <c r="H3086" s="194"/>
      <c r="I3086" s="237"/>
      <c r="J3086" s="242"/>
      <c r="K3086" s="237"/>
      <c r="L3086" s="237"/>
      <c r="M3086" s="239"/>
      <c r="N3086" s="243"/>
      <c r="O3086" s="237"/>
      <c r="P3086" s="241"/>
      <c r="Q3086" s="244"/>
      <c r="R3086" s="237"/>
      <c r="S3086" s="237"/>
      <c r="T3086" s="241"/>
      <c r="U3086" s="192"/>
      <c r="V3086" s="227"/>
    </row>
    <row r="3087" spans="1:22" s="186" customFormat="1">
      <c r="A3087" s="187"/>
      <c r="B3087" s="187"/>
      <c r="C3087" s="194"/>
      <c r="D3087" s="195"/>
      <c r="E3087" s="237"/>
      <c r="F3087" s="197"/>
      <c r="G3087" s="189"/>
      <c r="H3087" s="194"/>
      <c r="I3087" s="237"/>
      <c r="J3087" s="242"/>
      <c r="K3087" s="237"/>
      <c r="L3087" s="237"/>
      <c r="M3087" s="239"/>
      <c r="N3087" s="243"/>
      <c r="O3087" s="237"/>
      <c r="P3087" s="241"/>
      <c r="Q3087" s="244"/>
      <c r="R3087" s="237"/>
      <c r="S3087" s="237"/>
      <c r="T3087" s="241"/>
      <c r="U3087" s="192"/>
      <c r="V3087" s="227"/>
    </row>
    <row r="3088" spans="1:22" s="186" customFormat="1">
      <c r="A3088" s="187"/>
      <c r="B3088" s="187"/>
      <c r="C3088" s="194"/>
      <c r="D3088" s="195"/>
      <c r="E3088" s="237"/>
      <c r="F3088" s="197"/>
      <c r="G3088" s="189"/>
      <c r="H3088" s="194"/>
      <c r="I3088" s="237"/>
      <c r="J3088" s="242"/>
      <c r="K3088" s="237"/>
      <c r="L3088" s="237"/>
      <c r="M3088" s="239"/>
      <c r="N3088" s="243"/>
      <c r="O3088" s="237"/>
      <c r="P3088" s="241"/>
      <c r="Q3088" s="244"/>
      <c r="R3088" s="237"/>
      <c r="S3088" s="237"/>
      <c r="T3088" s="241"/>
      <c r="U3088" s="192"/>
      <c r="V3088" s="227"/>
    </row>
    <row r="3089" spans="1:22" s="186" customFormat="1">
      <c r="A3089" s="187"/>
      <c r="B3089" s="187"/>
      <c r="C3089" s="194"/>
      <c r="D3089" s="195"/>
      <c r="E3089" s="237"/>
      <c r="F3089" s="197"/>
      <c r="G3089" s="189"/>
      <c r="H3089" s="194"/>
      <c r="I3089" s="237"/>
      <c r="J3089" s="242"/>
      <c r="K3089" s="237"/>
      <c r="L3089" s="237"/>
      <c r="M3089" s="239"/>
      <c r="N3089" s="243"/>
      <c r="O3089" s="237"/>
      <c r="P3089" s="241"/>
      <c r="Q3089" s="244"/>
      <c r="R3089" s="237"/>
      <c r="S3089" s="237"/>
      <c r="T3089" s="241"/>
      <c r="U3089" s="192"/>
      <c r="V3089" s="227"/>
    </row>
    <row r="3090" spans="1:22" s="186" customFormat="1">
      <c r="A3090" s="187"/>
      <c r="B3090" s="187"/>
      <c r="C3090" s="194"/>
      <c r="D3090" s="195"/>
      <c r="E3090" s="237"/>
      <c r="F3090" s="197"/>
      <c r="G3090" s="189"/>
      <c r="H3090" s="194"/>
      <c r="I3090" s="237"/>
      <c r="J3090" s="242"/>
      <c r="K3090" s="237"/>
      <c r="L3090" s="237"/>
      <c r="M3090" s="239"/>
      <c r="N3090" s="243"/>
      <c r="O3090" s="237"/>
      <c r="P3090" s="241"/>
      <c r="Q3090" s="244"/>
      <c r="R3090" s="237"/>
      <c r="S3090" s="237"/>
      <c r="T3090" s="241"/>
      <c r="U3090" s="192"/>
      <c r="V3090" s="227"/>
    </row>
    <row r="3091" spans="1:22" s="186" customFormat="1">
      <c r="A3091" s="187"/>
      <c r="B3091" s="187"/>
      <c r="C3091" s="194"/>
      <c r="D3091" s="195"/>
      <c r="E3091" s="237"/>
      <c r="F3091" s="197"/>
      <c r="G3091" s="189"/>
      <c r="H3091" s="194"/>
      <c r="I3091" s="237"/>
      <c r="J3091" s="242"/>
      <c r="K3091" s="237"/>
      <c r="L3091" s="237"/>
      <c r="M3091" s="239"/>
      <c r="N3091" s="243"/>
      <c r="O3091" s="237"/>
      <c r="P3091" s="241"/>
      <c r="Q3091" s="244"/>
      <c r="R3091" s="237"/>
      <c r="S3091" s="237"/>
      <c r="T3091" s="241"/>
      <c r="U3091" s="192"/>
      <c r="V3091" s="227"/>
    </row>
    <row r="3092" spans="1:22" s="186" customFormat="1">
      <c r="A3092" s="187"/>
      <c r="B3092" s="187"/>
      <c r="C3092" s="194"/>
      <c r="D3092" s="195"/>
      <c r="E3092" s="237"/>
      <c r="F3092" s="197"/>
      <c r="G3092" s="189"/>
      <c r="H3092" s="194"/>
      <c r="I3092" s="237"/>
      <c r="J3092" s="242"/>
      <c r="K3092" s="237"/>
      <c r="L3092" s="237"/>
      <c r="M3092" s="239"/>
      <c r="N3092" s="243"/>
      <c r="O3092" s="237"/>
      <c r="P3092" s="241"/>
      <c r="Q3092" s="244"/>
      <c r="R3092" s="237"/>
      <c r="S3092" s="237"/>
      <c r="T3092" s="241"/>
      <c r="U3092" s="192"/>
      <c r="V3092" s="227"/>
    </row>
    <row r="3093" spans="1:22" s="186" customFormat="1">
      <c r="A3093" s="187"/>
      <c r="B3093" s="187"/>
      <c r="C3093" s="194"/>
      <c r="D3093" s="195"/>
      <c r="E3093" s="237"/>
      <c r="F3093" s="197"/>
      <c r="G3093" s="189"/>
      <c r="H3093" s="194"/>
      <c r="I3093" s="237"/>
      <c r="J3093" s="242"/>
      <c r="K3093" s="237"/>
      <c r="L3093" s="237"/>
      <c r="M3093" s="239"/>
      <c r="N3093" s="243"/>
      <c r="O3093" s="237"/>
      <c r="P3093" s="241"/>
      <c r="Q3093" s="244"/>
      <c r="R3093" s="237"/>
      <c r="S3093" s="237"/>
      <c r="T3093" s="241"/>
      <c r="U3093" s="192"/>
      <c r="V3093" s="227"/>
    </row>
    <row r="3094" spans="1:22" s="186" customFormat="1">
      <c r="A3094" s="187"/>
      <c r="B3094" s="187"/>
      <c r="C3094" s="194"/>
      <c r="D3094" s="195"/>
      <c r="E3094" s="237"/>
      <c r="F3094" s="197"/>
      <c r="G3094" s="189"/>
      <c r="H3094" s="194"/>
      <c r="I3094" s="237"/>
      <c r="J3094" s="242"/>
      <c r="K3094" s="237"/>
      <c r="L3094" s="237"/>
      <c r="M3094" s="239"/>
      <c r="N3094" s="243"/>
      <c r="O3094" s="237"/>
      <c r="P3094" s="241"/>
      <c r="Q3094" s="244"/>
      <c r="R3094" s="237"/>
      <c r="S3094" s="237"/>
      <c r="T3094" s="241"/>
      <c r="U3094" s="192"/>
      <c r="V3094" s="227"/>
    </row>
    <row r="3095" spans="1:22" s="186" customFormat="1">
      <c r="A3095" s="187"/>
      <c r="B3095" s="187"/>
      <c r="C3095" s="194"/>
      <c r="D3095" s="195"/>
      <c r="E3095" s="237"/>
      <c r="F3095" s="197"/>
      <c r="G3095" s="189"/>
      <c r="H3095" s="194"/>
      <c r="I3095" s="237"/>
      <c r="J3095" s="242"/>
      <c r="K3095" s="237"/>
      <c r="L3095" s="237"/>
      <c r="M3095" s="239"/>
      <c r="N3095" s="243"/>
      <c r="O3095" s="237"/>
      <c r="P3095" s="241"/>
      <c r="Q3095" s="244"/>
      <c r="R3095" s="237"/>
      <c r="S3095" s="237"/>
      <c r="T3095" s="241"/>
      <c r="U3095" s="192"/>
      <c r="V3095" s="227"/>
    </row>
    <row r="3096" spans="1:22" s="186" customFormat="1">
      <c r="A3096" s="187"/>
      <c r="B3096" s="187"/>
      <c r="C3096" s="194"/>
      <c r="D3096" s="195"/>
      <c r="E3096" s="237"/>
      <c r="F3096" s="197"/>
      <c r="G3096" s="189"/>
      <c r="H3096" s="194"/>
      <c r="I3096" s="237"/>
      <c r="J3096" s="242"/>
      <c r="K3096" s="237"/>
      <c r="L3096" s="237"/>
      <c r="M3096" s="239"/>
      <c r="N3096" s="243"/>
      <c r="O3096" s="237"/>
      <c r="P3096" s="241"/>
      <c r="Q3096" s="244"/>
      <c r="R3096" s="237"/>
      <c r="S3096" s="237"/>
      <c r="T3096" s="241"/>
      <c r="U3096" s="192"/>
      <c r="V3096" s="227"/>
    </row>
    <row r="3097" spans="1:22" s="186" customFormat="1">
      <c r="A3097" s="187"/>
      <c r="B3097" s="187"/>
      <c r="C3097" s="194"/>
      <c r="D3097" s="195"/>
      <c r="E3097" s="237"/>
      <c r="F3097" s="197"/>
      <c r="G3097" s="189"/>
      <c r="H3097" s="194"/>
      <c r="I3097" s="237"/>
      <c r="J3097" s="242"/>
      <c r="K3097" s="237"/>
      <c r="L3097" s="237"/>
      <c r="M3097" s="239"/>
      <c r="N3097" s="243"/>
      <c r="O3097" s="237"/>
      <c r="P3097" s="241"/>
      <c r="Q3097" s="244"/>
      <c r="R3097" s="237"/>
      <c r="S3097" s="237"/>
      <c r="T3097" s="241"/>
      <c r="U3097" s="192"/>
      <c r="V3097" s="227"/>
    </row>
    <row r="3098" spans="1:22" s="186" customFormat="1">
      <c r="A3098" s="187"/>
      <c r="B3098" s="187"/>
      <c r="C3098" s="194"/>
      <c r="D3098" s="195"/>
      <c r="E3098" s="237"/>
      <c r="F3098" s="197"/>
      <c r="G3098" s="189"/>
      <c r="H3098" s="194"/>
      <c r="I3098" s="237"/>
      <c r="J3098" s="242"/>
      <c r="K3098" s="237"/>
      <c r="L3098" s="237"/>
      <c r="M3098" s="239"/>
      <c r="N3098" s="243"/>
      <c r="O3098" s="237"/>
      <c r="P3098" s="241"/>
      <c r="Q3098" s="244"/>
      <c r="R3098" s="237"/>
      <c r="S3098" s="237"/>
      <c r="T3098" s="241"/>
      <c r="U3098" s="192"/>
      <c r="V3098" s="227"/>
    </row>
    <row r="3099" spans="1:22" s="186" customFormat="1">
      <c r="A3099" s="187"/>
      <c r="B3099" s="187"/>
      <c r="C3099" s="194"/>
      <c r="D3099" s="195"/>
      <c r="E3099" s="237"/>
      <c r="F3099" s="197"/>
      <c r="G3099" s="189"/>
      <c r="H3099" s="194"/>
      <c r="I3099" s="237"/>
      <c r="J3099" s="242"/>
      <c r="K3099" s="237"/>
      <c r="L3099" s="237"/>
      <c r="M3099" s="239"/>
      <c r="N3099" s="243"/>
      <c r="O3099" s="237"/>
      <c r="P3099" s="241"/>
      <c r="Q3099" s="244"/>
      <c r="R3099" s="237"/>
      <c r="S3099" s="237"/>
      <c r="T3099" s="241"/>
      <c r="U3099" s="192"/>
      <c r="V3099" s="227"/>
    </row>
    <row r="3100" spans="1:22" s="186" customFormat="1">
      <c r="A3100" s="187"/>
      <c r="B3100" s="187"/>
      <c r="C3100" s="194"/>
      <c r="D3100" s="195"/>
      <c r="E3100" s="237"/>
      <c r="F3100" s="197"/>
      <c r="G3100" s="189"/>
      <c r="H3100" s="194"/>
      <c r="I3100" s="237"/>
      <c r="J3100" s="242"/>
      <c r="K3100" s="237"/>
      <c r="L3100" s="237"/>
      <c r="M3100" s="239"/>
      <c r="N3100" s="243"/>
      <c r="O3100" s="237"/>
      <c r="P3100" s="241"/>
      <c r="Q3100" s="244"/>
      <c r="R3100" s="237"/>
      <c r="S3100" s="237"/>
      <c r="T3100" s="241"/>
      <c r="U3100" s="192"/>
      <c r="V3100" s="227"/>
    </row>
    <row r="3101" spans="1:22" s="186" customFormat="1">
      <c r="A3101" s="187"/>
      <c r="B3101" s="187"/>
      <c r="C3101" s="194"/>
      <c r="D3101" s="195"/>
      <c r="E3101" s="237"/>
      <c r="F3101" s="197"/>
      <c r="G3101" s="189"/>
      <c r="H3101" s="194"/>
      <c r="I3101" s="237"/>
      <c r="J3101" s="242"/>
      <c r="K3101" s="237"/>
      <c r="L3101" s="237"/>
      <c r="M3101" s="239"/>
      <c r="N3101" s="243"/>
      <c r="O3101" s="237"/>
      <c r="P3101" s="241"/>
      <c r="Q3101" s="244"/>
      <c r="R3101" s="237"/>
      <c r="S3101" s="237"/>
      <c r="T3101" s="241"/>
      <c r="U3101" s="192"/>
      <c r="V3101" s="227"/>
    </row>
    <row r="3102" spans="1:22" s="186" customFormat="1">
      <c r="A3102" s="187"/>
      <c r="B3102" s="187"/>
      <c r="C3102" s="194"/>
      <c r="D3102" s="195"/>
      <c r="E3102" s="237"/>
      <c r="F3102" s="197"/>
      <c r="G3102" s="189"/>
      <c r="H3102" s="194"/>
      <c r="I3102" s="237"/>
      <c r="J3102" s="242"/>
      <c r="K3102" s="237"/>
      <c r="L3102" s="237"/>
      <c r="M3102" s="239"/>
      <c r="N3102" s="243"/>
      <c r="O3102" s="237"/>
      <c r="P3102" s="241"/>
      <c r="Q3102" s="244"/>
      <c r="R3102" s="237"/>
      <c r="S3102" s="237"/>
      <c r="T3102" s="241"/>
      <c r="U3102" s="192"/>
      <c r="V3102" s="227"/>
    </row>
    <row r="3103" spans="1:22" s="186" customFormat="1">
      <c r="A3103" s="187"/>
      <c r="B3103" s="187"/>
      <c r="C3103" s="194"/>
      <c r="D3103" s="195"/>
      <c r="E3103" s="237"/>
      <c r="F3103" s="197"/>
      <c r="G3103" s="189"/>
      <c r="H3103" s="194"/>
      <c r="I3103" s="237"/>
      <c r="J3103" s="242"/>
      <c r="K3103" s="237"/>
      <c r="L3103" s="237"/>
      <c r="M3103" s="239"/>
      <c r="N3103" s="243"/>
      <c r="O3103" s="237"/>
      <c r="P3103" s="241"/>
      <c r="Q3103" s="244"/>
      <c r="R3103" s="237"/>
      <c r="S3103" s="237"/>
      <c r="T3103" s="241"/>
      <c r="U3103" s="192"/>
      <c r="V3103" s="227"/>
    </row>
    <row r="3104" spans="1:22" s="186" customFormat="1">
      <c r="A3104" s="187"/>
      <c r="B3104" s="187"/>
      <c r="C3104" s="194"/>
      <c r="D3104" s="195"/>
      <c r="E3104" s="237"/>
      <c r="F3104" s="197"/>
      <c r="G3104" s="189"/>
      <c r="H3104" s="194"/>
      <c r="I3104" s="237"/>
      <c r="J3104" s="242"/>
      <c r="K3104" s="237"/>
      <c r="L3104" s="237"/>
      <c r="M3104" s="239"/>
      <c r="N3104" s="243"/>
      <c r="O3104" s="237"/>
      <c r="P3104" s="241"/>
      <c r="Q3104" s="244"/>
      <c r="R3104" s="237"/>
      <c r="S3104" s="237"/>
      <c r="T3104" s="241"/>
      <c r="U3104" s="192"/>
      <c r="V3104" s="227"/>
    </row>
    <row r="3105" spans="1:22" s="186" customFormat="1">
      <c r="A3105" s="187"/>
      <c r="B3105" s="187"/>
      <c r="C3105" s="194"/>
      <c r="D3105" s="195"/>
      <c r="E3105" s="237"/>
      <c r="F3105" s="197"/>
      <c r="G3105" s="189"/>
      <c r="H3105" s="194"/>
      <c r="I3105" s="237"/>
      <c r="J3105" s="242"/>
      <c r="K3105" s="237"/>
      <c r="L3105" s="237"/>
      <c r="M3105" s="239"/>
      <c r="N3105" s="243"/>
      <c r="O3105" s="237"/>
      <c r="P3105" s="241"/>
      <c r="Q3105" s="244"/>
      <c r="R3105" s="237"/>
      <c r="S3105" s="237"/>
      <c r="T3105" s="241"/>
      <c r="U3105" s="192"/>
      <c r="V3105" s="227"/>
    </row>
    <row r="3106" spans="1:22" s="186" customFormat="1">
      <c r="A3106" s="187"/>
      <c r="B3106" s="187"/>
      <c r="C3106" s="194"/>
      <c r="D3106" s="195"/>
      <c r="E3106" s="237"/>
      <c r="F3106" s="197"/>
      <c r="G3106" s="189"/>
      <c r="H3106" s="194"/>
      <c r="I3106" s="237"/>
      <c r="J3106" s="242"/>
      <c r="K3106" s="237"/>
      <c r="L3106" s="237"/>
      <c r="M3106" s="239"/>
      <c r="N3106" s="243"/>
      <c r="O3106" s="237"/>
      <c r="P3106" s="241"/>
      <c r="Q3106" s="244"/>
      <c r="R3106" s="237"/>
      <c r="S3106" s="237"/>
      <c r="T3106" s="241"/>
      <c r="U3106" s="192"/>
      <c r="V3106" s="227"/>
    </row>
    <row r="3107" spans="1:22" s="186" customFormat="1">
      <c r="A3107" s="187"/>
      <c r="B3107" s="187"/>
      <c r="C3107" s="194"/>
      <c r="D3107" s="195"/>
      <c r="E3107" s="237"/>
      <c r="F3107" s="197"/>
      <c r="G3107" s="189"/>
      <c r="H3107" s="194"/>
      <c r="I3107" s="237"/>
      <c r="J3107" s="242"/>
      <c r="K3107" s="237"/>
      <c r="L3107" s="237"/>
      <c r="M3107" s="239"/>
      <c r="N3107" s="243"/>
      <c r="O3107" s="237"/>
      <c r="P3107" s="241"/>
      <c r="Q3107" s="244"/>
      <c r="R3107" s="237"/>
      <c r="S3107" s="237"/>
      <c r="T3107" s="241"/>
      <c r="U3107" s="192"/>
      <c r="V3107" s="227"/>
    </row>
    <row r="3108" spans="1:22" s="186" customFormat="1">
      <c r="A3108" s="187"/>
      <c r="B3108" s="187"/>
      <c r="C3108" s="194"/>
      <c r="D3108" s="195"/>
      <c r="E3108" s="237"/>
      <c r="F3108" s="197"/>
      <c r="G3108" s="189"/>
      <c r="H3108" s="194"/>
      <c r="I3108" s="237"/>
      <c r="J3108" s="242"/>
      <c r="K3108" s="237"/>
      <c r="L3108" s="237"/>
      <c r="M3108" s="239"/>
      <c r="N3108" s="243"/>
      <c r="O3108" s="237"/>
      <c r="P3108" s="241"/>
      <c r="Q3108" s="244"/>
      <c r="R3108" s="237"/>
      <c r="S3108" s="237"/>
      <c r="T3108" s="241"/>
      <c r="U3108" s="192"/>
      <c r="V3108" s="227"/>
    </row>
    <row r="3109" spans="1:22" s="186" customFormat="1">
      <c r="A3109" s="187"/>
      <c r="B3109" s="187"/>
      <c r="C3109" s="194"/>
      <c r="D3109" s="195"/>
      <c r="E3109" s="237"/>
      <c r="F3109" s="197"/>
      <c r="G3109" s="189"/>
      <c r="H3109" s="194"/>
      <c r="I3109" s="237"/>
      <c r="J3109" s="242"/>
      <c r="K3109" s="237"/>
      <c r="L3109" s="237"/>
      <c r="M3109" s="239"/>
      <c r="N3109" s="243"/>
      <c r="O3109" s="237"/>
      <c r="P3109" s="241"/>
      <c r="Q3109" s="244"/>
      <c r="R3109" s="237"/>
      <c r="S3109" s="237"/>
      <c r="T3109" s="241"/>
      <c r="U3109" s="192"/>
      <c r="V3109" s="227"/>
    </row>
    <row r="3110" spans="1:22" s="186" customFormat="1">
      <c r="A3110" s="187"/>
      <c r="B3110" s="187"/>
      <c r="C3110" s="194"/>
      <c r="D3110" s="195"/>
      <c r="E3110" s="237"/>
      <c r="F3110" s="197"/>
      <c r="G3110" s="189"/>
      <c r="H3110" s="194"/>
      <c r="I3110" s="237"/>
      <c r="J3110" s="242"/>
      <c r="K3110" s="237"/>
      <c r="L3110" s="237"/>
      <c r="M3110" s="239"/>
      <c r="N3110" s="243"/>
      <c r="O3110" s="237"/>
      <c r="P3110" s="241"/>
      <c r="Q3110" s="244"/>
      <c r="R3110" s="237"/>
      <c r="S3110" s="237"/>
      <c r="T3110" s="241"/>
      <c r="U3110" s="192"/>
      <c r="V3110" s="227"/>
    </row>
    <row r="3111" spans="1:22" s="186" customFormat="1">
      <c r="A3111" s="187"/>
      <c r="B3111" s="187"/>
      <c r="C3111" s="194"/>
      <c r="D3111" s="195"/>
      <c r="E3111" s="237"/>
      <c r="F3111" s="197"/>
      <c r="G3111" s="189"/>
      <c r="H3111" s="194"/>
      <c r="I3111" s="237"/>
      <c r="J3111" s="242"/>
      <c r="K3111" s="237"/>
      <c r="L3111" s="237"/>
      <c r="M3111" s="239"/>
      <c r="N3111" s="243"/>
      <c r="O3111" s="237"/>
      <c r="P3111" s="241"/>
      <c r="Q3111" s="244"/>
      <c r="R3111" s="237"/>
      <c r="S3111" s="237"/>
      <c r="T3111" s="241"/>
      <c r="U3111" s="192"/>
      <c r="V3111" s="227"/>
    </row>
    <row r="3112" spans="1:22" s="186" customFormat="1">
      <c r="A3112" s="187"/>
      <c r="B3112" s="187"/>
      <c r="C3112" s="194"/>
      <c r="D3112" s="195"/>
      <c r="E3112" s="237"/>
      <c r="F3112" s="197"/>
      <c r="G3112" s="189"/>
      <c r="H3112" s="194"/>
      <c r="I3112" s="237"/>
      <c r="J3112" s="242"/>
      <c r="K3112" s="237"/>
      <c r="L3112" s="237"/>
      <c r="M3112" s="239"/>
      <c r="N3112" s="243"/>
      <c r="O3112" s="237"/>
      <c r="P3112" s="241"/>
      <c r="Q3112" s="244"/>
      <c r="R3112" s="237"/>
      <c r="S3112" s="237"/>
      <c r="T3112" s="241"/>
      <c r="U3112" s="192"/>
      <c r="V3112" s="227"/>
    </row>
    <row r="3113" spans="1:22" s="186" customFormat="1">
      <c r="A3113" s="187"/>
      <c r="B3113" s="187"/>
      <c r="C3113" s="194"/>
      <c r="D3113" s="195"/>
      <c r="E3113" s="237"/>
      <c r="F3113" s="197"/>
      <c r="G3113" s="189"/>
      <c r="H3113" s="194"/>
      <c r="I3113" s="237"/>
      <c r="J3113" s="242"/>
      <c r="K3113" s="237"/>
      <c r="L3113" s="237"/>
      <c r="M3113" s="239"/>
      <c r="N3113" s="243"/>
      <c r="O3113" s="237"/>
      <c r="P3113" s="241"/>
      <c r="Q3113" s="244"/>
      <c r="R3113" s="237"/>
      <c r="S3113" s="237"/>
      <c r="T3113" s="241"/>
      <c r="U3113" s="192"/>
      <c r="V3113" s="227"/>
    </row>
    <row r="3114" spans="1:22" s="186" customFormat="1">
      <c r="A3114" s="187"/>
      <c r="B3114" s="187"/>
      <c r="C3114" s="194"/>
      <c r="D3114" s="195"/>
      <c r="E3114" s="237"/>
      <c r="F3114" s="197"/>
      <c r="G3114" s="189"/>
      <c r="H3114" s="194"/>
      <c r="I3114" s="237"/>
      <c r="J3114" s="242"/>
      <c r="K3114" s="237"/>
      <c r="L3114" s="237"/>
      <c r="M3114" s="239"/>
      <c r="N3114" s="243"/>
      <c r="O3114" s="237"/>
      <c r="P3114" s="241"/>
      <c r="Q3114" s="244"/>
      <c r="R3114" s="237"/>
      <c r="S3114" s="237"/>
      <c r="T3114" s="241"/>
      <c r="U3114" s="192"/>
      <c r="V3114" s="227"/>
    </row>
    <row r="3115" spans="1:22" s="186" customFormat="1">
      <c r="A3115" s="187"/>
      <c r="B3115" s="187"/>
      <c r="C3115" s="194"/>
      <c r="D3115" s="195"/>
      <c r="E3115" s="237"/>
      <c r="F3115" s="197"/>
      <c r="G3115" s="189"/>
      <c r="H3115" s="194"/>
      <c r="I3115" s="237"/>
      <c r="J3115" s="242"/>
      <c r="K3115" s="237"/>
      <c r="L3115" s="237"/>
      <c r="M3115" s="239"/>
      <c r="N3115" s="243"/>
      <c r="O3115" s="237"/>
      <c r="P3115" s="241"/>
      <c r="Q3115" s="244"/>
      <c r="R3115" s="237"/>
      <c r="S3115" s="237"/>
      <c r="T3115" s="241"/>
      <c r="U3115" s="192"/>
      <c r="V3115" s="227"/>
    </row>
    <row r="3116" spans="1:22" s="186" customFormat="1">
      <c r="A3116" s="187"/>
      <c r="B3116" s="187"/>
      <c r="C3116" s="194"/>
      <c r="D3116" s="195"/>
      <c r="E3116" s="237"/>
      <c r="F3116" s="197"/>
      <c r="G3116" s="189"/>
      <c r="H3116" s="194"/>
      <c r="I3116" s="237"/>
      <c r="J3116" s="242"/>
      <c r="K3116" s="237"/>
      <c r="L3116" s="237"/>
      <c r="M3116" s="239"/>
      <c r="N3116" s="243"/>
      <c r="O3116" s="237"/>
      <c r="P3116" s="241"/>
      <c r="Q3116" s="244"/>
      <c r="R3116" s="237"/>
      <c r="S3116" s="237"/>
      <c r="T3116" s="241"/>
      <c r="U3116" s="192"/>
      <c r="V3116" s="227"/>
    </row>
    <row r="3117" spans="1:22" s="186" customFormat="1">
      <c r="A3117" s="187"/>
      <c r="B3117" s="187"/>
      <c r="C3117" s="194"/>
      <c r="D3117" s="195"/>
      <c r="E3117" s="237"/>
      <c r="F3117" s="197"/>
      <c r="G3117" s="189"/>
      <c r="H3117" s="194"/>
      <c r="I3117" s="237"/>
      <c r="J3117" s="242"/>
      <c r="K3117" s="237"/>
      <c r="L3117" s="237"/>
      <c r="M3117" s="239"/>
      <c r="N3117" s="243"/>
      <c r="O3117" s="237"/>
      <c r="P3117" s="241"/>
      <c r="Q3117" s="244"/>
      <c r="R3117" s="237"/>
      <c r="S3117" s="237"/>
      <c r="T3117" s="241"/>
      <c r="U3117" s="192"/>
      <c r="V3117" s="227"/>
    </row>
    <row r="3118" spans="1:22" s="186" customFormat="1">
      <c r="A3118" s="187"/>
      <c r="B3118" s="187"/>
      <c r="C3118" s="194"/>
      <c r="D3118" s="195"/>
      <c r="E3118" s="237"/>
      <c r="F3118" s="197"/>
      <c r="G3118" s="189"/>
      <c r="H3118" s="194"/>
      <c r="I3118" s="237"/>
      <c r="J3118" s="242"/>
      <c r="K3118" s="237"/>
      <c r="L3118" s="237"/>
      <c r="M3118" s="239"/>
      <c r="N3118" s="243"/>
      <c r="O3118" s="237"/>
      <c r="P3118" s="241"/>
      <c r="Q3118" s="244"/>
      <c r="R3118" s="237"/>
      <c r="S3118" s="237"/>
      <c r="T3118" s="241"/>
      <c r="U3118" s="192"/>
      <c r="V3118" s="227"/>
    </row>
    <row r="3119" spans="1:22" s="186" customFormat="1">
      <c r="A3119" s="187"/>
      <c r="B3119" s="187"/>
      <c r="C3119" s="194"/>
      <c r="D3119" s="195"/>
      <c r="E3119" s="237"/>
      <c r="F3119" s="197"/>
      <c r="G3119" s="189"/>
      <c r="H3119" s="194"/>
      <c r="I3119" s="237"/>
      <c r="J3119" s="242"/>
      <c r="K3119" s="237"/>
      <c r="L3119" s="237"/>
      <c r="M3119" s="239"/>
      <c r="N3119" s="243"/>
      <c r="O3119" s="237"/>
      <c r="P3119" s="241"/>
      <c r="Q3119" s="244"/>
      <c r="R3119" s="237"/>
      <c r="S3119" s="237"/>
      <c r="T3119" s="241"/>
      <c r="U3119" s="192"/>
      <c r="V3119" s="227"/>
    </row>
    <row r="3120" spans="1:22" s="186" customFormat="1">
      <c r="A3120" s="187"/>
      <c r="B3120" s="187"/>
      <c r="C3120" s="194"/>
      <c r="D3120" s="195"/>
      <c r="E3120" s="237"/>
      <c r="F3120" s="197"/>
      <c r="G3120" s="189"/>
      <c r="H3120" s="194"/>
      <c r="I3120" s="237"/>
      <c r="J3120" s="242"/>
      <c r="K3120" s="237"/>
      <c r="L3120" s="237"/>
      <c r="M3120" s="239"/>
      <c r="N3120" s="243"/>
      <c r="O3120" s="237"/>
      <c r="P3120" s="241"/>
      <c r="Q3120" s="244"/>
      <c r="R3120" s="237"/>
      <c r="S3120" s="237"/>
      <c r="T3120" s="241"/>
      <c r="U3120" s="192"/>
      <c r="V3120" s="227"/>
    </row>
    <row r="3121" spans="1:22" s="186" customFormat="1">
      <c r="A3121" s="187"/>
      <c r="B3121" s="187"/>
      <c r="C3121" s="194"/>
      <c r="D3121" s="195"/>
      <c r="E3121" s="237"/>
      <c r="F3121" s="197"/>
      <c r="G3121" s="189"/>
      <c r="H3121" s="194"/>
      <c r="I3121" s="237"/>
      <c r="J3121" s="242"/>
      <c r="K3121" s="237"/>
      <c r="L3121" s="237"/>
      <c r="M3121" s="239"/>
      <c r="N3121" s="243"/>
      <c r="O3121" s="237"/>
      <c r="P3121" s="241"/>
      <c r="Q3121" s="244"/>
      <c r="R3121" s="237"/>
      <c r="S3121" s="237"/>
      <c r="T3121" s="241"/>
      <c r="U3121" s="192"/>
      <c r="V3121" s="227"/>
    </row>
    <row r="3122" spans="1:22" s="186" customFormat="1">
      <c r="A3122" s="187"/>
      <c r="B3122" s="187"/>
      <c r="C3122" s="194"/>
      <c r="D3122" s="195"/>
      <c r="E3122" s="237"/>
      <c r="F3122" s="197"/>
      <c r="G3122" s="189"/>
      <c r="H3122" s="194"/>
      <c r="I3122" s="237"/>
      <c r="J3122" s="242"/>
      <c r="K3122" s="237"/>
      <c r="L3122" s="237"/>
      <c r="M3122" s="239"/>
      <c r="N3122" s="243"/>
      <c r="O3122" s="237"/>
      <c r="P3122" s="241"/>
      <c r="Q3122" s="244"/>
      <c r="R3122" s="237"/>
      <c r="S3122" s="237"/>
      <c r="T3122" s="241"/>
      <c r="U3122" s="192"/>
      <c r="V3122" s="227"/>
    </row>
    <row r="3123" spans="1:22" s="186" customFormat="1">
      <c r="A3123" s="187"/>
      <c r="B3123" s="187"/>
      <c r="C3123" s="194"/>
      <c r="D3123" s="195"/>
      <c r="E3123" s="237"/>
      <c r="F3123" s="197"/>
      <c r="G3123" s="189"/>
      <c r="H3123" s="194"/>
      <c r="I3123" s="237"/>
      <c r="J3123" s="242"/>
      <c r="K3123" s="237"/>
      <c r="L3123" s="237"/>
      <c r="M3123" s="239"/>
      <c r="N3123" s="243"/>
      <c r="O3123" s="237"/>
      <c r="P3123" s="241"/>
      <c r="Q3123" s="244"/>
      <c r="R3123" s="237"/>
      <c r="S3123" s="237"/>
      <c r="T3123" s="241"/>
      <c r="U3123" s="192"/>
      <c r="V3123" s="227"/>
    </row>
    <row r="3124" spans="1:22" s="186" customFormat="1">
      <c r="A3124" s="187"/>
      <c r="B3124" s="187"/>
      <c r="C3124" s="194"/>
      <c r="D3124" s="195"/>
      <c r="E3124" s="237"/>
      <c r="F3124" s="197"/>
      <c r="G3124" s="189"/>
      <c r="H3124" s="194"/>
      <c r="I3124" s="237"/>
      <c r="J3124" s="242"/>
      <c r="K3124" s="237"/>
      <c r="L3124" s="237"/>
      <c r="M3124" s="239"/>
      <c r="N3124" s="243"/>
      <c r="O3124" s="237"/>
      <c r="P3124" s="241"/>
      <c r="Q3124" s="244"/>
      <c r="R3124" s="237"/>
      <c r="S3124" s="237"/>
      <c r="T3124" s="241"/>
      <c r="U3124" s="192"/>
      <c r="V3124" s="227"/>
    </row>
    <row r="3125" spans="1:22" s="186" customFormat="1">
      <c r="A3125" s="187"/>
      <c r="B3125" s="187"/>
      <c r="C3125" s="194"/>
      <c r="D3125" s="195"/>
      <c r="E3125" s="237"/>
      <c r="F3125" s="197"/>
      <c r="G3125" s="189"/>
      <c r="H3125" s="194"/>
      <c r="I3125" s="237"/>
      <c r="J3125" s="242"/>
      <c r="K3125" s="237"/>
      <c r="L3125" s="237"/>
      <c r="M3125" s="239"/>
      <c r="N3125" s="243"/>
      <c r="O3125" s="237"/>
      <c r="P3125" s="241"/>
      <c r="Q3125" s="244"/>
      <c r="R3125" s="237"/>
      <c r="S3125" s="237"/>
      <c r="T3125" s="241"/>
      <c r="U3125" s="192"/>
      <c r="V3125" s="227"/>
    </row>
    <row r="3126" spans="1:22" s="186" customFormat="1">
      <c r="A3126" s="187"/>
      <c r="B3126" s="187"/>
      <c r="C3126" s="194"/>
      <c r="D3126" s="195"/>
      <c r="E3126" s="237"/>
      <c r="F3126" s="197"/>
      <c r="G3126" s="189"/>
      <c r="H3126" s="194"/>
      <c r="I3126" s="237"/>
      <c r="J3126" s="242"/>
      <c r="K3126" s="237"/>
      <c r="L3126" s="237"/>
      <c r="M3126" s="239"/>
      <c r="N3126" s="243"/>
      <c r="O3126" s="237"/>
      <c r="P3126" s="241"/>
      <c r="Q3126" s="244"/>
      <c r="R3126" s="237"/>
      <c r="S3126" s="237"/>
      <c r="T3126" s="241"/>
      <c r="U3126" s="192"/>
      <c r="V3126" s="227"/>
    </row>
    <row r="3127" spans="1:22" s="186" customFormat="1">
      <c r="A3127" s="187"/>
      <c r="B3127" s="187"/>
      <c r="C3127" s="194"/>
      <c r="D3127" s="195"/>
      <c r="E3127" s="237"/>
      <c r="F3127" s="197"/>
      <c r="G3127" s="189"/>
      <c r="H3127" s="194"/>
      <c r="I3127" s="237"/>
      <c r="J3127" s="242"/>
      <c r="K3127" s="237"/>
      <c r="L3127" s="237"/>
      <c r="M3127" s="239"/>
      <c r="N3127" s="243"/>
      <c r="O3127" s="237"/>
      <c r="P3127" s="241"/>
      <c r="Q3127" s="244"/>
      <c r="R3127" s="237"/>
      <c r="S3127" s="237"/>
      <c r="T3127" s="241"/>
      <c r="U3127" s="192"/>
      <c r="V3127" s="227"/>
    </row>
    <row r="3128" spans="1:22" s="186" customFormat="1">
      <c r="A3128" s="187"/>
      <c r="B3128" s="187"/>
      <c r="C3128" s="194"/>
      <c r="D3128" s="195"/>
      <c r="E3128" s="237"/>
      <c r="F3128" s="197"/>
      <c r="G3128" s="189"/>
      <c r="H3128" s="194"/>
      <c r="I3128" s="237"/>
      <c r="J3128" s="242"/>
      <c r="K3128" s="237"/>
      <c r="L3128" s="237"/>
      <c r="M3128" s="239"/>
      <c r="N3128" s="243"/>
      <c r="O3128" s="237"/>
      <c r="P3128" s="241"/>
      <c r="Q3128" s="244"/>
      <c r="R3128" s="237"/>
      <c r="S3128" s="237"/>
      <c r="T3128" s="241"/>
      <c r="U3128" s="192"/>
      <c r="V3128" s="227"/>
    </row>
    <row r="3129" spans="1:22" s="186" customFormat="1">
      <c r="A3129" s="187"/>
      <c r="B3129" s="187"/>
      <c r="C3129" s="194"/>
      <c r="D3129" s="195"/>
      <c r="E3129" s="237"/>
      <c r="F3129" s="197"/>
      <c r="G3129" s="189"/>
      <c r="H3129" s="194"/>
      <c r="I3129" s="237"/>
      <c r="J3129" s="242"/>
      <c r="K3129" s="237"/>
      <c r="L3129" s="237"/>
      <c r="M3129" s="239"/>
      <c r="N3129" s="243"/>
      <c r="O3129" s="237"/>
      <c r="P3129" s="241"/>
      <c r="Q3129" s="244"/>
      <c r="R3129" s="237"/>
      <c r="S3129" s="237"/>
      <c r="T3129" s="241"/>
      <c r="U3129" s="192"/>
      <c r="V3129" s="227"/>
    </row>
    <row r="3130" spans="1:22" s="186" customFormat="1">
      <c r="A3130" s="187"/>
      <c r="B3130" s="187"/>
      <c r="C3130" s="194"/>
      <c r="D3130" s="195"/>
      <c r="E3130" s="237"/>
      <c r="F3130" s="197"/>
      <c r="G3130" s="189"/>
      <c r="H3130" s="194"/>
      <c r="I3130" s="237"/>
      <c r="J3130" s="242"/>
      <c r="K3130" s="237"/>
      <c r="L3130" s="237"/>
      <c r="M3130" s="239"/>
      <c r="N3130" s="243"/>
      <c r="O3130" s="237"/>
      <c r="P3130" s="241"/>
      <c r="Q3130" s="244"/>
      <c r="R3130" s="237"/>
      <c r="S3130" s="237"/>
      <c r="T3130" s="241"/>
      <c r="U3130" s="192"/>
      <c r="V3130" s="227"/>
    </row>
    <row r="3131" spans="1:22" s="186" customFormat="1">
      <c r="A3131" s="187"/>
      <c r="B3131" s="187"/>
      <c r="C3131" s="194"/>
      <c r="D3131" s="195"/>
      <c r="E3131" s="237"/>
      <c r="F3131" s="197"/>
      <c r="G3131" s="189"/>
      <c r="H3131" s="194"/>
      <c r="I3131" s="237"/>
      <c r="J3131" s="242"/>
      <c r="K3131" s="237"/>
      <c r="L3131" s="237"/>
      <c r="M3131" s="239"/>
      <c r="N3131" s="243"/>
      <c r="O3131" s="237"/>
      <c r="P3131" s="241"/>
      <c r="Q3131" s="244"/>
      <c r="R3131" s="237"/>
      <c r="S3131" s="237"/>
      <c r="T3131" s="241"/>
      <c r="U3131" s="192"/>
      <c r="V3131" s="227"/>
    </row>
    <row r="3132" spans="1:22" s="186" customFormat="1">
      <c r="A3132" s="187"/>
      <c r="B3132" s="187"/>
      <c r="C3132" s="194"/>
      <c r="D3132" s="195"/>
      <c r="E3132" s="237"/>
      <c r="F3132" s="197"/>
      <c r="G3132" s="189"/>
      <c r="H3132" s="194"/>
      <c r="I3132" s="237"/>
      <c r="J3132" s="242"/>
      <c r="K3132" s="237"/>
      <c r="L3132" s="237"/>
      <c r="M3132" s="239"/>
      <c r="N3132" s="243"/>
      <c r="O3132" s="237"/>
      <c r="P3132" s="241"/>
      <c r="Q3132" s="244"/>
      <c r="R3132" s="237"/>
      <c r="S3132" s="237"/>
      <c r="T3132" s="241"/>
      <c r="U3132" s="192"/>
      <c r="V3132" s="227"/>
    </row>
    <row r="3133" spans="1:22" s="186" customFormat="1">
      <c r="A3133" s="187"/>
      <c r="B3133" s="187"/>
      <c r="C3133" s="194"/>
      <c r="D3133" s="195"/>
      <c r="E3133" s="237"/>
      <c r="F3133" s="197"/>
      <c r="G3133" s="189"/>
      <c r="H3133" s="194"/>
      <c r="I3133" s="237"/>
      <c r="J3133" s="242"/>
      <c r="K3133" s="237"/>
      <c r="L3133" s="237"/>
      <c r="M3133" s="239"/>
      <c r="N3133" s="243"/>
      <c r="O3133" s="237"/>
      <c r="P3133" s="241"/>
      <c r="Q3133" s="244"/>
      <c r="R3133" s="237"/>
      <c r="S3133" s="237"/>
      <c r="T3133" s="241"/>
      <c r="U3133" s="192"/>
      <c r="V3133" s="227"/>
    </row>
    <row r="3134" spans="1:22" s="186" customFormat="1">
      <c r="A3134" s="187"/>
      <c r="B3134" s="187"/>
      <c r="C3134" s="194"/>
      <c r="D3134" s="195"/>
      <c r="E3134" s="237"/>
      <c r="F3134" s="197"/>
      <c r="G3134" s="189"/>
      <c r="H3134" s="194"/>
      <c r="I3134" s="237"/>
      <c r="J3134" s="242"/>
      <c r="K3134" s="237"/>
      <c r="L3134" s="237"/>
      <c r="M3134" s="239"/>
      <c r="N3134" s="243"/>
      <c r="O3134" s="237"/>
      <c r="P3134" s="241"/>
      <c r="Q3134" s="244"/>
      <c r="R3134" s="237"/>
      <c r="S3134" s="237"/>
      <c r="T3134" s="241"/>
      <c r="U3134" s="192"/>
      <c r="V3134" s="227"/>
    </row>
    <row r="3135" spans="1:22" s="186" customFormat="1">
      <c r="A3135" s="187"/>
      <c r="B3135" s="187"/>
      <c r="C3135" s="194"/>
      <c r="D3135" s="195"/>
      <c r="E3135" s="237"/>
      <c r="F3135" s="197"/>
      <c r="G3135" s="189"/>
      <c r="H3135" s="194"/>
      <c r="I3135" s="237"/>
      <c r="J3135" s="242"/>
      <c r="K3135" s="237"/>
      <c r="L3135" s="237"/>
      <c r="M3135" s="239"/>
      <c r="N3135" s="243"/>
      <c r="O3135" s="237"/>
      <c r="P3135" s="241"/>
      <c r="Q3135" s="244"/>
      <c r="R3135" s="237"/>
      <c r="S3135" s="237"/>
      <c r="T3135" s="241"/>
      <c r="U3135" s="192"/>
      <c r="V3135" s="227"/>
    </row>
    <row r="3136" spans="1:22" s="186" customFormat="1">
      <c r="A3136" s="187"/>
      <c r="B3136" s="187"/>
      <c r="C3136" s="194"/>
      <c r="D3136" s="195"/>
      <c r="E3136" s="237"/>
      <c r="F3136" s="197"/>
      <c r="G3136" s="189"/>
      <c r="H3136" s="194"/>
      <c r="I3136" s="237"/>
      <c r="J3136" s="242"/>
      <c r="K3136" s="237"/>
      <c r="L3136" s="237"/>
      <c r="M3136" s="239"/>
      <c r="N3136" s="243"/>
      <c r="O3136" s="237"/>
      <c r="P3136" s="241"/>
      <c r="Q3136" s="244"/>
      <c r="R3136" s="237"/>
      <c r="S3136" s="237"/>
      <c r="T3136" s="241"/>
      <c r="U3136" s="192"/>
      <c r="V3136" s="227"/>
    </row>
    <row r="3137" spans="1:22" s="186" customFormat="1">
      <c r="A3137" s="187"/>
      <c r="B3137" s="187"/>
      <c r="C3137" s="194"/>
      <c r="D3137" s="195"/>
      <c r="E3137" s="237"/>
      <c r="F3137" s="197"/>
      <c r="G3137" s="189"/>
      <c r="H3137" s="194"/>
      <c r="I3137" s="237"/>
      <c r="J3137" s="242"/>
      <c r="K3137" s="237"/>
      <c r="L3137" s="237"/>
      <c r="M3137" s="239"/>
      <c r="N3137" s="243"/>
      <c r="O3137" s="237"/>
      <c r="P3137" s="241"/>
      <c r="Q3137" s="244"/>
      <c r="R3137" s="237"/>
      <c r="S3137" s="237"/>
      <c r="T3137" s="241"/>
      <c r="U3137" s="192"/>
      <c r="V3137" s="227"/>
    </row>
    <row r="3138" spans="1:22" s="186" customFormat="1">
      <c r="A3138" s="187"/>
      <c r="B3138" s="187"/>
      <c r="C3138" s="194"/>
      <c r="D3138" s="195"/>
      <c r="E3138" s="237"/>
      <c r="F3138" s="197"/>
      <c r="G3138" s="189"/>
      <c r="H3138" s="194"/>
      <c r="I3138" s="237"/>
      <c r="J3138" s="242"/>
      <c r="K3138" s="237"/>
      <c r="L3138" s="237"/>
      <c r="M3138" s="239"/>
      <c r="N3138" s="243"/>
      <c r="O3138" s="237"/>
      <c r="P3138" s="241"/>
      <c r="Q3138" s="244"/>
      <c r="R3138" s="237"/>
      <c r="S3138" s="237"/>
      <c r="T3138" s="241"/>
      <c r="U3138" s="192"/>
      <c r="V3138" s="227"/>
    </row>
    <row r="3139" spans="1:22" s="186" customFormat="1">
      <c r="A3139" s="187"/>
      <c r="B3139" s="187"/>
      <c r="C3139" s="194"/>
      <c r="D3139" s="195"/>
      <c r="E3139" s="237"/>
      <c r="F3139" s="197"/>
      <c r="G3139" s="189"/>
      <c r="H3139" s="194"/>
      <c r="I3139" s="237"/>
      <c r="J3139" s="242"/>
      <c r="K3139" s="237"/>
      <c r="L3139" s="237"/>
      <c r="M3139" s="239"/>
      <c r="N3139" s="243"/>
      <c r="O3139" s="237"/>
      <c r="P3139" s="241"/>
      <c r="Q3139" s="244"/>
      <c r="R3139" s="237"/>
      <c r="S3139" s="237"/>
      <c r="T3139" s="241"/>
      <c r="U3139" s="192"/>
      <c r="V3139" s="227"/>
    </row>
    <row r="3140" spans="1:22" s="186" customFormat="1">
      <c r="A3140" s="187"/>
      <c r="B3140" s="187"/>
      <c r="C3140" s="194"/>
      <c r="D3140" s="195"/>
      <c r="E3140" s="237"/>
      <c r="F3140" s="197"/>
      <c r="G3140" s="189"/>
      <c r="H3140" s="194"/>
      <c r="I3140" s="237"/>
      <c r="J3140" s="242"/>
      <c r="K3140" s="237"/>
      <c r="L3140" s="237"/>
      <c r="M3140" s="239"/>
      <c r="N3140" s="243"/>
      <c r="O3140" s="237"/>
      <c r="P3140" s="241"/>
      <c r="Q3140" s="244"/>
      <c r="R3140" s="237"/>
      <c r="S3140" s="237"/>
      <c r="T3140" s="241"/>
      <c r="U3140" s="192"/>
      <c r="V3140" s="227"/>
    </row>
    <row r="3141" spans="1:22" s="186" customFormat="1">
      <c r="A3141" s="187"/>
      <c r="B3141" s="187"/>
      <c r="C3141" s="194"/>
      <c r="D3141" s="195"/>
      <c r="E3141" s="237"/>
      <c r="F3141" s="197"/>
      <c r="G3141" s="189"/>
      <c r="H3141" s="194"/>
      <c r="I3141" s="237"/>
      <c r="J3141" s="242"/>
      <c r="K3141" s="237"/>
      <c r="L3141" s="237"/>
      <c r="M3141" s="239"/>
      <c r="N3141" s="243"/>
      <c r="O3141" s="237"/>
      <c r="P3141" s="241"/>
      <c r="Q3141" s="244"/>
      <c r="R3141" s="237"/>
      <c r="S3141" s="237"/>
      <c r="T3141" s="241"/>
      <c r="U3141" s="192"/>
      <c r="V3141" s="227"/>
    </row>
    <row r="3142" spans="1:22" s="186" customFormat="1">
      <c r="A3142" s="187"/>
      <c r="B3142" s="187"/>
      <c r="C3142" s="194"/>
      <c r="D3142" s="195"/>
      <c r="E3142" s="237"/>
      <c r="F3142" s="197"/>
      <c r="G3142" s="189"/>
      <c r="H3142" s="194"/>
      <c r="I3142" s="237"/>
      <c r="J3142" s="242"/>
      <c r="K3142" s="237"/>
      <c r="L3142" s="237"/>
      <c r="M3142" s="239"/>
      <c r="N3142" s="243"/>
      <c r="O3142" s="237"/>
      <c r="P3142" s="241"/>
      <c r="Q3142" s="244"/>
      <c r="R3142" s="237"/>
      <c r="S3142" s="237"/>
      <c r="T3142" s="241"/>
      <c r="U3142" s="192"/>
      <c r="V3142" s="227"/>
    </row>
    <row r="3143" spans="1:22" s="186" customFormat="1">
      <c r="A3143" s="187"/>
      <c r="B3143" s="187"/>
      <c r="C3143" s="194"/>
      <c r="D3143" s="195"/>
      <c r="E3143" s="237"/>
      <c r="F3143" s="197"/>
      <c r="G3143" s="189"/>
      <c r="H3143" s="194"/>
      <c r="I3143" s="237"/>
      <c r="J3143" s="242"/>
      <c r="K3143" s="237"/>
      <c r="L3143" s="237"/>
      <c r="M3143" s="239"/>
      <c r="N3143" s="243"/>
      <c r="O3143" s="237"/>
      <c r="P3143" s="241"/>
      <c r="Q3143" s="244"/>
      <c r="R3143" s="237"/>
      <c r="S3143" s="237"/>
      <c r="T3143" s="241"/>
      <c r="U3143" s="192"/>
      <c r="V3143" s="227"/>
    </row>
    <row r="3144" spans="1:22" s="186" customFormat="1">
      <c r="A3144" s="187"/>
      <c r="B3144" s="187"/>
      <c r="C3144" s="194"/>
      <c r="D3144" s="195"/>
      <c r="E3144" s="237"/>
      <c r="F3144" s="197"/>
      <c r="G3144" s="189"/>
      <c r="H3144" s="194"/>
      <c r="I3144" s="237"/>
      <c r="J3144" s="242"/>
      <c r="K3144" s="237"/>
      <c r="L3144" s="237"/>
      <c r="M3144" s="239"/>
      <c r="N3144" s="243"/>
      <c r="O3144" s="237"/>
      <c r="P3144" s="241"/>
      <c r="Q3144" s="244"/>
      <c r="R3144" s="237"/>
      <c r="S3144" s="237"/>
      <c r="T3144" s="241"/>
      <c r="U3144" s="192"/>
      <c r="V3144" s="227"/>
    </row>
    <row r="3145" spans="1:22" s="186" customFormat="1">
      <c r="A3145" s="187"/>
      <c r="B3145" s="187"/>
      <c r="C3145" s="194"/>
      <c r="D3145" s="195"/>
      <c r="E3145" s="237"/>
      <c r="F3145" s="197"/>
      <c r="G3145" s="189"/>
      <c r="H3145" s="194"/>
      <c r="I3145" s="237"/>
      <c r="J3145" s="242"/>
      <c r="K3145" s="237"/>
      <c r="L3145" s="237"/>
      <c r="M3145" s="239"/>
      <c r="N3145" s="243"/>
      <c r="O3145" s="237"/>
      <c r="P3145" s="241"/>
      <c r="Q3145" s="244"/>
      <c r="R3145" s="237"/>
      <c r="S3145" s="237"/>
      <c r="T3145" s="241"/>
      <c r="U3145" s="192"/>
      <c r="V3145" s="227"/>
    </row>
    <row r="3146" spans="1:22" s="186" customFormat="1">
      <c r="A3146" s="187"/>
      <c r="B3146" s="187"/>
      <c r="C3146" s="194"/>
      <c r="D3146" s="195"/>
      <c r="E3146" s="237"/>
      <c r="F3146" s="197"/>
      <c r="G3146" s="189"/>
      <c r="H3146" s="194"/>
      <c r="I3146" s="237"/>
      <c r="J3146" s="242"/>
      <c r="K3146" s="237"/>
      <c r="L3146" s="237"/>
      <c r="M3146" s="239"/>
      <c r="N3146" s="243"/>
      <c r="O3146" s="237"/>
      <c r="P3146" s="241"/>
      <c r="Q3146" s="244"/>
      <c r="R3146" s="237"/>
      <c r="S3146" s="237"/>
      <c r="T3146" s="241"/>
      <c r="U3146" s="192"/>
      <c r="V3146" s="227"/>
    </row>
    <row r="3147" spans="1:22" s="186" customFormat="1">
      <c r="A3147" s="187"/>
      <c r="B3147" s="187"/>
      <c r="C3147" s="194"/>
      <c r="D3147" s="195"/>
      <c r="E3147" s="237"/>
      <c r="F3147" s="197"/>
      <c r="G3147" s="189"/>
      <c r="H3147" s="194"/>
      <c r="I3147" s="237"/>
      <c r="J3147" s="242"/>
      <c r="K3147" s="237"/>
      <c r="L3147" s="237"/>
      <c r="M3147" s="239"/>
      <c r="N3147" s="243"/>
      <c r="O3147" s="237"/>
      <c r="P3147" s="241"/>
      <c r="Q3147" s="244"/>
      <c r="R3147" s="237"/>
      <c r="S3147" s="237"/>
      <c r="T3147" s="241"/>
      <c r="U3147" s="192"/>
      <c r="V3147" s="227"/>
    </row>
    <row r="3148" spans="1:22" s="186" customFormat="1">
      <c r="A3148" s="187"/>
      <c r="B3148" s="187"/>
      <c r="C3148" s="194"/>
      <c r="D3148" s="195"/>
      <c r="E3148" s="237"/>
      <c r="F3148" s="197"/>
      <c r="G3148" s="189"/>
      <c r="H3148" s="194"/>
      <c r="I3148" s="237"/>
      <c r="J3148" s="242"/>
      <c r="K3148" s="237"/>
      <c r="L3148" s="237"/>
      <c r="M3148" s="239"/>
      <c r="N3148" s="243"/>
      <c r="O3148" s="237"/>
      <c r="P3148" s="241"/>
      <c r="Q3148" s="244"/>
      <c r="R3148" s="237"/>
      <c r="S3148" s="237"/>
      <c r="T3148" s="241"/>
      <c r="U3148" s="192"/>
      <c r="V3148" s="227"/>
    </row>
    <row r="3149" spans="1:22" s="186" customFormat="1">
      <c r="A3149" s="187"/>
      <c r="B3149" s="187"/>
      <c r="C3149" s="194"/>
      <c r="D3149" s="195"/>
      <c r="E3149" s="237"/>
      <c r="F3149" s="197"/>
      <c r="G3149" s="189"/>
      <c r="H3149" s="194"/>
      <c r="I3149" s="237"/>
      <c r="J3149" s="242"/>
      <c r="K3149" s="237"/>
      <c r="L3149" s="237"/>
      <c r="M3149" s="239"/>
      <c r="N3149" s="243"/>
      <c r="O3149" s="237"/>
      <c r="P3149" s="241"/>
      <c r="Q3149" s="244"/>
      <c r="R3149" s="237"/>
      <c r="S3149" s="237"/>
      <c r="T3149" s="241"/>
      <c r="U3149" s="192"/>
      <c r="V3149" s="227"/>
    </row>
    <row r="3150" spans="1:22" s="186" customFormat="1">
      <c r="A3150" s="187"/>
      <c r="B3150" s="187"/>
      <c r="C3150" s="194"/>
      <c r="D3150" s="195"/>
      <c r="E3150" s="237"/>
      <c r="F3150" s="197"/>
      <c r="G3150" s="189"/>
      <c r="H3150" s="194"/>
      <c r="I3150" s="237"/>
      <c r="J3150" s="242"/>
      <c r="K3150" s="237"/>
      <c r="L3150" s="237"/>
      <c r="M3150" s="239"/>
      <c r="N3150" s="243"/>
      <c r="O3150" s="237"/>
      <c r="P3150" s="241"/>
      <c r="Q3150" s="244"/>
      <c r="R3150" s="237"/>
      <c r="S3150" s="237"/>
      <c r="T3150" s="241"/>
      <c r="U3150" s="192"/>
      <c r="V3150" s="227"/>
    </row>
    <row r="3151" spans="1:22" s="186" customFormat="1">
      <c r="A3151" s="187"/>
      <c r="B3151" s="187"/>
      <c r="C3151" s="194"/>
      <c r="D3151" s="195"/>
      <c r="E3151" s="237"/>
      <c r="F3151" s="197"/>
      <c r="G3151" s="189"/>
      <c r="H3151" s="194"/>
      <c r="I3151" s="237"/>
      <c r="J3151" s="242"/>
      <c r="K3151" s="237"/>
      <c r="L3151" s="237"/>
      <c r="M3151" s="239"/>
      <c r="N3151" s="243"/>
      <c r="O3151" s="237"/>
      <c r="P3151" s="241"/>
      <c r="Q3151" s="244"/>
      <c r="R3151" s="237"/>
      <c r="S3151" s="237"/>
      <c r="T3151" s="241"/>
      <c r="U3151" s="192"/>
      <c r="V3151" s="227"/>
    </row>
    <row r="3152" spans="1:22" s="186" customFormat="1">
      <c r="A3152" s="187"/>
      <c r="B3152" s="187"/>
      <c r="C3152" s="194"/>
      <c r="D3152" s="195"/>
      <c r="E3152" s="237"/>
      <c r="F3152" s="197"/>
      <c r="G3152" s="189"/>
      <c r="H3152" s="194"/>
      <c r="I3152" s="237"/>
      <c r="J3152" s="242"/>
      <c r="K3152" s="237"/>
      <c r="L3152" s="237"/>
      <c r="M3152" s="239"/>
      <c r="N3152" s="243"/>
      <c r="O3152" s="237"/>
      <c r="P3152" s="241"/>
      <c r="Q3152" s="244"/>
      <c r="R3152" s="237"/>
      <c r="S3152" s="237"/>
      <c r="T3152" s="241"/>
      <c r="U3152" s="192"/>
      <c r="V3152" s="227"/>
    </row>
    <row r="3153" spans="1:22" s="186" customFormat="1">
      <c r="A3153" s="187"/>
      <c r="B3153" s="187"/>
      <c r="C3153" s="194"/>
      <c r="D3153" s="195"/>
      <c r="E3153" s="237"/>
      <c r="F3153" s="197"/>
      <c r="G3153" s="189"/>
      <c r="H3153" s="194"/>
      <c r="I3153" s="237"/>
      <c r="J3153" s="242"/>
      <c r="K3153" s="237"/>
      <c r="L3153" s="237"/>
      <c r="M3153" s="239"/>
      <c r="N3153" s="243"/>
      <c r="O3153" s="237"/>
      <c r="P3153" s="241"/>
      <c r="Q3153" s="244"/>
      <c r="R3153" s="237"/>
      <c r="S3153" s="237"/>
      <c r="T3153" s="241"/>
      <c r="U3153" s="192"/>
      <c r="V3153" s="227"/>
    </row>
    <row r="3154" spans="1:22" s="186" customFormat="1">
      <c r="A3154" s="187"/>
      <c r="B3154" s="187"/>
      <c r="C3154" s="194"/>
      <c r="D3154" s="195"/>
      <c r="E3154" s="237"/>
      <c r="F3154" s="197"/>
      <c r="G3154" s="189"/>
      <c r="H3154" s="194"/>
      <c r="I3154" s="237"/>
      <c r="J3154" s="242"/>
      <c r="K3154" s="237"/>
      <c r="L3154" s="237"/>
      <c r="M3154" s="239"/>
      <c r="N3154" s="243"/>
      <c r="O3154" s="237"/>
      <c r="P3154" s="241"/>
      <c r="Q3154" s="244"/>
      <c r="R3154" s="237"/>
      <c r="S3154" s="237"/>
      <c r="T3154" s="241"/>
      <c r="U3154" s="192"/>
      <c r="V3154" s="227"/>
    </row>
    <row r="3155" spans="1:22" s="186" customFormat="1">
      <c r="A3155" s="187"/>
      <c r="B3155" s="187"/>
      <c r="C3155" s="194"/>
      <c r="D3155" s="195"/>
      <c r="E3155" s="237"/>
      <c r="F3155" s="197"/>
      <c r="G3155" s="189"/>
      <c r="H3155" s="194"/>
      <c r="I3155" s="237"/>
      <c r="J3155" s="242"/>
      <c r="K3155" s="237"/>
      <c r="L3155" s="237"/>
      <c r="M3155" s="239"/>
      <c r="N3155" s="243"/>
      <c r="O3155" s="237"/>
      <c r="P3155" s="241"/>
      <c r="Q3155" s="244"/>
      <c r="R3155" s="237"/>
      <c r="S3155" s="237"/>
      <c r="T3155" s="241"/>
      <c r="U3155" s="192"/>
      <c r="V3155" s="227"/>
    </row>
    <row r="3156" spans="1:22" s="186" customFormat="1">
      <c r="A3156" s="187"/>
      <c r="B3156" s="187"/>
      <c r="C3156" s="194"/>
      <c r="D3156" s="195"/>
      <c r="E3156" s="237"/>
      <c r="F3156" s="197"/>
      <c r="G3156" s="189"/>
      <c r="H3156" s="194"/>
      <c r="I3156" s="237"/>
      <c r="J3156" s="242"/>
      <c r="K3156" s="237"/>
      <c r="L3156" s="237"/>
      <c r="M3156" s="239"/>
      <c r="N3156" s="243"/>
      <c r="O3156" s="237"/>
      <c r="P3156" s="241"/>
      <c r="Q3156" s="244"/>
      <c r="R3156" s="237"/>
      <c r="S3156" s="237"/>
      <c r="T3156" s="241"/>
      <c r="U3156" s="192"/>
      <c r="V3156" s="227"/>
    </row>
    <row r="3157" spans="1:22" s="186" customFormat="1">
      <c r="A3157" s="187"/>
      <c r="B3157" s="187"/>
      <c r="C3157" s="194"/>
      <c r="D3157" s="195"/>
      <c r="E3157" s="237"/>
      <c r="F3157" s="197"/>
      <c r="G3157" s="189"/>
      <c r="H3157" s="194"/>
      <c r="I3157" s="237"/>
      <c r="J3157" s="242"/>
      <c r="K3157" s="237"/>
      <c r="L3157" s="237"/>
      <c r="M3157" s="239"/>
      <c r="N3157" s="243"/>
      <c r="O3157" s="237"/>
      <c r="P3157" s="241"/>
      <c r="Q3157" s="244"/>
      <c r="R3157" s="237"/>
      <c r="S3157" s="237"/>
      <c r="T3157" s="241"/>
      <c r="U3157" s="192"/>
      <c r="V3157" s="227"/>
    </row>
    <row r="3158" spans="1:22" s="186" customFormat="1">
      <c r="A3158" s="187"/>
      <c r="B3158" s="187"/>
      <c r="C3158" s="194"/>
      <c r="D3158" s="195"/>
      <c r="E3158" s="237"/>
      <c r="F3158" s="197"/>
      <c r="G3158" s="189"/>
      <c r="H3158" s="194"/>
      <c r="I3158" s="237"/>
      <c r="J3158" s="242"/>
      <c r="K3158" s="237"/>
      <c r="L3158" s="237"/>
      <c r="M3158" s="239"/>
      <c r="N3158" s="243"/>
      <c r="O3158" s="237"/>
      <c r="P3158" s="241"/>
      <c r="Q3158" s="244"/>
      <c r="R3158" s="237"/>
      <c r="S3158" s="237"/>
      <c r="T3158" s="241"/>
      <c r="U3158" s="192"/>
      <c r="V3158" s="227"/>
    </row>
    <row r="3159" spans="1:22" s="186" customFormat="1">
      <c r="A3159" s="187"/>
      <c r="B3159" s="187"/>
      <c r="C3159" s="194"/>
      <c r="D3159" s="195"/>
      <c r="E3159" s="237"/>
      <c r="F3159" s="197"/>
      <c r="G3159" s="189"/>
      <c r="H3159" s="194"/>
      <c r="I3159" s="237"/>
      <c r="J3159" s="242"/>
      <c r="K3159" s="237"/>
      <c r="L3159" s="237"/>
      <c r="M3159" s="239"/>
      <c r="N3159" s="243"/>
      <c r="O3159" s="237"/>
      <c r="P3159" s="241"/>
      <c r="Q3159" s="244"/>
      <c r="R3159" s="237"/>
      <c r="S3159" s="237"/>
      <c r="T3159" s="241"/>
      <c r="U3159" s="192"/>
      <c r="V3159" s="227"/>
    </row>
    <row r="3160" spans="1:22" s="186" customFormat="1">
      <c r="A3160" s="187"/>
      <c r="B3160" s="187"/>
      <c r="C3160" s="194"/>
      <c r="D3160" s="195"/>
      <c r="E3160" s="237"/>
      <c r="F3160" s="197"/>
      <c r="G3160" s="189"/>
      <c r="H3160" s="194"/>
      <c r="I3160" s="237"/>
      <c r="J3160" s="242"/>
      <c r="K3160" s="237"/>
      <c r="L3160" s="237"/>
      <c r="M3160" s="239"/>
      <c r="N3160" s="243"/>
      <c r="O3160" s="237"/>
      <c r="P3160" s="241"/>
      <c r="Q3160" s="244"/>
      <c r="R3160" s="237"/>
      <c r="S3160" s="237"/>
      <c r="T3160" s="241"/>
      <c r="U3160" s="192"/>
      <c r="V3160" s="227"/>
    </row>
    <row r="3161" spans="1:22" s="186" customFormat="1">
      <c r="A3161" s="187"/>
      <c r="B3161" s="187"/>
      <c r="C3161" s="194"/>
      <c r="D3161" s="195"/>
      <c r="E3161" s="237"/>
      <c r="F3161" s="197"/>
      <c r="G3161" s="189"/>
      <c r="H3161" s="194"/>
      <c r="I3161" s="237"/>
      <c r="J3161" s="242"/>
      <c r="K3161" s="237"/>
      <c r="L3161" s="237"/>
      <c r="M3161" s="239"/>
      <c r="N3161" s="243"/>
      <c r="O3161" s="237"/>
      <c r="P3161" s="241"/>
      <c r="Q3161" s="244"/>
      <c r="R3161" s="237"/>
      <c r="S3161" s="237"/>
      <c r="T3161" s="241"/>
      <c r="U3161" s="192"/>
      <c r="V3161" s="227"/>
    </row>
    <row r="3162" spans="1:22" s="186" customFormat="1">
      <c r="A3162" s="187"/>
      <c r="B3162" s="187"/>
      <c r="C3162" s="194"/>
      <c r="D3162" s="195"/>
      <c r="E3162" s="237"/>
      <c r="F3162" s="197"/>
      <c r="G3162" s="189"/>
      <c r="H3162" s="194"/>
      <c r="I3162" s="237"/>
      <c r="J3162" s="242"/>
      <c r="K3162" s="237"/>
      <c r="L3162" s="237"/>
      <c r="M3162" s="239"/>
      <c r="N3162" s="243"/>
      <c r="O3162" s="237"/>
      <c r="P3162" s="241"/>
      <c r="Q3162" s="244"/>
      <c r="R3162" s="237"/>
      <c r="S3162" s="237"/>
      <c r="T3162" s="241"/>
      <c r="U3162" s="192"/>
      <c r="V3162" s="227"/>
    </row>
    <row r="3163" spans="1:22" s="186" customFormat="1">
      <c r="A3163" s="187"/>
      <c r="B3163" s="187"/>
      <c r="C3163" s="194"/>
      <c r="D3163" s="195"/>
      <c r="E3163" s="237"/>
      <c r="F3163" s="197"/>
      <c r="G3163" s="189"/>
      <c r="H3163" s="194"/>
      <c r="I3163" s="237"/>
      <c r="J3163" s="242"/>
      <c r="K3163" s="237"/>
      <c r="L3163" s="237"/>
      <c r="M3163" s="239"/>
      <c r="N3163" s="243"/>
      <c r="O3163" s="237"/>
      <c r="P3163" s="241"/>
      <c r="Q3163" s="244"/>
      <c r="R3163" s="237"/>
      <c r="S3163" s="237"/>
      <c r="T3163" s="241"/>
      <c r="U3163" s="192"/>
      <c r="V3163" s="227"/>
    </row>
    <row r="3164" spans="1:22" s="186" customFormat="1">
      <c r="A3164" s="187"/>
      <c r="B3164" s="187"/>
      <c r="C3164" s="194"/>
      <c r="D3164" s="195"/>
      <c r="E3164" s="237"/>
      <c r="F3164" s="197"/>
      <c r="G3164" s="189"/>
      <c r="H3164" s="194"/>
      <c r="I3164" s="237"/>
      <c r="J3164" s="242"/>
      <c r="K3164" s="237"/>
      <c r="L3164" s="237"/>
      <c r="M3164" s="239"/>
      <c r="N3164" s="243"/>
      <c r="O3164" s="237"/>
      <c r="P3164" s="241"/>
      <c r="Q3164" s="244"/>
      <c r="R3164" s="237"/>
      <c r="S3164" s="237"/>
      <c r="T3164" s="241"/>
      <c r="U3164" s="192"/>
      <c r="V3164" s="227"/>
    </row>
    <row r="3165" spans="1:22" s="186" customFormat="1">
      <c r="A3165" s="187"/>
      <c r="B3165" s="187"/>
      <c r="C3165" s="194"/>
      <c r="D3165" s="195"/>
      <c r="E3165" s="237"/>
      <c r="F3165" s="197"/>
      <c r="G3165" s="189"/>
      <c r="H3165" s="194"/>
      <c r="I3165" s="237"/>
      <c r="J3165" s="242"/>
      <c r="K3165" s="237"/>
      <c r="L3165" s="237"/>
      <c r="M3165" s="239"/>
      <c r="N3165" s="243"/>
      <c r="O3165" s="237"/>
      <c r="P3165" s="241"/>
      <c r="Q3165" s="244"/>
      <c r="R3165" s="237"/>
      <c r="S3165" s="237"/>
      <c r="T3165" s="241"/>
      <c r="U3165" s="192"/>
      <c r="V3165" s="227"/>
    </row>
    <row r="3166" spans="1:22" s="186" customFormat="1">
      <c r="A3166" s="187"/>
      <c r="B3166" s="187"/>
      <c r="C3166" s="194"/>
      <c r="D3166" s="195"/>
      <c r="E3166" s="237"/>
      <c r="F3166" s="197"/>
      <c r="G3166" s="189"/>
      <c r="H3166" s="194"/>
      <c r="I3166" s="237"/>
      <c r="J3166" s="242"/>
      <c r="K3166" s="237"/>
      <c r="L3166" s="237"/>
      <c r="M3166" s="239"/>
      <c r="N3166" s="243"/>
      <c r="O3166" s="237"/>
      <c r="P3166" s="241"/>
      <c r="Q3166" s="244"/>
      <c r="R3166" s="237"/>
      <c r="S3166" s="237"/>
      <c r="T3166" s="241"/>
      <c r="U3166" s="192"/>
      <c r="V3166" s="227"/>
    </row>
    <row r="3167" spans="1:22" s="186" customFormat="1">
      <c r="A3167" s="187"/>
      <c r="B3167" s="187"/>
      <c r="C3167" s="194"/>
      <c r="D3167" s="195"/>
      <c r="E3167" s="237"/>
      <c r="F3167" s="197"/>
      <c r="G3167" s="189"/>
      <c r="H3167" s="194"/>
      <c r="I3167" s="237"/>
      <c r="J3167" s="242"/>
      <c r="K3167" s="237"/>
      <c r="L3167" s="237"/>
      <c r="M3167" s="239"/>
      <c r="N3167" s="243"/>
      <c r="O3167" s="237"/>
      <c r="P3167" s="241"/>
      <c r="Q3167" s="244"/>
      <c r="R3167" s="237"/>
      <c r="S3167" s="237"/>
      <c r="T3167" s="241"/>
      <c r="U3167" s="192"/>
      <c r="V3167" s="227"/>
    </row>
    <row r="3168" spans="1:22" s="186" customFormat="1">
      <c r="A3168" s="187"/>
      <c r="B3168" s="187"/>
      <c r="C3168" s="194"/>
      <c r="D3168" s="195"/>
      <c r="E3168" s="237"/>
      <c r="F3168" s="197"/>
      <c r="G3168" s="189"/>
      <c r="H3168" s="194"/>
      <c r="I3168" s="237"/>
      <c r="J3168" s="242"/>
      <c r="K3168" s="237"/>
      <c r="L3168" s="237"/>
      <c r="M3168" s="239"/>
      <c r="N3168" s="243"/>
      <c r="O3168" s="237"/>
      <c r="P3168" s="241"/>
      <c r="Q3168" s="244"/>
      <c r="R3168" s="237"/>
      <c r="S3168" s="237"/>
      <c r="T3168" s="241"/>
      <c r="U3168" s="192"/>
      <c r="V3168" s="227"/>
    </row>
    <row r="3169" spans="1:22" s="186" customFormat="1">
      <c r="A3169" s="187"/>
      <c r="B3169" s="187"/>
      <c r="C3169" s="194"/>
      <c r="D3169" s="195"/>
      <c r="E3169" s="237"/>
      <c r="F3169" s="197"/>
      <c r="G3169" s="189"/>
      <c r="H3169" s="194"/>
      <c r="I3169" s="237"/>
      <c r="J3169" s="242"/>
      <c r="K3169" s="237"/>
      <c r="L3169" s="237"/>
      <c r="M3169" s="239"/>
      <c r="N3169" s="243"/>
      <c r="O3169" s="237"/>
      <c r="P3169" s="241"/>
      <c r="Q3169" s="244"/>
      <c r="R3169" s="237"/>
      <c r="S3169" s="237"/>
      <c r="T3169" s="241"/>
      <c r="U3169" s="192"/>
      <c r="V3169" s="227"/>
    </row>
    <row r="3170" spans="1:22" s="186" customFormat="1">
      <c r="A3170" s="187"/>
      <c r="B3170" s="187"/>
      <c r="C3170" s="194"/>
      <c r="D3170" s="195"/>
      <c r="E3170" s="237"/>
      <c r="F3170" s="197"/>
      <c r="G3170" s="189"/>
      <c r="H3170" s="194"/>
      <c r="I3170" s="237"/>
      <c r="J3170" s="242"/>
      <c r="K3170" s="237"/>
      <c r="L3170" s="237"/>
      <c r="M3170" s="239"/>
      <c r="N3170" s="243"/>
      <c r="O3170" s="237"/>
      <c r="P3170" s="241"/>
      <c r="Q3170" s="244"/>
      <c r="R3170" s="237"/>
      <c r="S3170" s="237"/>
      <c r="T3170" s="241"/>
      <c r="U3170" s="192"/>
      <c r="V3170" s="227"/>
    </row>
    <row r="3171" spans="1:22" s="186" customFormat="1">
      <c r="A3171" s="187"/>
      <c r="B3171" s="187"/>
      <c r="C3171" s="194"/>
      <c r="D3171" s="195"/>
      <c r="E3171" s="237"/>
      <c r="F3171" s="197"/>
      <c r="G3171" s="189"/>
      <c r="H3171" s="194"/>
      <c r="I3171" s="237"/>
      <c r="J3171" s="242"/>
      <c r="K3171" s="237"/>
      <c r="L3171" s="237"/>
      <c r="M3171" s="239"/>
      <c r="N3171" s="243"/>
      <c r="O3171" s="237"/>
      <c r="P3171" s="241"/>
      <c r="Q3171" s="244"/>
      <c r="R3171" s="237"/>
      <c r="S3171" s="237"/>
      <c r="T3171" s="241"/>
      <c r="U3171" s="192"/>
      <c r="V3171" s="227"/>
    </row>
    <row r="3172" spans="1:22" s="186" customFormat="1">
      <c r="A3172" s="187"/>
      <c r="B3172" s="187"/>
      <c r="C3172" s="194"/>
      <c r="D3172" s="195"/>
      <c r="E3172" s="237"/>
      <c r="F3172" s="197"/>
      <c r="G3172" s="189"/>
      <c r="H3172" s="194"/>
      <c r="I3172" s="237"/>
      <c r="J3172" s="242"/>
      <c r="K3172" s="237"/>
      <c r="L3172" s="237"/>
      <c r="M3172" s="239"/>
      <c r="N3172" s="243"/>
      <c r="O3172" s="237"/>
      <c r="P3172" s="241"/>
      <c r="Q3172" s="244"/>
      <c r="R3172" s="237"/>
      <c r="S3172" s="237"/>
      <c r="T3172" s="241"/>
      <c r="U3172" s="192"/>
      <c r="V3172" s="227"/>
    </row>
    <row r="3173" spans="1:22" s="186" customFormat="1">
      <c r="A3173" s="187"/>
      <c r="B3173" s="187"/>
      <c r="C3173" s="194"/>
      <c r="D3173" s="195"/>
      <c r="E3173" s="237"/>
      <c r="F3173" s="197"/>
      <c r="G3173" s="189"/>
      <c r="H3173" s="194"/>
      <c r="I3173" s="237"/>
      <c r="J3173" s="242"/>
      <c r="K3173" s="237"/>
      <c r="L3173" s="237"/>
      <c r="M3173" s="239"/>
      <c r="N3173" s="243"/>
      <c r="O3173" s="237"/>
      <c r="P3173" s="241"/>
      <c r="Q3173" s="244"/>
      <c r="R3173" s="237"/>
      <c r="S3173" s="237"/>
      <c r="T3173" s="241"/>
      <c r="U3173" s="192"/>
      <c r="V3173" s="227"/>
    </row>
    <row r="3174" spans="1:22" s="186" customFormat="1">
      <c r="A3174" s="187"/>
      <c r="B3174" s="187"/>
      <c r="C3174" s="194"/>
      <c r="D3174" s="195"/>
      <c r="E3174" s="237"/>
      <c r="F3174" s="197"/>
      <c r="G3174" s="189"/>
      <c r="H3174" s="194"/>
      <c r="I3174" s="237"/>
      <c r="J3174" s="242"/>
      <c r="K3174" s="237"/>
      <c r="L3174" s="237"/>
      <c r="M3174" s="239"/>
      <c r="N3174" s="243"/>
      <c r="O3174" s="237"/>
      <c r="P3174" s="241"/>
      <c r="Q3174" s="244"/>
      <c r="R3174" s="237"/>
      <c r="S3174" s="237"/>
      <c r="T3174" s="241"/>
      <c r="U3174" s="192"/>
      <c r="V3174" s="227"/>
    </row>
    <row r="3175" spans="1:22" s="186" customFormat="1">
      <c r="A3175" s="187"/>
      <c r="B3175" s="187"/>
      <c r="C3175" s="194"/>
      <c r="D3175" s="195"/>
      <c r="E3175" s="237"/>
      <c r="F3175" s="197"/>
      <c r="G3175" s="189"/>
      <c r="H3175" s="194"/>
      <c r="I3175" s="237"/>
      <c r="J3175" s="242"/>
      <c r="K3175" s="237"/>
      <c r="L3175" s="237"/>
      <c r="M3175" s="239"/>
      <c r="N3175" s="243"/>
      <c r="O3175" s="237"/>
      <c r="P3175" s="241"/>
      <c r="Q3175" s="244"/>
      <c r="R3175" s="237"/>
      <c r="S3175" s="237"/>
      <c r="T3175" s="241"/>
      <c r="U3175" s="192"/>
      <c r="V3175" s="227"/>
    </row>
    <row r="3176" spans="1:22" s="186" customFormat="1">
      <c r="A3176" s="187"/>
      <c r="B3176" s="187"/>
      <c r="C3176" s="194"/>
      <c r="D3176" s="195"/>
      <c r="E3176" s="237"/>
      <c r="F3176" s="197"/>
      <c r="G3176" s="189"/>
      <c r="H3176" s="194"/>
      <c r="I3176" s="237"/>
      <c r="J3176" s="242"/>
      <c r="K3176" s="237"/>
      <c r="L3176" s="237"/>
      <c r="M3176" s="239"/>
      <c r="N3176" s="243"/>
      <c r="O3176" s="237"/>
      <c r="P3176" s="241"/>
      <c r="Q3176" s="244"/>
      <c r="R3176" s="237"/>
      <c r="S3176" s="237"/>
      <c r="T3176" s="241"/>
      <c r="U3176" s="192"/>
      <c r="V3176" s="227"/>
    </row>
    <row r="3177" spans="1:22" s="186" customFormat="1">
      <c r="A3177" s="187"/>
      <c r="B3177" s="187"/>
      <c r="C3177" s="194"/>
      <c r="D3177" s="195"/>
      <c r="E3177" s="237"/>
      <c r="F3177" s="197"/>
      <c r="G3177" s="189"/>
      <c r="H3177" s="194"/>
      <c r="I3177" s="237"/>
      <c r="J3177" s="242"/>
      <c r="K3177" s="237"/>
      <c r="L3177" s="237"/>
      <c r="M3177" s="239"/>
      <c r="N3177" s="243"/>
      <c r="O3177" s="237"/>
      <c r="P3177" s="241"/>
      <c r="Q3177" s="244"/>
      <c r="R3177" s="237"/>
      <c r="S3177" s="237"/>
      <c r="T3177" s="241"/>
      <c r="U3177" s="192"/>
      <c r="V3177" s="227"/>
    </row>
    <row r="3178" spans="1:22" s="186" customFormat="1">
      <c r="A3178" s="187"/>
      <c r="B3178" s="187"/>
      <c r="C3178" s="194"/>
      <c r="D3178" s="195"/>
      <c r="E3178" s="237"/>
      <c r="F3178" s="197"/>
      <c r="G3178" s="189"/>
      <c r="H3178" s="194"/>
      <c r="I3178" s="237"/>
      <c r="J3178" s="242"/>
      <c r="K3178" s="237"/>
      <c r="L3178" s="237"/>
      <c r="M3178" s="239"/>
      <c r="N3178" s="243"/>
      <c r="O3178" s="237"/>
      <c r="P3178" s="241"/>
      <c r="Q3178" s="244"/>
      <c r="R3178" s="237"/>
      <c r="S3178" s="237"/>
      <c r="T3178" s="241"/>
      <c r="U3178" s="192"/>
      <c r="V3178" s="227"/>
    </row>
    <row r="3179" spans="1:22" s="186" customFormat="1">
      <c r="A3179" s="187"/>
      <c r="B3179" s="187"/>
      <c r="C3179" s="194"/>
      <c r="D3179" s="195"/>
      <c r="E3179" s="237"/>
      <c r="F3179" s="197"/>
      <c r="G3179" s="189"/>
      <c r="H3179" s="194"/>
      <c r="I3179" s="237"/>
      <c r="J3179" s="242"/>
      <c r="K3179" s="237"/>
      <c r="L3179" s="237"/>
      <c r="M3179" s="239"/>
      <c r="N3179" s="243"/>
      <c r="O3179" s="237"/>
      <c r="P3179" s="241"/>
      <c r="Q3179" s="244"/>
      <c r="R3179" s="237"/>
      <c r="S3179" s="237"/>
      <c r="T3179" s="241"/>
      <c r="U3179" s="192"/>
      <c r="V3179" s="227"/>
    </row>
    <row r="3180" spans="1:22" s="186" customFormat="1">
      <c r="A3180" s="187"/>
      <c r="B3180" s="187"/>
      <c r="C3180" s="194"/>
      <c r="D3180" s="195"/>
      <c r="E3180" s="237"/>
      <c r="F3180" s="197"/>
      <c r="G3180" s="189"/>
      <c r="H3180" s="194"/>
      <c r="I3180" s="237"/>
      <c r="J3180" s="242"/>
      <c r="K3180" s="237"/>
      <c r="L3180" s="237"/>
      <c r="M3180" s="239"/>
      <c r="N3180" s="243"/>
      <c r="O3180" s="237"/>
      <c r="P3180" s="241"/>
      <c r="Q3180" s="244"/>
      <c r="R3180" s="237"/>
      <c r="S3180" s="237"/>
      <c r="T3180" s="241"/>
      <c r="U3180" s="192"/>
      <c r="V3180" s="227"/>
    </row>
    <row r="3181" spans="1:22" s="186" customFormat="1">
      <c r="A3181" s="187"/>
      <c r="B3181" s="187"/>
      <c r="C3181" s="194"/>
      <c r="D3181" s="195"/>
      <c r="E3181" s="237"/>
      <c r="F3181" s="197"/>
      <c r="G3181" s="189"/>
      <c r="H3181" s="194"/>
      <c r="I3181" s="237"/>
      <c r="J3181" s="242"/>
      <c r="K3181" s="237"/>
      <c r="L3181" s="237"/>
      <c r="M3181" s="239"/>
      <c r="N3181" s="243"/>
      <c r="O3181" s="237"/>
      <c r="P3181" s="241"/>
      <c r="Q3181" s="244"/>
      <c r="R3181" s="237"/>
      <c r="S3181" s="237"/>
      <c r="T3181" s="241"/>
      <c r="U3181" s="192"/>
      <c r="V3181" s="227"/>
    </row>
    <row r="3182" spans="1:22" s="186" customFormat="1">
      <c r="A3182" s="187"/>
      <c r="B3182" s="187"/>
      <c r="C3182" s="194"/>
      <c r="D3182" s="195"/>
      <c r="E3182" s="237"/>
      <c r="F3182" s="197"/>
      <c r="G3182" s="189"/>
      <c r="H3182" s="194"/>
      <c r="I3182" s="237"/>
      <c r="J3182" s="242"/>
      <c r="K3182" s="237"/>
      <c r="L3182" s="237"/>
      <c r="M3182" s="239"/>
      <c r="N3182" s="243"/>
      <c r="O3182" s="237"/>
      <c r="P3182" s="241"/>
      <c r="Q3182" s="244"/>
      <c r="R3182" s="237"/>
      <c r="S3182" s="237"/>
      <c r="T3182" s="241"/>
      <c r="U3182" s="192"/>
      <c r="V3182" s="227"/>
    </row>
    <row r="3183" spans="1:22" s="186" customFormat="1">
      <c r="A3183" s="187"/>
      <c r="B3183" s="187"/>
      <c r="C3183" s="194"/>
      <c r="D3183" s="195"/>
      <c r="E3183" s="237"/>
      <c r="F3183" s="197"/>
      <c r="G3183" s="189"/>
      <c r="H3183" s="194"/>
      <c r="I3183" s="237"/>
      <c r="J3183" s="242"/>
      <c r="K3183" s="237"/>
      <c r="L3183" s="237"/>
      <c r="M3183" s="239"/>
      <c r="N3183" s="243"/>
      <c r="O3183" s="237"/>
      <c r="P3183" s="241"/>
      <c r="Q3183" s="244"/>
      <c r="R3183" s="237"/>
      <c r="S3183" s="237"/>
      <c r="T3183" s="241"/>
      <c r="U3183" s="192"/>
      <c r="V3183" s="227"/>
    </row>
    <row r="3184" spans="1:22" s="186" customFormat="1">
      <c r="A3184" s="187"/>
      <c r="B3184" s="187"/>
      <c r="C3184" s="194"/>
      <c r="D3184" s="195"/>
      <c r="E3184" s="237"/>
      <c r="F3184" s="197"/>
      <c r="G3184" s="189"/>
      <c r="H3184" s="194"/>
      <c r="I3184" s="237"/>
      <c r="J3184" s="242"/>
      <c r="K3184" s="237"/>
      <c r="L3184" s="237"/>
      <c r="M3184" s="239"/>
      <c r="N3184" s="243"/>
      <c r="O3184" s="237"/>
      <c r="P3184" s="241"/>
      <c r="Q3184" s="244"/>
      <c r="R3184" s="237"/>
      <c r="S3184" s="237"/>
      <c r="T3184" s="241"/>
      <c r="U3184" s="192"/>
      <c r="V3184" s="227"/>
    </row>
    <row r="3185" spans="1:22" s="186" customFormat="1">
      <c r="A3185" s="187"/>
      <c r="B3185" s="187"/>
      <c r="C3185" s="194"/>
      <c r="D3185" s="195"/>
      <c r="E3185" s="237"/>
      <c r="F3185" s="197"/>
      <c r="G3185" s="189"/>
      <c r="H3185" s="194"/>
      <c r="I3185" s="237"/>
      <c r="J3185" s="242"/>
      <c r="K3185" s="237"/>
      <c r="L3185" s="237"/>
      <c r="M3185" s="239"/>
      <c r="N3185" s="243"/>
      <c r="O3185" s="237"/>
      <c r="P3185" s="241"/>
      <c r="Q3185" s="244"/>
      <c r="R3185" s="237"/>
      <c r="S3185" s="237"/>
      <c r="T3185" s="241"/>
      <c r="U3185" s="192"/>
      <c r="V3185" s="227"/>
    </row>
    <row r="3186" spans="1:22" s="186" customFormat="1">
      <c r="A3186" s="187"/>
      <c r="B3186" s="187"/>
      <c r="C3186" s="194"/>
      <c r="D3186" s="195"/>
      <c r="E3186" s="237"/>
      <c r="F3186" s="197"/>
      <c r="G3186" s="189"/>
      <c r="H3186" s="194"/>
      <c r="I3186" s="237"/>
      <c r="J3186" s="242"/>
      <c r="K3186" s="237"/>
      <c r="L3186" s="237"/>
      <c r="M3186" s="239"/>
      <c r="N3186" s="243"/>
      <c r="O3186" s="237"/>
      <c r="P3186" s="241"/>
      <c r="Q3186" s="244"/>
      <c r="R3186" s="237"/>
      <c r="S3186" s="237"/>
      <c r="T3186" s="241"/>
      <c r="U3186" s="192"/>
      <c r="V3186" s="227"/>
    </row>
    <row r="3187" spans="1:22" s="186" customFormat="1">
      <c r="A3187" s="187"/>
      <c r="B3187" s="187"/>
      <c r="C3187" s="194"/>
      <c r="D3187" s="195"/>
      <c r="E3187" s="237"/>
      <c r="F3187" s="197"/>
      <c r="G3187" s="189"/>
      <c r="H3187" s="194"/>
      <c r="I3187" s="237"/>
      <c r="J3187" s="242"/>
      <c r="K3187" s="237"/>
      <c r="L3187" s="237"/>
      <c r="M3187" s="239"/>
      <c r="N3187" s="243"/>
      <c r="O3187" s="237"/>
      <c r="P3187" s="241"/>
      <c r="Q3187" s="244"/>
      <c r="R3187" s="237"/>
      <c r="S3187" s="237"/>
      <c r="T3187" s="241"/>
      <c r="U3187" s="192"/>
      <c r="V3187" s="227"/>
    </row>
    <row r="3188" spans="1:22" s="186" customFormat="1">
      <c r="A3188" s="187"/>
      <c r="B3188" s="187"/>
      <c r="C3188" s="194"/>
      <c r="D3188" s="195"/>
      <c r="E3188" s="237"/>
      <c r="F3188" s="197"/>
      <c r="G3188" s="189"/>
      <c r="H3188" s="194"/>
      <c r="I3188" s="237"/>
      <c r="J3188" s="242"/>
      <c r="K3188" s="237"/>
      <c r="L3188" s="237"/>
      <c r="M3188" s="239"/>
      <c r="N3188" s="243"/>
      <c r="O3188" s="237"/>
      <c r="P3188" s="241"/>
      <c r="Q3188" s="244"/>
      <c r="R3188" s="237"/>
      <c r="S3188" s="237"/>
      <c r="T3188" s="241"/>
      <c r="U3188" s="192"/>
      <c r="V3188" s="227"/>
    </row>
    <row r="3189" spans="1:22" s="186" customFormat="1">
      <c r="A3189" s="187"/>
      <c r="B3189" s="187"/>
      <c r="C3189" s="194"/>
      <c r="D3189" s="195"/>
      <c r="E3189" s="237"/>
      <c r="F3189" s="197"/>
      <c r="G3189" s="189"/>
      <c r="H3189" s="194"/>
      <c r="I3189" s="237"/>
      <c r="J3189" s="242"/>
      <c r="K3189" s="237"/>
      <c r="L3189" s="237"/>
      <c r="M3189" s="239"/>
      <c r="N3189" s="243"/>
      <c r="O3189" s="237"/>
      <c r="P3189" s="241"/>
      <c r="Q3189" s="244"/>
      <c r="R3189" s="237"/>
      <c r="S3189" s="237"/>
      <c r="T3189" s="241"/>
      <c r="U3189" s="192"/>
      <c r="V3189" s="227"/>
    </row>
    <row r="3190" spans="1:22" s="186" customFormat="1">
      <c r="A3190" s="187"/>
      <c r="B3190" s="187"/>
      <c r="C3190" s="194"/>
      <c r="D3190" s="195"/>
      <c r="E3190" s="237"/>
      <c r="F3190" s="197"/>
      <c r="G3190" s="189"/>
      <c r="H3190" s="194"/>
      <c r="I3190" s="237"/>
      <c r="J3190" s="242"/>
      <c r="K3190" s="237"/>
      <c r="L3190" s="237"/>
      <c r="M3190" s="239"/>
      <c r="N3190" s="243"/>
      <c r="O3190" s="237"/>
      <c r="P3190" s="241"/>
      <c r="Q3190" s="244"/>
      <c r="R3190" s="237"/>
      <c r="S3190" s="237"/>
      <c r="T3190" s="241"/>
      <c r="U3190" s="192"/>
      <c r="V3190" s="227"/>
    </row>
    <row r="3191" spans="1:22" s="186" customFormat="1">
      <c r="A3191" s="187"/>
      <c r="B3191" s="187"/>
      <c r="C3191" s="194"/>
      <c r="D3191" s="195"/>
      <c r="E3191" s="237"/>
      <c r="F3191" s="197"/>
      <c r="G3191" s="189"/>
      <c r="H3191" s="194"/>
      <c r="I3191" s="237"/>
      <c r="J3191" s="242"/>
      <c r="K3191" s="237"/>
      <c r="L3191" s="237"/>
      <c r="M3191" s="239"/>
      <c r="N3191" s="243"/>
      <c r="O3191" s="237"/>
      <c r="P3191" s="241"/>
      <c r="Q3191" s="244"/>
      <c r="R3191" s="237"/>
      <c r="S3191" s="237"/>
      <c r="T3191" s="241"/>
      <c r="U3191" s="192"/>
      <c r="V3191" s="227"/>
    </row>
    <row r="3192" spans="1:22" s="186" customFormat="1">
      <c r="A3192" s="187"/>
      <c r="B3192" s="187"/>
      <c r="C3192" s="194"/>
      <c r="D3192" s="195"/>
      <c r="E3192" s="237"/>
      <c r="F3192" s="197"/>
      <c r="G3192" s="189"/>
      <c r="H3192" s="194"/>
      <c r="I3192" s="237"/>
      <c r="J3192" s="242"/>
      <c r="K3192" s="237"/>
      <c r="L3192" s="237"/>
      <c r="M3192" s="239"/>
      <c r="N3192" s="243"/>
      <c r="O3192" s="237"/>
      <c r="P3192" s="241"/>
      <c r="Q3192" s="244"/>
      <c r="R3192" s="237"/>
      <c r="S3192" s="237"/>
      <c r="T3192" s="241"/>
      <c r="U3192" s="192"/>
      <c r="V3192" s="227"/>
    </row>
    <row r="3193" spans="1:22" s="186" customFormat="1">
      <c r="A3193" s="187"/>
      <c r="B3193" s="187"/>
      <c r="C3193" s="194"/>
      <c r="D3193" s="195"/>
      <c r="E3193" s="237"/>
      <c r="F3193" s="197"/>
      <c r="G3193" s="189"/>
      <c r="H3193" s="194"/>
      <c r="I3193" s="237"/>
      <c r="J3193" s="242"/>
      <c r="K3193" s="237"/>
      <c r="L3193" s="237"/>
      <c r="M3193" s="239"/>
      <c r="N3193" s="243"/>
      <c r="O3193" s="237"/>
      <c r="P3193" s="241"/>
      <c r="Q3193" s="244"/>
      <c r="R3193" s="237"/>
      <c r="S3193" s="237"/>
      <c r="T3193" s="241"/>
      <c r="U3193" s="192"/>
      <c r="V3193" s="227"/>
    </row>
    <row r="3194" spans="1:22" s="186" customFormat="1">
      <c r="A3194" s="187"/>
      <c r="B3194" s="187"/>
      <c r="C3194" s="194"/>
      <c r="D3194" s="195"/>
      <c r="E3194" s="237"/>
      <c r="F3194" s="197"/>
      <c r="G3194" s="189"/>
      <c r="H3194" s="194"/>
      <c r="I3194" s="237"/>
      <c r="J3194" s="242"/>
      <c r="K3194" s="237"/>
      <c r="L3194" s="237"/>
      <c r="M3194" s="239"/>
      <c r="N3194" s="243"/>
      <c r="O3194" s="237"/>
      <c r="P3194" s="241"/>
      <c r="Q3194" s="244"/>
      <c r="R3194" s="237"/>
      <c r="S3194" s="237"/>
      <c r="T3194" s="241"/>
      <c r="U3194" s="192"/>
      <c r="V3194" s="227"/>
    </row>
    <row r="3195" spans="1:22" s="186" customFormat="1">
      <c r="A3195" s="187"/>
      <c r="B3195" s="187"/>
      <c r="C3195" s="194"/>
      <c r="D3195" s="195"/>
      <c r="E3195" s="237"/>
      <c r="F3195" s="197"/>
      <c r="G3195" s="189"/>
      <c r="H3195" s="194"/>
      <c r="I3195" s="237"/>
      <c r="J3195" s="242"/>
      <c r="K3195" s="237"/>
      <c r="L3195" s="237"/>
      <c r="M3195" s="239"/>
      <c r="N3195" s="243"/>
      <c r="O3195" s="237"/>
      <c r="P3195" s="241"/>
      <c r="Q3195" s="244"/>
      <c r="R3195" s="237"/>
      <c r="S3195" s="237"/>
      <c r="T3195" s="241"/>
      <c r="U3195" s="192"/>
      <c r="V3195" s="227"/>
    </row>
    <row r="3196" spans="1:22" s="186" customFormat="1">
      <c r="A3196" s="187"/>
      <c r="B3196" s="187"/>
      <c r="C3196" s="194"/>
      <c r="D3196" s="195"/>
      <c r="E3196" s="237"/>
      <c r="F3196" s="197"/>
      <c r="G3196" s="189"/>
      <c r="H3196" s="194"/>
      <c r="I3196" s="237"/>
      <c r="J3196" s="242"/>
      <c r="K3196" s="237"/>
      <c r="L3196" s="237"/>
      <c r="M3196" s="239"/>
      <c r="N3196" s="243"/>
      <c r="O3196" s="237"/>
      <c r="P3196" s="241"/>
      <c r="Q3196" s="244"/>
      <c r="R3196" s="237"/>
      <c r="S3196" s="237"/>
      <c r="T3196" s="241"/>
      <c r="U3196" s="192"/>
      <c r="V3196" s="227"/>
    </row>
    <row r="3197" spans="1:22" s="186" customFormat="1">
      <c r="A3197" s="187"/>
      <c r="B3197" s="187"/>
      <c r="C3197" s="194"/>
      <c r="D3197" s="195"/>
      <c r="E3197" s="237"/>
      <c r="F3197" s="197"/>
      <c r="G3197" s="189"/>
      <c r="H3197" s="194"/>
      <c r="I3197" s="237"/>
      <c r="J3197" s="242"/>
      <c r="K3197" s="237"/>
      <c r="L3197" s="237"/>
      <c r="M3197" s="239"/>
      <c r="N3197" s="243"/>
      <c r="O3197" s="237"/>
      <c r="P3197" s="241"/>
      <c r="Q3197" s="244"/>
      <c r="R3197" s="237"/>
      <c r="S3197" s="237"/>
      <c r="T3197" s="241"/>
      <c r="U3197" s="192"/>
      <c r="V3197" s="227"/>
    </row>
    <row r="3198" spans="1:22" s="186" customFormat="1">
      <c r="A3198" s="187"/>
      <c r="B3198" s="187"/>
      <c r="C3198" s="194"/>
      <c r="D3198" s="195"/>
      <c r="E3198" s="237"/>
      <c r="F3198" s="197"/>
      <c r="G3198" s="189"/>
      <c r="H3198" s="194"/>
      <c r="I3198" s="237"/>
      <c r="J3198" s="242"/>
      <c r="K3198" s="237"/>
      <c r="L3198" s="237"/>
      <c r="M3198" s="239"/>
      <c r="N3198" s="243"/>
      <c r="O3198" s="237"/>
      <c r="P3198" s="241"/>
      <c r="Q3198" s="244"/>
      <c r="R3198" s="237"/>
      <c r="S3198" s="237"/>
      <c r="T3198" s="241"/>
      <c r="U3198" s="192"/>
      <c r="V3198" s="227"/>
    </row>
    <row r="3199" spans="1:22" s="186" customFormat="1">
      <c r="A3199" s="187"/>
      <c r="B3199" s="187"/>
      <c r="C3199" s="194"/>
      <c r="D3199" s="195"/>
      <c r="E3199" s="237"/>
      <c r="F3199" s="197"/>
      <c r="G3199" s="189"/>
      <c r="H3199" s="194"/>
      <c r="I3199" s="237"/>
      <c r="J3199" s="242"/>
      <c r="K3199" s="237"/>
      <c r="L3199" s="237"/>
      <c r="M3199" s="239"/>
      <c r="N3199" s="243"/>
      <c r="O3199" s="237"/>
      <c r="P3199" s="241"/>
      <c r="Q3199" s="244"/>
      <c r="R3199" s="237"/>
      <c r="S3199" s="237"/>
      <c r="T3199" s="241"/>
      <c r="U3199" s="192"/>
      <c r="V3199" s="227"/>
    </row>
    <row r="3200" spans="1:22" s="186" customFormat="1">
      <c r="A3200" s="187"/>
      <c r="B3200" s="187"/>
      <c r="C3200" s="194"/>
      <c r="D3200" s="195"/>
      <c r="E3200" s="237"/>
      <c r="F3200" s="197"/>
      <c r="G3200" s="189"/>
      <c r="H3200" s="194"/>
      <c r="I3200" s="237"/>
      <c r="J3200" s="242"/>
      <c r="K3200" s="237"/>
      <c r="L3200" s="237"/>
      <c r="M3200" s="239"/>
      <c r="N3200" s="243"/>
      <c r="O3200" s="237"/>
      <c r="P3200" s="241"/>
      <c r="Q3200" s="244"/>
      <c r="R3200" s="237"/>
      <c r="S3200" s="237"/>
      <c r="T3200" s="241"/>
      <c r="U3200" s="192"/>
      <c r="V3200" s="227"/>
    </row>
    <row r="3201" spans="1:22" s="186" customFormat="1">
      <c r="A3201" s="187"/>
      <c r="B3201" s="187"/>
      <c r="C3201" s="194"/>
      <c r="D3201" s="195"/>
      <c r="E3201" s="237"/>
      <c r="F3201" s="197"/>
      <c r="G3201" s="189"/>
      <c r="H3201" s="194"/>
      <c r="I3201" s="237"/>
      <c r="J3201" s="242"/>
      <c r="K3201" s="237"/>
      <c r="L3201" s="237"/>
      <c r="M3201" s="239"/>
      <c r="N3201" s="243"/>
      <c r="O3201" s="237"/>
      <c r="P3201" s="241"/>
      <c r="Q3201" s="244"/>
      <c r="R3201" s="237"/>
      <c r="S3201" s="237"/>
      <c r="T3201" s="241"/>
      <c r="U3201" s="192"/>
      <c r="V3201" s="227"/>
    </row>
    <row r="3202" spans="1:22" s="186" customFormat="1">
      <c r="A3202" s="187"/>
      <c r="B3202" s="187"/>
      <c r="C3202" s="194"/>
      <c r="D3202" s="195"/>
      <c r="E3202" s="237"/>
      <c r="F3202" s="197"/>
      <c r="G3202" s="189"/>
      <c r="H3202" s="194"/>
      <c r="I3202" s="237"/>
      <c r="J3202" s="242"/>
      <c r="K3202" s="237"/>
      <c r="L3202" s="237"/>
      <c r="M3202" s="239"/>
      <c r="N3202" s="243"/>
      <c r="O3202" s="237"/>
      <c r="P3202" s="241"/>
      <c r="Q3202" s="244"/>
      <c r="R3202" s="237"/>
      <c r="S3202" s="237"/>
      <c r="T3202" s="241"/>
      <c r="U3202" s="192"/>
      <c r="V3202" s="227"/>
    </row>
    <row r="3203" spans="1:22" s="186" customFormat="1">
      <c r="A3203" s="187"/>
      <c r="B3203" s="187"/>
      <c r="C3203" s="194"/>
      <c r="D3203" s="195"/>
      <c r="E3203" s="237"/>
      <c r="F3203" s="197"/>
      <c r="G3203" s="189"/>
      <c r="H3203" s="194"/>
      <c r="I3203" s="237"/>
      <c r="J3203" s="242"/>
      <c r="K3203" s="237"/>
      <c r="L3203" s="237"/>
      <c r="M3203" s="239"/>
      <c r="N3203" s="243"/>
      <c r="O3203" s="237"/>
      <c r="P3203" s="241"/>
      <c r="Q3203" s="244"/>
      <c r="R3203" s="237"/>
      <c r="S3203" s="237"/>
      <c r="T3203" s="241"/>
      <c r="U3203" s="192"/>
      <c r="V3203" s="227"/>
    </row>
    <row r="3204" spans="1:22" s="186" customFormat="1">
      <c r="A3204" s="187"/>
      <c r="B3204" s="187"/>
      <c r="C3204" s="194"/>
      <c r="D3204" s="195"/>
      <c r="E3204" s="237"/>
      <c r="F3204" s="197"/>
      <c r="G3204" s="189"/>
      <c r="H3204" s="194"/>
      <c r="I3204" s="237"/>
      <c r="J3204" s="242"/>
      <c r="K3204" s="237"/>
      <c r="L3204" s="237"/>
      <c r="M3204" s="239"/>
      <c r="N3204" s="243"/>
      <c r="O3204" s="237"/>
      <c r="P3204" s="241"/>
      <c r="Q3204" s="244"/>
      <c r="R3204" s="237"/>
      <c r="S3204" s="237"/>
      <c r="T3204" s="241"/>
      <c r="U3204" s="192"/>
      <c r="V3204" s="227"/>
    </row>
    <row r="3205" spans="1:22" s="186" customFormat="1">
      <c r="A3205" s="187"/>
      <c r="B3205" s="187"/>
      <c r="C3205" s="194"/>
      <c r="D3205" s="195"/>
      <c r="E3205" s="237"/>
      <c r="F3205" s="197"/>
      <c r="G3205" s="189"/>
      <c r="H3205" s="194"/>
      <c r="I3205" s="237"/>
      <c r="J3205" s="242"/>
      <c r="K3205" s="237"/>
      <c r="L3205" s="237"/>
      <c r="M3205" s="239"/>
      <c r="N3205" s="243"/>
      <c r="O3205" s="237"/>
      <c r="P3205" s="241"/>
      <c r="Q3205" s="244"/>
      <c r="R3205" s="237"/>
      <c r="S3205" s="237"/>
      <c r="T3205" s="241"/>
      <c r="U3205" s="192"/>
      <c r="V3205" s="227"/>
    </row>
    <row r="3206" spans="1:22" s="186" customFormat="1">
      <c r="A3206" s="187"/>
      <c r="B3206" s="187"/>
      <c r="C3206" s="194"/>
      <c r="D3206" s="195"/>
      <c r="E3206" s="237"/>
      <c r="F3206" s="197"/>
      <c r="G3206" s="189"/>
      <c r="H3206" s="194"/>
      <c r="I3206" s="237"/>
      <c r="J3206" s="242"/>
      <c r="K3206" s="237"/>
      <c r="L3206" s="237"/>
      <c r="M3206" s="239"/>
      <c r="N3206" s="243"/>
      <c r="O3206" s="237"/>
      <c r="P3206" s="241"/>
      <c r="Q3206" s="244"/>
      <c r="R3206" s="237"/>
      <c r="S3206" s="237"/>
      <c r="T3206" s="241"/>
      <c r="U3206" s="192"/>
      <c r="V3206" s="227"/>
    </row>
    <row r="3207" spans="1:22" s="186" customFormat="1">
      <c r="A3207" s="187"/>
      <c r="B3207" s="187"/>
      <c r="C3207" s="194"/>
      <c r="D3207" s="195"/>
      <c r="E3207" s="237"/>
      <c r="F3207" s="197"/>
      <c r="G3207" s="189"/>
      <c r="H3207" s="194"/>
      <c r="I3207" s="237"/>
      <c r="J3207" s="242"/>
      <c r="K3207" s="237"/>
      <c r="L3207" s="237"/>
      <c r="M3207" s="239"/>
      <c r="N3207" s="243"/>
      <c r="O3207" s="237"/>
      <c r="P3207" s="241"/>
      <c r="Q3207" s="244"/>
      <c r="R3207" s="237"/>
      <c r="S3207" s="237"/>
      <c r="T3207" s="241"/>
      <c r="U3207" s="192"/>
      <c r="V3207" s="227"/>
    </row>
    <row r="3208" spans="1:22" s="186" customFormat="1">
      <c r="A3208" s="187"/>
      <c r="B3208" s="187"/>
      <c r="C3208" s="194"/>
      <c r="D3208" s="195"/>
      <c r="E3208" s="237"/>
      <c r="F3208" s="197"/>
      <c r="G3208" s="189"/>
      <c r="H3208" s="194"/>
      <c r="I3208" s="237"/>
      <c r="J3208" s="242"/>
      <c r="K3208" s="237"/>
      <c r="L3208" s="237"/>
      <c r="M3208" s="239"/>
      <c r="N3208" s="243"/>
      <c r="O3208" s="237"/>
      <c r="P3208" s="241"/>
      <c r="Q3208" s="244"/>
      <c r="R3208" s="237"/>
      <c r="S3208" s="237"/>
      <c r="T3208" s="241"/>
      <c r="U3208" s="192"/>
      <c r="V3208" s="227"/>
    </row>
    <row r="3209" spans="1:22" s="186" customFormat="1">
      <c r="A3209" s="187"/>
      <c r="B3209" s="187"/>
      <c r="C3209" s="194"/>
      <c r="D3209" s="195"/>
      <c r="E3209" s="237"/>
      <c r="F3209" s="197"/>
      <c r="G3209" s="189"/>
      <c r="H3209" s="194"/>
      <c r="I3209" s="237"/>
      <c r="J3209" s="242"/>
      <c r="K3209" s="237"/>
      <c r="L3209" s="237"/>
      <c r="M3209" s="239"/>
      <c r="N3209" s="243"/>
      <c r="O3209" s="237"/>
      <c r="P3209" s="241"/>
      <c r="Q3209" s="244"/>
      <c r="R3209" s="237"/>
      <c r="S3209" s="237"/>
      <c r="T3209" s="241"/>
      <c r="U3209" s="192"/>
      <c r="V3209" s="227"/>
    </row>
    <row r="3210" spans="1:22" s="186" customFormat="1">
      <c r="A3210" s="187"/>
      <c r="B3210" s="187"/>
      <c r="C3210" s="194"/>
      <c r="D3210" s="195"/>
      <c r="E3210" s="237"/>
      <c r="F3210" s="197"/>
      <c r="G3210" s="189"/>
      <c r="H3210" s="194"/>
      <c r="I3210" s="237"/>
      <c r="J3210" s="242"/>
      <c r="K3210" s="237"/>
      <c r="L3210" s="237"/>
      <c r="M3210" s="239"/>
      <c r="N3210" s="243"/>
      <c r="O3210" s="237"/>
      <c r="P3210" s="241"/>
      <c r="Q3210" s="244"/>
      <c r="R3210" s="237"/>
      <c r="S3210" s="237"/>
      <c r="T3210" s="241"/>
      <c r="U3210" s="192"/>
      <c r="V3210" s="227"/>
    </row>
    <row r="3211" spans="1:22" s="186" customFormat="1">
      <c r="A3211" s="187"/>
      <c r="B3211" s="187"/>
      <c r="C3211" s="194"/>
      <c r="D3211" s="195"/>
      <c r="E3211" s="237"/>
      <c r="F3211" s="197"/>
      <c r="G3211" s="189"/>
      <c r="H3211" s="194"/>
      <c r="I3211" s="237"/>
      <c r="J3211" s="242"/>
      <c r="K3211" s="237"/>
      <c r="L3211" s="237"/>
      <c r="M3211" s="239"/>
      <c r="N3211" s="243"/>
      <c r="O3211" s="237"/>
      <c r="P3211" s="241"/>
      <c r="Q3211" s="244"/>
      <c r="R3211" s="237"/>
      <c r="S3211" s="237"/>
      <c r="T3211" s="241"/>
      <c r="U3211" s="192"/>
      <c r="V3211" s="227"/>
    </row>
    <row r="3212" spans="1:22" s="186" customFormat="1">
      <c r="A3212" s="187"/>
      <c r="B3212" s="187"/>
      <c r="C3212" s="194"/>
      <c r="D3212" s="195"/>
      <c r="E3212" s="237"/>
      <c r="F3212" s="197"/>
      <c r="G3212" s="189"/>
      <c r="H3212" s="194"/>
      <c r="I3212" s="237"/>
      <c r="J3212" s="242"/>
      <c r="K3212" s="237"/>
      <c r="L3212" s="237"/>
      <c r="M3212" s="239"/>
      <c r="N3212" s="243"/>
      <c r="O3212" s="237"/>
      <c r="P3212" s="241"/>
      <c r="Q3212" s="244"/>
      <c r="R3212" s="237"/>
      <c r="S3212" s="237"/>
      <c r="T3212" s="241"/>
      <c r="U3212" s="192"/>
      <c r="V3212" s="227"/>
    </row>
    <row r="3213" spans="1:22" s="186" customFormat="1">
      <c r="A3213" s="187"/>
      <c r="B3213" s="187"/>
      <c r="C3213" s="194"/>
      <c r="D3213" s="195"/>
      <c r="E3213" s="237"/>
      <c r="F3213" s="197"/>
      <c r="G3213" s="189"/>
      <c r="H3213" s="194"/>
      <c r="I3213" s="237"/>
      <c r="J3213" s="242"/>
      <c r="K3213" s="237"/>
      <c r="L3213" s="237"/>
      <c r="M3213" s="239"/>
      <c r="N3213" s="243"/>
      <c r="O3213" s="237"/>
      <c r="P3213" s="241"/>
      <c r="Q3213" s="244"/>
      <c r="R3213" s="237"/>
      <c r="S3213" s="237"/>
      <c r="T3213" s="241"/>
      <c r="U3213" s="192"/>
      <c r="V3213" s="227"/>
    </row>
    <row r="3214" spans="1:22" s="186" customFormat="1">
      <c r="A3214" s="187"/>
      <c r="B3214" s="187"/>
      <c r="C3214" s="194"/>
      <c r="D3214" s="195"/>
      <c r="E3214" s="237"/>
      <c r="F3214" s="197"/>
      <c r="G3214" s="189"/>
      <c r="H3214" s="194"/>
      <c r="I3214" s="237"/>
      <c r="J3214" s="242"/>
      <c r="K3214" s="237"/>
      <c r="L3214" s="237"/>
      <c r="M3214" s="239"/>
      <c r="N3214" s="243"/>
      <c r="O3214" s="237"/>
      <c r="P3214" s="241"/>
      <c r="Q3214" s="244"/>
      <c r="R3214" s="237"/>
      <c r="S3214" s="237"/>
      <c r="T3214" s="241"/>
      <c r="U3214" s="192"/>
      <c r="V3214" s="227"/>
    </row>
    <row r="3215" spans="1:22" s="186" customFormat="1">
      <c r="A3215" s="187"/>
      <c r="B3215" s="187"/>
      <c r="C3215" s="194"/>
      <c r="D3215" s="195"/>
      <c r="E3215" s="237"/>
      <c r="F3215" s="197"/>
      <c r="G3215" s="189"/>
      <c r="H3215" s="194"/>
      <c r="I3215" s="237"/>
      <c r="J3215" s="242"/>
      <c r="K3215" s="237"/>
      <c r="L3215" s="237"/>
      <c r="M3215" s="239"/>
      <c r="N3215" s="243"/>
      <c r="O3215" s="237"/>
      <c r="P3215" s="241"/>
      <c r="Q3215" s="244"/>
      <c r="R3215" s="237"/>
      <c r="S3215" s="237"/>
      <c r="T3215" s="241"/>
      <c r="U3215" s="192"/>
      <c r="V3215" s="227"/>
    </row>
    <row r="3216" spans="1:22" s="186" customFormat="1">
      <c r="A3216" s="187"/>
      <c r="B3216" s="187"/>
      <c r="C3216" s="194"/>
      <c r="D3216" s="195"/>
      <c r="E3216" s="237"/>
      <c r="F3216" s="197"/>
      <c r="G3216" s="189"/>
      <c r="H3216" s="194"/>
      <c r="I3216" s="237"/>
      <c r="J3216" s="242"/>
      <c r="K3216" s="237"/>
      <c r="L3216" s="237"/>
      <c r="M3216" s="239"/>
      <c r="N3216" s="243"/>
      <c r="O3216" s="237"/>
      <c r="P3216" s="241"/>
      <c r="Q3216" s="244"/>
      <c r="R3216" s="237"/>
      <c r="S3216" s="237"/>
      <c r="T3216" s="241"/>
      <c r="U3216" s="192"/>
      <c r="V3216" s="227"/>
    </row>
    <row r="3217" spans="1:22" s="186" customFormat="1">
      <c r="A3217" s="187"/>
      <c r="B3217" s="187"/>
      <c r="C3217" s="194"/>
      <c r="D3217" s="195"/>
      <c r="E3217" s="237"/>
      <c r="F3217" s="197"/>
      <c r="G3217" s="189"/>
      <c r="H3217" s="194"/>
      <c r="I3217" s="237"/>
      <c r="J3217" s="242"/>
      <c r="K3217" s="237"/>
      <c r="L3217" s="237"/>
      <c r="M3217" s="239"/>
      <c r="N3217" s="243"/>
      <c r="O3217" s="237"/>
      <c r="P3217" s="241"/>
      <c r="Q3217" s="244"/>
      <c r="R3217" s="237"/>
      <c r="S3217" s="237"/>
      <c r="T3217" s="241"/>
      <c r="U3217" s="192"/>
      <c r="V3217" s="227"/>
    </row>
    <row r="3218" spans="1:22" s="186" customFormat="1">
      <c r="A3218" s="187"/>
      <c r="B3218" s="187"/>
      <c r="C3218" s="194"/>
      <c r="D3218" s="195"/>
      <c r="E3218" s="237"/>
      <c r="F3218" s="197"/>
      <c r="G3218" s="189"/>
      <c r="H3218" s="194"/>
      <c r="I3218" s="237"/>
      <c r="J3218" s="242"/>
      <c r="K3218" s="237"/>
      <c r="L3218" s="237"/>
      <c r="M3218" s="239"/>
      <c r="N3218" s="243"/>
      <c r="O3218" s="237"/>
      <c r="P3218" s="241"/>
      <c r="Q3218" s="244"/>
      <c r="R3218" s="237"/>
      <c r="S3218" s="237"/>
      <c r="T3218" s="241"/>
      <c r="U3218" s="192"/>
      <c r="V3218" s="227"/>
    </row>
    <row r="3219" spans="1:22" s="186" customFormat="1">
      <c r="A3219" s="187"/>
      <c r="B3219" s="187"/>
      <c r="C3219" s="194"/>
      <c r="D3219" s="195"/>
      <c r="E3219" s="237"/>
      <c r="F3219" s="197"/>
      <c r="G3219" s="189"/>
      <c r="H3219" s="194"/>
      <c r="I3219" s="237"/>
      <c r="J3219" s="242"/>
      <c r="K3219" s="237"/>
      <c r="L3219" s="237"/>
      <c r="M3219" s="239"/>
      <c r="N3219" s="243"/>
      <c r="O3219" s="237"/>
      <c r="P3219" s="241"/>
      <c r="Q3219" s="244"/>
      <c r="R3219" s="237"/>
      <c r="S3219" s="237"/>
      <c r="T3219" s="241"/>
      <c r="U3219" s="192"/>
      <c r="V3219" s="227"/>
    </row>
    <row r="3220" spans="1:22" s="186" customFormat="1">
      <c r="A3220" s="187"/>
      <c r="B3220" s="187"/>
      <c r="C3220" s="194"/>
      <c r="D3220" s="195"/>
      <c r="E3220" s="237"/>
      <c r="F3220" s="197"/>
      <c r="G3220" s="189"/>
      <c r="H3220" s="194"/>
      <c r="I3220" s="237"/>
      <c r="J3220" s="242"/>
      <c r="K3220" s="237"/>
      <c r="L3220" s="237"/>
      <c r="M3220" s="239"/>
      <c r="N3220" s="243"/>
      <c r="O3220" s="237"/>
      <c r="P3220" s="241"/>
      <c r="Q3220" s="244"/>
      <c r="R3220" s="237"/>
      <c r="S3220" s="237"/>
      <c r="T3220" s="241"/>
      <c r="U3220" s="192"/>
      <c r="V3220" s="227"/>
    </row>
    <row r="3221" spans="1:22" s="186" customFormat="1">
      <c r="A3221" s="187"/>
      <c r="B3221" s="187"/>
      <c r="C3221" s="194"/>
      <c r="D3221" s="195"/>
      <c r="E3221" s="237"/>
      <c r="F3221" s="197"/>
      <c r="G3221" s="189"/>
      <c r="H3221" s="194"/>
      <c r="I3221" s="237"/>
      <c r="J3221" s="242"/>
      <c r="K3221" s="237"/>
      <c r="L3221" s="237"/>
      <c r="M3221" s="239"/>
      <c r="N3221" s="243"/>
      <c r="O3221" s="237"/>
      <c r="P3221" s="241"/>
      <c r="Q3221" s="244"/>
      <c r="R3221" s="237"/>
      <c r="S3221" s="237"/>
      <c r="T3221" s="241"/>
      <c r="U3221" s="192"/>
      <c r="V3221" s="227"/>
    </row>
    <row r="3222" spans="1:22" s="186" customFormat="1">
      <c r="A3222" s="187"/>
      <c r="B3222" s="187"/>
      <c r="C3222" s="194"/>
      <c r="D3222" s="195"/>
      <c r="E3222" s="237"/>
      <c r="F3222" s="197"/>
      <c r="G3222" s="189"/>
      <c r="H3222" s="194"/>
      <c r="I3222" s="237"/>
      <c r="J3222" s="242"/>
      <c r="K3222" s="237"/>
      <c r="L3222" s="237"/>
      <c r="M3222" s="239"/>
      <c r="N3222" s="243"/>
      <c r="O3222" s="237"/>
      <c r="P3222" s="241"/>
      <c r="Q3222" s="244"/>
      <c r="R3222" s="237"/>
      <c r="S3222" s="237"/>
      <c r="T3222" s="241"/>
      <c r="U3222" s="192"/>
      <c r="V3222" s="227"/>
    </row>
    <row r="3223" spans="1:22" s="186" customFormat="1">
      <c r="A3223" s="187"/>
      <c r="B3223" s="187"/>
      <c r="C3223" s="194"/>
      <c r="D3223" s="195"/>
      <c r="E3223" s="237"/>
      <c r="F3223" s="197"/>
      <c r="G3223" s="189"/>
      <c r="H3223" s="194"/>
      <c r="I3223" s="237"/>
      <c r="J3223" s="242"/>
      <c r="K3223" s="237"/>
      <c r="L3223" s="237"/>
      <c r="M3223" s="239"/>
      <c r="N3223" s="243"/>
      <c r="O3223" s="237"/>
      <c r="P3223" s="241"/>
      <c r="Q3223" s="244"/>
      <c r="R3223" s="237"/>
      <c r="S3223" s="237"/>
      <c r="T3223" s="241"/>
      <c r="U3223" s="192"/>
      <c r="V3223" s="227"/>
    </row>
    <row r="3224" spans="1:22" s="186" customFormat="1">
      <c r="A3224" s="187"/>
      <c r="B3224" s="187"/>
      <c r="C3224" s="194"/>
      <c r="D3224" s="195"/>
      <c r="E3224" s="237"/>
      <c r="F3224" s="197"/>
      <c r="G3224" s="189"/>
      <c r="H3224" s="194"/>
      <c r="I3224" s="237"/>
      <c r="J3224" s="242"/>
      <c r="K3224" s="237"/>
      <c r="L3224" s="237"/>
      <c r="M3224" s="239"/>
      <c r="N3224" s="243"/>
      <c r="O3224" s="237"/>
      <c r="P3224" s="241"/>
      <c r="Q3224" s="244"/>
      <c r="R3224" s="237"/>
      <c r="S3224" s="237"/>
      <c r="T3224" s="241"/>
      <c r="U3224" s="192"/>
      <c r="V3224" s="227"/>
    </row>
    <row r="3225" spans="1:22" s="186" customFormat="1">
      <c r="A3225" s="187"/>
      <c r="B3225" s="187"/>
      <c r="C3225" s="194"/>
      <c r="D3225" s="195"/>
      <c r="E3225" s="237"/>
      <c r="F3225" s="197"/>
      <c r="G3225" s="189"/>
      <c r="H3225" s="194"/>
      <c r="I3225" s="237"/>
      <c r="J3225" s="242"/>
      <c r="K3225" s="237"/>
      <c r="L3225" s="237"/>
      <c r="M3225" s="239"/>
      <c r="N3225" s="243"/>
      <c r="O3225" s="237"/>
      <c r="P3225" s="241"/>
      <c r="Q3225" s="244"/>
      <c r="R3225" s="237"/>
      <c r="S3225" s="237"/>
      <c r="T3225" s="241"/>
      <c r="U3225" s="192"/>
      <c r="V3225" s="227"/>
    </row>
    <row r="3226" spans="1:22" s="186" customFormat="1">
      <c r="A3226" s="187"/>
      <c r="B3226" s="187"/>
      <c r="C3226" s="194"/>
      <c r="D3226" s="195"/>
      <c r="E3226" s="237"/>
      <c r="F3226" s="197"/>
      <c r="G3226" s="189"/>
      <c r="H3226" s="194"/>
      <c r="I3226" s="237"/>
      <c r="J3226" s="242"/>
      <c r="K3226" s="237"/>
      <c r="L3226" s="237"/>
      <c r="M3226" s="239"/>
      <c r="N3226" s="243"/>
      <c r="O3226" s="237"/>
      <c r="P3226" s="241"/>
      <c r="Q3226" s="244"/>
      <c r="R3226" s="237"/>
      <c r="S3226" s="237"/>
      <c r="T3226" s="241"/>
      <c r="U3226" s="192"/>
      <c r="V3226" s="227"/>
    </row>
    <row r="3227" spans="1:22" s="186" customFormat="1">
      <c r="A3227" s="187"/>
      <c r="B3227" s="187"/>
      <c r="C3227" s="194"/>
      <c r="D3227" s="195"/>
      <c r="E3227" s="237"/>
      <c r="F3227" s="197"/>
      <c r="G3227" s="189"/>
      <c r="H3227" s="194"/>
      <c r="I3227" s="237"/>
      <c r="J3227" s="242"/>
      <c r="K3227" s="237"/>
      <c r="L3227" s="237"/>
      <c r="M3227" s="239"/>
      <c r="N3227" s="243"/>
      <c r="O3227" s="237"/>
      <c r="P3227" s="241"/>
      <c r="Q3227" s="244"/>
      <c r="R3227" s="237"/>
      <c r="S3227" s="237"/>
      <c r="T3227" s="241"/>
      <c r="U3227" s="192"/>
      <c r="V3227" s="227"/>
    </row>
    <row r="3228" spans="1:22" s="186" customFormat="1">
      <c r="A3228" s="187"/>
      <c r="B3228" s="187"/>
      <c r="C3228" s="194"/>
      <c r="D3228" s="195"/>
      <c r="E3228" s="237"/>
      <c r="F3228" s="197"/>
      <c r="G3228" s="189"/>
      <c r="H3228" s="194"/>
      <c r="I3228" s="237"/>
      <c r="J3228" s="242"/>
      <c r="K3228" s="237"/>
      <c r="L3228" s="237"/>
      <c r="M3228" s="239"/>
      <c r="N3228" s="243"/>
      <c r="O3228" s="237"/>
      <c r="P3228" s="241"/>
      <c r="Q3228" s="244"/>
      <c r="R3228" s="237"/>
      <c r="S3228" s="237"/>
      <c r="T3228" s="241"/>
      <c r="U3228" s="192"/>
      <c r="V3228" s="227"/>
    </row>
    <row r="3229" spans="1:22" s="186" customFormat="1">
      <c r="A3229" s="187"/>
      <c r="B3229" s="187"/>
      <c r="C3229" s="194"/>
      <c r="D3229" s="195"/>
      <c r="E3229" s="237"/>
      <c r="F3229" s="197"/>
      <c r="G3229" s="189"/>
      <c r="H3229" s="194"/>
      <c r="I3229" s="237"/>
      <c r="J3229" s="242"/>
      <c r="K3229" s="237"/>
      <c r="L3229" s="237"/>
      <c r="M3229" s="239"/>
      <c r="N3229" s="243"/>
      <c r="O3229" s="237"/>
      <c r="P3229" s="241"/>
      <c r="Q3229" s="244"/>
      <c r="R3229" s="237"/>
      <c r="S3229" s="237"/>
      <c r="T3229" s="241"/>
      <c r="U3229" s="192"/>
      <c r="V3229" s="227"/>
    </row>
    <row r="3230" spans="1:22" s="186" customFormat="1">
      <c r="A3230" s="187"/>
      <c r="B3230" s="187"/>
      <c r="C3230" s="194"/>
      <c r="D3230" s="195"/>
      <c r="E3230" s="237"/>
      <c r="F3230" s="197"/>
      <c r="G3230" s="189"/>
      <c r="H3230" s="194"/>
      <c r="I3230" s="237"/>
      <c r="J3230" s="242"/>
      <c r="K3230" s="237"/>
      <c r="L3230" s="237"/>
      <c r="M3230" s="239"/>
      <c r="N3230" s="243"/>
      <c r="O3230" s="237"/>
      <c r="P3230" s="241"/>
      <c r="Q3230" s="244"/>
      <c r="R3230" s="237"/>
      <c r="S3230" s="237"/>
      <c r="T3230" s="241"/>
      <c r="U3230" s="192"/>
      <c r="V3230" s="227"/>
    </row>
    <row r="3231" spans="1:22" s="186" customFormat="1">
      <c r="A3231" s="187"/>
      <c r="B3231" s="187"/>
      <c r="C3231" s="194"/>
      <c r="D3231" s="195"/>
      <c r="E3231" s="237"/>
      <c r="F3231" s="197"/>
      <c r="G3231" s="189"/>
      <c r="H3231" s="194"/>
      <c r="I3231" s="237"/>
      <c r="J3231" s="242"/>
      <c r="K3231" s="237"/>
      <c r="L3231" s="237"/>
      <c r="M3231" s="239"/>
      <c r="N3231" s="243"/>
      <c r="O3231" s="237"/>
      <c r="P3231" s="241"/>
      <c r="Q3231" s="244"/>
      <c r="R3231" s="237"/>
      <c r="S3231" s="237"/>
      <c r="T3231" s="241"/>
      <c r="U3231" s="192"/>
      <c r="V3231" s="227"/>
    </row>
    <row r="3232" spans="1:22" s="186" customFormat="1">
      <c r="A3232" s="187"/>
      <c r="B3232" s="187"/>
      <c r="C3232" s="194"/>
      <c r="D3232" s="195"/>
      <c r="E3232" s="237"/>
      <c r="F3232" s="197"/>
      <c r="G3232" s="189"/>
      <c r="H3232" s="194"/>
      <c r="I3232" s="237"/>
      <c r="J3232" s="242"/>
      <c r="K3232" s="237"/>
      <c r="L3232" s="237"/>
      <c r="M3232" s="239"/>
      <c r="N3232" s="243"/>
      <c r="O3232" s="237"/>
      <c r="P3232" s="241"/>
      <c r="Q3232" s="244"/>
      <c r="R3232" s="237"/>
      <c r="S3232" s="237"/>
      <c r="T3232" s="241"/>
      <c r="U3232" s="192"/>
      <c r="V3232" s="227"/>
    </row>
    <row r="3233" spans="1:22" s="186" customFormat="1">
      <c r="A3233" s="187"/>
      <c r="B3233" s="187"/>
      <c r="C3233" s="194"/>
      <c r="D3233" s="195"/>
      <c r="E3233" s="237"/>
      <c r="F3233" s="197"/>
      <c r="G3233" s="189"/>
      <c r="H3233" s="194"/>
      <c r="I3233" s="237"/>
      <c r="J3233" s="242"/>
      <c r="K3233" s="237"/>
      <c r="L3233" s="237"/>
      <c r="M3233" s="239"/>
      <c r="N3233" s="243"/>
      <c r="O3233" s="237"/>
      <c r="P3233" s="241"/>
      <c r="Q3233" s="244"/>
      <c r="R3233" s="237"/>
      <c r="S3233" s="237"/>
      <c r="T3233" s="241"/>
      <c r="U3233" s="192"/>
      <c r="V3233" s="227"/>
    </row>
    <row r="3234" spans="1:22" s="186" customFormat="1">
      <c r="A3234" s="187"/>
      <c r="B3234" s="187"/>
      <c r="C3234" s="194"/>
      <c r="D3234" s="195"/>
      <c r="E3234" s="237"/>
      <c r="F3234" s="197"/>
      <c r="G3234" s="189"/>
      <c r="H3234" s="194"/>
      <c r="I3234" s="237"/>
      <c r="J3234" s="242"/>
      <c r="K3234" s="237"/>
      <c r="L3234" s="237"/>
      <c r="M3234" s="239"/>
      <c r="N3234" s="243"/>
      <c r="O3234" s="237"/>
      <c r="P3234" s="241"/>
      <c r="Q3234" s="244"/>
      <c r="R3234" s="237"/>
      <c r="S3234" s="237"/>
      <c r="T3234" s="241"/>
      <c r="U3234" s="192"/>
      <c r="V3234" s="227"/>
    </row>
    <row r="3235" spans="1:22" s="186" customFormat="1">
      <c r="A3235" s="187"/>
      <c r="B3235" s="187"/>
      <c r="C3235" s="194"/>
      <c r="D3235" s="195"/>
      <c r="E3235" s="237"/>
      <c r="F3235" s="197"/>
      <c r="G3235" s="189"/>
      <c r="H3235" s="194"/>
      <c r="I3235" s="237"/>
      <c r="J3235" s="242"/>
      <c r="K3235" s="237"/>
      <c r="L3235" s="237"/>
      <c r="M3235" s="239"/>
      <c r="N3235" s="243"/>
      <c r="O3235" s="237"/>
      <c r="P3235" s="241"/>
      <c r="Q3235" s="244"/>
      <c r="R3235" s="237"/>
      <c r="S3235" s="237"/>
      <c r="T3235" s="241"/>
      <c r="U3235" s="192"/>
      <c r="V3235" s="227"/>
    </row>
    <row r="3236" spans="1:22" s="186" customFormat="1">
      <c r="A3236" s="187"/>
      <c r="B3236" s="187"/>
      <c r="C3236" s="194"/>
      <c r="D3236" s="195"/>
      <c r="E3236" s="237"/>
      <c r="F3236" s="197"/>
      <c r="G3236" s="189"/>
      <c r="H3236" s="194"/>
      <c r="I3236" s="237"/>
      <c r="J3236" s="242"/>
      <c r="K3236" s="237"/>
      <c r="L3236" s="237"/>
      <c r="M3236" s="239"/>
      <c r="N3236" s="243"/>
      <c r="O3236" s="237"/>
      <c r="P3236" s="241"/>
      <c r="Q3236" s="244"/>
      <c r="R3236" s="237"/>
      <c r="S3236" s="237"/>
      <c r="T3236" s="241"/>
      <c r="U3236" s="192"/>
      <c r="V3236" s="227"/>
    </row>
    <row r="3237" spans="1:22" s="186" customFormat="1">
      <c r="A3237" s="187"/>
      <c r="B3237" s="187"/>
      <c r="C3237" s="194"/>
      <c r="D3237" s="195"/>
      <c r="E3237" s="237"/>
      <c r="F3237" s="197"/>
      <c r="G3237" s="189"/>
      <c r="H3237" s="194"/>
      <c r="I3237" s="237"/>
      <c r="J3237" s="242"/>
      <c r="K3237" s="237"/>
      <c r="L3237" s="237"/>
      <c r="M3237" s="239"/>
      <c r="N3237" s="243"/>
      <c r="O3237" s="237"/>
      <c r="P3237" s="241"/>
      <c r="Q3237" s="244"/>
      <c r="R3237" s="237"/>
      <c r="S3237" s="237"/>
      <c r="T3237" s="241"/>
      <c r="U3237" s="192"/>
      <c r="V3237" s="227"/>
    </row>
    <row r="3238" spans="1:22" s="186" customFormat="1">
      <c r="A3238" s="187"/>
      <c r="B3238" s="187"/>
      <c r="C3238" s="194"/>
      <c r="D3238" s="195"/>
      <c r="E3238" s="237"/>
      <c r="F3238" s="197"/>
      <c r="G3238" s="189"/>
      <c r="H3238" s="194"/>
      <c r="I3238" s="237"/>
      <c r="J3238" s="242"/>
      <c r="K3238" s="237"/>
      <c r="L3238" s="237"/>
      <c r="M3238" s="239"/>
      <c r="N3238" s="243"/>
      <c r="O3238" s="237"/>
      <c r="P3238" s="241"/>
      <c r="Q3238" s="244"/>
      <c r="R3238" s="237"/>
      <c r="S3238" s="237"/>
      <c r="T3238" s="241"/>
      <c r="U3238" s="192"/>
      <c r="V3238" s="227"/>
    </row>
    <row r="3239" spans="1:22" s="186" customFormat="1">
      <c r="A3239" s="187"/>
      <c r="B3239" s="187"/>
      <c r="C3239" s="194"/>
      <c r="D3239" s="195"/>
      <c r="E3239" s="237"/>
      <c r="F3239" s="197"/>
      <c r="G3239" s="189"/>
      <c r="H3239" s="194"/>
      <c r="I3239" s="237"/>
      <c r="J3239" s="242"/>
      <c r="K3239" s="237"/>
      <c r="L3239" s="237"/>
      <c r="M3239" s="239"/>
      <c r="N3239" s="243"/>
      <c r="O3239" s="237"/>
      <c r="P3239" s="241"/>
      <c r="Q3239" s="244"/>
      <c r="R3239" s="237"/>
      <c r="S3239" s="237"/>
      <c r="T3239" s="241"/>
      <c r="U3239" s="192"/>
      <c r="V3239" s="227"/>
    </row>
    <row r="3240" spans="1:22" s="186" customFormat="1">
      <c r="A3240" s="187"/>
      <c r="B3240" s="187"/>
      <c r="C3240" s="194"/>
      <c r="D3240" s="195"/>
      <c r="E3240" s="237"/>
      <c r="F3240" s="197"/>
      <c r="G3240" s="189"/>
      <c r="H3240" s="194"/>
      <c r="I3240" s="237"/>
      <c r="J3240" s="242"/>
      <c r="K3240" s="237"/>
      <c r="L3240" s="237"/>
      <c r="M3240" s="239"/>
      <c r="N3240" s="243"/>
      <c r="O3240" s="237"/>
      <c r="P3240" s="241"/>
      <c r="Q3240" s="244"/>
      <c r="R3240" s="237"/>
      <c r="S3240" s="237"/>
      <c r="T3240" s="241"/>
      <c r="U3240" s="192"/>
      <c r="V3240" s="227"/>
    </row>
    <row r="3241" spans="1:22" s="186" customFormat="1">
      <c r="A3241" s="187"/>
      <c r="B3241" s="187"/>
      <c r="C3241" s="194"/>
      <c r="D3241" s="195"/>
      <c r="E3241" s="237"/>
      <c r="F3241" s="197"/>
      <c r="G3241" s="189"/>
      <c r="H3241" s="194"/>
      <c r="I3241" s="237"/>
      <c r="J3241" s="242"/>
      <c r="K3241" s="237"/>
      <c r="L3241" s="237"/>
      <c r="M3241" s="239"/>
      <c r="N3241" s="243"/>
      <c r="O3241" s="237"/>
      <c r="P3241" s="241"/>
      <c r="Q3241" s="244"/>
      <c r="R3241" s="237"/>
      <c r="S3241" s="237"/>
      <c r="T3241" s="241"/>
      <c r="U3241" s="192"/>
      <c r="V3241" s="227"/>
    </row>
    <row r="3242" spans="1:22" s="186" customFormat="1">
      <c r="A3242" s="187"/>
      <c r="B3242" s="187"/>
      <c r="C3242" s="194"/>
      <c r="D3242" s="195"/>
      <c r="E3242" s="237"/>
      <c r="F3242" s="197"/>
      <c r="G3242" s="189"/>
      <c r="H3242" s="194"/>
      <c r="I3242" s="237"/>
      <c r="J3242" s="242"/>
      <c r="K3242" s="237"/>
      <c r="L3242" s="237"/>
      <c r="M3242" s="239"/>
      <c r="N3242" s="243"/>
      <c r="O3242" s="237"/>
      <c r="P3242" s="241"/>
      <c r="Q3242" s="244"/>
      <c r="R3242" s="237"/>
      <c r="S3242" s="237"/>
      <c r="T3242" s="241"/>
      <c r="U3242" s="192"/>
      <c r="V3242" s="227"/>
    </row>
    <row r="3243" spans="1:22" s="186" customFormat="1">
      <c r="A3243" s="187"/>
      <c r="B3243" s="187"/>
      <c r="C3243" s="194"/>
      <c r="D3243" s="195"/>
      <c r="E3243" s="237"/>
      <c r="F3243" s="197"/>
      <c r="G3243" s="189"/>
      <c r="H3243" s="194"/>
      <c r="I3243" s="237"/>
      <c r="J3243" s="242"/>
      <c r="K3243" s="237"/>
      <c r="L3243" s="237"/>
      <c r="M3243" s="239"/>
      <c r="N3243" s="243"/>
      <c r="O3243" s="237"/>
      <c r="P3243" s="241"/>
      <c r="Q3243" s="244"/>
      <c r="R3243" s="237"/>
      <c r="S3243" s="237"/>
      <c r="T3243" s="241"/>
      <c r="U3243" s="192"/>
      <c r="V3243" s="227"/>
    </row>
    <row r="3244" spans="1:22" s="186" customFormat="1">
      <c r="A3244" s="187"/>
      <c r="B3244" s="187"/>
      <c r="C3244" s="194"/>
      <c r="D3244" s="195"/>
      <c r="E3244" s="237"/>
      <c r="F3244" s="197"/>
      <c r="G3244" s="189"/>
      <c r="H3244" s="194"/>
      <c r="I3244" s="237"/>
      <c r="J3244" s="242"/>
      <c r="K3244" s="237"/>
      <c r="L3244" s="237"/>
      <c r="M3244" s="239"/>
      <c r="N3244" s="243"/>
      <c r="O3244" s="237"/>
      <c r="P3244" s="241"/>
      <c r="Q3244" s="244"/>
      <c r="R3244" s="237"/>
      <c r="S3244" s="237"/>
      <c r="T3244" s="241"/>
      <c r="U3244" s="192"/>
      <c r="V3244" s="227"/>
    </row>
    <row r="3245" spans="1:22" s="186" customFormat="1">
      <c r="A3245" s="187"/>
      <c r="B3245" s="187"/>
      <c r="C3245" s="194"/>
      <c r="D3245" s="195"/>
      <c r="E3245" s="237"/>
      <c r="F3245" s="197"/>
      <c r="G3245" s="189"/>
      <c r="H3245" s="194"/>
      <c r="I3245" s="237"/>
      <c r="J3245" s="242"/>
      <c r="K3245" s="237"/>
      <c r="L3245" s="237"/>
      <c r="M3245" s="239"/>
      <c r="N3245" s="243"/>
      <c r="O3245" s="237"/>
      <c r="P3245" s="241"/>
      <c r="Q3245" s="244"/>
      <c r="R3245" s="237"/>
      <c r="S3245" s="237"/>
      <c r="T3245" s="241"/>
      <c r="U3245" s="192"/>
      <c r="V3245" s="227"/>
    </row>
    <row r="3246" spans="1:22" s="186" customFormat="1">
      <c r="A3246" s="187"/>
      <c r="B3246" s="187"/>
      <c r="C3246" s="194"/>
      <c r="D3246" s="195"/>
      <c r="E3246" s="237"/>
      <c r="F3246" s="197"/>
      <c r="G3246" s="189"/>
      <c r="H3246" s="194"/>
      <c r="I3246" s="237"/>
      <c r="J3246" s="242"/>
      <c r="K3246" s="237"/>
      <c r="L3246" s="237"/>
      <c r="M3246" s="239"/>
      <c r="N3246" s="243"/>
      <c r="O3246" s="237"/>
      <c r="P3246" s="241"/>
      <c r="Q3246" s="244"/>
      <c r="R3246" s="237"/>
      <c r="S3246" s="237"/>
      <c r="T3246" s="241"/>
      <c r="U3246" s="192"/>
      <c r="V3246" s="227"/>
    </row>
    <row r="3247" spans="1:22" s="186" customFormat="1">
      <c r="A3247" s="187"/>
      <c r="B3247" s="187"/>
      <c r="C3247" s="194"/>
      <c r="D3247" s="195"/>
      <c r="E3247" s="237"/>
      <c r="F3247" s="197"/>
      <c r="G3247" s="189"/>
      <c r="H3247" s="194"/>
      <c r="I3247" s="237"/>
      <c r="J3247" s="242"/>
      <c r="K3247" s="237"/>
      <c r="L3247" s="237"/>
      <c r="M3247" s="239"/>
      <c r="N3247" s="243"/>
      <c r="O3247" s="237"/>
      <c r="P3247" s="241"/>
      <c r="Q3247" s="244"/>
      <c r="R3247" s="237"/>
      <c r="S3247" s="237"/>
      <c r="T3247" s="241"/>
      <c r="U3247" s="192"/>
      <c r="V3247" s="227"/>
    </row>
    <row r="3248" spans="1:22" s="186" customFormat="1">
      <c r="A3248" s="187"/>
      <c r="B3248" s="187"/>
      <c r="C3248" s="194"/>
      <c r="D3248" s="195"/>
      <c r="E3248" s="237"/>
      <c r="F3248" s="197"/>
      <c r="G3248" s="189"/>
      <c r="H3248" s="194"/>
      <c r="I3248" s="237"/>
      <c r="J3248" s="242"/>
      <c r="K3248" s="237"/>
      <c r="L3248" s="237"/>
      <c r="M3248" s="239"/>
      <c r="N3248" s="243"/>
      <c r="O3248" s="237"/>
      <c r="P3248" s="241"/>
      <c r="Q3248" s="244"/>
      <c r="R3248" s="237"/>
      <c r="S3248" s="237"/>
      <c r="T3248" s="241"/>
      <c r="U3248" s="192"/>
      <c r="V3248" s="227"/>
    </row>
    <row r="3249" spans="1:22" s="186" customFormat="1">
      <c r="A3249" s="187"/>
      <c r="B3249" s="187"/>
      <c r="C3249" s="194"/>
      <c r="D3249" s="195"/>
      <c r="E3249" s="237"/>
      <c r="F3249" s="197"/>
      <c r="G3249" s="189"/>
      <c r="H3249" s="194"/>
      <c r="I3249" s="237"/>
      <c r="J3249" s="242"/>
      <c r="K3249" s="237"/>
      <c r="L3249" s="237"/>
      <c r="M3249" s="239"/>
      <c r="N3249" s="243"/>
      <c r="O3249" s="237"/>
      <c r="P3249" s="241"/>
      <c r="Q3249" s="244"/>
      <c r="R3249" s="237"/>
      <c r="S3249" s="237"/>
      <c r="T3249" s="241"/>
      <c r="U3249" s="192"/>
      <c r="V3249" s="227"/>
    </row>
    <row r="3250" spans="1:22" s="186" customFormat="1">
      <c r="A3250" s="187"/>
      <c r="B3250" s="187"/>
      <c r="C3250" s="194"/>
      <c r="D3250" s="195"/>
      <c r="E3250" s="237"/>
      <c r="F3250" s="197"/>
      <c r="G3250" s="189"/>
      <c r="H3250" s="194"/>
      <c r="I3250" s="237"/>
      <c r="J3250" s="242"/>
      <c r="K3250" s="237"/>
      <c r="L3250" s="237"/>
      <c r="M3250" s="239"/>
      <c r="N3250" s="243"/>
      <c r="O3250" s="237"/>
      <c r="P3250" s="241"/>
      <c r="Q3250" s="244"/>
      <c r="R3250" s="237"/>
      <c r="S3250" s="237"/>
      <c r="T3250" s="241"/>
      <c r="U3250" s="192"/>
      <c r="V3250" s="227"/>
    </row>
    <row r="3251" spans="1:22" s="186" customFormat="1">
      <c r="A3251" s="187"/>
      <c r="B3251" s="187"/>
      <c r="C3251" s="194"/>
      <c r="D3251" s="195"/>
      <c r="E3251" s="237"/>
      <c r="F3251" s="197"/>
      <c r="G3251" s="189"/>
      <c r="H3251" s="194"/>
      <c r="I3251" s="237"/>
      <c r="J3251" s="242"/>
      <c r="K3251" s="237"/>
      <c r="L3251" s="237"/>
      <c r="M3251" s="239"/>
      <c r="N3251" s="243"/>
      <c r="O3251" s="237"/>
      <c r="P3251" s="241"/>
      <c r="Q3251" s="244"/>
      <c r="R3251" s="237"/>
      <c r="S3251" s="237"/>
      <c r="T3251" s="241"/>
      <c r="U3251" s="192"/>
      <c r="V3251" s="227"/>
    </row>
    <row r="3252" spans="1:22" s="186" customFormat="1">
      <c r="A3252" s="187"/>
      <c r="B3252" s="187"/>
      <c r="C3252" s="194"/>
      <c r="D3252" s="195"/>
      <c r="E3252" s="237"/>
      <c r="F3252" s="197"/>
      <c r="G3252" s="189"/>
      <c r="H3252" s="194"/>
      <c r="I3252" s="237"/>
      <c r="J3252" s="242"/>
      <c r="K3252" s="237"/>
      <c r="L3252" s="237"/>
      <c r="M3252" s="239"/>
      <c r="N3252" s="243"/>
      <c r="O3252" s="237"/>
      <c r="P3252" s="241"/>
      <c r="Q3252" s="244"/>
      <c r="R3252" s="237"/>
      <c r="S3252" s="237"/>
      <c r="T3252" s="241"/>
      <c r="U3252" s="192"/>
      <c r="V3252" s="227"/>
    </row>
    <row r="3253" spans="1:22" s="186" customFormat="1">
      <c r="A3253" s="187"/>
      <c r="B3253" s="187"/>
      <c r="C3253" s="194"/>
      <c r="D3253" s="195"/>
      <c r="E3253" s="237"/>
      <c r="F3253" s="197"/>
      <c r="G3253" s="189"/>
      <c r="H3253" s="194"/>
      <c r="I3253" s="237"/>
      <c r="J3253" s="242"/>
      <c r="K3253" s="237"/>
      <c r="L3253" s="237"/>
      <c r="M3253" s="239"/>
      <c r="N3253" s="243"/>
      <c r="O3253" s="237"/>
      <c r="P3253" s="241"/>
      <c r="Q3253" s="244"/>
      <c r="R3253" s="237"/>
      <c r="S3253" s="237"/>
      <c r="T3253" s="241"/>
      <c r="U3253" s="192"/>
      <c r="V3253" s="227"/>
    </row>
    <row r="3254" spans="1:22" s="186" customFormat="1">
      <c r="A3254" s="187"/>
      <c r="B3254" s="187"/>
      <c r="C3254" s="194"/>
      <c r="D3254" s="195"/>
      <c r="E3254" s="237"/>
      <c r="F3254" s="197"/>
      <c r="G3254" s="189"/>
      <c r="H3254" s="194"/>
      <c r="I3254" s="237"/>
      <c r="J3254" s="242"/>
      <c r="K3254" s="237"/>
      <c r="L3254" s="237"/>
      <c r="M3254" s="239"/>
      <c r="N3254" s="243"/>
      <c r="O3254" s="237"/>
      <c r="P3254" s="241"/>
      <c r="Q3254" s="244"/>
      <c r="R3254" s="237"/>
      <c r="S3254" s="237"/>
      <c r="T3254" s="241"/>
      <c r="U3254" s="192"/>
      <c r="V3254" s="227"/>
    </row>
    <row r="3255" spans="1:22" s="186" customFormat="1">
      <c r="A3255" s="187"/>
      <c r="B3255" s="187"/>
      <c r="C3255" s="194"/>
      <c r="D3255" s="195"/>
      <c r="E3255" s="237"/>
      <c r="F3255" s="197"/>
      <c r="G3255" s="189"/>
      <c r="H3255" s="194"/>
      <c r="I3255" s="237"/>
      <c r="J3255" s="242"/>
      <c r="K3255" s="237"/>
      <c r="L3255" s="237"/>
      <c r="M3255" s="239"/>
      <c r="N3255" s="243"/>
      <c r="O3255" s="237"/>
      <c r="P3255" s="241"/>
      <c r="Q3255" s="244"/>
      <c r="R3255" s="237"/>
      <c r="S3255" s="237"/>
      <c r="T3255" s="241"/>
      <c r="U3255" s="192"/>
      <c r="V3255" s="227"/>
    </row>
    <row r="3256" spans="1:22" s="186" customFormat="1">
      <c r="A3256" s="187"/>
      <c r="B3256" s="187"/>
      <c r="C3256" s="194"/>
      <c r="D3256" s="195"/>
      <c r="E3256" s="237"/>
      <c r="F3256" s="197"/>
      <c r="G3256" s="189"/>
      <c r="H3256" s="194"/>
      <c r="I3256" s="237"/>
      <c r="J3256" s="242"/>
      <c r="K3256" s="237"/>
      <c r="L3256" s="237"/>
      <c r="M3256" s="239"/>
      <c r="N3256" s="243"/>
      <c r="O3256" s="237"/>
      <c r="P3256" s="241"/>
      <c r="Q3256" s="244"/>
      <c r="R3256" s="237"/>
      <c r="S3256" s="237"/>
      <c r="T3256" s="241"/>
      <c r="U3256" s="192"/>
      <c r="V3256" s="227"/>
    </row>
    <row r="3257" spans="1:22" s="186" customFormat="1">
      <c r="A3257" s="187"/>
      <c r="B3257" s="187"/>
      <c r="C3257" s="194"/>
      <c r="D3257" s="195"/>
      <c r="E3257" s="237"/>
      <c r="F3257" s="197"/>
      <c r="G3257" s="189"/>
      <c r="H3257" s="194"/>
      <c r="I3257" s="237"/>
      <c r="J3257" s="242"/>
      <c r="K3257" s="237"/>
      <c r="L3257" s="237"/>
      <c r="M3257" s="239"/>
      <c r="N3257" s="243"/>
      <c r="O3257" s="237"/>
      <c r="P3257" s="241"/>
      <c r="Q3257" s="244"/>
      <c r="R3257" s="237"/>
      <c r="S3257" s="237"/>
      <c r="T3257" s="241"/>
      <c r="U3257" s="192"/>
      <c r="V3257" s="227"/>
    </row>
    <row r="3258" spans="1:22" s="186" customFormat="1">
      <c r="A3258" s="187"/>
      <c r="B3258" s="187"/>
      <c r="C3258" s="194"/>
      <c r="D3258" s="195"/>
      <c r="E3258" s="237"/>
      <c r="F3258" s="197"/>
      <c r="G3258" s="189"/>
      <c r="H3258" s="194"/>
      <c r="I3258" s="237"/>
      <c r="J3258" s="242"/>
      <c r="K3258" s="237"/>
      <c r="L3258" s="237"/>
      <c r="M3258" s="239"/>
      <c r="N3258" s="243"/>
      <c r="O3258" s="237"/>
      <c r="P3258" s="241"/>
      <c r="Q3258" s="244"/>
      <c r="R3258" s="237"/>
      <c r="S3258" s="237"/>
      <c r="T3258" s="241"/>
      <c r="U3258" s="192"/>
      <c r="V3258" s="227"/>
    </row>
    <row r="3259" spans="1:22" s="186" customFormat="1">
      <c r="A3259" s="187"/>
      <c r="B3259" s="187"/>
      <c r="C3259" s="194"/>
      <c r="D3259" s="195"/>
      <c r="E3259" s="237"/>
      <c r="F3259" s="197"/>
      <c r="G3259" s="189"/>
      <c r="H3259" s="194"/>
      <c r="I3259" s="237"/>
      <c r="J3259" s="242"/>
      <c r="K3259" s="237"/>
      <c r="L3259" s="237"/>
      <c r="M3259" s="239"/>
      <c r="N3259" s="243"/>
      <c r="O3259" s="237"/>
      <c r="P3259" s="241"/>
      <c r="Q3259" s="244"/>
      <c r="R3259" s="237"/>
      <c r="S3259" s="237"/>
      <c r="T3259" s="241"/>
      <c r="U3259" s="192"/>
      <c r="V3259" s="227"/>
    </row>
    <row r="3260" spans="1:22" s="186" customFormat="1">
      <c r="A3260" s="187"/>
      <c r="B3260" s="187"/>
      <c r="C3260" s="194"/>
      <c r="D3260" s="195"/>
      <c r="E3260" s="237"/>
      <c r="F3260" s="197"/>
      <c r="G3260" s="189"/>
      <c r="H3260" s="194"/>
      <c r="I3260" s="237"/>
      <c r="J3260" s="242"/>
      <c r="K3260" s="237"/>
      <c r="L3260" s="237"/>
      <c r="M3260" s="239"/>
      <c r="N3260" s="243"/>
      <c r="O3260" s="237"/>
      <c r="P3260" s="241"/>
      <c r="Q3260" s="244"/>
      <c r="R3260" s="237"/>
      <c r="S3260" s="237"/>
      <c r="T3260" s="241"/>
      <c r="U3260" s="192"/>
      <c r="V3260" s="227"/>
    </row>
    <row r="3261" spans="1:22" s="186" customFormat="1">
      <c r="A3261" s="187"/>
      <c r="B3261" s="187"/>
      <c r="C3261" s="194"/>
      <c r="D3261" s="195"/>
      <c r="E3261" s="237"/>
      <c r="F3261" s="197"/>
      <c r="G3261" s="189"/>
      <c r="H3261" s="194"/>
      <c r="I3261" s="237"/>
      <c r="J3261" s="242"/>
      <c r="K3261" s="237"/>
      <c r="L3261" s="237"/>
      <c r="M3261" s="239"/>
      <c r="N3261" s="243"/>
      <c r="O3261" s="237"/>
      <c r="P3261" s="241"/>
      <c r="Q3261" s="244"/>
      <c r="R3261" s="237"/>
      <c r="S3261" s="237"/>
      <c r="T3261" s="241"/>
      <c r="U3261" s="192"/>
      <c r="V3261" s="227"/>
    </row>
    <row r="3262" spans="1:22" s="186" customFormat="1">
      <c r="A3262" s="187"/>
      <c r="B3262" s="187"/>
      <c r="C3262" s="194"/>
      <c r="D3262" s="195"/>
      <c r="E3262" s="237"/>
      <c r="F3262" s="197"/>
      <c r="G3262" s="189"/>
      <c r="H3262" s="194"/>
      <c r="I3262" s="237"/>
      <c r="J3262" s="242"/>
      <c r="K3262" s="237"/>
      <c r="L3262" s="237"/>
      <c r="M3262" s="239"/>
      <c r="N3262" s="243"/>
      <c r="O3262" s="237"/>
      <c r="P3262" s="241"/>
      <c r="Q3262" s="244"/>
      <c r="R3262" s="237"/>
      <c r="S3262" s="237"/>
      <c r="T3262" s="241"/>
      <c r="U3262" s="192"/>
      <c r="V3262" s="227"/>
    </row>
    <row r="3263" spans="1:22" s="186" customFormat="1">
      <c r="A3263" s="187"/>
      <c r="B3263" s="187"/>
      <c r="C3263" s="194"/>
      <c r="D3263" s="195"/>
      <c r="E3263" s="237"/>
      <c r="F3263" s="197"/>
      <c r="G3263" s="189"/>
      <c r="H3263" s="194"/>
      <c r="I3263" s="237"/>
      <c r="J3263" s="242"/>
      <c r="K3263" s="237"/>
      <c r="L3263" s="237"/>
      <c r="M3263" s="239"/>
      <c r="N3263" s="243"/>
      <c r="O3263" s="237"/>
      <c r="P3263" s="241"/>
      <c r="Q3263" s="244"/>
      <c r="R3263" s="237"/>
      <c r="S3263" s="237"/>
      <c r="T3263" s="241"/>
      <c r="U3263" s="192"/>
      <c r="V3263" s="227"/>
    </row>
    <row r="3264" spans="1:22" s="186" customFormat="1">
      <c r="A3264" s="187"/>
      <c r="B3264" s="187"/>
      <c r="C3264" s="194"/>
      <c r="D3264" s="195"/>
      <c r="E3264" s="237"/>
      <c r="F3264" s="197"/>
      <c r="G3264" s="189"/>
      <c r="H3264" s="194"/>
      <c r="I3264" s="237"/>
      <c r="J3264" s="242"/>
      <c r="K3264" s="237"/>
      <c r="L3264" s="237"/>
      <c r="M3264" s="239"/>
      <c r="N3264" s="243"/>
      <c r="O3264" s="237"/>
      <c r="P3264" s="241"/>
      <c r="Q3264" s="244"/>
      <c r="R3264" s="237"/>
      <c r="S3264" s="237"/>
      <c r="T3264" s="241"/>
      <c r="U3264" s="192"/>
      <c r="V3264" s="227"/>
    </row>
    <row r="3265" spans="1:22" s="186" customFormat="1">
      <c r="A3265" s="187"/>
      <c r="B3265" s="187"/>
      <c r="C3265" s="194"/>
      <c r="D3265" s="195"/>
      <c r="E3265" s="237"/>
      <c r="F3265" s="197"/>
      <c r="G3265" s="189"/>
      <c r="H3265" s="194"/>
      <c r="I3265" s="237"/>
      <c r="J3265" s="242"/>
      <c r="K3265" s="237"/>
      <c r="L3265" s="237"/>
      <c r="M3265" s="239"/>
      <c r="N3265" s="243"/>
      <c r="O3265" s="237"/>
      <c r="P3265" s="241"/>
      <c r="Q3265" s="244"/>
      <c r="R3265" s="237"/>
      <c r="S3265" s="237"/>
      <c r="T3265" s="241"/>
      <c r="U3265" s="192"/>
      <c r="V3265" s="227"/>
    </row>
    <row r="3266" spans="1:22" s="186" customFormat="1">
      <c r="A3266" s="187"/>
      <c r="B3266" s="187"/>
      <c r="C3266" s="194"/>
      <c r="D3266" s="195"/>
      <c r="E3266" s="237"/>
      <c r="F3266" s="197"/>
      <c r="G3266" s="189"/>
      <c r="H3266" s="194"/>
      <c r="I3266" s="237"/>
      <c r="J3266" s="242"/>
      <c r="K3266" s="237"/>
      <c r="L3266" s="237"/>
      <c r="M3266" s="239"/>
      <c r="N3266" s="243"/>
      <c r="O3266" s="237"/>
      <c r="P3266" s="241"/>
      <c r="Q3266" s="244"/>
      <c r="R3266" s="237"/>
      <c r="S3266" s="237"/>
      <c r="T3266" s="241"/>
      <c r="U3266" s="192"/>
      <c r="V3266" s="227"/>
    </row>
    <row r="3267" spans="1:22" s="186" customFormat="1">
      <c r="A3267" s="187"/>
      <c r="B3267" s="187"/>
      <c r="C3267" s="194"/>
      <c r="D3267" s="195"/>
      <c r="E3267" s="237"/>
      <c r="F3267" s="197"/>
      <c r="G3267" s="189"/>
      <c r="H3267" s="194"/>
      <c r="I3267" s="237"/>
      <c r="J3267" s="242"/>
      <c r="K3267" s="237"/>
      <c r="L3267" s="237"/>
      <c r="M3267" s="239"/>
      <c r="N3267" s="243"/>
      <c r="O3267" s="237"/>
      <c r="P3267" s="241"/>
      <c r="Q3267" s="244"/>
      <c r="R3267" s="237"/>
      <c r="S3267" s="237"/>
      <c r="T3267" s="241"/>
      <c r="U3267" s="192"/>
      <c r="V3267" s="227"/>
    </row>
    <row r="3268" spans="1:22" s="186" customFormat="1">
      <c r="A3268" s="187"/>
      <c r="B3268" s="187"/>
      <c r="C3268" s="194"/>
      <c r="D3268" s="195"/>
      <c r="E3268" s="237"/>
      <c r="F3268" s="197"/>
      <c r="G3268" s="189"/>
      <c r="H3268" s="194"/>
      <c r="I3268" s="237"/>
      <c r="J3268" s="242"/>
      <c r="K3268" s="237"/>
      <c r="L3268" s="237"/>
      <c r="M3268" s="239"/>
      <c r="N3268" s="243"/>
      <c r="O3268" s="237"/>
      <c r="P3268" s="241"/>
      <c r="Q3268" s="244"/>
      <c r="R3268" s="237"/>
      <c r="S3268" s="237"/>
      <c r="T3268" s="241"/>
      <c r="U3268" s="192"/>
      <c r="V3268" s="227"/>
    </row>
    <row r="3269" spans="1:22" s="186" customFormat="1">
      <c r="A3269" s="187"/>
      <c r="B3269" s="187"/>
      <c r="C3269" s="194"/>
      <c r="D3269" s="195"/>
      <c r="E3269" s="237"/>
      <c r="F3269" s="197"/>
      <c r="G3269" s="189"/>
      <c r="H3269" s="194"/>
      <c r="I3269" s="237"/>
      <c r="J3269" s="242"/>
      <c r="K3269" s="237"/>
      <c r="L3269" s="237"/>
      <c r="M3269" s="239"/>
      <c r="N3269" s="243"/>
      <c r="O3269" s="237"/>
      <c r="P3269" s="241"/>
      <c r="Q3269" s="244"/>
      <c r="R3269" s="237"/>
      <c r="S3269" s="237"/>
      <c r="T3269" s="241"/>
      <c r="U3269" s="192"/>
      <c r="V3269" s="227"/>
    </row>
    <row r="3270" spans="1:22" s="186" customFormat="1">
      <c r="A3270" s="187"/>
      <c r="B3270" s="187"/>
      <c r="C3270" s="194"/>
      <c r="D3270" s="195"/>
      <c r="E3270" s="237"/>
      <c r="F3270" s="197"/>
      <c r="G3270" s="189"/>
      <c r="H3270" s="194"/>
      <c r="I3270" s="237"/>
      <c r="J3270" s="242"/>
      <c r="K3270" s="237"/>
      <c r="L3270" s="237"/>
      <c r="M3270" s="239"/>
      <c r="N3270" s="243"/>
      <c r="O3270" s="237"/>
      <c r="P3270" s="241"/>
      <c r="Q3270" s="244"/>
      <c r="R3270" s="237"/>
      <c r="S3270" s="237"/>
      <c r="T3270" s="241"/>
      <c r="U3270" s="192"/>
      <c r="V3270" s="227"/>
    </row>
    <row r="3271" spans="1:22" s="186" customFormat="1">
      <c r="A3271" s="187"/>
      <c r="B3271" s="187"/>
      <c r="C3271" s="194"/>
      <c r="D3271" s="195"/>
      <c r="E3271" s="237"/>
      <c r="F3271" s="197"/>
      <c r="G3271" s="189"/>
      <c r="H3271" s="194"/>
      <c r="I3271" s="237"/>
      <c r="J3271" s="242"/>
      <c r="K3271" s="237"/>
      <c r="L3271" s="237"/>
      <c r="M3271" s="239"/>
      <c r="N3271" s="243"/>
      <c r="O3271" s="237"/>
      <c r="P3271" s="241"/>
      <c r="Q3271" s="244"/>
      <c r="R3271" s="237"/>
      <c r="S3271" s="237"/>
      <c r="T3271" s="241"/>
      <c r="U3271" s="192"/>
      <c r="V3271" s="227"/>
    </row>
    <row r="3272" spans="1:22" s="186" customFormat="1">
      <c r="A3272" s="187"/>
      <c r="B3272" s="187"/>
      <c r="C3272" s="194"/>
      <c r="D3272" s="195"/>
      <c r="E3272" s="237"/>
      <c r="F3272" s="197"/>
      <c r="G3272" s="189"/>
      <c r="H3272" s="194"/>
      <c r="I3272" s="237"/>
      <c r="J3272" s="242"/>
      <c r="K3272" s="237"/>
      <c r="L3272" s="237"/>
      <c r="M3272" s="239"/>
      <c r="N3272" s="243"/>
      <c r="O3272" s="237"/>
      <c r="P3272" s="241"/>
      <c r="Q3272" s="244"/>
      <c r="R3272" s="237"/>
      <c r="S3272" s="237"/>
      <c r="T3272" s="241"/>
      <c r="U3272" s="192"/>
      <c r="V3272" s="227"/>
    </row>
    <row r="3273" spans="1:22" s="186" customFormat="1">
      <c r="A3273" s="187"/>
      <c r="B3273" s="187"/>
      <c r="C3273" s="194"/>
      <c r="D3273" s="195"/>
      <c r="E3273" s="237"/>
      <c r="F3273" s="197"/>
      <c r="G3273" s="189"/>
      <c r="H3273" s="194"/>
      <c r="I3273" s="237"/>
      <c r="J3273" s="242"/>
      <c r="K3273" s="237"/>
      <c r="L3273" s="237"/>
      <c r="M3273" s="239"/>
      <c r="N3273" s="243"/>
      <c r="O3273" s="237"/>
      <c r="P3273" s="241"/>
      <c r="Q3273" s="244"/>
      <c r="R3273" s="237"/>
      <c r="S3273" s="237"/>
      <c r="T3273" s="241"/>
      <c r="U3273" s="192"/>
      <c r="V3273" s="227"/>
    </row>
    <row r="3274" spans="1:22" s="186" customFormat="1">
      <c r="A3274" s="187"/>
      <c r="B3274" s="187"/>
      <c r="C3274" s="194"/>
      <c r="D3274" s="195"/>
      <c r="E3274" s="237"/>
      <c r="F3274" s="197"/>
      <c r="G3274" s="189"/>
      <c r="H3274" s="194"/>
      <c r="I3274" s="237"/>
      <c r="J3274" s="242"/>
      <c r="K3274" s="237"/>
      <c r="L3274" s="237"/>
      <c r="M3274" s="239"/>
      <c r="N3274" s="243"/>
      <c r="O3274" s="237"/>
      <c r="P3274" s="241"/>
      <c r="Q3274" s="244"/>
      <c r="R3274" s="237"/>
      <c r="S3274" s="237"/>
      <c r="T3274" s="241"/>
      <c r="U3274" s="192"/>
      <c r="V3274" s="227"/>
    </row>
    <row r="3275" spans="1:22" s="186" customFormat="1">
      <c r="A3275" s="187"/>
      <c r="B3275" s="187"/>
      <c r="C3275" s="194"/>
      <c r="D3275" s="195"/>
      <c r="E3275" s="237"/>
      <c r="F3275" s="197"/>
      <c r="G3275" s="189"/>
      <c r="H3275" s="194"/>
      <c r="I3275" s="237"/>
      <c r="J3275" s="242"/>
      <c r="K3275" s="237"/>
      <c r="L3275" s="237"/>
      <c r="M3275" s="239"/>
      <c r="N3275" s="243"/>
      <c r="O3275" s="237"/>
      <c r="P3275" s="241"/>
      <c r="Q3275" s="244"/>
      <c r="R3275" s="237"/>
      <c r="S3275" s="237"/>
      <c r="T3275" s="241"/>
      <c r="U3275" s="192"/>
      <c r="V3275" s="227"/>
    </row>
    <row r="3276" spans="1:22" s="186" customFormat="1">
      <c r="A3276" s="187"/>
      <c r="B3276" s="187"/>
      <c r="C3276" s="194"/>
      <c r="D3276" s="195"/>
      <c r="E3276" s="237"/>
      <c r="F3276" s="197"/>
      <c r="G3276" s="189"/>
      <c r="H3276" s="194"/>
      <c r="I3276" s="237"/>
      <c r="J3276" s="242"/>
      <c r="K3276" s="237"/>
      <c r="L3276" s="237"/>
      <c r="M3276" s="239"/>
      <c r="N3276" s="243"/>
      <c r="O3276" s="237"/>
      <c r="P3276" s="241"/>
      <c r="Q3276" s="244"/>
      <c r="R3276" s="237"/>
      <c r="S3276" s="237"/>
      <c r="T3276" s="241"/>
      <c r="U3276" s="192"/>
      <c r="V3276" s="227"/>
    </row>
    <row r="3277" spans="1:22" s="186" customFormat="1">
      <c r="A3277" s="187"/>
      <c r="B3277" s="187"/>
      <c r="C3277" s="194"/>
      <c r="D3277" s="195"/>
      <c r="E3277" s="237"/>
      <c r="F3277" s="197"/>
      <c r="G3277" s="189"/>
      <c r="H3277" s="194"/>
      <c r="I3277" s="237"/>
      <c r="J3277" s="242"/>
      <c r="K3277" s="237"/>
      <c r="L3277" s="237"/>
      <c r="M3277" s="239"/>
      <c r="N3277" s="243"/>
      <c r="O3277" s="237"/>
      <c r="P3277" s="241"/>
      <c r="Q3277" s="244"/>
      <c r="R3277" s="237"/>
      <c r="S3277" s="237"/>
      <c r="T3277" s="241"/>
      <c r="U3277" s="192"/>
      <c r="V3277" s="227"/>
    </row>
    <row r="3278" spans="1:22" s="186" customFormat="1">
      <c r="A3278" s="187"/>
      <c r="B3278" s="187"/>
      <c r="C3278" s="194"/>
      <c r="D3278" s="195"/>
      <c r="E3278" s="237"/>
      <c r="F3278" s="197"/>
      <c r="G3278" s="189"/>
      <c r="H3278" s="194"/>
      <c r="I3278" s="237"/>
      <c r="J3278" s="242"/>
      <c r="K3278" s="237"/>
      <c r="L3278" s="237"/>
      <c r="M3278" s="239"/>
      <c r="N3278" s="243"/>
      <c r="O3278" s="237"/>
      <c r="P3278" s="241"/>
      <c r="Q3278" s="244"/>
      <c r="R3278" s="237"/>
      <c r="S3278" s="237"/>
      <c r="T3278" s="241"/>
      <c r="U3278" s="192"/>
      <c r="V3278" s="227"/>
    </row>
    <row r="3279" spans="1:22" s="186" customFormat="1">
      <c r="A3279" s="187"/>
      <c r="B3279" s="187"/>
      <c r="C3279" s="194"/>
      <c r="D3279" s="195"/>
      <c r="E3279" s="237"/>
      <c r="F3279" s="197"/>
      <c r="G3279" s="189"/>
      <c r="H3279" s="194"/>
      <c r="I3279" s="237"/>
      <c r="J3279" s="242"/>
      <c r="K3279" s="237"/>
      <c r="L3279" s="237"/>
      <c r="M3279" s="239"/>
      <c r="N3279" s="243"/>
      <c r="O3279" s="237"/>
      <c r="P3279" s="241"/>
      <c r="Q3279" s="244"/>
      <c r="R3279" s="237"/>
      <c r="S3279" s="237"/>
      <c r="T3279" s="241"/>
      <c r="U3279" s="192"/>
      <c r="V3279" s="227"/>
    </row>
    <row r="3280" spans="1:22" s="186" customFormat="1">
      <c r="A3280" s="187"/>
      <c r="B3280" s="187"/>
      <c r="C3280" s="194"/>
      <c r="D3280" s="195"/>
      <c r="E3280" s="237"/>
      <c r="F3280" s="197"/>
      <c r="G3280" s="189"/>
      <c r="H3280" s="194"/>
      <c r="I3280" s="237"/>
      <c r="J3280" s="242"/>
      <c r="K3280" s="237"/>
      <c r="L3280" s="237"/>
      <c r="M3280" s="239"/>
      <c r="N3280" s="243"/>
      <c r="O3280" s="237"/>
      <c r="P3280" s="241"/>
      <c r="Q3280" s="244"/>
      <c r="R3280" s="237"/>
      <c r="S3280" s="237"/>
      <c r="T3280" s="241"/>
      <c r="U3280" s="192"/>
      <c r="V3280" s="227"/>
    </row>
    <row r="3281" spans="1:22" s="186" customFormat="1">
      <c r="A3281" s="187"/>
      <c r="B3281" s="187"/>
      <c r="C3281" s="194"/>
      <c r="D3281" s="195"/>
      <c r="E3281" s="237"/>
      <c r="F3281" s="197"/>
      <c r="G3281" s="189"/>
      <c r="H3281" s="194"/>
      <c r="I3281" s="237"/>
      <c r="J3281" s="242"/>
      <c r="K3281" s="237"/>
      <c r="L3281" s="237"/>
      <c r="M3281" s="239"/>
      <c r="N3281" s="243"/>
      <c r="O3281" s="237"/>
      <c r="P3281" s="241"/>
      <c r="Q3281" s="244"/>
      <c r="R3281" s="237"/>
      <c r="S3281" s="237"/>
      <c r="T3281" s="241"/>
      <c r="U3281" s="192"/>
      <c r="V3281" s="227"/>
    </row>
    <row r="3282" spans="1:22" s="186" customFormat="1">
      <c r="A3282" s="187"/>
      <c r="B3282" s="187"/>
      <c r="C3282" s="194"/>
      <c r="D3282" s="195"/>
      <c r="E3282" s="237"/>
      <c r="F3282" s="197"/>
      <c r="G3282" s="189"/>
      <c r="H3282" s="194"/>
      <c r="I3282" s="237"/>
      <c r="J3282" s="242"/>
      <c r="K3282" s="237"/>
      <c r="L3282" s="237"/>
      <c r="M3282" s="239"/>
      <c r="N3282" s="243"/>
      <c r="O3282" s="237"/>
      <c r="P3282" s="241"/>
      <c r="Q3282" s="244"/>
      <c r="R3282" s="237"/>
      <c r="S3282" s="237"/>
      <c r="T3282" s="241"/>
      <c r="U3282" s="192"/>
      <c r="V3282" s="227"/>
    </row>
    <row r="3283" spans="1:22" s="186" customFormat="1">
      <c r="A3283" s="187"/>
      <c r="B3283" s="187"/>
      <c r="C3283" s="194"/>
      <c r="D3283" s="195"/>
      <c r="E3283" s="237"/>
      <c r="F3283" s="197"/>
      <c r="G3283" s="189"/>
      <c r="H3283" s="194"/>
      <c r="I3283" s="237"/>
      <c r="J3283" s="242"/>
      <c r="K3283" s="237"/>
      <c r="L3283" s="237"/>
      <c r="M3283" s="239"/>
      <c r="N3283" s="243"/>
      <c r="O3283" s="237"/>
      <c r="P3283" s="241"/>
      <c r="Q3283" s="244"/>
      <c r="R3283" s="237"/>
      <c r="S3283" s="237"/>
      <c r="T3283" s="241"/>
      <c r="U3283" s="192"/>
      <c r="V3283" s="227"/>
    </row>
    <row r="3284" spans="1:22" s="186" customFormat="1">
      <c r="A3284" s="187"/>
      <c r="B3284" s="187"/>
      <c r="C3284" s="194"/>
      <c r="D3284" s="195"/>
      <c r="E3284" s="237"/>
      <c r="F3284" s="197"/>
      <c r="G3284" s="189"/>
      <c r="H3284" s="194"/>
      <c r="I3284" s="237"/>
      <c r="J3284" s="242"/>
      <c r="K3284" s="237"/>
      <c r="L3284" s="237"/>
      <c r="M3284" s="239"/>
      <c r="N3284" s="243"/>
      <c r="O3284" s="237"/>
      <c r="P3284" s="241"/>
      <c r="Q3284" s="244"/>
      <c r="R3284" s="237"/>
      <c r="S3284" s="237"/>
      <c r="T3284" s="241"/>
      <c r="U3284" s="192"/>
      <c r="V3284" s="227"/>
    </row>
    <row r="3285" spans="1:22" s="186" customFormat="1">
      <c r="A3285" s="187"/>
      <c r="B3285" s="187"/>
      <c r="C3285" s="194"/>
      <c r="D3285" s="195"/>
      <c r="E3285" s="237"/>
      <c r="F3285" s="197"/>
      <c r="G3285" s="189"/>
      <c r="H3285" s="194"/>
      <c r="I3285" s="237"/>
      <c r="J3285" s="242"/>
      <c r="K3285" s="237"/>
      <c r="L3285" s="237"/>
      <c r="M3285" s="239"/>
      <c r="N3285" s="243"/>
      <c r="O3285" s="237"/>
      <c r="P3285" s="241"/>
      <c r="Q3285" s="244"/>
      <c r="R3285" s="237"/>
      <c r="S3285" s="237"/>
      <c r="T3285" s="241"/>
      <c r="U3285" s="192"/>
      <c r="V3285" s="227"/>
    </row>
    <row r="3286" spans="1:22" s="186" customFormat="1">
      <c r="A3286" s="187"/>
      <c r="B3286" s="187"/>
      <c r="C3286" s="194"/>
      <c r="D3286" s="195"/>
      <c r="E3286" s="237"/>
      <c r="F3286" s="197"/>
      <c r="G3286" s="189"/>
      <c r="H3286" s="194"/>
      <c r="I3286" s="237"/>
      <c r="J3286" s="242"/>
      <c r="K3286" s="237"/>
      <c r="L3286" s="237"/>
      <c r="M3286" s="239"/>
      <c r="N3286" s="243"/>
      <c r="O3286" s="237"/>
      <c r="P3286" s="241"/>
      <c r="Q3286" s="244"/>
      <c r="R3286" s="237"/>
      <c r="S3286" s="237"/>
      <c r="T3286" s="241"/>
      <c r="U3286" s="192"/>
      <c r="V3286" s="227"/>
    </row>
    <row r="3287" spans="1:22" s="186" customFormat="1">
      <c r="A3287" s="187"/>
      <c r="B3287" s="187"/>
      <c r="C3287" s="194"/>
      <c r="D3287" s="195"/>
      <c r="E3287" s="237"/>
      <c r="F3287" s="197"/>
      <c r="G3287" s="189"/>
      <c r="H3287" s="194"/>
      <c r="I3287" s="237"/>
      <c r="J3287" s="242"/>
      <c r="K3287" s="237"/>
      <c r="L3287" s="237"/>
      <c r="M3287" s="239"/>
      <c r="N3287" s="243"/>
      <c r="O3287" s="237"/>
      <c r="P3287" s="241"/>
      <c r="Q3287" s="244"/>
      <c r="R3287" s="237"/>
      <c r="S3287" s="237"/>
      <c r="T3287" s="241"/>
      <c r="U3287" s="192"/>
      <c r="V3287" s="227"/>
    </row>
    <row r="3288" spans="1:22" s="186" customFormat="1">
      <c r="A3288" s="187"/>
      <c r="B3288" s="187"/>
      <c r="C3288" s="194"/>
      <c r="D3288" s="195"/>
      <c r="E3288" s="237"/>
      <c r="F3288" s="197"/>
      <c r="G3288" s="189"/>
      <c r="H3288" s="194"/>
      <c r="I3288" s="237"/>
      <c r="J3288" s="242"/>
      <c r="K3288" s="237"/>
      <c r="L3288" s="237"/>
      <c r="M3288" s="239"/>
      <c r="N3288" s="243"/>
      <c r="O3288" s="237"/>
      <c r="P3288" s="241"/>
      <c r="Q3288" s="244"/>
      <c r="R3288" s="237"/>
      <c r="S3288" s="237"/>
      <c r="T3288" s="241"/>
      <c r="U3288" s="192"/>
      <c r="V3288" s="227"/>
    </row>
    <row r="3289" spans="1:22" s="186" customFormat="1">
      <c r="A3289" s="187"/>
      <c r="B3289" s="187"/>
      <c r="C3289" s="194"/>
      <c r="D3289" s="195"/>
      <c r="E3289" s="237"/>
      <c r="F3289" s="197"/>
      <c r="G3289" s="189"/>
      <c r="H3289" s="194"/>
      <c r="I3289" s="237"/>
      <c r="J3289" s="242"/>
      <c r="K3289" s="237"/>
      <c r="L3289" s="237"/>
      <c r="M3289" s="239"/>
      <c r="N3289" s="243"/>
      <c r="O3289" s="237"/>
      <c r="P3289" s="241"/>
      <c r="Q3289" s="244"/>
      <c r="R3289" s="237"/>
      <c r="S3289" s="237"/>
      <c r="T3289" s="241"/>
      <c r="U3289" s="192"/>
      <c r="V3289" s="227"/>
    </row>
    <row r="3290" spans="1:22" s="186" customFormat="1">
      <c r="A3290" s="187"/>
      <c r="B3290" s="187"/>
      <c r="C3290" s="194"/>
      <c r="D3290" s="195"/>
      <c r="E3290" s="237"/>
      <c r="F3290" s="197"/>
      <c r="G3290" s="189"/>
      <c r="H3290" s="194"/>
      <c r="I3290" s="237"/>
      <c r="J3290" s="242"/>
      <c r="K3290" s="237"/>
      <c r="L3290" s="237"/>
      <c r="M3290" s="239"/>
      <c r="N3290" s="243"/>
      <c r="O3290" s="237"/>
      <c r="P3290" s="241"/>
      <c r="Q3290" s="244"/>
      <c r="R3290" s="237"/>
      <c r="S3290" s="237"/>
      <c r="T3290" s="241"/>
      <c r="U3290" s="192"/>
      <c r="V3290" s="227"/>
    </row>
    <row r="3291" spans="1:22" s="186" customFormat="1">
      <c r="A3291" s="187"/>
      <c r="B3291" s="187"/>
      <c r="C3291" s="194"/>
      <c r="D3291" s="195"/>
      <c r="E3291" s="237"/>
      <c r="F3291" s="197"/>
      <c r="G3291" s="189"/>
      <c r="H3291" s="194"/>
      <c r="I3291" s="237"/>
      <c r="J3291" s="242"/>
      <c r="K3291" s="237"/>
      <c r="L3291" s="237"/>
      <c r="M3291" s="239"/>
      <c r="N3291" s="243"/>
      <c r="O3291" s="237"/>
      <c r="P3291" s="241"/>
      <c r="Q3291" s="244"/>
      <c r="R3291" s="237"/>
      <c r="S3291" s="237"/>
      <c r="T3291" s="241"/>
      <c r="U3291" s="192"/>
      <c r="V3291" s="227"/>
    </row>
    <row r="3292" spans="1:22" s="186" customFormat="1">
      <c r="A3292" s="187"/>
      <c r="B3292" s="187"/>
      <c r="C3292" s="194"/>
      <c r="D3292" s="195"/>
      <c r="E3292" s="237"/>
      <c r="F3292" s="197"/>
      <c r="G3292" s="189"/>
      <c r="H3292" s="194"/>
      <c r="I3292" s="237"/>
      <c r="J3292" s="242"/>
      <c r="K3292" s="237"/>
      <c r="L3292" s="237"/>
      <c r="M3292" s="239"/>
      <c r="N3292" s="243"/>
      <c r="O3292" s="237"/>
      <c r="P3292" s="241"/>
      <c r="Q3292" s="244"/>
      <c r="R3292" s="237"/>
      <c r="S3292" s="237"/>
      <c r="T3292" s="241"/>
      <c r="U3292" s="192"/>
      <c r="V3292" s="227"/>
    </row>
    <row r="3293" spans="1:22" s="186" customFormat="1">
      <c r="A3293" s="187"/>
      <c r="B3293" s="187"/>
      <c r="C3293" s="194"/>
      <c r="D3293" s="195"/>
      <c r="E3293" s="237"/>
      <c r="F3293" s="197"/>
      <c r="G3293" s="189"/>
      <c r="H3293" s="194"/>
      <c r="I3293" s="237"/>
      <c r="J3293" s="242"/>
      <c r="K3293" s="237"/>
      <c r="L3293" s="237"/>
      <c r="M3293" s="239"/>
      <c r="N3293" s="243"/>
      <c r="O3293" s="237"/>
      <c r="P3293" s="241"/>
      <c r="Q3293" s="244"/>
      <c r="R3293" s="237"/>
      <c r="S3293" s="237"/>
      <c r="T3293" s="241"/>
      <c r="U3293" s="192"/>
      <c r="V3293" s="227"/>
    </row>
    <row r="3294" spans="1:22" s="186" customFormat="1">
      <c r="A3294" s="187"/>
      <c r="B3294" s="187"/>
      <c r="C3294" s="194"/>
      <c r="D3294" s="195"/>
      <c r="E3294" s="237"/>
      <c r="F3294" s="197"/>
      <c r="G3294" s="189"/>
      <c r="H3294" s="194"/>
      <c r="I3294" s="237"/>
      <c r="J3294" s="242"/>
      <c r="K3294" s="237"/>
      <c r="L3294" s="237"/>
      <c r="M3294" s="239"/>
      <c r="N3294" s="243"/>
      <c r="O3294" s="237"/>
      <c r="P3294" s="241"/>
      <c r="Q3294" s="244"/>
      <c r="R3294" s="237"/>
      <c r="S3294" s="237"/>
      <c r="T3294" s="241"/>
      <c r="U3294" s="192"/>
      <c r="V3294" s="227"/>
    </row>
    <row r="3295" spans="1:22" s="186" customFormat="1">
      <c r="A3295" s="187"/>
      <c r="B3295" s="187"/>
      <c r="C3295" s="194"/>
      <c r="D3295" s="195"/>
      <c r="E3295" s="237"/>
      <c r="F3295" s="197"/>
      <c r="G3295" s="189"/>
      <c r="H3295" s="194"/>
      <c r="I3295" s="237"/>
      <c r="J3295" s="242"/>
      <c r="K3295" s="237"/>
      <c r="L3295" s="237"/>
      <c r="M3295" s="239"/>
      <c r="N3295" s="243"/>
      <c r="O3295" s="237"/>
      <c r="P3295" s="241"/>
      <c r="Q3295" s="244"/>
      <c r="R3295" s="237"/>
      <c r="S3295" s="237"/>
      <c r="T3295" s="241"/>
      <c r="U3295" s="192"/>
      <c r="V3295" s="227"/>
    </row>
    <row r="3296" spans="1:22" s="186" customFormat="1">
      <c r="A3296" s="187"/>
      <c r="B3296" s="187"/>
      <c r="C3296" s="194"/>
      <c r="D3296" s="195"/>
      <c r="E3296" s="237"/>
      <c r="F3296" s="197"/>
      <c r="G3296" s="189"/>
      <c r="H3296" s="194"/>
      <c r="I3296" s="237"/>
      <c r="J3296" s="242"/>
      <c r="K3296" s="237"/>
      <c r="L3296" s="237"/>
      <c r="M3296" s="239"/>
      <c r="N3296" s="243"/>
      <c r="O3296" s="237"/>
      <c r="P3296" s="241"/>
      <c r="Q3296" s="244"/>
      <c r="R3296" s="237"/>
      <c r="S3296" s="237"/>
      <c r="T3296" s="241"/>
      <c r="U3296" s="192"/>
      <c r="V3296" s="227"/>
    </row>
    <row r="3297" spans="1:22" s="186" customFormat="1">
      <c r="A3297" s="187"/>
      <c r="B3297" s="187"/>
      <c r="C3297" s="194"/>
      <c r="D3297" s="195"/>
      <c r="E3297" s="237"/>
      <c r="F3297" s="197"/>
      <c r="G3297" s="189"/>
      <c r="H3297" s="194"/>
      <c r="I3297" s="237"/>
      <c r="J3297" s="242"/>
      <c r="K3297" s="237"/>
      <c r="L3297" s="237"/>
      <c r="M3297" s="239"/>
      <c r="N3297" s="243"/>
      <c r="O3297" s="237"/>
      <c r="P3297" s="241"/>
      <c r="Q3297" s="244"/>
      <c r="R3297" s="237"/>
      <c r="S3297" s="237"/>
      <c r="T3297" s="241"/>
      <c r="U3297" s="192"/>
      <c r="V3297" s="227"/>
    </row>
    <row r="3298" spans="1:22" s="186" customFormat="1">
      <c r="A3298" s="187"/>
      <c r="B3298" s="187"/>
      <c r="C3298" s="194"/>
      <c r="D3298" s="195"/>
      <c r="E3298" s="237"/>
      <c r="F3298" s="197"/>
      <c r="G3298" s="189"/>
      <c r="H3298" s="194"/>
      <c r="I3298" s="237"/>
      <c r="J3298" s="242"/>
      <c r="K3298" s="237"/>
      <c r="L3298" s="237"/>
      <c r="M3298" s="239"/>
      <c r="N3298" s="243"/>
      <c r="O3298" s="237"/>
      <c r="P3298" s="241"/>
      <c r="Q3298" s="244"/>
      <c r="R3298" s="237"/>
      <c r="S3298" s="237"/>
      <c r="T3298" s="241"/>
      <c r="U3298" s="192"/>
      <c r="V3298" s="227"/>
    </row>
    <row r="3299" spans="1:22" s="186" customFormat="1">
      <c r="A3299" s="187"/>
      <c r="B3299" s="187"/>
      <c r="C3299" s="194"/>
      <c r="D3299" s="195"/>
      <c r="E3299" s="237"/>
      <c r="F3299" s="197"/>
      <c r="G3299" s="189"/>
      <c r="H3299" s="194"/>
      <c r="I3299" s="237"/>
      <c r="J3299" s="242"/>
      <c r="K3299" s="237"/>
      <c r="L3299" s="237"/>
      <c r="M3299" s="239"/>
      <c r="N3299" s="243"/>
      <c r="O3299" s="237"/>
      <c r="P3299" s="241"/>
      <c r="Q3299" s="244"/>
      <c r="R3299" s="237"/>
      <c r="S3299" s="237"/>
      <c r="T3299" s="241"/>
      <c r="U3299" s="192"/>
      <c r="V3299" s="227"/>
    </row>
    <row r="3300" spans="1:22" s="186" customFormat="1">
      <c r="A3300" s="187"/>
      <c r="B3300" s="187"/>
      <c r="C3300" s="194"/>
      <c r="D3300" s="195"/>
      <c r="E3300" s="237"/>
      <c r="F3300" s="197"/>
      <c r="G3300" s="189"/>
      <c r="H3300" s="194"/>
      <c r="I3300" s="237"/>
      <c r="J3300" s="242"/>
      <c r="K3300" s="237"/>
      <c r="L3300" s="237"/>
      <c r="M3300" s="239"/>
      <c r="N3300" s="243"/>
      <c r="O3300" s="237"/>
      <c r="P3300" s="241"/>
      <c r="Q3300" s="244"/>
      <c r="R3300" s="237"/>
      <c r="S3300" s="237"/>
      <c r="T3300" s="241"/>
      <c r="U3300" s="192"/>
      <c r="V3300" s="227"/>
    </row>
    <row r="3301" spans="1:22" s="186" customFormat="1">
      <c r="A3301" s="187"/>
      <c r="B3301" s="187"/>
      <c r="C3301" s="194"/>
      <c r="D3301" s="195"/>
      <c r="E3301" s="237"/>
      <c r="F3301" s="197"/>
      <c r="G3301" s="189"/>
      <c r="H3301" s="194"/>
      <c r="I3301" s="237"/>
      <c r="J3301" s="242"/>
      <c r="K3301" s="237"/>
      <c r="L3301" s="237"/>
      <c r="M3301" s="239"/>
      <c r="N3301" s="243"/>
      <c r="O3301" s="237"/>
      <c r="P3301" s="241"/>
      <c r="Q3301" s="244"/>
      <c r="R3301" s="237"/>
      <c r="S3301" s="237"/>
      <c r="T3301" s="241"/>
      <c r="U3301" s="192"/>
      <c r="V3301" s="227"/>
    </row>
    <row r="3302" spans="1:22" s="186" customFormat="1">
      <c r="A3302" s="187"/>
      <c r="B3302" s="187"/>
      <c r="C3302" s="194"/>
      <c r="D3302" s="195"/>
      <c r="E3302" s="237"/>
      <c r="F3302" s="197"/>
      <c r="G3302" s="189"/>
      <c r="H3302" s="194"/>
      <c r="I3302" s="237"/>
      <c r="J3302" s="242"/>
      <c r="K3302" s="237"/>
      <c r="L3302" s="237"/>
      <c r="M3302" s="239"/>
      <c r="N3302" s="243"/>
      <c r="O3302" s="237"/>
      <c r="P3302" s="241"/>
      <c r="Q3302" s="244"/>
      <c r="R3302" s="237"/>
      <c r="S3302" s="237"/>
      <c r="T3302" s="241"/>
      <c r="U3302" s="192"/>
      <c r="V3302" s="227"/>
    </row>
    <row r="3303" spans="1:22" s="186" customFormat="1">
      <c r="A3303" s="187"/>
      <c r="B3303" s="187"/>
      <c r="C3303" s="194"/>
      <c r="D3303" s="195"/>
      <c r="E3303" s="237"/>
      <c r="F3303" s="197"/>
      <c r="G3303" s="189"/>
      <c r="H3303" s="194"/>
      <c r="I3303" s="237"/>
      <c r="J3303" s="242"/>
      <c r="K3303" s="237"/>
      <c r="L3303" s="237"/>
      <c r="M3303" s="239"/>
      <c r="N3303" s="243"/>
      <c r="O3303" s="237"/>
      <c r="P3303" s="241"/>
      <c r="Q3303" s="244"/>
      <c r="R3303" s="237"/>
      <c r="S3303" s="237"/>
      <c r="T3303" s="241"/>
      <c r="U3303" s="192"/>
      <c r="V3303" s="227"/>
    </row>
    <row r="3304" spans="1:22" s="186" customFormat="1">
      <c r="A3304" s="187"/>
      <c r="B3304" s="187"/>
      <c r="C3304" s="194"/>
      <c r="D3304" s="195"/>
      <c r="E3304" s="237"/>
      <c r="F3304" s="197"/>
      <c r="G3304" s="189"/>
      <c r="H3304" s="194"/>
      <c r="I3304" s="237"/>
      <c r="J3304" s="242"/>
      <c r="K3304" s="237"/>
      <c r="L3304" s="237"/>
      <c r="M3304" s="239"/>
      <c r="N3304" s="243"/>
      <c r="O3304" s="237"/>
      <c r="P3304" s="241"/>
      <c r="Q3304" s="244"/>
      <c r="R3304" s="237"/>
      <c r="S3304" s="237"/>
      <c r="T3304" s="241"/>
      <c r="U3304" s="192"/>
      <c r="V3304" s="227"/>
    </row>
    <row r="3305" spans="1:22" s="186" customFormat="1">
      <c r="A3305" s="187"/>
      <c r="B3305" s="187"/>
      <c r="C3305" s="194"/>
      <c r="D3305" s="195"/>
      <c r="E3305" s="237"/>
      <c r="F3305" s="197"/>
      <c r="G3305" s="189"/>
      <c r="H3305" s="194"/>
      <c r="I3305" s="237"/>
      <c r="J3305" s="242"/>
      <c r="K3305" s="237"/>
      <c r="L3305" s="237"/>
      <c r="M3305" s="239"/>
      <c r="N3305" s="243"/>
      <c r="O3305" s="237"/>
      <c r="P3305" s="241"/>
      <c r="Q3305" s="244"/>
      <c r="R3305" s="237"/>
      <c r="S3305" s="237"/>
      <c r="T3305" s="241"/>
      <c r="U3305" s="192"/>
      <c r="V3305" s="227"/>
    </row>
    <row r="3306" spans="1:22" s="186" customFormat="1">
      <c r="A3306" s="187"/>
      <c r="B3306" s="187"/>
      <c r="C3306" s="194"/>
      <c r="D3306" s="195"/>
      <c r="E3306" s="237"/>
      <c r="F3306" s="197"/>
      <c r="G3306" s="189"/>
      <c r="H3306" s="194"/>
      <c r="I3306" s="237"/>
      <c r="J3306" s="242"/>
      <c r="K3306" s="237"/>
      <c r="L3306" s="237"/>
      <c r="M3306" s="239"/>
      <c r="N3306" s="243"/>
      <c r="O3306" s="237"/>
      <c r="P3306" s="241"/>
      <c r="Q3306" s="244"/>
      <c r="R3306" s="237"/>
      <c r="S3306" s="237"/>
      <c r="T3306" s="241"/>
      <c r="U3306" s="192"/>
      <c r="V3306" s="227"/>
    </row>
    <row r="3307" spans="1:22" s="186" customFormat="1">
      <c r="A3307" s="187"/>
      <c r="B3307" s="187"/>
      <c r="C3307" s="194"/>
      <c r="D3307" s="195"/>
      <c r="E3307" s="237"/>
      <c r="F3307" s="197"/>
      <c r="G3307" s="189"/>
      <c r="H3307" s="194"/>
      <c r="I3307" s="237"/>
      <c r="J3307" s="242"/>
      <c r="K3307" s="237"/>
      <c r="L3307" s="237"/>
      <c r="M3307" s="239"/>
      <c r="N3307" s="243"/>
      <c r="O3307" s="237"/>
      <c r="P3307" s="241"/>
      <c r="Q3307" s="244"/>
      <c r="R3307" s="237"/>
      <c r="S3307" s="237"/>
      <c r="T3307" s="241"/>
      <c r="U3307" s="192"/>
      <c r="V3307" s="227"/>
    </row>
    <row r="3308" spans="1:22" s="186" customFormat="1">
      <c r="A3308" s="187"/>
      <c r="B3308" s="187"/>
      <c r="C3308" s="194"/>
      <c r="D3308" s="195"/>
      <c r="E3308" s="237"/>
      <c r="F3308" s="197"/>
      <c r="G3308" s="189"/>
      <c r="H3308" s="194"/>
      <c r="I3308" s="237"/>
      <c r="J3308" s="242"/>
      <c r="K3308" s="237"/>
      <c r="L3308" s="237"/>
      <c r="M3308" s="239"/>
      <c r="N3308" s="243"/>
      <c r="O3308" s="237"/>
      <c r="P3308" s="241"/>
      <c r="Q3308" s="244"/>
      <c r="R3308" s="237"/>
      <c r="S3308" s="237"/>
      <c r="T3308" s="241"/>
      <c r="U3308" s="192"/>
      <c r="V3308" s="227"/>
    </row>
    <row r="3309" spans="1:22" s="186" customFormat="1">
      <c r="A3309" s="187"/>
      <c r="B3309" s="187"/>
      <c r="C3309" s="194"/>
      <c r="D3309" s="195"/>
      <c r="E3309" s="237"/>
      <c r="F3309" s="197"/>
      <c r="G3309" s="189"/>
      <c r="H3309" s="194"/>
      <c r="I3309" s="237"/>
      <c r="J3309" s="242"/>
      <c r="K3309" s="237"/>
      <c r="L3309" s="237"/>
      <c r="M3309" s="239"/>
      <c r="N3309" s="243"/>
      <c r="O3309" s="237"/>
      <c r="P3309" s="241"/>
      <c r="Q3309" s="244"/>
      <c r="R3309" s="237"/>
      <c r="S3309" s="237"/>
      <c r="T3309" s="241"/>
      <c r="U3309" s="192"/>
      <c r="V3309" s="227"/>
    </row>
    <row r="3310" spans="1:22" s="186" customFormat="1">
      <c r="A3310" s="187"/>
      <c r="B3310" s="187"/>
      <c r="C3310" s="194"/>
      <c r="D3310" s="195"/>
      <c r="E3310" s="237"/>
      <c r="F3310" s="197"/>
      <c r="G3310" s="189"/>
      <c r="H3310" s="194"/>
      <c r="I3310" s="237"/>
      <c r="J3310" s="242"/>
      <c r="K3310" s="237"/>
      <c r="L3310" s="237"/>
      <c r="M3310" s="239"/>
      <c r="N3310" s="243"/>
      <c r="O3310" s="237"/>
      <c r="P3310" s="241"/>
      <c r="Q3310" s="244"/>
      <c r="R3310" s="237"/>
      <c r="S3310" s="237"/>
      <c r="T3310" s="241"/>
      <c r="U3310" s="192"/>
      <c r="V3310" s="227"/>
    </row>
    <row r="3311" spans="1:22" s="186" customFormat="1">
      <c r="A3311" s="187"/>
      <c r="B3311" s="187"/>
      <c r="C3311" s="194"/>
      <c r="D3311" s="195"/>
      <c r="E3311" s="237"/>
      <c r="F3311" s="197"/>
      <c r="G3311" s="189"/>
      <c r="H3311" s="194"/>
      <c r="I3311" s="237"/>
      <c r="J3311" s="242"/>
      <c r="K3311" s="237"/>
      <c r="L3311" s="237"/>
      <c r="M3311" s="239"/>
      <c r="N3311" s="243"/>
      <c r="O3311" s="237"/>
      <c r="P3311" s="241"/>
      <c r="Q3311" s="244"/>
      <c r="R3311" s="237"/>
      <c r="S3311" s="237"/>
      <c r="T3311" s="241"/>
      <c r="U3311" s="192"/>
      <c r="V3311" s="227"/>
    </row>
    <row r="3312" spans="1:22" s="186" customFormat="1">
      <c r="A3312" s="187"/>
      <c r="B3312" s="187"/>
      <c r="C3312" s="194"/>
      <c r="D3312" s="195"/>
      <c r="E3312" s="237"/>
      <c r="F3312" s="197"/>
      <c r="G3312" s="189"/>
      <c r="H3312" s="194"/>
      <c r="I3312" s="237"/>
      <c r="J3312" s="242"/>
      <c r="K3312" s="237"/>
      <c r="L3312" s="237"/>
      <c r="M3312" s="239"/>
      <c r="N3312" s="243"/>
      <c r="O3312" s="237"/>
      <c r="P3312" s="241"/>
      <c r="Q3312" s="244"/>
      <c r="R3312" s="237"/>
      <c r="S3312" s="237"/>
      <c r="T3312" s="241"/>
      <c r="U3312" s="192"/>
      <c r="V3312" s="227"/>
    </row>
    <row r="3313" spans="1:22" s="186" customFormat="1">
      <c r="A3313" s="187"/>
      <c r="B3313" s="187"/>
      <c r="C3313" s="194"/>
      <c r="D3313" s="195"/>
      <c r="E3313" s="237"/>
      <c r="F3313" s="197"/>
      <c r="G3313" s="189"/>
      <c r="H3313" s="194"/>
      <c r="I3313" s="237"/>
      <c r="J3313" s="242"/>
      <c r="K3313" s="237"/>
      <c r="L3313" s="237"/>
      <c r="M3313" s="239"/>
      <c r="N3313" s="243"/>
      <c r="O3313" s="237"/>
      <c r="P3313" s="241"/>
      <c r="Q3313" s="244"/>
      <c r="R3313" s="237"/>
      <c r="S3313" s="237"/>
      <c r="T3313" s="241"/>
      <c r="U3313" s="192"/>
      <c r="V3313" s="227"/>
    </row>
    <row r="3314" spans="1:22" s="186" customFormat="1">
      <c r="A3314" s="187"/>
      <c r="B3314" s="187"/>
      <c r="C3314" s="194"/>
      <c r="D3314" s="195"/>
      <c r="E3314" s="237"/>
      <c r="F3314" s="197"/>
      <c r="G3314" s="189"/>
      <c r="H3314" s="194"/>
      <c r="I3314" s="237"/>
      <c r="J3314" s="242"/>
      <c r="K3314" s="237"/>
      <c r="L3314" s="237"/>
      <c r="M3314" s="239"/>
      <c r="N3314" s="243"/>
      <c r="O3314" s="237"/>
      <c r="P3314" s="241"/>
      <c r="Q3314" s="244"/>
      <c r="R3314" s="237"/>
      <c r="S3314" s="237"/>
      <c r="T3314" s="241"/>
      <c r="U3314" s="192"/>
      <c r="V3314" s="227"/>
    </row>
    <row r="3315" spans="1:22" s="186" customFormat="1">
      <c r="A3315" s="187"/>
      <c r="B3315" s="187"/>
      <c r="C3315" s="194"/>
      <c r="D3315" s="195"/>
      <c r="E3315" s="237"/>
      <c r="F3315" s="197"/>
      <c r="G3315" s="189"/>
      <c r="H3315" s="194"/>
      <c r="I3315" s="237"/>
      <c r="J3315" s="242"/>
      <c r="K3315" s="237"/>
      <c r="L3315" s="237"/>
      <c r="M3315" s="239"/>
      <c r="N3315" s="243"/>
      <c r="O3315" s="237"/>
      <c r="P3315" s="241"/>
      <c r="Q3315" s="244"/>
      <c r="R3315" s="237"/>
      <c r="S3315" s="237"/>
      <c r="T3315" s="241"/>
      <c r="U3315" s="192"/>
      <c r="V3315" s="227"/>
    </row>
    <row r="3316" spans="1:22" s="186" customFormat="1">
      <c r="A3316" s="187"/>
      <c r="B3316" s="187"/>
      <c r="C3316" s="194"/>
      <c r="D3316" s="195"/>
      <c r="E3316" s="237"/>
      <c r="F3316" s="197"/>
      <c r="G3316" s="189"/>
      <c r="H3316" s="194"/>
      <c r="I3316" s="237"/>
      <c r="J3316" s="242"/>
      <c r="K3316" s="237"/>
      <c r="L3316" s="237"/>
      <c r="M3316" s="239"/>
      <c r="N3316" s="243"/>
      <c r="O3316" s="237"/>
      <c r="P3316" s="241"/>
      <c r="Q3316" s="244"/>
      <c r="R3316" s="237"/>
      <c r="S3316" s="237"/>
      <c r="T3316" s="241"/>
      <c r="U3316" s="192"/>
      <c r="V3316" s="227"/>
    </row>
    <row r="3317" spans="1:22" s="186" customFormat="1">
      <c r="A3317" s="187"/>
      <c r="B3317" s="187"/>
      <c r="C3317" s="194"/>
      <c r="D3317" s="195"/>
      <c r="E3317" s="237"/>
      <c r="F3317" s="197"/>
      <c r="G3317" s="189"/>
      <c r="H3317" s="194"/>
      <c r="I3317" s="237"/>
      <c r="J3317" s="242"/>
      <c r="K3317" s="237"/>
      <c r="L3317" s="237"/>
      <c r="M3317" s="239"/>
      <c r="N3317" s="243"/>
      <c r="O3317" s="237"/>
      <c r="P3317" s="241"/>
      <c r="Q3317" s="244"/>
      <c r="R3317" s="237"/>
      <c r="S3317" s="237"/>
      <c r="T3317" s="241"/>
      <c r="U3317" s="192"/>
      <c r="V3317" s="227"/>
    </row>
    <row r="3318" spans="1:22" s="186" customFormat="1">
      <c r="A3318" s="187"/>
      <c r="B3318" s="187"/>
      <c r="C3318" s="194"/>
      <c r="D3318" s="195"/>
      <c r="E3318" s="237"/>
      <c r="F3318" s="197"/>
      <c r="G3318" s="189"/>
      <c r="H3318" s="194"/>
      <c r="I3318" s="237"/>
      <c r="J3318" s="242"/>
      <c r="K3318" s="237"/>
      <c r="L3318" s="237"/>
      <c r="M3318" s="239"/>
      <c r="N3318" s="243"/>
      <c r="O3318" s="237"/>
      <c r="P3318" s="241"/>
      <c r="Q3318" s="244"/>
      <c r="R3318" s="237"/>
      <c r="S3318" s="237"/>
      <c r="T3318" s="241"/>
      <c r="U3318" s="192"/>
      <c r="V3318" s="227"/>
    </row>
    <row r="3319" spans="1:22" s="186" customFormat="1">
      <c r="A3319" s="187"/>
      <c r="B3319" s="187"/>
      <c r="C3319" s="194"/>
      <c r="D3319" s="195"/>
      <c r="E3319" s="237"/>
      <c r="F3319" s="197"/>
      <c r="G3319" s="189"/>
      <c r="H3319" s="194"/>
      <c r="I3319" s="237"/>
      <c r="J3319" s="242"/>
      <c r="K3319" s="237"/>
      <c r="L3319" s="237"/>
      <c r="M3319" s="239"/>
      <c r="N3319" s="243"/>
      <c r="O3319" s="237"/>
      <c r="P3319" s="241"/>
      <c r="Q3319" s="244"/>
      <c r="R3319" s="237"/>
      <c r="S3319" s="237"/>
      <c r="T3319" s="241"/>
      <c r="U3319" s="192"/>
      <c r="V3319" s="227"/>
    </row>
    <row r="3320" spans="1:22" s="186" customFormat="1">
      <c r="A3320" s="187"/>
      <c r="B3320" s="187"/>
      <c r="C3320" s="194"/>
      <c r="D3320" s="195"/>
      <c r="E3320" s="237"/>
      <c r="F3320" s="197"/>
      <c r="G3320" s="189"/>
      <c r="H3320" s="194"/>
      <c r="I3320" s="237"/>
      <c r="J3320" s="242"/>
      <c r="K3320" s="237"/>
      <c r="L3320" s="237"/>
      <c r="M3320" s="239"/>
      <c r="N3320" s="243"/>
      <c r="O3320" s="237"/>
      <c r="P3320" s="241"/>
      <c r="Q3320" s="244"/>
      <c r="R3320" s="237"/>
      <c r="S3320" s="237"/>
      <c r="T3320" s="241"/>
      <c r="U3320" s="192"/>
      <c r="V3320" s="227"/>
    </row>
    <row r="3321" spans="1:22" s="186" customFormat="1">
      <c r="A3321" s="187"/>
      <c r="B3321" s="187"/>
      <c r="C3321" s="194"/>
      <c r="D3321" s="195"/>
      <c r="E3321" s="237"/>
      <c r="F3321" s="197"/>
      <c r="G3321" s="189"/>
      <c r="H3321" s="194"/>
      <c r="I3321" s="237"/>
      <c r="J3321" s="242"/>
      <c r="K3321" s="237"/>
      <c r="L3321" s="237"/>
      <c r="M3321" s="239"/>
      <c r="N3321" s="243"/>
      <c r="O3321" s="237"/>
      <c r="P3321" s="241"/>
      <c r="Q3321" s="244"/>
      <c r="R3321" s="237"/>
      <c r="S3321" s="237"/>
      <c r="T3321" s="241"/>
      <c r="U3321" s="192"/>
      <c r="V3321" s="227"/>
    </row>
    <row r="3322" spans="1:22" s="186" customFormat="1">
      <c r="A3322" s="187"/>
      <c r="B3322" s="187"/>
      <c r="C3322" s="194"/>
      <c r="D3322" s="195"/>
      <c r="E3322" s="237"/>
      <c r="F3322" s="197"/>
      <c r="G3322" s="189"/>
      <c r="H3322" s="194"/>
      <c r="I3322" s="237"/>
      <c r="J3322" s="242"/>
      <c r="K3322" s="237"/>
      <c r="L3322" s="237"/>
      <c r="M3322" s="239"/>
      <c r="N3322" s="243"/>
      <c r="O3322" s="237"/>
      <c r="P3322" s="241"/>
      <c r="Q3322" s="244"/>
      <c r="R3322" s="237"/>
      <c r="S3322" s="237"/>
      <c r="T3322" s="241"/>
      <c r="U3322" s="192"/>
      <c r="V3322" s="227"/>
    </row>
    <row r="3323" spans="1:22" s="186" customFormat="1">
      <c r="A3323" s="187"/>
      <c r="B3323" s="187"/>
      <c r="C3323" s="194"/>
      <c r="D3323" s="195"/>
      <c r="E3323" s="237"/>
      <c r="F3323" s="197"/>
      <c r="G3323" s="189"/>
      <c r="H3323" s="194"/>
      <c r="I3323" s="237"/>
      <c r="J3323" s="242"/>
      <c r="K3323" s="237"/>
      <c r="L3323" s="237"/>
      <c r="M3323" s="239"/>
      <c r="N3323" s="243"/>
      <c r="O3323" s="237"/>
      <c r="P3323" s="241"/>
      <c r="Q3323" s="244"/>
      <c r="R3323" s="237"/>
      <c r="S3323" s="237"/>
      <c r="T3323" s="241"/>
      <c r="U3323" s="192"/>
      <c r="V3323" s="227"/>
    </row>
    <row r="3324" spans="1:22" s="186" customFormat="1">
      <c r="A3324" s="187"/>
      <c r="B3324" s="187"/>
      <c r="C3324" s="194"/>
      <c r="D3324" s="195"/>
      <c r="E3324" s="237"/>
      <c r="F3324" s="197"/>
      <c r="G3324" s="189"/>
      <c r="H3324" s="194"/>
      <c r="I3324" s="237"/>
      <c r="J3324" s="242"/>
      <c r="K3324" s="237"/>
      <c r="L3324" s="237"/>
      <c r="M3324" s="239"/>
      <c r="N3324" s="243"/>
      <c r="O3324" s="237"/>
      <c r="P3324" s="241"/>
      <c r="Q3324" s="244"/>
      <c r="R3324" s="237"/>
      <c r="S3324" s="237"/>
      <c r="T3324" s="241"/>
      <c r="U3324" s="192"/>
      <c r="V3324" s="227"/>
    </row>
    <row r="3325" spans="1:22" s="186" customFormat="1">
      <c r="A3325" s="187"/>
      <c r="B3325" s="187"/>
      <c r="C3325" s="194"/>
      <c r="D3325" s="195"/>
      <c r="E3325" s="237"/>
      <c r="F3325" s="197"/>
      <c r="G3325" s="189"/>
      <c r="H3325" s="194"/>
      <c r="I3325" s="237"/>
      <c r="J3325" s="242"/>
      <c r="K3325" s="237"/>
      <c r="L3325" s="237"/>
      <c r="M3325" s="239"/>
      <c r="N3325" s="243"/>
      <c r="O3325" s="237"/>
      <c r="P3325" s="241"/>
      <c r="Q3325" s="244"/>
      <c r="R3325" s="237"/>
      <c r="S3325" s="237"/>
      <c r="T3325" s="241"/>
      <c r="U3325" s="192"/>
      <c r="V3325" s="227"/>
    </row>
    <row r="3326" spans="1:22" s="186" customFormat="1">
      <c r="A3326" s="187"/>
      <c r="B3326" s="187"/>
      <c r="C3326" s="194"/>
      <c r="D3326" s="195"/>
      <c r="E3326" s="237"/>
      <c r="F3326" s="197"/>
      <c r="G3326" s="189"/>
      <c r="H3326" s="194"/>
      <c r="I3326" s="237"/>
      <c r="J3326" s="242"/>
      <c r="K3326" s="237"/>
      <c r="L3326" s="237"/>
      <c r="M3326" s="239"/>
      <c r="N3326" s="243"/>
      <c r="O3326" s="237"/>
      <c r="P3326" s="241"/>
      <c r="Q3326" s="244"/>
      <c r="R3326" s="237"/>
      <c r="S3326" s="237"/>
      <c r="T3326" s="241"/>
      <c r="U3326" s="192"/>
      <c r="V3326" s="227"/>
    </row>
    <row r="3327" spans="1:22" s="186" customFormat="1">
      <c r="A3327" s="187"/>
      <c r="B3327" s="187"/>
      <c r="C3327" s="194"/>
      <c r="D3327" s="195"/>
      <c r="E3327" s="237"/>
      <c r="F3327" s="197"/>
      <c r="G3327" s="189"/>
      <c r="H3327" s="194"/>
      <c r="I3327" s="237"/>
      <c r="J3327" s="242"/>
      <c r="K3327" s="237"/>
      <c r="L3327" s="237"/>
      <c r="M3327" s="239"/>
      <c r="N3327" s="243"/>
      <c r="O3327" s="237"/>
      <c r="P3327" s="241"/>
      <c r="Q3327" s="244"/>
      <c r="R3327" s="237"/>
      <c r="S3327" s="237"/>
      <c r="T3327" s="241"/>
      <c r="U3327" s="192"/>
      <c r="V3327" s="227"/>
    </row>
    <row r="3328" spans="1:22" s="186" customFormat="1">
      <c r="A3328" s="187"/>
      <c r="B3328" s="187"/>
      <c r="C3328" s="194"/>
      <c r="D3328" s="195"/>
      <c r="E3328" s="237"/>
      <c r="F3328" s="197"/>
      <c r="G3328" s="189"/>
      <c r="H3328" s="194"/>
      <c r="I3328" s="237"/>
      <c r="J3328" s="242"/>
      <c r="K3328" s="237"/>
      <c r="L3328" s="237"/>
      <c r="M3328" s="239"/>
      <c r="N3328" s="243"/>
      <c r="O3328" s="237"/>
      <c r="P3328" s="241"/>
      <c r="Q3328" s="244"/>
      <c r="R3328" s="237"/>
      <c r="S3328" s="237"/>
      <c r="T3328" s="241"/>
      <c r="U3328" s="192"/>
      <c r="V3328" s="227"/>
    </row>
    <row r="3329" spans="1:22" s="186" customFormat="1">
      <c r="A3329" s="187"/>
      <c r="B3329" s="187"/>
      <c r="C3329" s="194"/>
      <c r="D3329" s="195"/>
      <c r="E3329" s="237"/>
      <c r="F3329" s="197"/>
      <c r="G3329" s="189"/>
      <c r="H3329" s="194"/>
      <c r="I3329" s="237"/>
      <c r="J3329" s="242"/>
      <c r="K3329" s="237"/>
      <c r="L3329" s="237"/>
      <c r="M3329" s="239"/>
      <c r="N3329" s="243"/>
      <c r="O3329" s="237"/>
      <c r="P3329" s="241"/>
      <c r="Q3329" s="244"/>
      <c r="R3329" s="237"/>
      <c r="S3329" s="237"/>
      <c r="T3329" s="241"/>
      <c r="U3329" s="192"/>
      <c r="V3329" s="227"/>
    </row>
    <row r="3330" spans="1:22" s="186" customFormat="1">
      <c r="A3330" s="187"/>
      <c r="B3330" s="187"/>
      <c r="C3330" s="194"/>
      <c r="D3330" s="195"/>
      <c r="E3330" s="237"/>
      <c r="F3330" s="197"/>
      <c r="G3330" s="189"/>
      <c r="H3330" s="194"/>
      <c r="I3330" s="237"/>
      <c r="J3330" s="242"/>
      <c r="K3330" s="237"/>
      <c r="L3330" s="237"/>
      <c r="M3330" s="239"/>
      <c r="N3330" s="243"/>
      <c r="O3330" s="237"/>
      <c r="P3330" s="241"/>
      <c r="Q3330" s="244"/>
      <c r="R3330" s="237"/>
      <c r="S3330" s="237"/>
      <c r="T3330" s="241"/>
      <c r="U3330" s="192"/>
      <c r="V3330" s="227"/>
    </row>
    <row r="3331" spans="1:22" s="186" customFormat="1">
      <c r="A3331" s="187"/>
      <c r="B3331" s="187"/>
      <c r="C3331" s="194"/>
      <c r="D3331" s="195"/>
      <c r="E3331" s="237"/>
      <c r="F3331" s="197"/>
      <c r="G3331" s="189"/>
      <c r="H3331" s="194"/>
      <c r="I3331" s="237"/>
      <c r="J3331" s="242"/>
      <c r="K3331" s="237"/>
      <c r="L3331" s="237"/>
      <c r="M3331" s="239"/>
      <c r="N3331" s="243"/>
      <c r="O3331" s="237"/>
      <c r="P3331" s="241"/>
      <c r="Q3331" s="244"/>
      <c r="R3331" s="237"/>
      <c r="S3331" s="237"/>
      <c r="T3331" s="241"/>
      <c r="U3331" s="192"/>
      <c r="V3331" s="227"/>
    </row>
    <row r="3332" spans="1:22" s="186" customFormat="1">
      <c r="A3332" s="187"/>
      <c r="B3332" s="187"/>
      <c r="C3332" s="194"/>
      <c r="D3332" s="195"/>
      <c r="E3332" s="237"/>
      <c r="F3332" s="197"/>
      <c r="G3332" s="189"/>
      <c r="H3332" s="194"/>
      <c r="I3332" s="237"/>
      <c r="J3332" s="242"/>
      <c r="K3332" s="237"/>
      <c r="L3332" s="237"/>
      <c r="M3332" s="239"/>
      <c r="N3332" s="243"/>
      <c r="O3332" s="237"/>
      <c r="P3332" s="241"/>
      <c r="Q3332" s="244"/>
      <c r="R3332" s="237"/>
      <c r="S3332" s="237"/>
      <c r="T3332" s="241"/>
      <c r="U3332" s="192"/>
      <c r="V3332" s="227"/>
    </row>
    <row r="3333" spans="1:22" s="186" customFormat="1">
      <c r="A3333" s="187"/>
      <c r="B3333" s="187"/>
      <c r="C3333" s="194"/>
      <c r="D3333" s="195"/>
      <c r="E3333" s="237"/>
      <c r="F3333" s="197"/>
      <c r="G3333" s="189"/>
      <c r="H3333" s="194"/>
      <c r="I3333" s="237"/>
      <c r="J3333" s="242"/>
      <c r="K3333" s="237"/>
      <c r="L3333" s="237"/>
      <c r="M3333" s="239"/>
      <c r="N3333" s="243"/>
      <c r="O3333" s="237"/>
      <c r="P3333" s="241"/>
      <c r="Q3333" s="244"/>
      <c r="R3333" s="237"/>
      <c r="S3333" s="237"/>
      <c r="T3333" s="241"/>
      <c r="U3333" s="192"/>
      <c r="V3333" s="227"/>
    </row>
    <row r="3334" spans="1:22" s="186" customFormat="1">
      <c r="A3334" s="187"/>
      <c r="B3334" s="187"/>
      <c r="C3334" s="194"/>
      <c r="D3334" s="195"/>
      <c r="E3334" s="237"/>
      <c r="F3334" s="197"/>
      <c r="G3334" s="189"/>
      <c r="H3334" s="194"/>
      <c r="I3334" s="237"/>
      <c r="J3334" s="242"/>
      <c r="K3334" s="237"/>
      <c r="L3334" s="237"/>
      <c r="M3334" s="239"/>
      <c r="N3334" s="243"/>
      <c r="O3334" s="237"/>
      <c r="P3334" s="241"/>
      <c r="Q3334" s="244"/>
      <c r="R3334" s="237"/>
      <c r="S3334" s="237"/>
      <c r="T3334" s="241"/>
      <c r="U3334" s="192"/>
      <c r="V3334" s="227"/>
    </row>
    <row r="3335" spans="1:22" s="186" customFormat="1">
      <c r="A3335" s="187"/>
      <c r="B3335" s="187"/>
      <c r="C3335" s="194"/>
      <c r="D3335" s="195"/>
      <c r="E3335" s="237"/>
      <c r="F3335" s="197"/>
      <c r="G3335" s="189"/>
      <c r="H3335" s="194"/>
      <c r="I3335" s="237"/>
      <c r="J3335" s="242"/>
      <c r="K3335" s="237"/>
      <c r="L3335" s="237"/>
      <c r="M3335" s="239"/>
      <c r="N3335" s="243"/>
      <c r="O3335" s="237"/>
      <c r="P3335" s="241"/>
      <c r="Q3335" s="244"/>
      <c r="R3335" s="237"/>
      <c r="S3335" s="237"/>
      <c r="T3335" s="241"/>
      <c r="U3335" s="192"/>
      <c r="V3335" s="227"/>
    </row>
    <row r="3336" spans="1:22" s="186" customFormat="1">
      <c r="A3336" s="187"/>
      <c r="B3336" s="187"/>
      <c r="C3336" s="194"/>
      <c r="D3336" s="195"/>
      <c r="E3336" s="237"/>
      <c r="F3336" s="197"/>
      <c r="G3336" s="189"/>
      <c r="H3336" s="194"/>
      <c r="I3336" s="237"/>
      <c r="J3336" s="242"/>
      <c r="K3336" s="237"/>
      <c r="L3336" s="237"/>
      <c r="M3336" s="239"/>
      <c r="N3336" s="243"/>
      <c r="O3336" s="237"/>
      <c r="P3336" s="241"/>
      <c r="Q3336" s="244"/>
      <c r="R3336" s="237"/>
      <c r="S3336" s="237"/>
      <c r="T3336" s="241"/>
      <c r="U3336" s="192"/>
      <c r="V3336" s="227"/>
    </row>
    <row r="3337" spans="1:22" s="186" customFormat="1">
      <c r="A3337" s="187"/>
      <c r="B3337" s="187"/>
      <c r="C3337" s="194"/>
      <c r="D3337" s="195"/>
      <c r="E3337" s="237"/>
      <c r="F3337" s="197"/>
      <c r="G3337" s="189"/>
      <c r="H3337" s="194"/>
      <c r="I3337" s="237"/>
      <c r="J3337" s="242"/>
      <c r="K3337" s="237"/>
      <c r="L3337" s="237"/>
      <c r="M3337" s="239"/>
      <c r="N3337" s="243"/>
      <c r="O3337" s="237"/>
      <c r="P3337" s="241"/>
      <c r="Q3337" s="244"/>
      <c r="R3337" s="237"/>
      <c r="S3337" s="237"/>
      <c r="T3337" s="241"/>
      <c r="U3337" s="192"/>
      <c r="V3337" s="227"/>
    </row>
    <row r="3338" spans="1:22" s="186" customFormat="1">
      <c r="A3338" s="187"/>
      <c r="B3338" s="187"/>
      <c r="C3338" s="194"/>
      <c r="D3338" s="195"/>
      <c r="E3338" s="237"/>
      <c r="F3338" s="197"/>
      <c r="G3338" s="189"/>
      <c r="H3338" s="194"/>
      <c r="I3338" s="237"/>
      <c r="J3338" s="242"/>
      <c r="K3338" s="237"/>
      <c r="L3338" s="237"/>
      <c r="M3338" s="239"/>
      <c r="N3338" s="243"/>
      <c r="O3338" s="237"/>
      <c r="P3338" s="241"/>
      <c r="Q3338" s="244"/>
      <c r="R3338" s="237"/>
      <c r="S3338" s="237"/>
      <c r="T3338" s="241"/>
      <c r="U3338" s="192"/>
      <c r="V3338" s="227"/>
    </row>
    <row r="3339" spans="1:22" s="186" customFormat="1">
      <c r="A3339" s="187"/>
      <c r="B3339" s="187"/>
      <c r="C3339" s="194"/>
      <c r="D3339" s="195"/>
      <c r="E3339" s="237"/>
      <c r="F3339" s="197"/>
      <c r="G3339" s="189"/>
      <c r="H3339" s="194"/>
      <c r="I3339" s="237"/>
      <c r="J3339" s="242"/>
      <c r="K3339" s="237"/>
      <c r="L3339" s="237"/>
      <c r="M3339" s="239"/>
      <c r="N3339" s="243"/>
      <c r="O3339" s="237"/>
      <c r="P3339" s="241"/>
      <c r="Q3339" s="244"/>
      <c r="R3339" s="237"/>
      <c r="S3339" s="237"/>
      <c r="T3339" s="241"/>
      <c r="U3339" s="192"/>
      <c r="V3339" s="227"/>
    </row>
    <row r="3340" spans="1:22" s="186" customFormat="1">
      <c r="A3340" s="187"/>
      <c r="B3340" s="187"/>
      <c r="C3340" s="194"/>
      <c r="D3340" s="195"/>
      <c r="E3340" s="237"/>
      <c r="F3340" s="197"/>
      <c r="G3340" s="189"/>
      <c r="H3340" s="194"/>
      <c r="I3340" s="237"/>
      <c r="J3340" s="242"/>
      <c r="K3340" s="237"/>
      <c r="L3340" s="237"/>
      <c r="M3340" s="239"/>
      <c r="N3340" s="243"/>
      <c r="O3340" s="237"/>
      <c r="P3340" s="241"/>
      <c r="Q3340" s="244"/>
      <c r="R3340" s="237"/>
      <c r="S3340" s="237"/>
      <c r="T3340" s="241"/>
      <c r="U3340" s="192"/>
      <c r="V3340" s="227"/>
    </row>
    <row r="3341" spans="1:22" s="186" customFormat="1">
      <c r="A3341" s="187"/>
      <c r="B3341" s="187"/>
      <c r="C3341" s="194"/>
      <c r="D3341" s="195"/>
      <c r="E3341" s="237"/>
      <c r="F3341" s="197"/>
      <c r="G3341" s="189"/>
      <c r="H3341" s="194"/>
      <c r="I3341" s="237"/>
      <c r="J3341" s="242"/>
      <c r="K3341" s="237"/>
      <c r="L3341" s="237"/>
      <c r="M3341" s="239"/>
      <c r="N3341" s="243"/>
      <c r="O3341" s="237"/>
      <c r="P3341" s="241"/>
      <c r="Q3341" s="244"/>
      <c r="R3341" s="237"/>
      <c r="S3341" s="237"/>
      <c r="T3341" s="241"/>
      <c r="U3341" s="192"/>
      <c r="V3341" s="227"/>
    </row>
    <row r="3342" spans="1:22" s="186" customFormat="1">
      <c r="A3342" s="187"/>
      <c r="B3342" s="187"/>
      <c r="C3342" s="194"/>
      <c r="D3342" s="195"/>
      <c r="E3342" s="237"/>
      <c r="F3342" s="197"/>
      <c r="G3342" s="189"/>
      <c r="H3342" s="194"/>
      <c r="I3342" s="237"/>
      <c r="J3342" s="242"/>
      <c r="K3342" s="237"/>
      <c r="L3342" s="237"/>
      <c r="M3342" s="239"/>
      <c r="N3342" s="243"/>
      <c r="O3342" s="237"/>
      <c r="P3342" s="241"/>
      <c r="Q3342" s="244"/>
      <c r="R3342" s="237"/>
      <c r="S3342" s="237"/>
      <c r="T3342" s="241"/>
      <c r="U3342" s="192"/>
      <c r="V3342" s="227"/>
    </row>
    <row r="3343" spans="1:22" s="186" customFormat="1">
      <c r="A3343" s="187"/>
      <c r="B3343" s="187"/>
      <c r="C3343" s="194"/>
      <c r="D3343" s="195"/>
      <c r="E3343" s="237"/>
      <c r="F3343" s="197"/>
      <c r="G3343" s="189"/>
      <c r="H3343" s="194"/>
      <c r="I3343" s="237"/>
      <c r="J3343" s="242"/>
      <c r="K3343" s="237"/>
      <c r="L3343" s="237"/>
      <c r="M3343" s="239"/>
      <c r="N3343" s="243"/>
      <c r="O3343" s="237"/>
      <c r="P3343" s="241"/>
      <c r="Q3343" s="244"/>
      <c r="R3343" s="237"/>
      <c r="S3343" s="237"/>
      <c r="T3343" s="241"/>
      <c r="U3343" s="192"/>
      <c r="V3343" s="227"/>
    </row>
    <row r="3344" spans="1:22" s="186" customFormat="1">
      <c r="A3344" s="187"/>
      <c r="B3344" s="187"/>
      <c r="C3344" s="194"/>
      <c r="D3344" s="195"/>
      <c r="E3344" s="237"/>
      <c r="F3344" s="197"/>
      <c r="G3344" s="189"/>
      <c r="H3344" s="194"/>
      <c r="I3344" s="237"/>
      <c r="J3344" s="242"/>
      <c r="K3344" s="237"/>
      <c r="L3344" s="237"/>
      <c r="M3344" s="239"/>
      <c r="N3344" s="243"/>
      <c r="O3344" s="237"/>
      <c r="P3344" s="241"/>
      <c r="Q3344" s="244"/>
      <c r="R3344" s="237"/>
      <c r="S3344" s="237"/>
      <c r="T3344" s="241"/>
      <c r="U3344" s="192"/>
      <c r="V3344" s="227"/>
    </row>
    <row r="3345" spans="1:22" s="186" customFormat="1">
      <c r="A3345" s="187"/>
      <c r="B3345" s="187"/>
      <c r="C3345" s="194"/>
      <c r="D3345" s="195"/>
      <c r="E3345" s="237"/>
      <c r="F3345" s="197"/>
      <c r="G3345" s="189"/>
      <c r="H3345" s="194"/>
      <c r="I3345" s="237"/>
      <c r="J3345" s="242"/>
      <c r="K3345" s="237"/>
      <c r="L3345" s="237"/>
      <c r="M3345" s="239"/>
      <c r="N3345" s="243"/>
      <c r="O3345" s="237"/>
      <c r="P3345" s="241"/>
      <c r="Q3345" s="244"/>
      <c r="R3345" s="237"/>
      <c r="S3345" s="237"/>
      <c r="T3345" s="241"/>
      <c r="U3345" s="192"/>
      <c r="V3345" s="227"/>
    </row>
    <row r="3346" spans="1:22" s="186" customFormat="1">
      <c r="A3346" s="187"/>
      <c r="B3346" s="187"/>
      <c r="C3346" s="194"/>
      <c r="D3346" s="195"/>
      <c r="E3346" s="237"/>
      <c r="F3346" s="197"/>
      <c r="G3346" s="189"/>
      <c r="H3346" s="194"/>
      <c r="I3346" s="237"/>
      <c r="J3346" s="242"/>
      <c r="K3346" s="237"/>
      <c r="L3346" s="237"/>
      <c r="M3346" s="239"/>
      <c r="N3346" s="243"/>
      <c r="O3346" s="237"/>
      <c r="P3346" s="241"/>
      <c r="Q3346" s="244"/>
      <c r="R3346" s="237"/>
      <c r="S3346" s="237"/>
      <c r="T3346" s="241"/>
      <c r="U3346" s="192"/>
      <c r="V3346" s="227"/>
    </row>
    <row r="3347" spans="1:22" s="186" customFormat="1">
      <c r="A3347" s="187"/>
      <c r="B3347" s="187"/>
      <c r="C3347" s="194"/>
      <c r="D3347" s="195"/>
      <c r="E3347" s="237"/>
      <c r="F3347" s="197"/>
      <c r="G3347" s="189"/>
      <c r="H3347" s="194"/>
      <c r="I3347" s="237"/>
      <c r="J3347" s="242"/>
      <c r="K3347" s="237"/>
      <c r="L3347" s="237"/>
      <c r="M3347" s="239"/>
      <c r="N3347" s="243"/>
      <c r="O3347" s="237"/>
      <c r="P3347" s="241"/>
      <c r="Q3347" s="244"/>
      <c r="R3347" s="237"/>
      <c r="S3347" s="237"/>
      <c r="T3347" s="241"/>
      <c r="U3347" s="192"/>
      <c r="V3347" s="227"/>
    </row>
    <row r="3348" spans="1:22" s="186" customFormat="1">
      <c r="A3348" s="187"/>
      <c r="B3348" s="187"/>
      <c r="C3348" s="194"/>
      <c r="D3348" s="195"/>
      <c r="E3348" s="237"/>
      <c r="F3348" s="197"/>
      <c r="G3348" s="189"/>
      <c r="H3348" s="194"/>
      <c r="I3348" s="237"/>
      <c r="J3348" s="242"/>
      <c r="K3348" s="237"/>
      <c r="L3348" s="237"/>
      <c r="M3348" s="239"/>
      <c r="N3348" s="243"/>
      <c r="O3348" s="237"/>
      <c r="P3348" s="241"/>
      <c r="Q3348" s="244"/>
      <c r="R3348" s="237"/>
      <c r="S3348" s="237"/>
      <c r="T3348" s="241"/>
      <c r="U3348" s="192"/>
      <c r="V3348" s="227"/>
    </row>
    <row r="3349" spans="1:22" s="186" customFormat="1">
      <c r="A3349" s="187"/>
      <c r="B3349" s="187"/>
      <c r="C3349" s="194"/>
      <c r="D3349" s="195"/>
      <c r="E3349" s="237"/>
      <c r="F3349" s="197"/>
      <c r="G3349" s="189"/>
      <c r="H3349" s="194"/>
      <c r="I3349" s="237"/>
      <c r="J3349" s="242"/>
      <c r="K3349" s="237"/>
      <c r="L3349" s="237"/>
      <c r="M3349" s="239"/>
      <c r="N3349" s="243"/>
      <c r="O3349" s="237"/>
      <c r="P3349" s="241"/>
      <c r="Q3349" s="244"/>
      <c r="R3349" s="237"/>
      <c r="S3349" s="237"/>
      <c r="T3349" s="241"/>
      <c r="U3349" s="192"/>
      <c r="V3349" s="227"/>
    </row>
    <row r="3350" spans="1:22" s="186" customFormat="1">
      <c r="A3350" s="187"/>
      <c r="B3350" s="187"/>
      <c r="C3350" s="194"/>
      <c r="D3350" s="195"/>
      <c r="E3350" s="237"/>
      <c r="F3350" s="197"/>
      <c r="G3350" s="189"/>
      <c r="H3350" s="194"/>
      <c r="I3350" s="237"/>
      <c r="J3350" s="242"/>
      <c r="K3350" s="237"/>
      <c r="L3350" s="237"/>
      <c r="M3350" s="239"/>
      <c r="N3350" s="243"/>
      <c r="O3350" s="237"/>
      <c r="P3350" s="241"/>
      <c r="Q3350" s="244"/>
      <c r="R3350" s="237"/>
      <c r="S3350" s="237"/>
      <c r="T3350" s="241"/>
      <c r="U3350" s="192"/>
      <c r="V3350" s="227"/>
    </row>
    <row r="3351" spans="1:22" s="186" customFormat="1">
      <c r="A3351" s="187"/>
      <c r="B3351" s="187"/>
      <c r="C3351" s="194"/>
      <c r="D3351" s="195"/>
      <c r="E3351" s="237"/>
      <c r="F3351" s="197"/>
      <c r="G3351" s="189"/>
      <c r="H3351" s="194"/>
      <c r="I3351" s="237"/>
      <c r="J3351" s="242"/>
      <c r="K3351" s="237"/>
      <c r="L3351" s="237"/>
      <c r="M3351" s="239"/>
      <c r="N3351" s="243"/>
      <c r="O3351" s="237"/>
      <c r="P3351" s="241"/>
      <c r="Q3351" s="244"/>
      <c r="R3351" s="237"/>
      <c r="S3351" s="237"/>
      <c r="T3351" s="241"/>
      <c r="U3351" s="192"/>
      <c r="V3351" s="227"/>
    </row>
    <row r="3352" spans="1:22" s="186" customFormat="1">
      <c r="A3352" s="187"/>
      <c r="B3352" s="187"/>
      <c r="C3352" s="194"/>
      <c r="D3352" s="195"/>
      <c r="E3352" s="237"/>
      <c r="F3352" s="197"/>
      <c r="G3352" s="189"/>
      <c r="H3352" s="194"/>
      <c r="I3352" s="237"/>
      <c r="J3352" s="242"/>
      <c r="K3352" s="237"/>
      <c r="L3352" s="237"/>
      <c r="M3352" s="239"/>
      <c r="N3352" s="243"/>
      <c r="O3352" s="237"/>
      <c r="P3352" s="241"/>
      <c r="Q3352" s="244"/>
      <c r="R3352" s="237"/>
      <c r="S3352" s="237"/>
      <c r="T3352" s="241"/>
      <c r="U3352" s="192"/>
      <c r="V3352" s="227"/>
    </row>
    <row r="3353" spans="1:22" s="186" customFormat="1">
      <c r="A3353" s="187"/>
      <c r="B3353" s="187"/>
      <c r="C3353" s="194"/>
      <c r="D3353" s="195"/>
      <c r="E3353" s="237"/>
      <c r="F3353" s="197"/>
      <c r="G3353" s="189"/>
      <c r="H3353" s="194"/>
      <c r="I3353" s="237"/>
      <c r="J3353" s="242"/>
      <c r="K3353" s="237"/>
      <c r="L3353" s="237"/>
      <c r="M3353" s="239"/>
      <c r="N3353" s="243"/>
      <c r="O3353" s="237"/>
      <c r="P3353" s="241"/>
      <c r="Q3353" s="244"/>
      <c r="R3353" s="237"/>
      <c r="S3353" s="237"/>
      <c r="T3353" s="241"/>
      <c r="U3353" s="192"/>
      <c r="V3353" s="227"/>
    </row>
    <row r="3354" spans="1:22" s="186" customFormat="1">
      <c r="A3354" s="187"/>
      <c r="B3354" s="187"/>
      <c r="C3354" s="194"/>
      <c r="D3354" s="195"/>
      <c r="E3354" s="237"/>
      <c r="F3354" s="197"/>
      <c r="G3354" s="189"/>
      <c r="H3354" s="194"/>
      <c r="I3354" s="237"/>
      <c r="J3354" s="242"/>
      <c r="K3354" s="237"/>
      <c r="L3354" s="237"/>
      <c r="M3354" s="239"/>
      <c r="N3354" s="243"/>
      <c r="O3354" s="237"/>
      <c r="P3354" s="241"/>
      <c r="Q3354" s="244"/>
      <c r="R3354" s="237"/>
      <c r="S3354" s="237"/>
      <c r="T3354" s="241"/>
      <c r="U3354" s="192"/>
      <c r="V3354" s="227"/>
    </row>
    <row r="3355" spans="1:22" s="186" customFormat="1">
      <c r="A3355" s="187"/>
      <c r="B3355" s="187"/>
      <c r="C3355" s="194"/>
      <c r="D3355" s="195"/>
      <c r="E3355" s="237"/>
      <c r="F3355" s="197"/>
      <c r="G3355" s="189"/>
      <c r="H3355" s="194"/>
      <c r="I3355" s="237"/>
      <c r="J3355" s="242"/>
      <c r="K3355" s="237"/>
      <c r="L3355" s="237"/>
      <c r="M3355" s="239"/>
      <c r="N3355" s="243"/>
      <c r="O3355" s="237"/>
      <c r="P3355" s="241"/>
      <c r="Q3355" s="244"/>
      <c r="R3355" s="237"/>
      <c r="S3355" s="237"/>
      <c r="T3355" s="241"/>
      <c r="U3355" s="192"/>
      <c r="V3355" s="227"/>
    </row>
    <row r="3356" spans="1:22" s="186" customFormat="1">
      <c r="A3356" s="187"/>
      <c r="B3356" s="187"/>
      <c r="C3356" s="194"/>
      <c r="D3356" s="195"/>
      <c r="E3356" s="237"/>
      <c r="F3356" s="197"/>
      <c r="G3356" s="189"/>
      <c r="H3356" s="194"/>
      <c r="I3356" s="237"/>
      <c r="J3356" s="242"/>
      <c r="K3356" s="237"/>
      <c r="L3356" s="237"/>
      <c r="M3356" s="239"/>
      <c r="N3356" s="243"/>
      <c r="O3356" s="237"/>
      <c r="P3356" s="241"/>
      <c r="Q3356" s="244"/>
      <c r="R3356" s="237"/>
      <c r="S3356" s="237"/>
      <c r="T3356" s="241"/>
      <c r="U3356" s="192"/>
      <c r="V3356" s="227"/>
    </row>
    <row r="3357" spans="1:22" s="186" customFormat="1">
      <c r="A3357" s="187"/>
      <c r="B3357" s="187"/>
      <c r="C3357" s="194"/>
      <c r="D3357" s="195"/>
      <c r="E3357" s="237"/>
      <c r="F3357" s="197"/>
      <c r="G3357" s="189"/>
      <c r="H3357" s="194"/>
      <c r="I3357" s="237"/>
      <c r="J3357" s="242"/>
      <c r="K3357" s="237"/>
      <c r="L3357" s="237"/>
      <c r="M3357" s="239"/>
      <c r="N3357" s="243"/>
      <c r="O3357" s="237"/>
      <c r="P3357" s="241"/>
      <c r="Q3357" s="244"/>
      <c r="R3357" s="237"/>
      <c r="S3357" s="237"/>
      <c r="T3357" s="241"/>
      <c r="U3357" s="192"/>
      <c r="V3357" s="227"/>
    </row>
    <row r="3358" spans="1:22" s="186" customFormat="1">
      <c r="A3358" s="187"/>
      <c r="B3358" s="187"/>
      <c r="C3358" s="194"/>
      <c r="D3358" s="195"/>
      <c r="E3358" s="237"/>
      <c r="F3358" s="197"/>
      <c r="G3358" s="189"/>
      <c r="H3358" s="194"/>
      <c r="I3358" s="237"/>
      <c r="J3358" s="242"/>
      <c r="K3358" s="237"/>
      <c r="L3358" s="237"/>
      <c r="M3358" s="239"/>
      <c r="N3358" s="243"/>
      <c r="O3358" s="237"/>
      <c r="P3358" s="241"/>
      <c r="Q3358" s="244"/>
      <c r="R3358" s="237"/>
      <c r="S3358" s="237"/>
      <c r="T3358" s="241"/>
      <c r="U3358" s="192"/>
      <c r="V3358" s="227"/>
    </row>
    <row r="3359" spans="1:22" s="186" customFormat="1">
      <c r="A3359" s="187"/>
      <c r="B3359" s="187"/>
      <c r="C3359" s="194"/>
      <c r="D3359" s="195"/>
      <c r="E3359" s="237"/>
      <c r="F3359" s="197"/>
      <c r="G3359" s="189"/>
      <c r="H3359" s="194"/>
      <c r="I3359" s="237"/>
      <c r="J3359" s="242"/>
      <c r="K3359" s="237"/>
      <c r="L3359" s="237"/>
      <c r="M3359" s="239"/>
      <c r="N3359" s="243"/>
      <c r="O3359" s="237"/>
      <c r="P3359" s="241"/>
      <c r="Q3359" s="244"/>
      <c r="R3359" s="237"/>
      <c r="S3359" s="237"/>
      <c r="T3359" s="241"/>
      <c r="U3359" s="192"/>
      <c r="V3359" s="227"/>
    </row>
    <row r="3360" spans="1:22" s="186" customFormat="1">
      <c r="A3360" s="187"/>
      <c r="B3360" s="187"/>
      <c r="C3360" s="194"/>
      <c r="D3360" s="195"/>
      <c r="E3360" s="237"/>
      <c r="F3360" s="197"/>
      <c r="G3360" s="189"/>
      <c r="H3360" s="194"/>
      <c r="I3360" s="237"/>
      <c r="J3360" s="242"/>
      <c r="K3360" s="237"/>
      <c r="L3360" s="237"/>
      <c r="M3360" s="239"/>
      <c r="N3360" s="243"/>
      <c r="O3360" s="237"/>
      <c r="P3360" s="241"/>
      <c r="Q3360" s="244"/>
      <c r="R3360" s="237"/>
      <c r="S3360" s="237"/>
      <c r="T3360" s="241"/>
      <c r="U3360" s="192"/>
      <c r="V3360" s="227"/>
    </row>
    <row r="3361" spans="1:22" s="186" customFormat="1">
      <c r="A3361" s="187"/>
      <c r="B3361" s="187"/>
      <c r="C3361" s="194"/>
      <c r="D3361" s="195"/>
      <c r="E3361" s="237"/>
      <c r="F3361" s="197"/>
      <c r="G3361" s="189"/>
      <c r="H3361" s="194"/>
      <c r="I3361" s="237"/>
      <c r="J3361" s="242"/>
      <c r="K3361" s="237"/>
      <c r="L3361" s="237"/>
      <c r="M3361" s="239"/>
      <c r="N3361" s="243"/>
      <c r="O3361" s="237"/>
      <c r="P3361" s="241"/>
      <c r="Q3361" s="244"/>
      <c r="R3361" s="237"/>
      <c r="S3361" s="237"/>
      <c r="T3361" s="241"/>
      <c r="U3361" s="192"/>
      <c r="V3361" s="227"/>
    </row>
    <row r="3362" spans="1:22" s="186" customFormat="1">
      <c r="A3362" s="187"/>
      <c r="B3362" s="187"/>
      <c r="C3362" s="194"/>
      <c r="D3362" s="195"/>
      <c r="E3362" s="237"/>
      <c r="F3362" s="197"/>
      <c r="G3362" s="189"/>
      <c r="H3362" s="194"/>
      <c r="I3362" s="237"/>
      <c r="J3362" s="242"/>
      <c r="K3362" s="237"/>
      <c r="L3362" s="237"/>
      <c r="M3362" s="239"/>
      <c r="N3362" s="243"/>
      <c r="O3362" s="237"/>
      <c r="P3362" s="241"/>
      <c r="Q3362" s="244"/>
      <c r="R3362" s="237"/>
      <c r="S3362" s="237"/>
      <c r="T3362" s="241"/>
      <c r="U3362" s="192"/>
      <c r="V3362" s="227"/>
    </row>
    <row r="3363" spans="1:22" s="186" customFormat="1">
      <c r="A3363" s="187"/>
      <c r="B3363" s="187"/>
      <c r="C3363" s="194"/>
      <c r="D3363" s="195"/>
      <c r="E3363" s="237"/>
      <c r="F3363" s="197"/>
      <c r="G3363" s="189"/>
      <c r="H3363" s="194"/>
      <c r="I3363" s="237"/>
      <c r="J3363" s="242"/>
      <c r="K3363" s="237"/>
      <c r="L3363" s="237"/>
      <c r="M3363" s="239"/>
      <c r="N3363" s="243"/>
      <c r="O3363" s="237"/>
      <c r="P3363" s="241"/>
      <c r="Q3363" s="244"/>
      <c r="R3363" s="237"/>
      <c r="S3363" s="237"/>
      <c r="T3363" s="241"/>
      <c r="U3363" s="192"/>
      <c r="V3363" s="227"/>
    </row>
    <row r="3364" spans="1:22" s="186" customFormat="1">
      <c r="A3364" s="187"/>
      <c r="B3364" s="187"/>
      <c r="C3364" s="194"/>
      <c r="D3364" s="195"/>
      <c r="E3364" s="237"/>
      <c r="F3364" s="197"/>
      <c r="G3364" s="189"/>
      <c r="H3364" s="194"/>
      <c r="I3364" s="237"/>
      <c r="J3364" s="242"/>
      <c r="K3364" s="237"/>
      <c r="L3364" s="237"/>
      <c r="M3364" s="239"/>
      <c r="N3364" s="243"/>
      <c r="O3364" s="237"/>
      <c r="P3364" s="241"/>
      <c r="Q3364" s="244"/>
      <c r="R3364" s="237"/>
      <c r="S3364" s="237"/>
      <c r="T3364" s="241"/>
      <c r="U3364" s="192"/>
      <c r="V3364" s="227"/>
    </row>
    <row r="3365" spans="1:22" s="186" customFormat="1">
      <c r="A3365" s="187"/>
      <c r="B3365" s="187"/>
      <c r="C3365" s="194"/>
      <c r="D3365" s="195"/>
      <c r="E3365" s="237"/>
      <c r="F3365" s="197"/>
      <c r="G3365" s="189"/>
      <c r="H3365" s="194"/>
      <c r="I3365" s="237"/>
      <c r="J3365" s="242"/>
      <c r="K3365" s="237"/>
      <c r="L3365" s="237"/>
      <c r="M3365" s="239"/>
      <c r="N3365" s="243"/>
      <c r="O3365" s="237"/>
      <c r="P3365" s="241"/>
      <c r="Q3365" s="244"/>
      <c r="R3365" s="237"/>
      <c r="S3365" s="237"/>
      <c r="T3365" s="241"/>
      <c r="U3365" s="192"/>
      <c r="V3365" s="227"/>
    </row>
    <row r="3366" spans="1:22" s="186" customFormat="1">
      <c r="A3366" s="187"/>
      <c r="B3366" s="187"/>
      <c r="C3366" s="194"/>
      <c r="D3366" s="195"/>
      <c r="E3366" s="237"/>
      <c r="F3366" s="197"/>
      <c r="G3366" s="189"/>
      <c r="H3366" s="194"/>
      <c r="I3366" s="237"/>
      <c r="J3366" s="242"/>
      <c r="K3366" s="237"/>
      <c r="L3366" s="237"/>
      <c r="M3366" s="239"/>
      <c r="N3366" s="243"/>
      <c r="O3366" s="237"/>
      <c r="P3366" s="241"/>
      <c r="Q3366" s="244"/>
      <c r="R3366" s="237"/>
      <c r="S3366" s="237"/>
      <c r="T3366" s="241"/>
      <c r="U3366" s="192"/>
      <c r="V3366" s="227"/>
    </row>
    <row r="3367" spans="1:22" s="186" customFormat="1">
      <c r="A3367" s="187"/>
      <c r="B3367" s="187"/>
      <c r="C3367" s="194"/>
      <c r="D3367" s="195"/>
      <c r="E3367" s="237"/>
      <c r="F3367" s="197"/>
      <c r="G3367" s="189"/>
      <c r="H3367" s="194"/>
      <c r="I3367" s="237"/>
      <c r="J3367" s="242"/>
      <c r="K3367" s="237"/>
      <c r="L3367" s="237"/>
      <c r="M3367" s="239"/>
      <c r="N3367" s="243"/>
      <c r="O3367" s="237"/>
      <c r="P3367" s="241"/>
      <c r="Q3367" s="244"/>
      <c r="R3367" s="237"/>
      <c r="S3367" s="237"/>
      <c r="T3367" s="241"/>
      <c r="U3367" s="192"/>
      <c r="V3367" s="227"/>
    </row>
    <row r="3368" spans="1:22" s="186" customFormat="1">
      <c r="A3368" s="187"/>
      <c r="B3368" s="187"/>
      <c r="C3368" s="194"/>
      <c r="D3368" s="195"/>
      <c r="E3368" s="237"/>
      <c r="F3368" s="197"/>
      <c r="G3368" s="189"/>
      <c r="H3368" s="194"/>
      <c r="I3368" s="237"/>
      <c r="J3368" s="242"/>
      <c r="K3368" s="237"/>
      <c r="L3368" s="237"/>
      <c r="M3368" s="239"/>
      <c r="N3368" s="243"/>
      <c r="O3368" s="237"/>
      <c r="P3368" s="241"/>
      <c r="Q3368" s="244"/>
      <c r="R3368" s="237"/>
      <c r="S3368" s="237"/>
      <c r="T3368" s="241"/>
      <c r="U3368" s="192"/>
      <c r="V3368" s="227"/>
    </row>
    <row r="3369" spans="1:22" s="186" customFormat="1">
      <c r="A3369" s="187"/>
      <c r="B3369" s="187"/>
      <c r="C3369" s="194"/>
      <c r="D3369" s="195"/>
      <c r="E3369" s="237"/>
      <c r="F3369" s="197"/>
      <c r="G3369" s="189"/>
      <c r="H3369" s="194"/>
      <c r="I3369" s="237"/>
      <c r="J3369" s="242"/>
      <c r="K3369" s="237"/>
      <c r="L3369" s="237"/>
      <c r="M3369" s="239"/>
      <c r="N3369" s="243"/>
      <c r="O3369" s="237"/>
      <c r="P3369" s="241"/>
      <c r="Q3369" s="244"/>
      <c r="R3369" s="237"/>
      <c r="S3369" s="237"/>
      <c r="T3369" s="241"/>
      <c r="U3369" s="192"/>
      <c r="V3369" s="227"/>
    </row>
    <row r="3370" spans="1:22" s="186" customFormat="1">
      <c r="A3370" s="187"/>
      <c r="B3370" s="187"/>
      <c r="C3370" s="194"/>
      <c r="D3370" s="195"/>
      <c r="E3370" s="237"/>
      <c r="F3370" s="197"/>
      <c r="G3370" s="189"/>
      <c r="H3370" s="194"/>
      <c r="I3370" s="237"/>
      <c r="J3370" s="242"/>
      <c r="K3370" s="237"/>
      <c r="L3370" s="237"/>
      <c r="M3370" s="239"/>
      <c r="N3370" s="243"/>
      <c r="O3370" s="237"/>
      <c r="P3370" s="241"/>
      <c r="Q3370" s="244"/>
      <c r="R3370" s="237"/>
      <c r="S3370" s="237"/>
      <c r="T3370" s="241"/>
      <c r="U3370" s="192"/>
      <c r="V3370" s="227"/>
    </row>
    <row r="3371" spans="1:22" s="186" customFormat="1">
      <c r="A3371" s="187"/>
      <c r="B3371" s="187"/>
      <c r="C3371" s="194"/>
      <c r="D3371" s="195"/>
      <c r="E3371" s="237"/>
      <c r="F3371" s="197"/>
      <c r="G3371" s="189"/>
      <c r="H3371" s="194"/>
      <c r="I3371" s="237"/>
      <c r="J3371" s="242"/>
      <c r="K3371" s="237"/>
      <c r="L3371" s="237"/>
      <c r="M3371" s="239"/>
      <c r="N3371" s="243"/>
      <c r="O3371" s="237"/>
      <c r="P3371" s="241"/>
      <c r="Q3371" s="244"/>
      <c r="R3371" s="237"/>
      <c r="S3371" s="237"/>
      <c r="T3371" s="241"/>
      <c r="U3371" s="192"/>
      <c r="V3371" s="227"/>
    </row>
    <row r="3372" spans="1:22" s="186" customFormat="1">
      <c r="A3372" s="187"/>
      <c r="B3372" s="187"/>
      <c r="C3372" s="194"/>
      <c r="D3372" s="195"/>
      <c r="E3372" s="237"/>
      <c r="F3372" s="197"/>
      <c r="G3372" s="189"/>
      <c r="H3372" s="194"/>
      <c r="I3372" s="237"/>
      <c r="J3372" s="242"/>
      <c r="K3372" s="237"/>
      <c r="L3372" s="237"/>
      <c r="M3372" s="239"/>
      <c r="N3372" s="243"/>
      <c r="O3372" s="237"/>
      <c r="P3372" s="241"/>
      <c r="Q3372" s="244"/>
      <c r="R3372" s="237"/>
      <c r="S3372" s="237"/>
      <c r="T3372" s="241"/>
      <c r="U3372" s="192"/>
      <c r="V3372" s="227"/>
    </row>
    <row r="3373" spans="1:22" s="186" customFormat="1">
      <c r="A3373" s="187"/>
      <c r="B3373" s="187"/>
      <c r="C3373" s="194"/>
      <c r="D3373" s="195"/>
      <c r="E3373" s="237"/>
      <c r="F3373" s="197"/>
      <c r="G3373" s="189"/>
      <c r="H3373" s="194"/>
      <c r="I3373" s="237"/>
      <c r="J3373" s="242"/>
      <c r="K3373" s="237"/>
      <c r="L3373" s="237"/>
      <c r="M3373" s="239"/>
      <c r="N3373" s="243"/>
      <c r="O3373" s="237"/>
      <c r="P3373" s="241"/>
      <c r="Q3373" s="244"/>
      <c r="R3373" s="237"/>
      <c r="S3373" s="237"/>
      <c r="T3373" s="241"/>
      <c r="U3373" s="192"/>
      <c r="V3373" s="227"/>
    </row>
    <row r="3374" spans="1:22" s="186" customFormat="1">
      <c r="A3374" s="187"/>
      <c r="B3374" s="187"/>
      <c r="C3374" s="194"/>
      <c r="D3374" s="195"/>
      <c r="E3374" s="237"/>
      <c r="F3374" s="197"/>
      <c r="G3374" s="189"/>
      <c r="H3374" s="194"/>
      <c r="I3374" s="237"/>
      <c r="J3374" s="242"/>
      <c r="K3374" s="237"/>
      <c r="L3374" s="237"/>
      <c r="M3374" s="239"/>
      <c r="N3374" s="243"/>
      <c r="O3374" s="237"/>
      <c r="P3374" s="241"/>
      <c r="Q3374" s="244"/>
      <c r="R3374" s="237"/>
      <c r="S3374" s="237"/>
      <c r="T3374" s="241"/>
      <c r="U3374" s="192"/>
      <c r="V3374" s="227"/>
    </row>
    <row r="3375" spans="1:22" s="186" customFormat="1">
      <c r="A3375" s="187"/>
      <c r="B3375" s="187"/>
      <c r="C3375" s="194"/>
      <c r="D3375" s="195"/>
      <c r="E3375" s="237"/>
      <c r="F3375" s="197"/>
      <c r="G3375" s="189"/>
      <c r="H3375" s="194"/>
      <c r="I3375" s="237"/>
      <c r="J3375" s="242"/>
      <c r="K3375" s="237"/>
      <c r="L3375" s="237"/>
      <c r="M3375" s="239"/>
      <c r="N3375" s="243"/>
      <c r="O3375" s="237"/>
      <c r="P3375" s="241"/>
      <c r="Q3375" s="244"/>
      <c r="R3375" s="237"/>
      <c r="S3375" s="237"/>
      <c r="T3375" s="241"/>
      <c r="U3375" s="192"/>
      <c r="V3375" s="227"/>
    </row>
    <row r="3376" spans="1:22" s="186" customFormat="1">
      <c r="A3376" s="187"/>
      <c r="B3376" s="187"/>
      <c r="C3376" s="194"/>
      <c r="D3376" s="195"/>
      <c r="E3376" s="237"/>
      <c r="F3376" s="197"/>
      <c r="G3376" s="189"/>
      <c r="H3376" s="194"/>
      <c r="I3376" s="237"/>
      <c r="J3376" s="242"/>
      <c r="K3376" s="237"/>
      <c r="L3376" s="237"/>
      <c r="M3376" s="239"/>
      <c r="N3376" s="243"/>
      <c r="O3376" s="237"/>
      <c r="P3376" s="241"/>
      <c r="Q3376" s="244"/>
      <c r="R3376" s="237"/>
      <c r="S3376" s="237"/>
      <c r="T3376" s="241"/>
      <c r="U3376" s="192"/>
      <c r="V3376" s="227"/>
    </row>
    <row r="3377" spans="1:22" s="186" customFormat="1">
      <c r="A3377" s="187"/>
      <c r="B3377" s="187"/>
      <c r="C3377" s="194"/>
      <c r="D3377" s="195"/>
      <c r="E3377" s="237"/>
      <c r="F3377" s="197"/>
      <c r="G3377" s="189"/>
      <c r="H3377" s="194"/>
      <c r="I3377" s="237"/>
      <c r="J3377" s="242"/>
      <c r="K3377" s="237"/>
      <c r="L3377" s="237"/>
      <c r="M3377" s="239"/>
      <c r="N3377" s="243"/>
      <c r="O3377" s="237"/>
      <c r="P3377" s="241"/>
      <c r="Q3377" s="244"/>
      <c r="R3377" s="237"/>
      <c r="S3377" s="237"/>
      <c r="T3377" s="241"/>
      <c r="U3377" s="192"/>
      <c r="V3377" s="227"/>
    </row>
    <row r="3378" spans="1:22" s="186" customFormat="1">
      <c r="A3378" s="187"/>
      <c r="B3378" s="187"/>
      <c r="C3378" s="194"/>
      <c r="D3378" s="195"/>
      <c r="E3378" s="237"/>
      <c r="F3378" s="197"/>
      <c r="G3378" s="189"/>
      <c r="H3378" s="194"/>
      <c r="I3378" s="237"/>
      <c r="J3378" s="242"/>
      <c r="K3378" s="237"/>
      <c r="L3378" s="237"/>
      <c r="M3378" s="239"/>
      <c r="N3378" s="243"/>
      <c r="O3378" s="237"/>
      <c r="P3378" s="241"/>
      <c r="Q3378" s="244"/>
      <c r="R3378" s="237"/>
      <c r="S3378" s="237"/>
      <c r="T3378" s="241"/>
      <c r="U3378" s="192"/>
      <c r="V3378" s="227"/>
    </row>
    <row r="3379" spans="1:22" s="186" customFormat="1">
      <c r="A3379" s="187"/>
      <c r="B3379" s="187"/>
      <c r="C3379" s="194"/>
      <c r="D3379" s="195"/>
      <c r="E3379" s="237"/>
      <c r="F3379" s="197"/>
      <c r="G3379" s="189"/>
      <c r="H3379" s="194"/>
      <c r="I3379" s="237"/>
      <c r="J3379" s="242"/>
      <c r="K3379" s="237"/>
      <c r="L3379" s="237"/>
      <c r="M3379" s="239"/>
      <c r="N3379" s="243"/>
      <c r="O3379" s="237"/>
      <c r="P3379" s="241"/>
      <c r="Q3379" s="244"/>
      <c r="R3379" s="237"/>
      <c r="S3379" s="237"/>
      <c r="T3379" s="241"/>
      <c r="U3379" s="192"/>
      <c r="V3379" s="227"/>
    </row>
    <row r="3380" spans="1:22" s="186" customFormat="1">
      <c r="A3380" s="187"/>
      <c r="B3380" s="187"/>
      <c r="C3380" s="194"/>
      <c r="D3380" s="195"/>
      <c r="E3380" s="237"/>
      <c r="F3380" s="197"/>
      <c r="G3380" s="189"/>
      <c r="H3380" s="194"/>
      <c r="I3380" s="237"/>
      <c r="J3380" s="242"/>
      <c r="K3380" s="237"/>
      <c r="L3380" s="237"/>
      <c r="M3380" s="239"/>
      <c r="N3380" s="243"/>
      <c r="O3380" s="237"/>
      <c r="P3380" s="241"/>
      <c r="Q3380" s="244"/>
      <c r="R3380" s="237"/>
      <c r="S3380" s="237"/>
      <c r="T3380" s="241"/>
      <c r="U3380" s="192"/>
      <c r="V3380" s="227"/>
    </row>
    <row r="3381" spans="1:22" s="186" customFormat="1">
      <c r="A3381" s="187"/>
      <c r="B3381" s="187"/>
      <c r="C3381" s="194"/>
      <c r="D3381" s="195"/>
      <c r="E3381" s="237"/>
      <c r="F3381" s="197"/>
      <c r="G3381" s="189"/>
      <c r="H3381" s="194"/>
      <c r="I3381" s="237"/>
      <c r="J3381" s="242"/>
      <c r="K3381" s="237"/>
      <c r="L3381" s="237"/>
      <c r="M3381" s="239"/>
      <c r="N3381" s="243"/>
      <c r="O3381" s="237"/>
      <c r="P3381" s="241"/>
      <c r="Q3381" s="244"/>
      <c r="R3381" s="237"/>
      <c r="S3381" s="237"/>
      <c r="T3381" s="241"/>
      <c r="U3381" s="192"/>
      <c r="V3381" s="227"/>
    </row>
    <row r="3382" spans="1:22" s="186" customFormat="1">
      <c r="A3382" s="187"/>
      <c r="B3382" s="187"/>
      <c r="C3382" s="194"/>
      <c r="D3382" s="195"/>
      <c r="E3382" s="237"/>
      <c r="F3382" s="197"/>
      <c r="G3382" s="189"/>
      <c r="H3382" s="194"/>
      <c r="I3382" s="237"/>
      <c r="J3382" s="242"/>
      <c r="K3382" s="237"/>
      <c r="L3382" s="237"/>
      <c r="M3382" s="239"/>
      <c r="N3382" s="243"/>
      <c r="O3382" s="237"/>
      <c r="P3382" s="241"/>
      <c r="Q3382" s="244"/>
      <c r="R3382" s="237"/>
      <c r="S3382" s="237"/>
      <c r="T3382" s="241"/>
      <c r="U3382" s="192"/>
      <c r="V3382" s="227"/>
    </row>
    <row r="3383" spans="1:22" s="186" customFormat="1">
      <c r="A3383" s="187"/>
      <c r="B3383" s="187"/>
      <c r="C3383" s="194"/>
      <c r="D3383" s="195"/>
      <c r="E3383" s="237"/>
      <c r="F3383" s="197"/>
      <c r="G3383" s="189"/>
      <c r="H3383" s="194"/>
      <c r="I3383" s="237"/>
      <c r="J3383" s="242"/>
      <c r="K3383" s="237"/>
      <c r="L3383" s="237"/>
      <c r="M3383" s="239"/>
      <c r="N3383" s="243"/>
      <c r="O3383" s="237"/>
      <c r="P3383" s="241"/>
      <c r="Q3383" s="244"/>
      <c r="R3383" s="237"/>
      <c r="S3383" s="237"/>
      <c r="T3383" s="241"/>
      <c r="U3383" s="192"/>
      <c r="V3383" s="227"/>
    </row>
    <row r="3384" spans="1:22" s="186" customFormat="1">
      <c r="A3384" s="187"/>
      <c r="B3384" s="187"/>
      <c r="C3384" s="194"/>
      <c r="D3384" s="195"/>
      <c r="E3384" s="237"/>
      <c r="F3384" s="197"/>
      <c r="G3384" s="189"/>
      <c r="H3384" s="194"/>
      <c r="I3384" s="237"/>
      <c r="J3384" s="242"/>
      <c r="K3384" s="237"/>
      <c r="L3384" s="237"/>
      <c r="M3384" s="239"/>
      <c r="N3384" s="243"/>
      <c r="O3384" s="237"/>
      <c r="P3384" s="241"/>
      <c r="Q3384" s="244"/>
      <c r="R3384" s="237"/>
      <c r="S3384" s="237"/>
      <c r="T3384" s="241"/>
      <c r="U3384" s="192"/>
      <c r="V3384" s="227"/>
    </row>
    <row r="3385" spans="1:22" s="186" customFormat="1">
      <c r="A3385" s="187"/>
      <c r="B3385" s="187"/>
      <c r="C3385" s="194"/>
      <c r="D3385" s="195"/>
      <c r="E3385" s="237"/>
      <c r="F3385" s="197"/>
      <c r="G3385" s="189"/>
      <c r="H3385" s="194"/>
      <c r="I3385" s="237"/>
      <c r="J3385" s="242"/>
      <c r="K3385" s="237"/>
      <c r="L3385" s="237"/>
      <c r="M3385" s="239"/>
      <c r="N3385" s="243"/>
      <c r="O3385" s="237"/>
      <c r="P3385" s="241"/>
      <c r="Q3385" s="244"/>
      <c r="R3385" s="237"/>
      <c r="S3385" s="237"/>
      <c r="T3385" s="241"/>
      <c r="U3385" s="192"/>
      <c r="V3385" s="227"/>
    </row>
    <row r="3386" spans="1:22" s="186" customFormat="1">
      <c r="A3386" s="187"/>
      <c r="B3386" s="187"/>
      <c r="C3386" s="194"/>
      <c r="D3386" s="195"/>
      <c r="E3386" s="237"/>
      <c r="F3386" s="197"/>
      <c r="G3386" s="189"/>
      <c r="H3386" s="194"/>
      <c r="I3386" s="237"/>
      <c r="J3386" s="242"/>
      <c r="K3386" s="237"/>
      <c r="L3386" s="237"/>
      <c r="M3386" s="239"/>
      <c r="N3386" s="243"/>
      <c r="O3386" s="237"/>
      <c r="P3386" s="241"/>
      <c r="Q3386" s="244"/>
      <c r="R3386" s="237"/>
      <c r="S3386" s="237"/>
      <c r="T3386" s="241"/>
      <c r="U3386" s="192"/>
      <c r="V3386" s="227"/>
    </row>
    <row r="3387" spans="1:22" s="186" customFormat="1">
      <c r="A3387" s="187"/>
      <c r="B3387" s="187"/>
      <c r="C3387" s="194"/>
      <c r="D3387" s="195"/>
      <c r="E3387" s="237"/>
      <c r="F3387" s="197"/>
      <c r="G3387" s="189"/>
      <c r="H3387" s="194"/>
      <c r="I3387" s="237"/>
      <c r="J3387" s="242"/>
      <c r="K3387" s="237"/>
      <c r="L3387" s="237"/>
      <c r="M3387" s="239"/>
      <c r="N3387" s="243"/>
      <c r="O3387" s="237"/>
      <c r="P3387" s="241"/>
      <c r="Q3387" s="244"/>
      <c r="R3387" s="237"/>
      <c r="S3387" s="237"/>
      <c r="T3387" s="241"/>
      <c r="U3387" s="192"/>
      <c r="V3387" s="227"/>
    </row>
    <row r="3388" spans="1:22" s="186" customFormat="1">
      <c r="A3388" s="187"/>
      <c r="B3388" s="187"/>
      <c r="C3388" s="194"/>
      <c r="D3388" s="195"/>
      <c r="E3388" s="237"/>
      <c r="F3388" s="197"/>
      <c r="G3388" s="189"/>
      <c r="H3388" s="194"/>
      <c r="I3388" s="237"/>
      <c r="J3388" s="242"/>
      <c r="K3388" s="237"/>
      <c r="L3388" s="237"/>
      <c r="M3388" s="239"/>
      <c r="N3388" s="243"/>
      <c r="O3388" s="237"/>
      <c r="P3388" s="241"/>
      <c r="Q3388" s="244"/>
      <c r="R3388" s="237"/>
      <c r="S3388" s="237"/>
      <c r="T3388" s="241"/>
      <c r="U3388" s="192"/>
      <c r="V3388" s="227"/>
    </row>
    <row r="3389" spans="1:22" s="186" customFormat="1">
      <c r="A3389" s="187"/>
      <c r="B3389" s="187"/>
      <c r="C3389" s="194"/>
      <c r="D3389" s="195"/>
      <c r="E3389" s="237"/>
      <c r="F3389" s="197"/>
      <c r="G3389" s="189"/>
      <c r="H3389" s="194"/>
      <c r="I3389" s="237"/>
      <c r="J3389" s="242"/>
      <c r="K3389" s="237"/>
      <c r="L3389" s="237"/>
      <c r="M3389" s="239"/>
      <c r="N3389" s="243"/>
      <c r="O3389" s="237"/>
      <c r="P3389" s="241"/>
      <c r="Q3389" s="244"/>
      <c r="R3389" s="237"/>
      <c r="S3389" s="237"/>
      <c r="T3389" s="241"/>
      <c r="U3389" s="192"/>
      <c r="V3389" s="227"/>
    </row>
    <row r="3390" spans="1:22" s="186" customFormat="1">
      <c r="A3390" s="187"/>
      <c r="B3390" s="187"/>
      <c r="C3390" s="194"/>
      <c r="D3390" s="195"/>
      <c r="E3390" s="237"/>
      <c r="F3390" s="197"/>
      <c r="G3390" s="189"/>
      <c r="H3390" s="194"/>
      <c r="I3390" s="237"/>
      <c r="J3390" s="242"/>
      <c r="K3390" s="237"/>
      <c r="L3390" s="237"/>
      <c r="M3390" s="239"/>
      <c r="N3390" s="243"/>
      <c r="O3390" s="237"/>
      <c r="P3390" s="241"/>
      <c r="Q3390" s="244"/>
      <c r="R3390" s="237"/>
      <c r="S3390" s="237"/>
      <c r="T3390" s="241"/>
      <c r="U3390" s="192"/>
      <c r="V3390" s="227"/>
    </row>
    <row r="3391" spans="1:22" s="186" customFormat="1">
      <c r="A3391" s="187"/>
      <c r="B3391" s="187"/>
      <c r="C3391" s="194"/>
      <c r="D3391" s="195"/>
      <c r="E3391" s="237"/>
      <c r="F3391" s="197"/>
      <c r="G3391" s="189"/>
      <c r="H3391" s="194"/>
      <c r="I3391" s="237"/>
      <c r="J3391" s="242"/>
      <c r="K3391" s="237"/>
      <c r="L3391" s="237"/>
      <c r="M3391" s="239"/>
      <c r="N3391" s="243"/>
      <c r="O3391" s="237"/>
      <c r="P3391" s="241"/>
      <c r="Q3391" s="244"/>
      <c r="R3391" s="237"/>
      <c r="S3391" s="237"/>
      <c r="T3391" s="241"/>
      <c r="U3391" s="192"/>
      <c r="V3391" s="227"/>
    </row>
    <row r="3392" spans="1:22" s="186" customFormat="1">
      <c r="A3392" s="187"/>
      <c r="B3392" s="187"/>
      <c r="C3392" s="194"/>
      <c r="D3392" s="195"/>
      <c r="E3392" s="237"/>
      <c r="F3392" s="197"/>
      <c r="G3392" s="189"/>
      <c r="H3392" s="194"/>
      <c r="I3392" s="237"/>
      <c r="J3392" s="242"/>
      <c r="K3392" s="237"/>
      <c r="L3392" s="237"/>
      <c r="M3392" s="239"/>
      <c r="N3392" s="243"/>
      <c r="O3392" s="237"/>
      <c r="P3392" s="241"/>
      <c r="Q3392" s="244"/>
      <c r="R3392" s="237"/>
      <c r="S3392" s="237"/>
      <c r="T3392" s="241"/>
      <c r="U3392" s="192"/>
      <c r="V3392" s="227"/>
    </row>
    <row r="3393" spans="1:22" s="186" customFormat="1">
      <c r="A3393" s="187"/>
      <c r="B3393" s="187"/>
      <c r="C3393" s="194"/>
      <c r="D3393" s="195"/>
      <c r="E3393" s="237"/>
      <c r="F3393" s="197"/>
      <c r="G3393" s="189"/>
      <c r="H3393" s="194"/>
      <c r="I3393" s="237"/>
      <c r="J3393" s="242"/>
      <c r="K3393" s="237"/>
      <c r="L3393" s="237"/>
      <c r="M3393" s="239"/>
      <c r="N3393" s="243"/>
      <c r="O3393" s="237"/>
      <c r="P3393" s="241"/>
      <c r="Q3393" s="244"/>
      <c r="R3393" s="237"/>
      <c r="S3393" s="237"/>
      <c r="T3393" s="241"/>
      <c r="U3393" s="192"/>
      <c r="V3393" s="227"/>
    </row>
    <row r="3394" spans="1:22" s="186" customFormat="1">
      <c r="A3394" s="187"/>
      <c r="B3394" s="187"/>
      <c r="C3394" s="194"/>
      <c r="D3394" s="195"/>
      <c r="E3394" s="237"/>
      <c r="F3394" s="197"/>
      <c r="G3394" s="189"/>
      <c r="H3394" s="194"/>
      <c r="I3394" s="237"/>
      <c r="J3394" s="242"/>
      <c r="K3394" s="237"/>
      <c r="L3394" s="237"/>
      <c r="M3394" s="239"/>
      <c r="N3394" s="243"/>
      <c r="O3394" s="237"/>
      <c r="P3394" s="241"/>
      <c r="Q3394" s="244"/>
      <c r="R3394" s="237"/>
      <c r="S3394" s="237"/>
      <c r="T3394" s="241"/>
      <c r="U3394" s="192"/>
      <c r="V3394" s="227"/>
    </row>
    <row r="3395" spans="1:22" s="186" customFormat="1">
      <c r="A3395" s="187"/>
      <c r="B3395" s="187"/>
      <c r="C3395" s="194"/>
      <c r="D3395" s="195"/>
      <c r="E3395" s="237"/>
      <c r="F3395" s="197"/>
      <c r="G3395" s="189"/>
      <c r="H3395" s="194"/>
      <c r="I3395" s="237"/>
      <c r="J3395" s="242"/>
      <c r="K3395" s="237"/>
      <c r="L3395" s="237"/>
      <c r="M3395" s="239"/>
      <c r="N3395" s="243"/>
      <c r="O3395" s="237"/>
      <c r="P3395" s="241"/>
      <c r="Q3395" s="244"/>
      <c r="R3395" s="237"/>
      <c r="S3395" s="237"/>
      <c r="T3395" s="241"/>
      <c r="U3395" s="192"/>
      <c r="V3395" s="227"/>
    </row>
    <row r="3396" spans="1:22" s="186" customFormat="1">
      <c r="A3396" s="187"/>
      <c r="B3396" s="187"/>
      <c r="C3396" s="194"/>
      <c r="D3396" s="195"/>
      <c r="E3396" s="237"/>
      <c r="F3396" s="197"/>
      <c r="G3396" s="189"/>
      <c r="H3396" s="194"/>
      <c r="I3396" s="237"/>
      <c r="J3396" s="242"/>
      <c r="K3396" s="237"/>
      <c r="L3396" s="237"/>
      <c r="M3396" s="239"/>
      <c r="N3396" s="243"/>
      <c r="O3396" s="237"/>
      <c r="P3396" s="241"/>
      <c r="Q3396" s="244"/>
      <c r="R3396" s="237"/>
      <c r="S3396" s="237"/>
      <c r="T3396" s="241"/>
      <c r="U3396" s="192"/>
      <c r="V3396" s="227"/>
    </row>
    <row r="3397" spans="1:22" s="186" customFormat="1">
      <c r="A3397" s="187"/>
      <c r="B3397" s="187"/>
      <c r="C3397" s="194"/>
      <c r="D3397" s="195"/>
      <c r="E3397" s="237"/>
      <c r="F3397" s="197"/>
      <c r="G3397" s="189"/>
      <c r="H3397" s="194"/>
      <c r="I3397" s="237"/>
      <c r="J3397" s="242"/>
      <c r="K3397" s="237"/>
      <c r="L3397" s="237"/>
      <c r="M3397" s="239"/>
      <c r="N3397" s="243"/>
      <c r="O3397" s="237"/>
      <c r="P3397" s="241"/>
      <c r="Q3397" s="244"/>
      <c r="R3397" s="237"/>
      <c r="S3397" s="237"/>
      <c r="T3397" s="241"/>
      <c r="U3397" s="192"/>
      <c r="V3397" s="227"/>
    </row>
    <row r="3398" spans="1:22" s="186" customFormat="1">
      <c r="A3398" s="187"/>
      <c r="B3398" s="187"/>
      <c r="C3398" s="194"/>
      <c r="D3398" s="195"/>
      <c r="E3398" s="237"/>
      <c r="F3398" s="197"/>
      <c r="G3398" s="189"/>
      <c r="H3398" s="194"/>
      <c r="I3398" s="237"/>
      <c r="J3398" s="242"/>
      <c r="K3398" s="237"/>
      <c r="L3398" s="237"/>
      <c r="M3398" s="239"/>
      <c r="N3398" s="243"/>
      <c r="O3398" s="237"/>
      <c r="P3398" s="241"/>
      <c r="Q3398" s="244"/>
      <c r="R3398" s="237"/>
      <c r="S3398" s="237"/>
      <c r="T3398" s="241"/>
      <c r="U3398" s="192"/>
      <c r="V3398" s="227"/>
    </row>
    <row r="3399" spans="1:22" s="186" customFormat="1">
      <c r="A3399" s="187"/>
      <c r="B3399" s="187"/>
      <c r="C3399" s="194"/>
      <c r="D3399" s="195"/>
      <c r="E3399" s="237"/>
      <c r="F3399" s="197"/>
      <c r="G3399" s="189"/>
      <c r="H3399" s="194"/>
      <c r="I3399" s="237"/>
      <c r="J3399" s="242"/>
      <c r="K3399" s="237"/>
      <c r="L3399" s="237"/>
      <c r="M3399" s="239"/>
      <c r="N3399" s="243"/>
      <c r="O3399" s="237"/>
      <c r="P3399" s="241"/>
      <c r="Q3399" s="244"/>
      <c r="R3399" s="237"/>
      <c r="S3399" s="237"/>
      <c r="T3399" s="241"/>
      <c r="U3399" s="192"/>
      <c r="V3399" s="227"/>
    </row>
    <row r="3400" spans="1:22" s="186" customFormat="1">
      <c r="A3400" s="187"/>
      <c r="B3400" s="187"/>
      <c r="C3400" s="194"/>
      <c r="D3400" s="195"/>
      <c r="E3400" s="237"/>
      <c r="F3400" s="197"/>
      <c r="G3400" s="189"/>
      <c r="H3400" s="194"/>
      <c r="I3400" s="237"/>
      <c r="J3400" s="242"/>
      <c r="K3400" s="237"/>
      <c r="L3400" s="237"/>
      <c r="M3400" s="239"/>
      <c r="N3400" s="243"/>
      <c r="O3400" s="237"/>
      <c r="P3400" s="241"/>
      <c r="Q3400" s="244"/>
      <c r="R3400" s="237"/>
      <c r="S3400" s="237"/>
      <c r="T3400" s="241"/>
      <c r="U3400" s="192"/>
      <c r="V3400" s="227"/>
    </row>
    <row r="3401" spans="1:22" s="186" customFormat="1">
      <c r="A3401" s="187"/>
      <c r="B3401" s="187"/>
      <c r="C3401" s="194"/>
      <c r="D3401" s="195"/>
      <c r="E3401" s="237"/>
      <c r="F3401" s="197"/>
      <c r="G3401" s="189"/>
      <c r="H3401" s="194"/>
      <c r="I3401" s="237"/>
      <c r="J3401" s="242"/>
      <c r="K3401" s="237"/>
      <c r="L3401" s="237"/>
      <c r="M3401" s="239"/>
      <c r="N3401" s="243"/>
      <c r="O3401" s="237"/>
      <c r="P3401" s="241"/>
      <c r="Q3401" s="244"/>
      <c r="R3401" s="237"/>
      <c r="S3401" s="237"/>
      <c r="T3401" s="241"/>
      <c r="U3401" s="192"/>
      <c r="V3401" s="227"/>
    </row>
    <row r="3402" spans="1:22" s="186" customFormat="1">
      <c r="A3402" s="187"/>
      <c r="B3402" s="187"/>
      <c r="C3402" s="194"/>
      <c r="D3402" s="195"/>
      <c r="E3402" s="237"/>
      <c r="F3402" s="197"/>
      <c r="G3402" s="189"/>
      <c r="H3402" s="194"/>
      <c r="I3402" s="237"/>
      <c r="J3402" s="242"/>
      <c r="K3402" s="237"/>
      <c r="L3402" s="237"/>
      <c r="M3402" s="239"/>
      <c r="N3402" s="243"/>
      <c r="O3402" s="237"/>
      <c r="P3402" s="241"/>
      <c r="Q3402" s="244"/>
      <c r="R3402" s="237"/>
      <c r="S3402" s="237"/>
      <c r="T3402" s="241"/>
      <c r="U3402" s="192"/>
      <c r="V3402" s="227"/>
    </row>
    <row r="3403" spans="1:22" s="186" customFormat="1">
      <c r="A3403" s="187"/>
      <c r="B3403" s="187"/>
      <c r="C3403" s="194"/>
      <c r="D3403" s="195"/>
      <c r="E3403" s="237"/>
      <c r="F3403" s="197"/>
      <c r="G3403" s="189"/>
      <c r="H3403" s="194"/>
      <c r="I3403" s="237"/>
      <c r="J3403" s="242"/>
      <c r="K3403" s="237"/>
      <c r="L3403" s="237"/>
      <c r="M3403" s="239"/>
      <c r="N3403" s="243"/>
      <c r="O3403" s="237"/>
      <c r="P3403" s="241"/>
      <c r="Q3403" s="244"/>
      <c r="R3403" s="237"/>
      <c r="S3403" s="237"/>
      <c r="T3403" s="241"/>
      <c r="U3403" s="192"/>
      <c r="V3403" s="227"/>
    </row>
    <row r="3404" spans="1:22" s="186" customFormat="1">
      <c r="A3404" s="187"/>
      <c r="B3404" s="187"/>
      <c r="C3404" s="194"/>
      <c r="D3404" s="195"/>
      <c r="E3404" s="237"/>
      <c r="F3404" s="197"/>
      <c r="G3404" s="189"/>
      <c r="H3404" s="194"/>
      <c r="I3404" s="237"/>
      <c r="J3404" s="242"/>
      <c r="K3404" s="237"/>
      <c r="L3404" s="237"/>
      <c r="M3404" s="239"/>
      <c r="N3404" s="243"/>
      <c r="O3404" s="237"/>
      <c r="P3404" s="241"/>
      <c r="Q3404" s="244"/>
      <c r="R3404" s="237"/>
      <c r="S3404" s="237"/>
      <c r="T3404" s="241"/>
      <c r="U3404" s="192"/>
      <c r="V3404" s="227"/>
    </row>
    <row r="3405" spans="1:22" s="186" customFormat="1">
      <c r="A3405" s="187"/>
      <c r="B3405" s="187"/>
      <c r="C3405" s="194"/>
      <c r="D3405" s="195"/>
      <c r="E3405" s="237"/>
      <c r="F3405" s="197"/>
      <c r="G3405" s="189"/>
      <c r="H3405" s="194"/>
      <c r="I3405" s="237"/>
      <c r="J3405" s="242"/>
      <c r="K3405" s="237"/>
      <c r="L3405" s="237"/>
      <c r="M3405" s="239"/>
      <c r="N3405" s="243"/>
      <c r="O3405" s="237"/>
      <c r="P3405" s="241"/>
      <c r="Q3405" s="244"/>
      <c r="R3405" s="237"/>
      <c r="S3405" s="237"/>
      <c r="T3405" s="241"/>
      <c r="U3405" s="192"/>
      <c r="V3405" s="227"/>
    </row>
    <row r="3406" spans="1:22" s="186" customFormat="1">
      <c r="A3406" s="187"/>
      <c r="B3406" s="187"/>
      <c r="C3406" s="194"/>
      <c r="D3406" s="195"/>
      <c r="E3406" s="237"/>
      <c r="F3406" s="197"/>
      <c r="G3406" s="189"/>
      <c r="H3406" s="194"/>
      <c r="I3406" s="237"/>
      <c r="J3406" s="242"/>
      <c r="K3406" s="237"/>
      <c r="L3406" s="237"/>
      <c r="M3406" s="239"/>
      <c r="N3406" s="243"/>
      <c r="O3406" s="237"/>
      <c r="P3406" s="241"/>
      <c r="Q3406" s="244"/>
      <c r="R3406" s="237"/>
      <c r="S3406" s="237"/>
      <c r="T3406" s="241"/>
      <c r="U3406" s="192"/>
      <c r="V3406" s="227"/>
    </row>
    <row r="3407" spans="1:22" s="186" customFormat="1">
      <c r="A3407" s="187"/>
      <c r="B3407" s="187"/>
      <c r="C3407" s="194"/>
      <c r="D3407" s="195"/>
      <c r="E3407" s="237"/>
      <c r="F3407" s="197"/>
      <c r="G3407" s="189"/>
      <c r="H3407" s="194"/>
      <c r="I3407" s="237"/>
      <c r="J3407" s="242"/>
      <c r="K3407" s="237"/>
      <c r="L3407" s="237"/>
      <c r="M3407" s="239"/>
      <c r="N3407" s="243"/>
      <c r="O3407" s="237"/>
      <c r="P3407" s="241"/>
      <c r="Q3407" s="244"/>
      <c r="R3407" s="237"/>
      <c r="S3407" s="237"/>
      <c r="T3407" s="241"/>
      <c r="U3407" s="192"/>
      <c r="V3407" s="227"/>
    </row>
    <row r="3408" spans="1:22" s="186" customFormat="1">
      <c r="A3408" s="187"/>
      <c r="B3408" s="187"/>
      <c r="C3408" s="194"/>
      <c r="D3408" s="195"/>
      <c r="E3408" s="237"/>
      <c r="F3408" s="197"/>
      <c r="G3408" s="189"/>
      <c r="H3408" s="194"/>
      <c r="I3408" s="237"/>
      <c r="J3408" s="242"/>
      <c r="K3408" s="237"/>
      <c r="L3408" s="237"/>
      <c r="M3408" s="239"/>
      <c r="N3408" s="243"/>
      <c r="O3408" s="237"/>
      <c r="P3408" s="241"/>
      <c r="Q3408" s="244"/>
      <c r="R3408" s="237"/>
      <c r="S3408" s="237"/>
      <c r="T3408" s="241"/>
      <c r="U3408" s="192"/>
      <c r="V3408" s="227"/>
    </row>
    <row r="3409" spans="1:22" s="186" customFormat="1">
      <c r="A3409" s="187"/>
      <c r="B3409" s="187"/>
      <c r="C3409" s="194"/>
      <c r="D3409" s="195"/>
      <c r="E3409" s="237"/>
      <c r="F3409" s="197"/>
      <c r="G3409" s="189"/>
      <c r="H3409" s="194"/>
      <c r="I3409" s="237"/>
      <c r="J3409" s="242"/>
      <c r="K3409" s="237"/>
      <c r="L3409" s="237"/>
      <c r="M3409" s="239"/>
      <c r="N3409" s="243"/>
      <c r="O3409" s="237"/>
      <c r="P3409" s="241"/>
      <c r="Q3409" s="244"/>
      <c r="R3409" s="237"/>
      <c r="S3409" s="237"/>
      <c r="T3409" s="241"/>
      <c r="U3409" s="192"/>
      <c r="V3409" s="227"/>
    </row>
    <row r="3410" spans="1:22" s="186" customFormat="1">
      <c r="A3410" s="187"/>
      <c r="B3410" s="187"/>
      <c r="C3410" s="194"/>
      <c r="D3410" s="195"/>
      <c r="E3410" s="237"/>
      <c r="F3410" s="197"/>
      <c r="G3410" s="189"/>
      <c r="H3410" s="194"/>
      <c r="I3410" s="237"/>
      <c r="J3410" s="242"/>
      <c r="K3410" s="237"/>
      <c r="L3410" s="237"/>
      <c r="M3410" s="239"/>
      <c r="N3410" s="243"/>
      <c r="O3410" s="237"/>
      <c r="P3410" s="241"/>
      <c r="Q3410" s="244"/>
      <c r="R3410" s="237"/>
      <c r="S3410" s="237"/>
      <c r="T3410" s="241"/>
      <c r="U3410" s="192"/>
      <c r="V3410" s="227"/>
    </row>
    <row r="3411" spans="1:22" s="186" customFormat="1">
      <c r="A3411" s="187"/>
      <c r="B3411" s="187"/>
      <c r="C3411" s="194"/>
      <c r="D3411" s="195"/>
      <c r="E3411" s="237"/>
      <c r="F3411" s="197"/>
      <c r="G3411" s="189"/>
      <c r="H3411" s="194"/>
      <c r="I3411" s="237"/>
      <c r="J3411" s="242"/>
      <c r="K3411" s="237"/>
      <c r="L3411" s="237"/>
      <c r="M3411" s="239"/>
      <c r="N3411" s="243"/>
      <c r="O3411" s="237"/>
      <c r="P3411" s="241"/>
      <c r="Q3411" s="244"/>
      <c r="R3411" s="237"/>
      <c r="S3411" s="237"/>
      <c r="T3411" s="241"/>
      <c r="U3411" s="192"/>
      <c r="V3411" s="227"/>
    </row>
    <row r="3412" spans="1:22" s="186" customFormat="1">
      <c r="A3412" s="187"/>
      <c r="B3412" s="187"/>
      <c r="C3412" s="194"/>
      <c r="D3412" s="195"/>
      <c r="E3412" s="237"/>
      <c r="F3412" s="197"/>
      <c r="G3412" s="189"/>
      <c r="H3412" s="194"/>
      <c r="I3412" s="237"/>
      <c r="J3412" s="242"/>
      <c r="K3412" s="237"/>
      <c r="L3412" s="237"/>
      <c r="M3412" s="239"/>
      <c r="N3412" s="243"/>
      <c r="O3412" s="237"/>
      <c r="P3412" s="241"/>
      <c r="Q3412" s="244"/>
      <c r="R3412" s="237"/>
      <c r="S3412" s="237"/>
      <c r="T3412" s="241"/>
      <c r="U3412" s="192"/>
      <c r="V3412" s="227"/>
    </row>
    <row r="3413" spans="1:22" s="186" customFormat="1">
      <c r="A3413" s="187"/>
      <c r="B3413" s="187"/>
      <c r="C3413" s="194"/>
      <c r="D3413" s="195"/>
      <c r="E3413" s="237"/>
      <c r="F3413" s="197"/>
      <c r="G3413" s="189"/>
      <c r="H3413" s="194"/>
      <c r="I3413" s="237"/>
      <c r="J3413" s="242"/>
      <c r="K3413" s="237"/>
      <c r="L3413" s="237"/>
      <c r="M3413" s="239"/>
      <c r="N3413" s="243"/>
      <c r="O3413" s="237"/>
      <c r="P3413" s="241"/>
      <c r="Q3413" s="244"/>
      <c r="R3413" s="237"/>
      <c r="S3413" s="237"/>
      <c r="T3413" s="241"/>
      <c r="U3413" s="192"/>
      <c r="V3413" s="227"/>
    </row>
    <row r="3414" spans="1:22" s="186" customFormat="1">
      <c r="A3414" s="187"/>
      <c r="B3414" s="187"/>
      <c r="C3414" s="194"/>
      <c r="D3414" s="195"/>
      <c r="E3414" s="237"/>
      <c r="F3414" s="197"/>
      <c r="G3414" s="189"/>
      <c r="H3414" s="194"/>
      <c r="I3414" s="237"/>
      <c r="J3414" s="242"/>
      <c r="K3414" s="237"/>
      <c r="L3414" s="237"/>
      <c r="M3414" s="239"/>
      <c r="N3414" s="243"/>
      <c r="O3414" s="237"/>
      <c r="P3414" s="241"/>
      <c r="Q3414" s="244"/>
      <c r="R3414" s="237"/>
      <c r="S3414" s="237"/>
      <c r="T3414" s="241"/>
      <c r="U3414" s="192"/>
      <c r="V3414" s="227"/>
    </row>
    <row r="3415" spans="1:22" s="186" customFormat="1">
      <c r="A3415" s="187"/>
      <c r="B3415" s="187"/>
      <c r="C3415" s="194"/>
      <c r="D3415" s="195"/>
      <c r="E3415" s="237"/>
      <c r="F3415" s="197"/>
      <c r="G3415" s="189"/>
      <c r="H3415" s="194"/>
      <c r="I3415" s="237"/>
      <c r="J3415" s="242"/>
      <c r="K3415" s="237"/>
      <c r="L3415" s="237"/>
      <c r="M3415" s="239"/>
      <c r="N3415" s="243"/>
      <c r="O3415" s="237"/>
      <c r="P3415" s="241"/>
      <c r="Q3415" s="244"/>
      <c r="R3415" s="237"/>
      <c r="S3415" s="237"/>
      <c r="T3415" s="241"/>
      <c r="U3415" s="192"/>
      <c r="V3415" s="227"/>
    </row>
    <row r="3416" spans="1:22" s="186" customFormat="1">
      <c r="A3416" s="187"/>
      <c r="B3416" s="187"/>
      <c r="C3416" s="194"/>
      <c r="D3416" s="195"/>
      <c r="E3416" s="237"/>
      <c r="F3416" s="197"/>
      <c r="G3416" s="189"/>
      <c r="H3416" s="194"/>
      <c r="I3416" s="237"/>
      <c r="J3416" s="242"/>
      <c r="K3416" s="237"/>
      <c r="L3416" s="237"/>
      <c r="M3416" s="239"/>
      <c r="N3416" s="243"/>
      <c r="O3416" s="237"/>
      <c r="P3416" s="241"/>
      <c r="Q3416" s="244"/>
      <c r="R3416" s="237"/>
      <c r="S3416" s="237"/>
      <c r="T3416" s="241"/>
      <c r="U3416" s="192"/>
      <c r="V3416" s="227"/>
    </row>
    <row r="3417" spans="1:22" s="186" customFormat="1">
      <c r="A3417" s="187"/>
      <c r="B3417" s="187"/>
      <c r="C3417" s="194"/>
      <c r="D3417" s="195"/>
      <c r="E3417" s="237"/>
      <c r="F3417" s="197"/>
      <c r="G3417" s="189"/>
      <c r="H3417" s="194"/>
      <c r="I3417" s="237"/>
      <c r="J3417" s="242"/>
      <c r="K3417" s="237"/>
      <c r="L3417" s="237"/>
      <c r="M3417" s="239"/>
      <c r="N3417" s="243"/>
      <c r="O3417" s="237"/>
      <c r="P3417" s="241"/>
      <c r="Q3417" s="244"/>
      <c r="R3417" s="237"/>
      <c r="S3417" s="237"/>
      <c r="T3417" s="241"/>
      <c r="U3417" s="192"/>
      <c r="V3417" s="227"/>
    </row>
    <row r="3418" spans="1:22" s="186" customFormat="1">
      <c r="A3418" s="187"/>
      <c r="B3418" s="187"/>
      <c r="C3418" s="194"/>
      <c r="D3418" s="195"/>
      <c r="E3418" s="237"/>
      <c r="F3418" s="197"/>
      <c r="G3418" s="189"/>
      <c r="H3418" s="194"/>
      <c r="I3418" s="237"/>
      <c r="J3418" s="242"/>
      <c r="K3418" s="237"/>
      <c r="L3418" s="237"/>
      <c r="M3418" s="239"/>
      <c r="N3418" s="243"/>
      <c r="O3418" s="237"/>
      <c r="P3418" s="241"/>
      <c r="Q3418" s="244"/>
      <c r="R3418" s="237"/>
      <c r="S3418" s="237"/>
      <c r="T3418" s="241"/>
      <c r="U3418" s="192"/>
      <c r="V3418" s="227"/>
    </row>
    <row r="3419" spans="1:22" s="186" customFormat="1">
      <c r="A3419" s="187"/>
      <c r="B3419" s="187"/>
      <c r="C3419" s="194"/>
      <c r="D3419" s="195"/>
      <c r="E3419" s="237"/>
      <c r="F3419" s="197"/>
      <c r="G3419" s="189"/>
      <c r="H3419" s="194"/>
      <c r="I3419" s="237"/>
      <c r="J3419" s="242"/>
      <c r="K3419" s="237"/>
      <c r="L3419" s="237"/>
      <c r="M3419" s="239"/>
      <c r="N3419" s="243"/>
      <c r="O3419" s="237"/>
      <c r="P3419" s="241"/>
      <c r="Q3419" s="244"/>
      <c r="R3419" s="237"/>
      <c r="S3419" s="237"/>
      <c r="T3419" s="241"/>
      <c r="U3419" s="192"/>
      <c r="V3419" s="227"/>
    </row>
    <row r="3420" spans="1:22" s="186" customFormat="1">
      <c r="A3420" s="187"/>
      <c r="B3420" s="187"/>
      <c r="C3420" s="194"/>
      <c r="D3420" s="195"/>
      <c r="E3420" s="237"/>
      <c r="F3420" s="197"/>
      <c r="G3420" s="189"/>
      <c r="H3420" s="194"/>
      <c r="I3420" s="237"/>
      <c r="J3420" s="242"/>
      <c r="K3420" s="237"/>
      <c r="L3420" s="237"/>
      <c r="M3420" s="239"/>
      <c r="N3420" s="243"/>
      <c r="O3420" s="237"/>
      <c r="P3420" s="241"/>
      <c r="Q3420" s="244"/>
      <c r="R3420" s="237"/>
      <c r="S3420" s="237"/>
      <c r="T3420" s="241"/>
      <c r="U3420" s="192"/>
      <c r="V3420" s="227"/>
    </row>
    <row r="3421" spans="1:22" s="186" customFormat="1">
      <c r="A3421" s="187"/>
      <c r="B3421" s="187"/>
      <c r="C3421" s="194"/>
      <c r="D3421" s="195"/>
      <c r="E3421" s="237"/>
      <c r="F3421" s="197"/>
      <c r="G3421" s="189"/>
      <c r="H3421" s="194"/>
      <c r="I3421" s="237"/>
      <c r="J3421" s="242"/>
      <c r="K3421" s="237"/>
      <c r="L3421" s="237"/>
      <c r="M3421" s="239"/>
      <c r="N3421" s="243"/>
      <c r="O3421" s="237"/>
      <c r="P3421" s="241"/>
      <c r="Q3421" s="244"/>
      <c r="R3421" s="237"/>
      <c r="S3421" s="237"/>
      <c r="T3421" s="241"/>
      <c r="U3421" s="192"/>
      <c r="V3421" s="227"/>
    </row>
    <row r="3422" spans="1:22" s="186" customFormat="1">
      <c r="A3422" s="187"/>
      <c r="B3422" s="187"/>
      <c r="C3422" s="194"/>
      <c r="D3422" s="195"/>
      <c r="E3422" s="237"/>
      <c r="F3422" s="197"/>
      <c r="G3422" s="189"/>
      <c r="H3422" s="194"/>
      <c r="I3422" s="237"/>
      <c r="J3422" s="242"/>
      <c r="K3422" s="237"/>
      <c r="L3422" s="237"/>
      <c r="M3422" s="239"/>
      <c r="N3422" s="243"/>
      <c r="O3422" s="237"/>
      <c r="P3422" s="241"/>
      <c r="Q3422" s="244"/>
      <c r="R3422" s="237"/>
      <c r="S3422" s="237"/>
      <c r="T3422" s="241"/>
      <c r="U3422" s="192"/>
      <c r="V3422" s="227"/>
    </row>
    <row r="3423" spans="1:22" s="186" customFormat="1">
      <c r="A3423" s="187"/>
      <c r="B3423" s="187"/>
      <c r="C3423" s="194"/>
      <c r="D3423" s="195"/>
      <c r="E3423" s="237"/>
      <c r="F3423" s="197"/>
      <c r="G3423" s="189"/>
      <c r="H3423" s="194"/>
      <c r="I3423" s="237"/>
      <c r="J3423" s="242"/>
      <c r="K3423" s="237"/>
      <c r="L3423" s="237"/>
      <c r="M3423" s="239"/>
      <c r="N3423" s="243"/>
      <c r="O3423" s="237"/>
      <c r="P3423" s="241"/>
      <c r="Q3423" s="244"/>
      <c r="R3423" s="237"/>
      <c r="S3423" s="237"/>
      <c r="T3423" s="241"/>
      <c r="U3423" s="192"/>
      <c r="V3423" s="227"/>
    </row>
    <row r="3424" spans="1:22" s="186" customFormat="1">
      <c r="A3424" s="187"/>
      <c r="B3424" s="187"/>
      <c r="C3424" s="194"/>
      <c r="D3424" s="195"/>
      <c r="E3424" s="237"/>
      <c r="F3424" s="197"/>
      <c r="G3424" s="189"/>
      <c r="H3424" s="194"/>
      <c r="I3424" s="237"/>
      <c r="J3424" s="242"/>
      <c r="K3424" s="237"/>
      <c r="L3424" s="237"/>
      <c r="M3424" s="239"/>
      <c r="N3424" s="243"/>
      <c r="O3424" s="237"/>
      <c r="P3424" s="241"/>
      <c r="Q3424" s="244"/>
      <c r="R3424" s="237"/>
      <c r="S3424" s="237"/>
      <c r="T3424" s="241"/>
      <c r="U3424" s="192"/>
      <c r="V3424" s="227"/>
    </row>
    <row r="3425" spans="1:22" s="186" customFormat="1">
      <c r="A3425" s="187"/>
      <c r="B3425" s="187"/>
      <c r="C3425" s="194"/>
      <c r="D3425" s="195"/>
      <c r="E3425" s="237"/>
      <c r="F3425" s="197"/>
      <c r="G3425" s="189"/>
      <c r="H3425" s="194"/>
      <c r="I3425" s="237"/>
      <c r="J3425" s="242"/>
      <c r="K3425" s="237"/>
      <c r="L3425" s="237"/>
      <c r="M3425" s="239"/>
      <c r="N3425" s="243"/>
      <c r="O3425" s="237"/>
      <c r="P3425" s="241"/>
      <c r="Q3425" s="244"/>
      <c r="R3425" s="237"/>
      <c r="S3425" s="237"/>
      <c r="T3425" s="241"/>
      <c r="U3425" s="192"/>
      <c r="V3425" s="227"/>
    </row>
    <row r="3426" spans="1:22" s="186" customFormat="1">
      <c r="A3426" s="187"/>
      <c r="B3426" s="187"/>
      <c r="C3426" s="194"/>
      <c r="D3426" s="195"/>
      <c r="E3426" s="237"/>
      <c r="F3426" s="197"/>
      <c r="G3426" s="189"/>
      <c r="H3426" s="194"/>
      <c r="I3426" s="237"/>
      <c r="J3426" s="242"/>
      <c r="K3426" s="237"/>
      <c r="L3426" s="237"/>
      <c r="M3426" s="239"/>
      <c r="N3426" s="243"/>
      <c r="O3426" s="237"/>
      <c r="P3426" s="241"/>
      <c r="Q3426" s="244"/>
      <c r="R3426" s="237"/>
      <c r="S3426" s="237"/>
      <c r="T3426" s="241"/>
      <c r="U3426" s="192"/>
      <c r="V3426" s="227"/>
    </row>
    <row r="3427" spans="1:22" s="186" customFormat="1">
      <c r="A3427" s="187"/>
      <c r="B3427" s="187"/>
      <c r="C3427" s="194"/>
      <c r="D3427" s="195"/>
      <c r="E3427" s="237"/>
      <c r="F3427" s="197"/>
      <c r="G3427" s="189"/>
      <c r="H3427" s="194"/>
      <c r="I3427" s="237"/>
      <c r="J3427" s="242"/>
      <c r="K3427" s="237"/>
      <c r="L3427" s="237"/>
      <c r="M3427" s="239"/>
      <c r="N3427" s="243"/>
      <c r="O3427" s="237"/>
      <c r="P3427" s="241"/>
      <c r="Q3427" s="244"/>
      <c r="R3427" s="237"/>
      <c r="S3427" s="237"/>
      <c r="T3427" s="241"/>
      <c r="U3427" s="192"/>
      <c r="V3427" s="227"/>
    </row>
    <row r="3428" spans="1:22" s="186" customFormat="1">
      <c r="A3428" s="187"/>
      <c r="B3428" s="187"/>
      <c r="C3428" s="194"/>
      <c r="D3428" s="195"/>
      <c r="E3428" s="237"/>
      <c r="F3428" s="197"/>
      <c r="G3428" s="189"/>
      <c r="H3428" s="194"/>
      <c r="I3428" s="237"/>
      <c r="J3428" s="242"/>
      <c r="K3428" s="237"/>
      <c r="L3428" s="237"/>
      <c r="M3428" s="239"/>
      <c r="N3428" s="243"/>
      <c r="O3428" s="237"/>
      <c r="P3428" s="241"/>
      <c r="Q3428" s="244"/>
      <c r="R3428" s="237"/>
      <c r="S3428" s="237"/>
      <c r="T3428" s="241"/>
      <c r="U3428" s="192"/>
      <c r="V3428" s="227"/>
    </row>
    <row r="3429" spans="1:22" s="186" customFormat="1">
      <c r="A3429" s="187"/>
      <c r="B3429" s="187"/>
      <c r="C3429" s="194"/>
      <c r="D3429" s="195"/>
      <c r="E3429" s="237"/>
      <c r="F3429" s="197"/>
      <c r="G3429" s="189"/>
      <c r="H3429" s="194"/>
      <c r="I3429" s="237"/>
      <c r="J3429" s="242"/>
      <c r="K3429" s="237"/>
      <c r="L3429" s="237"/>
      <c r="M3429" s="239"/>
      <c r="N3429" s="243"/>
      <c r="O3429" s="237"/>
      <c r="P3429" s="241"/>
      <c r="Q3429" s="244"/>
      <c r="R3429" s="237"/>
      <c r="S3429" s="237"/>
      <c r="T3429" s="241"/>
      <c r="U3429" s="192"/>
      <c r="V3429" s="227"/>
    </row>
    <row r="3430" spans="1:22" s="186" customFormat="1">
      <c r="A3430" s="187"/>
      <c r="B3430" s="187"/>
      <c r="C3430" s="194"/>
      <c r="D3430" s="195"/>
      <c r="E3430" s="237"/>
      <c r="F3430" s="197"/>
      <c r="G3430" s="189"/>
      <c r="H3430" s="194"/>
      <c r="I3430" s="237"/>
      <c r="J3430" s="242"/>
      <c r="K3430" s="237"/>
      <c r="L3430" s="237"/>
      <c r="M3430" s="239"/>
      <c r="N3430" s="243"/>
      <c r="O3430" s="237"/>
      <c r="P3430" s="241"/>
      <c r="Q3430" s="244"/>
      <c r="R3430" s="237"/>
      <c r="S3430" s="237"/>
      <c r="T3430" s="241"/>
      <c r="U3430" s="192"/>
      <c r="V3430" s="227"/>
    </row>
    <row r="3431" spans="1:22" s="186" customFormat="1">
      <c r="A3431" s="187"/>
      <c r="B3431" s="187"/>
      <c r="C3431" s="194"/>
      <c r="D3431" s="195"/>
      <c r="E3431" s="237"/>
      <c r="F3431" s="197"/>
      <c r="G3431" s="189"/>
      <c r="H3431" s="194"/>
      <c r="I3431" s="237"/>
      <c r="J3431" s="242"/>
      <c r="K3431" s="237"/>
      <c r="L3431" s="237"/>
      <c r="M3431" s="239"/>
      <c r="N3431" s="243"/>
      <c r="O3431" s="237"/>
      <c r="P3431" s="241"/>
      <c r="Q3431" s="244"/>
      <c r="R3431" s="237"/>
      <c r="S3431" s="237"/>
      <c r="T3431" s="241"/>
      <c r="U3431" s="192"/>
      <c r="V3431" s="227"/>
    </row>
    <row r="3432" spans="1:22" s="186" customFormat="1">
      <c r="A3432" s="187"/>
      <c r="B3432" s="187"/>
      <c r="C3432" s="194"/>
      <c r="D3432" s="195"/>
      <c r="E3432" s="237"/>
      <c r="F3432" s="197"/>
      <c r="G3432" s="189"/>
      <c r="H3432" s="194"/>
      <c r="I3432" s="237"/>
      <c r="J3432" s="242"/>
      <c r="K3432" s="237"/>
      <c r="L3432" s="237"/>
      <c r="M3432" s="239"/>
      <c r="N3432" s="243"/>
      <c r="O3432" s="237"/>
      <c r="P3432" s="241"/>
      <c r="Q3432" s="244"/>
      <c r="R3432" s="237"/>
      <c r="S3432" s="237"/>
      <c r="T3432" s="241"/>
      <c r="U3432" s="192"/>
      <c r="V3432" s="227"/>
    </row>
    <row r="3433" spans="1:22" s="186" customFormat="1">
      <c r="A3433" s="187"/>
      <c r="B3433" s="187"/>
      <c r="C3433" s="194"/>
      <c r="D3433" s="195"/>
      <c r="E3433" s="237"/>
      <c r="F3433" s="197"/>
      <c r="G3433" s="189"/>
      <c r="H3433" s="194"/>
      <c r="I3433" s="237"/>
      <c r="J3433" s="242"/>
      <c r="K3433" s="237"/>
      <c r="L3433" s="237"/>
      <c r="M3433" s="239"/>
      <c r="N3433" s="243"/>
      <c r="O3433" s="237"/>
      <c r="P3433" s="241"/>
      <c r="Q3433" s="244"/>
      <c r="R3433" s="237"/>
      <c r="S3433" s="237"/>
      <c r="T3433" s="241"/>
      <c r="U3433" s="192"/>
      <c r="V3433" s="227"/>
    </row>
    <row r="3434" spans="1:22" s="186" customFormat="1">
      <c r="A3434" s="187"/>
      <c r="B3434" s="187"/>
      <c r="C3434" s="194"/>
      <c r="D3434" s="195"/>
      <c r="E3434" s="237"/>
      <c r="F3434" s="197"/>
      <c r="G3434" s="189"/>
      <c r="H3434" s="194"/>
      <c r="I3434" s="237"/>
      <c r="J3434" s="242"/>
      <c r="K3434" s="237"/>
      <c r="L3434" s="237"/>
      <c r="M3434" s="239"/>
      <c r="N3434" s="243"/>
      <c r="O3434" s="237"/>
      <c r="P3434" s="241"/>
      <c r="Q3434" s="244"/>
      <c r="R3434" s="237"/>
      <c r="S3434" s="237"/>
      <c r="T3434" s="241"/>
      <c r="U3434" s="192"/>
      <c r="V3434" s="227"/>
    </row>
    <row r="3435" spans="1:22" s="186" customFormat="1">
      <c r="A3435" s="187"/>
      <c r="B3435" s="187"/>
      <c r="C3435" s="194"/>
      <c r="D3435" s="195"/>
      <c r="E3435" s="237"/>
      <c r="F3435" s="197"/>
      <c r="G3435" s="189"/>
      <c r="H3435" s="194"/>
      <c r="I3435" s="237"/>
      <c r="J3435" s="242"/>
      <c r="K3435" s="237"/>
      <c r="L3435" s="237"/>
      <c r="M3435" s="239"/>
      <c r="N3435" s="243"/>
      <c r="O3435" s="237"/>
      <c r="P3435" s="241"/>
      <c r="Q3435" s="244"/>
      <c r="R3435" s="237"/>
      <c r="S3435" s="237"/>
      <c r="T3435" s="241"/>
      <c r="U3435" s="192"/>
      <c r="V3435" s="227"/>
    </row>
    <row r="3436" spans="1:22" s="186" customFormat="1">
      <c r="A3436" s="187"/>
      <c r="B3436" s="187"/>
      <c r="C3436" s="194"/>
      <c r="D3436" s="195"/>
      <c r="E3436" s="237"/>
      <c r="F3436" s="197"/>
      <c r="G3436" s="189"/>
      <c r="H3436" s="194"/>
      <c r="I3436" s="237"/>
      <c r="J3436" s="242"/>
      <c r="K3436" s="237"/>
      <c r="L3436" s="237"/>
      <c r="M3436" s="239"/>
      <c r="N3436" s="243"/>
      <c r="O3436" s="237"/>
      <c r="P3436" s="241"/>
      <c r="Q3436" s="244"/>
      <c r="R3436" s="237"/>
      <c r="S3436" s="237"/>
      <c r="T3436" s="241"/>
      <c r="U3436" s="192"/>
      <c r="V3436" s="227"/>
    </row>
    <row r="3437" spans="1:22" s="186" customFormat="1">
      <c r="A3437" s="187"/>
      <c r="B3437" s="187"/>
      <c r="C3437" s="194"/>
      <c r="D3437" s="195"/>
      <c r="E3437" s="237"/>
      <c r="F3437" s="197"/>
      <c r="G3437" s="189"/>
      <c r="H3437" s="194"/>
      <c r="I3437" s="237"/>
      <c r="J3437" s="242"/>
      <c r="K3437" s="237"/>
      <c r="L3437" s="237"/>
      <c r="M3437" s="239"/>
      <c r="N3437" s="243"/>
      <c r="O3437" s="237"/>
      <c r="P3437" s="241"/>
      <c r="Q3437" s="244"/>
      <c r="R3437" s="237"/>
      <c r="S3437" s="237"/>
      <c r="T3437" s="241"/>
      <c r="U3437" s="192"/>
      <c r="V3437" s="227"/>
    </row>
    <row r="3438" spans="1:22" s="186" customFormat="1">
      <c r="A3438" s="187"/>
      <c r="B3438" s="187"/>
      <c r="C3438" s="194"/>
      <c r="D3438" s="195"/>
      <c r="E3438" s="237"/>
      <c r="F3438" s="197"/>
      <c r="G3438" s="189"/>
      <c r="H3438" s="194"/>
      <c r="I3438" s="237"/>
      <c r="J3438" s="242"/>
      <c r="K3438" s="237"/>
      <c r="L3438" s="237"/>
      <c r="M3438" s="239"/>
      <c r="N3438" s="243"/>
      <c r="O3438" s="237"/>
      <c r="P3438" s="241"/>
      <c r="Q3438" s="244"/>
      <c r="R3438" s="237"/>
      <c r="S3438" s="237"/>
      <c r="T3438" s="241"/>
      <c r="U3438" s="192"/>
      <c r="V3438" s="227"/>
    </row>
    <row r="3439" spans="1:22" s="186" customFormat="1">
      <c r="A3439" s="187"/>
      <c r="B3439" s="187"/>
      <c r="C3439" s="194"/>
      <c r="D3439" s="195"/>
      <c r="E3439" s="237"/>
      <c r="F3439" s="197"/>
      <c r="G3439" s="189"/>
      <c r="H3439" s="194"/>
      <c r="I3439" s="237"/>
      <c r="J3439" s="242"/>
      <c r="K3439" s="237"/>
      <c r="L3439" s="237"/>
      <c r="M3439" s="239"/>
      <c r="N3439" s="243"/>
      <c r="O3439" s="237"/>
      <c r="P3439" s="241"/>
      <c r="Q3439" s="244"/>
      <c r="R3439" s="237"/>
      <c r="S3439" s="237"/>
      <c r="T3439" s="241"/>
      <c r="U3439" s="192"/>
      <c r="V3439" s="227"/>
    </row>
    <row r="3440" spans="1:22" s="186" customFormat="1">
      <c r="A3440" s="187"/>
      <c r="B3440" s="187"/>
      <c r="C3440" s="194"/>
      <c r="D3440" s="195"/>
      <c r="E3440" s="237"/>
      <c r="F3440" s="197"/>
      <c r="G3440" s="189"/>
      <c r="H3440" s="194"/>
      <c r="I3440" s="237"/>
      <c r="J3440" s="242"/>
      <c r="K3440" s="237"/>
      <c r="L3440" s="237"/>
      <c r="M3440" s="239"/>
      <c r="N3440" s="243"/>
      <c r="O3440" s="237"/>
      <c r="P3440" s="241"/>
      <c r="Q3440" s="244"/>
      <c r="R3440" s="237"/>
      <c r="S3440" s="237"/>
      <c r="T3440" s="241"/>
      <c r="U3440" s="192"/>
      <c r="V3440" s="227"/>
    </row>
    <row r="3441" spans="1:22" s="186" customFormat="1">
      <c r="A3441" s="187"/>
      <c r="B3441" s="187"/>
      <c r="C3441" s="194"/>
      <c r="D3441" s="195"/>
      <c r="E3441" s="237"/>
      <c r="F3441" s="197"/>
      <c r="G3441" s="189"/>
      <c r="H3441" s="194"/>
      <c r="I3441" s="237"/>
      <c r="J3441" s="242"/>
      <c r="K3441" s="237"/>
      <c r="L3441" s="237"/>
      <c r="M3441" s="239"/>
      <c r="N3441" s="243"/>
      <c r="O3441" s="237"/>
      <c r="P3441" s="241"/>
      <c r="Q3441" s="244"/>
      <c r="R3441" s="237"/>
      <c r="S3441" s="237"/>
      <c r="T3441" s="241"/>
      <c r="U3441" s="192"/>
      <c r="V3441" s="227"/>
    </row>
    <row r="3442" spans="1:22" s="186" customFormat="1">
      <c r="A3442" s="187"/>
      <c r="B3442" s="187"/>
      <c r="C3442" s="194"/>
      <c r="D3442" s="195"/>
      <c r="E3442" s="237"/>
      <c r="F3442" s="197"/>
      <c r="G3442" s="189"/>
      <c r="H3442" s="194"/>
      <c r="I3442" s="237"/>
      <c r="J3442" s="242"/>
      <c r="K3442" s="237"/>
      <c r="L3442" s="237"/>
      <c r="M3442" s="239"/>
      <c r="N3442" s="243"/>
      <c r="O3442" s="237"/>
      <c r="P3442" s="241"/>
      <c r="Q3442" s="244"/>
      <c r="R3442" s="237"/>
      <c r="S3442" s="237"/>
      <c r="T3442" s="241"/>
      <c r="U3442" s="192"/>
      <c r="V3442" s="227"/>
    </row>
    <row r="3443" spans="1:22" s="186" customFormat="1">
      <c r="A3443" s="187"/>
      <c r="B3443" s="187"/>
      <c r="C3443" s="194"/>
      <c r="D3443" s="195"/>
      <c r="E3443" s="237"/>
      <c r="F3443" s="197"/>
      <c r="G3443" s="189"/>
      <c r="H3443" s="194"/>
      <c r="I3443" s="237"/>
      <c r="J3443" s="242"/>
      <c r="K3443" s="237"/>
      <c r="L3443" s="237"/>
      <c r="M3443" s="239"/>
      <c r="N3443" s="243"/>
      <c r="O3443" s="237"/>
      <c r="P3443" s="241"/>
      <c r="Q3443" s="244"/>
      <c r="R3443" s="237"/>
      <c r="S3443" s="237"/>
      <c r="T3443" s="241"/>
      <c r="U3443" s="192"/>
      <c r="V3443" s="227"/>
    </row>
    <row r="3444" spans="1:22" s="186" customFormat="1">
      <c r="A3444" s="187"/>
      <c r="B3444" s="187"/>
      <c r="C3444" s="194"/>
      <c r="D3444" s="195"/>
      <c r="E3444" s="237"/>
      <c r="F3444" s="197"/>
      <c r="G3444" s="189"/>
      <c r="H3444" s="194"/>
      <c r="I3444" s="237"/>
      <c r="J3444" s="242"/>
      <c r="K3444" s="237"/>
      <c r="L3444" s="237"/>
      <c r="M3444" s="239"/>
      <c r="N3444" s="243"/>
      <c r="O3444" s="237"/>
      <c r="P3444" s="241"/>
      <c r="Q3444" s="244"/>
      <c r="R3444" s="237"/>
      <c r="S3444" s="237"/>
      <c r="T3444" s="241"/>
      <c r="U3444" s="192"/>
      <c r="V3444" s="227"/>
    </row>
    <row r="3445" spans="1:22" s="186" customFormat="1">
      <c r="A3445" s="187"/>
      <c r="B3445" s="187"/>
      <c r="C3445" s="194"/>
      <c r="D3445" s="195"/>
      <c r="E3445" s="237"/>
      <c r="F3445" s="197"/>
      <c r="G3445" s="189"/>
      <c r="H3445" s="194"/>
      <c r="I3445" s="237"/>
      <c r="J3445" s="242"/>
      <c r="K3445" s="237"/>
      <c r="L3445" s="237"/>
      <c r="M3445" s="239"/>
      <c r="N3445" s="243"/>
      <c r="O3445" s="237"/>
      <c r="P3445" s="241"/>
      <c r="Q3445" s="244"/>
      <c r="R3445" s="237"/>
      <c r="S3445" s="237"/>
      <c r="T3445" s="241"/>
      <c r="U3445" s="192"/>
      <c r="V3445" s="227"/>
    </row>
    <row r="3446" spans="1:22" s="186" customFormat="1">
      <c r="A3446" s="187"/>
      <c r="B3446" s="187"/>
      <c r="C3446" s="194"/>
      <c r="D3446" s="195"/>
      <c r="E3446" s="237"/>
      <c r="F3446" s="197"/>
      <c r="G3446" s="189"/>
      <c r="H3446" s="194"/>
      <c r="I3446" s="237"/>
      <c r="J3446" s="242"/>
      <c r="K3446" s="237"/>
      <c r="L3446" s="237"/>
      <c r="M3446" s="239"/>
      <c r="N3446" s="243"/>
      <c r="O3446" s="237"/>
      <c r="P3446" s="241"/>
      <c r="Q3446" s="244"/>
      <c r="R3446" s="237"/>
      <c r="S3446" s="237"/>
      <c r="T3446" s="241"/>
      <c r="U3446" s="192"/>
      <c r="V3446" s="227"/>
    </row>
    <row r="3447" spans="1:22" s="186" customFormat="1">
      <c r="A3447" s="187"/>
      <c r="B3447" s="187"/>
      <c r="C3447" s="194"/>
      <c r="D3447" s="195"/>
      <c r="E3447" s="237"/>
      <c r="F3447" s="197"/>
      <c r="G3447" s="189"/>
      <c r="H3447" s="194"/>
      <c r="I3447" s="237"/>
      <c r="J3447" s="242"/>
      <c r="K3447" s="237"/>
      <c r="L3447" s="237"/>
      <c r="M3447" s="239"/>
      <c r="N3447" s="243"/>
      <c r="O3447" s="237"/>
      <c r="P3447" s="241"/>
      <c r="Q3447" s="244"/>
      <c r="R3447" s="237"/>
      <c r="S3447" s="237"/>
      <c r="T3447" s="241"/>
      <c r="U3447" s="192"/>
      <c r="V3447" s="227"/>
    </row>
    <row r="3448" spans="1:22" s="186" customFormat="1">
      <c r="A3448" s="187"/>
      <c r="B3448" s="187"/>
      <c r="C3448" s="194"/>
      <c r="D3448" s="195"/>
      <c r="E3448" s="237"/>
      <c r="F3448" s="197"/>
      <c r="G3448" s="189"/>
      <c r="H3448" s="194"/>
      <c r="I3448" s="237"/>
      <c r="J3448" s="242"/>
      <c r="K3448" s="237"/>
      <c r="L3448" s="237"/>
      <c r="M3448" s="239"/>
      <c r="N3448" s="243"/>
      <c r="O3448" s="237"/>
      <c r="P3448" s="241"/>
      <c r="Q3448" s="244"/>
      <c r="R3448" s="237"/>
      <c r="S3448" s="237"/>
      <c r="T3448" s="241"/>
      <c r="U3448" s="192"/>
      <c r="V3448" s="227"/>
    </row>
    <row r="3449" spans="1:22" s="186" customFormat="1">
      <c r="A3449" s="187"/>
      <c r="B3449" s="187"/>
      <c r="C3449" s="194"/>
      <c r="D3449" s="195"/>
      <c r="E3449" s="237"/>
      <c r="F3449" s="197"/>
      <c r="G3449" s="189"/>
      <c r="H3449" s="194"/>
      <c r="I3449" s="237"/>
      <c r="J3449" s="242"/>
      <c r="K3449" s="237"/>
      <c r="L3449" s="237"/>
      <c r="M3449" s="239"/>
      <c r="N3449" s="243"/>
      <c r="O3449" s="237"/>
      <c r="P3449" s="241"/>
      <c r="Q3449" s="244"/>
      <c r="R3449" s="237"/>
      <c r="S3449" s="237"/>
      <c r="T3449" s="241"/>
      <c r="U3449" s="192"/>
      <c r="V3449" s="227"/>
    </row>
    <row r="3450" spans="1:22" s="186" customFormat="1">
      <c r="A3450" s="187"/>
      <c r="B3450" s="187"/>
      <c r="C3450" s="194"/>
      <c r="D3450" s="195"/>
      <c r="E3450" s="237"/>
      <c r="F3450" s="197"/>
      <c r="G3450" s="189"/>
      <c r="H3450" s="194"/>
      <c r="I3450" s="237"/>
      <c r="J3450" s="242"/>
      <c r="K3450" s="237"/>
      <c r="L3450" s="237"/>
      <c r="M3450" s="239"/>
      <c r="N3450" s="243"/>
      <c r="O3450" s="237"/>
      <c r="P3450" s="241"/>
      <c r="Q3450" s="244"/>
      <c r="R3450" s="237"/>
      <c r="S3450" s="237"/>
      <c r="T3450" s="241"/>
      <c r="U3450" s="192"/>
      <c r="V3450" s="227"/>
    </row>
    <row r="3451" spans="1:22" s="186" customFormat="1">
      <c r="A3451" s="187"/>
      <c r="B3451" s="187"/>
      <c r="C3451" s="194"/>
      <c r="D3451" s="195"/>
      <c r="E3451" s="237"/>
      <c r="F3451" s="197"/>
      <c r="G3451" s="189"/>
      <c r="H3451" s="194"/>
      <c r="I3451" s="237"/>
      <c r="J3451" s="242"/>
      <c r="K3451" s="237"/>
      <c r="L3451" s="237"/>
      <c r="M3451" s="239"/>
      <c r="N3451" s="243"/>
      <c r="O3451" s="237"/>
      <c r="P3451" s="241"/>
      <c r="Q3451" s="244"/>
      <c r="R3451" s="237"/>
      <c r="S3451" s="237"/>
      <c r="T3451" s="241"/>
      <c r="U3451" s="192"/>
      <c r="V3451" s="227"/>
    </row>
    <row r="3452" spans="1:22" s="186" customFormat="1">
      <c r="A3452" s="187"/>
      <c r="B3452" s="187"/>
      <c r="C3452" s="194"/>
      <c r="D3452" s="195"/>
      <c r="E3452" s="237"/>
      <c r="F3452" s="197"/>
      <c r="G3452" s="189"/>
      <c r="H3452" s="194"/>
      <c r="I3452" s="237"/>
      <c r="J3452" s="242"/>
      <c r="K3452" s="237"/>
      <c r="L3452" s="237"/>
      <c r="M3452" s="239"/>
      <c r="N3452" s="243"/>
      <c r="O3452" s="237"/>
      <c r="P3452" s="241"/>
      <c r="Q3452" s="244"/>
      <c r="R3452" s="237"/>
      <c r="S3452" s="237"/>
      <c r="T3452" s="241"/>
      <c r="U3452" s="192"/>
      <c r="V3452" s="227"/>
    </row>
    <row r="3453" spans="1:22" s="186" customFormat="1">
      <c r="A3453" s="187"/>
      <c r="B3453" s="187"/>
      <c r="C3453" s="194"/>
      <c r="D3453" s="195"/>
      <c r="E3453" s="237"/>
      <c r="F3453" s="197"/>
      <c r="G3453" s="189"/>
      <c r="H3453" s="194"/>
      <c r="I3453" s="237"/>
      <c r="J3453" s="242"/>
      <c r="K3453" s="237"/>
      <c r="L3453" s="237"/>
      <c r="M3453" s="239"/>
      <c r="N3453" s="243"/>
      <c r="O3453" s="237"/>
      <c r="P3453" s="241"/>
      <c r="Q3453" s="244"/>
      <c r="R3453" s="237"/>
      <c r="S3453" s="237"/>
      <c r="T3453" s="241"/>
      <c r="U3453" s="192"/>
      <c r="V3453" s="227"/>
    </row>
    <row r="3454" spans="1:22" s="186" customFormat="1">
      <c r="A3454" s="187"/>
      <c r="B3454" s="187"/>
      <c r="C3454" s="194"/>
      <c r="D3454" s="195"/>
      <c r="E3454" s="237"/>
      <c r="F3454" s="197"/>
      <c r="G3454" s="189"/>
      <c r="H3454" s="194"/>
      <c r="I3454" s="237"/>
      <c r="J3454" s="242"/>
      <c r="K3454" s="237"/>
      <c r="L3454" s="237"/>
      <c r="M3454" s="239"/>
      <c r="N3454" s="243"/>
      <c r="O3454" s="237"/>
      <c r="P3454" s="241"/>
      <c r="Q3454" s="244"/>
      <c r="R3454" s="237"/>
      <c r="S3454" s="237"/>
      <c r="T3454" s="241"/>
      <c r="U3454" s="192"/>
      <c r="V3454" s="227"/>
    </row>
    <row r="3455" spans="1:22" s="186" customFormat="1">
      <c r="A3455" s="187"/>
      <c r="B3455" s="187"/>
      <c r="C3455" s="194"/>
      <c r="D3455" s="195"/>
      <c r="E3455" s="237"/>
      <c r="F3455" s="197"/>
      <c r="G3455" s="189"/>
      <c r="H3455" s="194"/>
      <c r="I3455" s="237"/>
      <c r="J3455" s="242"/>
      <c r="K3455" s="237"/>
      <c r="L3455" s="237"/>
      <c r="M3455" s="239"/>
      <c r="N3455" s="243"/>
      <c r="O3455" s="237"/>
      <c r="P3455" s="241"/>
      <c r="Q3455" s="244"/>
      <c r="R3455" s="237"/>
      <c r="S3455" s="237"/>
      <c r="T3455" s="241"/>
      <c r="U3455" s="192"/>
      <c r="V3455" s="227"/>
    </row>
    <row r="3456" spans="1:22" s="186" customFormat="1">
      <c r="A3456" s="187"/>
      <c r="B3456" s="187"/>
      <c r="C3456" s="194"/>
      <c r="D3456" s="195"/>
      <c r="E3456" s="237"/>
      <c r="F3456" s="197"/>
      <c r="G3456" s="189"/>
      <c r="H3456" s="194"/>
      <c r="I3456" s="237"/>
      <c r="J3456" s="242"/>
      <c r="K3456" s="237"/>
      <c r="L3456" s="237"/>
      <c r="M3456" s="239"/>
      <c r="N3456" s="243"/>
      <c r="O3456" s="237"/>
      <c r="P3456" s="241"/>
      <c r="Q3456" s="244"/>
      <c r="R3456" s="237"/>
      <c r="S3456" s="237"/>
      <c r="T3456" s="241"/>
      <c r="U3456" s="192"/>
      <c r="V3456" s="227"/>
    </row>
    <row r="3457" spans="1:22" s="186" customFormat="1">
      <c r="A3457" s="187"/>
      <c r="B3457" s="187"/>
      <c r="C3457" s="194"/>
      <c r="D3457" s="195"/>
      <c r="E3457" s="237"/>
      <c r="F3457" s="197"/>
      <c r="G3457" s="189"/>
      <c r="H3457" s="194"/>
      <c r="I3457" s="237"/>
      <c r="J3457" s="242"/>
      <c r="K3457" s="237"/>
      <c r="L3457" s="237"/>
      <c r="M3457" s="239"/>
      <c r="N3457" s="243"/>
      <c r="O3457" s="237"/>
      <c r="P3457" s="241"/>
      <c r="Q3457" s="244"/>
      <c r="R3457" s="237"/>
      <c r="S3457" s="237"/>
      <c r="T3457" s="241"/>
      <c r="U3457" s="192"/>
      <c r="V3457" s="227"/>
    </row>
    <row r="3458" spans="1:22" s="186" customFormat="1">
      <c r="A3458" s="187"/>
      <c r="B3458" s="187"/>
      <c r="C3458" s="194"/>
      <c r="D3458" s="195"/>
      <c r="E3458" s="237"/>
      <c r="F3458" s="197"/>
      <c r="G3458" s="189"/>
      <c r="H3458" s="194"/>
      <c r="I3458" s="237"/>
      <c r="J3458" s="242"/>
      <c r="K3458" s="237"/>
      <c r="L3458" s="237"/>
      <c r="M3458" s="239"/>
      <c r="N3458" s="243"/>
      <c r="O3458" s="237"/>
      <c r="P3458" s="241"/>
      <c r="Q3458" s="244"/>
      <c r="R3458" s="237"/>
      <c r="S3458" s="237"/>
      <c r="T3458" s="241"/>
      <c r="U3458" s="192"/>
      <c r="V3458" s="227"/>
    </row>
    <row r="3459" spans="1:22" s="186" customFormat="1">
      <c r="A3459" s="187"/>
      <c r="B3459" s="187"/>
      <c r="C3459" s="194"/>
      <c r="D3459" s="195"/>
      <c r="E3459" s="237"/>
      <c r="F3459" s="197"/>
      <c r="G3459" s="189"/>
      <c r="H3459" s="194"/>
      <c r="I3459" s="237"/>
      <c r="J3459" s="242"/>
      <c r="K3459" s="237"/>
      <c r="L3459" s="237"/>
      <c r="M3459" s="239"/>
      <c r="N3459" s="243"/>
      <c r="O3459" s="237"/>
      <c r="P3459" s="241"/>
      <c r="Q3459" s="244"/>
      <c r="R3459" s="237"/>
      <c r="S3459" s="237"/>
      <c r="T3459" s="241"/>
      <c r="U3459" s="192"/>
      <c r="V3459" s="227"/>
    </row>
    <row r="3460" spans="1:22" s="186" customFormat="1">
      <c r="A3460" s="187"/>
      <c r="B3460" s="187"/>
      <c r="C3460" s="194"/>
      <c r="D3460" s="195"/>
      <c r="E3460" s="237"/>
      <c r="F3460" s="197"/>
      <c r="G3460" s="189"/>
      <c r="H3460" s="194"/>
      <c r="I3460" s="237"/>
      <c r="J3460" s="242"/>
      <c r="K3460" s="237"/>
      <c r="L3460" s="237"/>
      <c r="M3460" s="239"/>
      <c r="N3460" s="243"/>
      <c r="O3460" s="237"/>
      <c r="P3460" s="241"/>
      <c r="Q3460" s="244"/>
      <c r="R3460" s="237"/>
      <c r="S3460" s="237"/>
      <c r="T3460" s="241"/>
      <c r="U3460" s="192"/>
      <c r="V3460" s="227"/>
    </row>
    <row r="3461" spans="1:22" s="186" customFormat="1">
      <c r="A3461" s="187"/>
      <c r="B3461" s="187"/>
      <c r="C3461" s="194"/>
      <c r="D3461" s="195"/>
      <c r="E3461" s="237"/>
      <c r="F3461" s="197"/>
      <c r="G3461" s="189"/>
      <c r="H3461" s="194"/>
      <c r="I3461" s="237"/>
      <c r="J3461" s="242"/>
      <c r="K3461" s="237"/>
      <c r="L3461" s="237"/>
      <c r="M3461" s="239"/>
      <c r="N3461" s="243"/>
      <c r="O3461" s="237"/>
      <c r="P3461" s="241"/>
      <c r="Q3461" s="244"/>
      <c r="R3461" s="237"/>
      <c r="S3461" s="237"/>
      <c r="T3461" s="241"/>
      <c r="U3461" s="192"/>
      <c r="V3461" s="227"/>
    </row>
    <row r="3462" spans="1:22" s="186" customFormat="1">
      <c r="A3462" s="187"/>
      <c r="B3462" s="187"/>
      <c r="C3462" s="194"/>
      <c r="D3462" s="195"/>
      <c r="E3462" s="237"/>
      <c r="F3462" s="197"/>
      <c r="G3462" s="189"/>
      <c r="H3462" s="194"/>
      <c r="I3462" s="237"/>
      <c r="J3462" s="242"/>
      <c r="K3462" s="237"/>
      <c r="L3462" s="237"/>
      <c r="M3462" s="239"/>
      <c r="N3462" s="243"/>
      <c r="O3462" s="237"/>
      <c r="P3462" s="241"/>
      <c r="Q3462" s="244"/>
      <c r="R3462" s="237"/>
      <c r="S3462" s="237"/>
      <c r="T3462" s="241"/>
      <c r="U3462" s="192"/>
      <c r="V3462" s="227"/>
    </row>
    <row r="3463" spans="1:22" s="186" customFormat="1">
      <c r="A3463" s="187"/>
      <c r="B3463" s="187"/>
      <c r="C3463" s="194"/>
      <c r="D3463" s="195"/>
      <c r="E3463" s="237"/>
      <c r="F3463" s="197"/>
      <c r="G3463" s="189"/>
      <c r="H3463" s="194"/>
      <c r="I3463" s="237"/>
      <c r="J3463" s="242"/>
      <c r="K3463" s="237"/>
      <c r="L3463" s="237"/>
      <c r="M3463" s="239"/>
      <c r="N3463" s="243"/>
      <c r="O3463" s="237"/>
      <c r="P3463" s="241"/>
      <c r="Q3463" s="244"/>
      <c r="R3463" s="237"/>
      <c r="S3463" s="237"/>
      <c r="T3463" s="241"/>
      <c r="U3463" s="192"/>
      <c r="V3463" s="227"/>
    </row>
    <row r="3464" spans="1:22" s="186" customFormat="1">
      <c r="A3464" s="187"/>
      <c r="B3464" s="187"/>
      <c r="C3464" s="194"/>
      <c r="D3464" s="195"/>
      <c r="E3464" s="237"/>
      <c r="F3464" s="197"/>
      <c r="G3464" s="189"/>
      <c r="H3464" s="194"/>
      <c r="I3464" s="237"/>
      <c r="J3464" s="242"/>
      <c r="K3464" s="237"/>
      <c r="L3464" s="237"/>
      <c r="M3464" s="239"/>
      <c r="N3464" s="243"/>
      <c r="O3464" s="237"/>
      <c r="P3464" s="241"/>
      <c r="Q3464" s="244"/>
      <c r="R3464" s="237"/>
      <c r="S3464" s="237"/>
      <c r="T3464" s="241"/>
      <c r="U3464" s="192"/>
      <c r="V3464" s="227"/>
    </row>
    <row r="3465" spans="1:22" s="186" customFormat="1">
      <c r="A3465" s="187"/>
      <c r="B3465" s="187"/>
      <c r="C3465" s="194"/>
      <c r="D3465" s="195"/>
      <c r="E3465" s="237"/>
      <c r="F3465" s="197"/>
      <c r="G3465" s="189"/>
      <c r="H3465" s="194"/>
      <c r="I3465" s="237"/>
      <c r="J3465" s="242"/>
      <c r="K3465" s="237"/>
      <c r="L3465" s="237"/>
      <c r="M3465" s="239"/>
      <c r="N3465" s="243"/>
      <c r="O3465" s="237"/>
      <c r="P3465" s="241"/>
      <c r="Q3465" s="244"/>
      <c r="R3465" s="237"/>
      <c r="S3465" s="237"/>
      <c r="T3465" s="241"/>
      <c r="U3465" s="192"/>
      <c r="V3465" s="227"/>
    </row>
    <row r="3466" spans="1:22" s="186" customFormat="1">
      <c r="A3466" s="187"/>
      <c r="B3466" s="187"/>
      <c r="C3466" s="194"/>
      <c r="D3466" s="195"/>
      <c r="E3466" s="237"/>
      <c r="F3466" s="197"/>
      <c r="G3466" s="189"/>
      <c r="H3466" s="194"/>
      <c r="I3466" s="237"/>
      <c r="J3466" s="242"/>
      <c r="K3466" s="237"/>
      <c r="L3466" s="237"/>
      <c r="M3466" s="239"/>
      <c r="N3466" s="243"/>
      <c r="O3466" s="237"/>
      <c r="P3466" s="241"/>
      <c r="Q3466" s="244"/>
      <c r="R3466" s="237"/>
      <c r="S3466" s="237"/>
      <c r="T3466" s="241"/>
      <c r="U3466" s="192"/>
      <c r="V3466" s="227"/>
    </row>
    <row r="3467" spans="1:22" s="186" customFormat="1">
      <c r="A3467" s="187"/>
      <c r="B3467" s="187"/>
      <c r="C3467" s="194"/>
      <c r="D3467" s="195"/>
      <c r="E3467" s="237"/>
      <c r="F3467" s="197"/>
      <c r="G3467" s="189"/>
      <c r="H3467" s="194"/>
      <c r="I3467" s="237"/>
      <c r="J3467" s="242"/>
      <c r="K3467" s="237"/>
      <c r="L3467" s="237"/>
      <c r="M3467" s="239"/>
      <c r="N3467" s="243"/>
      <c r="O3467" s="237"/>
      <c r="P3467" s="241"/>
      <c r="Q3467" s="244"/>
      <c r="R3467" s="237"/>
      <c r="S3467" s="237"/>
      <c r="T3467" s="241"/>
      <c r="U3467" s="192"/>
      <c r="V3467" s="227"/>
    </row>
    <row r="3468" spans="1:22" s="186" customFormat="1">
      <c r="A3468" s="187"/>
      <c r="B3468" s="187"/>
      <c r="C3468" s="194"/>
      <c r="D3468" s="195"/>
      <c r="E3468" s="237"/>
      <c r="F3468" s="197"/>
      <c r="G3468" s="189"/>
      <c r="H3468" s="194"/>
      <c r="I3468" s="237"/>
      <c r="J3468" s="242"/>
      <c r="K3468" s="237"/>
      <c r="L3468" s="237"/>
      <c r="M3468" s="239"/>
      <c r="N3468" s="243"/>
      <c r="O3468" s="237"/>
      <c r="P3468" s="241"/>
      <c r="Q3468" s="244"/>
      <c r="R3468" s="237"/>
      <c r="S3468" s="237"/>
      <c r="T3468" s="241"/>
      <c r="U3468" s="192"/>
      <c r="V3468" s="227"/>
    </row>
    <row r="3469" spans="1:22" s="186" customFormat="1">
      <c r="A3469" s="187"/>
      <c r="B3469" s="187"/>
      <c r="C3469" s="194"/>
      <c r="D3469" s="195"/>
      <c r="E3469" s="237"/>
      <c r="F3469" s="197"/>
      <c r="G3469" s="189"/>
      <c r="H3469" s="194"/>
      <c r="I3469" s="237"/>
      <c r="J3469" s="242"/>
      <c r="K3469" s="237"/>
      <c r="L3469" s="237"/>
      <c r="M3469" s="239"/>
      <c r="N3469" s="243"/>
      <c r="O3469" s="237"/>
      <c r="P3469" s="241"/>
      <c r="Q3469" s="244"/>
      <c r="R3469" s="237"/>
      <c r="S3469" s="237"/>
      <c r="T3469" s="241"/>
      <c r="U3469" s="192"/>
      <c r="V3469" s="227"/>
    </row>
    <row r="3470" spans="1:22" s="186" customFormat="1">
      <c r="A3470" s="187"/>
      <c r="B3470" s="187"/>
      <c r="C3470" s="194"/>
      <c r="D3470" s="195"/>
      <c r="E3470" s="237"/>
      <c r="F3470" s="197"/>
      <c r="G3470" s="189"/>
      <c r="H3470" s="194"/>
      <c r="I3470" s="237"/>
      <c r="J3470" s="242"/>
      <c r="K3470" s="237"/>
      <c r="L3470" s="237"/>
      <c r="M3470" s="239"/>
      <c r="N3470" s="243"/>
      <c r="O3470" s="237"/>
      <c r="P3470" s="241"/>
      <c r="Q3470" s="244"/>
      <c r="R3470" s="237"/>
      <c r="S3470" s="237"/>
      <c r="T3470" s="241"/>
      <c r="U3470" s="192"/>
      <c r="V3470" s="227"/>
    </row>
    <row r="3471" spans="1:22" s="186" customFormat="1">
      <c r="A3471" s="187"/>
      <c r="B3471" s="187"/>
      <c r="C3471" s="194"/>
      <c r="D3471" s="195"/>
      <c r="E3471" s="237"/>
      <c r="F3471" s="197"/>
      <c r="G3471" s="189"/>
      <c r="H3471" s="194"/>
      <c r="I3471" s="237"/>
      <c r="J3471" s="242"/>
      <c r="K3471" s="237"/>
      <c r="L3471" s="237"/>
      <c r="M3471" s="239"/>
      <c r="N3471" s="243"/>
      <c r="O3471" s="237"/>
      <c r="P3471" s="241"/>
      <c r="Q3471" s="244"/>
      <c r="R3471" s="237"/>
      <c r="S3471" s="237"/>
      <c r="T3471" s="241"/>
      <c r="U3471" s="192"/>
      <c r="V3471" s="227"/>
    </row>
    <row r="3472" spans="1:22" s="186" customFormat="1">
      <c r="A3472" s="187"/>
      <c r="B3472" s="187"/>
      <c r="C3472" s="194"/>
      <c r="D3472" s="195"/>
      <c r="E3472" s="237"/>
      <c r="F3472" s="197"/>
      <c r="G3472" s="189"/>
      <c r="H3472" s="194"/>
      <c r="I3472" s="237"/>
      <c r="J3472" s="242"/>
      <c r="K3472" s="237"/>
      <c r="L3472" s="237"/>
      <c r="M3472" s="239"/>
      <c r="N3472" s="243"/>
      <c r="O3472" s="237"/>
      <c r="P3472" s="241"/>
      <c r="Q3472" s="244"/>
      <c r="R3472" s="237"/>
      <c r="S3472" s="237"/>
      <c r="T3472" s="241"/>
      <c r="U3472" s="192"/>
      <c r="V3472" s="227"/>
    </row>
    <row r="3473" spans="1:22" s="186" customFormat="1">
      <c r="A3473" s="187"/>
      <c r="B3473" s="187"/>
      <c r="C3473" s="194"/>
      <c r="D3473" s="195"/>
      <c r="E3473" s="237"/>
      <c r="F3473" s="197"/>
      <c r="G3473" s="189"/>
      <c r="H3473" s="194"/>
      <c r="I3473" s="237"/>
      <c r="J3473" s="242"/>
      <c r="K3473" s="237"/>
      <c r="L3473" s="237"/>
      <c r="M3473" s="239"/>
      <c r="N3473" s="243"/>
      <c r="O3473" s="237"/>
      <c r="P3473" s="241"/>
      <c r="Q3473" s="244"/>
      <c r="R3473" s="237"/>
      <c r="S3473" s="237"/>
      <c r="T3473" s="241"/>
      <c r="U3473" s="192"/>
      <c r="V3473" s="227"/>
    </row>
    <row r="3474" spans="1:22" s="186" customFormat="1">
      <c r="A3474" s="187"/>
      <c r="B3474" s="187"/>
      <c r="C3474" s="194"/>
      <c r="D3474" s="195"/>
      <c r="E3474" s="237"/>
      <c r="F3474" s="197"/>
      <c r="G3474" s="189"/>
      <c r="H3474" s="194"/>
      <c r="I3474" s="237"/>
      <c r="J3474" s="242"/>
      <c r="K3474" s="237"/>
      <c r="L3474" s="237"/>
      <c r="M3474" s="239"/>
      <c r="N3474" s="243"/>
      <c r="O3474" s="237"/>
      <c r="P3474" s="241"/>
      <c r="Q3474" s="244"/>
      <c r="R3474" s="237"/>
      <c r="S3474" s="237"/>
      <c r="T3474" s="241"/>
      <c r="U3474" s="192"/>
      <c r="V3474" s="227"/>
    </row>
    <row r="3475" spans="1:22" s="186" customFormat="1">
      <c r="A3475" s="187"/>
      <c r="B3475" s="187"/>
      <c r="C3475" s="194"/>
      <c r="D3475" s="195"/>
      <c r="E3475" s="237"/>
      <c r="F3475" s="197"/>
      <c r="G3475" s="189"/>
      <c r="H3475" s="194"/>
      <c r="I3475" s="237"/>
      <c r="J3475" s="242"/>
      <c r="K3475" s="237"/>
      <c r="L3475" s="237"/>
      <c r="M3475" s="239"/>
      <c r="N3475" s="243"/>
      <c r="O3475" s="237"/>
      <c r="P3475" s="241"/>
      <c r="Q3475" s="244"/>
      <c r="R3475" s="237"/>
      <c r="S3475" s="237"/>
      <c r="T3475" s="241"/>
      <c r="U3475" s="192"/>
      <c r="V3475" s="227"/>
    </row>
    <row r="3476" spans="1:22" s="186" customFormat="1">
      <c r="A3476" s="187"/>
      <c r="B3476" s="187"/>
      <c r="C3476" s="194"/>
      <c r="D3476" s="195"/>
      <c r="E3476" s="237"/>
      <c r="F3476" s="197"/>
      <c r="G3476" s="189"/>
      <c r="H3476" s="194"/>
      <c r="I3476" s="237"/>
      <c r="J3476" s="242"/>
      <c r="K3476" s="237"/>
      <c r="L3476" s="237"/>
      <c r="M3476" s="239"/>
      <c r="N3476" s="243"/>
      <c r="O3476" s="237"/>
      <c r="P3476" s="241"/>
      <c r="Q3476" s="244"/>
      <c r="R3476" s="237"/>
      <c r="S3476" s="237"/>
      <c r="T3476" s="241"/>
      <c r="U3476" s="192"/>
      <c r="V3476" s="227"/>
    </row>
    <row r="3477" spans="1:22" s="186" customFormat="1">
      <c r="A3477" s="187"/>
      <c r="B3477" s="187"/>
      <c r="C3477" s="194"/>
      <c r="D3477" s="195"/>
      <c r="E3477" s="237"/>
      <c r="F3477" s="197"/>
      <c r="G3477" s="189"/>
      <c r="H3477" s="194"/>
      <c r="I3477" s="237"/>
      <c r="J3477" s="242"/>
      <c r="K3477" s="237"/>
      <c r="L3477" s="237"/>
      <c r="M3477" s="239"/>
      <c r="N3477" s="243"/>
      <c r="O3477" s="237"/>
      <c r="P3477" s="241"/>
      <c r="Q3477" s="244"/>
      <c r="R3477" s="237"/>
      <c r="S3477" s="237"/>
      <c r="T3477" s="241"/>
      <c r="U3477" s="192"/>
      <c r="V3477" s="227"/>
    </row>
    <row r="3478" spans="1:22" s="186" customFormat="1">
      <c r="A3478" s="187"/>
      <c r="B3478" s="187"/>
      <c r="C3478" s="194"/>
      <c r="D3478" s="195"/>
      <c r="E3478" s="237"/>
      <c r="F3478" s="197"/>
      <c r="G3478" s="189"/>
      <c r="H3478" s="194"/>
      <c r="I3478" s="237"/>
      <c r="J3478" s="242"/>
      <c r="K3478" s="237"/>
      <c r="L3478" s="237"/>
      <c r="M3478" s="239"/>
      <c r="N3478" s="243"/>
      <c r="O3478" s="237"/>
      <c r="P3478" s="241"/>
      <c r="Q3478" s="244"/>
      <c r="R3478" s="237"/>
      <c r="S3478" s="237"/>
      <c r="T3478" s="241"/>
      <c r="U3478" s="192"/>
      <c r="V3478" s="227"/>
    </row>
    <row r="3479" spans="1:22" s="186" customFormat="1">
      <c r="A3479" s="187"/>
      <c r="B3479" s="187"/>
      <c r="C3479" s="194"/>
      <c r="D3479" s="195"/>
      <c r="E3479" s="237"/>
      <c r="F3479" s="197"/>
      <c r="G3479" s="189"/>
      <c r="H3479" s="194"/>
      <c r="I3479" s="237"/>
      <c r="J3479" s="242"/>
      <c r="K3479" s="237"/>
      <c r="L3479" s="237"/>
      <c r="M3479" s="239"/>
      <c r="N3479" s="243"/>
      <c r="O3479" s="237"/>
      <c r="P3479" s="241"/>
      <c r="Q3479" s="244"/>
      <c r="R3479" s="237"/>
      <c r="S3479" s="237"/>
      <c r="T3479" s="241"/>
      <c r="U3479" s="192"/>
      <c r="V3479" s="227"/>
    </row>
    <row r="3480" spans="1:22" s="186" customFormat="1">
      <c r="A3480" s="187"/>
      <c r="B3480" s="187"/>
      <c r="C3480" s="194"/>
      <c r="D3480" s="195"/>
      <c r="E3480" s="237"/>
      <c r="F3480" s="197"/>
      <c r="G3480" s="189"/>
      <c r="H3480" s="194"/>
      <c r="I3480" s="237"/>
      <c r="J3480" s="242"/>
      <c r="K3480" s="237"/>
      <c r="L3480" s="237"/>
      <c r="M3480" s="239"/>
      <c r="N3480" s="243"/>
      <c r="O3480" s="237"/>
      <c r="P3480" s="241"/>
      <c r="Q3480" s="244"/>
      <c r="R3480" s="237"/>
      <c r="S3480" s="237"/>
      <c r="T3480" s="241"/>
      <c r="U3480" s="192"/>
      <c r="V3480" s="227"/>
    </row>
    <row r="3481" spans="1:22" s="186" customFormat="1">
      <c r="A3481" s="187"/>
      <c r="B3481" s="187"/>
      <c r="C3481" s="194"/>
      <c r="D3481" s="195"/>
      <c r="E3481" s="237"/>
      <c r="F3481" s="197"/>
      <c r="G3481" s="189"/>
      <c r="H3481" s="194"/>
      <c r="I3481" s="237"/>
      <c r="J3481" s="242"/>
      <c r="K3481" s="237"/>
      <c r="L3481" s="237"/>
      <c r="M3481" s="239"/>
      <c r="N3481" s="243"/>
      <c r="O3481" s="237"/>
      <c r="P3481" s="241"/>
      <c r="Q3481" s="244"/>
      <c r="R3481" s="237"/>
      <c r="S3481" s="237"/>
      <c r="T3481" s="241"/>
      <c r="U3481" s="192"/>
      <c r="V3481" s="227"/>
    </row>
    <row r="3482" spans="1:22" s="186" customFormat="1">
      <c r="A3482" s="187"/>
      <c r="B3482" s="187"/>
      <c r="C3482" s="194"/>
      <c r="D3482" s="195"/>
      <c r="E3482" s="237"/>
      <c r="F3482" s="197"/>
      <c r="G3482" s="189"/>
      <c r="H3482" s="194"/>
      <c r="I3482" s="237"/>
      <c r="J3482" s="242"/>
      <c r="K3482" s="237"/>
      <c r="L3482" s="237"/>
      <c r="M3482" s="239"/>
      <c r="N3482" s="243"/>
      <c r="O3482" s="237"/>
      <c r="P3482" s="241"/>
      <c r="Q3482" s="244"/>
      <c r="R3482" s="237"/>
      <c r="S3482" s="237"/>
      <c r="T3482" s="241"/>
      <c r="U3482" s="192"/>
      <c r="V3482" s="227"/>
    </row>
    <row r="3483" spans="1:22" s="186" customFormat="1">
      <c r="A3483" s="187"/>
      <c r="B3483" s="187"/>
      <c r="C3483" s="194"/>
      <c r="D3483" s="195"/>
      <c r="E3483" s="237"/>
      <c r="F3483" s="197"/>
      <c r="G3483" s="189"/>
      <c r="H3483" s="194"/>
      <c r="I3483" s="237"/>
      <c r="J3483" s="242"/>
      <c r="K3483" s="237"/>
      <c r="L3483" s="237"/>
      <c r="M3483" s="239"/>
      <c r="N3483" s="243"/>
      <c r="O3483" s="237"/>
      <c r="P3483" s="241"/>
      <c r="Q3483" s="244"/>
      <c r="R3483" s="237"/>
      <c r="S3483" s="237"/>
      <c r="T3483" s="241"/>
      <c r="U3483" s="192"/>
      <c r="V3483" s="227"/>
    </row>
    <row r="3484" spans="1:22" s="186" customFormat="1">
      <c r="A3484" s="187"/>
      <c r="B3484" s="187"/>
      <c r="C3484" s="194"/>
      <c r="D3484" s="195"/>
      <c r="E3484" s="237"/>
      <c r="F3484" s="197"/>
      <c r="G3484" s="189"/>
      <c r="H3484" s="194"/>
      <c r="I3484" s="237"/>
      <c r="J3484" s="242"/>
      <c r="K3484" s="237"/>
      <c r="L3484" s="237"/>
      <c r="M3484" s="239"/>
      <c r="N3484" s="243"/>
      <c r="O3484" s="237"/>
      <c r="P3484" s="241"/>
      <c r="Q3484" s="244"/>
      <c r="R3484" s="237"/>
      <c r="S3484" s="237"/>
      <c r="T3484" s="241"/>
      <c r="U3484" s="192"/>
      <c r="V3484" s="227"/>
    </row>
    <row r="3485" spans="1:22" s="186" customFormat="1">
      <c r="A3485" s="187"/>
      <c r="B3485" s="187"/>
      <c r="C3485" s="194"/>
      <c r="D3485" s="195"/>
      <c r="E3485" s="237"/>
      <c r="F3485" s="197"/>
      <c r="G3485" s="189"/>
      <c r="H3485" s="194"/>
      <c r="I3485" s="237"/>
      <c r="J3485" s="242"/>
      <c r="K3485" s="237"/>
      <c r="L3485" s="237"/>
      <c r="M3485" s="239"/>
      <c r="N3485" s="243"/>
      <c r="O3485" s="237"/>
      <c r="P3485" s="241"/>
      <c r="Q3485" s="244"/>
      <c r="R3485" s="237"/>
      <c r="S3485" s="237"/>
      <c r="T3485" s="241"/>
      <c r="U3485" s="192"/>
      <c r="V3485" s="227"/>
    </row>
    <row r="3486" spans="1:22" s="186" customFormat="1">
      <c r="A3486" s="187"/>
      <c r="B3486" s="187"/>
      <c r="C3486" s="194"/>
      <c r="D3486" s="195"/>
      <c r="E3486" s="237"/>
      <c r="F3486" s="197"/>
      <c r="G3486" s="189"/>
      <c r="H3486" s="194"/>
      <c r="I3486" s="237"/>
      <c r="J3486" s="242"/>
      <c r="K3486" s="237"/>
      <c r="L3486" s="237"/>
      <c r="M3486" s="239"/>
      <c r="N3486" s="243"/>
      <c r="O3486" s="237"/>
      <c r="P3486" s="241"/>
      <c r="Q3486" s="244"/>
      <c r="R3486" s="237"/>
      <c r="S3486" s="237"/>
      <c r="T3486" s="241"/>
      <c r="U3486" s="192"/>
      <c r="V3486" s="227"/>
    </row>
    <row r="3487" spans="1:22" s="186" customFormat="1">
      <c r="A3487" s="187"/>
      <c r="B3487" s="187"/>
      <c r="C3487" s="194"/>
      <c r="D3487" s="195"/>
      <c r="E3487" s="237"/>
      <c r="F3487" s="197"/>
      <c r="G3487" s="189"/>
      <c r="H3487" s="194"/>
      <c r="I3487" s="237"/>
      <c r="J3487" s="242"/>
      <c r="K3487" s="237"/>
      <c r="L3487" s="237"/>
      <c r="M3487" s="239"/>
      <c r="N3487" s="243"/>
      <c r="O3487" s="237"/>
      <c r="P3487" s="241"/>
      <c r="Q3487" s="244"/>
      <c r="R3487" s="237"/>
      <c r="S3487" s="237"/>
      <c r="T3487" s="241"/>
      <c r="U3487" s="192"/>
      <c r="V3487" s="227"/>
    </row>
    <row r="3488" spans="1:22" s="186" customFormat="1">
      <c r="A3488" s="187"/>
      <c r="B3488" s="187"/>
      <c r="C3488" s="194"/>
      <c r="D3488" s="195"/>
      <c r="E3488" s="237"/>
      <c r="F3488" s="197"/>
      <c r="G3488" s="189"/>
      <c r="H3488" s="194"/>
      <c r="I3488" s="237"/>
      <c r="J3488" s="242"/>
      <c r="K3488" s="237"/>
      <c r="L3488" s="237"/>
      <c r="M3488" s="239"/>
      <c r="N3488" s="243"/>
      <c r="O3488" s="237"/>
      <c r="P3488" s="241"/>
      <c r="Q3488" s="244"/>
      <c r="R3488" s="237"/>
      <c r="S3488" s="237"/>
      <c r="T3488" s="241"/>
      <c r="U3488" s="192"/>
      <c r="V3488" s="227"/>
    </row>
    <row r="3489" spans="1:22" s="186" customFormat="1">
      <c r="A3489" s="187"/>
      <c r="B3489" s="187"/>
      <c r="C3489" s="194"/>
      <c r="D3489" s="195"/>
      <c r="E3489" s="237"/>
      <c r="F3489" s="197"/>
      <c r="G3489" s="189"/>
      <c r="H3489" s="194"/>
      <c r="I3489" s="237"/>
      <c r="J3489" s="242"/>
      <c r="K3489" s="237"/>
      <c r="L3489" s="237"/>
      <c r="M3489" s="239"/>
      <c r="N3489" s="243"/>
      <c r="O3489" s="237"/>
      <c r="P3489" s="241"/>
      <c r="Q3489" s="244"/>
      <c r="R3489" s="237"/>
      <c r="S3489" s="237"/>
      <c r="T3489" s="241"/>
      <c r="U3489" s="192"/>
      <c r="V3489" s="227"/>
    </row>
    <row r="3490" spans="1:22" s="186" customFormat="1">
      <c r="A3490" s="187"/>
      <c r="B3490" s="187"/>
      <c r="C3490" s="194"/>
      <c r="D3490" s="195"/>
      <c r="E3490" s="237"/>
      <c r="F3490" s="197"/>
      <c r="G3490" s="189"/>
      <c r="H3490" s="194"/>
      <c r="I3490" s="237"/>
      <c r="J3490" s="242"/>
      <c r="K3490" s="237"/>
      <c r="L3490" s="237"/>
      <c r="M3490" s="239"/>
      <c r="N3490" s="243"/>
      <c r="O3490" s="237"/>
      <c r="P3490" s="241"/>
      <c r="Q3490" s="244"/>
      <c r="R3490" s="237"/>
      <c r="S3490" s="237"/>
      <c r="T3490" s="241"/>
      <c r="U3490" s="192"/>
      <c r="V3490" s="227"/>
    </row>
    <row r="3491" spans="1:22" s="186" customFormat="1">
      <c r="A3491" s="187"/>
      <c r="B3491" s="187"/>
      <c r="C3491" s="194"/>
      <c r="D3491" s="195"/>
      <c r="E3491" s="237"/>
      <c r="F3491" s="197"/>
      <c r="G3491" s="189"/>
      <c r="H3491" s="194"/>
      <c r="I3491" s="237"/>
      <c r="J3491" s="242"/>
      <c r="K3491" s="237"/>
      <c r="L3491" s="237"/>
      <c r="M3491" s="239"/>
      <c r="N3491" s="243"/>
      <c r="O3491" s="237"/>
      <c r="P3491" s="241"/>
      <c r="Q3491" s="244"/>
      <c r="R3491" s="237"/>
      <c r="S3491" s="237"/>
      <c r="T3491" s="241"/>
      <c r="U3491" s="192"/>
      <c r="V3491" s="227"/>
    </row>
    <row r="3492" spans="1:22" s="186" customFormat="1">
      <c r="A3492" s="187"/>
      <c r="B3492" s="187"/>
      <c r="C3492" s="194"/>
      <c r="D3492" s="195"/>
      <c r="E3492" s="237"/>
      <c r="F3492" s="197"/>
      <c r="G3492" s="189"/>
      <c r="H3492" s="194"/>
      <c r="I3492" s="237"/>
      <c r="J3492" s="242"/>
      <c r="K3492" s="237"/>
      <c r="L3492" s="237"/>
      <c r="M3492" s="239"/>
      <c r="N3492" s="243"/>
      <c r="O3492" s="237"/>
      <c r="P3492" s="241"/>
      <c r="Q3492" s="244"/>
      <c r="R3492" s="237"/>
      <c r="S3492" s="237"/>
      <c r="T3492" s="241"/>
      <c r="U3492" s="192"/>
      <c r="V3492" s="227"/>
    </row>
    <row r="3493" spans="1:22" s="186" customFormat="1">
      <c r="A3493" s="187"/>
      <c r="B3493" s="187"/>
      <c r="C3493" s="194"/>
      <c r="D3493" s="195"/>
      <c r="E3493" s="237"/>
      <c r="F3493" s="197"/>
      <c r="G3493" s="189"/>
      <c r="H3493" s="194"/>
      <c r="I3493" s="237"/>
      <c r="J3493" s="242"/>
      <c r="K3493" s="237"/>
      <c r="L3493" s="237"/>
      <c r="M3493" s="239"/>
      <c r="N3493" s="243"/>
      <c r="O3493" s="237"/>
      <c r="P3493" s="241"/>
      <c r="Q3493" s="244"/>
      <c r="R3493" s="237"/>
      <c r="S3493" s="237"/>
      <c r="T3493" s="241"/>
      <c r="U3493" s="192"/>
      <c r="V3493" s="227"/>
    </row>
    <row r="3494" spans="1:22" s="186" customFormat="1">
      <c r="A3494" s="187"/>
      <c r="B3494" s="187"/>
      <c r="C3494" s="194"/>
      <c r="D3494" s="195"/>
      <c r="E3494" s="237"/>
      <c r="F3494" s="197"/>
      <c r="G3494" s="189"/>
      <c r="H3494" s="194"/>
      <c r="I3494" s="237"/>
      <c r="J3494" s="242"/>
      <c r="K3494" s="237"/>
      <c r="L3494" s="237"/>
      <c r="M3494" s="239"/>
      <c r="N3494" s="243"/>
      <c r="O3494" s="237"/>
      <c r="P3494" s="241"/>
      <c r="Q3494" s="244"/>
      <c r="R3494" s="237"/>
      <c r="S3494" s="237"/>
      <c r="T3494" s="241"/>
      <c r="U3494" s="192"/>
      <c r="V3494" s="227"/>
    </row>
    <row r="3495" spans="1:22" s="186" customFormat="1">
      <c r="A3495" s="187"/>
      <c r="B3495" s="187"/>
      <c r="C3495" s="194"/>
      <c r="D3495" s="195"/>
      <c r="E3495" s="237"/>
      <c r="F3495" s="197"/>
      <c r="G3495" s="189"/>
      <c r="H3495" s="194"/>
      <c r="I3495" s="237"/>
      <c r="J3495" s="242"/>
      <c r="K3495" s="237"/>
      <c r="L3495" s="237"/>
      <c r="M3495" s="239"/>
      <c r="N3495" s="243"/>
      <c r="O3495" s="237"/>
      <c r="P3495" s="241"/>
      <c r="Q3495" s="244"/>
      <c r="R3495" s="237"/>
      <c r="S3495" s="237"/>
      <c r="T3495" s="241"/>
      <c r="U3495" s="192"/>
      <c r="V3495" s="227"/>
    </row>
    <row r="3496" spans="1:22" s="186" customFormat="1">
      <c r="A3496" s="187"/>
      <c r="B3496" s="187"/>
      <c r="C3496" s="194"/>
      <c r="D3496" s="195"/>
      <c r="E3496" s="237"/>
      <c r="F3496" s="197"/>
      <c r="G3496" s="189"/>
      <c r="H3496" s="194"/>
      <c r="I3496" s="237"/>
      <c r="J3496" s="242"/>
      <c r="K3496" s="237"/>
      <c r="L3496" s="237"/>
      <c r="M3496" s="239"/>
      <c r="N3496" s="243"/>
      <c r="O3496" s="237"/>
      <c r="P3496" s="241"/>
      <c r="Q3496" s="244"/>
      <c r="R3496" s="237"/>
      <c r="S3496" s="237"/>
      <c r="T3496" s="241"/>
      <c r="U3496" s="192"/>
      <c r="V3496" s="227"/>
    </row>
    <row r="3497" spans="1:22" s="186" customFormat="1">
      <c r="A3497" s="187"/>
      <c r="B3497" s="187"/>
      <c r="C3497" s="194"/>
      <c r="D3497" s="195"/>
      <c r="E3497" s="237"/>
      <c r="F3497" s="197"/>
      <c r="G3497" s="189"/>
      <c r="H3497" s="194"/>
      <c r="I3497" s="237"/>
      <c r="J3497" s="242"/>
      <c r="K3497" s="237"/>
      <c r="L3497" s="237"/>
      <c r="M3497" s="239"/>
      <c r="N3497" s="243"/>
      <c r="O3497" s="237"/>
      <c r="P3497" s="241"/>
      <c r="Q3497" s="244"/>
      <c r="R3497" s="237"/>
      <c r="S3497" s="237"/>
      <c r="T3497" s="241"/>
      <c r="U3497" s="192"/>
      <c r="V3497" s="227"/>
    </row>
    <row r="3498" spans="1:22" s="186" customFormat="1">
      <c r="A3498" s="187"/>
      <c r="B3498" s="187"/>
      <c r="C3498" s="194"/>
      <c r="D3498" s="195"/>
      <c r="E3498" s="237"/>
      <c r="F3498" s="197"/>
      <c r="G3498" s="189"/>
      <c r="H3498" s="194"/>
      <c r="I3498" s="237"/>
      <c r="J3498" s="242"/>
      <c r="K3498" s="237"/>
      <c r="L3498" s="237"/>
      <c r="M3498" s="239"/>
      <c r="N3498" s="243"/>
      <c r="O3498" s="237"/>
      <c r="P3498" s="241"/>
      <c r="Q3498" s="244"/>
      <c r="R3498" s="237"/>
      <c r="S3498" s="237"/>
      <c r="T3498" s="241"/>
      <c r="U3498" s="192"/>
      <c r="V3498" s="227"/>
    </row>
    <row r="3499" spans="1:22" s="186" customFormat="1">
      <c r="A3499" s="187"/>
      <c r="B3499" s="187"/>
      <c r="C3499" s="194"/>
      <c r="D3499" s="195"/>
      <c r="E3499" s="237"/>
      <c r="F3499" s="197"/>
      <c r="G3499" s="189"/>
      <c r="H3499" s="194"/>
      <c r="I3499" s="237"/>
      <c r="J3499" s="242"/>
      <c r="K3499" s="237"/>
      <c r="L3499" s="237"/>
      <c r="M3499" s="239"/>
      <c r="N3499" s="243"/>
      <c r="O3499" s="237"/>
      <c r="P3499" s="241"/>
      <c r="Q3499" s="244"/>
      <c r="R3499" s="237"/>
      <c r="S3499" s="237"/>
      <c r="T3499" s="241"/>
      <c r="U3499" s="192"/>
      <c r="V3499" s="227"/>
    </row>
    <row r="3500" spans="1:22" s="186" customFormat="1">
      <c r="A3500" s="187"/>
      <c r="B3500" s="187"/>
      <c r="C3500" s="194"/>
      <c r="D3500" s="195"/>
      <c r="E3500" s="237"/>
      <c r="F3500" s="197"/>
      <c r="G3500" s="189"/>
      <c r="H3500" s="194"/>
      <c r="I3500" s="237"/>
      <c r="J3500" s="242"/>
      <c r="K3500" s="237"/>
      <c r="L3500" s="237"/>
      <c r="M3500" s="239"/>
      <c r="N3500" s="243"/>
      <c r="O3500" s="237"/>
      <c r="P3500" s="241"/>
      <c r="Q3500" s="244"/>
      <c r="R3500" s="237"/>
      <c r="S3500" s="237"/>
      <c r="T3500" s="241"/>
      <c r="U3500" s="192"/>
      <c r="V3500" s="227"/>
    </row>
    <row r="3501" spans="1:22" s="186" customFormat="1">
      <c r="A3501" s="187"/>
      <c r="B3501" s="187"/>
      <c r="C3501" s="194"/>
      <c r="D3501" s="195"/>
      <c r="E3501" s="237"/>
      <c r="F3501" s="197"/>
      <c r="G3501" s="189"/>
      <c r="H3501" s="194"/>
      <c r="I3501" s="237"/>
      <c r="J3501" s="242"/>
      <c r="K3501" s="237"/>
      <c r="L3501" s="237"/>
      <c r="M3501" s="239"/>
      <c r="N3501" s="243"/>
      <c r="O3501" s="237"/>
      <c r="P3501" s="241"/>
      <c r="Q3501" s="244"/>
      <c r="R3501" s="237"/>
      <c r="S3501" s="237"/>
      <c r="T3501" s="241"/>
      <c r="U3501" s="192"/>
      <c r="V3501" s="227"/>
    </row>
    <row r="3502" spans="1:22" s="186" customFormat="1">
      <c r="A3502" s="187"/>
      <c r="B3502" s="187"/>
      <c r="C3502" s="194"/>
      <c r="D3502" s="195"/>
      <c r="E3502" s="237"/>
      <c r="F3502" s="197"/>
      <c r="G3502" s="189"/>
      <c r="H3502" s="194"/>
      <c r="I3502" s="237"/>
      <c r="J3502" s="242"/>
      <c r="K3502" s="237"/>
      <c r="L3502" s="237"/>
      <c r="M3502" s="239"/>
      <c r="N3502" s="243"/>
      <c r="O3502" s="237"/>
      <c r="P3502" s="241"/>
      <c r="Q3502" s="244"/>
      <c r="R3502" s="237"/>
      <c r="S3502" s="237"/>
      <c r="T3502" s="241"/>
      <c r="U3502" s="192"/>
      <c r="V3502" s="227"/>
    </row>
    <row r="3503" spans="1:22" s="186" customFormat="1">
      <c r="A3503" s="187"/>
      <c r="B3503" s="187"/>
      <c r="C3503" s="194"/>
      <c r="D3503" s="195"/>
      <c r="E3503" s="237"/>
      <c r="F3503" s="197"/>
      <c r="G3503" s="189"/>
      <c r="H3503" s="194"/>
      <c r="I3503" s="237"/>
      <c r="J3503" s="242"/>
      <c r="K3503" s="237"/>
      <c r="L3503" s="237"/>
      <c r="M3503" s="239"/>
      <c r="N3503" s="243"/>
      <c r="O3503" s="237"/>
      <c r="P3503" s="241"/>
      <c r="Q3503" s="244"/>
      <c r="R3503" s="237"/>
      <c r="S3503" s="237"/>
      <c r="T3503" s="241"/>
      <c r="U3503" s="192"/>
      <c r="V3503" s="227"/>
    </row>
    <row r="3504" spans="1:22" s="186" customFormat="1">
      <c r="A3504" s="187"/>
      <c r="B3504" s="187"/>
      <c r="C3504" s="194"/>
      <c r="D3504" s="195"/>
      <c r="E3504" s="237"/>
      <c r="F3504" s="197"/>
      <c r="G3504" s="189"/>
      <c r="H3504" s="194"/>
      <c r="I3504" s="237"/>
      <c r="J3504" s="242"/>
      <c r="K3504" s="237"/>
      <c r="L3504" s="237"/>
      <c r="M3504" s="239"/>
      <c r="N3504" s="243"/>
      <c r="O3504" s="237"/>
      <c r="P3504" s="241"/>
      <c r="Q3504" s="244"/>
      <c r="R3504" s="237"/>
      <c r="S3504" s="237"/>
      <c r="T3504" s="241"/>
      <c r="U3504" s="192"/>
      <c r="V3504" s="227"/>
    </row>
    <row r="3505" spans="1:22" s="186" customFormat="1">
      <c r="A3505" s="187"/>
      <c r="B3505" s="187"/>
      <c r="C3505" s="194"/>
      <c r="D3505" s="195"/>
      <c r="E3505" s="237"/>
      <c r="F3505" s="197"/>
      <c r="G3505" s="189"/>
      <c r="H3505" s="194"/>
      <c r="I3505" s="237"/>
      <c r="J3505" s="242"/>
      <c r="K3505" s="237"/>
      <c r="L3505" s="237"/>
      <c r="M3505" s="239"/>
      <c r="N3505" s="243"/>
      <c r="O3505" s="237"/>
      <c r="P3505" s="241"/>
      <c r="Q3505" s="244"/>
      <c r="R3505" s="237"/>
      <c r="S3505" s="237"/>
      <c r="T3505" s="241"/>
      <c r="U3505" s="192"/>
      <c r="V3505" s="227"/>
    </row>
    <row r="3506" spans="1:22" s="186" customFormat="1">
      <c r="A3506" s="187"/>
      <c r="B3506" s="187"/>
      <c r="C3506" s="194"/>
      <c r="D3506" s="195"/>
      <c r="E3506" s="237"/>
      <c r="F3506" s="197"/>
      <c r="G3506" s="189"/>
      <c r="H3506" s="194"/>
      <c r="I3506" s="237"/>
      <c r="J3506" s="242"/>
      <c r="K3506" s="237"/>
      <c r="L3506" s="237"/>
      <c r="M3506" s="239"/>
      <c r="N3506" s="243"/>
      <c r="O3506" s="237"/>
      <c r="P3506" s="241"/>
      <c r="Q3506" s="244"/>
      <c r="R3506" s="237"/>
      <c r="S3506" s="237"/>
      <c r="T3506" s="241"/>
      <c r="U3506" s="192"/>
      <c r="V3506" s="227"/>
    </row>
    <row r="3507" spans="1:22" s="186" customFormat="1">
      <c r="A3507" s="187"/>
      <c r="B3507" s="187"/>
      <c r="C3507" s="194"/>
      <c r="D3507" s="195"/>
      <c r="E3507" s="237"/>
      <c r="F3507" s="197"/>
      <c r="G3507" s="189"/>
      <c r="H3507" s="194"/>
      <c r="I3507" s="237"/>
      <c r="J3507" s="242"/>
      <c r="K3507" s="237"/>
      <c r="L3507" s="237"/>
      <c r="M3507" s="239"/>
      <c r="N3507" s="243"/>
      <c r="O3507" s="237"/>
      <c r="P3507" s="241"/>
      <c r="Q3507" s="244"/>
      <c r="R3507" s="237"/>
      <c r="S3507" s="237"/>
      <c r="T3507" s="241"/>
      <c r="U3507" s="192"/>
      <c r="V3507" s="227"/>
    </row>
    <row r="3508" spans="1:22" s="186" customFormat="1">
      <c r="A3508" s="187"/>
      <c r="B3508" s="187"/>
      <c r="C3508" s="194"/>
      <c r="D3508" s="195"/>
      <c r="E3508" s="237"/>
      <c r="F3508" s="197"/>
      <c r="G3508" s="189"/>
      <c r="H3508" s="194"/>
      <c r="I3508" s="237"/>
      <c r="J3508" s="242"/>
      <c r="K3508" s="237"/>
      <c r="L3508" s="237"/>
      <c r="M3508" s="239"/>
      <c r="N3508" s="243"/>
      <c r="O3508" s="237"/>
      <c r="P3508" s="241"/>
      <c r="Q3508" s="244"/>
      <c r="R3508" s="237"/>
      <c r="S3508" s="237"/>
      <c r="T3508" s="241"/>
      <c r="U3508" s="192"/>
      <c r="V3508" s="227"/>
    </row>
    <row r="3509" spans="1:22" s="186" customFormat="1">
      <c r="A3509" s="187"/>
      <c r="B3509" s="187"/>
      <c r="C3509" s="194"/>
      <c r="D3509" s="195"/>
      <c r="E3509" s="237"/>
      <c r="F3509" s="197"/>
      <c r="G3509" s="189"/>
      <c r="H3509" s="194"/>
      <c r="I3509" s="237"/>
      <c r="J3509" s="242"/>
      <c r="K3509" s="237"/>
      <c r="L3509" s="237"/>
      <c r="M3509" s="239"/>
      <c r="N3509" s="243"/>
      <c r="O3509" s="237"/>
      <c r="P3509" s="241"/>
      <c r="Q3509" s="244"/>
      <c r="R3509" s="237"/>
      <c r="S3509" s="237"/>
      <c r="T3509" s="241"/>
      <c r="U3509" s="192"/>
      <c r="V3509" s="227"/>
    </row>
    <row r="3510" spans="1:22" s="186" customFormat="1">
      <c r="A3510" s="187"/>
      <c r="B3510" s="187"/>
      <c r="C3510" s="194"/>
      <c r="D3510" s="195"/>
      <c r="E3510" s="237"/>
      <c r="F3510" s="197"/>
      <c r="G3510" s="189"/>
      <c r="H3510" s="194"/>
      <c r="I3510" s="237"/>
      <c r="J3510" s="242"/>
      <c r="K3510" s="237"/>
      <c r="L3510" s="237"/>
      <c r="M3510" s="239"/>
      <c r="N3510" s="243"/>
      <c r="O3510" s="237"/>
      <c r="P3510" s="241"/>
      <c r="Q3510" s="244"/>
      <c r="R3510" s="237"/>
      <c r="S3510" s="237"/>
      <c r="T3510" s="241"/>
      <c r="U3510" s="192"/>
      <c r="V3510" s="227"/>
    </row>
    <row r="3511" spans="1:22" s="186" customFormat="1">
      <c r="A3511" s="187"/>
      <c r="B3511" s="187"/>
      <c r="C3511" s="194"/>
      <c r="D3511" s="195"/>
      <c r="E3511" s="237"/>
      <c r="F3511" s="197"/>
      <c r="G3511" s="189"/>
      <c r="H3511" s="194"/>
      <c r="I3511" s="237"/>
      <c r="J3511" s="242"/>
      <c r="K3511" s="237"/>
      <c r="L3511" s="237"/>
      <c r="M3511" s="239"/>
      <c r="N3511" s="243"/>
      <c r="O3511" s="237"/>
      <c r="P3511" s="241"/>
      <c r="Q3511" s="244"/>
      <c r="R3511" s="237"/>
      <c r="S3511" s="237"/>
      <c r="T3511" s="241"/>
      <c r="U3511" s="192"/>
      <c r="V3511" s="227"/>
    </row>
    <row r="3512" spans="1:22" s="186" customFormat="1">
      <c r="A3512" s="187"/>
      <c r="B3512" s="187"/>
      <c r="C3512" s="194"/>
      <c r="D3512" s="195"/>
      <c r="E3512" s="237"/>
      <c r="F3512" s="197"/>
      <c r="G3512" s="189"/>
      <c r="H3512" s="194"/>
      <c r="I3512" s="237"/>
      <c r="J3512" s="242"/>
      <c r="K3512" s="237"/>
      <c r="L3512" s="237"/>
      <c r="M3512" s="239"/>
      <c r="N3512" s="243"/>
      <c r="O3512" s="237"/>
      <c r="P3512" s="241"/>
      <c r="Q3512" s="244"/>
      <c r="R3512" s="237"/>
      <c r="S3512" s="237"/>
      <c r="T3512" s="241"/>
      <c r="U3512" s="192"/>
      <c r="V3512" s="227"/>
    </row>
    <row r="3513" spans="1:22" s="186" customFormat="1">
      <c r="A3513" s="187"/>
      <c r="B3513" s="187"/>
      <c r="C3513" s="194"/>
      <c r="D3513" s="195"/>
      <c r="E3513" s="237"/>
      <c r="F3513" s="197"/>
      <c r="G3513" s="189"/>
      <c r="H3513" s="194"/>
      <c r="I3513" s="237"/>
      <c r="J3513" s="242"/>
      <c r="K3513" s="237"/>
      <c r="L3513" s="237"/>
      <c r="M3513" s="239"/>
      <c r="N3513" s="243"/>
      <c r="O3513" s="237"/>
      <c r="P3513" s="241"/>
      <c r="Q3513" s="244"/>
      <c r="R3513" s="237"/>
      <c r="S3513" s="237"/>
      <c r="T3513" s="241"/>
      <c r="U3513" s="192"/>
      <c r="V3513" s="227"/>
    </row>
    <row r="3514" spans="1:22" s="186" customFormat="1">
      <c r="A3514" s="187"/>
      <c r="B3514" s="187"/>
      <c r="C3514" s="194"/>
      <c r="D3514" s="195"/>
      <c r="E3514" s="237"/>
      <c r="F3514" s="197"/>
      <c r="G3514" s="189"/>
      <c r="H3514" s="194"/>
      <c r="I3514" s="237"/>
      <c r="J3514" s="242"/>
      <c r="K3514" s="237"/>
      <c r="L3514" s="237"/>
      <c r="M3514" s="239"/>
      <c r="N3514" s="243"/>
      <c r="O3514" s="237"/>
      <c r="P3514" s="241"/>
      <c r="Q3514" s="244"/>
      <c r="R3514" s="237"/>
      <c r="S3514" s="237"/>
      <c r="T3514" s="241"/>
      <c r="U3514" s="192"/>
      <c r="V3514" s="227"/>
    </row>
    <row r="3515" spans="1:22" s="186" customFormat="1">
      <c r="A3515" s="187"/>
      <c r="B3515" s="187"/>
      <c r="C3515" s="194"/>
      <c r="D3515" s="195"/>
      <c r="E3515" s="237"/>
      <c r="F3515" s="197"/>
      <c r="G3515" s="189"/>
      <c r="H3515" s="194"/>
      <c r="I3515" s="237"/>
      <c r="J3515" s="242"/>
      <c r="K3515" s="237"/>
      <c r="L3515" s="237"/>
      <c r="M3515" s="239"/>
      <c r="N3515" s="243"/>
      <c r="O3515" s="237"/>
      <c r="P3515" s="241"/>
      <c r="Q3515" s="244"/>
      <c r="R3515" s="237"/>
      <c r="S3515" s="237"/>
      <c r="T3515" s="241"/>
      <c r="U3515" s="192"/>
      <c r="V3515" s="227"/>
    </row>
    <row r="3516" spans="1:22" s="186" customFormat="1">
      <c r="A3516" s="187"/>
      <c r="B3516" s="187"/>
      <c r="C3516" s="194"/>
      <c r="D3516" s="195"/>
      <c r="E3516" s="237"/>
      <c r="F3516" s="197"/>
      <c r="G3516" s="189"/>
      <c r="H3516" s="194"/>
      <c r="I3516" s="237"/>
      <c r="J3516" s="242"/>
      <c r="K3516" s="237"/>
      <c r="L3516" s="237"/>
      <c r="M3516" s="239"/>
      <c r="N3516" s="243"/>
      <c r="O3516" s="237"/>
      <c r="P3516" s="241"/>
      <c r="Q3516" s="244"/>
      <c r="R3516" s="237"/>
      <c r="S3516" s="237"/>
      <c r="T3516" s="241"/>
      <c r="U3516" s="192"/>
      <c r="V3516" s="227"/>
    </row>
    <row r="3517" spans="1:22" s="186" customFormat="1">
      <c r="A3517" s="187"/>
      <c r="B3517" s="187"/>
      <c r="C3517" s="194"/>
      <c r="D3517" s="195"/>
      <c r="E3517" s="237"/>
      <c r="F3517" s="197"/>
      <c r="G3517" s="189"/>
      <c r="H3517" s="194"/>
      <c r="I3517" s="237"/>
      <c r="J3517" s="242"/>
      <c r="K3517" s="237"/>
      <c r="L3517" s="237"/>
      <c r="M3517" s="239"/>
      <c r="N3517" s="243"/>
      <c r="O3517" s="237"/>
      <c r="P3517" s="241"/>
      <c r="Q3517" s="244"/>
      <c r="R3517" s="237"/>
      <c r="S3517" s="237"/>
      <c r="T3517" s="241"/>
      <c r="U3517" s="192"/>
      <c r="V3517" s="227"/>
    </row>
    <row r="3518" spans="1:22" s="186" customFormat="1">
      <c r="A3518" s="187"/>
      <c r="B3518" s="187"/>
      <c r="C3518" s="194"/>
      <c r="D3518" s="195"/>
      <c r="E3518" s="237"/>
      <c r="F3518" s="197"/>
      <c r="G3518" s="189"/>
      <c r="H3518" s="194"/>
      <c r="I3518" s="237"/>
      <c r="J3518" s="242"/>
      <c r="K3518" s="237"/>
      <c r="L3518" s="237"/>
      <c r="M3518" s="239"/>
      <c r="N3518" s="243"/>
      <c r="O3518" s="237"/>
      <c r="P3518" s="241"/>
      <c r="Q3518" s="244"/>
      <c r="R3518" s="237"/>
      <c r="S3518" s="237"/>
      <c r="T3518" s="241"/>
      <c r="U3518" s="192"/>
      <c r="V3518" s="227"/>
    </row>
    <row r="3519" spans="1:22" s="186" customFormat="1">
      <c r="A3519" s="187"/>
      <c r="B3519" s="187"/>
      <c r="C3519" s="194"/>
      <c r="D3519" s="195"/>
      <c r="E3519" s="237"/>
      <c r="F3519" s="197"/>
      <c r="G3519" s="189"/>
      <c r="H3519" s="194"/>
      <c r="I3519" s="237"/>
      <c r="J3519" s="242"/>
      <c r="K3519" s="237"/>
      <c r="L3519" s="237"/>
      <c r="M3519" s="239"/>
      <c r="N3519" s="243"/>
      <c r="O3519" s="237"/>
      <c r="P3519" s="241"/>
      <c r="Q3519" s="244"/>
      <c r="R3519" s="237"/>
      <c r="S3519" s="237"/>
      <c r="T3519" s="241"/>
      <c r="U3519" s="192"/>
      <c r="V3519" s="227"/>
    </row>
    <row r="3520" spans="1:22" s="186" customFormat="1">
      <c r="A3520" s="187"/>
      <c r="B3520" s="187"/>
      <c r="C3520" s="194"/>
      <c r="D3520" s="195"/>
      <c r="E3520" s="237"/>
      <c r="F3520" s="197"/>
      <c r="G3520" s="189"/>
      <c r="H3520" s="194"/>
      <c r="I3520" s="237"/>
      <c r="J3520" s="242"/>
      <c r="K3520" s="237"/>
      <c r="L3520" s="237"/>
      <c r="M3520" s="239"/>
      <c r="N3520" s="243"/>
      <c r="O3520" s="237"/>
      <c r="P3520" s="241"/>
      <c r="Q3520" s="244"/>
      <c r="R3520" s="237"/>
      <c r="S3520" s="237"/>
      <c r="T3520" s="241"/>
      <c r="U3520" s="192"/>
      <c r="V3520" s="227"/>
    </row>
    <row r="3521" spans="1:22" s="186" customFormat="1">
      <c r="A3521" s="187"/>
      <c r="B3521" s="187"/>
      <c r="C3521" s="194"/>
      <c r="D3521" s="195"/>
      <c r="E3521" s="237"/>
      <c r="F3521" s="197"/>
      <c r="G3521" s="189"/>
      <c r="H3521" s="194"/>
      <c r="I3521" s="237"/>
      <c r="J3521" s="242"/>
      <c r="K3521" s="237"/>
      <c r="L3521" s="237"/>
      <c r="M3521" s="239"/>
      <c r="N3521" s="243"/>
      <c r="O3521" s="237"/>
      <c r="P3521" s="241"/>
      <c r="Q3521" s="244"/>
      <c r="R3521" s="237"/>
      <c r="S3521" s="237"/>
      <c r="T3521" s="241"/>
      <c r="U3521" s="192"/>
      <c r="V3521" s="227"/>
    </row>
    <row r="3522" spans="1:22" s="186" customFormat="1">
      <c r="A3522" s="187"/>
      <c r="B3522" s="187"/>
      <c r="C3522" s="194"/>
      <c r="D3522" s="195"/>
      <c r="E3522" s="237"/>
      <c r="F3522" s="197"/>
      <c r="G3522" s="189"/>
      <c r="H3522" s="194"/>
      <c r="I3522" s="237"/>
      <c r="J3522" s="242"/>
      <c r="K3522" s="237"/>
      <c r="L3522" s="237"/>
      <c r="M3522" s="239"/>
      <c r="N3522" s="243"/>
      <c r="O3522" s="237"/>
      <c r="P3522" s="241"/>
      <c r="Q3522" s="244"/>
      <c r="R3522" s="237"/>
      <c r="S3522" s="237"/>
      <c r="T3522" s="241"/>
      <c r="U3522" s="192"/>
      <c r="V3522" s="227"/>
    </row>
    <row r="3523" spans="1:22" s="186" customFormat="1">
      <c r="A3523" s="187"/>
      <c r="B3523" s="187"/>
      <c r="C3523" s="194"/>
      <c r="D3523" s="195"/>
      <c r="E3523" s="237"/>
      <c r="F3523" s="197"/>
      <c r="G3523" s="189"/>
      <c r="H3523" s="194"/>
      <c r="I3523" s="237"/>
      <c r="J3523" s="242"/>
      <c r="K3523" s="237"/>
      <c r="L3523" s="237"/>
      <c r="M3523" s="239"/>
      <c r="N3523" s="243"/>
      <c r="O3523" s="237"/>
      <c r="P3523" s="241"/>
      <c r="Q3523" s="244"/>
      <c r="R3523" s="237"/>
      <c r="S3523" s="237"/>
      <c r="T3523" s="241"/>
      <c r="U3523" s="192"/>
      <c r="V3523" s="227"/>
    </row>
    <row r="3524" spans="1:22" s="186" customFormat="1">
      <c r="A3524" s="187"/>
      <c r="B3524" s="187"/>
      <c r="C3524" s="194"/>
      <c r="D3524" s="195"/>
      <c r="E3524" s="237"/>
      <c r="F3524" s="197"/>
      <c r="G3524" s="189"/>
      <c r="H3524" s="194"/>
      <c r="I3524" s="237"/>
      <c r="J3524" s="242"/>
      <c r="K3524" s="237"/>
      <c r="L3524" s="237"/>
      <c r="M3524" s="239"/>
      <c r="N3524" s="243"/>
      <c r="O3524" s="237"/>
      <c r="P3524" s="241"/>
      <c r="Q3524" s="244"/>
      <c r="R3524" s="237"/>
      <c r="S3524" s="237"/>
      <c r="T3524" s="241"/>
      <c r="U3524" s="192"/>
      <c r="V3524" s="227"/>
    </row>
    <row r="3525" spans="1:22" s="186" customFormat="1">
      <c r="A3525" s="187"/>
      <c r="B3525" s="187"/>
      <c r="C3525" s="194"/>
      <c r="D3525" s="195"/>
      <c r="E3525" s="237"/>
      <c r="F3525" s="197"/>
      <c r="G3525" s="189"/>
      <c r="H3525" s="194"/>
      <c r="I3525" s="237"/>
      <c r="J3525" s="242"/>
      <c r="K3525" s="237"/>
      <c r="L3525" s="237"/>
      <c r="M3525" s="239"/>
      <c r="N3525" s="243"/>
      <c r="O3525" s="237"/>
      <c r="P3525" s="241"/>
      <c r="Q3525" s="244"/>
      <c r="R3525" s="237"/>
      <c r="S3525" s="237"/>
      <c r="T3525" s="241"/>
      <c r="U3525" s="192"/>
      <c r="V3525" s="227"/>
    </row>
    <row r="3526" spans="1:22" s="186" customFormat="1">
      <c r="A3526" s="187"/>
      <c r="B3526" s="187"/>
      <c r="C3526" s="194"/>
      <c r="D3526" s="195"/>
      <c r="E3526" s="237"/>
      <c r="F3526" s="197"/>
      <c r="G3526" s="189"/>
      <c r="H3526" s="194"/>
      <c r="I3526" s="237"/>
      <c r="J3526" s="242"/>
      <c r="K3526" s="237"/>
      <c r="L3526" s="237"/>
      <c r="M3526" s="239"/>
      <c r="N3526" s="243"/>
      <c r="O3526" s="237"/>
      <c r="P3526" s="241"/>
      <c r="Q3526" s="244"/>
      <c r="R3526" s="237"/>
      <c r="S3526" s="237"/>
      <c r="T3526" s="241"/>
      <c r="U3526" s="192"/>
      <c r="V3526" s="227"/>
    </row>
    <row r="3527" spans="1:22" s="186" customFormat="1">
      <c r="A3527" s="187"/>
      <c r="B3527" s="187"/>
      <c r="C3527" s="194"/>
      <c r="D3527" s="195"/>
      <c r="E3527" s="237"/>
      <c r="F3527" s="197"/>
      <c r="G3527" s="189"/>
      <c r="H3527" s="194"/>
      <c r="I3527" s="237"/>
      <c r="J3527" s="242"/>
      <c r="K3527" s="237"/>
      <c r="L3527" s="237"/>
      <c r="M3527" s="239"/>
      <c r="N3527" s="243"/>
      <c r="O3527" s="237"/>
      <c r="P3527" s="241"/>
      <c r="Q3527" s="244"/>
      <c r="R3527" s="237"/>
      <c r="S3527" s="237"/>
      <c r="T3527" s="241"/>
      <c r="U3527" s="192"/>
      <c r="V3527" s="227"/>
    </row>
    <row r="3528" spans="1:22" s="186" customFormat="1">
      <c r="A3528" s="187"/>
      <c r="B3528" s="187"/>
      <c r="C3528" s="194"/>
      <c r="D3528" s="195"/>
      <c r="E3528" s="237"/>
      <c r="F3528" s="197"/>
      <c r="G3528" s="189"/>
      <c r="H3528" s="194"/>
      <c r="I3528" s="237"/>
      <c r="J3528" s="242"/>
      <c r="K3528" s="237"/>
      <c r="L3528" s="237"/>
      <c r="M3528" s="239"/>
      <c r="N3528" s="243"/>
      <c r="O3528" s="237"/>
      <c r="P3528" s="241"/>
      <c r="Q3528" s="244"/>
      <c r="R3528" s="237"/>
      <c r="S3528" s="237"/>
      <c r="T3528" s="241"/>
      <c r="U3528" s="192"/>
      <c r="V3528" s="227"/>
    </row>
    <row r="3529" spans="1:22" s="186" customFormat="1">
      <c r="A3529" s="187"/>
      <c r="B3529" s="187"/>
      <c r="C3529" s="194"/>
      <c r="D3529" s="195"/>
      <c r="E3529" s="237"/>
      <c r="F3529" s="197"/>
      <c r="G3529" s="189"/>
      <c r="H3529" s="194"/>
      <c r="I3529" s="237"/>
      <c r="J3529" s="242"/>
      <c r="K3529" s="237"/>
      <c r="L3529" s="237"/>
      <c r="M3529" s="239"/>
      <c r="N3529" s="243"/>
      <c r="O3529" s="237"/>
      <c r="P3529" s="241"/>
      <c r="Q3529" s="244"/>
      <c r="R3529" s="237"/>
      <c r="S3529" s="237"/>
      <c r="T3529" s="241"/>
      <c r="U3529" s="192"/>
      <c r="V3529" s="227"/>
    </row>
    <row r="3530" spans="1:22" s="186" customFormat="1">
      <c r="A3530" s="187"/>
      <c r="B3530" s="187"/>
      <c r="C3530" s="194"/>
      <c r="D3530" s="195"/>
      <c r="E3530" s="237"/>
      <c r="F3530" s="197"/>
      <c r="G3530" s="189"/>
      <c r="H3530" s="194"/>
      <c r="I3530" s="237"/>
      <c r="J3530" s="242"/>
      <c r="K3530" s="237"/>
      <c r="L3530" s="237"/>
      <c r="M3530" s="239"/>
      <c r="N3530" s="243"/>
      <c r="O3530" s="237"/>
      <c r="P3530" s="241"/>
      <c r="Q3530" s="244"/>
      <c r="R3530" s="237"/>
      <c r="S3530" s="237"/>
      <c r="T3530" s="241"/>
      <c r="U3530" s="192"/>
      <c r="V3530" s="227"/>
    </row>
    <row r="3531" spans="1:22" s="186" customFormat="1">
      <c r="A3531" s="187"/>
      <c r="B3531" s="187"/>
      <c r="C3531" s="194"/>
      <c r="D3531" s="195"/>
      <c r="E3531" s="237"/>
      <c r="F3531" s="197"/>
      <c r="G3531" s="189"/>
      <c r="H3531" s="194"/>
      <c r="I3531" s="237"/>
      <c r="J3531" s="242"/>
      <c r="K3531" s="237"/>
      <c r="L3531" s="237"/>
      <c r="M3531" s="239"/>
      <c r="N3531" s="243"/>
      <c r="O3531" s="237"/>
      <c r="P3531" s="241"/>
      <c r="Q3531" s="244"/>
      <c r="R3531" s="237"/>
      <c r="S3531" s="237"/>
      <c r="T3531" s="241"/>
      <c r="U3531" s="192"/>
      <c r="V3531" s="227"/>
    </row>
    <row r="3532" spans="1:22" s="186" customFormat="1">
      <c r="A3532" s="187"/>
      <c r="B3532" s="187"/>
      <c r="C3532" s="194"/>
      <c r="D3532" s="195"/>
      <c r="E3532" s="237"/>
      <c r="F3532" s="197"/>
      <c r="G3532" s="189"/>
      <c r="H3532" s="194"/>
      <c r="I3532" s="237"/>
      <c r="J3532" s="242"/>
      <c r="K3532" s="237"/>
      <c r="L3532" s="237"/>
      <c r="M3532" s="239"/>
      <c r="N3532" s="243"/>
      <c r="O3532" s="237"/>
      <c r="P3532" s="241"/>
      <c r="Q3532" s="244"/>
      <c r="R3532" s="237"/>
      <c r="S3532" s="237"/>
      <c r="T3532" s="241"/>
      <c r="U3532" s="192"/>
      <c r="V3532" s="227"/>
    </row>
    <row r="3533" spans="1:22" s="186" customFormat="1">
      <c r="A3533" s="187"/>
      <c r="B3533" s="187"/>
      <c r="C3533" s="194"/>
      <c r="D3533" s="195"/>
      <c r="E3533" s="237"/>
      <c r="F3533" s="197"/>
      <c r="G3533" s="189"/>
      <c r="H3533" s="194"/>
      <c r="I3533" s="237"/>
      <c r="J3533" s="242"/>
      <c r="K3533" s="237"/>
      <c r="L3533" s="237"/>
      <c r="M3533" s="239"/>
      <c r="N3533" s="243"/>
      <c r="O3533" s="237"/>
      <c r="P3533" s="241"/>
      <c r="Q3533" s="244"/>
      <c r="R3533" s="237"/>
      <c r="S3533" s="237"/>
      <c r="T3533" s="241"/>
      <c r="U3533" s="192"/>
      <c r="V3533" s="227"/>
    </row>
    <row r="3534" spans="1:22" s="186" customFormat="1">
      <c r="A3534" s="187"/>
      <c r="B3534" s="187"/>
      <c r="C3534" s="194"/>
      <c r="D3534" s="195"/>
      <c r="E3534" s="237"/>
      <c r="F3534" s="197"/>
      <c r="G3534" s="189"/>
      <c r="H3534" s="194"/>
      <c r="I3534" s="237"/>
      <c r="J3534" s="242"/>
      <c r="K3534" s="237"/>
      <c r="L3534" s="237"/>
      <c r="M3534" s="239"/>
      <c r="N3534" s="243"/>
      <c r="O3534" s="237"/>
      <c r="P3534" s="241"/>
      <c r="Q3534" s="244"/>
      <c r="R3534" s="237"/>
      <c r="S3534" s="237"/>
      <c r="T3534" s="241"/>
      <c r="U3534" s="192"/>
      <c r="V3534" s="227"/>
    </row>
    <row r="3535" spans="1:22" s="186" customFormat="1">
      <c r="A3535" s="187"/>
      <c r="B3535" s="187"/>
      <c r="C3535" s="194"/>
      <c r="D3535" s="195"/>
      <c r="E3535" s="237"/>
      <c r="F3535" s="197"/>
      <c r="G3535" s="189"/>
      <c r="H3535" s="194"/>
      <c r="I3535" s="237"/>
      <c r="J3535" s="242"/>
      <c r="K3535" s="237"/>
      <c r="L3535" s="237"/>
      <c r="M3535" s="239"/>
      <c r="N3535" s="243"/>
      <c r="O3535" s="237"/>
      <c r="P3535" s="241"/>
      <c r="Q3535" s="244"/>
      <c r="R3535" s="237"/>
      <c r="S3535" s="237"/>
      <c r="T3535" s="241"/>
      <c r="U3535" s="192"/>
      <c r="V3535" s="227"/>
    </row>
    <row r="3536" spans="1:22" s="186" customFormat="1">
      <c r="A3536" s="187"/>
      <c r="B3536" s="187"/>
      <c r="C3536" s="194"/>
      <c r="D3536" s="195"/>
      <c r="E3536" s="237"/>
      <c r="F3536" s="197"/>
      <c r="G3536" s="189"/>
      <c r="H3536" s="194"/>
      <c r="I3536" s="237"/>
      <c r="J3536" s="242"/>
      <c r="K3536" s="237"/>
      <c r="L3536" s="237"/>
      <c r="M3536" s="239"/>
      <c r="N3536" s="243"/>
      <c r="O3536" s="237"/>
      <c r="P3536" s="241"/>
      <c r="Q3536" s="244"/>
      <c r="R3536" s="237"/>
      <c r="S3536" s="237"/>
      <c r="T3536" s="241"/>
      <c r="U3536" s="192"/>
      <c r="V3536" s="227"/>
    </row>
    <row r="3537" spans="1:22" s="186" customFormat="1">
      <c r="A3537" s="187"/>
      <c r="B3537" s="187"/>
      <c r="C3537" s="194"/>
      <c r="D3537" s="195"/>
      <c r="E3537" s="237"/>
      <c r="F3537" s="197"/>
      <c r="G3537" s="189"/>
      <c r="H3537" s="194"/>
      <c r="I3537" s="237"/>
      <c r="J3537" s="242"/>
      <c r="K3537" s="237"/>
      <c r="L3537" s="237"/>
      <c r="M3537" s="239"/>
      <c r="N3537" s="243"/>
      <c r="O3537" s="237"/>
      <c r="P3537" s="241"/>
      <c r="Q3537" s="244"/>
      <c r="R3537" s="237"/>
      <c r="S3537" s="237"/>
      <c r="T3537" s="241"/>
      <c r="U3537" s="192"/>
      <c r="V3537" s="227"/>
    </row>
    <row r="3538" spans="1:22" s="186" customFormat="1">
      <c r="A3538" s="187"/>
      <c r="B3538" s="187"/>
      <c r="C3538" s="194"/>
      <c r="D3538" s="195"/>
      <c r="E3538" s="237"/>
      <c r="F3538" s="197"/>
      <c r="G3538" s="189"/>
      <c r="H3538" s="194"/>
      <c r="I3538" s="237"/>
      <c r="J3538" s="242"/>
      <c r="K3538" s="237"/>
      <c r="L3538" s="237"/>
      <c r="M3538" s="239"/>
      <c r="N3538" s="243"/>
      <c r="O3538" s="237"/>
      <c r="P3538" s="241"/>
      <c r="Q3538" s="244"/>
      <c r="R3538" s="237"/>
      <c r="S3538" s="237"/>
      <c r="T3538" s="241"/>
      <c r="U3538" s="192"/>
      <c r="V3538" s="227"/>
    </row>
    <row r="3539" spans="1:22" s="186" customFormat="1">
      <c r="A3539" s="187"/>
      <c r="B3539" s="187"/>
      <c r="C3539" s="194"/>
      <c r="D3539" s="195"/>
      <c r="E3539" s="237"/>
      <c r="F3539" s="197"/>
      <c r="G3539" s="189"/>
      <c r="H3539" s="194"/>
      <c r="I3539" s="237"/>
      <c r="J3539" s="242"/>
      <c r="K3539" s="237"/>
      <c r="L3539" s="237"/>
      <c r="M3539" s="239"/>
      <c r="N3539" s="243"/>
      <c r="O3539" s="237"/>
      <c r="P3539" s="241"/>
      <c r="Q3539" s="244"/>
      <c r="R3539" s="237"/>
      <c r="S3539" s="237"/>
      <c r="T3539" s="241"/>
      <c r="U3539" s="192"/>
      <c r="V3539" s="227"/>
    </row>
    <row r="3540" spans="1:22" s="186" customFormat="1">
      <c r="A3540" s="187"/>
      <c r="B3540" s="187"/>
      <c r="C3540" s="194"/>
      <c r="D3540" s="195"/>
      <c r="E3540" s="237"/>
      <c r="F3540" s="197"/>
      <c r="G3540" s="189"/>
      <c r="H3540" s="194"/>
      <c r="I3540" s="237"/>
      <c r="J3540" s="242"/>
      <c r="K3540" s="237"/>
      <c r="L3540" s="237"/>
      <c r="M3540" s="239"/>
      <c r="N3540" s="243"/>
      <c r="O3540" s="237"/>
      <c r="P3540" s="241"/>
      <c r="Q3540" s="244"/>
      <c r="R3540" s="237"/>
      <c r="S3540" s="237"/>
      <c r="T3540" s="241"/>
      <c r="U3540" s="192"/>
      <c r="V3540" s="227"/>
    </row>
    <row r="3541" spans="1:22" s="186" customFormat="1">
      <c r="A3541" s="187"/>
      <c r="B3541" s="187"/>
      <c r="C3541" s="194"/>
      <c r="D3541" s="195"/>
      <c r="E3541" s="237"/>
      <c r="F3541" s="197"/>
      <c r="G3541" s="189"/>
      <c r="H3541" s="194"/>
      <c r="I3541" s="237"/>
      <c r="J3541" s="242"/>
      <c r="K3541" s="237"/>
      <c r="L3541" s="237"/>
      <c r="M3541" s="239"/>
      <c r="N3541" s="243"/>
      <c r="O3541" s="237"/>
      <c r="P3541" s="241"/>
      <c r="Q3541" s="244"/>
      <c r="R3541" s="237"/>
      <c r="S3541" s="237"/>
      <c r="T3541" s="241"/>
      <c r="U3541" s="192"/>
      <c r="V3541" s="227"/>
    </row>
    <row r="3542" spans="1:22" s="186" customFormat="1">
      <c r="A3542" s="187"/>
      <c r="B3542" s="187"/>
      <c r="C3542" s="194"/>
      <c r="D3542" s="195"/>
      <c r="E3542" s="237"/>
      <c r="F3542" s="197"/>
      <c r="G3542" s="189"/>
      <c r="H3542" s="194"/>
      <c r="I3542" s="237"/>
      <c r="J3542" s="242"/>
      <c r="K3542" s="237"/>
      <c r="L3542" s="237"/>
      <c r="M3542" s="239"/>
      <c r="N3542" s="243"/>
      <c r="O3542" s="237"/>
      <c r="P3542" s="241"/>
      <c r="Q3542" s="244"/>
      <c r="R3542" s="237"/>
      <c r="S3542" s="237"/>
      <c r="T3542" s="241"/>
      <c r="U3542" s="192"/>
      <c r="V3542" s="227"/>
    </row>
    <row r="3543" spans="1:22" s="186" customFormat="1">
      <c r="A3543" s="187"/>
      <c r="B3543" s="187"/>
      <c r="C3543" s="194"/>
      <c r="D3543" s="195"/>
      <c r="E3543" s="237"/>
      <c r="F3543" s="197"/>
      <c r="G3543" s="189"/>
      <c r="H3543" s="194"/>
      <c r="I3543" s="237"/>
      <c r="J3543" s="242"/>
      <c r="K3543" s="237"/>
      <c r="L3543" s="237"/>
      <c r="M3543" s="239"/>
      <c r="N3543" s="243"/>
      <c r="O3543" s="237"/>
      <c r="P3543" s="241"/>
      <c r="Q3543" s="244"/>
      <c r="R3543" s="237"/>
      <c r="S3543" s="237"/>
      <c r="T3543" s="241"/>
      <c r="U3543" s="192"/>
      <c r="V3543" s="227"/>
    </row>
    <row r="3544" spans="1:22" s="186" customFormat="1">
      <c r="A3544" s="187"/>
      <c r="B3544" s="187"/>
      <c r="C3544" s="194"/>
      <c r="D3544" s="195"/>
      <c r="E3544" s="237"/>
      <c r="F3544" s="197"/>
      <c r="G3544" s="189"/>
      <c r="H3544" s="194"/>
      <c r="I3544" s="237"/>
      <c r="J3544" s="242"/>
      <c r="K3544" s="237"/>
      <c r="L3544" s="237"/>
      <c r="M3544" s="239"/>
      <c r="N3544" s="243"/>
      <c r="O3544" s="237"/>
      <c r="P3544" s="241"/>
      <c r="Q3544" s="244"/>
      <c r="R3544" s="237"/>
      <c r="S3544" s="237"/>
      <c r="T3544" s="241"/>
      <c r="U3544" s="192"/>
      <c r="V3544" s="227"/>
    </row>
    <row r="3545" spans="1:22" s="186" customFormat="1">
      <c r="A3545" s="187"/>
      <c r="B3545" s="187"/>
      <c r="C3545" s="194"/>
      <c r="D3545" s="195"/>
      <c r="E3545" s="237"/>
      <c r="F3545" s="197"/>
      <c r="G3545" s="189"/>
      <c r="H3545" s="194"/>
      <c r="I3545" s="237"/>
      <c r="J3545" s="242"/>
      <c r="K3545" s="237"/>
      <c r="L3545" s="237"/>
      <c r="M3545" s="239"/>
      <c r="N3545" s="243"/>
      <c r="O3545" s="237"/>
      <c r="P3545" s="241"/>
      <c r="Q3545" s="244"/>
      <c r="R3545" s="237"/>
      <c r="S3545" s="237"/>
      <c r="T3545" s="241"/>
      <c r="U3545" s="192"/>
      <c r="V3545" s="227"/>
    </row>
    <row r="3546" spans="1:22" s="186" customFormat="1">
      <c r="A3546" s="187"/>
      <c r="B3546" s="187"/>
      <c r="C3546" s="194"/>
      <c r="D3546" s="195"/>
      <c r="E3546" s="237"/>
      <c r="F3546" s="197"/>
      <c r="G3546" s="189"/>
      <c r="H3546" s="194"/>
      <c r="I3546" s="237"/>
      <c r="J3546" s="242"/>
      <c r="K3546" s="237"/>
      <c r="L3546" s="237"/>
      <c r="M3546" s="239"/>
      <c r="N3546" s="243"/>
      <c r="O3546" s="237"/>
      <c r="P3546" s="241"/>
      <c r="Q3546" s="244"/>
      <c r="R3546" s="237"/>
      <c r="S3546" s="237"/>
      <c r="T3546" s="241"/>
      <c r="U3546" s="192"/>
      <c r="V3546" s="227"/>
    </row>
    <row r="3547" spans="1:22" s="186" customFormat="1">
      <c r="A3547" s="187"/>
      <c r="B3547" s="187"/>
      <c r="C3547" s="194"/>
      <c r="D3547" s="195"/>
      <c r="E3547" s="237"/>
      <c r="F3547" s="197"/>
      <c r="G3547" s="189"/>
      <c r="H3547" s="194"/>
      <c r="I3547" s="237"/>
      <c r="J3547" s="242"/>
      <c r="K3547" s="237"/>
      <c r="L3547" s="237"/>
      <c r="M3547" s="239"/>
      <c r="N3547" s="243"/>
      <c r="O3547" s="237"/>
      <c r="P3547" s="241"/>
      <c r="Q3547" s="244"/>
      <c r="R3547" s="237"/>
      <c r="S3547" s="237"/>
      <c r="T3547" s="241"/>
      <c r="U3547" s="192"/>
      <c r="V3547" s="227"/>
    </row>
    <row r="3548" spans="1:22" s="186" customFormat="1">
      <c r="A3548" s="187"/>
      <c r="B3548" s="187"/>
      <c r="C3548" s="194"/>
      <c r="D3548" s="195"/>
      <c r="E3548" s="237"/>
      <c r="F3548" s="197"/>
      <c r="G3548" s="189"/>
      <c r="H3548" s="194"/>
      <c r="I3548" s="237"/>
      <c r="J3548" s="242"/>
      <c r="K3548" s="237"/>
      <c r="L3548" s="237"/>
      <c r="M3548" s="239"/>
      <c r="N3548" s="243"/>
      <c r="O3548" s="237"/>
      <c r="P3548" s="241"/>
      <c r="Q3548" s="244"/>
      <c r="R3548" s="237"/>
      <c r="S3548" s="237"/>
      <c r="T3548" s="241"/>
      <c r="U3548" s="192"/>
      <c r="V3548" s="227"/>
    </row>
    <row r="3549" spans="1:22" s="186" customFormat="1">
      <c r="A3549" s="187"/>
      <c r="B3549" s="187"/>
      <c r="C3549" s="194"/>
      <c r="D3549" s="195"/>
      <c r="E3549" s="237"/>
      <c r="F3549" s="197"/>
      <c r="G3549" s="189"/>
      <c r="H3549" s="194"/>
      <c r="I3549" s="237"/>
      <c r="J3549" s="242"/>
      <c r="K3549" s="237"/>
      <c r="L3549" s="237"/>
      <c r="M3549" s="239"/>
      <c r="N3549" s="243"/>
      <c r="O3549" s="237"/>
      <c r="P3549" s="241"/>
      <c r="Q3549" s="244"/>
      <c r="R3549" s="237"/>
      <c r="S3549" s="237"/>
      <c r="T3549" s="241"/>
      <c r="U3549" s="192"/>
      <c r="V3549" s="227"/>
    </row>
    <row r="3550" spans="1:22" s="186" customFormat="1">
      <c r="A3550" s="187"/>
      <c r="B3550" s="187"/>
      <c r="C3550" s="194"/>
      <c r="D3550" s="195"/>
      <c r="E3550" s="237"/>
      <c r="F3550" s="197"/>
      <c r="G3550" s="189"/>
      <c r="H3550" s="194"/>
      <c r="I3550" s="237"/>
      <c r="J3550" s="242"/>
      <c r="K3550" s="237"/>
      <c r="L3550" s="237"/>
      <c r="M3550" s="239"/>
      <c r="N3550" s="243"/>
      <c r="O3550" s="237"/>
      <c r="P3550" s="241"/>
      <c r="Q3550" s="244"/>
      <c r="R3550" s="237"/>
      <c r="S3550" s="237"/>
      <c r="T3550" s="241"/>
      <c r="U3550" s="192"/>
      <c r="V3550" s="227"/>
    </row>
    <row r="3551" spans="1:22" s="186" customFormat="1">
      <c r="A3551" s="187"/>
      <c r="B3551" s="187"/>
      <c r="C3551" s="194"/>
      <c r="D3551" s="195"/>
      <c r="E3551" s="237"/>
      <c r="F3551" s="197"/>
      <c r="G3551" s="189"/>
      <c r="H3551" s="194"/>
      <c r="I3551" s="237"/>
      <c r="J3551" s="242"/>
      <c r="K3551" s="237"/>
      <c r="L3551" s="237"/>
      <c r="M3551" s="239"/>
      <c r="N3551" s="243"/>
      <c r="O3551" s="237"/>
      <c r="P3551" s="241"/>
      <c r="Q3551" s="244"/>
      <c r="R3551" s="237"/>
      <c r="S3551" s="237"/>
      <c r="T3551" s="241"/>
      <c r="U3551" s="192"/>
      <c r="V3551" s="227"/>
    </row>
    <row r="3552" spans="1:22" s="186" customFormat="1">
      <c r="A3552" s="187"/>
      <c r="B3552" s="187"/>
      <c r="C3552" s="194"/>
      <c r="D3552" s="195"/>
      <c r="E3552" s="237"/>
      <c r="F3552" s="197"/>
      <c r="G3552" s="189"/>
      <c r="H3552" s="194"/>
      <c r="I3552" s="237"/>
      <c r="J3552" s="242"/>
      <c r="K3552" s="237"/>
      <c r="L3552" s="237"/>
      <c r="M3552" s="239"/>
      <c r="N3552" s="243"/>
      <c r="O3552" s="237"/>
      <c r="P3552" s="241"/>
      <c r="Q3552" s="244"/>
      <c r="R3552" s="237"/>
      <c r="S3552" s="237"/>
      <c r="T3552" s="241"/>
      <c r="U3552" s="192"/>
      <c r="V3552" s="227"/>
    </row>
    <row r="3553" spans="1:22" s="186" customFormat="1">
      <c r="A3553" s="187"/>
      <c r="B3553" s="187"/>
      <c r="C3553" s="194"/>
      <c r="D3553" s="195"/>
      <c r="E3553" s="237"/>
      <c r="F3553" s="197"/>
      <c r="G3553" s="189"/>
      <c r="H3553" s="194"/>
      <c r="I3553" s="237"/>
      <c r="J3553" s="242"/>
      <c r="K3553" s="237"/>
      <c r="L3553" s="237"/>
      <c r="M3553" s="239"/>
      <c r="N3553" s="243"/>
      <c r="O3553" s="237"/>
      <c r="P3553" s="241"/>
      <c r="Q3553" s="244"/>
      <c r="R3553" s="237"/>
      <c r="S3553" s="237"/>
      <c r="T3553" s="241"/>
      <c r="U3553" s="192"/>
      <c r="V3553" s="227"/>
    </row>
    <row r="3554" spans="1:22" s="186" customFormat="1">
      <c r="A3554" s="187"/>
      <c r="B3554" s="187"/>
      <c r="C3554" s="194"/>
      <c r="D3554" s="195"/>
      <c r="E3554" s="237"/>
      <c r="F3554" s="197"/>
      <c r="G3554" s="189"/>
      <c r="H3554" s="194"/>
      <c r="I3554" s="237"/>
      <c r="J3554" s="242"/>
      <c r="K3554" s="237"/>
      <c r="L3554" s="237"/>
      <c r="M3554" s="239"/>
      <c r="N3554" s="243"/>
      <c r="O3554" s="237"/>
      <c r="P3554" s="241"/>
      <c r="Q3554" s="244"/>
      <c r="R3554" s="237"/>
      <c r="S3554" s="237"/>
      <c r="T3554" s="241"/>
      <c r="U3554" s="192"/>
      <c r="V3554" s="227"/>
    </row>
    <row r="3555" spans="1:22" s="186" customFormat="1">
      <c r="A3555" s="187"/>
      <c r="B3555" s="187"/>
      <c r="C3555" s="194"/>
      <c r="D3555" s="195"/>
      <c r="E3555" s="237"/>
      <c r="F3555" s="197"/>
      <c r="G3555" s="189"/>
      <c r="H3555" s="194"/>
      <c r="I3555" s="237"/>
      <c r="J3555" s="242"/>
      <c r="K3555" s="237"/>
      <c r="L3555" s="237"/>
      <c r="M3555" s="239"/>
      <c r="N3555" s="243"/>
      <c r="O3555" s="237"/>
      <c r="P3555" s="241"/>
      <c r="Q3555" s="244"/>
      <c r="R3555" s="237"/>
      <c r="S3555" s="237"/>
      <c r="T3555" s="241"/>
      <c r="U3555" s="192"/>
      <c r="V3555" s="227"/>
    </row>
    <row r="3556" spans="1:22" s="186" customFormat="1">
      <c r="A3556" s="187"/>
      <c r="B3556" s="187"/>
      <c r="C3556" s="194"/>
      <c r="D3556" s="195"/>
      <c r="E3556" s="237"/>
      <c r="F3556" s="197"/>
      <c r="G3556" s="189"/>
      <c r="H3556" s="194"/>
      <c r="I3556" s="237"/>
      <c r="J3556" s="242"/>
      <c r="K3556" s="237"/>
      <c r="L3556" s="237"/>
      <c r="M3556" s="239"/>
      <c r="N3556" s="243"/>
      <c r="O3556" s="237"/>
      <c r="P3556" s="241"/>
      <c r="Q3556" s="244"/>
      <c r="R3556" s="237"/>
      <c r="S3556" s="237"/>
      <c r="T3556" s="241"/>
      <c r="U3556" s="192"/>
      <c r="V3556" s="227"/>
    </row>
    <row r="3557" spans="1:22" s="186" customFormat="1">
      <c r="A3557" s="187"/>
      <c r="B3557" s="187"/>
      <c r="C3557" s="194"/>
      <c r="D3557" s="195"/>
      <c r="E3557" s="237"/>
      <c r="F3557" s="197"/>
      <c r="G3557" s="189"/>
      <c r="H3557" s="194"/>
      <c r="I3557" s="237"/>
      <c r="J3557" s="242"/>
      <c r="K3557" s="237"/>
      <c r="L3557" s="237"/>
      <c r="M3557" s="239"/>
      <c r="N3557" s="243"/>
      <c r="O3557" s="237"/>
      <c r="P3557" s="241"/>
      <c r="Q3557" s="244"/>
      <c r="R3557" s="237"/>
      <c r="S3557" s="237"/>
      <c r="T3557" s="241"/>
      <c r="U3557" s="192"/>
      <c r="V3557" s="227"/>
    </row>
    <row r="3558" spans="1:22" s="186" customFormat="1">
      <c r="A3558" s="187"/>
      <c r="B3558" s="187"/>
      <c r="C3558" s="194"/>
      <c r="D3558" s="195"/>
      <c r="E3558" s="237"/>
      <c r="F3558" s="197"/>
      <c r="G3558" s="189"/>
      <c r="H3558" s="194"/>
      <c r="I3558" s="237"/>
      <c r="J3558" s="242"/>
      <c r="K3558" s="237"/>
      <c r="L3558" s="237"/>
      <c r="M3558" s="239"/>
      <c r="N3558" s="243"/>
      <c r="O3558" s="237"/>
      <c r="P3558" s="241"/>
      <c r="Q3558" s="244"/>
      <c r="R3558" s="237"/>
      <c r="S3558" s="237"/>
      <c r="T3558" s="241"/>
      <c r="U3558" s="192"/>
      <c r="V3558" s="227"/>
    </row>
    <row r="3559" spans="1:22" s="186" customFormat="1">
      <c r="A3559" s="187"/>
      <c r="B3559" s="187"/>
      <c r="C3559" s="194"/>
      <c r="D3559" s="195"/>
      <c r="E3559" s="237"/>
      <c r="F3559" s="197"/>
      <c r="G3559" s="189"/>
      <c r="H3559" s="194"/>
      <c r="I3559" s="237"/>
      <c r="J3559" s="242"/>
      <c r="K3559" s="237"/>
      <c r="L3559" s="237"/>
      <c r="M3559" s="239"/>
      <c r="N3559" s="243"/>
      <c r="O3559" s="237"/>
      <c r="P3559" s="241"/>
      <c r="Q3559" s="244"/>
      <c r="R3559" s="237"/>
      <c r="S3559" s="237"/>
      <c r="T3559" s="241"/>
      <c r="U3559" s="192"/>
      <c r="V3559" s="227"/>
    </row>
    <row r="3560" spans="1:22" s="186" customFormat="1">
      <c r="A3560" s="187"/>
      <c r="B3560" s="187"/>
      <c r="C3560" s="194"/>
      <c r="D3560" s="195"/>
      <c r="E3560" s="237"/>
      <c r="F3560" s="197"/>
      <c r="G3560" s="189"/>
      <c r="H3560" s="194"/>
      <c r="I3560" s="237"/>
      <c r="J3560" s="242"/>
      <c r="K3560" s="237"/>
      <c r="L3560" s="237"/>
      <c r="M3560" s="239"/>
      <c r="N3560" s="243"/>
      <c r="O3560" s="237"/>
      <c r="P3560" s="241"/>
      <c r="Q3560" s="244"/>
      <c r="R3560" s="237"/>
      <c r="S3560" s="237"/>
      <c r="T3560" s="241"/>
      <c r="U3560" s="192"/>
      <c r="V3560" s="227"/>
    </row>
    <row r="3561" spans="1:22" s="186" customFormat="1">
      <c r="A3561" s="187"/>
      <c r="B3561" s="187"/>
      <c r="C3561" s="194"/>
      <c r="D3561" s="195"/>
      <c r="E3561" s="237"/>
      <c r="F3561" s="197"/>
      <c r="G3561" s="189"/>
      <c r="H3561" s="194"/>
      <c r="I3561" s="237"/>
      <c r="J3561" s="242"/>
      <c r="K3561" s="237"/>
      <c r="L3561" s="237"/>
      <c r="M3561" s="239"/>
      <c r="N3561" s="243"/>
      <c r="O3561" s="237"/>
      <c r="P3561" s="241"/>
      <c r="Q3561" s="244"/>
      <c r="R3561" s="237"/>
      <c r="S3561" s="237"/>
      <c r="T3561" s="241"/>
      <c r="U3561" s="192"/>
      <c r="V3561" s="227"/>
    </row>
    <row r="3562" spans="1:22" s="186" customFormat="1">
      <c r="A3562" s="187"/>
      <c r="B3562" s="187"/>
      <c r="C3562" s="194"/>
      <c r="D3562" s="195"/>
      <c r="E3562" s="237"/>
      <c r="F3562" s="197"/>
      <c r="G3562" s="189"/>
      <c r="H3562" s="194"/>
      <c r="I3562" s="237"/>
      <c r="J3562" s="242"/>
      <c r="K3562" s="237"/>
      <c r="L3562" s="237"/>
      <c r="M3562" s="239"/>
      <c r="N3562" s="243"/>
      <c r="O3562" s="237"/>
      <c r="P3562" s="241"/>
      <c r="Q3562" s="244"/>
      <c r="R3562" s="237"/>
      <c r="S3562" s="237"/>
      <c r="T3562" s="241"/>
      <c r="U3562" s="192"/>
      <c r="V3562" s="227"/>
    </row>
    <row r="3563" spans="1:22" s="186" customFormat="1">
      <c r="A3563" s="187"/>
      <c r="B3563" s="187"/>
      <c r="C3563" s="194"/>
      <c r="D3563" s="195"/>
      <c r="E3563" s="237"/>
      <c r="F3563" s="197"/>
      <c r="G3563" s="189"/>
      <c r="H3563" s="194"/>
      <c r="I3563" s="237"/>
      <c r="J3563" s="242"/>
      <c r="K3563" s="237"/>
      <c r="L3563" s="237"/>
      <c r="M3563" s="239"/>
      <c r="N3563" s="243"/>
      <c r="O3563" s="237"/>
      <c r="P3563" s="241"/>
      <c r="Q3563" s="244"/>
      <c r="R3563" s="237"/>
      <c r="S3563" s="237"/>
      <c r="T3563" s="241"/>
      <c r="U3563" s="192"/>
      <c r="V3563" s="227"/>
    </row>
    <row r="3564" spans="1:22" s="186" customFormat="1">
      <c r="A3564" s="187"/>
      <c r="B3564" s="187"/>
      <c r="C3564" s="194"/>
      <c r="D3564" s="195"/>
      <c r="E3564" s="237"/>
      <c r="F3564" s="197"/>
      <c r="G3564" s="189"/>
      <c r="H3564" s="194"/>
      <c r="I3564" s="237"/>
      <c r="J3564" s="242"/>
      <c r="K3564" s="237"/>
      <c r="L3564" s="237"/>
      <c r="M3564" s="239"/>
      <c r="N3564" s="243"/>
      <c r="O3564" s="237"/>
      <c r="P3564" s="241"/>
      <c r="Q3564" s="244"/>
      <c r="R3564" s="237"/>
      <c r="S3564" s="237"/>
      <c r="T3564" s="241"/>
      <c r="U3564" s="192"/>
      <c r="V3564" s="227"/>
    </row>
    <row r="3565" spans="1:22" s="186" customFormat="1">
      <c r="A3565" s="187"/>
      <c r="B3565" s="187"/>
      <c r="C3565" s="194"/>
      <c r="D3565" s="195"/>
      <c r="E3565" s="237"/>
      <c r="F3565" s="197"/>
      <c r="G3565" s="189"/>
      <c r="H3565" s="194"/>
      <c r="I3565" s="237"/>
      <c r="J3565" s="242"/>
      <c r="K3565" s="237"/>
      <c r="L3565" s="237"/>
      <c r="M3565" s="239"/>
      <c r="N3565" s="243"/>
      <c r="O3565" s="237"/>
      <c r="P3565" s="241"/>
      <c r="Q3565" s="244"/>
      <c r="R3565" s="237"/>
      <c r="S3565" s="237"/>
      <c r="T3565" s="241"/>
      <c r="U3565" s="192"/>
      <c r="V3565" s="227"/>
    </row>
    <row r="3566" spans="1:22" s="186" customFormat="1">
      <c r="A3566" s="187"/>
      <c r="B3566" s="187"/>
      <c r="C3566" s="194"/>
      <c r="D3566" s="195"/>
      <c r="E3566" s="237"/>
      <c r="F3566" s="197"/>
      <c r="G3566" s="189"/>
      <c r="H3566" s="194"/>
      <c r="I3566" s="237"/>
      <c r="J3566" s="242"/>
      <c r="K3566" s="237"/>
      <c r="L3566" s="237"/>
      <c r="M3566" s="239"/>
      <c r="N3566" s="243"/>
      <c r="O3566" s="237"/>
      <c r="P3566" s="241"/>
      <c r="Q3566" s="244"/>
      <c r="R3566" s="237"/>
      <c r="S3566" s="237"/>
      <c r="T3566" s="241"/>
      <c r="U3566" s="192"/>
      <c r="V3566" s="227"/>
    </row>
    <row r="3567" spans="1:22" s="186" customFormat="1">
      <c r="A3567" s="187"/>
      <c r="B3567" s="187"/>
      <c r="C3567" s="194"/>
      <c r="D3567" s="195"/>
      <c r="E3567" s="237"/>
      <c r="F3567" s="197"/>
      <c r="G3567" s="189"/>
      <c r="H3567" s="194"/>
      <c r="I3567" s="237"/>
      <c r="J3567" s="242"/>
      <c r="K3567" s="237"/>
      <c r="L3567" s="237"/>
      <c r="M3567" s="239"/>
      <c r="N3567" s="243"/>
      <c r="O3567" s="237"/>
      <c r="P3567" s="241"/>
      <c r="Q3567" s="244"/>
      <c r="R3567" s="237"/>
      <c r="S3567" s="237"/>
      <c r="T3567" s="241"/>
      <c r="U3567" s="192"/>
      <c r="V3567" s="227"/>
    </row>
    <row r="3568" spans="1:22" s="186" customFormat="1">
      <c r="A3568" s="187"/>
      <c r="B3568" s="187"/>
      <c r="C3568" s="194"/>
      <c r="D3568" s="195"/>
      <c r="E3568" s="237"/>
      <c r="F3568" s="197"/>
      <c r="G3568" s="189"/>
      <c r="H3568" s="194"/>
      <c r="I3568" s="237"/>
      <c r="J3568" s="242"/>
      <c r="K3568" s="237"/>
      <c r="L3568" s="237"/>
      <c r="M3568" s="239"/>
      <c r="N3568" s="243"/>
      <c r="O3568" s="237"/>
      <c r="P3568" s="241"/>
      <c r="Q3568" s="244"/>
      <c r="R3568" s="237"/>
      <c r="S3568" s="237"/>
      <c r="T3568" s="241"/>
      <c r="U3568" s="192"/>
      <c r="V3568" s="227"/>
    </row>
    <row r="3569" spans="1:22" s="186" customFormat="1">
      <c r="A3569" s="187"/>
      <c r="B3569" s="187"/>
      <c r="C3569" s="194"/>
      <c r="D3569" s="195"/>
      <c r="E3569" s="237"/>
      <c r="F3569" s="197"/>
      <c r="G3569" s="189"/>
      <c r="H3569" s="194"/>
      <c r="I3569" s="237"/>
      <c r="J3569" s="242"/>
      <c r="K3569" s="237"/>
      <c r="L3569" s="237"/>
      <c r="M3569" s="239"/>
      <c r="N3569" s="243"/>
      <c r="O3569" s="237"/>
      <c r="P3569" s="241"/>
      <c r="Q3569" s="244"/>
      <c r="R3569" s="237"/>
      <c r="S3569" s="237"/>
      <c r="T3569" s="241"/>
      <c r="U3569" s="192"/>
      <c r="V3569" s="227"/>
    </row>
    <row r="3570" spans="1:22" s="186" customFormat="1">
      <c r="A3570" s="187"/>
      <c r="B3570" s="187"/>
      <c r="C3570" s="194"/>
      <c r="D3570" s="195"/>
      <c r="E3570" s="237"/>
      <c r="F3570" s="197"/>
      <c r="G3570" s="189"/>
      <c r="H3570" s="194"/>
      <c r="I3570" s="237"/>
      <c r="J3570" s="242"/>
      <c r="K3570" s="237"/>
      <c r="L3570" s="237"/>
      <c r="M3570" s="239"/>
      <c r="N3570" s="243"/>
      <c r="O3570" s="237"/>
      <c r="P3570" s="241"/>
      <c r="Q3570" s="244"/>
      <c r="R3570" s="237"/>
      <c r="S3570" s="237"/>
      <c r="T3570" s="241"/>
      <c r="U3570" s="192"/>
      <c r="V3570" s="227"/>
    </row>
    <row r="3571" spans="1:22" s="186" customFormat="1">
      <c r="A3571" s="187"/>
      <c r="B3571" s="187"/>
      <c r="C3571" s="194"/>
      <c r="D3571" s="195"/>
      <c r="E3571" s="237"/>
      <c r="F3571" s="197"/>
      <c r="G3571" s="189"/>
      <c r="H3571" s="194"/>
      <c r="I3571" s="237"/>
      <c r="J3571" s="242"/>
      <c r="K3571" s="237"/>
      <c r="L3571" s="237"/>
      <c r="M3571" s="239"/>
      <c r="N3571" s="243"/>
      <c r="O3571" s="237"/>
      <c r="P3571" s="241"/>
      <c r="Q3571" s="244"/>
      <c r="R3571" s="237"/>
      <c r="S3571" s="237"/>
      <c r="T3571" s="241"/>
      <c r="U3571" s="192"/>
      <c r="V3571" s="227"/>
    </row>
    <row r="3572" spans="1:22" s="186" customFormat="1">
      <c r="A3572" s="187"/>
      <c r="B3572" s="187"/>
      <c r="C3572" s="194"/>
      <c r="D3572" s="195"/>
      <c r="E3572" s="237"/>
      <c r="F3572" s="197"/>
      <c r="G3572" s="189"/>
      <c r="H3572" s="194"/>
      <c r="I3572" s="237"/>
      <c r="J3572" s="242"/>
      <c r="K3572" s="237"/>
      <c r="L3572" s="237"/>
      <c r="M3572" s="239"/>
      <c r="N3572" s="243"/>
      <c r="O3572" s="237"/>
      <c r="P3572" s="241"/>
      <c r="Q3572" s="244"/>
      <c r="R3572" s="237"/>
      <c r="S3572" s="237"/>
      <c r="T3572" s="241"/>
      <c r="U3572" s="192"/>
      <c r="V3572" s="227"/>
    </row>
    <row r="3573" spans="1:22" s="186" customFormat="1">
      <c r="A3573" s="187"/>
      <c r="B3573" s="187"/>
      <c r="C3573" s="194"/>
      <c r="D3573" s="195"/>
      <c r="E3573" s="237"/>
      <c r="F3573" s="197"/>
      <c r="G3573" s="189"/>
      <c r="H3573" s="194"/>
      <c r="I3573" s="237"/>
      <c r="J3573" s="242"/>
      <c r="K3573" s="237"/>
      <c r="L3573" s="237"/>
      <c r="M3573" s="239"/>
      <c r="N3573" s="243"/>
      <c r="O3573" s="237"/>
      <c r="P3573" s="241"/>
      <c r="Q3573" s="244"/>
      <c r="R3573" s="237"/>
      <c r="S3573" s="237"/>
      <c r="T3573" s="241"/>
      <c r="U3573" s="192"/>
      <c r="V3573" s="227"/>
    </row>
    <row r="3574" spans="1:22" s="186" customFormat="1">
      <c r="A3574" s="187"/>
      <c r="B3574" s="187"/>
      <c r="C3574" s="194"/>
      <c r="D3574" s="195"/>
      <c r="E3574" s="237"/>
      <c r="F3574" s="197"/>
      <c r="G3574" s="189"/>
      <c r="H3574" s="194"/>
      <c r="I3574" s="237"/>
      <c r="J3574" s="242"/>
      <c r="K3574" s="237"/>
      <c r="L3574" s="237"/>
      <c r="M3574" s="239"/>
      <c r="N3574" s="243"/>
      <c r="O3574" s="237"/>
      <c r="P3574" s="241"/>
      <c r="Q3574" s="244"/>
      <c r="R3574" s="237"/>
      <c r="S3574" s="237"/>
      <c r="T3574" s="241"/>
      <c r="U3574" s="192"/>
      <c r="V3574" s="227"/>
    </row>
    <row r="3575" spans="1:22" s="186" customFormat="1">
      <c r="A3575" s="187"/>
      <c r="B3575" s="187"/>
      <c r="C3575" s="194"/>
      <c r="D3575" s="195"/>
      <c r="E3575" s="237"/>
      <c r="F3575" s="197"/>
      <c r="G3575" s="189"/>
      <c r="H3575" s="194"/>
      <c r="I3575" s="237"/>
      <c r="J3575" s="242"/>
      <c r="K3575" s="237"/>
      <c r="L3575" s="237"/>
      <c r="M3575" s="239"/>
      <c r="N3575" s="243"/>
      <c r="O3575" s="237"/>
      <c r="P3575" s="241"/>
      <c r="Q3575" s="244"/>
      <c r="R3575" s="237"/>
      <c r="S3575" s="237"/>
      <c r="T3575" s="241"/>
      <c r="U3575" s="192"/>
      <c r="V3575" s="227"/>
    </row>
    <row r="3576" spans="1:22" s="186" customFormat="1">
      <c r="A3576" s="187"/>
      <c r="B3576" s="187"/>
      <c r="C3576" s="194"/>
      <c r="D3576" s="195"/>
      <c r="E3576" s="237"/>
      <c r="F3576" s="197"/>
      <c r="G3576" s="189"/>
      <c r="H3576" s="194"/>
      <c r="I3576" s="237"/>
      <c r="J3576" s="242"/>
      <c r="K3576" s="237"/>
      <c r="L3576" s="237"/>
      <c r="M3576" s="239"/>
      <c r="N3576" s="243"/>
      <c r="O3576" s="237"/>
      <c r="P3576" s="241"/>
      <c r="Q3576" s="244"/>
      <c r="R3576" s="237"/>
      <c r="S3576" s="237"/>
      <c r="T3576" s="241"/>
      <c r="U3576" s="192"/>
      <c r="V3576" s="227"/>
    </row>
    <row r="3577" spans="1:22" s="186" customFormat="1">
      <c r="A3577" s="187"/>
      <c r="B3577" s="187"/>
      <c r="C3577" s="194"/>
      <c r="D3577" s="195"/>
      <c r="E3577" s="237"/>
      <c r="F3577" s="197"/>
      <c r="G3577" s="189"/>
      <c r="H3577" s="194"/>
      <c r="I3577" s="237"/>
      <c r="J3577" s="242"/>
      <c r="K3577" s="237"/>
      <c r="L3577" s="237"/>
      <c r="M3577" s="239"/>
      <c r="N3577" s="243"/>
      <c r="O3577" s="237"/>
      <c r="P3577" s="241"/>
      <c r="Q3577" s="244"/>
      <c r="R3577" s="237"/>
      <c r="S3577" s="237"/>
      <c r="T3577" s="241"/>
      <c r="U3577" s="192"/>
      <c r="V3577" s="227"/>
    </row>
    <row r="3578" spans="1:22" s="186" customFormat="1">
      <c r="A3578" s="187"/>
      <c r="B3578" s="187"/>
      <c r="C3578" s="194"/>
      <c r="D3578" s="195"/>
      <c r="E3578" s="237"/>
      <c r="F3578" s="197"/>
      <c r="G3578" s="189"/>
      <c r="H3578" s="194"/>
      <c r="I3578" s="237"/>
      <c r="J3578" s="242"/>
      <c r="K3578" s="237"/>
      <c r="L3578" s="237"/>
      <c r="M3578" s="239"/>
      <c r="N3578" s="243"/>
      <c r="O3578" s="237"/>
      <c r="P3578" s="241"/>
      <c r="Q3578" s="244"/>
      <c r="R3578" s="237"/>
      <c r="S3578" s="237"/>
      <c r="T3578" s="241"/>
      <c r="U3578" s="192"/>
      <c r="V3578" s="227"/>
    </row>
    <row r="3579" spans="1:22" s="186" customFormat="1">
      <c r="A3579" s="187"/>
      <c r="B3579" s="187"/>
      <c r="C3579" s="194"/>
      <c r="D3579" s="195"/>
      <c r="E3579" s="237"/>
      <c r="F3579" s="197"/>
      <c r="G3579" s="189"/>
      <c r="H3579" s="194"/>
      <c r="I3579" s="237"/>
      <c r="J3579" s="242"/>
      <c r="K3579" s="237"/>
      <c r="L3579" s="237"/>
      <c r="M3579" s="239"/>
      <c r="N3579" s="243"/>
      <c r="O3579" s="237"/>
      <c r="P3579" s="241"/>
      <c r="Q3579" s="244"/>
      <c r="R3579" s="237"/>
      <c r="S3579" s="237"/>
      <c r="T3579" s="241"/>
      <c r="U3579" s="192"/>
      <c r="V3579" s="227"/>
    </row>
    <row r="3580" spans="1:22" s="186" customFormat="1">
      <c r="A3580" s="187"/>
      <c r="B3580" s="187"/>
      <c r="C3580" s="194"/>
      <c r="D3580" s="195"/>
      <c r="E3580" s="237"/>
      <c r="F3580" s="197"/>
      <c r="G3580" s="189"/>
      <c r="H3580" s="194"/>
      <c r="I3580" s="237"/>
      <c r="J3580" s="242"/>
      <c r="K3580" s="237"/>
      <c r="L3580" s="237"/>
      <c r="M3580" s="239"/>
      <c r="N3580" s="243"/>
      <c r="O3580" s="237"/>
      <c r="P3580" s="241"/>
      <c r="Q3580" s="244"/>
      <c r="R3580" s="237"/>
      <c r="S3580" s="237"/>
      <c r="T3580" s="241"/>
      <c r="U3580" s="192"/>
      <c r="V3580" s="227"/>
    </row>
    <row r="3581" spans="1:22" s="186" customFormat="1">
      <c r="A3581" s="187"/>
      <c r="B3581" s="187"/>
      <c r="C3581" s="194"/>
      <c r="D3581" s="195"/>
      <c r="E3581" s="237"/>
      <c r="F3581" s="197"/>
      <c r="G3581" s="189"/>
      <c r="H3581" s="194"/>
      <c r="I3581" s="237"/>
      <c r="J3581" s="242"/>
      <c r="K3581" s="237"/>
      <c r="L3581" s="237"/>
      <c r="M3581" s="239"/>
      <c r="N3581" s="243"/>
      <c r="O3581" s="237"/>
      <c r="P3581" s="241"/>
      <c r="Q3581" s="244"/>
      <c r="R3581" s="237"/>
      <c r="S3581" s="237"/>
      <c r="T3581" s="241"/>
      <c r="U3581" s="192"/>
      <c r="V3581" s="227"/>
    </row>
    <row r="3582" spans="1:22" s="186" customFormat="1">
      <c r="A3582" s="187"/>
      <c r="B3582" s="187"/>
      <c r="C3582" s="194"/>
      <c r="D3582" s="195"/>
      <c r="E3582" s="237"/>
      <c r="F3582" s="197"/>
      <c r="G3582" s="189"/>
      <c r="H3582" s="194"/>
      <c r="I3582" s="237"/>
      <c r="J3582" s="242"/>
      <c r="K3582" s="237"/>
      <c r="L3582" s="237"/>
      <c r="M3582" s="239"/>
      <c r="N3582" s="243"/>
      <c r="O3582" s="237"/>
      <c r="P3582" s="241"/>
      <c r="Q3582" s="244"/>
      <c r="R3582" s="237"/>
      <c r="S3582" s="237"/>
      <c r="T3582" s="241"/>
      <c r="U3582" s="192"/>
      <c r="V3582" s="227"/>
    </row>
    <row r="3583" spans="1:22" s="186" customFormat="1">
      <c r="A3583" s="187"/>
      <c r="B3583" s="187"/>
      <c r="C3583" s="194"/>
      <c r="D3583" s="195"/>
      <c r="E3583" s="237"/>
      <c r="F3583" s="197"/>
      <c r="G3583" s="189"/>
      <c r="H3583" s="194"/>
      <c r="I3583" s="237"/>
      <c r="J3583" s="242"/>
      <c r="K3583" s="237"/>
      <c r="L3583" s="237"/>
      <c r="M3583" s="239"/>
      <c r="N3583" s="243"/>
      <c r="O3583" s="237"/>
      <c r="P3583" s="241"/>
      <c r="Q3583" s="244"/>
      <c r="R3583" s="237"/>
      <c r="S3583" s="237"/>
      <c r="T3583" s="241"/>
      <c r="U3583" s="192"/>
      <c r="V3583" s="227"/>
    </row>
    <row r="3584" spans="1:22" s="186" customFormat="1">
      <c r="A3584" s="187"/>
      <c r="B3584" s="187"/>
      <c r="C3584" s="194"/>
      <c r="D3584" s="195"/>
      <c r="E3584" s="237"/>
      <c r="F3584" s="197"/>
      <c r="G3584" s="189"/>
      <c r="H3584" s="194"/>
      <c r="I3584" s="237"/>
      <c r="J3584" s="242"/>
      <c r="K3584" s="237"/>
      <c r="L3584" s="237"/>
      <c r="M3584" s="239"/>
      <c r="N3584" s="243"/>
      <c r="O3584" s="237"/>
      <c r="P3584" s="241"/>
      <c r="Q3584" s="244"/>
      <c r="R3584" s="237"/>
      <c r="S3584" s="237"/>
      <c r="T3584" s="241"/>
      <c r="U3584" s="192"/>
      <c r="V3584" s="227"/>
    </row>
    <row r="3585" spans="1:22" s="186" customFormat="1">
      <c r="A3585" s="187"/>
      <c r="B3585" s="187"/>
      <c r="C3585" s="194"/>
      <c r="D3585" s="195"/>
      <c r="E3585" s="237"/>
      <c r="F3585" s="197"/>
      <c r="G3585" s="189"/>
      <c r="H3585" s="194"/>
      <c r="I3585" s="237"/>
      <c r="J3585" s="242"/>
      <c r="K3585" s="237"/>
      <c r="L3585" s="237"/>
      <c r="M3585" s="239"/>
      <c r="N3585" s="243"/>
      <c r="O3585" s="237"/>
      <c r="P3585" s="241"/>
      <c r="Q3585" s="244"/>
      <c r="R3585" s="237"/>
      <c r="S3585" s="237"/>
      <c r="T3585" s="241"/>
      <c r="U3585" s="192"/>
      <c r="V3585" s="227"/>
    </row>
    <row r="3586" spans="1:22" s="186" customFormat="1">
      <c r="A3586" s="187"/>
      <c r="B3586" s="187"/>
      <c r="C3586" s="194"/>
      <c r="D3586" s="195"/>
      <c r="E3586" s="237"/>
      <c r="F3586" s="197"/>
      <c r="G3586" s="189"/>
      <c r="H3586" s="194"/>
      <c r="I3586" s="237"/>
      <c r="J3586" s="242"/>
      <c r="K3586" s="237"/>
      <c r="L3586" s="237"/>
      <c r="M3586" s="239"/>
      <c r="N3586" s="243"/>
      <c r="O3586" s="237"/>
      <c r="P3586" s="241"/>
      <c r="Q3586" s="244"/>
      <c r="R3586" s="237"/>
      <c r="S3586" s="237"/>
      <c r="T3586" s="241"/>
      <c r="U3586" s="192"/>
      <c r="V3586" s="227"/>
    </row>
    <row r="3587" spans="1:22" s="186" customFormat="1">
      <c r="A3587" s="187"/>
      <c r="B3587" s="187"/>
      <c r="C3587" s="194"/>
      <c r="D3587" s="195"/>
      <c r="E3587" s="237"/>
      <c r="F3587" s="197"/>
      <c r="G3587" s="189"/>
      <c r="H3587" s="194"/>
      <c r="I3587" s="237"/>
      <c r="J3587" s="242"/>
      <c r="K3587" s="237"/>
      <c r="L3587" s="237"/>
      <c r="M3587" s="239"/>
      <c r="N3587" s="243"/>
      <c r="O3587" s="237"/>
      <c r="P3587" s="241"/>
      <c r="Q3587" s="244"/>
      <c r="R3587" s="237"/>
      <c r="S3587" s="237"/>
      <c r="T3587" s="241"/>
      <c r="U3587" s="192"/>
      <c r="V3587" s="227"/>
    </row>
    <row r="3588" spans="1:22" s="186" customFormat="1">
      <c r="A3588" s="187"/>
      <c r="B3588" s="187"/>
      <c r="C3588" s="194"/>
      <c r="D3588" s="195"/>
      <c r="E3588" s="237"/>
      <c r="F3588" s="197"/>
      <c r="G3588" s="189"/>
      <c r="H3588" s="194"/>
      <c r="I3588" s="237"/>
      <c r="J3588" s="242"/>
      <c r="K3588" s="237"/>
      <c r="L3588" s="237"/>
      <c r="M3588" s="239"/>
      <c r="N3588" s="243"/>
      <c r="O3588" s="237"/>
      <c r="P3588" s="241"/>
      <c r="Q3588" s="244"/>
      <c r="R3588" s="237"/>
      <c r="S3588" s="237"/>
      <c r="T3588" s="241"/>
      <c r="U3588" s="192"/>
      <c r="V3588" s="227"/>
    </row>
    <row r="3589" spans="1:22" s="186" customFormat="1">
      <c r="A3589" s="187"/>
      <c r="B3589" s="187"/>
      <c r="C3589" s="194"/>
      <c r="D3589" s="195"/>
      <c r="E3589" s="237"/>
      <c r="F3589" s="197"/>
      <c r="G3589" s="189"/>
      <c r="H3589" s="194"/>
      <c r="I3589" s="237"/>
      <c r="J3589" s="242"/>
      <c r="K3589" s="237"/>
      <c r="L3589" s="237"/>
      <c r="M3589" s="239"/>
      <c r="N3589" s="243"/>
      <c r="O3589" s="237"/>
      <c r="P3589" s="241"/>
      <c r="Q3589" s="244"/>
      <c r="R3589" s="237"/>
      <c r="S3589" s="237"/>
      <c r="T3589" s="241"/>
      <c r="U3589" s="192"/>
      <c r="V3589" s="227"/>
    </row>
    <row r="3590" spans="1:22" s="186" customFormat="1">
      <c r="A3590" s="187"/>
      <c r="B3590" s="187"/>
      <c r="C3590" s="194"/>
      <c r="D3590" s="195"/>
      <c r="E3590" s="237"/>
      <c r="F3590" s="197"/>
      <c r="G3590" s="189"/>
      <c r="H3590" s="194"/>
      <c r="I3590" s="237"/>
      <c r="J3590" s="242"/>
      <c r="K3590" s="237"/>
      <c r="L3590" s="237"/>
      <c r="M3590" s="239"/>
      <c r="N3590" s="243"/>
      <c r="O3590" s="237"/>
      <c r="P3590" s="241"/>
      <c r="Q3590" s="244"/>
      <c r="R3590" s="237"/>
      <c r="S3590" s="237"/>
      <c r="T3590" s="241"/>
      <c r="U3590" s="192"/>
      <c r="V3590" s="227"/>
    </row>
    <row r="3591" spans="1:22" s="186" customFormat="1">
      <c r="A3591" s="187"/>
      <c r="B3591" s="187"/>
      <c r="C3591" s="194"/>
      <c r="D3591" s="195"/>
      <c r="E3591" s="237"/>
      <c r="F3591" s="197"/>
      <c r="G3591" s="189"/>
      <c r="H3591" s="194"/>
      <c r="I3591" s="237"/>
      <c r="J3591" s="242"/>
      <c r="K3591" s="237"/>
      <c r="L3591" s="237"/>
      <c r="M3591" s="239"/>
      <c r="N3591" s="243"/>
      <c r="O3591" s="237"/>
      <c r="P3591" s="241"/>
      <c r="Q3591" s="244"/>
      <c r="R3591" s="237"/>
      <c r="S3591" s="237"/>
      <c r="T3591" s="241"/>
      <c r="U3591" s="192"/>
      <c r="V3591" s="227"/>
    </row>
    <row r="3592" spans="1:22" s="186" customFormat="1">
      <c r="A3592" s="187"/>
      <c r="B3592" s="187"/>
      <c r="C3592" s="194"/>
      <c r="D3592" s="195"/>
      <c r="E3592" s="237"/>
      <c r="F3592" s="197"/>
      <c r="G3592" s="189"/>
      <c r="H3592" s="194"/>
      <c r="I3592" s="237"/>
      <c r="J3592" s="242"/>
      <c r="K3592" s="237"/>
      <c r="L3592" s="237"/>
      <c r="M3592" s="239"/>
      <c r="N3592" s="243"/>
      <c r="O3592" s="237"/>
      <c r="P3592" s="241"/>
      <c r="Q3592" s="244"/>
      <c r="R3592" s="237"/>
      <c r="S3592" s="237"/>
      <c r="T3592" s="241"/>
      <c r="U3592" s="192"/>
      <c r="V3592" s="227"/>
    </row>
    <row r="3593" spans="1:22" s="186" customFormat="1">
      <c r="A3593" s="187"/>
      <c r="B3593" s="187"/>
      <c r="C3593" s="194"/>
      <c r="D3593" s="195"/>
      <c r="E3593" s="237"/>
      <c r="F3593" s="197"/>
      <c r="G3593" s="189"/>
      <c r="H3593" s="194"/>
      <c r="I3593" s="237"/>
      <c r="J3593" s="242"/>
      <c r="K3593" s="237"/>
      <c r="L3593" s="237"/>
      <c r="M3593" s="239"/>
      <c r="N3593" s="243"/>
      <c r="O3593" s="237"/>
      <c r="P3593" s="241"/>
      <c r="Q3593" s="244"/>
      <c r="R3593" s="237"/>
      <c r="S3593" s="237"/>
      <c r="T3593" s="241"/>
      <c r="U3593" s="192"/>
      <c r="V3593" s="227"/>
    </row>
    <row r="3594" spans="1:22" s="186" customFormat="1">
      <c r="A3594" s="187"/>
      <c r="B3594" s="187"/>
      <c r="C3594" s="194"/>
      <c r="D3594" s="195"/>
      <c r="E3594" s="237"/>
      <c r="F3594" s="197"/>
      <c r="G3594" s="189"/>
      <c r="H3594" s="194"/>
      <c r="I3594" s="237"/>
      <c r="J3594" s="242"/>
      <c r="K3594" s="237"/>
      <c r="L3594" s="237"/>
      <c r="M3594" s="239"/>
      <c r="N3594" s="243"/>
      <c r="O3594" s="237"/>
      <c r="P3594" s="241"/>
      <c r="Q3594" s="244"/>
      <c r="R3594" s="237"/>
      <c r="S3594" s="237"/>
      <c r="T3594" s="241"/>
      <c r="U3594" s="192"/>
      <c r="V3594" s="227"/>
    </row>
    <row r="3595" spans="1:22" s="186" customFormat="1">
      <c r="A3595" s="187"/>
      <c r="B3595" s="187"/>
      <c r="C3595" s="194"/>
      <c r="D3595" s="195"/>
      <c r="E3595" s="237"/>
      <c r="F3595" s="197"/>
      <c r="G3595" s="189"/>
      <c r="H3595" s="194"/>
      <c r="I3595" s="237"/>
      <c r="J3595" s="242"/>
      <c r="K3595" s="237"/>
      <c r="L3595" s="237"/>
      <c r="M3595" s="239"/>
      <c r="N3595" s="243"/>
      <c r="O3595" s="237"/>
      <c r="P3595" s="241"/>
      <c r="Q3595" s="244"/>
      <c r="R3595" s="237"/>
      <c r="S3595" s="237"/>
      <c r="T3595" s="241"/>
      <c r="U3595" s="192"/>
      <c r="V3595" s="227"/>
    </row>
    <row r="3596" spans="1:22" s="186" customFormat="1">
      <c r="A3596" s="187"/>
      <c r="B3596" s="187"/>
      <c r="C3596" s="194"/>
      <c r="D3596" s="195"/>
      <c r="E3596" s="237"/>
      <c r="F3596" s="197"/>
      <c r="G3596" s="189"/>
      <c r="H3596" s="194"/>
      <c r="I3596" s="237"/>
      <c r="J3596" s="242"/>
      <c r="K3596" s="237"/>
      <c r="L3596" s="237"/>
      <c r="M3596" s="239"/>
      <c r="N3596" s="243"/>
      <c r="O3596" s="237"/>
      <c r="P3596" s="241"/>
      <c r="Q3596" s="244"/>
      <c r="R3596" s="237"/>
      <c r="S3596" s="237"/>
      <c r="T3596" s="241"/>
      <c r="U3596" s="192"/>
      <c r="V3596" s="227"/>
    </row>
    <row r="3597" spans="1:22" s="186" customFormat="1">
      <c r="A3597" s="187"/>
      <c r="B3597" s="187"/>
      <c r="C3597" s="194"/>
      <c r="D3597" s="195"/>
      <c r="E3597" s="237"/>
      <c r="F3597" s="197"/>
      <c r="G3597" s="189"/>
      <c r="H3597" s="194"/>
      <c r="I3597" s="237"/>
      <c r="J3597" s="242"/>
      <c r="K3597" s="237"/>
      <c r="L3597" s="237"/>
      <c r="M3597" s="239"/>
      <c r="N3597" s="243"/>
      <c r="O3597" s="237"/>
      <c r="P3597" s="241"/>
      <c r="Q3597" s="244"/>
      <c r="R3597" s="237"/>
      <c r="S3597" s="237"/>
      <c r="T3597" s="241"/>
      <c r="U3597" s="192"/>
      <c r="V3597" s="227"/>
    </row>
    <row r="3598" spans="1:22" s="186" customFormat="1">
      <c r="A3598" s="187"/>
      <c r="B3598" s="187"/>
      <c r="C3598" s="194"/>
      <c r="D3598" s="195"/>
      <c r="E3598" s="237"/>
      <c r="F3598" s="197"/>
      <c r="G3598" s="189"/>
      <c r="H3598" s="194"/>
      <c r="I3598" s="237"/>
      <c r="J3598" s="242"/>
      <c r="K3598" s="237"/>
      <c r="L3598" s="237"/>
      <c r="M3598" s="239"/>
      <c r="N3598" s="243"/>
      <c r="O3598" s="237"/>
      <c r="P3598" s="241"/>
      <c r="Q3598" s="244"/>
      <c r="R3598" s="237"/>
      <c r="S3598" s="237"/>
      <c r="T3598" s="241"/>
      <c r="U3598" s="192"/>
      <c r="V3598" s="227"/>
    </row>
    <row r="3599" spans="1:22" s="186" customFormat="1">
      <c r="A3599" s="187"/>
      <c r="B3599" s="187"/>
      <c r="C3599" s="194"/>
      <c r="D3599" s="195"/>
      <c r="E3599" s="237"/>
      <c r="F3599" s="197"/>
      <c r="G3599" s="189"/>
      <c r="H3599" s="194"/>
      <c r="I3599" s="237"/>
      <c r="J3599" s="242"/>
      <c r="K3599" s="237"/>
      <c r="L3599" s="237"/>
      <c r="M3599" s="239"/>
      <c r="N3599" s="243"/>
      <c r="O3599" s="237"/>
      <c r="P3599" s="241"/>
      <c r="Q3599" s="244"/>
      <c r="R3599" s="237"/>
      <c r="S3599" s="237"/>
      <c r="T3599" s="241"/>
      <c r="U3599" s="192"/>
      <c r="V3599" s="227"/>
    </row>
    <row r="3600" spans="1:22" s="186" customFormat="1">
      <c r="A3600" s="187"/>
      <c r="B3600" s="187"/>
      <c r="C3600" s="194"/>
      <c r="D3600" s="195"/>
      <c r="E3600" s="237"/>
      <c r="F3600" s="197"/>
      <c r="G3600" s="189"/>
      <c r="H3600" s="194"/>
      <c r="I3600" s="237"/>
      <c r="J3600" s="242"/>
      <c r="K3600" s="237"/>
      <c r="L3600" s="237"/>
      <c r="M3600" s="239"/>
      <c r="N3600" s="243"/>
      <c r="O3600" s="237"/>
      <c r="P3600" s="241"/>
      <c r="Q3600" s="244"/>
      <c r="R3600" s="237"/>
      <c r="S3600" s="237"/>
      <c r="T3600" s="241"/>
      <c r="U3600" s="192"/>
      <c r="V3600" s="227"/>
    </row>
    <row r="3601" spans="1:22" s="186" customFormat="1">
      <c r="A3601" s="187"/>
      <c r="B3601" s="187"/>
      <c r="C3601" s="194"/>
      <c r="D3601" s="195"/>
      <c r="E3601" s="237"/>
      <c r="F3601" s="197"/>
      <c r="G3601" s="189"/>
      <c r="H3601" s="194"/>
      <c r="I3601" s="237"/>
      <c r="J3601" s="242"/>
      <c r="K3601" s="237"/>
      <c r="L3601" s="237"/>
      <c r="M3601" s="239"/>
      <c r="N3601" s="243"/>
      <c r="O3601" s="237"/>
      <c r="P3601" s="241"/>
      <c r="Q3601" s="244"/>
      <c r="R3601" s="237"/>
      <c r="S3601" s="237"/>
      <c r="T3601" s="241"/>
      <c r="U3601" s="192"/>
      <c r="V3601" s="227"/>
    </row>
    <row r="3602" spans="1:22" s="186" customFormat="1">
      <c r="A3602" s="187"/>
      <c r="B3602" s="187"/>
      <c r="C3602" s="194"/>
      <c r="D3602" s="195"/>
      <c r="E3602" s="237"/>
      <c r="F3602" s="197"/>
      <c r="G3602" s="189"/>
      <c r="H3602" s="194"/>
      <c r="I3602" s="237"/>
      <c r="J3602" s="242"/>
      <c r="K3602" s="237"/>
      <c r="L3602" s="237"/>
      <c r="M3602" s="239"/>
      <c r="N3602" s="243"/>
      <c r="O3602" s="237"/>
      <c r="P3602" s="241"/>
      <c r="Q3602" s="244"/>
      <c r="R3602" s="237"/>
      <c r="S3602" s="237"/>
      <c r="T3602" s="241"/>
      <c r="U3602" s="192"/>
      <c r="V3602" s="227"/>
    </row>
    <row r="3603" spans="1:22" s="186" customFormat="1">
      <c r="A3603" s="187"/>
      <c r="B3603" s="187"/>
      <c r="C3603" s="194"/>
      <c r="D3603" s="195"/>
      <c r="E3603" s="237"/>
      <c r="F3603" s="197"/>
      <c r="G3603" s="189"/>
      <c r="H3603" s="194"/>
      <c r="I3603" s="237"/>
      <c r="J3603" s="242"/>
      <c r="K3603" s="237"/>
      <c r="L3603" s="237"/>
      <c r="M3603" s="239"/>
      <c r="N3603" s="243"/>
      <c r="O3603" s="237"/>
      <c r="P3603" s="241"/>
      <c r="Q3603" s="244"/>
      <c r="R3603" s="237"/>
      <c r="S3603" s="237"/>
      <c r="T3603" s="241"/>
      <c r="U3603" s="192"/>
      <c r="V3603" s="227"/>
    </row>
    <row r="3604" spans="1:22" s="186" customFormat="1">
      <c r="A3604" s="187"/>
      <c r="B3604" s="187"/>
      <c r="C3604" s="194"/>
      <c r="D3604" s="195"/>
      <c r="E3604" s="237"/>
      <c r="F3604" s="197"/>
      <c r="G3604" s="189"/>
      <c r="H3604" s="194"/>
      <c r="I3604" s="237"/>
      <c r="J3604" s="242"/>
      <c r="K3604" s="237"/>
      <c r="L3604" s="237"/>
      <c r="M3604" s="239"/>
      <c r="N3604" s="243"/>
      <c r="O3604" s="237"/>
      <c r="P3604" s="241"/>
      <c r="Q3604" s="244"/>
      <c r="R3604" s="237"/>
      <c r="S3604" s="237"/>
      <c r="T3604" s="241"/>
      <c r="U3604" s="192"/>
      <c r="V3604" s="227"/>
    </row>
    <row r="3605" spans="1:22" s="186" customFormat="1">
      <c r="A3605" s="187"/>
      <c r="B3605" s="187"/>
      <c r="C3605" s="194"/>
      <c r="D3605" s="195"/>
      <c r="E3605" s="237"/>
      <c r="F3605" s="197"/>
      <c r="G3605" s="189"/>
      <c r="H3605" s="194"/>
      <c r="I3605" s="237"/>
      <c r="J3605" s="242"/>
      <c r="K3605" s="237"/>
      <c r="L3605" s="237"/>
      <c r="M3605" s="239"/>
      <c r="N3605" s="243"/>
      <c r="O3605" s="237"/>
      <c r="P3605" s="241"/>
      <c r="Q3605" s="244"/>
      <c r="R3605" s="237"/>
      <c r="S3605" s="237"/>
      <c r="T3605" s="241"/>
      <c r="U3605" s="192"/>
      <c r="V3605" s="227"/>
    </row>
    <row r="3606" spans="1:22" s="186" customFormat="1">
      <c r="A3606" s="187"/>
      <c r="B3606" s="187"/>
      <c r="C3606" s="194"/>
      <c r="D3606" s="195"/>
      <c r="E3606" s="237"/>
      <c r="F3606" s="197"/>
      <c r="G3606" s="189"/>
      <c r="H3606" s="194"/>
      <c r="I3606" s="237"/>
      <c r="J3606" s="242"/>
      <c r="K3606" s="237"/>
      <c r="L3606" s="237"/>
      <c r="M3606" s="239"/>
      <c r="N3606" s="243"/>
      <c r="O3606" s="237"/>
      <c r="P3606" s="241"/>
      <c r="Q3606" s="244"/>
      <c r="R3606" s="237"/>
      <c r="S3606" s="237"/>
      <c r="T3606" s="241"/>
      <c r="U3606" s="192"/>
      <c r="V3606" s="227"/>
    </row>
    <row r="3607" spans="1:22" s="186" customFormat="1">
      <c r="A3607" s="187"/>
      <c r="B3607" s="187"/>
      <c r="C3607" s="194"/>
      <c r="D3607" s="195"/>
      <c r="E3607" s="237"/>
      <c r="F3607" s="197"/>
      <c r="G3607" s="189"/>
      <c r="H3607" s="194"/>
      <c r="I3607" s="237"/>
      <c r="J3607" s="242"/>
      <c r="K3607" s="237"/>
      <c r="L3607" s="237"/>
      <c r="M3607" s="239"/>
      <c r="N3607" s="243"/>
      <c r="O3607" s="237"/>
      <c r="P3607" s="241"/>
      <c r="Q3607" s="244"/>
      <c r="R3607" s="237"/>
      <c r="S3607" s="237"/>
      <c r="T3607" s="241"/>
      <c r="U3607" s="192"/>
      <c r="V3607" s="227"/>
    </row>
    <row r="3608" spans="1:22" s="186" customFormat="1">
      <c r="A3608" s="187"/>
      <c r="B3608" s="187"/>
      <c r="C3608" s="194"/>
      <c r="D3608" s="195"/>
      <c r="E3608" s="237"/>
      <c r="F3608" s="197"/>
      <c r="G3608" s="189"/>
      <c r="H3608" s="194"/>
      <c r="I3608" s="237"/>
      <c r="J3608" s="242"/>
      <c r="K3608" s="237"/>
      <c r="L3608" s="237"/>
      <c r="M3608" s="239"/>
      <c r="N3608" s="243"/>
      <c r="O3608" s="237"/>
      <c r="P3608" s="241"/>
      <c r="Q3608" s="244"/>
      <c r="R3608" s="237"/>
      <c r="S3608" s="237"/>
      <c r="T3608" s="241"/>
      <c r="U3608" s="192"/>
      <c r="V3608" s="227"/>
    </row>
    <row r="3609" spans="1:22" s="186" customFormat="1">
      <c r="A3609" s="187"/>
      <c r="B3609" s="187"/>
      <c r="C3609" s="194"/>
      <c r="D3609" s="195"/>
      <c r="E3609" s="237"/>
      <c r="F3609" s="197"/>
      <c r="G3609" s="189"/>
      <c r="H3609" s="194"/>
      <c r="I3609" s="237"/>
      <c r="J3609" s="242"/>
      <c r="K3609" s="237"/>
      <c r="L3609" s="237"/>
      <c r="M3609" s="239"/>
      <c r="N3609" s="243"/>
      <c r="O3609" s="237"/>
      <c r="P3609" s="241"/>
      <c r="Q3609" s="244"/>
      <c r="R3609" s="237"/>
      <c r="S3609" s="237"/>
      <c r="T3609" s="241"/>
      <c r="U3609" s="192"/>
      <c r="V3609" s="227"/>
    </row>
    <row r="3610" spans="1:22" s="186" customFormat="1">
      <c r="A3610" s="187"/>
      <c r="B3610" s="187"/>
      <c r="C3610" s="194"/>
      <c r="D3610" s="195"/>
      <c r="E3610" s="237"/>
      <c r="F3610" s="197"/>
      <c r="G3610" s="189"/>
      <c r="H3610" s="194"/>
      <c r="I3610" s="237"/>
      <c r="J3610" s="242"/>
      <c r="K3610" s="237"/>
      <c r="L3610" s="237"/>
      <c r="M3610" s="239"/>
      <c r="N3610" s="243"/>
      <c r="O3610" s="237"/>
      <c r="P3610" s="241"/>
      <c r="Q3610" s="244"/>
      <c r="R3610" s="237"/>
      <c r="S3610" s="237"/>
      <c r="T3610" s="241"/>
      <c r="U3610" s="192"/>
      <c r="V3610" s="227"/>
    </row>
    <row r="3611" spans="1:22" s="186" customFormat="1">
      <c r="A3611" s="187"/>
      <c r="B3611" s="187"/>
      <c r="C3611" s="194"/>
      <c r="D3611" s="195"/>
      <c r="E3611" s="237"/>
      <c r="F3611" s="197"/>
      <c r="G3611" s="189"/>
      <c r="H3611" s="194"/>
      <c r="I3611" s="237"/>
      <c r="J3611" s="242"/>
      <c r="K3611" s="237"/>
      <c r="L3611" s="237"/>
      <c r="M3611" s="239"/>
      <c r="N3611" s="243"/>
      <c r="O3611" s="237"/>
      <c r="P3611" s="241"/>
      <c r="Q3611" s="244"/>
      <c r="R3611" s="237"/>
      <c r="S3611" s="237"/>
      <c r="T3611" s="241"/>
      <c r="U3611" s="192"/>
      <c r="V3611" s="227"/>
    </row>
    <row r="3612" spans="1:22" s="186" customFormat="1">
      <c r="A3612" s="187"/>
      <c r="B3612" s="187"/>
      <c r="C3612" s="194"/>
      <c r="D3612" s="195"/>
      <c r="E3612" s="237"/>
      <c r="F3612" s="197"/>
      <c r="G3612" s="189"/>
      <c r="H3612" s="194"/>
      <c r="I3612" s="237"/>
      <c r="J3612" s="242"/>
      <c r="K3612" s="237"/>
      <c r="L3612" s="237"/>
      <c r="M3612" s="239"/>
      <c r="N3612" s="243"/>
      <c r="O3612" s="237"/>
      <c r="P3612" s="241"/>
      <c r="Q3612" s="244"/>
      <c r="R3612" s="237"/>
      <c r="S3612" s="237"/>
      <c r="T3612" s="241"/>
      <c r="U3612" s="192"/>
      <c r="V3612" s="227"/>
    </row>
    <row r="3613" spans="1:22" s="186" customFormat="1">
      <c r="A3613" s="187"/>
      <c r="B3613" s="187"/>
      <c r="C3613" s="194"/>
      <c r="D3613" s="195"/>
      <c r="E3613" s="237"/>
      <c r="F3613" s="197"/>
      <c r="G3613" s="189"/>
      <c r="H3613" s="194"/>
      <c r="I3613" s="237"/>
      <c r="J3613" s="242"/>
      <c r="K3613" s="237"/>
      <c r="L3613" s="237"/>
      <c r="M3613" s="239"/>
      <c r="N3613" s="243"/>
      <c r="O3613" s="237"/>
      <c r="P3613" s="241"/>
      <c r="Q3613" s="244"/>
      <c r="R3613" s="237"/>
      <c r="S3613" s="237"/>
      <c r="T3613" s="241"/>
      <c r="U3613" s="192"/>
      <c r="V3613" s="227"/>
    </row>
    <row r="3614" spans="1:22" s="186" customFormat="1">
      <c r="A3614" s="187"/>
      <c r="B3614" s="187"/>
      <c r="C3614" s="194"/>
      <c r="D3614" s="195"/>
      <c r="E3614" s="237"/>
      <c r="F3614" s="197"/>
      <c r="G3614" s="189"/>
      <c r="H3614" s="194"/>
      <c r="I3614" s="237"/>
      <c r="J3614" s="242"/>
      <c r="K3614" s="237"/>
      <c r="L3614" s="237"/>
      <c r="M3614" s="239"/>
      <c r="N3614" s="243"/>
      <c r="O3614" s="237"/>
      <c r="P3614" s="241"/>
      <c r="Q3614" s="244"/>
      <c r="R3614" s="237"/>
      <c r="S3614" s="237"/>
      <c r="T3614" s="241"/>
      <c r="U3614" s="192"/>
      <c r="V3614" s="227"/>
    </row>
    <row r="3615" spans="1:22" s="186" customFormat="1">
      <c r="A3615" s="187"/>
      <c r="B3615" s="187"/>
      <c r="C3615" s="194"/>
      <c r="D3615" s="195"/>
      <c r="E3615" s="237"/>
      <c r="F3615" s="197"/>
      <c r="G3615" s="189"/>
      <c r="H3615" s="194"/>
      <c r="I3615" s="237"/>
      <c r="J3615" s="242"/>
      <c r="K3615" s="237"/>
      <c r="L3615" s="237"/>
      <c r="M3615" s="239"/>
      <c r="N3615" s="243"/>
      <c r="O3615" s="237"/>
      <c r="P3615" s="241"/>
      <c r="Q3615" s="244"/>
      <c r="R3615" s="237"/>
      <c r="S3615" s="237"/>
      <c r="T3615" s="241"/>
      <c r="U3615" s="192"/>
      <c r="V3615" s="227"/>
    </row>
    <row r="3616" spans="1:22" s="186" customFormat="1">
      <c r="A3616" s="187"/>
      <c r="B3616" s="187"/>
      <c r="C3616" s="194"/>
      <c r="D3616" s="195"/>
      <c r="E3616" s="237"/>
      <c r="F3616" s="197"/>
      <c r="G3616" s="189"/>
      <c r="H3616" s="194"/>
      <c r="I3616" s="237"/>
      <c r="J3616" s="242"/>
      <c r="K3616" s="237"/>
      <c r="L3616" s="237"/>
      <c r="M3616" s="239"/>
      <c r="N3616" s="243"/>
      <c r="O3616" s="237"/>
      <c r="P3616" s="241"/>
      <c r="Q3616" s="244"/>
      <c r="R3616" s="237"/>
      <c r="S3616" s="237"/>
      <c r="T3616" s="241"/>
      <c r="U3616" s="192"/>
      <c r="V3616" s="227"/>
    </row>
    <row r="3617" spans="1:22" s="186" customFormat="1">
      <c r="A3617" s="187"/>
      <c r="B3617" s="187"/>
      <c r="C3617" s="194"/>
      <c r="D3617" s="195"/>
      <c r="E3617" s="237"/>
      <c r="F3617" s="197"/>
      <c r="G3617" s="189"/>
      <c r="H3617" s="194"/>
      <c r="I3617" s="237"/>
      <c r="J3617" s="242"/>
      <c r="K3617" s="237"/>
      <c r="L3617" s="237"/>
      <c r="M3617" s="239"/>
      <c r="N3617" s="243"/>
      <c r="O3617" s="237"/>
      <c r="P3617" s="241"/>
      <c r="Q3617" s="244"/>
      <c r="R3617" s="237"/>
      <c r="S3617" s="237"/>
      <c r="T3617" s="241"/>
      <c r="U3617" s="192"/>
      <c r="V3617" s="227"/>
    </row>
    <row r="3618" spans="1:22" s="186" customFormat="1">
      <c r="A3618" s="187"/>
      <c r="B3618" s="187"/>
      <c r="C3618" s="194"/>
      <c r="D3618" s="195"/>
      <c r="E3618" s="237"/>
      <c r="F3618" s="197"/>
      <c r="G3618" s="189"/>
      <c r="H3618" s="194"/>
      <c r="I3618" s="237"/>
      <c r="J3618" s="242"/>
      <c r="K3618" s="237"/>
      <c r="L3618" s="237"/>
      <c r="M3618" s="239"/>
      <c r="N3618" s="243"/>
      <c r="O3618" s="237"/>
      <c r="P3618" s="241"/>
      <c r="Q3618" s="244"/>
      <c r="R3618" s="237"/>
      <c r="S3618" s="237"/>
      <c r="T3618" s="241"/>
      <c r="U3618" s="192"/>
      <c r="V3618" s="227"/>
    </row>
    <row r="3619" spans="1:22" s="186" customFormat="1">
      <c r="A3619" s="187"/>
      <c r="B3619" s="187"/>
      <c r="C3619" s="194"/>
      <c r="D3619" s="195"/>
      <c r="E3619" s="237"/>
      <c r="F3619" s="197"/>
      <c r="G3619" s="189"/>
      <c r="H3619" s="194"/>
      <c r="I3619" s="237"/>
      <c r="J3619" s="242"/>
      <c r="K3619" s="237"/>
      <c r="L3619" s="237"/>
      <c r="M3619" s="239"/>
      <c r="N3619" s="243"/>
      <c r="O3619" s="237"/>
      <c r="P3619" s="241"/>
      <c r="Q3619" s="244"/>
      <c r="R3619" s="237"/>
      <c r="S3619" s="237"/>
      <c r="T3619" s="241"/>
      <c r="U3619" s="192"/>
      <c r="V3619" s="227"/>
    </row>
    <row r="3620" spans="1:22" s="186" customFormat="1">
      <c r="A3620" s="187"/>
      <c r="B3620" s="187"/>
      <c r="C3620" s="194"/>
      <c r="D3620" s="195"/>
      <c r="E3620" s="237"/>
      <c r="F3620" s="197"/>
      <c r="G3620" s="189"/>
      <c r="H3620" s="194"/>
      <c r="I3620" s="237"/>
      <c r="J3620" s="242"/>
      <c r="K3620" s="237"/>
      <c r="L3620" s="237"/>
      <c r="M3620" s="239"/>
      <c r="N3620" s="243"/>
      <c r="O3620" s="237"/>
      <c r="P3620" s="241"/>
      <c r="Q3620" s="244"/>
      <c r="R3620" s="237"/>
      <c r="S3620" s="237"/>
      <c r="T3620" s="241"/>
      <c r="U3620" s="192"/>
      <c r="V3620" s="227"/>
    </row>
    <row r="3621" spans="1:22" s="186" customFormat="1">
      <c r="A3621" s="187"/>
      <c r="B3621" s="187"/>
      <c r="C3621" s="194"/>
      <c r="D3621" s="195"/>
      <c r="E3621" s="237"/>
      <c r="F3621" s="197"/>
      <c r="G3621" s="189"/>
      <c r="H3621" s="194"/>
      <c r="I3621" s="237"/>
      <c r="J3621" s="242"/>
      <c r="K3621" s="237"/>
      <c r="L3621" s="237"/>
      <c r="M3621" s="239"/>
      <c r="N3621" s="243"/>
      <c r="O3621" s="237"/>
      <c r="P3621" s="241"/>
      <c r="Q3621" s="244"/>
      <c r="R3621" s="237"/>
      <c r="S3621" s="237"/>
      <c r="T3621" s="241"/>
      <c r="U3621" s="192"/>
      <c r="V3621" s="227"/>
    </row>
    <row r="3622" spans="1:22" s="186" customFormat="1">
      <c r="A3622" s="187"/>
      <c r="B3622" s="187"/>
      <c r="C3622" s="194"/>
      <c r="D3622" s="195"/>
      <c r="E3622" s="237"/>
      <c r="F3622" s="197"/>
      <c r="G3622" s="189"/>
      <c r="H3622" s="194"/>
      <c r="I3622" s="237"/>
      <c r="J3622" s="242"/>
      <c r="K3622" s="237"/>
      <c r="L3622" s="237"/>
      <c r="M3622" s="239"/>
      <c r="N3622" s="243"/>
      <c r="O3622" s="237"/>
      <c r="P3622" s="241"/>
      <c r="Q3622" s="244"/>
      <c r="R3622" s="237"/>
      <c r="S3622" s="237"/>
      <c r="T3622" s="241"/>
      <c r="U3622" s="192"/>
      <c r="V3622" s="227"/>
    </row>
    <row r="3623" spans="1:22" s="186" customFormat="1">
      <c r="A3623" s="187"/>
      <c r="B3623" s="187"/>
      <c r="C3623" s="194"/>
      <c r="D3623" s="195"/>
      <c r="E3623" s="237"/>
      <c r="F3623" s="197"/>
      <c r="G3623" s="189"/>
      <c r="H3623" s="194"/>
      <c r="I3623" s="237"/>
      <c r="J3623" s="242"/>
      <c r="K3623" s="237"/>
      <c r="L3623" s="237"/>
      <c r="M3623" s="239"/>
      <c r="N3623" s="243"/>
      <c r="O3623" s="237"/>
      <c r="P3623" s="241"/>
      <c r="Q3623" s="244"/>
      <c r="R3623" s="237"/>
      <c r="S3623" s="237"/>
      <c r="T3623" s="241"/>
      <c r="U3623" s="192"/>
      <c r="V3623" s="227"/>
    </row>
    <row r="3624" spans="1:22" s="186" customFormat="1">
      <c r="A3624" s="187"/>
      <c r="B3624" s="187"/>
      <c r="C3624" s="194"/>
      <c r="D3624" s="195"/>
      <c r="E3624" s="237"/>
      <c r="F3624" s="197"/>
      <c r="G3624" s="189"/>
      <c r="H3624" s="194"/>
      <c r="I3624" s="237"/>
      <c r="J3624" s="242"/>
      <c r="K3624" s="237"/>
      <c r="L3624" s="237"/>
      <c r="M3624" s="239"/>
      <c r="N3624" s="243"/>
      <c r="O3624" s="237"/>
      <c r="P3624" s="241"/>
      <c r="Q3624" s="244"/>
      <c r="R3624" s="237"/>
      <c r="S3624" s="237"/>
      <c r="T3624" s="241"/>
      <c r="U3624" s="192"/>
      <c r="V3624" s="227"/>
    </row>
    <row r="3625" spans="1:22" s="186" customFormat="1">
      <c r="A3625" s="187"/>
      <c r="B3625" s="187"/>
      <c r="C3625" s="194"/>
      <c r="D3625" s="195"/>
      <c r="E3625" s="237"/>
      <c r="F3625" s="197"/>
      <c r="G3625" s="189"/>
      <c r="H3625" s="194"/>
      <c r="I3625" s="237"/>
      <c r="J3625" s="242"/>
      <c r="K3625" s="237"/>
      <c r="L3625" s="237"/>
      <c r="M3625" s="239"/>
      <c r="N3625" s="243"/>
      <c r="O3625" s="237"/>
      <c r="P3625" s="241"/>
      <c r="Q3625" s="244"/>
      <c r="R3625" s="237"/>
      <c r="S3625" s="237"/>
      <c r="T3625" s="241"/>
      <c r="U3625" s="192"/>
      <c r="V3625" s="227"/>
    </row>
    <row r="3626" spans="1:22" s="186" customFormat="1">
      <c r="A3626" s="187"/>
      <c r="B3626" s="187"/>
      <c r="C3626" s="194"/>
      <c r="D3626" s="195"/>
      <c r="E3626" s="237"/>
      <c r="F3626" s="197"/>
      <c r="G3626" s="189"/>
      <c r="H3626" s="194"/>
      <c r="I3626" s="237"/>
      <c r="J3626" s="242"/>
      <c r="K3626" s="237"/>
      <c r="L3626" s="237"/>
      <c r="M3626" s="239"/>
      <c r="N3626" s="243"/>
      <c r="O3626" s="237"/>
      <c r="P3626" s="241"/>
      <c r="Q3626" s="244"/>
      <c r="R3626" s="237"/>
      <c r="S3626" s="237"/>
      <c r="T3626" s="241"/>
      <c r="U3626" s="192"/>
      <c r="V3626" s="227"/>
    </row>
    <row r="3627" spans="1:22" s="186" customFormat="1">
      <c r="A3627" s="187"/>
      <c r="B3627" s="187"/>
      <c r="C3627" s="194"/>
      <c r="D3627" s="195"/>
      <c r="E3627" s="237"/>
      <c r="F3627" s="197"/>
      <c r="G3627" s="189"/>
      <c r="H3627" s="194"/>
      <c r="I3627" s="237"/>
      <c r="J3627" s="242"/>
      <c r="K3627" s="237"/>
      <c r="L3627" s="237"/>
      <c r="M3627" s="239"/>
      <c r="N3627" s="243"/>
      <c r="O3627" s="237"/>
      <c r="P3627" s="241"/>
      <c r="Q3627" s="244"/>
      <c r="R3627" s="237"/>
      <c r="S3627" s="237"/>
      <c r="T3627" s="241"/>
      <c r="U3627" s="192"/>
      <c r="V3627" s="227"/>
    </row>
    <row r="3628" spans="1:22" s="186" customFormat="1">
      <c r="A3628" s="187"/>
      <c r="B3628" s="187"/>
      <c r="C3628" s="194"/>
      <c r="D3628" s="195"/>
      <c r="E3628" s="237"/>
      <c r="F3628" s="197"/>
      <c r="G3628" s="189"/>
      <c r="H3628" s="194"/>
      <c r="I3628" s="237"/>
      <c r="J3628" s="242"/>
      <c r="K3628" s="237"/>
      <c r="L3628" s="237"/>
      <c r="M3628" s="239"/>
      <c r="N3628" s="243"/>
      <c r="O3628" s="237"/>
      <c r="P3628" s="241"/>
      <c r="Q3628" s="244"/>
      <c r="R3628" s="237"/>
      <c r="S3628" s="237"/>
      <c r="T3628" s="241"/>
      <c r="U3628" s="192"/>
      <c r="V3628" s="227"/>
    </row>
    <row r="3629" spans="1:22" s="186" customFormat="1">
      <c r="A3629" s="187"/>
      <c r="B3629" s="187"/>
      <c r="C3629" s="194"/>
      <c r="D3629" s="195"/>
      <c r="E3629" s="237"/>
      <c r="F3629" s="197"/>
      <c r="G3629" s="189"/>
      <c r="H3629" s="194"/>
      <c r="I3629" s="237"/>
      <c r="J3629" s="242"/>
      <c r="K3629" s="237"/>
      <c r="L3629" s="237"/>
      <c r="M3629" s="239"/>
      <c r="N3629" s="243"/>
      <c r="O3629" s="237"/>
      <c r="P3629" s="241"/>
      <c r="Q3629" s="244"/>
      <c r="R3629" s="237"/>
      <c r="S3629" s="237"/>
      <c r="T3629" s="241"/>
      <c r="U3629" s="192"/>
      <c r="V3629" s="227"/>
    </row>
    <row r="3630" spans="1:22" s="186" customFormat="1">
      <c r="A3630" s="187"/>
      <c r="B3630" s="187"/>
      <c r="C3630" s="194"/>
      <c r="D3630" s="195"/>
      <c r="E3630" s="237"/>
      <c r="F3630" s="197"/>
      <c r="G3630" s="189"/>
      <c r="H3630" s="194"/>
      <c r="I3630" s="237"/>
      <c r="J3630" s="242"/>
      <c r="K3630" s="237"/>
      <c r="L3630" s="237"/>
      <c r="M3630" s="239"/>
      <c r="N3630" s="243"/>
      <c r="O3630" s="237"/>
      <c r="P3630" s="241"/>
      <c r="Q3630" s="244"/>
      <c r="R3630" s="237"/>
      <c r="S3630" s="237"/>
      <c r="T3630" s="241"/>
      <c r="U3630" s="192"/>
      <c r="V3630" s="227"/>
    </row>
    <row r="3631" spans="1:22" s="186" customFormat="1">
      <c r="A3631" s="187"/>
      <c r="B3631" s="187"/>
      <c r="C3631" s="194"/>
      <c r="D3631" s="195"/>
      <c r="E3631" s="237"/>
      <c r="F3631" s="197"/>
      <c r="G3631" s="189"/>
      <c r="H3631" s="194"/>
      <c r="I3631" s="237"/>
      <c r="J3631" s="242"/>
      <c r="K3631" s="237"/>
      <c r="L3631" s="237"/>
      <c r="M3631" s="239"/>
      <c r="N3631" s="243"/>
      <c r="O3631" s="237"/>
      <c r="P3631" s="241"/>
      <c r="Q3631" s="244"/>
      <c r="R3631" s="237"/>
      <c r="S3631" s="237"/>
      <c r="T3631" s="241"/>
      <c r="U3631" s="192"/>
      <c r="V3631" s="227"/>
    </row>
    <row r="3632" spans="1:22" s="186" customFormat="1">
      <c r="A3632" s="187"/>
      <c r="B3632" s="187"/>
      <c r="C3632" s="194"/>
      <c r="D3632" s="195"/>
      <c r="E3632" s="237"/>
      <c r="F3632" s="197"/>
      <c r="G3632" s="189"/>
      <c r="H3632" s="194"/>
      <c r="I3632" s="237"/>
      <c r="J3632" s="242"/>
      <c r="K3632" s="237"/>
      <c r="L3632" s="237"/>
      <c r="M3632" s="239"/>
      <c r="N3632" s="243"/>
      <c r="O3632" s="237"/>
      <c r="P3632" s="241"/>
      <c r="Q3632" s="244"/>
      <c r="R3632" s="237"/>
      <c r="S3632" s="237"/>
      <c r="T3632" s="241"/>
      <c r="U3632" s="192"/>
      <c r="V3632" s="227"/>
    </row>
    <row r="3633" spans="1:22" s="186" customFormat="1">
      <c r="A3633" s="187"/>
      <c r="B3633" s="187"/>
      <c r="C3633" s="194"/>
      <c r="D3633" s="195"/>
      <c r="E3633" s="237"/>
      <c r="F3633" s="197"/>
      <c r="G3633" s="189"/>
      <c r="H3633" s="194"/>
      <c r="I3633" s="237"/>
      <c r="J3633" s="242"/>
      <c r="K3633" s="237"/>
      <c r="L3633" s="237"/>
      <c r="M3633" s="239"/>
      <c r="N3633" s="243"/>
      <c r="O3633" s="237"/>
      <c r="P3633" s="241"/>
      <c r="Q3633" s="244"/>
      <c r="R3633" s="237"/>
      <c r="S3633" s="237"/>
      <c r="T3633" s="241"/>
      <c r="U3633" s="192"/>
      <c r="V3633" s="227"/>
    </row>
    <row r="3634" spans="1:22" s="186" customFormat="1">
      <c r="A3634" s="187"/>
      <c r="B3634" s="187"/>
      <c r="C3634" s="194"/>
      <c r="D3634" s="195"/>
      <c r="E3634" s="237"/>
      <c r="F3634" s="197"/>
      <c r="G3634" s="189"/>
      <c r="H3634" s="194"/>
      <c r="I3634" s="237"/>
      <c r="J3634" s="242"/>
      <c r="K3634" s="237"/>
      <c r="L3634" s="237"/>
      <c r="M3634" s="239"/>
      <c r="N3634" s="243"/>
      <c r="O3634" s="237"/>
      <c r="P3634" s="241"/>
      <c r="Q3634" s="244"/>
      <c r="R3634" s="237"/>
      <c r="S3634" s="237"/>
      <c r="T3634" s="241"/>
      <c r="U3634" s="192"/>
      <c r="V3634" s="227"/>
    </row>
    <row r="3635" spans="1:22" s="186" customFormat="1">
      <c r="A3635" s="187"/>
      <c r="B3635" s="187"/>
      <c r="C3635" s="194"/>
      <c r="D3635" s="195"/>
      <c r="E3635" s="237"/>
      <c r="F3635" s="197"/>
      <c r="G3635" s="189"/>
      <c r="H3635" s="194"/>
      <c r="I3635" s="237"/>
      <c r="J3635" s="242"/>
      <c r="K3635" s="237"/>
      <c r="L3635" s="237"/>
      <c r="M3635" s="239"/>
      <c r="N3635" s="243"/>
      <c r="O3635" s="237"/>
      <c r="P3635" s="241"/>
      <c r="Q3635" s="244"/>
      <c r="R3635" s="237"/>
      <c r="S3635" s="237"/>
      <c r="T3635" s="241"/>
      <c r="U3635" s="192"/>
      <c r="V3635" s="227"/>
    </row>
    <row r="3636" spans="1:22" s="186" customFormat="1">
      <c r="A3636" s="187"/>
      <c r="B3636" s="187"/>
      <c r="C3636" s="194"/>
      <c r="D3636" s="195"/>
      <c r="E3636" s="237"/>
      <c r="F3636" s="197"/>
      <c r="G3636" s="189"/>
      <c r="H3636" s="194"/>
      <c r="I3636" s="237"/>
      <c r="J3636" s="242"/>
      <c r="K3636" s="237"/>
      <c r="L3636" s="237"/>
      <c r="M3636" s="239"/>
      <c r="N3636" s="243"/>
      <c r="O3636" s="237"/>
      <c r="P3636" s="241"/>
      <c r="Q3636" s="244"/>
      <c r="R3636" s="237"/>
      <c r="S3636" s="237"/>
      <c r="T3636" s="241"/>
      <c r="U3636" s="192"/>
      <c r="V3636" s="227"/>
    </row>
    <row r="3637" spans="1:22" s="186" customFormat="1">
      <c r="A3637" s="187"/>
      <c r="B3637" s="187"/>
      <c r="C3637" s="194"/>
      <c r="D3637" s="195"/>
      <c r="E3637" s="237"/>
      <c r="F3637" s="197"/>
      <c r="G3637" s="189"/>
      <c r="H3637" s="194"/>
      <c r="I3637" s="237"/>
      <c r="J3637" s="242"/>
      <c r="K3637" s="237"/>
      <c r="L3637" s="237"/>
      <c r="M3637" s="239"/>
      <c r="N3637" s="243"/>
      <c r="O3637" s="237"/>
      <c r="P3637" s="241"/>
      <c r="Q3637" s="244"/>
      <c r="R3637" s="237"/>
      <c r="S3637" s="237"/>
      <c r="T3637" s="241"/>
      <c r="U3637" s="192"/>
      <c r="V3637" s="227"/>
    </row>
    <row r="3638" spans="1:22" s="186" customFormat="1">
      <c r="A3638" s="187"/>
      <c r="B3638" s="187"/>
      <c r="C3638" s="194"/>
      <c r="D3638" s="195"/>
      <c r="E3638" s="237"/>
      <c r="F3638" s="197"/>
      <c r="G3638" s="189"/>
      <c r="H3638" s="194"/>
      <c r="I3638" s="237"/>
      <c r="J3638" s="242"/>
      <c r="K3638" s="237"/>
      <c r="L3638" s="237"/>
      <c r="M3638" s="239"/>
      <c r="N3638" s="243"/>
      <c r="O3638" s="237"/>
      <c r="P3638" s="241"/>
      <c r="Q3638" s="244"/>
      <c r="R3638" s="237"/>
      <c r="S3638" s="237"/>
      <c r="T3638" s="241"/>
      <c r="U3638" s="192"/>
      <c r="V3638" s="227"/>
    </row>
    <row r="3639" spans="1:22" s="186" customFormat="1">
      <c r="A3639" s="187"/>
      <c r="B3639" s="187"/>
      <c r="C3639" s="194"/>
      <c r="D3639" s="195"/>
      <c r="E3639" s="237"/>
      <c r="F3639" s="197"/>
      <c r="G3639" s="189"/>
      <c r="H3639" s="194"/>
      <c r="I3639" s="237"/>
      <c r="J3639" s="242"/>
      <c r="K3639" s="237"/>
      <c r="L3639" s="237"/>
      <c r="M3639" s="239"/>
      <c r="N3639" s="243"/>
      <c r="O3639" s="237"/>
      <c r="P3639" s="241"/>
      <c r="Q3639" s="244"/>
      <c r="R3639" s="237"/>
      <c r="S3639" s="237"/>
      <c r="T3639" s="241"/>
      <c r="U3639" s="192"/>
      <c r="V3639" s="227"/>
    </row>
    <row r="3640" spans="1:22" s="186" customFormat="1">
      <c r="A3640" s="187"/>
      <c r="B3640" s="187"/>
      <c r="C3640" s="194"/>
      <c r="D3640" s="195"/>
      <c r="E3640" s="237"/>
      <c r="F3640" s="197"/>
      <c r="G3640" s="189"/>
      <c r="H3640" s="194"/>
      <c r="I3640" s="237"/>
      <c r="J3640" s="242"/>
      <c r="K3640" s="237"/>
      <c r="L3640" s="237"/>
      <c r="M3640" s="239"/>
      <c r="N3640" s="243"/>
      <c r="O3640" s="237"/>
      <c r="P3640" s="241"/>
      <c r="Q3640" s="244"/>
      <c r="R3640" s="237"/>
      <c r="S3640" s="237"/>
      <c r="T3640" s="241"/>
      <c r="U3640" s="192"/>
      <c r="V3640" s="227"/>
    </row>
    <row r="3641" spans="1:22" s="186" customFormat="1">
      <c r="A3641" s="187"/>
      <c r="B3641" s="187"/>
      <c r="C3641" s="194"/>
      <c r="D3641" s="195"/>
      <c r="E3641" s="237"/>
      <c r="F3641" s="197"/>
      <c r="G3641" s="189"/>
      <c r="H3641" s="194"/>
      <c r="I3641" s="237"/>
      <c r="J3641" s="242"/>
      <c r="K3641" s="237"/>
      <c r="L3641" s="237"/>
      <c r="M3641" s="239"/>
      <c r="N3641" s="243"/>
      <c r="O3641" s="237"/>
      <c r="P3641" s="241"/>
      <c r="Q3641" s="244"/>
      <c r="R3641" s="237"/>
      <c r="S3641" s="237"/>
      <c r="T3641" s="241"/>
      <c r="U3641" s="192"/>
      <c r="V3641" s="227"/>
    </row>
    <row r="3642" spans="1:22" s="186" customFormat="1">
      <c r="A3642" s="187"/>
      <c r="B3642" s="187"/>
      <c r="C3642" s="194"/>
      <c r="D3642" s="195"/>
      <c r="E3642" s="237"/>
      <c r="F3642" s="197"/>
      <c r="G3642" s="189"/>
      <c r="H3642" s="194"/>
      <c r="I3642" s="237"/>
      <c r="J3642" s="242"/>
      <c r="K3642" s="237"/>
      <c r="L3642" s="237"/>
      <c r="M3642" s="239"/>
      <c r="N3642" s="243"/>
      <c r="O3642" s="237"/>
      <c r="P3642" s="241"/>
      <c r="Q3642" s="244"/>
      <c r="R3642" s="237"/>
      <c r="S3642" s="237"/>
      <c r="T3642" s="241"/>
      <c r="U3642" s="192"/>
      <c r="V3642" s="227"/>
    </row>
    <row r="3643" spans="1:22" s="186" customFormat="1">
      <c r="A3643" s="187"/>
      <c r="B3643" s="187"/>
      <c r="C3643" s="194"/>
      <c r="D3643" s="195"/>
      <c r="E3643" s="237"/>
      <c r="F3643" s="197"/>
      <c r="G3643" s="189"/>
      <c r="H3643" s="194"/>
      <c r="I3643" s="237"/>
      <c r="J3643" s="242"/>
      <c r="K3643" s="237"/>
      <c r="L3643" s="237"/>
      <c r="M3643" s="239"/>
      <c r="N3643" s="243"/>
      <c r="O3643" s="237"/>
      <c r="P3643" s="241"/>
      <c r="Q3643" s="244"/>
      <c r="R3643" s="237"/>
      <c r="S3643" s="237"/>
      <c r="T3643" s="241"/>
      <c r="U3643" s="192"/>
      <c r="V3643" s="227"/>
    </row>
    <row r="3644" spans="1:22" s="186" customFormat="1">
      <c r="A3644" s="187"/>
      <c r="B3644" s="187"/>
      <c r="C3644" s="194"/>
      <c r="D3644" s="195"/>
      <c r="E3644" s="237"/>
      <c r="F3644" s="197"/>
      <c r="G3644" s="189"/>
      <c r="H3644" s="194"/>
      <c r="I3644" s="237"/>
      <c r="J3644" s="242"/>
      <c r="K3644" s="237"/>
      <c r="L3644" s="237"/>
      <c r="M3644" s="239"/>
      <c r="N3644" s="243"/>
      <c r="O3644" s="237"/>
      <c r="P3644" s="241"/>
      <c r="Q3644" s="244"/>
      <c r="R3644" s="237"/>
      <c r="S3644" s="237"/>
      <c r="T3644" s="241"/>
      <c r="U3644" s="192"/>
      <c r="V3644" s="227"/>
    </row>
    <row r="3645" spans="1:22" s="186" customFormat="1">
      <c r="A3645" s="187"/>
      <c r="B3645" s="187"/>
      <c r="C3645" s="194"/>
      <c r="D3645" s="195"/>
      <c r="E3645" s="237"/>
      <c r="F3645" s="197"/>
      <c r="G3645" s="189"/>
      <c r="H3645" s="194"/>
      <c r="I3645" s="237"/>
      <c r="J3645" s="242"/>
      <c r="K3645" s="237"/>
      <c r="L3645" s="237"/>
      <c r="M3645" s="239"/>
      <c r="N3645" s="243"/>
      <c r="O3645" s="237"/>
      <c r="P3645" s="241"/>
      <c r="Q3645" s="244"/>
      <c r="R3645" s="237"/>
      <c r="S3645" s="237"/>
      <c r="T3645" s="241"/>
      <c r="U3645" s="192"/>
      <c r="V3645" s="227"/>
    </row>
    <row r="3646" spans="1:22" s="186" customFormat="1">
      <c r="A3646" s="187"/>
      <c r="B3646" s="187"/>
      <c r="C3646" s="194"/>
      <c r="D3646" s="195"/>
      <c r="E3646" s="237"/>
      <c r="F3646" s="197"/>
      <c r="G3646" s="189"/>
      <c r="H3646" s="194"/>
      <c r="I3646" s="237"/>
      <c r="J3646" s="242"/>
      <c r="K3646" s="237"/>
      <c r="L3646" s="237"/>
      <c r="M3646" s="239"/>
      <c r="N3646" s="243"/>
      <c r="O3646" s="237"/>
      <c r="P3646" s="241"/>
      <c r="Q3646" s="244"/>
      <c r="R3646" s="237"/>
      <c r="S3646" s="237"/>
      <c r="T3646" s="241"/>
      <c r="U3646" s="192"/>
      <c r="V3646" s="227"/>
    </row>
    <row r="3647" spans="1:22" s="186" customFormat="1">
      <c r="A3647" s="187"/>
      <c r="B3647" s="187"/>
      <c r="C3647" s="194"/>
      <c r="D3647" s="195"/>
      <c r="E3647" s="237"/>
      <c r="F3647" s="197"/>
      <c r="G3647" s="189"/>
      <c r="H3647" s="194"/>
      <c r="I3647" s="237"/>
      <c r="J3647" s="242"/>
      <c r="K3647" s="237"/>
      <c r="L3647" s="237"/>
      <c r="M3647" s="239"/>
      <c r="N3647" s="243"/>
      <c r="O3647" s="237"/>
      <c r="P3647" s="241"/>
      <c r="Q3647" s="244"/>
      <c r="R3647" s="237"/>
      <c r="S3647" s="237"/>
      <c r="T3647" s="241"/>
      <c r="U3647" s="192"/>
      <c r="V3647" s="227"/>
    </row>
    <row r="3648" spans="1:22" s="186" customFormat="1">
      <c r="A3648" s="187"/>
      <c r="B3648" s="187"/>
      <c r="C3648" s="194"/>
      <c r="D3648" s="195"/>
      <c r="E3648" s="237"/>
      <c r="F3648" s="197"/>
      <c r="G3648" s="189"/>
      <c r="H3648" s="194"/>
      <c r="I3648" s="237"/>
      <c r="J3648" s="242"/>
      <c r="K3648" s="237"/>
      <c r="L3648" s="237"/>
      <c r="M3648" s="239"/>
      <c r="N3648" s="243"/>
      <c r="O3648" s="237"/>
      <c r="P3648" s="241"/>
      <c r="Q3648" s="244"/>
      <c r="R3648" s="237"/>
      <c r="S3648" s="237"/>
      <c r="T3648" s="241"/>
      <c r="U3648" s="192"/>
      <c r="V3648" s="227"/>
    </row>
    <row r="3649" spans="1:22" s="186" customFormat="1">
      <c r="A3649" s="187"/>
      <c r="B3649" s="187"/>
      <c r="C3649" s="194"/>
      <c r="D3649" s="195"/>
      <c r="E3649" s="237"/>
      <c r="F3649" s="197"/>
      <c r="G3649" s="189"/>
      <c r="H3649" s="194"/>
      <c r="I3649" s="237"/>
      <c r="J3649" s="242"/>
      <c r="K3649" s="237"/>
      <c r="L3649" s="237"/>
      <c r="M3649" s="239"/>
      <c r="N3649" s="243"/>
      <c r="O3649" s="237"/>
      <c r="P3649" s="241"/>
      <c r="Q3649" s="244"/>
      <c r="R3649" s="237"/>
      <c r="S3649" s="237"/>
      <c r="T3649" s="241"/>
      <c r="U3649" s="192"/>
      <c r="V3649" s="227"/>
    </row>
    <row r="3650" spans="1:22" s="186" customFormat="1">
      <c r="A3650" s="187"/>
      <c r="B3650" s="187"/>
      <c r="C3650" s="194"/>
      <c r="D3650" s="195"/>
      <c r="E3650" s="237"/>
      <c r="F3650" s="197"/>
      <c r="G3650" s="189"/>
      <c r="H3650" s="194"/>
      <c r="I3650" s="237"/>
      <c r="J3650" s="242"/>
      <c r="K3650" s="237"/>
      <c r="L3650" s="237"/>
      <c r="M3650" s="239"/>
      <c r="N3650" s="243"/>
      <c r="O3650" s="237"/>
      <c r="P3650" s="241"/>
      <c r="Q3650" s="244"/>
      <c r="R3650" s="237"/>
      <c r="S3650" s="237"/>
      <c r="T3650" s="241"/>
      <c r="U3650" s="192"/>
      <c r="V3650" s="227"/>
    </row>
    <row r="3651" spans="1:22" s="186" customFormat="1">
      <c r="A3651" s="187"/>
      <c r="B3651" s="187"/>
      <c r="C3651" s="194"/>
      <c r="D3651" s="195"/>
      <c r="E3651" s="237"/>
      <c r="F3651" s="197"/>
      <c r="G3651" s="189"/>
      <c r="H3651" s="194"/>
      <c r="I3651" s="237"/>
      <c r="J3651" s="242"/>
      <c r="K3651" s="237"/>
      <c r="L3651" s="237"/>
      <c r="M3651" s="239"/>
      <c r="N3651" s="243"/>
      <c r="O3651" s="237"/>
      <c r="P3651" s="241"/>
      <c r="Q3651" s="244"/>
      <c r="R3651" s="237"/>
      <c r="S3651" s="237"/>
      <c r="T3651" s="241"/>
      <c r="U3651" s="192"/>
      <c r="V3651" s="227"/>
    </row>
    <row r="3652" spans="1:22" s="186" customFormat="1">
      <c r="A3652" s="187"/>
      <c r="B3652" s="187"/>
      <c r="C3652" s="194"/>
      <c r="D3652" s="195"/>
      <c r="E3652" s="237"/>
      <c r="F3652" s="197"/>
      <c r="G3652" s="189"/>
      <c r="H3652" s="194"/>
      <c r="I3652" s="237"/>
      <c r="J3652" s="242"/>
      <c r="K3652" s="237"/>
      <c r="L3652" s="237"/>
      <c r="M3652" s="239"/>
      <c r="N3652" s="243"/>
      <c r="O3652" s="237"/>
      <c r="P3652" s="241"/>
      <c r="Q3652" s="244"/>
      <c r="R3652" s="237"/>
      <c r="S3652" s="237"/>
      <c r="T3652" s="241"/>
      <c r="U3652" s="192"/>
      <c r="V3652" s="227"/>
    </row>
    <row r="3653" spans="1:22" s="186" customFormat="1">
      <c r="A3653" s="187"/>
      <c r="B3653" s="187"/>
      <c r="C3653" s="194"/>
      <c r="D3653" s="195"/>
      <c r="E3653" s="237"/>
      <c r="F3653" s="197"/>
      <c r="G3653" s="189"/>
      <c r="H3653" s="194"/>
      <c r="I3653" s="237"/>
      <c r="J3653" s="242"/>
      <c r="K3653" s="237"/>
      <c r="L3653" s="237"/>
      <c r="M3653" s="239"/>
      <c r="N3653" s="243"/>
      <c r="O3653" s="237"/>
      <c r="P3653" s="241"/>
      <c r="Q3653" s="244"/>
      <c r="R3653" s="237"/>
      <c r="S3653" s="237"/>
      <c r="T3653" s="241"/>
      <c r="U3653" s="192"/>
      <c r="V3653" s="227"/>
    </row>
    <row r="3654" spans="1:22" s="186" customFormat="1">
      <c r="A3654" s="187"/>
      <c r="B3654" s="187"/>
      <c r="C3654" s="194"/>
      <c r="D3654" s="195"/>
      <c r="E3654" s="237"/>
      <c r="F3654" s="197"/>
      <c r="G3654" s="189"/>
      <c r="H3654" s="194"/>
      <c r="I3654" s="237"/>
      <c r="J3654" s="242"/>
      <c r="K3654" s="237"/>
      <c r="L3654" s="237"/>
      <c r="M3654" s="239"/>
      <c r="N3654" s="243"/>
      <c r="O3654" s="237"/>
      <c r="P3654" s="241"/>
      <c r="Q3654" s="244"/>
      <c r="R3654" s="237"/>
      <c r="S3654" s="237"/>
      <c r="T3654" s="241"/>
      <c r="U3654" s="192"/>
      <c r="V3654" s="227"/>
    </row>
    <row r="3655" spans="1:22" s="186" customFormat="1">
      <c r="A3655" s="187"/>
      <c r="B3655" s="187"/>
      <c r="C3655" s="194"/>
      <c r="D3655" s="195"/>
      <c r="E3655" s="237"/>
      <c r="F3655" s="197"/>
      <c r="G3655" s="189"/>
      <c r="H3655" s="194"/>
      <c r="I3655" s="237"/>
      <c r="J3655" s="242"/>
      <c r="K3655" s="237"/>
      <c r="L3655" s="237"/>
      <c r="M3655" s="239"/>
      <c r="N3655" s="243"/>
      <c r="O3655" s="237"/>
      <c r="P3655" s="241"/>
      <c r="Q3655" s="244"/>
      <c r="R3655" s="237"/>
      <c r="S3655" s="237"/>
      <c r="T3655" s="241"/>
      <c r="U3655" s="192"/>
      <c r="V3655" s="227"/>
    </row>
    <row r="3656" spans="1:22" s="186" customFormat="1">
      <c r="A3656" s="187"/>
      <c r="B3656" s="187"/>
      <c r="C3656" s="194"/>
      <c r="D3656" s="195"/>
      <c r="E3656" s="237"/>
      <c r="F3656" s="197"/>
      <c r="G3656" s="189"/>
      <c r="H3656" s="194"/>
      <c r="I3656" s="237"/>
      <c r="J3656" s="242"/>
      <c r="K3656" s="237"/>
      <c r="L3656" s="237"/>
      <c r="M3656" s="239"/>
      <c r="N3656" s="243"/>
      <c r="O3656" s="237"/>
      <c r="P3656" s="241"/>
      <c r="Q3656" s="244"/>
      <c r="R3656" s="237"/>
      <c r="S3656" s="237"/>
      <c r="T3656" s="241"/>
      <c r="U3656" s="192"/>
      <c r="V3656" s="227"/>
    </row>
    <row r="3657" spans="1:22" s="186" customFormat="1">
      <c r="A3657" s="187"/>
      <c r="B3657" s="187"/>
      <c r="C3657" s="194"/>
      <c r="D3657" s="195"/>
      <c r="E3657" s="237"/>
      <c r="F3657" s="197"/>
      <c r="G3657" s="189"/>
      <c r="H3657" s="194"/>
      <c r="I3657" s="237"/>
      <c r="J3657" s="242"/>
      <c r="K3657" s="237"/>
      <c r="L3657" s="237"/>
      <c r="M3657" s="239"/>
      <c r="N3657" s="243"/>
      <c r="O3657" s="237"/>
      <c r="P3657" s="241"/>
      <c r="Q3657" s="244"/>
      <c r="R3657" s="237"/>
      <c r="S3657" s="237"/>
      <c r="T3657" s="241"/>
      <c r="U3657" s="192"/>
      <c r="V3657" s="227"/>
    </row>
    <row r="3658" spans="1:22" s="186" customFormat="1">
      <c r="A3658" s="187"/>
      <c r="B3658" s="187"/>
      <c r="C3658" s="194"/>
      <c r="D3658" s="195"/>
      <c r="E3658" s="237"/>
      <c r="F3658" s="197"/>
      <c r="G3658" s="189"/>
      <c r="H3658" s="194"/>
      <c r="I3658" s="237"/>
      <c r="J3658" s="242"/>
      <c r="K3658" s="237"/>
      <c r="L3658" s="237"/>
      <c r="M3658" s="239"/>
      <c r="N3658" s="243"/>
      <c r="O3658" s="237"/>
      <c r="P3658" s="241"/>
      <c r="Q3658" s="244"/>
      <c r="R3658" s="237"/>
      <c r="S3658" s="237"/>
      <c r="T3658" s="241"/>
      <c r="U3658" s="192"/>
      <c r="V3658" s="227"/>
    </row>
    <row r="3659" spans="1:22" s="186" customFormat="1">
      <c r="A3659" s="187"/>
      <c r="B3659" s="187"/>
      <c r="C3659" s="194"/>
      <c r="D3659" s="195"/>
      <c r="E3659" s="237"/>
      <c r="F3659" s="197"/>
      <c r="G3659" s="189"/>
      <c r="H3659" s="194"/>
      <c r="I3659" s="237"/>
      <c r="J3659" s="242"/>
      <c r="K3659" s="237"/>
      <c r="L3659" s="237"/>
      <c r="M3659" s="239"/>
      <c r="N3659" s="243"/>
      <c r="O3659" s="237"/>
      <c r="P3659" s="241"/>
      <c r="Q3659" s="244"/>
      <c r="R3659" s="237"/>
      <c r="S3659" s="237"/>
      <c r="T3659" s="241"/>
      <c r="U3659" s="192"/>
      <c r="V3659" s="227"/>
    </row>
    <row r="3660" spans="1:22" s="186" customFormat="1">
      <c r="A3660" s="187"/>
      <c r="B3660" s="187"/>
      <c r="C3660" s="194"/>
      <c r="D3660" s="195"/>
      <c r="E3660" s="237"/>
      <c r="F3660" s="197"/>
      <c r="G3660" s="189"/>
      <c r="H3660" s="194"/>
      <c r="I3660" s="237"/>
      <c r="J3660" s="242"/>
      <c r="K3660" s="237"/>
      <c r="L3660" s="237"/>
      <c r="M3660" s="239"/>
      <c r="N3660" s="243"/>
      <c r="O3660" s="237"/>
      <c r="P3660" s="241"/>
      <c r="Q3660" s="244"/>
      <c r="R3660" s="237"/>
      <c r="S3660" s="237"/>
      <c r="T3660" s="241"/>
      <c r="U3660" s="192"/>
      <c r="V3660" s="227"/>
    </row>
    <row r="3661" spans="1:22" s="186" customFormat="1">
      <c r="A3661" s="187"/>
      <c r="B3661" s="187"/>
      <c r="C3661" s="194"/>
      <c r="D3661" s="195"/>
      <c r="E3661" s="237"/>
      <c r="F3661" s="197"/>
      <c r="G3661" s="189"/>
      <c r="H3661" s="194"/>
      <c r="I3661" s="237"/>
      <c r="J3661" s="242"/>
      <c r="K3661" s="237"/>
      <c r="L3661" s="237"/>
      <c r="M3661" s="239"/>
      <c r="N3661" s="243"/>
      <c r="O3661" s="237"/>
      <c r="P3661" s="241"/>
      <c r="Q3661" s="244"/>
      <c r="R3661" s="237"/>
      <c r="S3661" s="237"/>
      <c r="T3661" s="241"/>
      <c r="U3661" s="192"/>
      <c r="V3661" s="227"/>
    </row>
    <row r="3662" spans="1:22" s="186" customFormat="1">
      <c r="A3662" s="187"/>
      <c r="B3662" s="187"/>
      <c r="C3662" s="194"/>
      <c r="D3662" s="195"/>
      <c r="E3662" s="237"/>
      <c r="F3662" s="197"/>
      <c r="G3662" s="189"/>
      <c r="H3662" s="194"/>
      <c r="I3662" s="237"/>
      <c r="J3662" s="242"/>
      <c r="K3662" s="237"/>
      <c r="L3662" s="237"/>
      <c r="M3662" s="239"/>
      <c r="N3662" s="243"/>
      <c r="O3662" s="237"/>
      <c r="P3662" s="241"/>
      <c r="Q3662" s="244"/>
      <c r="R3662" s="237"/>
      <c r="S3662" s="237"/>
      <c r="T3662" s="241"/>
      <c r="U3662" s="192"/>
      <c r="V3662" s="227"/>
    </row>
    <row r="3663" spans="1:22" s="186" customFormat="1">
      <c r="A3663" s="187"/>
      <c r="B3663" s="187"/>
      <c r="C3663" s="194"/>
      <c r="D3663" s="195"/>
      <c r="E3663" s="237"/>
      <c r="F3663" s="197"/>
      <c r="G3663" s="189"/>
      <c r="H3663" s="194"/>
      <c r="I3663" s="237"/>
      <c r="J3663" s="242"/>
      <c r="K3663" s="237"/>
      <c r="L3663" s="237"/>
      <c r="M3663" s="239"/>
      <c r="N3663" s="243"/>
      <c r="O3663" s="237"/>
      <c r="P3663" s="241"/>
      <c r="Q3663" s="244"/>
      <c r="R3663" s="237"/>
      <c r="S3663" s="237"/>
      <c r="T3663" s="241"/>
      <c r="U3663" s="192"/>
      <c r="V3663" s="227"/>
    </row>
    <row r="3664" spans="1:22" s="186" customFormat="1">
      <c r="A3664" s="187"/>
      <c r="B3664" s="187"/>
      <c r="C3664" s="194"/>
      <c r="D3664" s="195"/>
      <c r="E3664" s="237"/>
      <c r="F3664" s="197"/>
      <c r="G3664" s="189"/>
      <c r="H3664" s="194"/>
      <c r="I3664" s="237"/>
      <c r="J3664" s="242"/>
      <c r="K3664" s="237"/>
      <c r="L3664" s="237"/>
      <c r="M3664" s="239"/>
      <c r="N3664" s="243"/>
      <c r="O3664" s="237"/>
      <c r="P3664" s="241"/>
      <c r="Q3664" s="244"/>
      <c r="R3664" s="237"/>
      <c r="S3664" s="237"/>
      <c r="T3664" s="241"/>
      <c r="U3664" s="192"/>
      <c r="V3664" s="227"/>
    </row>
    <row r="3665" spans="1:22" s="186" customFormat="1">
      <c r="A3665" s="187"/>
      <c r="B3665" s="187"/>
      <c r="C3665" s="194"/>
      <c r="D3665" s="195"/>
      <c r="E3665" s="237"/>
      <c r="F3665" s="197"/>
      <c r="G3665" s="189"/>
      <c r="H3665" s="194"/>
      <c r="I3665" s="237"/>
      <c r="J3665" s="242"/>
      <c r="K3665" s="237"/>
      <c r="L3665" s="237"/>
      <c r="M3665" s="239"/>
      <c r="N3665" s="243"/>
      <c r="O3665" s="237"/>
      <c r="P3665" s="241"/>
      <c r="Q3665" s="244"/>
      <c r="R3665" s="237"/>
      <c r="S3665" s="237"/>
      <c r="T3665" s="241"/>
      <c r="U3665" s="192"/>
      <c r="V3665" s="227"/>
    </row>
    <row r="3666" spans="1:22" s="186" customFormat="1">
      <c r="A3666" s="187"/>
      <c r="B3666" s="187"/>
      <c r="C3666" s="194"/>
      <c r="D3666" s="195"/>
      <c r="E3666" s="237"/>
      <c r="F3666" s="197"/>
      <c r="G3666" s="189"/>
      <c r="H3666" s="194"/>
      <c r="I3666" s="237"/>
      <c r="J3666" s="242"/>
      <c r="K3666" s="237"/>
      <c r="L3666" s="237"/>
      <c r="M3666" s="239"/>
      <c r="N3666" s="243"/>
      <c r="O3666" s="237"/>
      <c r="P3666" s="241"/>
      <c r="Q3666" s="244"/>
      <c r="R3666" s="237"/>
      <c r="S3666" s="237"/>
      <c r="T3666" s="241"/>
      <c r="U3666" s="192"/>
      <c r="V3666" s="227"/>
    </row>
    <row r="3667" spans="1:22" s="186" customFormat="1">
      <c r="A3667" s="187"/>
      <c r="B3667" s="187"/>
      <c r="C3667" s="194"/>
      <c r="D3667" s="195"/>
      <c r="E3667" s="237"/>
      <c r="F3667" s="197"/>
      <c r="G3667" s="189"/>
      <c r="H3667" s="194"/>
      <c r="I3667" s="237"/>
      <c r="J3667" s="242"/>
      <c r="K3667" s="237"/>
      <c r="L3667" s="237"/>
      <c r="M3667" s="239"/>
      <c r="N3667" s="243"/>
      <c r="O3667" s="237"/>
      <c r="P3667" s="241"/>
      <c r="Q3667" s="244"/>
      <c r="R3667" s="237"/>
      <c r="S3667" s="237"/>
      <c r="T3667" s="241"/>
      <c r="U3667" s="192"/>
      <c r="V3667" s="227"/>
    </row>
    <row r="3668" spans="1:22" s="186" customFormat="1">
      <c r="A3668" s="187"/>
      <c r="B3668" s="187"/>
      <c r="C3668" s="194"/>
      <c r="D3668" s="195"/>
      <c r="E3668" s="237"/>
      <c r="F3668" s="197"/>
      <c r="G3668" s="189"/>
      <c r="H3668" s="194"/>
      <c r="I3668" s="237"/>
      <c r="J3668" s="242"/>
      <c r="K3668" s="237"/>
      <c r="L3668" s="237"/>
      <c r="M3668" s="239"/>
      <c r="N3668" s="243"/>
      <c r="O3668" s="237"/>
      <c r="P3668" s="241"/>
      <c r="Q3668" s="244"/>
      <c r="R3668" s="237"/>
      <c r="S3668" s="237"/>
      <c r="T3668" s="241"/>
      <c r="U3668" s="192"/>
      <c r="V3668" s="227"/>
    </row>
    <row r="3669" spans="1:22" s="186" customFormat="1">
      <c r="A3669" s="187"/>
      <c r="B3669" s="187"/>
      <c r="C3669" s="194"/>
      <c r="D3669" s="195"/>
      <c r="E3669" s="237"/>
      <c r="F3669" s="197"/>
      <c r="G3669" s="189"/>
      <c r="H3669" s="194"/>
      <c r="I3669" s="237"/>
      <c r="J3669" s="242"/>
      <c r="K3669" s="237"/>
      <c r="L3669" s="237"/>
      <c r="M3669" s="239"/>
      <c r="N3669" s="243"/>
      <c r="O3669" s="237"/>
      <c r="P3669" s="241"/>
      <c r="Q3669" s="244"/>
      <c r="R3669" s="237"/>
      <c r="S3669" s="237"/>
      <c r="T3669" s="241"/>
      <c r="U3669" s="192"/>
      <c r="V3669" s="227"/>
    </row>
    <row r="3670" spans="1:22" s="186" customFormat="1">
      <c r="A3670" s="187"/>
      <c r="B3670" s="187"/>
      <c r="C3670" s="194"/>
      <c r="D3670" s="195"/>
      <c r="E3670" s="237"/>
      <c r="F3670" s="197"/>
      <c r="G3670" s="189"/>
      <c r="H3670" s="194"/>
      <c r="I3670" s="237"/>
      <c r="J3670" s="242"/>
      <c r="K3670" s="237"/>
      <c r="L3670" s="237"/>
      <c r="M3670" s="239"/>
      <c r="N3670" s="243"/>
      <c r="O3670" s="237"/>
      <c r="P3670" s="241"/>
      <c r="Q3670" s="244"/>
      <c r="R3670" s="237"/>
      <c r="S3670" s="237"/>
      <c r="T3670" s="241"/>
      <c r="U3670" s="192"/>
      <c r="V3670" s="227"/>
    </row>
    <row r="3671" spans="1:22" s="186" customFormat="1">
      <c r="A3671" s="187"/>
      <c r="B3671" s="187"/>
      <c r="C3671" s="194"/>
      <c r="D3671" s="195"/>
      <c r="E3671" s="237"/>
      <c r="F3671" s="197"/>
      <c r="G3671" s="189"/>
      <c r="H3671" s="194"/>
      <c r="I3671" s="237"/>
      <c r="J3671" s="242"/>
      <c r="K3671" s="237"/>
      <c r="L3671" s="237"/>
      <c r="M3671" s="239"/>
      <c r="N3671" s="243"/>
      <c r="O3671" s="237"/>
      <c r="P3671" s="241"/>
      <c r="Q3671" s="244"/>
      <c r="R3671" s="237"/>
      <c r="S3671" s="237"/>
      <c r="T3671" s="241"/>
      <c r="U3671" s="192"/>
      <c r="V3671" s="227"/>
    </row>
    <row r="3672" spans="1:22" s="186" customFormat="1">
      <c r="A3672" s="187"/>
      <c r="B3672" s="187"/>
      <c r="C3672" s="194"/>
      <c r="D3672" s="195"/>
      <c r="E3672" s="237"/>
      <c r="F3672" s="197"/>
      <c r="G3672" s="189"/>
      <c r="H3672" s="194"/>
      <c r="I3672" s="237"/>
      <c r="J3672" s="242"/>
      <c r="K3672" s="237"/>
      <c r="L3672" s="237"/>
      <c r="M3672" s="239"/>
      <c r="N3672" s="243"/>
      <c r="O3672" s="237"/>
      <c r="P3672" s="241"/>
      <c r="Q3672" s="244"/>
      <c r="R3672" s="237"/>
      <c r="S3672" s="237"/>
      <c r="T3672" s="241"/>
      <c r="U3672" s="192"/>
      <c r="V3672" s="227"/>
    </row>
    <row r="3673" spans="1:22" s="186" customFormat="1">
      <c r="A3673" s="187"/>
      <c r="B3673" s="187"/>
      <c r="C3673" s="194"/>
      <c r="D3673" s="195"/>
      <c r="E3673" s="237"/>
      <c r="F3673" s="197"/>
      <c r="G3673" s="189"/>
      <c r="H3673" s="194"/>
      <c r="I3673" s="237"/>
      <c r="J3673" s="242"/>
      <c r="K3673" s="237"/>
      <c r="L3673" s="237"/>
      <c r="M3673" s="239"/>
      <c r="N3673" s="243"/>
      <c r="O3673" s="237"/>
      <c r="P3673" s="241"/>
      <c r="Q3673" s="244"/>
      <c r="R3673" s="237"/>
      <c r="S3673" s="237"/>
      <c r="T3673" s="241"/>
      <c r="U3673" s="192"/>
      <c r="V3673" s="227"/>
    </row>
    <row r="3674" spans="1:22" s="186" customFormat="1">
      <c r="A3674" s="187"/>
      <c r="B3674" s="187"/>
      <c r="C3674" s="194"/>
      <c r="D3674" s="195"/>
      <c r="E3674" s="237"/>
      <c r="F3674" s="197"/>
      <c r="G3674" s="189"/>
      <c r="H3674" s="194"/>
      <c r="I3674" s="237"/>
      <c r="J3674" s="242"/>
      <c r="K3674" s="237"/>
      <c r="L3674" s="237"/>
      <c r="M3674" s="239"/>
      <c r="N3674" s="243"/>
      <c r="O3674" s="237"/>
      <c r="P3674" s="241"/>
      <c r="Q3674" s="244"/>
      <c r="R3674" s="237"/>
      <c r="S3674" s="237"/>
      <c r="T3674" s="241"/>
      <c r="U3674" s="192"/>
      <c r="V3674" s="227"/>
    </row>
    <row r="3675" spans="1:22" s="186" customFormat="1">
      <c r="A3675" s="187"/>
      <c r="B3675" s="187"/>
      <c r="C3675" s="194"/>
      <c r="D3675" s="195"/>
      <c r="E3675" s="237"/>
      <c r="F3675" s="197"/>
      <c r="G3675" s="189"/>
      <c r="H3675" s="194"/>
      <c r="I3675" s="237"/>
      <c r="J3675" s="242"/>
      <c r="K3675" s="237"/>
      <c r="L3675" s="237"/>
      <c r="M3675" s="239"/>
      <c r="N3675" s="243"/>
      <c r="O3675" s="237"/>
      <c r="P3675" s="241"/>
      <c r="Q3675" s="244"/>
      <c r="R3675" s="237"/>
      <c r="S3675" s="237"/>
      <c r="T3675" s="241"/>
      <c r="U3675" s="192"/>
      <c r="V3675" s="227"/>
    </row>
    <row r="3676" spans="1:22" s="186" customFormat="1">
      <c r="A3676" s="187"/>
      <c r="B3676" s="187"/>
      <c r="C3676" s="194"/>
      <c r="D3676" s="195"/>
      <c r="E3676" s="237"/>
      <c r="F3676" s="197"/>
      <c r="G3676" s="189"/>
      <c r="H3676" s="194"/>
      <c r="I3676" s="237"/>
      <c r="J3676" s="242"/>
      <c r="K3676" s="237"/>
      <c r="L3676" s="237"/>
      <c r="M3676" s="239"/>
      <c r="N3676" s="243"/>
      <c r="O3676" s="237"/>
      <c r="P3676" s="241"/>
      <c r="Q3676" s="244"/>
      <c r="R3676" s="237"/>
      <c r="S3676" s="237"/>
      <c r="T3676" s="241"/>
      <c r="U3676" s="192"/>
      <c r="V3676" s="227"/>
    </row>
    <row r="3677" spans="1:22" s="186" customFormat="1">
      <c r="A3677" s="187"/>
      <c r="B3677" s="187"/>
      <c r="C3677" s="194"/>
      <c r="D3677" s="195"/>
      <c r="E3677" s="237"/>
      <c r="F3677" s="197"/>
      <c r="G3677" s="189"/>
      <c r="H3677" s="194"/>
      <c r="I3677" s="237"/>
      <c r="J3677" s="242"/>
      <c r="K3677" s="237"/>
      <c r="L3677" s="237"/>
      <c r="M3677" s="239"/>
      <c r="N3677" s="243"/>
      <c r="O3677" s="237"/>
      <c r="P3677" s="241"/>
      <c r="Q3677" s="244"/>
      <c r="R3677" s="237"/>
      <c r="S3677" s="237"/>
      <c r="T3677" s="241"/>
      <c r="U3677" s="192"/>
      <c r="V3677" s="227"/>
    </row>
    <row r="3678" spans="1:22" s="186" customFormat="1">
      <c r="A3678" s="187"/>
      <c r="B3678" s="187"/>
      <c r="C3678" s="194"/>
      <c r="D3678" s="195"/>
      <c r="E3678" s="237"/>
      <c r="F3678" s="197"/>
      <c r="G3678" s="189"/>
      <c r="H3678" s="194"/>
      <c r="I3678" s="237"/>
      <c r="J3678" s="242"/>
      <c r="K3678" s="237"/>
      <c r="L3678" s="237"/>
      <c r="M3678" s="239"/>
      <c r="N3678" s="243"/>
      <c r="O3678" s="237"/>
      <c r="P3678" s="241"/>
      <c r="Q3678" s="244"/>
      <c r="R3678" s="237"/>
      <c r="S3678" s="237"/>
      <c r="T3678" s="241"/>
      <c r="U3678" s="192"/>
      <c r="V3678" s="227"/>
    </row>
    <row r="3679" spans="1:22" s="186" customFormat="1">
      <c r="A3679" s="187"/>
      <c r="B3679" s="187"/>
      <c r="C3679" s="194"/>
      <c r="D3679" s="195"/>
      <c r="E3679" s="237"/>
      <c r="F3679" s="197"/>
      <c r="G3679" s="189"/>
      <c r="H3679" s="194"/>
      <c r="I3679" s="237"/>
      <c r="J3679" s="242"/>
      <c r="K3679" s="237"/>
      <c r="L3679" s="237"/>
      <c r="M3679" s="239"/>
      <c r="N3679" s="243"/>
      <c r="O3679" s="237"/>
      <c r="P3679" s="241"/>
      <c r="Q3679" s="244"/>
      <c r="R3679" s="237"/>
      <c r="S3679" s="237"/>
      <c r="T3679" s="241"/>
      <c r="U3679" s="192"/>
      <c r="V3679" s="227"/>
    </row>
    <row r="3680" spans="1:22" s="186" customFormat="1">
      <c r="A3680" s="187"/>
      <c r="B3680" s="187"/>
      <c r="C3680" s="194"/>
      <c r="D3680" s="195"/>
      <c r="E3680" s="237"/>
      <c r="F3680" s="197"/>
      <c r="G3680" s="189"/>
      <c r="H3680" s="194"/>
      <c r="I3680" s="237"/>
      <c r="J3680" s="242"/>
      <c r="K3680" s="237"/>
      <c r="L3680" s="237"/>
      <c r="M3680" s="239"/>
      <c r="N3680" s="243"/>
      <c r="O3680" s="237"/>
      <c r="P3680" s="241"/>
      <c r="Q3680" s="244"/>
      <c r="R3680" s="237"/>
      <c r="S3680" s="237"/>
      <c r="T3680" s="241"/>
      <c r="U3680" s="192"/>
      <c r="V3680" s="227"/>
    </row>
    <row r="3681" spans="1:22" s="186" customFormat="1">
      <c r="A3681" s="187"/>
      <c r="B3681" s="187"/>
      <c r="C3681" s="194"/>
      <c r="D3681" s="195"/>
      <c r="E3681" s="237"/>
      <c r="F3681" s="197"/>
      <c r="G3681" s="189"/>
      <c r="H3681" s="194"/>
      <c r="I3681" s="237"/>
      <c r="J3681" s="242"/>
      <c r="K3681" s="237"/>
      <c r="L3681" s="237"/>
      <c r="M3681" s="239"/>
      <c r="N3681" s="243"/>
      <c r="O3681" s="237"/>
      <c r="P3681" s="241"/>
      <c r="Q3681" s="244"/>
      <c r="R3681" s="237"/>
      <c r="S3681" s="237"/>
      <c r="T3681" s="241"/>
      <c r="U3681" s="192"/>
      <c r="V3681" s="227"/>
    </row>
    <row r="3682" spans="1:22" s="186" customFormat="1">
      <c r="A3682" s="187"/>
      <c r="B3682" s="187"/>
      <c r="C3682" s="194"/>
      <c r="D3682" s="195"/>
      <c r="E3682" s="237"/>
      <c r="F3682" s="197"/>
      <c r="G3682" s="189"/>
      <c r="H3682" s="194"/>
      <c r="I3682" s="237"/>
      <c r="J3682" s="242"/>
      <c r="K3682" s="237"/>
      <c r="L3682" s="237"/>
      <c r="M3682" s="239"/>
      <c r="N3682" s="243"/>
      <c r="O3682" s="237"/>
      <c r="P3682" s="241"/>
      <c r="Q3682" s="244"/>
      <c r="R3682" s="237"/>
      <c r="S3682" s="237"/>
      <c r="T3682" s="241"/>
      <c r="U3682" s="192"/>
      <c r="V3682" s="227"/>
    </row>
    <row r="3683" spans="1:22" s="186" customFormat="1">
      <c r="A3683" s="187"/>
      <c r="B3683" s="187"/>
      <c r="C3683" s="194"/>
      <c r="D3683" s="195"/>
      <c r="E3683" s="237"/>
      <c r="F3683" s="197"/>
      <c r="G3683" s="189"/>
      <c r="H3683" s="194"/>
      <c r="I3683" s="237"/>
      <c r="J3683" s="242"/>
      <c r="K3683" s="237"/>
      <c r="L3683" s="237"/>
      <c r="M3683" s="239"/>
      <c r="N3683" s="243"/>
      <c r="O3683" s="237"/>
      <c r="P3683" s="241"/>
      <c r="Q3683" s="244"/>
      <c r="R3683" s="237"/>
      <c r="S3683" s="237"/>
      <c r="T3683" s="241"/>
      <c r="U3683" s="192"/>
      <c r="V3683" s="227"/>
    </row>
    <row r="3684" spans="1:22" s="186" customFormat="1">
      <c r="A3684" s="187"/>
      <c r="B3684" s="187"/>
      <c r="C3684" s="194"/>
      <c r="D3684" s="195"/>
      <c r="E3684" s="237"/>
      <c r="F3684" s="197"/>
      <c r="G3684" s="189"/>
      <c r="H3684" s="194"/>
      <c r="I3684" s="237"/>
      <c r="J3684" s="242"/>
      <c r="K3684" s="237"/>
      <c r="L3684" s="237"/>
      <c r="M3684" s="239"/>
      <c r="N3684" s="243"/>
      <c r="O3684" s="237"/>
      <c r="P3684" s="241"/>
      <c r="Q3684" s="244"/>
      <c r="R3684" s="237"/>
      <c r="S3684" s="237"/>
      <c r="T3684" s="241"/>
      <c r="U3684" s="192"/>
      <c r="V3684" s="227"/>
    </row>
    <row r="3685" spans="1:22" s="186" customFormat="1">
      <c r="A3685" s="187"/>
      <c r="B3685" s="187"/>
      <c r="C3685" s="194"/>
      <c r="D3685" s="195"/>
      <c r="E3685" s="237"/>
      <c r="F3685" s="197"/>
      <c r="G3685" s="189"/>
      <c r="H3685" s="194"/>
      <c r="I3685" s="237"/>
      <c r="J3685" s="242"/>
      <c r="K3685" s="237"/>
      <c r="L3685" s="237"/>
      <c r="M3685" s="239"/>
      <c r="N3685" s="243"/>
      <c r="O3685" s="237"/>
      <c r="P3685" s="241"/>
      <c r="Q3685" s="244"/>
      <c r="R3685" s="237"/>
      <c r="S3685" s="237"/>
      <c r="T3685" s="241"/>
      <c r="U3685" s="192"/>
      <c r="V3685" s="227"/>
    </row>
    <row r="3686" spans="1:22" s="186" customFormat="1">
      <c r="A3686" s="187"/>
      <c r="B3686" s="187"/>
      <c r="C3686" s="194"/>
      <c r="D3686" s="195"/>
      <c r="E3686" s="237"/>
      <c r="F3686" s="197"/>
      <c r="G3686" s="189"/>
      <c r="H3686" s="194"/>
      <c r="I3686" s="237"/>
      <c r="J3686" s="242"/>
      <c r="K3686" s="237"/>
      <c r="L3686" s="237"/>
      <c r="M3686" s="239"/>
      <c r="N3686" s="243"/>
      <c r="O3686" s="237"/>
      <c r="P3686" s="241"/>
      <c r="Q3686" s="244"/>
      <c r="R3686" s="237"/>
      <c r="S3686" s="237"/>
      <c r="T3686" s="241"/>
      <c r="U3686" s="192"/>
      <c r="V3686" s="227"/>
    </row>
    <row r="3687" spans="1:22" s="186" customFormat="1">
      <c r="A3687" s="187"/>
      <c r="B3687" s="187"/>
      <c r="C3687" s="194"/>
      <c r="D3687" s="195"/>
      <c r="E3687" s="237"/>
      <c r="F3687" s="197"/>
      <c r="G3687" s="189"/>
      <c r="H3687" s="194"/>
      <c r="I3687" s="237"/>
      <c r="J3687" s="242"/>
      <c r="K3687" s="237"/>
      <c r="L3687" s="237"/>
      <c r="M3687" s="239"/>
      <c r="N3687" s="243"/>
      <c r="O3687" s="237"/>
      <c r="P3687" s="241"/>
      <c r="Q3687" s="244"/>
      <c r="R3687" s="237"/>
      <c r="S3687" s="237"/>
      <c r="T3687" s="241"/>
      <c r="U3687" s="192"/>
      <c r="V3687" s="227"/>
    </row>
    <row r="3688" spans="1:22" s="186" customFormat="1">
      <c r="A3688" s="187"/>
      <c r="B3688" s="187"/>
      <c r="C3688" s="194"/>
      <c r="D3688" s="195"/>
      <c r="E3688" s="237"/>
      <c r="F3688" s="197"/>
      <c r="G3688" s="189"/>
      <c r="H3688" s="194"/>
      <c r="I3688" s="237"/>
      <c r="J3688" s="242"/>
      <c r="K3688" s="237"/>
      <c r="L3688" s="237"/>
      <c r="M3688" s="239"/>
      <c r="N3688" s="243"/>
      <c r="O3688" s="237"/>
      <c r="P3688" s="241"/>
      <c r="Q3688" s="244"/>
      <c r="R3688" s="237"/>
      <c r="S3688" s="237"/>
      <c r="T3688" s="241"/>
      <c r="U3688" s="192"/>
      <c r="V3688" s="227"/>
    </row>
    <row r="3689" spans="1:22" s="186" customFormat="1">
      <c r="A3689" s="187"/>
      <c r="B3689" s="187"/>
      <c r="C3689" s="194"/>
      <c r="D3689" s="195"/>
      <c r="E3689" s="237"/>
      <c r="F3689" s="197"/>
      <c r="G3689" s="189"/>
      <c r="H3689" s="194"/>
      <c r="I3689" s="237"/>
      <c r="J3689" s="242"/>
      <c r="K3689" s="237"/>
      <c r="L3689" s="237"/>
      <c r="M3689" s="239"/>
      <c r="N3689" s="243"/>
      <c r="O3689" s="237"/>
      <c r="P3689" s="241"/>
      <c r="Q3689" s="244"/>
      <c r="R3689" s="237"/>
      <c r="S3689" s="237"/>
      <c r="T3689" s="241"/>
      <c r="U3689" s="192"/>
      <c r="V3689" s="227"/>
    </row>
    <row r="3690" spans="1:22" s="186" customFormat="1">
      <c r="A3690" s="187"/>
      <c r="B3690" s="187"/>
      <c r="C3690" s="194"/>
      <c r="D3690" s="195"/>
      <c r="E3690" s="237"/>
      <c r="F3690" s="197"/>
      <c r="G3690" s="189"/>
      <c r="H3690" s="194"/>
      <c r="I3690" s="237"/>
      <c r="J3690" s="242"/>
      <c r="K3690" s="237"/>
      <c r="L3690" s="237"/>
      <c r="M3690" s="239"/>
      <c r="N3690" s="243"/>
      <c r="O3690" s="237"/>
      <c r="P3690" s="241"/>
      <c r="Q3690" s="244"/>
      <c r="R3690" s="237"/>
      <c r="S3690" s="237"/>
      <c r="T3690" s="241"/>
      <c r="U3690" s="192"/>
      <c r="V3690" s="227"/>
    </row>
    <row r="3691" spans="1:22" s="186" customFormat="1">
      <c r="A3691" s="187"/>
      <c r="B3691" s="187"/>
      <c r="C3691" s="194"/>
      <c r="D3691" s="195"/>
      <c r="E3691" s="237"/>
      <c r="F3691" s="197"/>
      <c r="G3691" s="189"/>
      <c r="H3691" s="194"/>
      <c r="I3691" s="237"/>
      <c r="J3691" s="242"/>
      <c r="K3691" s="237"/>
      <c r="L3691" s="237"/>
      <c r="M3691" s="239"/>
      <c r="N3691" s="243"/>
      <c r="O3691" s="237"/>
      <c r="P3691" s="241"/>
      <c r="Q3691" s="244"/>
      <c r="R3691" s="237"/>
      <c r="S3691" s="237"/>
      <c r="T3691" s="241"/>
      <c r="U3691" s="192"/>
      <c r="V3691" s="227"/>
    </row>
    <row r="3692" spans="1:22" s="186" customFormat="1">
      <c r="A3692" s="187"/>
      <c r="B3692" s="187"/>
      <c r="C3692" s="194"/>
      <c r="D3692" s="195"/>
      <c r="E3692" s="237"/>
      <c r="F3692" s="197"/>
      <c r="G3692" s="189"/>
      <c r="H3692" s="194"/>
      <c r="I3692" s="237"/>
      <c r="J3692" s="242"/>
      <c r="K3692" s="237"/>
      <c r="L3692" s="237"/>
      <c r="M3692" s="239"/>
      <c r="N3692" s="243"/>
      <c r="O3692" s="237"/>
      <c r="P3692" s="241"/>
      <c r="Q3692" s="244"/>
      <c r="R3692" s="237"/>
      <c r="S3692" s="237"/>
      <c r="T3692" s="241"/>
      <c r="U3692" s="192"/>
      <c r="V3692" s="227"/>
    </row>
    <row r="3693" spans="1:22" s="186" customFormat="1">
      <c r="A3693" s="187"/>
      <c r="B3693" s="187"/>
      <c r="C3693" s="194"/>
      <c r="D3693" s="195"/>
      <c r="E3693" s="237"/>
      <c r="F3693" s="197"/>
      <c r="G3693" s="189"/>
      <c r="H3693" s="194"/>
      <c r="I3693" s="237"/>
      <c r="J3693" s="242"/>
      <c r="K3693" s="237"/>
      <c r="L3693" s="237"/>
      <c r="M3693" s="239"/>
      <c r="N3693" s="243"/>
      <c r="O3693" s="237"/>
      <c r="P3693" s="241"/>
      <c r="Q3693" s="244"/>
      <c r="R3693" s="237"/>
      <c r="S3693" s="237"/>
      <c r="T3693" s="241"/>
      <c r="U3693" s="192"/>
      <c r="V3693" s="227"/>
    </row>
    <row r="3694" spans="1:22" s="186" customFormat="1">
      <c r="A3694" s="187"/>
      <c r="B3694" s="187"/>
      <c r="C3694" s="194"/>
      <c r="D3694" s="195"/>
      <c r="E3694" s="237"/>
      <c r="F3694" s="197"/>
      <c r="G3694" s="189"/>
      <c r="H3694" s="194"/>
      <c r="I3694" s="237"/>
      <c r="J3694" s="242"/>
      <c r="K3694" s="237"/>
      <c r="L3694" s="237"/>
      <c r="M3694" s="239"/>
      <c r="N3694" s="243"/>
      <c r="O3694" s="237"/>
      <c r="P3694" s="241"/>
      <c r="Q3694" s="244"/>
      <c r="R3694" s="237"/>
      <c r="S3694" s="237"/>
      <c r="T3694" s="241"/>
      <c r="U3694" s="192"/>
      <c r="V3694" s="227"/>
    </row>
    <row r="3695" spans="1:22" s="186" customFormat="1">
      <c r="A3695" s="187"/>
      <c r="B3695" s="187"/>
      <c r="C3695" s="194"/>
      <c r="D3695" s="195"/>
      <c r="E3695" s="237"/>
      <c r="F3695" s="197"/>
      <c r="G3695" s="189"/>
      <c r="H3695" s="194"/>
      <c r="I3695" s="237"/>
      <c r="J3695" s="242"/>
      <c r="K3695" s="237"/>
      <c r="L3695" s="237"/>
      <c r="M3695" s="239"/>
      <c r="N3695" s="243"/>
      <c r="O3695" s="237"/>
      <c r="P3695" s="241"/>
      <c r="Q3695" s="244"/>
      <c r="R3695" s="237"/>
      <c r="S3695" s="237"/>
      <c r="T3695" s="241"/>
      <c r="U3695" s="192"/>
      <c r="V3695" s="227"/>
    </row>
    <row r="3696" spans="1:22" s="186" customFormat="1">
      <c r="A3696" s="187"/>
      <c r="B3696" s="187"/>
      <c r="C3696" s="194"/>
      <c r="D3696" s="195"/>
      <c r="E3696" s="237"/>
      <c r="F3696" s="197"/>
      <c r="G3696" s="189"/>
      <c r="H3696" s="194"/>
      <c r="I3696" s="237"/>
      <c r="J3696" s="242"/>
      <c r="K3696" s="237"/>
      <c r="L3696" s="237"/>
      <c r="M3696" s="239"/>
      <c r="N3696" s="243"/>
      <c r="O3696" s="237"/>
      <c r="P3696" s="241"/>
      <c r="Q3696" s="244"/>
      <c r="R3696" s="237"/>
      <c r="S3696" s="237"/>
      <c r="T3696" s="241"/>
      <c r="U3696" s="192"/>
      <c r="V3696" s="227"/>
    </row>
    <row r="3697" spans="1:22" s="186" customFormat="1">
      <c r="A3697" s="187"/>
      <c r="B3697" s="187"/>
      <c r="C3697" s="194"/>
      <c r="D3697" s="195"/>
      <c r="E3697" s="237"/>
      <c r="F3697" s="197"/>
      <c r="G3697" s="189"/>
      <c r="H3697" s="194"/>
      <c r="I3697" s="237"/>
      <c r="J3697" s="242"/>
      <c r="K3697" s="237"/>
      <c r="L3697" s="237"/>
      <c r="M3697" s="239"/>
      <c r="N3697" s="243"/>
      <c r="O3697" s="237"/>
      <c r="P3697" s="241"/>
      <c r="Q3697" s="244"/>
      <c r="R3697" s="237"/>
      <c r="S3697" s="237"/>
      <c r="T3697" s="241"/>
      <c r="U3697" s="192"/>
      <c r="V3697" s="227"/>
    </row>
    <row r="3698" spans="1:22" s="186" customFormat="1">
      <c r="A3698" s="187"/>
      <c r="B3698" s="187"/>
      <c r="C3698" s="194"/>
      <c r="D3698" s="195"/>
      <c r="E3698" s="237"/>
      <c r="F3698" s="197"/>
      <c r="G3698" s="189"/>
      <c r="H3698" s="194"/>
      <c r="I3698" s="237"/>
      <c r="J3698" s="242"/>
      <c r="K3698" s="237"/>
      <c r="L3698" s="237"/>
      <c r="M3698" s="239"/>
      <c r="N3698" s="243"/>
      <c r="O3698" s="237"/>
      <c r="P3698" s="241"/>
      <c r="Q3698" s="244"/>
      <c r="R3698" s="237"/>
      <c r="S3698" s="237"/>
      <c r="T3698" s="241"/>
      <c r="U3698" s="192"/>
      <c r="V3698" s="227"/>
    </row>
  </sheetData>
  <autoFilter ref="A3:W3006">
    <filterColumn colId="22">
      <customFilters>
        <customFilter operator="notEqual" val=""/>
      </customFilters>
    </filterColumn>
  </autoFilter>
  <mergeCells count="2">
    <mergeCell ref="J1:S1"/>
    <mergeCell ref="E2:W2"/>
  </mergeCells>
  <printOptions horizontalCentered="1"/>
  <pageMargins left="0" right="0" top="1" bottom="0.25" header="0.5" footer="0.5"/>
  <pageSetup paperSize="9" scale="65" firstPageNumber="4294967295" orientation="landscape" useFirstPageNumber="1" r:id="rId1"/>
  <headerFooter alignWithMargins="0"/>
  <rowBreaks count="5" manualBreakCount="5">
    <brk id="2600" max="22" man="1"/>
    <brk id="2653" max="22" man="1"/>
    <brk id="2770" max="22" man="1"/>
    <brk id="2848" max="22" man="1"/>
    <brk id="3018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N189"/>
  <sheetViews>
    <sheetView view="pageBreakPreview" zoomScale="60" zoomScaleNormal="100" workbookViewId="0">
      <pane ySplit="8" topLeftCell="A21" activePane="bottomLeft" state="frozen"/>
      <selection pane="bottomLeft" activeCell="K133" sqref="K133"/>
    </sheetView>
  </sheetViews>
  <sheetFormatPr defaultColWidth="9.140625" defaultRowHeight="15"/>
  <cols>
    <col min="1" max="1" width="4.7109375" style="135" customWidth="1"/>
    <col min="2" max="2" width="15.28515625" style="135" customWidth="1"/>
    <col min="3" max="3" width="14.85546875" style="136" customWidth="1"/>
    <col min="4" max="4" width="31.42578125" style="137" customWidth="1"/>
    <col min="5" max="5" width="9.28515625" style="135" customWidth="1"/>
    <col min="6" max="6" width="9.7109375" style="138" customWidth="1"/>
    <col min="7" max="7" width="11.42578125" style="135" customWidth="1"/>
    <col min="8" max="8" width="74.42578125" style="139" customWidth="1"/>
    <col min="9" max="9" width="9" style="135" customWidth="1"/>
    <col min="10" max="10" width="9.42578125" style="135" customWidth="1"/>
    <col min="11" max="11" width="15.140625" style="140" customWidth="1"/>
    <col min="12" max="12" width="27.28515625" style="140" customWidth="1"/>
    <col min="13" max="16384" width="9.140625" style="141"/>
  </cols>
  <sheetData>
    <row r="4" spans="1:14" ht="18" customHeight="1">
      <c r="A4" s="1319" t="s">
        <v>3935</v>
      </c>
      <c r="B4" s="1319"/>
      <c r="C4" s="1319"/>
      <c r="D4" s="1319"/>
      <c r="E4" s="1319"/>
      <c r="F4" s="1319"/>
      <c r="G4" s="1319"/>
      <c r="H4" s="1319"/>
      <c r="I4" s="1319"/>
      <c r="J4" s="1319"/>
      <c r="K4" s="1319"/>
      <c r="L4" s="1319"/>
    </row>
    <row r="5" spans="1:14" ht="18" customHeight="1">
      <c r="A5" s="1320" t="s">
        <v>3936</v>
      </c>
      <c r="B5" s="1320"/>
      <c r="C5" s="1320"/>
      <c r="D5" s="1320"/>
      <c r="E5" s="1320"/>
      <c r="F5" s="1320"/>
      <c r="G5" s="1320"/>
      <c r="H5" s="1320"/>
      <c r="I5" s="1320"/>
      <c r="J5" s="1320"/>
      <c r="K5" s="1320"/>
      <c r="L5" s="1320"/>
    </row>
    <row r="6" spans="1:14" ht="16.5" customHeight="1"/>
    <row r="7" spans="1:14" s="131" customFormat="1" ht="16.5" customHeight="1">
      <c r="A7" s="1327" t="s">
        <v>6</v>
      </c>
      <c r="B7" s="1327" t="s">
        <v>3937</v>
      </c>
      <c r="C7" s="1328" t="s">
        <v>3938</v>
      </c>
      <c r="D7" s="1321"/>
      <c r="E7" s="1321"/>
      <c r="F7" s="1330" t="s">
        <v>3939</v>
      </c>
      <c r="G7" s="1331" t="s">
        <v>3940</v>
      </c>
      <c r="H7" s="1321" t="s">
        <v>3941</v>
      </c>
      <c r="I7" s="1333" t="s">
        <v>613</v>
      </c>
      <c r="J7" s="1333" t="s">
        <v>3942</v>
      </c>
      <c r="K7" s="1322" t="s">
        <v>102</v>
      </c>
      <c r="L7" s="1322"/>
      <c r="M7" s="160"/>
      <c r="N7" s="160"/>
    </row>
    <row r="8" spans="1:14" s="131" customFormat="1" ht="19.5" customHeight="1">
      <c r="A8" s="1327"/>
      <c r="B8" s="1327"/>
      <c r="C8" s="1329"/>
      <c r="D8" s="142" t="s">
        <v>3943</v>
      </c>
      <c r="E8" s="142" t="s">
        <v>97</v>
      </c>
      <c r="F8" s="1330"/>
      <c r="G8" s="1332"/>
      <c r="H8" s="1321"/>
      <c r="I8" s="1334"/>
      <c r="J8" s="1334"/>
      <c r="K8" s="159" t="s">
        <v>3942</v>
      </c>
      <c r="L8" s="159" t="s">
        <v>4</v>
      </c>
      <c r="M8" s="160"/>
      <c r="N8" s="160"/>
    </row>
    <row r="9" spans="1:14" s="132" customFormat="1" ht="15" customHeight="1">
      <c r="A9" s="143">
        <v>1</v>
      </c>
      <c r="B9" s="143" t="s">
        <v>3944</v>
      </c>
      <c r="C9" s="144">
        <v>41611</v>
      </c>
      <c r="D9" s="145" t="s">
        <v>3945</v>
      </c>
      <c r="E9" s="143" t="s">
        <v>3946</v>
      </c>
      <c r="F9" s="146">
        <v>1</v>
      </c>
      <c r="G9" s="143">
        <v>100002904</v>
      </c>
      <c r="H9" s="147" t="s">
        <v>3479</v>
      </c>
      <c r="I9" s="161">
        <v>10</v>
      </c>
      <c r="J9" s="162" t="s">
        <v>631</v>
      </c>
      <c r="K9" s="163">
        <v>3200000</v>
      </c>
      <c r="L9" s="164">
        <f t="shared" ref="L9:L12" si="0">I9*K9</f>
        <v>32000000</v>
      </c>
    </row>
    <row r="10" spans="1:14" s="133" customFormat="1" ht="15" customHeight="1">
      <c r="A10" s="148">
        <v>1</v>
      </c>
      <c r="B10" s="148" t="s">
        <v>3944</v>
      </c>
      <c r="C10" s="149">
        <v>41611</v>
      </c>
      <c r="D10" s="150" t="s">
        <v>3945</v>
      </c>
      <c r="E10" s="148" t="s">
        <v>3946</v>
      </c>
      <c r="F10" s="151">
        <v>2</v>
      </c>
      <c r="G10" s="143">
        <v>100002905</v>
      </c>
      <c r="H10" s="152" t="s">
        <v>3481</v>
      </c>
      <c r="I10" s="161">
        <v>4</v>
      </c>
      <c r="J10" s="162" t="s">
        <v>631</v>
      </c>
      <c r="K10" s="163">
        <v>1400000</v>
      </c>
      <c r="L10" s="164">
        <f t="shared" si="0"/>
        <v>5600000</v>
      </c>
    </row>
    <row r="11" spans="1:14" s="133" customFormat="1" ht="15" customHeight="1">
      <c r="A11" s="148">
        <v>2</v>
      </c>
      <c r="B11" s="148" t="s">
        <v>3947</v>
      </c>
      <c r="C11" s="149">
        <v>41611</v>
      </c>
      <c r="D11" s="150" t="s">
        <v>362</v>
      </c>
      <c r="E11" s="148" t="s">
        <v>3948</v>
      </c>
      <c r="F11" s="151">
        <v>1</v>
      </c>
      <c r="G11" s="143">
        <v>100000287</v>
      </c>
      <c r="H11" s="152" t="s">
        <v>361</v>
      </c>
      <c r="I11" s="161">
        <v>5824</v>
      </c>
      <c r="J11" s="162" t="s">
        <v>748</v>
      </c>
      <c r="K11" s="165">
        <v>37400</v>
      </c>
      <c r="L11" s="164">
        <f t="shared" si="0"/>
        <v>217817600</v>
      </c>
    </row>
    <row r="12" spans="1:14" s="132" customFormat="1" ht="15" customHeight="1">
      <c r="A12" s="148">
        <v>3</v>
      </c>
      <c r="B12" s="148" t="s">
        <v>3949</v>
      </c>
      <c r="C12" s="149">
        <v>41611</v>
      </c>
      <c r="D12" s="150" t="s">
        <v>520</v>
      </c>
      <c r="E12" s="148" t="s">
        <v>3948</v>
      </c>
      <c r="F12" s="151">
        <v>1</v>
      </c>
      <c r="G12" s="148">
        <v>100003089</v>
      </c>
      <c r="H12" s="153" t="s">
        <v>3612</v>
      </c>
      <c r="I12" s="161">
        <v>3536</v>
      </c>
      <c r="J12" s="162" t="s">
        <v>748</v>
      </c>
      <c r="K12" s="166">
        <v>35095</v>
      </c>
      <c r="L12" s="167">
        <f t="shared" si="0"/>
        <v>124095920</v>
      </c>
    </row>
    <row r="13" spans="1:14" s="132" customFormat="1" ht="15" customHeight="1">
      <c r="A13" s="148">
        <v>4</v>
      </c>
      <c r="B13" s="148" t="s">
        <v>3950</v>
      </c>
      <c r="C13" s="149">
        <v>41613</v>
      </c>
      <c r="D13" s="150" t="s">
        <v>420</v>
      </c>
      <c r="E13" s="148" t="s">
        <v>3951</v>
      </c>
      <c r="F13" s="151">
        <v>1</v>
      </c>
      <c r="G13" s="148">
        <v>100000253</v>
      </c>
      <c r="H13" s="153" t="s">
        <v>3952</v>
      </c>
      <c r="I13" s="161">
        <v>5</v>
      </c>
      <c r="J13" s="162" t="s">
        <v>631</v>
      </c>
      <c r="K13" s="166">
        <v>294470</v>
      </c>
      <c r="L13" s="167">
        <f t="shared" ref="L13:L76" si="1">I13*K13</f>
        <v>1472350</v>
      </c>
    </row>
    <row r="14" spans="1:14" s="132" customFormat="1" ht="15" customHeight="1">
      <c r="A14" s="148">
        <v>4</v>
      </c>
      <c r="B14" s="148" t="s">
        <v>3950</v>
      </c>
      <c r="C14" s="149">
        <v>41613</v>
      </c>
      <c r="D14" s="150" t="s">
        <v>420</v>
      </c>
      <c r="E14" s="148" t="s">
        <v>3951</v>
      </c>
      <c r="F14" s="151">
        <v>2</v>
      </c>
      <c r="G14" s="148">
        <v>100000312</v>
      </c>
      <c r="H14" s="153" t="s">
        <v>3953</v>
      </c>
      <c r="I14" s="161">
        <v>3</v>
      </c>
      <c r="J14" s="162" t="s">
        <v>631</v>
      </c>
      <c r="K14" s="166">
        <v>49192</v>
      </c>
      <c r="L14" s="167">
        <f t="shared" si="1"/>
        <v>147576</v>
      </c>
    </row>
    <row r="15" spans="1:14" s="132" customFormat="1" ht="15" customHeight="1">
      <c r="A15" s="148">
        <v>4</v>
      </c>
      <c r="B15" s="148" t="s">
        <v>3950</v>
      </c>
      <c r="C15" s="149">
        <v>41613</v>
      </c>
      <c r="D15" s="150" t="s">
        <v>420</v>
      </c>
      <c r="E15" s="148" t="s">
        <v>3951</v>
      </c>
      <c r="F15" s="151">
        <v>3</v>
      </c>
      <c r="G15" s="148">
        <v>100000317</v>
      </c>
      <c r="H15" s="153" t="s">
        <v>3954</v>
      </c>
      <c r="I15" s="161">
        <v>5</v>
      </c>
      <c r="J15" s="162" t="s">
        <v>631</v>
      </c>
      <c r="K15" s="166">
        <v>10153</v>
      </c>
      <c r="L15" s="167">
        <f t="shared" si="1"/>
        <v>50765</v>
      </c>
    </row>
    <row r="16" spans="1:14" s="132" customFormat="1" ht="15" customHeight="1">
      <c r="A16" s="148">
        <v>4</v>
      </c>
      <c r="B16" s="148" t="s">
        <v>3950</v>
      </c>
      <c r="C16" s="149">
        <v>41613</v>
      </c>
      <c r="D16" s="150" t="s">
        <v>420</v>
      </c>
      <c r="E16" s="148" t="s">
        <v>3951</v>
      </c>
      <c r="F16" s="151">
        <v>4</v>
      </c>
      <c r="G16" s="148">
        <v>100000252</v>
      </c>
      <c r="H16" s="153" t="s">
        <v>3955</v>
      </c>
      <c r="I16" s="161">
        <v>4</v>
      </c>
      <c r="J16" s="162" t="s">
        <v>631</v>
      </c>
      <c r="K16" s="166">
        <v>194898</v>
      </c>
      <c r="L16" s="167">
        <f t="shared" si="1"/>
        <v>779592</v>
      </c>
    </row>
    <row r="17" spans="1:12" s="132" customFormat="1" ht="15" customHeight="1">
      <c r="A17" s="148">
        <v>4</v>
      </c>
      <c r="B17" s="148" t="s">
        <v>3950</v>
      </c>
      <c r="C17" s="149">
        <v>41613</v>
      </c>
      <c r="D17" s="150" t="s">
        <v>420</v>
      </c>
      <c r="E17" s="148" t="s">
        <v>3951</v>
      </c>
      <c r="F17" s="151">
        <v>5</v>
      </c>
      <c r="G17" s="148">
        <v>100000324</v>
      </c>
      <c r="H17" s="153" t="s">
        <v>3956</v>
      </c>
      <c r="I17" s="161">
        <v>4</v>
      </c>
      <c r="J17" s="162" t="s">
        <v>631</v>
      </c>
      <c r="K17" s="166">
        <v>84788</v>
      </c>
      <c r="L17" s="167">
        <f t="shared" si="1"/>
        <v>339152</v>
      </c>
    </row>
    <row r="18" spans="1:12" s="132" customFormat="1" ht="15" customHeight="1">
      <c r="A18" s="148">
        <v>4</v>
      </c>
      <c r="B18" s="148" t="s">
        <v>3950</v>
      </c>
      <c r="C18" s="149">
        <v>41613</v>
      </c>
      <c r="D18" s="150" t="s">
        <v>420</v>
      </c>
      <c r="E18" s="148" t="s">
        <v>3951</v>
      </c>
      <c r="F18" s="151">
        <v>6</v>
      </c>
      <c r="G18" s="148">
        <v>100000250</v>
      </c>
      <c r="H18" s="153" t="s">
        <v>3957</v>
      </c>
      <c r="I18" s="161">
        <v>4</v>
      </c>
      <c r="J18" s="162" t="s">
        <v>631</v>
      </c>
      <c r="K18" s="166">
        <v>444653</v>
      </c>
      <c r="L18" s="167">
        <f t="shared" si="1"/>
        <v>1778612</v>
      </c>
    </row>
    <row r="19" spans="1:12" s="132" customFormat="1" ht="15" customHeight="1">
      <c r="A19" s="148">
        <v>4</v>
      </c>
      <c r="B19" s="148" t="s">
        <v>3950</v>
      </c>
      <c r="C19" s="149">
        <v>41613</v>
      </c>
      <c r="D19" s="150" t="s">
        <v>420</v>
      </c>
      <c r="E19" s="148" t="s">
        <v>3951</v>
      </c>
      <c r="F19" s="151">
        <v>7</v>
      </c>
      <c r="G19" s="148">
        <v>100000245</v>
      </c>
      <c r="H19" s="153" t="s">
        <v>3958</v>
      </c>
      <c r="I19" s="161">
        <v>3</v>
      </c>
      <c r="J19" s="162" t="s">
        <v>631</v>
      </c>
      <c r="K19" s="166">
        <v>583847</v>
      </c>
      <c r="L19" s="167">
        <f t="shared" si="1"/>
        <v>1751541</v>
      </c>
    </row>
    <row r="20" spans="1:12" s="132" customFormat="1" ht="15" customHeight="1">
      <c r="A20" s="148">
        <v>4</v>
      </c>
      <c r="B20" s="148" t="s">
        <v>3950</v>
      </c>
      <c r="C20" s="149">
        <v>41613</v>
      </c>
      <c r="D20" s="150" t="s">
        <v>420</v>
      </c>
      <c r="E20" s="148" t="s">
        <v>3951</v>
      </c>
      <c r="F20" s="151">
        <v>8</v>
      </c>
      <c r="G20" s="148">
        <v>100000315</v>
      </c>
      <c r="H20" s="153" t="s">
        <v>3959</v>
      </c>
      <c r="I20" s="161">
        <v>4</v>
      </c>
      <c r="J20" s="162" t="s">
        <v>3960</v>
      </c>
      <c r="K20" s="166">
        <v>69476</v>
      </c>
      <c r="L20" s="167">
        <f t="shared" si="1"/>
        <v>277904</v>
      </c>
    </row>
    <row r="21" spans="1:12" s="132" customFormat="1" ht="15" customHeight="1">
      <c r="A21" s="148">
        <v>4</v>
      </c>
      <c r="B21" s="148" t="s">
        <v>3950</v>
      </c>
      <c r="C21" s="149">
        <v>41613</v>
      </c>
      <c r="D21" s="150" t="s">
        <v>420</v>
      </c>
      <c r="E21" s="148" t="s">
        <v>3951</v>
      </c>
      <c r="F21" s="151">
        <v>9</v>
      </c>
      <c r="G21" s="148">
        <v>100000309</v>
      </c>
      <c r="H21" s="153" t="s">
        <v>3961</v>
      </c>
      <c r="I21" s="161">
        <v>8</v>
      </c>
      <c r="J21" s="162" t="s">
        <v>3962</v>
      </c>
      <c r="K21" s="166">
        <v>261338</v>
      </c>
      <c r="L21" s="167">
        <f t="shared" si="1"/>
        <v>2090704</v>
      </c>
    </row>
    <row r="22" spans="1:12" s="132" customFormat="1" ht="15" customHeight="1">
      <c r="A22" s="148">
        <v>4</v>
      </c>
      <c r="B22" s="148" t="s">
        <v>3950</v>
      </c>
      <c r="C22" s="149">
        <v>41613</v>
      </c>
      <c r="D22" s="150" t="s">
        <v>420</v>
      </c>
      <c r="E22" s="148" t="s">
        <v>3951</v>
      </c>
      <c r="F22" s="151">
        <v>10</v>
      </c>
      <c r="G22" s="148">
        <v>100000308</v>
      </c>
      <c r="H22" s="153" t="s">
        <v>3963</v>
      </c>
      <c r="I22" s="161">
        <v>4</v>
      </c>
      <c r="J22" s="162" t="s">
        <v>675</v>
      </c>
      <c r="K22" s="166">
        <v>925441</v>
      </c>
      <c r="L22" s="167">
        <f t="shared" si="1"/>
        <v>3701764</v>
      </c>
    </row>
    <row r="23" spans="1:12" s="132" customFormat="1" ht="15" customHeight="1">
      <c r="A23" s="148">
        <v>4</v>
      </c>
      <c r="B23" s="148" t="s">
        <v>3950</v>
      </c>
      <c r="C23" s="149">
        <v>41613</v>
      </c>
      <c r="D23" s="150" t="s">
        <v>420</v>
      </c>
      <c r="E23" s="148" t="s">
        <v>3951</v>
      </c>
      <c r="F23" s="151">
        <v>11</v>
      </c>
      <c r="G23" s="148">
        <v>100000256</v>
      </c>
      <c r="H23" s="153" t="s">
        <v>3964</v>
      </c>
      <c r="I23" s="161">
        <v>4</v>
      </c>
      <c r="J23" s="162" t="s">
        <v>631</v>
      </c>
      <c r="K23" s="166">
        <v>238337</v>
      </c>
      <c r="L23" s="167">
        <f t="shared" si="1"/>
        <v>953348</v>
      </c>
    </row>
    <row r="24" spans="1:12" s="132" customFormat="1" ht="15" customHeight="1">
      <c r="A24" s="148">
        <v>4</v>
      </c>
      <c r="B24" s="148" t="s">
        <v>3950</v>
      </c>
      <c r="C24" s="149">
        <v>41613</v>
      </c>
      <c r="D24" s="150" t="s">
        <v>420</v>
      </c>
      <c r="E24" s="148" t="s">
        <v>3951</v>
      </c>
      <c r="F24" s="151">
        <v>12</v>
      </c>
      <c r="G24" s="148">
        <v>100001301</v>
      </c>
      <c r="H24" s="153" t="s">
        <v>3965</v>
      </c>
      <c r="I24" s="161">
        <v>8</v>
      </c>
      <c r="J24" s="162" t="s">
        <v>631</v>
      </c>
      <c r="K24" s="166">
        <v>462660</v>
      </c>
      <c r="L24" s="167">
        <f t="shared" si="1"/>
        <v>3701280</v>
      </c>
    </row>
    <row r="25" spans="1:12" s="132" customFormat="1" ht="15" customHeight="1">
      <c r="A25" s="148">
        <v>4</v>
      </c>
      <c r="B25" s="148" t="s">
        <v>3950</v>
      </c>
      <c r="C25" s="149">
        <v>41613</v>
      </c>
      <c r="D25" s="150" t="s">
        <v>420</v>
      </c>
      <c r="E25" s="148" t="s">
        <v>3951</v>
      </c>
      <c r="F25" s="151">
        <v>13</v>
      </c>
      <c r="G25" s="148">
        <v>100000166</v>
      </c>
      <c r="H25" s="153" t="s">
        <v>3966</v>
      </c>
      <c r="I25" s="161">
        <v>5</v>
      </c>
      <c r="J25" s="162" t="s">
        <v>631</v>
      </c>
      <c r="K25" s="166">
        <v>133386</v>
      </c>
      <c r="L25" s="167">
        <f t="shared" si="1"/>
        <v>666930</v>
      </c>
    </row>
    <row r="26" spans="1:12" s="132" customFormat="1" ht="15" customHeight="1">
      <c r="A26" s="148">
        <v>4</v>
      </c>
      <c r="B26" s="148" t="s">
        <v>3950</v>
      </c>
      <c r="C26" s="149">
        <v>41613</v>
      </c>
      <c r="D26" s="150" t="s">
        <v>420</v>
      </c>
      <c r="E26" s="148" t="s">
        <v>3951</v>
      </c>
      <c r="F26" s="151">
        <v>14</v>
      </c>
      <c r="G26" s="148">
        <v>100000283</v>
      </c>
      <c r="H26" s="153" t="s">
        <v>3967</v>
      </c>
      <c r="I26" s="161">
        <v>6</v>
      </c>
      <c r="J26" s="162" t="s">
        <v>3968</v>
      </c>
      <c r="K26" s="166">
        <v>55638</v>
      </c>
      <c r="L26" s="167">
        <f t="shared" si="1"/>
        <v>333828</v>
      </c>
    </row>
    <row r="27" spans="1:12" s="132" customFormat="1" ht="15" customHeight="1">
      <c r="A27" s="148">
        <v>4</v>
      </c>
      <c r="B27" s="148" t="s">
        <v>3950</v>
      </c>
      <c r="C27" s="149">
        <v>41613</v>
      </c>
      <c r="D27" s="150" t="s">
        <v>420</v>
      </c>
      <c r="E27" s="148" t="s">
        <v>3951</v>
      </c>
      <c r="F27" s="151">
        <v>15</v>
      </c>
      <c r="G27" s="148">
        <v>100000246</v>
      </c>
      <c r="H27" s="153" t="s">
        <v>3969</v>
      </c>
      <c r="I27" s="161">
        <v>2</v>
      </c>
      <c r="J27" s="162" t="s">
        <v>631</v>
      </c>
      <c r="K27" s="166">
        <v>91993</v>
      </c>
      <c r="L27" s="167">
        <f t="shared" si="1"/>
        <v>183986</v>
      </c>
    </row>
    <row r="28" spans="1:12" s="132" customFormat="1" ht="15" customHeight="1">
      <c r="A28" s="148">
        <v>4</v>
      </c>
      <c r="B28" s="148" t="s">
        <v>3950</v>
      </c>
      <c r="C28" s="149">
        <v>41613</v>
      </c>
      <c r="D28" s="150" t="s">
        <v>420</v>
      </c>
      <c r="E28" s="148" t="s">
        <v>3951</v>
      </c>
      <c r="F28" s="151">
        <v>16</v>
      </c>
      <c r="G28" s="148">
        <v>100000254</v>
      </c>
      <c r="H28" s="153" t="s">
        <v>3970</v>
      </c>
      <c r="I28" s="161">
        <v>6</v>
      </c>
      <c r="J28" s="162" t="s">
        <v>631</v>
      </c>
      <c r="K28" s="166">
        <v>165550</v>
      </c>
      <c r="L28" s="167">
        <f t="shared" si="1"/>
        <v>993300</v>
      </c>
    </row>
    <row r="29" spans="1:12" s="132" customFormat="1" ht="15" customHeight="1">
      <c r="A29" s="148">
        <v>4</v>
      </c>
      <c r="B29" s="148" t="s">
        <v>3950</v>
      </c>
      <c r="C29" s="149">
        <v>41613</v>
      </c>
      <c r="D29" s="150" t="s">
        <v>420</v>
      </c>
      <c r="E29" s="148" t="s">
        <v>3951</v>
      </c>
      <c r="F29" s="151">
        <v>17</v>
      </c>
      <c r="G29" s="148">
        <v>100002320</v>
      </c>
      <c r="H29" s="153" t="s">
        <v>3971</v>
      </c>
      <c r="I29" s="161">
        <v>6</v>
      </c>
      <c r="J29" s="162" t="s">
        <v>631</v>
      </c>
      <c r="K29" s="166">
        <v>4874837</v>
      </c>
      <c r="L29" s="167">
        <f t="shared" si="1"/>
        <v>29249022</v>
      </c>
    </row>
    <row r="30" spans="1:12" s="132" customFormat="1" ht="15" customHeight="1">
      <c r="A30" s="148">
        <v>4</v>
      </c>
      <c r="B30" s="148" t="s">
        <v>3950</v>
      </c>
      <c r="C30" s="149">
        <v>41613</v>
      </c>
      <c r="D30" s="150" t="s">
        <v>420</v>
      </c>
      <c r="E30" s="148" t="s">
        <v>3951</v>
      </c>
      <c r="F30" s="151">
        <v>18</v>
      </c>
      <c r="G30" s="148">
        <v>100000472</v>
      </c>
      <c r="H30" s="153" t="s">
        <v>3972</v>
      </c>
      <c r="I30" s="161">
        <v>3</v>
      </c>
      <c r="J30" s="162" t="s">
        <v>631</v>
      </c>
      <c r="K30" s="166">
        <v>1497166</v>
      </c>
      <c r="L30" s="167">
        <f t="shared" si="1"/>
        <v>4491498</v>
      </c>
    </row>
    <row r="31" spans="1:12" s="132" customFormat="1" ht="15" customHeight="1">
      <c r="A31" s="148">
        <v>4</v>
      </c>
      <c r="B31" s="148" t="s">
        <v>3950</v>
      </c>
      <c r="C31" s="149">
        <v>41613</v>
      </c>
      <c r="D31" s="150" t="s">
        <v>420</v>
      </c>
      <c r="E31" s="148" t="s">
        <v>3951</v>
      </c>
      <c r="F31" s="151">
        <v>19</v>
      </c>
      <c r="G31" s="148">
        <v>100000308</v>
      </c>
      <c r="H31" s="153" t="s">
        <v>3963</v>
      </c>
      <c r="I31" s="161">
        <v>4</v>
      </c>
      <c r="J31" s="162" t="s">
        <v>675</v>
      </c>
      <c r="K31" s="166">
        <v>925441</v>
      </c>
      <c r="L31" s="167">
        <f t="shared" si="1"/>
        <v>3701764</v>
      </c>
    </row>
    <row r="32" spans="1:12" s="132" customFormat="1" ht="15" customHeight="1">
      <c r="A32" s="148">
        <v>4</v>
      </c>
      <c r="B32" s="148" t="s">
        <v>3950</v>
      </c>
      <c r="C32" s="149">
        <v>41613</v>
      </c>
      <c r="D32" s="150" t="s">
        <v>420</v>
      </c>
      <c r="E32" s="148" t="s">
        <v>3951</v>
      </c>
      <c r="F32" s="151">
        <v>20</v>
      </c>
      <c r="G32" s="148">
        <v>100000310</v>
      </c>
      <c r="H32" s="153" t="s">
        <v>3973</v>
      </c>
      <c r="I32" s="161">
        <v>4</v>
      </c>
      <c r="J32" s="162" t="s">
        <v>675</v>
      </c>
      <c r="K32" s="166">
        <v>976679</v>
      </c>
      <c r="L32" s="167">
        <f t="shared" si="1"/>
        <v>3906716</v>
      </c>
    </row>
    <row r="33" spans="1:14" s="132" customFormat="1" ht="15" customHeight="1">
      <c r="A33" s="148">
        <v>5</v>
      </c>
      <c r="B33" s="148" t="s">
        <v>3974</v>
      </c>
      <c r="C33" s="149">
        <v>41613</v>
      </c>
      <c r="D33" s="150" t="s">
        <v>441</v>
      </c>
      <c r="E33" s="148" t="s">
        <v>3975</v>
      </c>
      <c r="F33" s="151">
        <v>1</v>
      </c>
      <c r="G33" s="148">
        <v>100002924</v>
      </c>
      <c r="H33" s="154" t="s">
        <v>440</v>
      </c>
      <c r="I33" s="161">
        <v>2</v>
      </c>
      <c r="J33" s="155" t="s">
        <v>631</v>
      </c>
      <c r="K33" s="166">
        <v>3385800</v>
      </c>
      <c r="L33" s="167">
        <f t="shared" si="1"/>
        <v>6771600</v>
      </c>
      <c r="M33" s="168"/>
      <c r="N33" s="169"/>
    </row>
    <row r="34" spans="1:14" s="132" customFormat="1" ht="15" customHeight="1">
      <c r="A34" s="148">
        <v>5</v>
      </c>
      <c r="B34" s="148" t="s">
        <v>3974</v>
      </c>
      <c r="C34" s="149">
        <v>41613</v>
      </c>
      <c r="D34" s="150" t="s">
        <v>441</v>
      </c>
      <c r="E34" s="148" t="s">
        <v>3975</v>
      </c>
      <c r="F34" s="151">
        <v>2</v>
      </c>
      <c r="G34" s="148">
        <v>100002925</v>
      </c>
      <c r="H34" s="154" t="s">
        <v>442</v>
      </c>
      <c r="I34" s="170">
        <v>4</v>
      </c>
      <c r="J34" s="155" t="s">
        <v>631</v>
      </c>
      <c r="K34" s="166">
        <v>4158000</v>
      </c>
      <c r="L34" s="167">
        <f t="shared" si="1"/>
        <v>16632000</v>
      </c>
    </row>
    <row r="35" spans="1:14" s="132" customFormat="1" ht="15" customHeight="1">
      <c r="A35" s="148">
        <v>6</v>
      </c>
      <c r="B35" s="148" t="s">
        <v>3976</v>
      </c>
      <c r="C35" s="149">
        <v>41613</v>
      </c>
      <c r="D35" s="150" t="s">
        <v>357</v>
      </c>
      <c r="E35" s="148" t="s">
        <v>3975</v>
      </c>
      <c r="F35" s="151">
        <v>1</v>
      </c>
      <c r="G35" s="148">
        <v>100002999</v>
      </c>
      <c r="H35" s="154" t="s">
        <v>356</v>
      </c>
      <c r="I35" s="170">
        <v>14</v>
      </c>
      <c r="J35" s="155" t="s">
        <v>631</v>
      </c>
      <c r="K35" s="166">
        <v>8800</v>
      </c>
      <c r="L35" s="167">
        <f t="shared" si="1"/>
        <v>123200</v>
      </c>
    </row>
    <row r="36" spans="1:14" s="132" customFormat="1" ht="15" customHeight="1">
      <c r="A36" s="148">
        <v>6</v>
      </c>
      <c r="B36" s="148" t="s">
        <v>3976</v>
      </c>
      <c r="C36" s="149">
        <v>41613</v>
      </c>
      <c r="D36" s="150" t="s">
        <v>357</v>
      </c>
      <c r="E36" s="148" t="s">
        <v>3975</v>
      </c>
      <c r="F36" s="151">
        <v>2</v>
      </c>
      <c r="G36" s="148">
        <v>100003000</v>
      </c>
      <c r="H36" s="154" t="s">
        <v>358</v>
      </c>
      <c r="I36" s="170">
        <v>1</v>
      </c>
      <c r="J36" s="155" t="s">
        <v>631</v>
      </c>
      <c r="K36" s="166">
        <v>42075</v>
      </c>
      <c r="L36" s="167">
        <f t="shared" si="1"/>
        <v>42075</v>
      </c>
    </row>
    <row r="37" spans="1:14" s="132" customFormat="1" ht="15" customHeight="1">
      <c r="A37" s="148">
        <v>6</v>
      </c>
      <c r="B37" s="148" t="s">
        <v>3976</v>
      </c>
      <c r="C37" s="149">
        <v>41613</v>
      </c>
      <c r="D37" s="150" t="s">
        <v>357</v>
      </c>
      <c r="E37" s="148" t="s">
        <v>3975</v>
      </c>
      <c r="F37" s="151">
        <v>3</v>
      </c>
      <c r="G37" s="148">
        <v>100002368</v>
      </c>
      <c r="H37" s="154" t="s">
        <v>359</v>
      </c>
      <c r="I37" s="170">
        <v>20</v>
      </c>
      <c r="J37" s="155" t="s">
        <v>631</v>
      </c>
      <c r="K37" s="166">
        <v>32300</v>
      </c>
      <c r="L37" s="167">
        <f t="shared" si="1"/>
        <v>646000</v>
      </c>
    </row>
    <row r="38" spans="1:14" s="132" customFormat="1" ht="15" customHeight="1">
      <c r="A38" s="148">
        <v>7</v>
      </c>
      <c r="B38" s="148" t="s">
        <v>3977</v>
      </c>
      <c r="C38" s="149">
        <v>41613</v>
      </c>
      <c r="D38" s="150" t="s">
        <v>404</v>
      </c>
      <c r="E38" s="148" t="s">
        <v>3975</v>
      </c>
      <c r="F38" s="151">
        <v>1</v>
      </c>
      <c r="G38" s="148">
        <v>100003091</v>
      </c>
      <c r="H38" s="154" t="s">
        <v>403</v>
      </c>
      <c r="I38" s="170">
        <v>50</v>
      </c>
      <c r="J38" s="155" t="s">
        <v>631</v>
      </c>
      <c r="K38" s="166">
        <v>3465</v>
      </c>
      <c r="L38" s="167">
        <f t="shared" si="1"/>
        <v>173250</v>
      </c>
    </row>
    <row r="39" spans="1:14" s="132" customFormat="1" ht="15" customHeight="1">
      <c r="A39" s="148">
        <v>7</v>
      </c>
      <c r="B39" s="148" t="s">
        <v>3977</v>
      </c>
      <c r="C39" s="149">
        <v>41613</v>
      </c>
      <c r="D39" s="150" t="s">
        <v>404</v>
      </c>
      <c r="E39" s="148" t="s">
        <v>3975</v>
      </c>
      <c r="F39" s="151">
        <v>2</v>
      </c>
      <c r="G39" s="148">
        <v>100003092</v>
      </c>
      <c r="H39" s="154" t="s">
        <v>405</v>
      </c>
      <c r="I39" s="170">
        <v>3</v>
      </c>
      <c r="J39" s="155" t="s">
        <v>631</v>
      </c>
      <c r="K39" s="166">
        <v>837190</v>
      </c>
      <c r="L39" s="167">
        <f t="shared" si="1"/>
        <v>2511570</v>
      </c>
    </row>
    <row r="40" spans="1:14" s="132" customFormat="1" ht="15" customHeight="1">
      <c r="A40" s="148">
        <v>7</v>
      </c>
      <c r="B40" s="148" t="s">
        <v>3977</v>
      </c>
      <c r="C40" s="149">
        <v>41613</v>
      </c>
      <c r="D40" s="150" t="s">
        <v>404</v>
      </c>
      <c r="E40" s="148" t="s">
        <v>3975</v>
      </c>
      <c r="F40" s="151">
        <v>3</v>
      </c>
      <c r="G40" s="148">
        <v>100003093</v>
      </c>
      <c r="H40" s="154" t="s">
        <v>406</v>
      </c>
      <c r="I40" s="170">
        <v>7</v>
      </c>
      <c r="J40" s="155" t="s">
        <v>631</v>
      </c>
      <c r="K40" s="166">
        <v>680625</v>
      </c>
      <c r="L40" s="167">
        <f t="shared" si="1"/>
        <v>4764375</v>
      </c>
    </row>
    <row r="41" spans="1:14" s="132" customFormat="1" ht="15" customHeight="1">
      <c r="A41" s="148">
        <v>7</v>
      </c>
      <c r="B41" s="148" t="s">
        <v>3977</v>
      </c>
      <c r="C41" s="149">
        <v>41613</v>
      </c>
      <c r="D41" s="150" t="s">
        <v>404</v>
      </c>
      <c r="E41" s="148" t="s">
        <v>3975</v>
      </c>
      <c r="F41" s="151">
        <v>4</v>
      </c>
      <c r="G41" s="148">
        <v>100000131</v>
      </c>
      <c r="H41" s="154" t="s">
        <v>407</v>
      </c>
      <c r="I41" s="170">
        <v>1</v>
      </c>
      <c r="J41" s="155" t="s">
        <v>2639</v>
      </c>
      <c r="K41" s="166">
        <v>61380</v>
      </c>
      <c r="L41" s="167">
        <f t="shared" si="1"/>
        <v>61380</v>
      </c>
    </row>
    <row r="42" spans="1:14" s="132" customFormat="1" ht="15" customHeight="1">
      <c r="A42" s="148">
        <v>7</v>
      </c>
      <c r="B42" s="148" t="s">
        <v>3977</v>
      </c>
      <c r="C42" s="149">
        <v>41613</v>
      </c>
      <c r="D42" s="150" t="s">
        <v>404</v>
      </c>
      <c r="E42" s="148" t="s">
        <v>3975</v>
      </c>
      <c r="F42" s="151">
        <v>5</v>
      </c>
      <c r="G42" s="148">
        <v>100000525</v>
      </c>
      <c r="H42" s="154" t="s">
        <v>408</v>
      </c>
      <c r="I42" s="170">
        <v>5</v>
      </c>
      <c r="J42" s="155" t="s">
        <v>631</v>
      </c>
      <c r="K42" s="166">
        <v>3260</v>
      </c>
      <c r="L42" s="167">
        <f t="shared" si="1"/>
        <v>16300</v>
      </c>
    </row>
    <row r="43" spans="1:14" s="132" customFormat="1" ht="15" customHeight="1">
      <c r="A43" s="148">
        <v>7</v>
      </c>
      <c r="B43" s="148" t="s">
        <v>3977</v>
      </c>
      <c r="C43" s="149">
        <v>41613</v>
      </c>
      <c r="D43" s="150" t="s">
        <v>404</v>
      </c>
      <c r="E43" s="148" t="s">
        <v>3975</v>
      </c>
      <c r="F43" s="151">
        <v>6</v>
      </c>
      <c r="G43" s="148">
        <v>100000538</v>
      </c>
      <c r="H43" s="154" t="s">
        <v>409</v>
      </c>
      <c r="I43" s="170">
        <v>3</v>
      </c>
      <c r="J43" s="155" t="s">
        <v>631</v>
      </c>
      <c r="K43" s="166">
        <v>4455</v>
      </c>
      <c r="L43" s="167">
        <f t="shared" si="1"/>
        <v>13365</v>
      </c>
    </row>
    <row r="44" spans="1:14" s="132" customFormat="1" ht="15" customHeight="1">
      <c r="A44" s="148">
        <v>7</v>
      </c>
      <c r="B44" s="148" t="s">
        <v>3977</v>
      </c>
      <c r="C44" s="149">
        <v>41613</v>
      </c>
      <c r="D44" s="150" t="s">
        <v>404</v>
      </c>
      <c r="E44" s="148" t="s">
        <v>3975</v>
      </c>
      <c r="F44" s="151">
        <v>7</v>
      </c>
      <c r="G44" s="148">
        <v>100000519</v>
      </c>
      <c r="H44" s="154" t="s">
        <v>410</v>
      </c>
      <c r="I44" s="170">
        <v>5</v>
      </c>
      <c r="J44" s="155" t="s">
        <v>631</v>
      </c>
      <c r="K44" s="166">
        <v>48400</v>
      </c>
      <c r="L44" s="167">
        <f t="shared" si="1"/>
        <v>242000</v>
      </c>
    </row>
    <row r="45" spans="1:14" s="132" customFormat="1" ht="15" customHeight="1">
      <c r="A45" s="148">
        <v>8</v>
      </c>
      <c r="B45" s="148" t="s">
        <v>3978</v>
      </c>
      <c r="C45" s="149">
        <v>41613</v>
      </c>
      <c r="D45" s="150" t="s">
        <v>3979</v>
      </c>
      <c r="E45" s="148" t="s">
        <v>3980</v>
      </c>
      <c r="F45" s="151">
        <v>1</v>
      </c>
      <c r="G45" s="148">
        <v>100002311</v>
      </c>
      <c r="H45" s="154" t="s">
        <v>2920</v>
      </c>
      <c r="I45" s="170">
        <v>4</v>
      </c>
      <c r="J45" s="155" t="s">
        <v>631</v>
      </c>
      <c r="K45" s="166">
        <v>3395000</v>
      </c>
      <c r="L45" s="167">
        <f t="shared" si="1"/>
        <v>13580000</v>
      </c>
    </row>
    <row r="46" spans="1:14" s="132" customFormat="1" ht="15" customHeight="1">
      <c r="A46" s="148">
        <v>8</v>
      </c>
      <c r="B46" s="148" t="s">
        <v>3978</v>
      </c>
      <c r="C46" s="149">
        <v>41618</v>
      </c>
      <c r="D46" s="150" t="s">
        <v>3979</v>
      </c>
      <c r="E46" s="148" t="s">
        <v>3980</v>
      </c>
      <c r="F46" s="151">
        <v>2</v>
      </c>
      <c r="G46" s="148">
        <v>100000489</v>
      </c>
      <c r="H46" s="154" t="s">
        <v>2371</v>
      </c>
      <c r="I46" s="170">
        <v>3</v>
      </c>
      <c r="J46" s="155" t="s">
        <v>950</v>
      </c>
      <c r="K46" s="166">
        <v>1552000</v>
      </c>
      <c r="L46" s="167">
        <f t="shared" si="1"/>
        <v>4656000</v>
      </c>
    </row>
    <row r="47" spans="1:14" s="132" customFormat="1" ht="15" customHeight="1">
      <c r="A47" s="148">
        <v>8</v>
      </c>
      <c r="B47" s="148" t="s">
        <v>3978</v>
      </c>
      <c r="C47" s="149">
        <v>41618</v>
      </c>
      <c r="D47" s="150" t="s">
        <v>3979</v>
      </c>
      <c r="E47" s="148" t="s">
        <v>3980</v>
      </c>
      <c r="F47" s="151">
        <v>3</v>
      </c>
      <c r="G47" s="148">
        <v>100001828</v>
      </c>
      <c r="H47" s="153" t="s">
        <v>2251</v>
      </c>
      <c r="I47" s="170">
        <v>2</v>
      </c>
      <c r="J47" s="155" t="s">
        <v>631</v>
      </c>
      <c r="K47" s="166">
        <v>6576600</v>
      </c>
      <c r="L47" s="167">
        <f t="shared" si="1"/>
        <v>13153200</v>
      </c>
    </row>
    <row r="48" spans="1:14" s="132" customFormat="1" ht="15" customHeight="1">
      <c r="A48" s="148">
        <v>9</v>
      </c>
      <c r="B48" s="148" t="s">
        <v>3981</v>
      </c>
      <c r="C48" s="149">
        <v>41618</v>
      </c>
      <c r="D48" s="150" t="s">
        <v>343</v>
      </c>
      <c r="E48" s="148" t="s">
        <v>3980</v>
      </c>
      <c r="F48" s="151">
        <v>1</v>
      </c>
      <c r="G48" s="148">
        <v>100002312</v>
      </c>
      <c r="H48" s="154" t="s">
        <v>2922</v>
      </c>
      <c r="I48" s="170">
        <v>100</v>
      </c>
      <c r="J48" s="155" t="s">
        <v>631</v>
      </c>
      <c r="K48" s="166">
        <v>840000</v>
      </c>
      <c r="L48" s="167">
        <f t="shared" si="1"/>
        <v>84000000</v>
      </c>
    </row>
    <row r="49" spans="1:12" s="132" customFormat="1" ht="15" customHeight="1">
      <c r="A49" s="148">
        <v>10</v>
      </c>
      <c r="B49" s="148" t="s">
        <v>3982</v>
      </c>
      <c r="C49" s="149">
        <v>41618</v>
      </c>
      <c r="D49" s="150" t="s">
        <v>3983</v>
      </c>
      <c r="E49" s="148" t="s">
        <v>3980</v>
      </c>
      <c r="F49" s="151">
        <v>1</v>
      </c>
      <c r="G49" s="148">
        <v>100002376</v>
      </c>
      <c r="H49" s="154" t="s">
        <v>1189</v>
      </c>
      <c r="I49" s="170">
        <v>6</v>
      </c>
      <c r="J49" s="155" t="s">
        <v>1190</v>
      </c>
      <c r="K49" s="166">
        <v>4393750</v>
      </c>
      <c r="L49" s="167">
        <f t="shared" si="1"/>
        <v>26362500</v>
      </c>
    </row>
    <row r="50" spans="1:12" s="132" customFormat="1" ht="15" customHeight="1">
      <c r="A50" s="148">
        <v>11</v>
      </c>
      <c r="B50" s="148" t="s">
        <v>3984</v>
      </c>
      <c r="C50" s="149">
        <v>41618</v>
      </c>
      <c r="D50" s="150" t="s">
        <v>3985</v>
      </c>
      <c r="E50" s="148" t="s">
        <v>3980</v>
      </c>
      <c r="F50" s="151">
        <v>1</v>
      </c>
      <c r="G50" s="148">
        <v>100001934</v>
      </c>
      <c r="H50" s="154" t="s">
        <v>3986</v>
      </c>
      <c r="I50" s="170">
        <v>2</v>
      </c>
      <c r="J50" s="155" t="s">
        <v>1190</v>
      </c>
      <c r="K50" s="166">
        <v>7600000</v>
      </c>
      <c r="L50" s="167">
        <f t="shared" si="1"/>
        <v>15200000</v>
      </c>
    </row>
    <row r="51" spans="1:12" s="132" customFormat="1" ht="15" customHeight="1">
      <c r="A51" s="148">
        <v>11</v>
      </c>
      <c r="B51" s="148" t="s">
        <v>3984</v>
      </c>
      <c r="C51" s="149">
        <v>41618</v>
      </c>
      <c r="D51" s="150" t="s">
        <v>3985</v>
      </c>
      <c r="E51" s="148" t="s">
        <v>3980</v>
      </c>
      <c r="F51" s="151">
        <v>2</v>
      </c>
      <c r="G51" s="148">
        <v>100001953</v>
      </c>
      <c r="H51" s="154" t="s">
        <v>3987</v>
      </c>
      <c r="I51" s="170">
        <v>2</v>
      </c>
      <c r="J51" s="155" t="s">
        <v>1190</v>
      </c>
      <c r="K51" s="166">
        <v>9025000</v>
      </c>
      <c r="L51" s="167">
        <f t="shared" si="1"/>
        <v>18050000</v>
      </c>
    </row>
    <row r="52" spans="1:12" s="132" customFormat="1" ht="15" customHeight="1">
      <c r="A52" s="148">
        <v>12</v>
      </c>
      <c r="B52" s="148" t="s">
        <v>3988</v>
      </c>
      <c r="C52" s="149">
        <v>41618</v>
      </c>
      <c r="D52" s="150" t="s">
        <v>3989</v>
      </c>
      <c r="E52" s="148" t="s">
        <v>3946</v>
      </c>
      <c r="F52" s="151">
        <v>1</v>
      </c>
      <c r="G52" s="148">
        <v>100001825</v>
      </c>
      <c r="H52" s="153" t="s">
        <v>2665</v>
      </c>
      <c r="I52" s="170">
        <v>5</v>
      </c>
      <c r="J52" s="155" t="s">
        <v>631</v>
      </c>
      <c r="K52" s="166">
        <v>594802</v>
      </c>
      <c r="L52" s="167">
        <f t="shared" si="1"/>
        <v>2974010</v>
      </c>
    </row>
    <row r="53" spans="1:12" s="132" customFormat="1" ht="15" customHeight="1">
      <c r="A53" s="148">
        <v>12</v>
      </c>
      <c r="B53" s="148" t="s">
        <v>3988</v>
      </c>
      <c r="C53" s="149">
        <v>41618</v>
      </c>
      <c r="D53" s="150" t="s">
        <v>3989</v>
      </c>
      <c r="E53" s="148" t="s">
        <v>3946</v>
      </c>
      <c r="F53" s="151">
        <v>2</v>
      </c>
      <c r="G53" s="148">
        <v>100000928</v>
      </c>
      <c r="H53" s="154" t="s">
        <v>887</v>
      </c>
      <c r="I53" s="170">
        <v>26</v>
      </c>
      <c r="J53" s="155" t="s">
        <v>631</v>
      </c>
      <c r="K53" s="166">
        <v>1570000</v>
      </c>
      <c r="L53" s="167">
        <f t="shared" si="1"/>
        <v>40820000</v>
      </c>
    </row>
    <row r="54" spans="1:12" s="132" customFormat="1" ht="15" customHeight="1">
      <c r="A54" s="148">
        <v>13</v>
      </c>
      <c r="B54" s="148" t="s">
        <v>3990</v>
      </c>
      <c r="C54" s="149">
        <v>41618</v>
      </c>
      <c r="D54" s="150" t="s">
        <v>3991</v>
      </c>
      <c r="E54" s="148" t="s">
        <v>3946</v>
      </c>
      <c r="F54" s="151">
        <v>1</v>
      </c>
      <c r="G54" s="148" t="s">
        <v>3992</v>
      </c>
      <c r="H54" s="154" t="s">
        <v>3993</v>
      </c>
      <c r="I54" s="170">
        <v>1</v>
      </c>
      <c r="J54" s="155" t="s">
        <v>725</v>
      </c>
      <c r="K54" s="166">
        <v>2500000</v>
      </c>
      <c r="L54" s="167">
        <f t="shared" si="1"/>
        <v>2500000</v>
      </c>
    </row>
    <row r="55" spans="1:12" s="132" customFormat="1" ht="15" customHeight="1">
      <c r="A55" s="148">
        <v>13</v>
      </c>
      <c r="B55" s="148" t="s">
        <v>3990</v>
      </c>
      <c r="C55" s="149">
        <v>41618</v>
      </c>
      <c r="D55" s="150" t="s">
        <v>3991</v>
      </c>
      <c r="E55" s="148" t="s">
        <v>3946</v>
      </c>
      <c r="F55" s="151">
        <v>2</v>
      </c>
      <c r="G55" s="148" t="s">
        <v>3994</v>
      </c>
      <c r="H55" s="154" t="s">
        <v>3995</v>
      </c>
      <c r="I55" s="170">
        <v>1</v>
      </c>
      <c r="J55" s="155" t="s">
        <v>725</v>
      </c>
      <c r="K55" s="166">
        <v>550000</v>
      </c>
      <c r="L55" s="167">
        <f t="shared" si="1"/>
        <v>550000</v>
      </c>
    </row>
    <row r="56" spans="1:12" s="132" customFormat="1" ht="15" customHeight="1">
      <c r="A56" s="148">
        <v>13</v>
      </c>
      <c r="B56" s="148" t="s">
        <v>3990</v>
      </c>
      <c r="C56" s="149">
        <v>41618</v>
      </c>
      <c r="D56" s="150" t="s">
        <v>3991</v>
      </c>
      <c r="E56" s="148" t="s">
        <v>3946</v>
      </c>
      <c r="F56" s="151">
        <v>3</v>
      </c>
      <c r="G56" s="148" t="s">
        <v>3996</v>
      </c>
      <c r="H56" s="154" t="s">
        <v>3997</v>
      </c>
      <c r="I56" s="170">
        <v>1</v>
      </c>
      <c r="J56" s="155" t="s">
        <v>631</v>
      </c>
      <c r="K56" s="166">
        <v>2500000</v>
      </c>
      <c r="L56" s="167">
        <f t="shared" si="1"/>
        <v>2500000</v>
      </c>
    </row>
    <row r="57" spans="1:12" s="132" customFormat="1" ht="15" customHeight="1">
      <c r="A57" s="148">
        <v>13</v>
      </c>
      <c r="B57" s="148" t="s">
        <v>3990</v>
      </c>
      <c r="C57" s="149">
        <v>41618</v>
      </c>
      <c r="D57" s="150" t="s">
        <v>3991</v>
      </c>
      <c r="E57" s="148" t="s">
        <v>3946</v>
      </c>
      <c r="F57" s="151">
        <v>4</v>
      </c>
      <c r="G57" s="148" t="s">
        <v>3998</v>
      </c>
      <c r="H57" s="154" t="s">
        <v>3999</v>
      </c>
      <c r="I57" s="170">
        <v>2</v>
      </c>
      <c r="J57" s="155" t="s">
        <v>631</v>
      </c>
      <c r="K57" s="166">
        <v>225000</v>
      </c>
      <c r="L57" s="167">
        <f t="shared" si="1"/>
        <v>450000</v>
      </c>
    </row>
    <row r="58" spans="1:12" s="132" customFormat="1" ht="15" customHeight="1">
      <c r="A58" s="148">
        <v>14</v>
      </c>
      <c r="B58" s="148" t="s">
        <v>4000</v>
      </c>
      <c r="C58" s="149">
        <v>41613</v>
      </c>
      <c r="D58" s="150" t="s">
        <v>335</v>
      </c>
      <c r="E58" s="148" t="s">
        <v>3946</v>
      </c>
      <c r="F58" s="151">
        <v>1</v>
      </c>
      <c r="G58" s="148">
        <v>100001338</v>
      </c>
      <c r="H58" s="153" t="s">
        <v>334</v>
      </c>
      <c r="I58" s="170">
        <v>2</v>
      </c>
      <c r="J58" s="155" t="s">
        <v>631</v>
      </c>
      <c r="K58" s="166"/>
      <c r="L58" s="167">
        <f t="shared" si="1"/>
        <v>0</v>
      </c>
    </row>
    <row r="59" spans="1:12" s="132" customFormat="1" ht="15" customHeight="1">
      <c r="A59" s="148">
        <v>15</v>
      </c>
      <c r="B59" s="148" t="s">
        <v>4001</v>
      </c>
      <c r="C59" s="149">
        <v>41613</v>
      </c>
      <c r="D59" s="150" t="s">
        <v>4002</v>
      </c>
      <c r="E59" s="148" t="s">
        <v>4003</v>
      </c>
      <c r="F59" s="151">
        <v>1</v>
      </c>
      <c r="G59" s="148">
        <v>100002700</v>
      </c>
      <c r="H59" s="154" t="s">
        <v>3245</v>
      </c>
      <c r="I59" s="170">
        <v>2</v>
      </c>
      <c r="J59" s="155" t="s">
        <v>631</v>
      </c>
      <c r="K59" s="166">
        <v>2864400</v>
      </c>
      <c r="L59" s="167">
        <f t="shared" si="1"/>
        <v>5728800</v>
      </c>
    </row>
    <row r="60" spans="1:12" s="132" customFormat="1" ht="15" customHeight="1">
      <c r="A60" s="148">
        <v>15</v>
      </c>
      <c r="B60" s="148" t="s">
        <v>4001</v>
      </c>
      <c r="C60" s="149">
        <v>41613</v>
      </c>
      <c r="D60" s="150" t="s">
        <v>4002</v>
      </c>
      <c r="E60" s="148" t="s">
        <v>4003</v>
      </c>
      <c r="F60" s="151">
        <v>2</v>
      </c>
      <c r="G60" s="148">
        <v>100002668</v>
      </c>
      <c r="H60" s="154" t="s">
        <v>3243</v>
      </c>
      <c r="I60" s="170">
        <v>4</v>
      </c>
      <c r="J60" s="155" t="s">
        <v>631</v>
      </c>
      <c r="K60" s="166">
        <v>869550</v>
      </c>
      <c r="L60" s="167">
        <f t="shared" si="1"/>
        <v>3478200</v>
      </c>
    </row>
    <row r="61" spans="1:12" s="132" customFormat="1" ht="15" customHeight="1">
      <c r="A61" s="148">
        <v>15</v>
      </c>
      <c r="B61" s="148" t="s">
        <v>4001</v>
      </c>
      <c r="C61" s="149">
        <v>41613</v>
      </c>
      <c r="D61" s="150" t="s">
        <v>4002</v>
      </c>
      <c r="E61" s="148" t="s">
        <v>4003</v>
      </c>
      <c r="F61" s="151">
        <v>3</v>
      </c>
      <c r="G61" s="148">
        <v>100002699</v>
      </c>
      <c r="H61" s="154" t="s">
        <v>4004</v>
      </c>
      <c r="I61" s="170">
        <v>2</v>
      </c>
      <c r="J61" s="155" t="s">
        <v>631</v>
      </c>
      <c r="K61" s="166">
        <v>3324750</v>
      </c>
      <c r="L61" s="167">
        <f t="shared" si="1"/>
        <v>6649500</v>
      </c>
    </row>
    <row r="62" spans="1:12" s="134" customFormat="1" ht="15" customHeight="1">
      <c r="A62" s="155">
        <v>16</v>
      </c>
      <c r="B62" s="155" t="s">
        <v>4005</v>
      </c>
      <c r="C62" s="156">
        <v>41613</v>
      </c>
      <c r="D62" s="157" t="s">
        <v>364</v>
      </c>
      <c r="E62" s="155" t="s">
        <v>4006</v>
      </c>
      <c r="F62" s="158">
        <v>1</v>
      </c>
      <c r="G62" s="155">
        <v>100002970</v>
      </c>
      <c r="H62" s="154" t="s">
        <v>337</v>
      </c>
      <c r="I62" s="170">
        <v>3</v>
      </c>
      <c r="J62" s="155" t="s">
        <v>3336</v>
      </c>
      <c r="K62" s="171">
        <v>3696000</v>
      </c>
      <c r="L62" s="172">
        <f t="shared" si="1"/>
        <v>11088000</v>
      </c>
    </row>
    <row r="63" spans="1:12" s="134" customFormat="1" ht="15" customHeight="1">
      <c r="A63" s="155">
        <v>17</v>
      </c>
      <c r="B63" s="155" t="s">
        <v>4007</v>
      </c>
      <c r="C63" s="156">
        <v>41618</v>
      </c>
      <c r="D63" s="157" t="s">
        <v>345</v>
      </c>
      <c r="E63" s="155" t="s">
        <v>4006</v>
      </c>
      <c r="F63" s="158">
        <v>1</v>
      </c>
      <c r="G63" s="155">
        <v>100002970</v>
      </c>
      <c r="H63" s="154" t="s">
        <v>337</v>
      </c>
      <c r="I63" s="170">
        <v>3</v>
      </c>
      <c r="J63" s="155" t="s">
        <v>3336</v>
      </c>
      <c r="K63" s="171">
        <v>3696000</v>
      </c>
      <c r="L63" s="172">
        <f t="shared" si="1"/>
        <v>11088000</v>
      </c>
    </row>
    <row r="64" spans="1:12" s="134" customFormat="1" ht="15" customHeight="1">
      <c r="A64" s="155">
        <v>18</v>
      </c>
      <c r="B64" s="155" t="s">
        <v>4008</v>
      </c>
      <c r="C64" s="156">
        <v>41620</v>
      </c>
      <c r="D64" s="157" t="s">
        <v>464</v>
      </c>
      <c r="E64" s="155" t="s">
        <v>3975</v>
      </c>
      <c r="F64" s="158">
        <v>1</v>
      </c>
      <c r="G64" s="155">
        <v>100002719</v>
      </c>
      <c r="H64" s="154" t="s">
        <v>463</v>
      </c>
      <c r="I64" s="170">
        <v>50</v>
      </c>
      <c r="J64" s="155" t="s">
        <v>725</v>
      </c>
      <c r="K64" s="171">
        <v>1265</v>
      </c>
      <c r="L64" s="172">
        <f t="shared" si="1"/>
        <v>63250</v>
      </c>
    </row>
    <row r="65" spans="1:12" s="132" customFormat="1" ht="15" customHeight="1">
      <c r="A65" s="148">
        <v>18</v>
      </c>
      <c r="B65" s="148" t="s">
        <v>4008</v>
      </c>
      <c r="C65" s="149">
        <v>41620</v>
      </c>
      <c r="D65" s="150" t="s">
        <v>464</v>
      </c>
      <c r="E65" s="148" t="s">
        <v>3975</v>
      </c>
      <c r="F65" s="151">
        <v>2</v>
      </c>
      <c r="G65" s="148">
        <v>100000877</v>
      </c>
      <c r="H65" s="154" t="s">
        <v>465</v>
      </c>
      <c r="I65" s="170">
        <v>1</v>
      </c>
      <c r="J65" s="155" t="s">
        <v>664</v>
      </c>
      <c r="K65" s="166">
        <v>1149500</v>
      </c>
      <c r="L65" s="167">
        <f t="shared" si="1"/>
        <v>1149500</v>
      </c>
    </row>
    <row r="66" spans="1:12" s="132" customFormat="1" ht="15" customHeight="1">
      <c r="A66" s="148">
        <v>18</v>
      </c>
      <c r="B66" s="148" t="s">
        <v>4008</v>
      </c>
      <c r="C66" s="149">
        <v>41620</v>
      </c>
      <c r="D66" s="150" t="s">
        <v>464</v>
      </c>
      <c r="E66" s="148" t="s">
        <v>3975</v>
      </c>
      <c r="F66" s="151">
        <v>3</v>
      </c>
      <c r="G66" s="148">
        <v>100000897</v>
      </c>
      <c r="H66" s="154" t="s">
        <v>466</v>
      </c>
      <c r="I66" s="170">
        <v>5</v>
      </c>
      <c r="J66" s="155" t="s">
        <v>664</v>
      </c>
      <c r="K66" s="166">
        <v>150150</v>
      </c>
      <c r="L66" s="167">
        <f t="shared" si="1"/>
        <v>750750</v>
      </c>
    </row>
    <row r="67" spans="1:12" s="132" customFormat="1" ht="15" customHeight="1">
      <c r="A67" s="148">
        <v>18</v>
      </c>
      <c r="B67" s="148" t="s">
        <v>4008</v>
      </c>
      <c r="C67" s="149">
        <v>41620</v>
      </c>
      <c r="D67" s="150" t="s">
        <v>464</v>
      </c>
      <c r="E67" s="148" t="s">
        <v>3975</v>
      </c>
      <c r="F67" s="151">
        <v>4</v>
      </c>
      <c r="G67" s="148">
        <v>100000895</v>
      </c>
      <c r="H67" s="154" t="s">
        <v>467</v>
      </c>
      <c r="I67" s="170">
        <v>1</v>
      </c>
      <c r="J67" s="155" t="s">
        <v>664</v>
      </c>
      <c r="K67" s="166">
        <v>553300</v>
      </c>
      <c r="L67" s="167">
        <f t="shared" si="1"/>
        <v>553300</v>
      </c>
    </row>
    <row r="68" spans="1:12" s="132" customFormat="1" ht="15" customHeight="1">
      <c r="A68" s="148">
        <v>18</v>
      </c>
      <c r="B68" s="148" t="s">
        <v>4008</v>
      </c>
      <c r="C68" s="149">
        <v>41620</v>
      </c>
      <c r="D68" s="150" t="s">
        <v>464</v>
      </c>
      <c r="E68" s="148" t="s">
        <v>3975</v>
      </c>
      <c r="F68" s="151">
        <v>5</v>
      </c>
      <c r="G68" s="148">
        <v>100000866</v>
      </c>
      <c r="H68" s="154" t="s">
        <v>468</v>
      </c>
      <c r="I68" s="170">
        <v>1</v>
      </c>
      <c r="J68" s="155" t="s">
        <v>664</v>
      </c>
      <c r="K68" s="166">
        <v>287375</v>
      </c>
      <c r="L68" s="167">
        <f t="shared" si="1"/>
        <v>287375</v>
      </c>
    </row>
    <row r="69" spans="1:12" s="132" customFormat="1" ht="15" customHeight="1">
      <c r="A69" s="148">
        <v>19</v>
      </c>
      <c r="B69" s="148" t="s">
        <v>4009</v>
      </c>
      <c r="C69" s="149">
        <v>41620</v>
      </c>
      <c r="D69" s="150" t="s">
        <v>395</v>
      </c>
      <c r="E69" s="148" t="s">
        <v>4010</v>
      </c>
      <c r="F69" s="151">
        <v>1</v>
      </c>
      <c r="G69" s="148">
        <v>100000715</v>
      </c>
      <c r="H69" s="153" t="s">
        <v>394</v>
      </c>
      <c r="I69" s="170">
        <v>4</v>
      </c>
      <c r="J69" s="155" t="s">
        <v>631</v>
      </c>
      <c r="K69" s="166">
        <v>90750</v>
      </c>
      <c r="L69" s="167">
        <f t="shared" si="1"/>
        <v>363000</v>
      </c>
    </row>
    <row r="70" spans="1:12" s="132" customFormat="1" ht="15" customHeight="1">
      <c r="A70" s="148">
        <v>20</v>
      </c>
      <c r="B70" s="148" t="s">
        <v>4011</v>
      </c>
      <c r="C70" s="149">
        <v>41620</v>
      </c>
      <c r="D70" s="150" t="s">
        <v>380</v>
      </c>
      <c r="E70" s="148" t="s">
        <v>4006</v>
      </c>
      <c r="F70" s="151">
        <v>1</v>
      </c>
      <c r="G70" s="148">
        <v>100002970</v>
      </c>
      <c r="H70" s="154" t="s">
        <v>337</v>
      </c>
      <c r="I70" s="170">
        <v>3</v>
      </c>
      <c r="J70" s="155" t="s">
        <v>3336</v>
      </c>
      <c r="K70" s="166">
        <v>3696000</v>
      </c>
      <c r="L70" s="167">
        <f t="shared" si="1"/>
        <v>11088000</v>
      </c>
    </row>
    <row r="71" spans="1:12" s="132" customFormat="1" ht="15" customHeight="1">
      <c r="A71" s="148">
        <v>21</v>
      </c>
      <c r="B71" s="148" t="s">
        <v>4012</v>
      </c>
      <c r="C71" s="149">
        <v>41625</v>
      </c>
      <c r="D71" s="150" t="s">
        <v>4013</v>
      </c>
      <c r="E71" s="148" t="s">
        <v>4014</v>
      </c>
      <c r="F71" s="151">
        <v>1</v>
      </c>
      <c r="G71" s="148" t="s">
        <v>4015</v>
      </c>
      <c r="H71" s="153" t="s">
        <v>4016</v>
      </c>
      <c r="I71" s="170">
        <v>1</v>
      </c>
      <c r="J71" s="170" t="s">
        <v>725</v>
      </c>
      <c r="K71" s="166">
        <v>150000000</v>
      </c>
      <c r="L71" s="167">
        <f t="shared" si="1"/>
        <v>150000000</v>
      </c>
    </row>
    <row r="72" spans="1:12" s="132" customFormat="1" ht="15" customHeight="1">
      <c r="A72" s="148">
        <v>21</v>
      </c>
      <c r="B72" s="148" t="s">
        <v>4012</v>
      </c>
      <c r="C72" s="149">
        <v>41625</v>
      </c>
      <c r="D72" s="150" t="s">
        <v>4013</v>
      </c>
      <c r="E72" s="148" t="s">
        <v>4014</v>
      </c>
      <c r="F72" s="151">
        <v>2</v>
      </c>
      <c r="G72" s="148" t="s">
        <v>4017</v>
      </c>
      <c r="H72" s="153" t="s">
        <v>4018</v>
      </c>
      <c r="I72" s="170">
        <v>1</v>
      </c>
      <c r="J72" s="170" t="s">
        <v>631</v>
      </c>
      <c r="K72" s="166">
        <v>310000</v>
      </c>
      <c r="L72" s="167">
        <f t="shared" si="1"/>
        <v>310000</v>
      </c>
    </row>
    <row r="73" spans="1:12" s="132" customFormat="1" ht="15" customHeight="1">
      <c r="A73" s="148">
        <v>21</v>
      </c>
      <c r="B73" s="148" t="s">
        <v>4012</v>
      </c>
      <c r="C73" s="149">
        <v>41625</v>
      </c>
      <c r="D73" s="150" t="s">
        <v>4013</v>
      </c>
      <c r="E73" s="148" t="s">
        <v>4014</v>
      </c>
      <c r="F73" s="151">
        <v>3</v>
      </c>
      <c r="G73" s="148" t="s">
        <v>4019</v>
      </c>
      <c r="H73" s="153" t="s">
        <v>4020</v>
      </c>
      <c r="I73" s="170">
        <v>2</v>
      </c>
      <c r="J73" s="170" t="s">
        <v>725</v>
      </c>
      <c r="K73" s="166">
        <v>6000000</v>
      </c>
      <c r="L73" s="167">
        <f t="shared" si="1"/>
        <v>12000000</v>
      </c>
    </row>
    <row r="74" spans="1:12" s="132" customFormat="1" ht="15" customHeight="1">
      <c r="A74" s="148">
        <v>21</v>
      </c>
      <c r="B74" s="148" t="s">
        <v>4012</v>
      </c>
      <c r="C74" s="149">
        <v>41625</v>
      </c>
      <c r="D74" s="150" t="s">
        <v>4013</v>
      </c>
      <c r="E74" s="148" t="s">
        <v>4014</v>
      </c>
      <c r="F74" s="151">
        <v>4</v>
      </c>
      <c r="G74" s="148" t="s">
        <v>4021</v>
      </c>
      <c r="H74" s="153" t="s">
        <v>4022</v>
      </c>
      <c r="I74" s="170">
        <v>2</v>
      </c>
      <c r="J74" s="170" t="s">
        <v>725</v>
      </c>
      <c r="K74" s="166">
        <v>2150000</v>
      </c>
      <c r="L74" s="167">
        <f t="shared" si="1"/>
        <v>4300000</v>
      </c>
    </row>
    <row r="75" spans="1:12" s="132" customFormat="1" ht="15" customHeight="1">
      <c r="A75" s="148">
        <v>21</v>
      </c>
      <c r="B75" s="148" t="s">
        <v>4012</v>
      </c>
      <c r="C75" s="149">
        <v>41625</v>
      </c>
      <c r="D75" s="150" t="s">
        <v>4013</v>
      </c>
      <c r="E75" s="148" t="s">
        <v>4014</v>
      </c>
      <c r="F75" s="151">
        <v>5</v>
      </c>
      <c r="G75" s="148" t="s">
        <v>4023</v>
      </c>
      <c r="H75" s="153" t="s">
        <v>4024</v>
      </c>
      <c r="I75" s="170">
        <v>6</v>
      </c>
      <c r="J75" s="170" t="s">
        <v>631</v>
      </c>
      <c r="K75" s="166">
        <v>260000</v>
      </c>
      <c r="L75" s="167">
        <f t="shared" si="1"/>
        <v>1560000</v>
      </c>
    </row>
    <row r="76" spans="1:12" s="132" customFormat="1" ht="15" customHeight="1">
      <c r="A76" s="148">
        <v>22</v>
      </c>
      <c r="B76" s="148" t="s">
        <v>4025</v>
      </c>
      <c r="C76" s="149">
        <v>41625</v>
      </c>
      <c r="D76" s="150" t="s">
        <v>4026</v>
      </c>
      <c r="E76" s="148" t="s">
        <v>4027</v>
      </c>
      <c r="F76" s="151">
        <v>1</v>
      </c>
      <c r="G76" s="148">
        <v>100002374</v>
      </c>
      <c r="H76" s="153" t="s">
        <v>3173</v>
      </c>
      <c r="I76" s="170">
        <v>2</v>
      </c>
      <c r="J76" s="155" t="s">
        <v>631</v>
      </c>
      <c r="K76" s="166">
        <v>4128740</v>
      </c>
      <c r="L76" s="167">
        <f t="shared" si="1"/>
        <v>8257480</v>
      </c>
    </row>
    <row r="77" spans="1:12" s="132" customFormat="1" ht="15" customHeight="1">
      <c r="A77" s="148">
        <v>23</v>
      </c>
      <c r="B77" s="148" t="s">
        <v>4028</v>
      </c>
      <c r="C77" s="149">
        <v>41627</v>
      </c>
      <c r="D77" s="150" t="s">
        <v>526</v>
      </c>
      <c r="E77" s="148" t="s">
        <v>4010</v>
      </c>
      <c r="F77" s="151">
        <v>1</v>
      </c>
      <c r="G77" s="148">
        <v>100000846</v>
      </c>
      <c r="H77" s="154" t="s">
        <v>525</v>
      </c>
      <c r="I77" s="170">
        <v>6</v>
      </c>
      <c r="J77" s="155" t="s">
        <v>631</v>
      </c>
      <c r="K77" s="166">
        <v>44000</v>
      </c>
      <c r="L77" s="167">
        <f t="shared" ref="L77:L89" si="2">I77*K77</f>
        <v>264000</v>
      </c>
    </row>
    <row r="78" spans="1:12" s="132" customFormat="1" ht="15" customHeight="1">
      <c r="A78" s="148">
        <v>24</v>
      </c>
      <c r="B78" s="148" t="s">
        <v>4029</v>
      </c>
      <c r="C78" s="149">
        <v>41632</v>
      </c>
      <c r="D78" s="150" t="s">
        <v>4030</v>
      </c>
      <c r="E78" s="148" t="s">
        <v>4031</v>
      </c>
      <c r="F78" s="151">
        <v>1</v>
      </c>
      <c r="G78" s="148" t="s">
        <v>4032</v>
      </c>
      <c r="H78" s="154" t="s">
        <v>4033</v>
      </c>
      <c r="I78" s="170">
        <v>2</v>
      </c>
      <c r="J78" s="155" t="s">
        <v>631</v>
      </c>
      <c r="K78" s="166">
        <v>166416</v>
      </c>
      <c r="L78" s="167">
        <f t="shared" si="2"/>
        <v>332832</v>
      </c>
    </row>
    <row r="79" spans="1:12" s="132" customFormat="1" ht="15" customHeight="1">
      <c r="A79" s="148">
        <v>24</v>
      </c>
      <c r="B79" s="148" t="s">
        <v>4029</v>
      </c>
      <c r="C79" s="149">
        <v>41632</v>
      </c>
      <c r="D79" s="150" t="s">
        <v>4030</v>
      </c>
      <c r="E79" s="148" t="s">
        <v>4031</v>
      </c>
      <c r="F79" s="151">
        <v>2</v>
      </c>
      <c r="G79" s="148" t="s">
        <v>4034</v>
      </c>
      <c r="H79" s="154" t="s">
        <v>4035</v>
      </c>
      <c r="I79" s="170">
        <v>2</v>
      </c>
      <c r="J79" s="155" t="s">
        <v>631</v>
      </c>
      <c r="K79" s="166">
        <v>187447</v>
      </c>
      <c r="L79" s="167">
        <f t="shared" si="2"/>
        <v>374894</v>
      </c>
    </row>
    <row r="80" spans="1:12" s="132" customFormat="1" ht="15" customHeight="1">
      <c r="A80" s="148">
        <v>24</v>
      </c>
      <c r="B80" s="148" t="s">
        <v>4029</v>
      </c>
      <c r="C80" s="149">
        <v>41632</v>
      </c>
      <c r="D80" s="150" t="s">
        <v>4030</v>
      </c>
      <c r="E80" s="148" t="s">
        <v>4031</v>
      </c>
      <c r="F80" s="151">
        <v>3</v>
      </c>
      <c r="G80" s="148" t="s">
        <v>4036</v>
      </c>
      <c r="H80" s="154" t="s">
        <v>4037</v>
      </c>
      <c r="I80" s="170">
        <v>2</v>
      </c>
      <c r="J80" s="155" t="s">
        <v>631</v>
      </c>
      <c r="K80" s="166">
        <v>222585</v>
      </c>
      <c r="L80" s="167">
        <f t="shared" si="2"/>
        <v>445170</v>
      </c>
    </row>
    <row r="81" spans="1:12" s="132" customFormat="1" ht="15" customHeight="1">
      <c r="A81" s="148">
        <v>24</v>
      </c>
      <c r="B81" s="148" t="s">
        <v>4029</v>
      </c>
      <c r="C81" s="149">
        <v>41632</v>
      </c>
      <c r="D81" s="150" t="s">
        <v>4030</v>
      </c>
      <c r="E81" s="148" t="s">
        <v>4031</v>
      </c>
      <c r="F81" s="151">
        <v>4</v>
      </c>
      <c r="G81" s="148" t="s">
        <v>4038</v>
      </c>
      <c r="H81" s="154" t="s">
        <v>4039</v>
      </c>
      <c r="I81" s="170">
        <v>2</v>
      </c>
      <c r="J81" s="155" t="s">
        <v>631</v>
      </c>
      <c r="K81" s="166">
        <v>235125</v>
      </c>
      <c r="L81" s="167">
        <f t="shared" si="2"/>
        <v>470250</v>
      </c>
    </row>
    <row r="82" spans="1:12" s="132" customFormat="1" ht="15" customHeight="1">
      <c r="A82" s="148">
        <v>24</v>
      </c>
      <c r="B82" s="148" t="s">
        <v>4029</v>
      </c>
      <c r="C82" s="149">
        <v>41632</v>
      </c>
      <c r="D82" s="150" t="s">
        <v>4030</v>
      </c>
      <c r="E82" s="148" t="s">
        <v>4031</v>
      </c>
      <c r="F82" s="151">
        <v>5</v>
      </c>
      <c r="G82" s="148" t="s">
        <v>4040</v>
      </c>
      <c r="H82" s="154" t="s">
        <v>4041</v>
      </c>
      <c r="I82" s="170">
        <v>2</v>
      </c>
      <c r="J82" s="155" t="s">
        <v>631</v>
      </c>
      <c r="K82" s="166">
        <v>256025</v>
      </c>
      <c r="L82" s="167">
        <f t="shared" si="2"/>
        <v>512050</v>
      </c>
    </row>
    <row r="83" spans="1:12" s="132" customFormat="1" ht="15" customHeight="1">
      <c r="A83" s="148">
        <v>24</v>
      </c>
      <c r="B83" s="148" t="s">
        <v>4029</v>
      </c>
      <c r="C83" s="149">
        <v>41632</v>
      </c>
      <c r="D83" s="150" t="s">
        <v>4030</v>
      </c>
      <c r="E83" s="148" t="s">
        <v>4031</v>
      </c>
      <c r="F83" s="151">
        <v>6</v>
      </c>
      <c r="G83" s="148" t="s">
        <v>4042</v>
      </c>
      <c r="H83" s="154" t="s">
        <v>4043</v>
      </c>
      <c r="I83" s="170">
        <v>2</v>
      </c>
      <c r="J83" s="155" t="s">
        <v>631</v>
      </c>
      <c r="K83" s="166">
        <v>701326</v>
      </c>
      <c r="L83" s="167">
        <f t="shared" si="2"/>
        <v>1402652</v>
      </c>
    </row>
    <row r="84" spans="1:12" s="132" customFormat="1" ht="15" customHeight="1">
      <c r="A84" s="148">
        <v>24</v>
      </c>
      <c r="B84" s="148" t="s">
        <v>4029</v>
      </c>
      <c r="C84" s="149">
        <v>41632</v>
      </c>
      <c r="D84" s="150" t="s">
        <v>4030</v>
      </c>
      <c r="E84" s="148" t="s">
        <v>4031</v>
      </c>
      <c r="F84" s="151">
        <v>7</v>
      </c>
      <c r="G84" s="148" t="s">
        <v>4044</v>
      </c>
      <c r="H84" s="154" t="s">
        <v>4045</v>
      </c>
      <c r="I84" s="170">
        <v>2</v>
      </c>
      <c r="J84" s="155" t="s">
        <v>631</v>
      </c>
      <c r="K84" s="166">
        <v>204820</v>
      </c>
      <c r="L84" s="167">
        <f t="shared" si="2"/>
        <v>409640</v>
      </c>
    </row>
    <row r="85" spans="1:12" s="132" customFormat="1" ht="15" customHeight="1">
      <c r="A85" s="148">
        <v>24</v>
      </c>
      <c r="B85" s="148" t="s">
        <v>4029</v>
      </c>
      <c r="C85" s="149">
        <v>41632</v>
      </c>
      <c r="D85" s="150" t="s">
        <v>4030</v>
      </c>
      <c r="E85" s="148" t="s">
        <v>4031</v>
      </c>
      <c r="F85" s="151">
        <v>8</v>
      </c>
      <c r="G85" s="148" t="s">
        <v>4046</v>
      </c>
      <c r="H85" s="154" t="s">
        <v>4047</v>
      </c>
      <c r="I85" s="170">
        <v>2</v>
      </c>
      <c r="J85" s="155" t="s">
        <v>631</v>
      </c>
      <c r="K85" s="166">
        <v>742995</v>
      </c>
      <c r="L85" s="167">
        <f t="shared" si="2"/>
        <v>1485990</v>
      </c>
    </row>
    <row r="86" spans="1:12" s="132" customFormat="1" ht="15" customHeight="1">
      <c r="A86" s="148">
        <v>24</v>
      </c>
      <c r="B86" s="148" t="s">
        <v>4029</v>
      </c>
      <c r="C86" s="149">
        <v>41632</v>
      </c>
      <c r="D86" s="150" t="s">
        <v>4030</v>
      </c>
      <c r="E86" s="148" t="s">
        <v>4031</v>
      </c>
      <c r="F86" s="151">
        <v>9</v>
      </c>
      <c r="G86" s="148" t="s">
        <v>4048</v>
      </c>
      <c r="H86" s="154" t="s">
        <v>4049</v>
      </c>
      <c r="I86" s="170">
        <v>2</v>
      </c>
      <c r="J86" s="155" t="s">
        <v>631</v>
      </c>
      <c r="K86" s="166">
        <v>178695</v>
      </c>
      <c r="L86" s="167">
        <f t="shared" si="2"/>
        <v>357390</v>
      </c>
    </row>
    <row r="87" spans="1:12" s="132" customFormat="1" ht="15" customHeight="1">
      <c r="A87" s="148">
        <v>25</v>
      </c>
      <c r="B87" s="148" t="s">
        <v>4050</v>
      </c>
      <c r="C87" s="149">
        <v>41632</v>
      </c>
      <c r="D87" s="150" t="s">
        <v>4051</v>
      </c>
      <c r="E87" s="148" t="s">
        <v>4052</v>
      </c>
      <c r="F87" s="151">
        <v>1</v>
      </c>
      <c r="G87" s="148">
        <v>100000350</v>
      </c>
      <c r="H87" s="154" t="s">
        <v>1356</v>
      </c>
      <c r="I87" s="170">
        <v>15</v>
      </c>
      <c r="J87" s="155" t="s">
        <v>1011</v>
      </c>
      <c r="K87" s="166">
        <v>24000</v>
      </c>
      <c r="L87" s="167">
        <f t="shared" si="2"/>
        <v>360000</v>
      </c>
    </row>
    <row r="88" spans="1:12" s="134" customFormat="1" ht="15" customHeight="1">
      <c r="A88" s="155">
        <v>26</v>
      </c>
      <c r="B88" s="155" t="s">
        <v>4053</v>
      </c>
      <c r="C88" s="156">
        <v>41632</v>
      </c>
      <c r="D88" s="157" t="s">
        <v>398</v>
      </c>
      <c r="E88" s="155" t="s">
        <v>4054</v>
      </c>
      <c r="F88" s="158">
        <v>1</v>
      </c>
      <c r="G88" s="155">
        <v>100000712</v>
      </c>
      <c r="H88" s="153" t="s">
        <v>3310</v>
      </c>
      <c r="I88" s="170">
        <v>4500</v>
      </c>
      <c r="J88" s="155" t="s">
        <v>656</v>
      </c>
      <c r="K88" s="171">
        <v>12430</v>
      </c>
      <c r="L88" s="172">
        <f t="shared" si="2"/>
        <v>55935000</v>
      </c>
    </row>
    <row r="89" spans="1:12" s="132" customFormat="1" ht="15" customHeight="1">
      <c r="A89" s="148">
        <v>27</v>
      </c>
      <c r="B89" s="148" t="s">
        <v>4055</v>
      </c>
      <c r="C89" s="149">
        <v>41632</v>
      </c>
      <c r="D89" s="150" t="s">
        <v>474</v>
      </c>
      <c r="E89" s="148" t="s">
        <v>4010</v>
      </c>
      <c r="F89" s="151">
        <v>1</v>
      </c>
      <c r="G89" s="148">
        <v>100002908</v>
      </c>
      <c r="H89" s="154" t="s">
        <v>473</v>
      </c>
      <c r="I89" s="170">
        <v>2</v>
      </c>
      <c r="J89" s="155" t="s">
        <v>631</v>
      </c>
      <c r="K89" s="166">
        <v>588060</v>
      </c>
      <c r="L89" s="167">
        <f t="shared" si="2"/>
        <v>1176120</v>
      </c>
    </row>
    <row r="90" spans="1:12" s="132" customFormat="1" ht="15" customHeight="1">
      <c r="A90" s="148">
        <v>27</v>
      </c>
      <c r="B90" s="148" t="s">
        <v>4055</v>
      </c>
      <c r="C90" s="149">
        <v>41632</v>
      </c>
      <c r="D90" s="150" t="s">
        <v>474</v>
      </c>
      <c r="E90" s="148" t="s">
        <v>4010</v>
      </c>
      <c r="F90" s="151">
        <v>1</v>
      </c>
      <c r="G90" s="148">
        <v>100002907</v>
      </c>
      <c r="H90" s="154" t="s">
        <v>475</v>
      </c>
      <c r="I90" s="170">
        <v>2</v>
      </c>
      <c r="J90" s="155" t="s">
        <v>631</v>
      </c>
      <c r="K90" s="166">
        <v>501376</v>
      </c>
      <c r="L90" s="167">
        <f t="shared" ref="L90:L113" si="3">I90*K90</f>
        <v>1002752</v>
      </c>
    </row>
    <row r="91" spans="1:12" s="132" customFormat="1" ht="15" customHeight="1">
      <c r="A91" s="148">
        <v>27</v>
      </c>
      <c r="B91" s="148" t="s">
        <v>4055</v>
      </c>
      <c r="C91" s="149">
        <v>41632</v>
      </c>
      <c r="D91" s="150" t="s">
        <v>474</v>
      </c>
      <c r="E91" s="148" t="s">
        <v>4010</v>
      </c>
      <c r="F91" s="151">
        <v>1</v>
      </c>
      <c r="G91" s="148">
        <v>100003072</v>
      </c>
      <c r="H91" s="154" t="s">
        <v>476</v>
      </c>
      <c r="I91" s="170">
        <v>12</v>
      </c>
      <c r="J91" s="155" t="s">
        <v>631</v>
      </c>
      <c r="K91" s="166">
        <v>197753</v>
      </c>
      <c r="L91" s="167">
        <f t="shared" si="3"/>
        <v>2373036</v>
      </c>
    </row>
    <row r="92" spans="1:12" s="132" customFormat="1" ht="15" customHeight="1">
      <c r="A92" s="148">
        <v>28</v>
      </c>
      <c r="B92" s="148" t="s">
        <v>4056</v>
      </c>
      <c r="C92" s="149">
        <v>41632</v>
      </c>
      <c r="D92" s="150" t="s">
        <v>479</v>
      </c>
      <c r="E92" s="148" t="s">
        <v>3975</v>
      </c>
      <c r="F92" s="151">
        <v>1</v>
      </c>
      <c r="G92" s="148">
        <v>100002294</v>
      </c>
      <c r="H92" s="173" t="s">
        <v>478</v>
      </c>
      <c r="I92" s="170">
        <v>1</v>
      </c>
      <c r="J92" s="155" t="s">
        <v>631</v>
      </c>
      <c r="K92" s="166">
        <v>183150</v>
      </c>
      <c r="L92" s="167">
        <f t="shared" si="3"/>
        <v>183150</v>
      </c>
    </row>
    <row r="93" spans="1:12" s="132" customFormat="1" ht="15" customHeight="1">
      <c r="A93" s="148">
        <v>28</v>
      </c>
      <c r="B93" s="148" t="s">
        <v>4056</v>
      </c>
      <c r="C93" s="149">
        <v>41632</v>
      </c>
      <c r="D93" s="150" t="s">
        <v>479</v>
      </c>
      <c r="E93" s="148" t="s">
        <v>3975</v>
      </c>
      <c r="F93" s="151">
        <v>2</v>
      </c>
      <c r="G93" s="148">
        <v>100002288</v>
      </c>
      <c r="H93" s="173" t="s">
        <v>480</v>
      </c>
      <c r="I93" s="170">
        <v>15</v>
      </c>
      <c r="J93" s="155" t="s">
        <v>631</v>
      </c>
      <c r="K93" s="166">
        <v>16335</v>
      </c>
      <c r="L93" s="167">
        <f t="shared" si="3"/>
        <v>245025</v>
      </c>
    </row>
    <row r="94" spans="1:12" s="132" customFormat="1" ht="15" customHeight="1">
      <c r="A94" s="148">
        <v>28</v>
      </c>
      <c r="B94" s="148" t="s">
        <v>4056</v>
      </c>
      <c r="C94" s="149">
        <v>41632</v>
      </c>
      <c r="D94" s="150" t="s">
        <v>479</v>
      </c>
      <c r="E94" s="148" t="s">
        <v>3975</v>
      </c>
      <c r="F94" s="151">
        <v>3</v>
      </c>
      <c r="G94" s="148">
        <v>100002296</v>
      </c>
      <c r="H94" s="173" t="s">
        <v>481</v>
      </c>
      <c r="I94" s="170">
        <v>1</v>
      </c>
      <c r="J94" s="155" t="s">
        <v>631</v>
      </c>
      <c r="K94" s="166">
        <v>355905</v>
      </c>
      <c r="L94" s="167">
        <f t="shared" si="3"/>
        <v>355905</v>
      </c>
    </row>
    <row r="95" spans="1:12" s="132" customFormat="1" ht="15" customHeight="1">
      <c r="A95" s="148">
        <v>28</v>
      </c>
      <c r="B95" s="148" t="s">
        <v>4056</v>
      </c>
      <c r="C95" s="149">
        <v>41632</v>
      </c>
      <c r="D95" s="150" t="s">
        <v>479</v>
      </c>
      <c r="E95" s="148" t="s">
        <v>3975</v>
      </c>
      <c r="F95" s="151">
        <v>4</v>
      </c>
      <c r="G95" s="148">
        <v>100002287</v>
      </c>
      <c r="H95" s="173" t="s">
        <v>482</v>
      </c>
      <c r="I95" s="170">
        <v>6</v>
      </c>
      <c r="J95" s="155" t="s">
        <v>631</v>
      </c>
      <c r="K95" s="166">
        <v>9405</v>
      </c>
      <c r="L95" s="167">
        <f t="shared" si="3"/>
        <v>56430</v>
      </c>
    </row>
    <row r="96" spans="1:12" s="132" customFormat="1" ht="15" customHeight="1">
      <c r="A96" s="148">
        <v>28</v>
      </c>
      <c r="B96" s="148" t="s">
        <v>4056</v>
      </c>
      <c r="C96" s="149">
        <v>41632</v>
      </c>
      <c r="D96" s="150" t="s">
        <v>479</v>
      </c>
      <c r="E96" s="148" t="s">
        <v>3975</v>
      </c>
      <c r="F96" s="151">
        <v>5</v>
      </c>
      <c r="G96" s="148">
        <v>100000975</v>
      </c>
      <c r="H96" s="173" t="s">
        <v>483</v>
      </c>
      <c r="I96" s="170">
        <v>2</v>
      </c>
      <c r="J96" s="155" t="s">
        <v>631</v>
      </c>
      <c r="K96" s="166">
        <v>38115</v>
      </c>
      <c r="L96" s="167">
        <f t="shared" si="3"/>
        <v>76230</v>
      </c>
    </row>
    <row r="97" spans="1:12" s="132" customFormat="1" ht="15" customHeight="1">
      <c r="A97" s="148">
        <v>28</v>
      </c>
      <c r="B97" s="148" t="s">
        <v>4056</v>
      </c>
      <c r="C97" s="149">
        <v>41632</v>
      </c>
      <c r="D97" s="150" t="s">
        <v>479</v>
      </c>
      <c r="E97" s="148" t="s">
        <v>3975</v>
      </c>
      <c r="F97" s="151">
        <v>6</v>
      </c>
      <c r="G97" s="148">
        <v>100001994</v>
      </c>
      <c r="H97" s="173" t="s">
        <v>484</v>
      </c>
      <c r="I97" s="170">
        <v>1</v>
      </c>
      <c r="J97" s="155" t="s">
        <v>631</v>
      </c>
      <c r="K97" s="166">
        <v>12375</v>
      </c>
      <c r="L97" s="167">
        <f t="shared" si="3"/>
        <v>12375</v>
      </c>
    </row>
    <row r="98" spans="1:12" s="132" customFormat="1" ht="15" customHeight="1">
      <c r="A98" s="148">
        <v>28</v>
      </c>
      <c r="B98" s="148" t="s">
        <v>4056</v>
      </c>
      <c r="C98" s="149">
        <v>41632</v>
      </c>
      <c r="D98" s="150" t="s">
        <v>479</v>
      </c>
      <c r="E98" s="148" t="s">
        <v>3975</v>
      </c>
      <c r="F98" s="151">
        <v>7</v>
      </c>
      <c r="G98" s="148">
        <v>100000568</v>
      </c>
      <c r="H98" s="173" t="s">
        <v>485</v>
      </c>
      <c r="I98" s="170">
        <v>1</v>
      </c>
      <c r="J98" s="155" t="s">
        <v>631</v>
      </c>
      <c r="K98" s="166">
        <v>145035</v>
      </c>
      <c r="L98" s="167">
        <f t="shared" si="3"/>
        <v>145035</v>
      </c>
    </row>
    <row r="99" spans="1:12" s="132" customFormat="1" ht="15" customHeight="1">
      <c r="A99" s="148">
        <v>28</v>
      </c>
      <c r="B99" s="148" t="s">
        <v>4056</v>
      </c>
      <c r="C99" s="149">
        <v>41632</v>
      </c>
      <c r="D99" s="150" t="s">
        <v>479</v>
      </c>
      <c r="E99" s="148" t="s">
        <v>3975</v>
      </c>
      <c r="F99" s="151">
        <v>8</v>
      </c>
      <c r="G99" s="148">
        <v>100002283</v>
      </c>
      <c r="H99" s="173" t="s">
        <v>487</v>
      </c>
      <c r="I99" s="170">
        <v>6</v>
      </c>
      <c r="J99" s="155" t="s">
        <v>631</v>
      </c>
      <c r="K99" s="166">
        <v>88209</v>
      </c>
      <c r="L99" s="167">
        <f t="shared" si="3"/>
        <v>529254</v>
      </c>
    </row>
    <row r="100" spans="1:12" s="132" customFormat="1" ht="15" customHeight="1">
      <c r="A100" s="148">
        <v>28</v>
      </c>
      <c r="B100" s="148" t="s">
        <v>4056</v>
      </c>
      <c r="C100" s="149">
        <v>41632</v>
      </c>
      <c r="D100" s="150" t="s">
        <v>479</v>
      </c>
      <c r="E100" s="148" t="s">
        <v>3975</v>
      </c>
      <c r="F100" s="151">
        <v>9</v>
      </c>
      <c r="G100" s="148">
        <v>100002281</v>
      </c>
      <c r="H100" s="173" t="s">
        <v>488</v>
      </c>
      <c r="I100" s="170">
        <v>3</v>
      </c>
      <c r="J100" s="155" t="s">
        <v>631</v>
      </c>
      <c r="K100" s="166">
        <v>118800</v>
      </c>
      <c r="L100" s="167">
        <f t="shared" si="3"/>
        <v>356400</v>
      </c>
    </row>
    <row r="101" spans="1:12" s="132" customFormat="1" ht="15" customHeight="1">
      <c r="A101" s="148">
        <v>28</v>
      </c>
      <c r="B101" s="148" t="s">
        <v>4056</v>
      </c>
      <c r="C101" s="149">
        <v>41632</v>
      </c>
      <c r="D101" s="150" t="s">
        <v>479</v>
      </c>
      <c r="E101" s="148" t="s">
        <v>3975</v>
      </c>
      <c r="F101" s="151">
        <v>10</v>
      </c>
      <c r="G101" s="148">
        <v>100002285</v>
      </c>
      <c r="H101" s="173" t="s">
        <v>489</v>
      </c>
      <c r="I101" s="170">
        <v>5</v>
      </c>
      <c r="J101" s="155" t="s">
        <v>631</v>
      </c>
      <c r="K101" s="166">
        <v>15345</v>
      </c>
      <c r="L101" s="167">
        <f t="shared" si="3"/>
        <v>76725</v>
      </c>
    </row>
    <row r="102" spans="1:12" s="132" customFormat="1" ht="15" customHeight="1">
      <c r="A102" s="148">
        <v>28</v>
      </c>
      <c r="B102" s="148" t="s">
        <v>4056</v>
      </c>
      <c r="C102" s="149">
        <v>41632</v>
      </c>
      <c r="D102" s="150" t="s">
        <v>479</v>
      </c>
      <c r="E102" s="148" t="s">
        <v>3975</v>
      </c>
      <c r="F102" s="151">
        <v>11</v>
      </c>
      <c r="G102" s="148">
        <v>100002295</v>
      </c>
      <c r="H102" s="173" t="s">
        <v>490</v>
      </c>
      <c r="I102" s="170">
        <v>1</v>
      </c>
      <c r="J102" s="155" t="s">
        <v>631</v>
      </c>
      <c r="K102" s="166">
        <v>84150</v>
      </c>
      <c r="L102" s="167">
        <f t="shared" si="3"/>
        <v>84150</v>
      </c>
    </row>
    <row r="103" spans="1:12" s="132" customFormat="1" ht="15" customHeight="1">
      <c r="A103" s="148">
        <v>28</v>
      </c>
      <c r="B103" s="148" t="s">
        <v>4056</v>
      </c>
      <c r="C103" s="149">
        <v>41632</v>
      </c>
      <c r="D103" s="150" t="s">
        <v>479</v>
      </c>
      <c r="E103" s="148" t="s">
        <v>3975</v>
      </c>
      <c r="F103" s="151">
        <v>12</v>
      </c>
      <c r="G103" s="148">
        <v>100002291</v>
      </c>
      <c r="H103" s="173" t="s">
        <v>491</v>
      </c>
      <c r="I103" s="170">
        <v>1</v>
      </c>
      <c r="J103" s="155" t="s">
        <v>631</v>
      </c>
      <c r="K103" s="166">
        <v>638550</v>
      </c>
      <c r="L103" s="167">
        <f t="shared" si="3"/>
        <v>638550</v>
      </c>
    </row>
    <row r="104" spans="1:12" s="132" customFormat="1" ht="15" customHeight="1">
      <c r="A104" s="148">
        <v>28</v>
      </c>
      <c r="B104" s="148" t="s">
        <v>4056</v>
      </c>
      <c r="C104" s="149">
        <v>41632</v>
      </c>
      <c r="D104" s="150" t="s">
        <v>479</v>
      </c>
      <c r="E104" s="148" t="s">
        <v>3975</v>
      </c>
      <c r="F104" s="151">
        <v>13</v>
      </c>
      <c r="G104" s="148">
        <v>100002292</v>
      </c>
      <c r="H104" s="173" t="s">
        <v>492</v>
      </c>
      <c r="I104" s="170">
        <v>1</v>
      </c>
      <c r="J104" s="155" t="s">
        <v>631</v>
      </c>
      <c r="K104" s="166">
        <v>94050</v>
      </c>
      <c r="L104" s="167">
        <f t="shared" si="3"/>
        <v>94050</v>
      </c>
    </row>
    <row r="105" spans="1:12" s="132" customFormat="1" ht="15" customHeight="1">
      <c r="A105" s="148">
        <v>28</v>
      </c>
      <c r="B105" s="148" t="s">
        <v>4056</v>
      </c>
      <c r="C105" s="149">
        <v>41632</v>
      </c>
      <c r="D105" s="150" t="s">
        <v>479</v>
      </c>
      <c r="E105" s="148" t="s">
        <v>3975</v>
      </c>
      <c r="F105" s="151">
        <v>14</v>
      </c>
      <c r="G105" s="148">
        <v>100002289</v>
      </c>
      <c r="H105" s="173" t="s">
        <v>493</v>
      </c>
      <c r="I105" s="170">
        <v>6</v>
      </c>
      <c r="J105" s="155" t="s">
        <v>1861</v>
      </c>
      <c r="K105" s="166">
        <v>91476</v>
      </c>
      <c r="L105" s="167">
        <f t="shared" si="3"/>
        <v>548856</v>
      </c>
    </row>
    <row r="106" spans="1:12" s="132" customFormat="1" ht="15" customHeight="1">
      <c r="A106" s="148">
        <v>28</v>
      </c>
      <c r="B106" s="148" t="s">
        <v>4056</v>
      </c>
      <c r="C106" s="149">
        <v>41632</v>
      </c>
      <c r="D106" s="150" t="s">
        <v>479</v>
      </c>
      <c r="E106" s="148" t="s">
        <v>3975</v>
      </c>
      <c r="F106" s="151">
        <v>15</v>
      </c>
      <c r="G106" s="148">
        <v>100002290</v>
      </c>
      <c r="H106" s="173" t="s">
        <v>494</v>
      </c>
      <c r="I106" s="170">
        <v>4</v>
      </c>
      <c r="J106" s="155" t="s">
        <v>1861</v>
      </c>
      <c r="K106" s="166">
        <v>27225</v>
      </c>
      <c r="L106" s="167">
        <f t="shared" si="3"/>
        <v>108900</v>
      </c>
    </row>
    <row r="107" spans="1:12" s="132" customFormat="1" ht="15" customHeight="1">
      <c r="A107" s="148">
        <v>28</v>
      </c>
      <c r="B107" s="148" t="s">
        <v>4056</v>
      </c>
      <c r="C107" s="149">
        <v>41632</v>
      </c>
      <c r="D107" s="150" t="s">
        <v>479</v>
      </c>
      <c r="E107" s="148" t="s">
        <v>3975</v>
      </c>
      <c r="F107" s="151">
        <v>16</v>
      </c>
      <c r="G107" s="148">
        <v>100002282</v>
      </c>
      <c r="H107" s="173" t="s">
        <v>495</v>
      </c>
      <c r="I107" s="170">
        <v>2</v>
      </c>
      <c r="J107" s="155" t="s">
        <v>631</v>
      </c>
      <c r="K107" s="166">
        <v>19800</v>
      </c>
      <c r="L107" s="167">
        <f t="shared" si="3"/>
        <v>39600</v>
      </c>
    </row>
    <row r="108" spans="1:12" s="132" customFormat="1" ht="15" customHeight="1">
      <c r="A108" s="148">
        <v>28</v>
      </c>
      <c r="B108" s="148" t="s">
        <v>4056</v>
      </c>
      <c r="C108" s="149">
        <v>41632</v>
      </c>
      <c r="D108" s="150" t="s">
        <v>479</v>
      </c>
      <c r="E108" s="148" t="s">
        <v>3975</v>
      </c>
      <c r="F108" s="151">
        <v>17</v>
      </c>
      <c r="G108" s="148">
        <v>100002293</v>
      </c>
      <c r="H108" s="173" t="s">
        <v>496</v>
      </c>
      <c r="I108" s="170">
        <v>4</v>
      </c>
      <c r="J108" s="155" t="s">
        <v>631</v>
      </c>
      <c r="K108" s="166">
        <v>8415</v>
      </c>
      <c r="L108" s="167">
        <f t="shared" si="3"/>
        <v>33660</v>
      </c>
    </row>
    <row r="109" spans="1:12" s="132" customFormat="1" ht="15" customHeight="1">
      <c r="A109" s="148">
        <v>28</v>
      </c>
      <c r="B109" s="148" t="s">
        <v>4056</v>
      </c>
      <c r="C109" s="149">
        <v>41632</v>
      </c>
      <c r="D109" s="150" t="s">
        <v>479</v>
      </c>
      <c r="E109" s="148" t="s">
        <v>3975</v>
      </c>
      <c r="F109" s="151">
        <v>18</v>
      </c>
      <c r="G109" s="148">
        <v>100002286</v>
      </c>
      <c r="H109" s="173" t="s">
        <v>497</v>
      </c>
      <c r="I109" s="170">
        <v>10</v>
      </c>
      <c r="J109" s="155" t="s">
        <v>631</v>
      </c>
      <c r="K109" s="166">
        <v>13365</v>
      </c>
      <c r="L109" s="167">
        <f t="shared" si="3"/>
        <v>133650</v>
      </c>
    </row>
    <row r="110" spans="1:12" s="132" customFormat="1" ht="15" customHeight="1">
      <c r="A110" s="148">
        <v>28</v>
      </c>
      <c r="B110" s="148" t="s">
        <v>4056</v>
      </c>
      <c r="C110" s="149">
        <v>41632</v>
      </c>
      <c r="D110" s="150" t="s">
        <v>479</v>
      </c>
      <c r="E110" s="148" t="s">
        <v>3975</v>
      </c>
      <c r="F110" s="151">
        <v>19</v>
      </c>
      <c r="G110" s="148">
        <v>100002284</v>
      </c>
      <c r="H110" s="173" t="s">
        <v>498</v>
      </c>
      <c r="I110" s="170">
        <v>2</v>
      </c>
      <c r="J110" s="155" t="s">
        <v>631</v>
      </c>
      <c r="K110" s="166">
        <v>4455</v>
      </c>
      <c r="L110" s="167">
        <f t="shared" si="3"/>
        <v>8910</v>
      </c>
    </row>
    <row r="111" spans="1:12" s="132" customFormat="1" ht="15" customHeight="1">
      <c r="A111" s="148">
        <v>28</v>
      </c>
      <c r="B111" s="148" t="s">
        <v>4056</v>
      </c>
      <c r="C111" s="149">
        <v>41632</v>
      </c>
      <c r="D111" s="150" t="s">
        <v>479</v>
      </c>
      <c r="E111" s="148" t="s">
        <v>3975</v>
      </c>
      <c r="F111" s="151">
        <v>20</v>
      </c>
      <c r="G111" s="148">
        <v>100002284</v>
      </c>
      <c r="H111" s="173" t="s">
        <v>498</v>
      </c>
      <c r="I111" s="170">
        <v>2</v>
      </c>
      <c r="J111" s="155" t="s">
        <v>631</v>
      </c>
      <c r="K111" s="166">
        <v>19305</v>
      </c>
      <c r="L111" s="167">
        <f t="shared" si="3"/>
        <v>38610</v>
      </c>
    </row>
    <row r="112" spans="1:12" s="132" customFormat="1" ht="15" customHeight="1">
      <c r="A112" s="148">
        <v>28</v>
      </c>
      <c r="B112" s="148" t="s">
        <v>4056</v>
      </c>
      <c r="C112" s="149">
        <v>41632</v>
      </c>
      <c r="D112" s="150" t="s">
        <v>479</v>
      </c>
      <c r="E112" s="148" t="s">
        <v>3975</v>
      </c>
      <c r="F112" s="151">
        <v>21</v>
      </c>
      <c r="G112" s="148">
        <v>100000542</v>
      </c>
      <c r="H112" s="173" t="s">
        <v>499</v>
      </c>
      <c r="I112" s="170">
        <v>6</v>
      </c>
      <c r="J112" s="155" t="s">
        <v>1815</v>
      </c>
      <c r="K112" s="166">
        <v>10395</v>
      </c>
      <c r="L112" s="167">
        <f t="shared" si="3"/>
        <v>62370</v>
      </c>
    </row>
    <row r="113" spans="1:12" s="132" customFormat="1" ht="15" customHeight="1">
      <c r="A113" s="148">
        <v>29</v>
      </c>
      <c r="B113" s="148" t="s">
        <v>4057</v>
      </c>
      <c r="C113" s="149">
        <v>41632</v>
      </c>
      <c r="D113" s="150" t="s">
        <v>444</v>
      </c>
      <c r="E113" s="148" t="s">
        <v>4010</v>
      </c>
      <c r="F113" s="151">
        <v>1</v>
      </c>
      <c r="G113" s="148">
        <v>100000225</v>
      </c>
      <c r="H113" s="154" t="s">
        <v>443</v>
      </c>
      <c r="I113" s="170">
        <v>4000</v>
      </c>
      <c r="J113" s="155" t="s">
        <v>631</v>
      </c>
      <c r="K113" s="166">
        <v>1634</v>
      </c>
      <c r="L113" s="167">
        <f t="shared" si="3"/>
        <v>6536000</v>
      </c>
    </row>
    <row r="114" spans="1:12" s="132" customFormat="1" ht="15" customHeight="1">
      <c r="A114" s="148">
        <v>29</v>
      </c>
      <c r="B114" s="148" t="s">
        <v>4057</v>
      </c>
      <c r="C114" s="149">
        <v>41632</v>
      </c>
      <c r="D114" s="150" t="s">
        <v>444</v>
      </c>
      <c r="E114" s="148" t="s">
        <v>4010</v>
      </c>
      <c r="F114" s="151">
        <v>2</v>
      </c>
      <c r="G114" s="148">
        <v>100000226</v>
      </c>
      <c r="H114" s="154" t="s">
        <v>445</v>
      </c>
      <c r="I114" s="170">
        <v>40</v>
      </c>
      <c r="J114" s="155" t="s">
        <v>778</v>
      </c>
      <c r="K114" s="166">
        <v>1980</v>
      </c>
      <c r="L114" s="167">
        <f t="shared" ref="L114:L134" si="4">I114*K114</f>
        <v>79200</v>
      </c>
    </row>
    <row r="115" spans="1:12" s="132" customFormat="1" ht="15" customHeight="1">
      <c r="A115" s="148">
        <v>29</v>
      </c>
      <c r="B115" s="148" t="s">
        <v>4057</v>
      </c>
      <c r="C115" s="149">
        <v>41632</v>
      </c>
      <c r="D115" s="150" t="s">
        <v>444</v>
      </c>
      <c r="E115" s="148" t="s">
        <v>4010</v>
      </c>
      <c r="F115" s="151">
        <v>3</v>
      </c>
      <c r="G115" s="148">
        <v>100001040</v>
      </c>
      <c r="H115" s="154" t="s">
        <v>446</v>
      </c>
      <c r="I115" s="170">
        <v>200</v>
      </c>
      <c r="J115" s="155" t="s">
        <v>631</v>
      </c>
      <c r="K115" s="166">
        <v>1716</v>
      </c>
      <c r="L115" s="167">
        <f t="shared" si="4"/>
        <v>343200</v>
      </c>
    </row>
    <row r="116" spans="1:12" s="132" customFormat="1" ht="15" customHeight="1">
      <c r="A116" s="148">
        <v>29</v>
      </c>
      <c r="B116" s="148" t="s">
        <v>4057</v>
      </c>
      <c r="C116" s="149">
        <v>41632</v>
      </c>
      <c r="D116" s="150" t="s">
        <v>444</v>
      </c>
      <c r="E116" s="148" t="s">
        <v>4010</v>
      </c>
      <c r="F116" s="151">
        <v>4</v>
      </c>
      <c r="G116" s="148">
        <v>100000272</v>
      </c>
      <c r="H116" s="154" t="s">
        <v>447</v>
      </c>
      <c r="I116" s="170">
        <v>15</v>
      </c>
      <c r="J116" s="155" t="s">
        <v>669</v>
      </c>
      <c r="K116" s="166">
        <v>24503</v>
      </c>
      <c r="L116" s="167">
        <f t="shared" si="4"/>
        <v>367545</v>
      </c>
    </row>
    <row r="117" spans="1:12" s="132" customFormat="1" ht="15" customHeight="1">
      <c r="A117" s="148">
        <v>29</v>
      </c>
      <c r="B117" s="148" t="s">
        <v>4057</v>
      </c>
      <c r="C117" s="149">
        <v>41632</v>
      </c>
      <c r="D117" s="150" t="s">
        <v>444</v>
      </c>
      <c r="E117" s="148" t="s">
        <v>4010</v>
      </c>
      <c r="F117" s="151">
        <v>5</v>
      </c>
      <c r="G117" s="148">
        <v>100000485</v>
      </c>
      <c r="H117" s="154" t="s">
        <v>448</v>
      </c>
      <c r="I117" s="170">
        <v>10</v>
      </c>
      <c r="J117" s="155" t="s">
        <v>631</v>
      </c>
      <c r="K117" s="166">
        <v>14850</v>
      </c>
      <c r="L117" s="167">
        <f t="shared" si="4"/>
        <v>148500</v>
      </c>
    </row>
    <row r="118" spans="1:12" s="132" customFormat="1" ht="15" customHeight="1">
      <c r="A118" s="148">
        <v>29</v>
      </c>
      <c r="B118" s="148" t="s">
        <v>4057</v>
      </c>
      <c r="C118" s="149">
        <v>41632</v>
      </c>
      <c r="D118" s="150" t="s">
        <v>444</v>
      </c>
      <c r="E118" s="148" t="s">
        <v>4010</v>
      </c>
      <c r="F118" s="151">
        <v>6</v>
      </c>
      <c r="G118" s="148">
        <v>100000816</v>
      </c>
      <c r="H118" s="154" t="s">
        <v>449</v>
      </c>
      <c r="I118" s="170">
        <v>4</v>
      </c>
      <c r="J118" s="155" t="s">
        <v>631</v>
      </c>
      <c r="K118" s="166">
        <v>38932</v>
      </c>
      <c r="L118" s="167">
        <f t="shared" si="4"/>
        <v>155728</v>
      </c>
    </row>
    <row r="119" spans="1:12" s="132" customFormat="1" ht="15" customHeight="1">
      <c r="A119" s="148">
        <v>29</v>
      </c>
      <c r="B119" s="148" t="s">
        <v>4057</v>
      </c>
      <c r="C119" s="149">
        <v>41632</v>
      </c>
      <c r="D119" s="150" t="s">
        <v>444</v>
      </c>
      <c r="E119" s="148" t="s">
        <v>4010</v>
      </c>
      <c r="F119" s="151">
        <v>7</v>
      </c>
      <c r="G119" s="148">
        <v>100000149</v>
      </c>
      <c r="H119" s="154" t="s">
        <v>450</v>
      </c>
      <c r="I119" s="170">
        <v>10</v>
      </c>
      <c r="J119" s="157" t="s">
        <v>906</v>
      </c>
      <c r="K119" s="166">
        <v>1534500</v>
      </c>
      <c r="L119" s="167">
        <f t="shared" si="4"/>
        <v>15345000</v>
      </c>
    </row>
    <row r="120" spans="1:12" s="132" customFormat="1" ht="15" customHeight="1">
      <c r="A120" s="148">
        <v>30</v>
      </c>
      <c r="B120" s="148" t="s">
        <v>4058</v>
      </c>
      <c r="C120" s="149">
        <v>41632</v>
      </c>
      <c r="D120" s="150" t="s">
        <v>4059</v>
      </c>
      <c r="E120" s="148" t="s">
        <v>4027</v>
      </c>
      <c r="F120" s="151">
        <v>1</v>
      </c>
      <c r="G120" s="148">
        <v>100003042</v>
      </c>
      <c r="H120" s="153" t="s">
        <v>4060</v>
      </c>
      <c r="I120" s="170">
        <v>2</v>
      </c>
      <c r="J120" s="155" t="s">
        <v>631</v>
      </c>
      <c r="K120" s="166">
        <v>2310000</v>
      </c>
      <c r="L120" s="167">
        <f t="shared" si="4"/>
        <v>4620000</v>
      </c>
    </row>
    <row r="121" spans="1:12" s="132" customFormat="1" ht="15" customHeight="1">
      <c r="A121" s="148">
        <v>31</v>
      </c>
      <c r="B121" s="148" t="s">
        <v>4061</v>
      </c>
      <c r="C121" s="149">
        <v>41632</v>
      </c>
      <c r="D121" s="150" t="s">
        <v>501</v>
      </c>
      <c r="E121" s="148" t="s">
        <v>4010</v>
      </c>
      <c r="F121" s="151">
        <v>1</v>
      </c>
      <c r="G121" s="148">
        <v>100000541</v>
      </c>
      <c r="H121" s="154" t="s">
        <v>500</v>
      </c>
      <c r="I121" s="170">
        <v>2</v>
      </c>
      <c r="J121" s="155" t="s">
        <v>631</v>
      </c>
      <c r="K121" s="166">
        <v>211508</v>
      </c>
      <c r="L121" s="167">
        <f t="shared" si="4"/>
        <v>423016</v>
      </c>
    </row>
    <row r="122" spans="1:12" s="132" customFormat="1" ht="15" customHeight="1">
      <c r="A122" s="148">
        <v>31</v>
      </c>
      <c r="B122" s="148" t="s">
        <v>4061</v>
      </c>
      <c r="C122" s="149">
        <v>41632</v>
      </c>
      <c r="D122" s="150" t="s">
        <v>501</v>
      </c>
      <c r="E122" s="148" t="s">
        <v>4010</v>
      </c>
      <c r="F122" s="151">
        <v>2</v>
      </c>
      <c r="G122" s="148">
        <v>100000609</v>
      </c>
      <c r="H122" s="154" t="s">
        <v>502</v>
      </c>
      <c r="I122" s="170">
        <v>72</v>
      </c>
      <c r="J122" s="155" t="s">
        <v>631</v>
      </c>
      <c r="K122" s="166">
        <v>13200</v>
      </c>
      <c r="L122" s="167">
        <f t="shared" si="4"/>
        <v>950400</v>
      </c>
    </row>
    <row r="123" spans="1:12" s="132" customFormat="1" ht="15" customHeight="1">
      <c r="A123" s="148">
        <v>31</v>
      </c>
      <c r="B123" s="148" t="s">
        <v>4061</v>
      </c>
      <c r="C123" s="149">
        <v>41632</v>
      </c>
      <c r="D123" s="150" t="s">
        <v>501</v>
      </c>
      <c r="E123" s="148" t="s">
        <v>4010</v>
      </c>
      <c r="F123" s="151">
        <v>3</v>
      </c>
      <c r="G123" s="148">
        <v>100000830</v>
      </c>
      <c r="H123" s="154" t="s">
        <v>503</v>
      </c>
      <c r="I123" s="170">
        <v>10</v>
      </c>
      <c r="J123" s="155" t="s">
        <v>631</v>
      </c>
      <c r="K123" s="166">
        <v>38500</v>
      </c>
      <c r="L123" s="167">
        <f t="shared" si="4"/>
        <v>385000</v>
      </c>
    </row>
    <row r="124" spans="1:12" s="132" customFormat="1" ht="15" customHeight="1">
      <c r="A124" s="148">
        <v>31</v>
      </c>
      <c r="B124" s="148" t="s">
        <v>4061</v>
      </c>
      <c r="C124" s="149">
        <v>41632</v>
      </c>
      <c r="D124" s="150" t="s">
        <v>501</v>
      </c>
      <c r="E124" s="148" t="s">
        <v>4010</v>
      </c>
      <c r="F124" s="151">
        <v>4</v>
      </c>
      <c r="G124" s="148">
        <v>100000903</v>
      </c>
      <c r="H124" s="154" t="s">
        <v>504</v>
      </c>
      <c r="I124" s="170">
        <v>2</v>
      </c>
      <c r="J124" s="155" t="s">
        <v>631</v>
      </c>
      <c r="K124" s="166">
        <v>550000</v>
      </c>
      <c r="L124" s="167">
        <f t="shared" si="4"/>
        <v>1100000</v>
      </c>
    </row>
    <row r="125" spans="1:12" s="132" customFormat="1" ht="15" customHeight="1">
      <c r="A125" s="148">
        <v>31</v>
      </c>
      <c r="B125" s="148" t="s">
        <v>4061</v>
      </c>
      <c r="C125" s="149">
        <v>41632</v>
      </c>
      <c r="D125" s="150" t="s">
        <v>501</v>
      </c>
      <c r="E125" s="148" t="s">
        <v>4010</v>
      </c>
      <c r="F125" s="151">
        <v>5</v>
      </c>
      <c r="G125" s="148">
        <v>100001734</v>
      </c>
      <c r="H125" s="154" t="s">
        <v>505</v>
      </c>
      <c r="I125" s="170">
        <v>4</v>
      </c>
      <c r="J125" s="155" t="s">
        <v>631</v>
      </c>
      <c r="K125" s="166">
        <v>1650000</v>
      </c>
      <c r="L125" s="167">
        <f t="shared" si="4"/>
        <v>6600000</v>
      </c>
    </row>
    <row r="126" spans="1:12" s="132" customFormat="1" ht="15" customHeight="1">
      <c r="A126" s="148">
        <v>32</v>
      </c>
      <c r="B126" s="148" t="s">
        <v>4062</v>
      </c>
      <c r="C126" s="149">
        <v>41632</v>
      </c>
      <c r="D126" s="150" t="s">
        <v>4063</v>
      </c>
      <c r="E126" s="148" t="s">
        <v>4064</v>
      </c>
      <c r="F126" s="151">
        <v>1</v>
      </c>
      <c r="G126" s="148">
        <v>100000758</v>
      </c>
      <c r="H126" s="132" t="s">
        <v>2273</v>
      </c>
      <c r="I126" s="170">
        <v>3</v>
      </c>
      <c r="J126" s="155" t="s">
        <v>950</v>
      </c>
      <c r="K126" s="166">
        <v>330000</v>
      </c>
      <c r="L126" s="167">
        <f t="shared" si="4"/>
        <v>990000</v>
      </c>
    </row>
    <row r="127" spans="1:12" s="132" customFormat="1" ht="15" customHeight="1">
      <c r="A127" s="148">
        <v>32</v>
      </c>
      <c r="B127" s="148" t="s">
        <v>4062</v>
      </c>
      <c r="C127" s="149">
        <v>41632</v>
      </c>
      <c r="D127" s="150" t="s">
        <v>4063</v>
      </c>
      <c r="E127" s="148" t="s">
        <v>4064</v>
      </c>
      <c r="F127" s="151">
        <v>2</v>
      </c>
      <c r="G127" s="148">
        <v>100000165</v>
      </c>
      <c r="H127" s="154" t="s">
        <v>3189</v>
      </c>
      <c r="I127" s="170">
        <v>1</v>
      </c>
      <c r="J127" s="155" t="s">
        <v>631</v>
      </c>
      <c r="K127" s="166">
        <v>14850000</v>
      </c>
      <c r="L127" s="167">
        <f t="shared" si="4"/>
        <v>14850000</v>
      </c>
    </row>
    <row r="128" spans="1:12" s="132" customFormat="1" ht="15" customHeight="1">
      <c r="A128" s="148">
        <v>33</v>
      </c>
      <c r="B128" s="148" t="s">
        <v>4065</v>
      </c>
      <c r="C128" s="149">
        <v>41639</v>
      </c>
      <c r="D128" s="150" t="s">
        <v>4066</v>
      </c>
      <c r="E128" s="148" t="s">
        <v>4067</v>
      </c>
      <c r="F128" s="151">
        <v>1</v>
      </c>
      <c r="G128" s="148">
        <v>100002720</v>
      </c>
      <c r="H128" s="153" t="s">
        <v>3319</v>
      </c>
      <c r="I128" s="170">
        <v>20</v>
      </c>
      <c r="J128" s="155" t="s">
        <v>631</v>
      </c>
      <c r="K128" s="166">
        <v>437000</v>
      </c>
      <c r="L128" s="167">
        <f t="shared" si="4"/>
        <v>8740000</v>
      </c>
    </row>
    <row r="129" spans="1:12" s="132" customFormat="1" ht="15" customHeight="1">
      <c r="A129" s="148">
        <v>34</v>
      </c>
      <c r="B129" s="148" t="s">
        <v>4068</v>
      </c>
      <c r="C129" s="149">
        <v>41639</v>
      </c>
      <c r="D129" s="150" t="s">
        <v>456</v>
      </c>
      <c r="E129" s="148" t="s">
        <v>4069</v>
      </c>
      <c r="F129" s="151">
        <v>1</v>
      </c>
      <c r="G129" s="148">
        <v>100002926</v>
      </c>
      <c r="H129" s="154" t="s">
        <v>455</v>
      </c>
      <c r="I129" s="170">
        <v>4</v>
      </c>
      <c r="J129" s="155" t="s">
        <v>725</v>
      </c>
      <c r="K129" s="166">
        <v>6600000</v>
      </c>
      <c r="L129" s="167">
        <f t="shared" si="4"/>
        <v>26400000</v>
      </c>
    </row>
    <row r="130" spans="1:12" s="132" customFormat="1" ht="15" customHeight="1">
      <c r="A130" s="148">
        <v>35</v>
      </c>
      <c r="B130" s="148" t="s">
        <v>4070</v>
      </c>
      <c r="C130" s="149">
        <v>41639</v>
      </c>
      <c r="D130" s="150" t="s">
        <v>366</v>
      </c>
      <c r="E130" s="148" t="s">
        <v>4071</v>
      </c>
      <c r="F130" s="151">
        <v>1</v>
      </c>
      <c r="G130" s="148">
        <v>100001634</v>
      </c>
      <c r="H130" s="154" t="s">
        <v>365</v>
      </c>
      <c r="I130" s="170">
        <v>1</v>
      </c>
      <c r="J130" s="155" t="s">
        <v>631</v>
      </c>
      <c r="K130" s="166">
        <v>1512500</v>
      </c>
      <c r="L130" s="167">
        <f t="shared" si="4"/>
        <v>1512500</v>
      </c>
    </row>
    <row r="131" spans="1:12" s="132" customFormat="1" ht="15" customHeight="1">
      <c r="A131" s="148">
        <v>36</v>
      </c>
      <c r="B131" s="148" t="s">
        <v>4072</v>
      </c>
      <c r="C131" s="149">
        <v>41639</v>
      </c>
      <c r="D131" s="150" t="s">
        <v>351</v>
      </c>
      <c r="E131" s="148" t="s">
        <v>3975</v>
      </c>
      <c r="F131" s="151">
        <v>1</v>
      </c>
      <c r="G131" s="148">
        <v>100000828</v>
      </c>
      <c r="H131" s="154" t="s">
        <v>350</v>
      </c>
      <c r="I131" s="170">
        <v>10</v>
      </c>
      <c r="J131" s="155" t="s">
        <v>631</v>
      </c>
      <c r="K131" s="166">
        <v>316800</v>
      </c>
      <c r="L131" s="167">
        <f t="shared" si="4"/>
        <v>3168000</v>
      </c>
    </row>
    <row r="132" spans="1:12" s="132" customFormat="1" ht="15" customHeight="1">
      <c r="A132" s="148">
        <v>36</v>
      </c>
      <c r="B132" s="148" t="s">
        <v>4072</v>
      </c>
      <c r="C132" s="149">
        <v>41639</v>
      </c>
      <c r="D132" s="150" t="s">
        <v>351</v>
      </c>
      <c r="E132" s="148" t="s">
        <v>3975</v>
      </c>
      <c r="F132" s="151">
        <v>2</v>
      </c>
      <c r="G132" s="148">
        <v>100001163</v>
      </c>
      <c r="H132" s="154" t="s">
        <v>352</v>
      </c>
      <c r="I132" s="170">
        <v>10</v>
      </c>
      <c r="J132" s="155" t="s">
        <v>631</v>
      </c>
      <c r="K132" s="166">
        <v>247500</v>
      </c>
      <c r="L132" s="167">
        <f t="shared" si="4"/>
        <v>2475000</v>
      </c>
    </row>
    <row r="133" spans="1:12" s="132" customFormat="1" ht="15" customHeight="1">
      <c r="A133" s="148">
        <v>36</v>
      </c>
      <c r="B133" s="148" t="s">
        <v>4072</v>
      </c>
      <c r="C133" s="149">
        <v>41639</v>
      </c>
      <c r="D133" s="150" t="s">
        <v>351</v>
      </c>
      <c r="E133" s="148" t="s">
        <v>3975</v>
      </c>
      <c r="F133" s="151">
        <v>3</v>
      </c>
      <c r="G133" s="148">
        <v>100000834</v>
      </c>
      <c r="H133" s="154" t="s">
        <v>353</v>
      </c>
      <c r="I133" s="170">
        <v>10</v>
      </c>
      <c r="J133" s="155" t="s">
        <v>631</v>
      </c>
      <c r="K133" s="166">
        <v>171800</v>
      </c>
      <c r="L133" s="167">
        <f t="shared" si="4"/>
        <v>1718000</v>
      </c>
    </row>
    <row r="134" spans="1:12" s="132" customFormat="1" ht="15" customHeight="1">
      <c r="A134" s="148">
        <v>36</v>
      </c>
      <c r="B134" s="148" t="s">
        <v>4072</v>
      </c>
      <c r="C134" s="149">
        <v>41639</v>
      </c>
      <c r="D134" s="150" t="s">
        <v>351</v>
      </c>
      <c r="E134" s="148" t="s">
        <v>3975</v>
      </c>
      <c r="F134" s="151">
        <v>4</v>
      </c>
      <c r="G134" s="148">
        <v>100000829</v>
      </c>
      <c r="H134" s="154" t="s">
        <v>354</v>
      </c>
      <c r="I134" s="170">
        <v>5</v>
      </c>
      <c r="J134" s="155" t="s">
        <v>631</v>
      </c>
      <c r="K134" s="166">
        <v>171800</v>
      </c>
      <c r="L134" s="167">
        <f t="shared" si="4"/>
        <v>859000</v>
      </c>
    </row>
    <row r="135" spans="1:12" s="132" customFormat="1" hidden="1">
      <c r="A135" s="148"/>
      <c r="B135" s="148"/>
      <c r="C135" s="149"/>
      <c r="D135" s="150"/>
      <c r="E135" s="148"/>
      <c r="F135" s="151"/>
      <c r="G135" s="148"/>
      <c r="H135" s="154"/>
      <c r="I135" s="170"/>
      <c r="J135" s="155"/>
      <c r="K135" s="166"/>
      <c r="L135" s="167"/>
    </row>
    <row r="136" spans="1:12" s="132" customFormat="1" hidden="1">
      <c r="A136" s="148"/>
      <c r="B136" s="148"/>
      <c r="C136" s="149"/>
      <c r="D136" s="150"/>
      <c r="E136" s="148"/>
      <c r="F136" s="151"/>
      <c r="G136" s="148"/>
      <c r="H136" s="154"/>
      <c r="I136" s="170"/>
      <c r="J136" s="155"/>
      <c r="K136" s="166"/>
      <c r="L136" s="167"/>
    </row>
    <row r="137" spans="1:12" s="132" customFormat="1" hidden="1">
      <c r="A137" s="148"/>
      <c r="B137" s="148"/>
      <c r="C137" s="149"/>
      <c r="D137" s="150"/>
      <c r="E137" s="148"/>
      <c r="F137" s="151"/>
      <c r="G137" s="148"/>
      <c r="H137" s="154"/>
      <c r="I137" s="170"/>
      <c r="J137" s="155"/>
      <c r="K137" s="166"/>
      <c r="L137" s="167"/>
    </row>
    <row r="138" spans="1:12" s="132" customFormat="1" hidden="1">
      <c r="A138" s="148"/>
      <c r="B138" s="148"/>
      <c r="C138" s="149"/>
      <c r="D138" s="150"/>
      <c r="E138" s="148"/>
      <c r="F138" s="151"/>
      <c r="G138" s="148"/>
      <c r="H138" s="154"/>
      <c r="I138" s="170"/>
      <c r="J138" s="155"/>
      <c r="K138" s="166"/>
      <c r="L138" s="167"/>
    </row>
    <row r="139" spans="1:12" s="132" customFormat="1" hidden="1">
      <c r="A139" s="148"/>
      <c r="B139" s="148"/>
      <c r="C139" s="149"/>
      <c r="D139" s="150"/>
      <c r="E139" s="148"/>
      <c r="F139" s="151"/>
      <c r="G139" s="148"/>
      <c r="H139" s="154"/>
      <c r="I139" s="170"/>
      <c r="J139" s="155"/>
      <c r="K139" s="166"/>
      <c r="L139" s="167"/>
    </row>
    <row r="140" spans="1:12" s="132" customFormat="1" hidden="1">
      <c r="A140" s="148"/>
      <c r="B140" s="148"/>
      <c r="C140" s="149"/>
      <c r="D140" s="150"/>
      <c r="E140" s="148"/>
      <c r="F140" s="151"/>
      <c r="G140" s="148"/>
      <c r="H140" s="154"/>
      <c r="I140" s="170"/>
      <c r="J140" s="155"/>
      <c r="K140" s="166"/>
      <c r="L140" s="167"/>
    </row>
    <row r="141" spans="1:12" s="132" customFormat="1" hidden="1">
      <c r="A141" s="148"/>
      <c r="B141" s="148"/>
      <c r="C141" s="149"/>
      <c r="D141" s="150"/>
      <c r="E141" s="148"/>
      <c r="F141" s="151"/>
      <c r="G141" s="148"/>
      <c r="H141" s="154"/>
      <c r="I141" s="170"/>
      <c r="J141" s="155"/>
      <c r="K141" s="166"/>
      <c r="L141" s="167"/>
    </row>
    <row r="142" spans="1:12" s="132" customFormat="1" hidden="1">
      <c r="A142" s="148"/>
      <c r="B142" s="148"/>
      <c r="C142" s="149"/>
      <c r="D142" s="150"/>
      <c r="E142" s="148"/>
      <c r="F142" s="151"/>
      <c r="G142" s="148"/>
      <c r="H142" s="154"/>
      <c r="I142" s="170"/>
      <c r="J142" s="155"/>
      <c r="K142" s="166"/>
      <c r="L142" s="167"/>
    </row>
    <row r="143" spans="1:12" s="132" customFormat="1" hidden="1">
      <c r="A143" s="148"/>
      <c r="B143" s="148"/>
      <c r="C143" s="149"/>
      <c r="D143" s="150"/>
      <c r="E143" s="148"/>
      <c r="F143" s="151"/>
      <c r="G143" s="148"/>
      <c r="H143" s="154"/>
      <c r="I143" s="170"/>
      <c r="J143" s="155"/>
      <c r="K143" s="166"/>
      <c r="L143" s="167"/>
    </row>
    <row r="144" spans="1:12" s="132" customFormat="1" hidden="1">
      <c r="A144" s="148"/>
      <c r="B144" s="148"/>
      <c r="C144" s="149"/>
      <c r="D144" s="150"/>
      <c r="E144" s="148"/>
      <c r="F144" s="151"/>
      <c r="G144" s="148"/>
      <c r="H144" s="154"/>
      <c r="I144" s="170"/>
      <c r="J144" s="155"/>
      <c r="K144" s="166"/>
      <c r="L144" s="167"/>
    </row>
    <row r="145" spans="1:12" s="132" customFormat="1" hidden="1">
      <c r="A145" s="148"/>
      <c r="B145" s="148"/>
      <c r="C145" s="149"/>
      <c r="D145" s="150"/>
      <c r="E145" s="148"/>
      <c r="F145" s="151"/>
      <c r="G145" s="148"/>
      <c r="H145" s="154"/>
      <c r="I145" s="170"/>
      <c r="J145" s="155"/>
      <c r="K145" s="166"/>
      <c r="L145" s="167"/>
    </row>
    <row r="146" spans="1:12" s="132" customFormat="1" hidden="1">
      <c r="A146" s="148"/>
      <c r="B146" s="148"/>
      <c r="C146" s="149"/>
      <c r="D146" s="150"/>
      <c r="E146" s="148"/>
      <c r="F146" s="151"/>
      <c r="G146" s="148"/>
      <c r="H146" s="154"/>
      <c r="I146" s="170"/>
      <c r="J146" s="155"/>
      <c r="K146" s="166"/>
      <c r="L146" s="167"/>
    </row>
    <row r="147" spans="1:12" s="132" customFormat="1" hidden="1">
      <c r="A147" s="148"/>
      <c r="B147" s="148"/>
      <c r="C147" s="149"/>
      <c r="D147" s="150"/>
      <c r="E147" s="148"/>
      <c r="F147" s="151"/>
      <c r="G147" s="148"/>
      <c r="H147" s="154"/>
      <c r="I147" s="170"/>
      <c r="J147" s="155"/>
      <c r="K147" s="166"/>
      <c r="L147" s="167"/>
    </row>
    <row r="148" spans="1:12" s="132" customFormat="1" hidden="1">
      <c r="A148" s="148"/>
      <c r="B148" s="148"/>
      <c r="C148" s="149"/>
      <c r="D148" s="150"/>
      <c r="E148" s="148"/>
      <c r="F148" s="151"/>
      <c r="G148" s="148"/>
      <c r="H148" s="154"/>
      <c r="I148" s="170"/>
      <c r="J148" s="155"/>
      <c r="K148" s="166"/>
      <c r="L148" s="167"/>
    </row>
    <row r="149" spans="1:12" s="132" customFormat="1" hidden="1">
      <c r="A149" s="148"/>
      <c r="B149" s="148"/>
      <c r="C149" s="149"/>
      <c r="D149" s="150"/>
      <c r="E149" s="148"/>
      <c r="F149" s="151"/>
      <c r="G149" s="148"/>
      <c r="H149" s="154"/>
      <c r="I149" s="170"/>
      <c r="J149" s="155"/>
      <c r="K149" s="166"/>
      <c r="L149" s="167"/>
    </row>
    <row r="150" spans="1:12" s="132" customFormat="1" hidden="1">
      <c r="A150" s="148"/>
      <c r="B150" s="148"/>
      <c r="C150" s="149"/>
      <c r="D150" s="150"/>
      <c r="E150" s="148"/>
      <c r="F150" s="151"/>
      <c r="G150" s="148"/>
      <c r="H150" s="154"/>
      <c r="I150" s="170"/>
      <c r="J150" s="155"/>
      <c r="K150" s="166"/>
      <c r="L150" s="167"/>
    </row>
    <row r="151" spans="1:12" s="132" customFormat="1" hidden="1">
      <c r="A151" s="148"/>
      <c r="B151" s="148"/>
      <c r="C151" s="149"/>
      <c r="D151" s="150"/>
      <c r="E151" s="148"/>
      <c r="F151" s="151"/>
      <c r="G151" s="148"/>
      <c r="H151" s="154"/>
      <c r="I151" s="170"/>
      <c r="J151" s="155"/>
      <c r="K151" s="166"/>
      <c r="L151" s="167"/>
    </row>
    <row r="152" spans="1:12" s="132" customFormat="1" hidden="1">
      <c r="A152" s="148"/>
      <c r="B152" s="148"/>
      <c r="C152" s="149"/>
      <c r="D152" s="150"/>
      <c r="E152" s="148"/>
      <c r="F152" s="151"/>
      <c r="G152" s="148"/>
      <c r="H152" s="154"/>
      <c r="I152" s="170"/>
      <c r="J152" s="155"/>
      <c r="K152" s="166"/>
      <c r="L152" s="167"/>
    </row>
    <row r="153" spans="1:12" s="132" customFormat="1" hidden="1">
      <c r="A153" s="148"/>
      <c r="B153" s="148"/>
      <c r="C153" s="149"/>
      <c r="D153" s="150"/>
      <c r="E153" s="148"/>
      <c r="F153" s="151"/>
      <c r="G153" s="148"/>
      <c r="H153" s="154"/>
      <c r="I153" s="170"/>
      <c r="J153" s="155"/>
      <c r="K153" s="166"/>
      <c r="L153" s="167"/>
    </row>
    <row r="154" spans="1:12" s="132" customFormat="1" hidden="1">
      <c r="A154" s="148"/>
      <c r="B154" s="148"/>
      <c r="C154" s="149"/>
      <c r="D154" s="150"/>
      <c r="E154" s="148"/>
      <c r="F154" s="151"/>
      <c r="G154" s="148"/>
      <c r="H154" s="154"/>
      <c r="I154" s="170"/>
      <c r="J154" s="155"/>
      <c r="K154" s="166"/>
      <c r="L154" s="167"/>
    </row>
    <row r="155" spans="1:12" s="132" customFormat="1" hidden="1">
      <c r="A155" s="148"/>
      <c r="B155" s="148"/>
      <c r="C155" s="149"/>
      <c r="D155" s="150"/>
      <c r="E155" s="148"/>
      <c r="F155" s="151"/>
      <c r="G155" s="148"/>
      <c r="H155" s="154"/>
      <c r="I155" s="170"/>
      <c r="J155" s="155"/>
      <c r="K155" s="166"/>
      <c r="L155" s="167"/>
    </row>
    <row r="156" spans="1:12" s="132" customFormat="1" hidden="1">
      <c r="A156" s="148"/>
      <c r="B156" s="148"/>
      <c r="C156" s="149"/>
      <c r="D156" s="150"/>
      <c r="E156" s="148"/>
      <c r="F156" s="151"/>
      <c r="G156" s="148"/>
      <c r="H156" s="154"/>
      <c r="I156" s="170"/>
      <c r="J156" s="155"/>
      <c r="K156" s="166"/>
      <c r="L156" s="167"/>
    </row>
    <row r="157" spans="1:12" s="132" customFormat="1" hidden="1">
      <c r="A157" s="148"/>
      <c r="B157" s="148"/>
      <c r="C157" s="149"/>
      <c r="D157" s="150"/>
      <c r="E157" s="148"/>
      <c r="F157" s="151"/>
      <c r="G157" s="148"/>
      <c r="H157" s="154"/>
      <c r="I157" s="170"/>
      <c r="J157" s="155"/>
      <c r="K157" s="166"/>
      <c r="L157" s="167"/>
    </row>
    <row r="158" spans="1:12" s="132" customFormat="1" hidden="1">
      <c r="A158" s="148"/>
      <c r="B158" s="148"/>
      <c r="C158" s="149"/>
      <c r="D158" s="150"/>
      <c r="E158" s="148"/>
      <c r="F158" s="151"/>
      <c r="G158" s="148"/>
      <c r="H158" s="154"/>
      <c r="I158" s="170"/>
      <c r="J158" s="155"/>
      <c r="K158" s="166"/>
      <c r="L158" s="167"/>
    </row>
    <row r="159" spans="1:12" s="132" customFormat="1" hidden="1">
      <c r="A159" s="148"/>
      <c r="B159" s="148"/>
      <c r="C159" s="149"/>
      <c r="D159" s="150"/>
      <c r="E159" s="148"/>
      <c r="F159" s="151"/>
      <c r="G159" s="148"/>
      <c r="H159" s="154"/>
      <c r="I159" s="170"/>
      <c r="J159" s="155"/>
      <c r="K159" s="166"/>
      <c r="L159" s="167"/>
    </row>
    <row r="160" spans="1:12" s="132" customFormat="1" hidden="1">
      <c r="A160" s="148"/>
      <c r="B160" s="148"/>
      <c r="C160" s="149"/>
      <c r="D160" s="150"/>
      <c r="E160" s="148"/>
      <c r="F160" s="151"/>
      <c r="G160" s="148"/>
      <c r="H160" s="154"/>
      <c r="I160" s="170"/>
      <c r="J160" s="155"/>
      <c r="K160" s="166"/>
      <c r="L160" s="167"/>
    </row>
    <row r="161" spans="1:12" s="132" customFormat="1" hidden="1">
      <c r="A161" s="148"/>
      <c r="B161" s="148"/>
      <c r="C161" s="149"/>
      <c r="D161" s="150"/>
      <c r="E161" s="148"/>
      <c r="F161" s="151"/>
      <c r="G161" s="148"/>
      <c r="H161" s="154"/>
      <c r="I161" s="170"/>
      <c r="J161" s="155"/>
      <c r="K161" s="166"/>
      <c r="L161" s="167"/>
    </row>
    <row r="162" spans="1:12" s="132" customFormat="1" hidden="1">
      <c r="A162" s="148"/>
      <c r="B162" s="148"/>
      <c r="C162" s="149"/>
      <c r="D162" s="150"/>
      <c r="E162" s="148"/>
      <c r="F162" s="151"/>
      <c r="G162" s="148"/>
      <c r="H162" s="154"/>
      <c r="I162" s="170"/>
      <c r="J162" s="155"/>
      <c r="K162" s="166"/>
      <c r="L162" s="167"/>
    </row>
    <row r="163" spans="1:12" s="132" customFormat="1" hidden="1">
      <c r="A163" s="148"/>
      <c r="B163" s="148"/>
      <c r="C163" s="149"/>
      <c r="D163" s="150"/>
      <c r="E163" s="148"/>
      <c r="F163" s="151"/>
      <c r="G163" s="148"/>
      <c r="H163" s="154"/>
      <c r="I163" s="170"/>
      <c r="J163" s="155"/>
      <c r="K163" s="166"/>
      <c r="L163" s="167"/>
    </row>
    <row r="164" spans="1:12" s="132" customFormat="1" hidden="1">
      <c r="A164" s="148"/>
      <c r="B164" s="148"/>
      <c r="C164" s="149"/>
      <c r="D164" s="150"/>
      <c r="E164" s="148"/>
      <c r="F164" s="151"/>
      <c r="G164" s="148"/>
      <c r="H164" s="154"/>
      <c r="I164" s="170"/>
      <c r="J164" s="155"/>
      <c r="K164" s="166"/>
      <c r="L164" s="167"/>
    </row>
    <row r="165" spans="1:12" s="132" customFormat="1" hidden="1">
      <c r="A165" s="148"/>
      <c r="B165" s="148"/>
      <c r="C165" s="149"/>
      <c r="D165" s="150"/>
      <c r="E165" s="148"/>
      <c r="F165" s="151"/>
      <c r="G165" s="148"/>
      <c r="H165" s="154"/>
      <c r="I165" s="170"/>
      <c r="J165" s="155"/>
      <c r="K165" s="166"/>
      <c r="L165" s="167"/>
    </row>
    <row r="166" spans="1:12" s="132" customFormat="1" hidden="1">
      <c r="A166" s="148"/>
      <c r="B166" s="148"/>
      <c r="C166" s="149"/>
      <c r="D166" s="150"/>
      <c r="E166" s="148"/>
      <c r="F166" s="151"/>
      <c r="G166" s="148"/>
      <c r="H166" s="154"/>
      <c r="I166" s="170"/>
      <c r="J166" s="155"/>
      <c r="K166" s="166"/>
      <c r="L166" s="167"/>
    </row>
    <row r="167" spans="1:12" s="132" customFormat="1" hidden="1">
      <c r="A167" s="148"/>
      <c r="B167" s="148"/>
      <c r="C167" s="149"/>
      <c r="D167" s="150"/>
      <c r="E167" s="148"/>
      <c r="F167" s="151"/>
      <c r="G167" s="148"/>
      <c r="H167" s="154"/>
      <c r="I167" s="170"/>
      <c r="J167" s="155"/>
      <c r="K167" s="166"/>
      <c r="L167" s="167"/>
    </row>
    <row r="168" spans="1:12" s="132" customFormat="1" hidden="1">
      <c r="A168" s="148"/>
      <c r="B168" s="148"/>
      <c r="C168" s="149"/>
      <c r="D168" s="150"/>
      <c r="E168" s="148"/>
      <c r="F168" s="151"/>
      <c r="G168" s="148"/>
      <c r="H168" s="154"/>
      <c r="I168" s="170"/>
      <c r="J168" s="155"/>
      <c r="K168" s="166"/>
      <c r="L168" s="167"/>
    </row>
    <row r="169" spans="1:12" s="132" customFormat="1" hidden="1">
      <c r="A169" s="148"/>
      <c r="B169" s="148"/>
      <c r="C169" s="149"/>
      <c r="D169" s="150"/>
      <c r="E169" s="148"/>
      <c r="F169" s="151"/>
      <c r="G169" s="148"/>
      <c r="H169" s="154"/>
      <c r="I169" s="170"/>
      <c r="J169" s="155"/>
      <c r="K169" s="166"/>
      <c r="L169" s="167"/>
    </row>
    <row r="170" spans="1:12" s="132" customFormat="1" hidden="1">
      <c r="A170" s="148"/>
      <c r="B170" s="148"/>
      <c r="C170" s="149"/>
      <c r="D170" s="150"/>
      <c r="E170" s="148"/>
      <c r="F170" s="151"/>
      <c r="G170" s="148"/>
      <c r="H170" s="154"/>
      <c r="I170" s="170"/>
      <c r="J170" s="155"/>
      <c r="K170" s="166"/>
      <c r="L170" s="167"/>
    </row>
    <row r="171" spans="1:12" s="132" customFormat="1" hidden="1">
      <c r="A171" s="148"/>
      <c r="B171" s="148"/>
      <c r="C171" s="149"/>
      <c r="D171" s="150"/>
      <c r="E171" s="148"/>
      <c r="F171" s="151"/>
      <c r="G171" s="148"/>
      <c r="H171" s="154"/>
      <c r="I171" s="170"/>
      <c r="J171" s="155"/>
      <c r="K171" s="166"/>
      <c r="L171" s="167"/>
    </row>
    <row r="172" spans="1:12" s="132" customFormat="1" hidden="1">
      <c r="A172" s="148"/>
      <c r="B172" s="148"/>
      <c r="C172" s="149"/>
      <c r="D172" s="150"/>
      <c r="E172" s="148"/>
      <c r="F172" s="151"/>
      <c r="G172" s="148"/>
      <c r="H172" s="154"/>
      <c r="I172" s="170"/>
      <c r="J172" s="155"/>
      <c r="K172" s="166"/>
      <c r="L172" s="167"/>
    </row>
    <row r="173" spans="1:12" s="132" customFormat="1" hidden="1">
      <c r="A173" s="148"/>
      <c r="B173" s="148"/>
      <c r="C173" s="149"/>
      <c r="D173" s="150"/>
      <c r="E173" s="148"/>
      <c r="F173" s="151"/>
      <c r="G173" s="148"/>
      <c r="H173" s="154"/>
      <c r="I173" s="170"/>
      <c r="J173" s="155"/>
      <c r="K173" s="166"/>
      <c r="L173" s="167"/>
    </row>
    <row r="174" spans="1:12" s="132" customFormat="1" hidden="1">
      <c r="A174" s="148"/>
      <c r="B174" s="148"/>
      <c r="C174" s="149"/>
      <c r="D174" s="150"/>
      <c r="E174" s="148"/>
      <c r="F174" s="151"/>
      <c r="G174" s="148"/>
      <c r="H174" s="154"/>
      <c r="I174" s="170"/>
      <c r="J174" s="155"/>
      <c r="K174" s="166"/>
      <c r="L174" s="167"/>
    </row>
    <row r="175" spans="1:12" s="132" customFormat="1" hidden="1">
      <c r="A175" s="148"/>
      <c r="B175" s="148"/>
      <c r="C175" s="149"/>
      <c r="D175" s="150"/>
      <c r="E175" s="148"/>
      <c r="F175" s="151"/>
      <c r="G175" s="148"/>
      <c r="H175" s="154"/>
      <c r="I175" s="170"/>
      <c r="J175" s="155"/>
      <c r="K175" s="166"/>
      <c r="L175" s="167"/>
    </row>
    <row r="176" spans="1:12" s="132" customFormat="1" hidden="1">
      <c r="A176" s="148"/>
      <c r="B176" s="148"/>
      <c r="C176" s="149"/>
      <c r="D176" s="150"/>
      <c r="E176" s="148"/>
      <c r="F176" s="151"/>
      <c r="G176" s="148"/>
      <c r="H176" s="154"/>
      <c r="I176" s="170"/>
      <c r="J176" s="155"/>
      <c r="K176" s="166"/>
      <c r="L176" s="167"/>
    </row>
    <row r="177" spans="1:14" s="132" customFormat="1" hidden="1">
      <c r="A177" s="148"/>
      <c r="B177" s="148"/>
      <c r="C177" s="149"/>
      <c r="D177" s="150"/>
      <c r="E177" s="148"/>
      <c r="F177" s="151"/>
      <c r="G177" s="148"/>
      <c r="H177" s="154"/>
      <c r="I177" s="170"/>
      <c r="J177" s="155"/>
      <c r="K177" s="166"/>
      <c r="L177" s="167"/>
    </row>
    <row r="178" spans="1:14" s="132" customFormat="1" hidden="1">
      <c r="A178" s="148"/>
      <c r="B178" s="148"/>
      <c r="C178" s="149"/>
      <c r="D178" s="150"/>
      <c r="E178" s="148"/>
      <c r="F178" s="151"/>
      <c r="G178" s="148"/>
      <c r="H178" s="154"/>
      <c r="I178" s="170"/>
      <c r="J178" s="155"/>
      <c r="K178" s="166"/>
      <c r="L178" s="167"/>
    </row>
    <row r="179" spans="1:14" s="132" customFormat="1" hidden="1">
      <c r="A179" s="148"/>
      <c r="B179" s="148"/>
      <c r="C179" s="149"/>
      <c r="D179" s="150"/>
      <c r="E179" s="148"/>
      <c r="F179" s="151"/>
      <c r="G179" s="148"/>
      <c r="H179" s="154"/>
      <c r="I179" s="170"/>
      <c r="J179" s="155"/>
      <c r="K179" s="166"/>
      <c r="L179" s="167"/>
    </row>
    <row r="180" spans="1:14" ht="22.5" customHeight="1">
      <c r="A180" s="1323" t="s">
        <v>4</v>
      </c>
      <c r="B180" s="1323"/>
      <c r="C180" s="1323"/>
      <c r="D180" s="1323"/>
      <c r="E180" s="1323"/>
      <c r="F180" s="1323"/>
      <c r="G180" s="1323"/>
      <c r="H180" s="1323"/>
      <c r="I180" s="1323"/>
      <c r="J180" s="1323"/>
      <c r="K180" s="175"/>
      <c r="L180" s="176">
        <f>SUM(L9:L179)</f>
        <v>1094088832</v>
      </c>
      <c r="M180" s="139"/>
      <c r="N180" s="139"/>
    </row>
    <row r="182" spans="1:14">
      <c r="G182" s="174"/>
    </row>
    <row r="183" spans="1:14" ht="15.75">
      <c r="B183" s="1324" t="s">
        <v>4073</v>
      </c>
      <c r="C183" s="1324"/>
      <c r="E183" s="174"/>
      <c r="G183" s="174"/>
      <c r="H183" s="1325" t="s">
        <v>4074</v>
      </c>
      <c r="I183" s="1325"/>
      <c r="J183" s="1325"/>
      <c r="L183" s="177"/>
    </row>
    <row r="184" spans="1:14" ht="15.75">
      <c r="B184" s="1324" t="s">
        <v>4075</v>
      </c>
      <c r="C184" s="1324"/>
      <c r="E184" s="174"/>
      <c r="I184" s="178" t="s">
        <v>4076</v>
      </c>
      <c r="J184" s="178"/>
      <c r="L184" s="179"/>
    </row>
    <row r="189" spans="1:14">
      <c r="B189" s="1326" t="s">
        <v>4077</v>
      </c>
      <c r="C189" s="1326"/>
      <c r="I189" s="135" t="s">
        <v>4078</v>
      </c>
      <c r="L189" s="180"/>
    </row>
  </sheetData>
  <mergeCells count="17">
    <mergeCell ref="B183:C183"/>
    <mergeCell ref="H183:J183"/>
    <mergeCell ref="B184:C184"/>
    <mergeCell ref="B189:C189"/>
    <mergeCell ref="A7:A8"/>
    <mergeCell ref="B7:B8"/>
    <mergeCell ref="C7:C8"/>
    <mergeCell ref="F7:F8"/>
    <mergeCell ref="G7:G8"/>
    <mergeCell ref="H7:H8"/>
    <mergeCell ref="I7:I8"/>
    <mergeCell ref="J7:J8"/>
    <mergeCell ref="A4:L4"/>
    <mergeCell ref="A5:L5"/>
    <mergeCell ref="D7:E7"/>
    <mergeCell ref="K7:L7"/>
    <mergeCell ref="A180:J180"/>
  </mergeCells>
  <printOptions horizontalCentered="1"/>
  <pageMargins left="0" right="0" top="0.196527777777778" bottom="0.196527777777778" header="0.196527777777778" footer="0.196527777777778"/>
  <pageSetup paperSize="9" scale="60" orientation="landscape" horizontalDpi="180" verticalDpi="180" r:id="rId1"/>
  <rowBreaks count="1" manualBreakCount="1">
    <brk id="62" max="11" man="1"/>
  </rowBreaks>
  <colBreaks count="1" manualBreakCount="1">
    <brk id="12" max="1048575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358"/>
  <sheetViews>
    <sheetView zoomScale="70" zoomScaleNormal="70" workbookViewId="0">
      <selection activeCell="I37" sqref="I37"/>
    </sheetView>
  </sheetViews>
  <sheetFormatPr defaultColWidth="9" defaultRowHeight="15"/>
  <cols>
    <col min="1" max="1" width="6.7109375" customWidth="1"/>
    <col min="2" max="2" width="6.28515625" customWidth="1"/>
    <col min="3" max="4" width="10.7109375" customWidth="1"/>
    <col min="6" max="6" width="12.28515625" customWidth="1"/>
    <col min="7" max="7" width="10.7109375" customWidth="1"/>
    <col min="8" max="8" width="11.42578125" customWidth="1"/>
    <col min="9" max="9" width="68.7109375" style="119" customWidth="1"/>
    <col min="10" max="10" width="15.85546875" customWidth="1"/>
    <col min="11" max="11" width="20" customWidth="1"/>
    <col min="12" max="12" width="10.140625" customWidth="1"/>
    <col min="14" max="14" width="13.140625" customWidth="1"/>
    <col min="15" max="15" width="12.85546875" customWidth="1"/>
    <col min="18" max="18" width="19" customWidth="1"/>
    <col min="19" max="19" width="22.28515625" customWidth="1"/>
    <col min="21" max="21" width="13.28515625" customWidth="1"/>
    <col min="22" max="22" width="18.5703125" style="120" customWidth="1"/>
  </cols>
  <sheetData>
    <row r="2" spans="1:22" s="118" customFormat="1" ht="25.5" customHeight="1">
      <c r="A2" s="121" t="s">
        <v>601</v>
      </c>
      <c r="B2" s="121" t="s">
        <v>602</v>
      </c>
      <c r="C2" s="121" t="s">
        <v>603</v>
      </c>
      <c r="D2" s="121" t="s">
        <v>604</v>
      </c>
      <c r="E2" s="121" t="s">
        <v>605</v>
      </c>
      <c r="F2" s="121" t="s">
        <v>606</v>
      </c>
      <c r="G2" s="121" t="s">
        <v>607</v>
      </c>
      <c r="H2" s="121" t="s">
        <v>608</v>
      </c>
      <c r="I2" s="121" t="s">
        <v>609</v>
      </c>
      <c r="J2" s="121" t="s">
        <v>610</v>
      </c>
      <c r="K2" s="121" t="s">
        <v>611</v>
      </c>
      <c r="L2" s="121" t="s">
        <v>612</v>
      </c>
      <c r="M2" s="121" t="s">
        <v>613</v>
      </c>
      <c r="N2" s="121" t="s">
        <v>614</v>
      </c>
      <c r="O2" s="121" t="s">
        <v>615</v>
      </c>
      <c r="P2" s="121" t="s">
        <v>616</v>
      </c>
      <c r="Q2" s="121" t="s">
        <v>617</v>
      </c>
      <c r="R2" s="121" t="s">
        <v>618</v>
      </c>
      <c r="S2" s="121" t="s">
        <v>619</v>
      </c>
      <c r="T2" s="121" t="s">
        <v>615</v>
      </c>
      <c r="U2" s="128" t="s">
        <v>4079</v>
      </c>
      <c r="V2" s="129"/>
    </row>
    <row r="3" spans="1:22">
      <c r="A3" s="122" t="s">
        <v>622</v>
      </c>
      <c r="B3" s="122" t="s">
        <v>623</v>
      </c>
      <c r="C3" s="122" t="s">
        <v>624</v>
      </c>
      <c r="D3" s="122" t="s">
        <v>1172</v>
      </c>
      <c r="E3" s="122"/>
      <c r="F3" s="122"/>
      <c r="G3" s="122" t="s">
        <v>79</v>
      </c>
      <c r="H3" s="122" t="s">
        <v>1173</v>
      </c>
      <c r="I3" s="123" t="s">
        <v>1174</v>
      </c>
      <c r="J3" s="122" t="s">
        <v>634</v>
      </c>
      <c r="K3" s="124">
        <v>41605.434722222199</v>
      </c>
      <c r="L3" s="122" t="s">
        <v>630</v>
      </c>
      <c r="M3" s="125">
        <v>2</v>
      </c>
      <c r="N3" s="122"/>
      <c r="O3" s="125">
        <v>21750300</v>
      </c>
      <c r="P3" s="122">
        <v>1</v>
      </c>
      <c r="Q3" s="122" t="s">
        <v>632</v>
      </c>
      <c r="R3" s="124">
        <v>41605.456655092603</v>
      </c>
      <c r="S3" s="125">
        <v>-2</v>
      </c>
      <c r="T3" s="122">
        <v>21750300</v>
      </c>
      <c r="U3" s="122">
        <f>R3-K3</f>
        <v>2.1932870404270943E-2</v>
      </c>
      <c r="V3" s="130" t="s">
        <v>4080</v>
      </c>
    </row>
    <row r="4" spans="1:22">
      <c r="A4" s="122" t="s">
        <v>622</v>
      </c>
      <c r="B4" s="122" t="s">
        <v>623</v>
      </c>
      <c r="C4" s="122" t="s">
        <v>624</v>
      </c>
      <c r="D4" s="122" t="s">
        <v>1463</v>
      </c>
      <c r="E4" s="122" t="s">
        <v>4081</v>
      </c>
      <c r="F4" s="122">
        <v>1</v>
      </c>
      <c r="G4" s="122" t="s">
        <v>79</v>
      </c>
      <c r="H4" s="122" t="s">
        <v>4082</v>
      </c>
      <c r="I4" s="123" t="s">
        <v>356</v>
      </c>
      <c r="J4" s="122" t="s">
        <v>634</v>
      </c>
      <c r="K4" s="124">
        <v>41586.416192129604</v>
      </c>
      <c r="L4" s="122" t="s">
        <v>630</v>
      </c>
      <c r="M4" s="125">
        <v>14</v>
      </c>
      <c r="N4" s="122" t="s">
        <v>631</v>
      </c>
      <c r="O4" s="125">
        <v>0</v>
      </c>
      <c r="P4" s="122">
        <v>1</v>
      </c>
      <c r="Q4" s="122"/>
      <c r="R4" s="122"/>
      <c r="S4" s="122"/>
      <c r="T4" s="122"/>
      <c r="U4" s="122">
        <f t="shared" ref="U4:U67" si="0">R4-K4</f>
        <v>-41586.416192129604</v>
      </c>
      <c r="V4" s="130" t="s">
        <v>4083</v>
      </c>
    </row>
    <row r="5" spans="1:22">
      <c r="A5" s="122" t="s">
        <v>622</v>
      </c>
      <c r="B5" s="122" t="s">
        <v>623</v>
      </c>
      <c r="C5" s="122" t="s">
        <v>624</v>
      </c>
      <c r="D5" s="122" t="s">
        <v>1463</v>
      </c>
      <c r="E5" s="122" t="s">
        <v>4081</v>
      </c>
      <c r="F5" s="122">
        <v>2</v>
      </c>
      <c r="G5" s="122" t="s">
        <v>79</v>
      </c>
      <c r="H5" s="122" t="s">
        <v>4084</v>
      </c>
      <c r="I5" s="123" t="s">
        <v>358</v>
      </c>
      <c r="J5" s="122" t="s">
        <v>634</v>
      </c>
      <c r="K5" s="124">
        <v>41586.416192129604</v>
      </c>
      <c r="L5" s="122" t="s">
        <v>630</v>
      </c>
      <c r="M5" s="125">
        <v>1</v>
      </c>
      <c r="N5" s="122" t="s">
        <v>631</v>
      </c>
      <c r="O5" s="125">
        <v>0</v>
      </c>
      <c r="P5" s="122">
        <v>1</v>
      </c>
      <c r="Q5" s="122"/>
      <c r="R5" s="122"/>
      <c r="S5" s="122"/>
      <c r="T5" s="122"/>
      <c r="U5" s="122">
        <f t="shared" si="0"/>
        <v>-41586.416192129604</v>
      </c>
      <c r="V5" s="130" t="s">
        <v>4083</v>
      </c>
    </row>
    <row r="6" spans="1:22">
      <c r="A6" s="122" t="s">
        <v>622</v>
      </c>
      <c r="B6" s="122" t="s">
        <v>623</v>
      </c>
      <c r="C6" s="122" t="s">
        <v>624</v>
      </c>
      <c r="D6" s="122" t="s">
        <v>1463</v>
      </c>
      <c r="E6" s="122" t="s">
        <v>1464</v>
      </c>
      <c r="F6" s="122">
        <v>1</v>
      </c>
      <c r="G6" s="122" t="s">
        <v>79</v>
      </c>
      <c r="H6" s="122" t="s">
        <v>627</v>
      </c>
      <c r="I6" s="123" t="s">
        <v>628</v>
      </c>
      <c r="J6" s="122"/>
      <c r="K6" s="124">
        <v>41607.374351851897</v>
      </c>
      <c r="L6" s="122" t="s">
        <v>630</v>
      </c>
      <c r="M6" s="125">
        <v>3</v>
      </c>
      <c r="N6" s="122" t="s">
        <v>631</v>
      </c>
      <c r="O6" s="125">
        <v>313500</v>
      </c>
      <c r="P6" s="122">
        <v>1</v>
      </c>
      <c r="Q6" s="122"/>
      <c r="R6" s="122"/>
      <c r="S6" s="122"/>
      <c r="T6" s="122"/>
      <c r="U6" s="122">
        <f t="shared" si="0"/>
        <v>-41607.374351851897</v>
      </c>
      <c r="V6" s="130" t="s">
        <v>4083</v>
      </c>
    </row>
    <row r="7" spans="1:22">
      <c r="A7" s="122" t="s">
        <v>622</v>
      </c>
      <c r="B7" s="122" t="s">
        <v>623</v>
      </c>
      <c r="C7" s="122" t="s">
        <v>624</v>
      </c>
      <c r="D7" s="122" t="s">
        <v>1463</v>
      </c>
      <c r="E7" s="122" t="s">
        <v>1464</v>
      </c>
      <c r="F7" s="122">
        <v>2</v>
      </c>
      <c r="G7" s="122" t="s">
        <v>79</v>
      </c>
      <c r="H7" s="122" t="s">
        <v>1465</v>
      </c>
      <c r="I7" s="123" t="s">
        <v>1466</v>
      </c>
      <c r="J7" s="122"/>
      <c r="K7" s="124">
        <v>41607.374351851897</v>
      </c>
      <c r="L7" s="122" t="s">
        <v>630</v>
      </c>
      <c r="M7" s="125">
        <v>24</v>
      </c>
      <c r="N7" s="122" t="s">
        <v>725</v>
      </c>
      <c r="O7" s="125">
        <v>498960</v>
      </c>
      <c r="P7" s="122">
        <v>1</v>
      </c>
      <c r="Q7" s="122"/>
      <c r="R7" s="122"/>
      <c r="S7" s="122"/>
      <c r="T7" s="122"/>
      <c r="U7" s="122">
        <f t="shared" si="0"/>
        <v>-41607.374351851897</v>
      </c>
      <c r="V7" s="130" t="s">
        <v>4083</v>
      </c>
    </row>
    <row r="8" spans="1:22">
      <c r="A8" s="122" t="s">
        <v>622</v>
      </c>
      <c r="B8" s="122" t="s">
        <v>623</v>
      </c>
      <c r="C8" s="122" t="s">
        <v>624</v>
      </c>
      <c r="D8" s="122" t="s">
        <v>1609</v>
      </c>
      <c r="E8" s="122"/>
      <c r="F8" s="122"/>
      <c r="G8" s="122" t="s">
        <v>79</v>
      </c>
      <c r="H8" s="122" t="s">
        <v>1610</v>
      </c>
      <c r="I8" s="123" t="s">
        <v>1611</v>
      </c>
      <c r="J8" s="122" t="s">
        <v>634</v>
      </c>
      <c r="K8" s="124">
        <v>41596.575416666703</v>
      </c>
      <c r="L8" s="122" t="s">
        <v>630</v>
      </c>
      <c r="M8" s="125">
        <v>1</v>
      </c>
      <c r="N8" s="122"/>
      <c r="O8" s="125">
        <v>21400000</v>
      </c>
      <c r="P8" s="122">
        <v>1</v>
      </c>
      <c r="Q8" s="122"/>
      <c r="R8" s="122"/>
      <c r="S8" s="122"/>
      <c r="T8" s="122"/>
      <c r="U8" s="122">
        <f t="shared" si="0"/>
        <v>-41596.575416666703</v>
      </c>
      <c r="V8" s="130" t="s">
        <v>4083</v>
      </c>
    </row>
    <row r="9" spans="1:22">
      <c r="A9" s="122" t="s">
        <v>622</v>
      </c>
      <c r="B9" s="122" t="s">
        <v>623</v>
      </c>
      <c r="C9" s="122" t="s">
        <v>624</v>
      </c>
      <c r="D9" s="122" t="s">
        <v>2241</v>
      </c>
      <c r="E9" s="122" t="s">
        <v>2244</v>
      </c>
      <c r="F9" s="122">
        <v>1</v>
      </c>
      <c r="G9" s="122" t="s">
        <v>79</v>
      </c>
      <c r="H9" s="122" t="s">
        <v>785</v>
      </c>
      <c r="I9" s="123" t="s">
        <v>786</v>
      </c>
      <c r="J9" s="122" t="s">
        <v>634</v>
      </c>
      <c r="K9" s="124">
        <v>41607.381469907399</v>
      </c>
      <c r="L9" s="122" t="s">
        <v>630</v>
      </c>
      <c r="M9" s="125">
        <v>2</v>
      </c>
      <c r="N9" s="122" t="s">
        <v>631</v>
      </c>
      <c r="O9" s="125">
        <v>640000</v>
      </c>
      <c r="P9" s="122">
        <v>1</v>
      </c>
      <c r="Q9" s="122" t="s">
        <v>632</v>
      </c>
      <c r="R9" s="124">
        <v>41591.310023148202</v>
      </c>
      <c r="S9" s="125">
        <v>-2</v>
      </c>
      <c r="T9" s="122">
        <v>640000</v>
      </c>
      <c r="U9" s="122">
        <f t="shared" si="0"/>
        <v>-16.071446759196988</v>
      </c>
      <c r="V9" s="130" t="s">
        <v>4080</v>
      </c>
    </row>
    <row r="10" spans="1:22">
      <c r="A10" s="122" t="s">
        <v>622</v>
      </c>
      <c r="B10" s="122" t="s">
        <v>623</v>
      </c>
      <c r="C10" s="122" t="s">
        <v>624</v>
      </c>
      <c r="D10" s="122" t="s">
        <v>2422</v>
      </c>
      <c r="E10" s="122"/>
      <c r="F10" s="122"/>
      <c r="G10" s="122" t="s">
        <v>79</v>
      </c>
      <c r="H10" s="122" t="s">
        <v>2423</v>
      </c>
      <c r="I10" s="123" t="s">
        <v>2424</v>
      </c>
      <c r="J10" s="122" t="s">
        <v>634</v>
      </c>
      <c r="K10" s="124">
        <v>41596.660312499997</v>
      </c>
      <c r="L10" s="122" t="s">
        <v>630</v>
      </c>
      <c r="M10" s="125">
        <v>1</v>
      </c>
      <c r="N10" s="122"/>
      <c r="O10" s="125">
        <v>203500000</v>
      </c>
      <c r="P10" s="122">
        <v>1</v>
      </c>
      <c r="Q10" s="122" t="s">
        <v>632</v>
      </c>
      <c r="R10" s="124">
        <v>41596.456782407397</v>
      </c>
      <c r="S10" s="125">
        <v>-1</v>
      </c>
      <c r="T10" s="122">
        <v>203500000</v>
      </c>
      <c r="U10" s="122">
        <f t="shared" si="0"/>
        <v>-0.20353009259997634</v>
      </c>
      <c r="V10" s="130" t="s">
        <v>4080</v>
      </c>
    </row>
    <row r="11" spans="1:22">
      <c r="A11" s="122" t="s">
        <v>622</v>
      </c>
      <c r="B11" s="122" t="s">
        <v>623</v>
      </c>
      <c r="C11" s="122" t="s">
        <v>624</v>
      </c>
      <c r="D11" s="122" t="s">
        <v>2455</v>
      </c>
      <c r="E11" s="122"/>
      <c r="F11" s="122"/>
      <c r="G11" s="122" t="s">
        <v>79</v>
      </c>
      <c r="H11" s="122" t="s">
        <v>2456</v>
      </c>
      <c r="I11" s="123" t="s">
        <v>2457</v>
      </c>
      <c r="J11" s="122" t="s">
        <v>634</v>
      </c>
      <c r="K11" s="124">
        <v>41596.342708333301</v>
      </c>
      <c r="L11" s="122" t="s">
        <v>630</v>
      </c>
      <c r="M11" s="125">
        <v>1</v>
      </c>
      <c r="N11" s="122"/>
      <c r="O11" s="125">
        <v>10711250</v>
      </c>
      <c r="P11" s="122">
        <v>1</v>
      </c>
      <c r="Q11" s="122" t="s">
        <v>632</v>
      </c>
      <c r="R11" s="124">
        <v>41592.387395833299</v>
      </c>
      <c r="S11" s="125">
        <v>-1</v>
      </c>
      <c r="T11" s="122">
        <v>10711250</v>
      </c>
      <c r="U11" s="122">
        <f t="shared" si="0"/>
        <v>-3.9553125000020373</v>
      </c>
      <c r="V11" s="130" t="s">
        <v>4080</v>
      </c>
    </row>
    <row r="12" spans="1:22">
      <c r="A12" s="122" t="s">
        <v>622</v>
      </c>
      <c r="B12" s="122" t="s">
        <v>623</v>
      </c>
      <c r="C12" s="122" t="s">
        <v>624</v>
      </c>
      <c r="D12" s="122" t="s">
        <v>2571</v>
      </c>
      <c r="E12" s="122"/>
      <c r="F12" s="122"/>
      <c r="G12" s="122" t="s">
        <v>79</v>
      </c>
      <c r="H12" s="122" t="s">
        <v>2572</v>
      </c>
      <c r="I12" s="123" t="s">
        <v>2573</v>
      </c>
      <c r="J12" s="122" t="s">
        <v>634</v>
      </c>
      <c r="K12" s="124">
        <v>41590.578518518501</v>
      </c>
      <c r="L12" s="122" t="s">
        <v>630</v>
      </c>
      <c r="M12" s="125">
        <v>6</v>
      </c>
      <c r="N12" s="122"/>
      <c r="O12" s="125">
        <v>18624000</v>
      </c>
      <c r="P12" s="122">
        <v>1</v>
      </c>
      <c r="Q12" s="122" t="s">
        <v>632</v>
      </c>
      <c r="R12" s="124">
        <v>41586.453287037002</v>
      </c>
      <c r="S12" s="125">
        <v>-6</v>
      </c>
      <c r="T12" s="122">
        <v>18624000</v>
      </c>
      <c r="U12" s="122">
        <f t="shared" si="0"/>
        <v>-4.1252314814992133</v>
      </c>
      <c r="V12" s="130" t="s">
        <v>4080</v>
      </c>
    </row>
    <row r="13" spans="1:22">
      <c r="A13" s="122" t="s">
        <v>622</v>
      </c>
      <c r="B13" s="122" t="s">
        <v>623</v>
      </c>
      <c r="C13" s="122" t="s">
        <v>624</v>
      </c>
      <c r="D13" s="122" t="s">
        <v>2571</v>
      </c>
      <c r="E13" s="122"/>
      <c r="F13" s="122"/>
      <c r="G13" s="122" t="s">
        <v>79</v>
      </c>
      <c r="H13" s="122" t="s">
        <v>2574</v>
      </c>
      <c r="I13" s="123" t="s">
        <v>2575</v>
      </c>
      <c r="J13" s="122" t="s">
        <v>634</v>
      </c>
      <c r="K13" s="124">
        <v>41590.579016203701</v>
      </c>
      <c r="L13" s="122" t="s">
        <v>630</v>
      </c>
      <c r="M13" s="125">
        <v>2</v>
      </c>
      <c r="N13" s="122"/>
      <c r="O13" s="125">
        <v>5432000</v>
      </c>
      <c r="P13" s="122">
        <v>1</v>
      </c>
      <c r="Q13" s="122" t="s">
        <v>632</v>
      </c>
      <c r="R13" s="124">
        <v>41586.453287037002</v>
      </c>
      <c r="S13" s="125">
        <v>-2</v>
      </c>
      <c r="T13" s="122">
        <v>5432000</v>
      </c>
      <c r="U13" s="122">
        <f t="shared" si="0"/>
        <v>-4.1257291666988749</v>
      </c>
      <c r="V13" s="130" t="s">
        <v>4080</v>
      </c>
    </row>
    <row r="14" spans="1:22" ht="15" customHeight="1">
      <c r="A14" s="122" t="s">
        <v>622</v>
      </c>
      <c r="B14" s="122" t="s">
        <v>623</v>
      </c>
      <c r="C14" s="122" t="s">
        <v>624</v>
      </c>
      <c r="D14" s="122" t="s">
        <v>2754</v>
      </c>
      <c r="E14" s="122" t="s">
        <v>2756</v>
      </c>
      <c r="F14" s="122">
        <v>2</v>
      </c>
      <c r="G14" s="122" t="s">
        <v>79</v>
      </c>
      <c r="H14" s="122" t="s">
        <v>2757</v>
      </c>
      <c r="I14" s="126" t="s">
        <v>2758</v>
      </c>
      <c r="J14" s="122"/>
      <c r="K14" s="124">
        <v>41590.457465277803</v>
      </c>
      <c r="L14" s="122" t="s">
        <v>630</v>
      </c>
      <c r="M14" s="125">
        <v>1</v>
      </c>
      <c r="N14" s="122" t="s">
        <v>631</v>
      </c>
      <c r="O14" s="125">
        <v>98010</v>
      </c>
      <c r="P14" s="122">
        <v>1</v>
      </c>
      <c r="Q14" s="122" t="s">
        <v>632</v>
      </c>
      <c r="R14" s="124">
        <v>41564.650497685201</v>
      </c>
      <c r="S14" s="125">
        <v>-2</v>
      </c>
      <c r="T14" s="122">
        <v>196020</v>
      </c>
      <c r="U14" s="122">
        <f t="shared" si="0"/>
        <v>-25.806967592601723</v>
      </c>
      <c r="V14" s="130" t="s">
        <v>4080</v>
      </c>
    </row>
    <row r="15" spans="1:22" ht="15" customHeight="1">
      <c r="A15" s="122" t="s">
        <v>622</v>
      </c>
      <c r="B15" s="122" t="s">
        <v>623</v>
      </c>
      <c r="C15" s="122" t="s">
        <v>624</v>
      </c>
      <c r="D15" s="122" t="s">
        <v>2754</v>
      </c>
      <c r="E15" s="122" t="s">
        <v>2756</v>
      </c>
      <c r="F15" s="122">
        <v>2</v>
      </c>
      <c r="G15" s="122" t="s">
        <v>79</v>
      </c>
      <c r="H15" s="122" t="s">
        <v>2757</v>
      </c>
      <c r="I15" s="126" t="s">
        <v>2758</v>
      </c>
      <c r="J15" s="122"/>
      <c r="K15" s="124">
        <v>41590.457465277803</v>
      </c>
      <c r="L15" s="122" t="s">
        <v>630</v>
      </c>
      <c r="M15" s="125">
        <v>1</v>
      </c>
      <c r="N15" s="122" t="s">
        <v>631</v>
      </c>
      <c r="O15" s="125">
        <v>98010</v>
      </c>
      <c r="P15" s="122">
        <v>2</v>
      </c>
      <c r="Q15" s="122" t="s">
        <v>632</v>
      </c>
      <c r="R15" s="124">
        <v>41584.647152777798</v>
      </c>
      <c r="S15" s="125">
        <v>-1</v>
      </c>
      <c r="T15" s="122">
        <v>98010</v>
      </c>
      <c r="U15" s="122">
        <f t="shared" si="0"/>
        <v>-5.8103125000052387</v>
      </c>
      <c r="V15" s="130" t="s">
        <v>4080</v>
      </c>
    </row>
    <row r="16" spans="1:22">
      <c r="A16" s="122" t="s">
        <v>622</v>
      </c>
      <c r="B16" s="122" t="s">
        <v>623</v>
      </c>
      <c r="C16" s="122" t="s">
        <v>624</v>
      </c>
      <c r="D16" s="122" t="s">
        <v>2754</v>
      </c>
      <c r="E16" s="122" t="s">
        <v>2756</v>
      </c>
      <c r="F16" s="122">
        <v>2</v>
      </c>
      <c r="G16" s="122" t="s">
        <v>79</v>
      </c>
      <c r="H16" s="122" t="s">
        <v>2757</v>
      </c>
      <c r="I16" s="123" t="s">
        <v>2758</v>
      </c>
      <c r="J16" s="122"/>
      <c r="K16" s="124">
        <v>41590.457465277803</v>
      </c>
      <c r="L16" s="122" t="s">
        <v>630</v>
      </c>
      <c r="M16" s="125">
        <v>1</v>
      </c>
      <c r="N16" s="122" t="s">
        <v>631</v>
      </c>
      <c r="O16" s="125">
        <v>98010</v>
      </c>
      <c r="P16" s="122">
        <v>3</v>
      </c>
      <c r="Q16" s="122" t="s">
        <v>632</v>
      </c>
      <c r="R16" s="124">
        <v>41599.596423611103</v>
      </c>
      <c r="S16" s="125">
        <v>-1</v>
      </c>
      <c r="T16" s="122">
        <v>98010</v>
      </c>
      <c r="U16" s="122">
        <f t="shared" si="0"/>
        <v>9.138958333300252</v>
      </c>
      <c r="V16" s="130" t="s">
        <v>4083</v>
      </c>
    </row>
    <row r="17" spans="1:22">
      <c r="A17" s="122" t="s">
        <v>622</v>
      </c>
      <c r="B17" s="122" t="s">
        <v>623</v>
      </c>
      <c r="C17" s="122" t="s">
        <v>624</v>
      </c>
      <c r="D17" s="122" t="s">
        <v>2754</v>
      </c>
      <c r="E17" s="122" t="s">
        <v>2756</v>
      </c>
      <c r="F17" s="122">
        <v>3</v>
      </c>
      <c r="G17" s="122" t="s">
        <v>79</v>
      </c>
      <c r="H17" s="122" t="s">
        <v>2759</v>
      </c>
      <c r="I17" s="123" t="s">
        <v>533</v>
      </c>
      <c r="J17" s="122" t="s">
        <v>634</v>
      </c>
      <c r="K17" s="124">
        <v>41590.457465277803</v>
      </c>
      <c r="L17" s="122" t="s">
        <v>630</v>
      </c>
      <c r="M17" s="125">
        <v>1</v>
      </c>
      <c r="N17" s="122" t="s">
        <v>631</v>
      </c>
      <c r="O17" s="125">
        <v>77440</v>
      </c>
      <c r="P17" s="122">
        <v>1</v>
      </c>
      <c r="Q17" s="122" t="s">
        <v>632</v>
      </c>
      <c r="R17" s="124">
        <v>41564.650497685201</v>
      </c>
      <c r="S17" s="125">
        <v>-2</v>
      </c>
      <c r="T17" s="122">
        <v>156750</v>
      </c>
      <c r="U17" s="122">
        <f t="shared" si="0"/>
        <v>-25.806967592601723</v>
      </c>
      <c r="V17" s="130" t="s">
        <v>4080</v>
      </c>
    </row>
    <row r="18" spans="1:22">
      <c r="A18" s="122" t="s">
        <v>622</v>
      </c>
      <c r="B18" s="122" t="s">
        <v>623</v>
      </c>
      <c r="C18" s="122" t="s">
        <v>624</v>
      </c>
      <c r="D18" s="122" t="s">
        <v>2754</v>
      </c>
      <c r="E18" s="122" t="s">
        <v>2756</v>
      </c>
      <c r="F18" s="122">
        <v>3</v>
      </c>
      <c r="G18" s="122" t="s">
        <v>79</v>
      </c>
      <c r="H18" s="122" t="s">
        <v>2759</v>
      </c>
      <c r="I18" s="123" t="s">
        <v>533</v>
      </c>
      <c r="J18" s="122" t="s">
        <v>634</v>
      </c>
      <c r="K18" s="124">
        <v>41590.457465277803</v>
      </c>
      <c r="L18" s="122" t="s">
        <v>630</v>
      </c>
      <c r="M18" s="125">
        <v>1</v>
      </c>
      <c r="N18" s="122" t="s">
        <v>631</v>
      </c>
      <c r="O18" s="125">
        <v>77440</v>
      </c>
      <c r="P18" s="122">
        <v>2</v>
      </c>
      <c r="Q18" s="122" t="s">
        <v>632</v>
      </c>
      <c r="R18" s="124">
        <v>41584.647152777798</v>
      </c>
      <c r="S18" s="125">
        <v>-1</v>
      </c>
      <c r="T18" s="122">
        <v>77440</v>
      </c>
      <c r="U18" s="122">
        <f t="shared" si="0"/>
        <v>-5.8103125000052387</v>
      </c>
      <c r="V18" s="130" t="s">
        <v>4080</v>
      </c>
    </row>
    <row r="19" spans="1:22">
      <c r="A19" s="122" t="s">
        <v>622</v>
      </c>
      <c r="B19" s="122" t="s">
        <v>623</v>
      </c>
      <c r="C19" s="122" t="s">
        <v>624</v>
      </c>
      <c r="D19" s="122" t="s">
        <v>2754</v>
      </c>
      <c r="E19" s="122" t="s">
        <v>2756</v>
      </c>
      <c r="F19" s="122">
        <v>3</v>
      </c>
      <c r="G19" s="122" t="s">
        <v>79</v>
      </c>
      <c r="H19" s="122" t="s">
        <v>2759</v>
      </c>
      <c r="I19" s="123" t="s">
        <v>533</v>
      </c>
      <c r="J19" s="122" t="s">
        <v>634</v>
      </c>
      <c r="K19" s="124">
        <v>41590.457465277803</v>
      </c>
      <c r="L19" s="122" t="s">
        <v>630</v>
      </c>
      <c r="M19" s="125">
        <v>1</v>
      </c>
      <c r="N19" s="122" t="s">
        <v>631</v>
      </c>
      <c r="O19" s="125">
        <v>77440</v>
      </c>
      <c r="P19" s="122">
        <v>3</v>
      </c>
      <c r="Q19" s="122" t="s">
        <v>632</v>
      </c>
      <c r="R19" s="124">
        <v>41599.596423611103</v>
      </c>
      <c r="S19" s="125">
        <v>-1</v>
      </c>
      <c r="T19" s="122">
        <v>77440</v>
      </c>
      <c r="U19" s="122">
        <f t="shared" si="0"/>
        <v>9.138958333300252</v>
      </c>
      <c r="V19" s="130" t="s">
        <v>4083</v>
      </c>
    </row>
    <row r="20" spans="1:22">
      <c r="A20" s="122" t="s">
        <v>622</v>
      </c>
      <c r="B20" s="122" t="s">
        <v>623</v>
      </c>
      <c r="C20" s="122" t="s">
        <v>624</v>
      </c>
      <c r="D20" s="122" t="s">
        <v>2754</v>
      </c>
      <c r="E20" s="122" t="s">
        <v>2756</v>
      </c>
      <c r="F20" s="122">
        <v>4</v>
      </c>
      <c r="G20" s="122" t="s">
        <v>79</v>
      </c>
      <c r="H20" s="122" t="s">
        <v>2760</v>
      </c>
      <c r="I20" s="123" t="s">
        <v>2761</v>
      </c>
      <c r="J20" s="122" t="s">
        <v>2762</v>
      </c>
      <c r="K20" s="124">
        <v>41590.457465277803</v>
      </c>
      <c r="L20" s="122" t="s">
        <v>630</v>
      </c>
      <c r="M20" s="125">
        <v>1</v>
      </c>
      <c r="N20" s="122" t="s">
        <v>631</v>
      </c>
      <c r="O20" s="125">
        <v>4752000</v>
      </c>
      <c r="P20" s="122">
        <v>1</v>
      </c>
      <c r="Q20" s="122" t="s">
        <v>632</v>
      </c>
      <c r="R20" s="124">
        <v>41564.650497685201</v>
      </c>
      <c r="S20" s="125">
        <v>-2</v>
      </c>
      <c r="T20" s="122">
        <v>9504000</v>
      </c>
      <c r="U20" s="122">
        <f t="shared" si="0"/>
        <v>-25.806967592601723</v>
      </c>
      <c r="V20" s="130" t="s">
        <v>4080</v>
      </c>
    </row>
    <row r="21" spans="1:22">
      <c r="A21" s="122" t="s">
        <v>622</v>
      </c>
      <c r="B21" s="122" t="s">
        <v>623</v>
      </c>
      <c r="C21" s="122" t="s">
        <v>624</v>
      </c>
      <c r="D21" s="122" t="s">
        <v>2754</v>
      </c>
      <c r="E21" s="122" t="s">
        <v>2756</v>
      </c>
      <c r="F21" s="122">
        <v>4</v>
      </c>
      <c r="G21" s="122" t="s">
        <v>79</v>
      </c>
      <c r="H21" s="122" t="s">
        <v>2760</v>
      </c>
      <c r="I21" s="123" t="s">
        <v>2761</v>
      </c>
      <c r="J21" s="122" t="s">
        <v>2762</v>
      </c>
      <c r="K21" s="124">
        <v>41590.457465277803</v>
      </c>
      <c r="L21" s="122" t="s">
        <v>630</v>
      </c>
      <c r="M21" s="125">
        <v>1</v>
      </c>
      <c r="N21" s="122" t="s">
        <v>631</v>
      </c>
      <c r="O21" s="125">
        <v>4752000</v>
      </c>
      <c r="P21" s="122">
        <v>2</v>
      </c>
      <c r="Q21" s="122" t="s">
        <v>632</v>
      </c>
      <c r="R21" s="124">
        <v>41584.647164351903</v>
      </c>
      <c r="S21" s="125">
        <v>-1</v>
      </c>
      <c r="T21" s="122">
        <v>4752000</v>
      </c>
      <c r="U21" s="122">
        <f t="shared" si="0"/>
        <v>-5.8103009258993552</v>
      </c>
      <c r="V21" s="130" t="s">
        <v>4080</v>
      </c>
    </row>
    <row r="22" spans="1:22">
      <c r="A22" s="122" t="s">
        <v>622</v>
      </c>
      <c r="B22" s="122" t="s">
        <v>623</v>
      </c>
      <c r="C22" s="122" t="s">
        <v>624</v>
      </c>
      <c r="D22" s="122" t="s">
        <v>2754</v>
      </c>
      <c r="E22" s="122" t="s">
        <v>2763</v>
      </c>
      <c r="F22" s="122">
        <v>2</v>
      </c>
      <c r="G22" s="122" t="s">
        <v>79</v>
      </c>
      <c r="H22" s="122" t="s">
        <v>2764</v>
      </c>
      <c r="I22" s="123" t="s">
        <v>2765</v>
      </c>
      <c r="J22" s="122"/>
      <c r="K22" s="124">
        <v>41583.667141203703</v>
      </c>
      <c r="L22" s="122" t="s">
        <v>630</v>
      </c>
      <c r="M22" s="125">
        <v>1</v>
      </c>
      <c r="N22" s="122" t="s">
        <v>631</v>
      </c>
      <c r="O22" s="125">
        <v>450450</v>
      </c>
      <c r="P22" s="122">
        <v>1</v>
      </c>
      <c r="Q22" s="122" t="s">
        <v>632</v>
      </c>
      <c r="R22" s="124">
        <v>41579.849236111098</v>
      </c>
      <c r="S22" s="125">
        <v>-1</v>
      </c>
      <c r="T22" s="122">
        <v>450450</v>
      </c>
      <c r="U22" s="122">
        <f t="shared" si="0"/>
        <v>-3.817905092604633</v>
      </c>
      <c r="V22" s="130" t="s">
        <v>4080</v>
      </c>
    </row>
    <row r="23" spans="1:22">
      <c r="A23" s="122" t="s">
        <v>622</v>
      </c>
      <c r="B23" s="122" t="s">
        <v>623</v>
      </c>
      <c r="C23" s="122" t="s">
        <v>624</v>
      </c>
      <c r="D23" s="122" t="s">
        <v>2754</v>
      </c>
      <c r="E23" s="122" t="s">
        <v>2763</v>
      </c>
      <c r="F23" s="122">
        <v>3</v>
      </c>
      <c r="G23" s="122" t="s">
        <v>79</v>
      </c>
      <c r="H23" s="122" t="s">
        <v>2766</v>
      </c>
      <c r="I23" s="123" t="s">
        <v>2767</v>
      </c>
      <c r="J23" s="122"/>
      <c r="K23" s="124">
        <v>41583.667141203703</v>
      </c>
      <c r="L23" s="122" t="s">
        <v>630</v>
      </c>
      <c r="M23" s="125">
        <v>1</v>
      </c>
      <c r="N23" s="122" t="s">
        <v>725</v>
      </c>
      <c r="O23" s="125">
        <v>2153250</v>
      </c>
      <c r="P23" s="122">
        <v>1</v>
      </c>
      <c r="Q23" s="122" t="s">
        <v>632</v>
      </c>
      <c r="R23" s="124">
        <v>41579.849236111098</v>
      </c>
      <c r="S23" s="125">
        <v>-1</v>
      </c>
      <c r="T23" s="122">
        <v>2153250</v>
      </c>
      <c r="U23" s="122">
        <f t="shared" si="0"/>
        <v>-3.817905092604633</v>
      </c>
      <c r="V23" s="130" t="s">
        <v>4080</v>
      </c>
    </row>
    <row r="24" spans="1:22">
      <c r="A24" s="122" t="s">
        <v>622</v>
      </c>
      <c r="B24" s="122" t="s">
        <v>623</v>
      </c>
      <c r="C24" s="122" t="s">
        <v>624</v>
      </c>
      <c r="D24" s="122" t="s">
        <v>2754</v>
      </c>
      <c r="E24" s="122" t="s">
        <v>2768</v>
      </c>
      <c r="F24" s="122">
        <v>1</v>
      </c>
      <c r="G24" s="122" t="s">
        <v>79</v>
      </c>
      <c r="H24" s="122" t="s">
        <v>2759</v>
      </c>
      <c r="I24" s="123" t="s">
        <v>533</v>
      </c>
      <c r="J24" s="122" t="s">
        <v>634</v>
      </c>
      <c r="K24" s="124">
        <v>41604.580393518503</v>
      </c>
      <c r="L24" s="122" t="s">
        <v>630</v>
      </c>
      <c r="M24" s="125">
        <v>1</v>
      </c>
      <c r="N24" s="122" t="s">
        <v>631</v>
      </c>
      <c r="O24" s="125">
        <v>77440</v>
      </c>
      <c r="P24" s="122">
        <v>1</v>
      </c>
      <c r="Q24" s="122" t="s">
        <v>632</v>
      </c>
      <c r="R24" s="124">
        <v>41564.650497685201</v>
      </c>
      <c r="S24" s="125">
        <v>-2</v>
      </c>
      <c r="T24" s="122">
        <v>156750</v>
      </c>
      <c r="U24" s="122">
        <f t="shared" si="0"/>
        <v>-39.929895833301998</v>
      </c>
      <c r="V24" s="130" t="s">
        <v>4080</v>
      </c>
    </row>
    <row r="25" spans="1:22">
      <c r="A25" s="122" t="s">
        <v>622</v>
      </c>
      <c r="B25" s="122" t="s">
        <v>623</v>
      </c>
      <c r="C25" s="122" t="s">
        <v>624</v>
      </c>
      <c r="D25" s="122" t="s">
        <v>2754</v>
      </c>
      <c r="E25" s="122" t="s">
        <v>2768</v>
      </c>
      <c r="F25" s="122">
        <v>1</v>
      </c>
      <c r="G25" s="122" t="s">
        <v>79</v>
      </c>
      <c r="H25" s="122" t="s">
        <v>2759</v>
      </c>
      <c r="I25" s="123" t="s">
        <v>533</v>
      </c>
      <c r="J25" s="122" t="s">
        <v>634</v>
      </c>
      <c r="K25" s="124">
        <v>41604.580393518503</v>
      </c>
      <c r="L25" s="122" t="s">
        <v>630</v>
      </c>
      <c r="M25" s="125">
        <v>1</v>
      </c>
      <c r="N25" s="122" t="s">
        <v>631</v>
      </c>
      <c r="O25" s="125">
        <v>77440</v>
      </c>
      <c r="P25" s="122">
        <v>2</v>
      </c>
      <c r="Q25" s="122" t="s">
        <v>632</v>
      </c>
      <c r="R25" s="124">
        <v>41584.647152777798</v>
      </c>
      <c r="S25" s="125">
        <v>-1</v>
      </c>
      <c r="T25" s="122">
        <v>77440</v>
      </c>
      <c r="U25" s="122">
        <f t="shared" si="0"/>
        <v>-19.933240740705514</v>
      </c>
      <c r="V25" s="130" t="s">
        <v>4080</v>
      </c>
    </row>
    <row r="26" spans="1:22">
      <c r="A26" s="122" t="s">
        <v>622</v>
      </c>
      <c r="B26" s="122" t="s">
        <v>623</v>
      </c>
      <c r="C26" s="122" t="s">
        <v>624</v>
      </c>
      <c r="D26" s="122" t="s">
        <v>2754</v>
      </c>
      <c r="E26" s="122" t="s">
        <v>2768</v>
      </c>
      <c r="F26" s="122">
        <v>1</v>
      </c>
      <c r="G26" s="122" t="s">
        <v>79</v>
      </c>
      <c r="H26" s="122" t="s">
        <v>2759</v>
      </c>
      <c r="I26" s="123" t="s">
        <v>533</v>
      </c>
      <c r="J26" s="122" t="s">
        <v>634</v>
      </c>
      <c r="K26" s="124">
        <v>41604.580393518503</v>
      </c>
      <c r="L26" s="122" t="s">
        <v>630</v>
      </c>
      <c r="M26" s="125">
        <v>1</v>
      </c>
      <c r="N26" s="122" t="s">
        <v>631</v>
      </c>
      <c r="O26" s="125">
        <v>77440</v>
      </c>
      <c r="P26" s="122">
        <v>3</v>
      </c>
      <c r="Q26" s="122" t="s">
        <v>632</v>
      </c>
      <c r="R26" s="124">
        <v>41599.596423611103</v>
      </c>
      <c r="S26" s="125">
        <v>-1</v>
      </c>
      <c r="T26" s="122">
        <v>77440</v>
      </c>
      <c r="U26" s="122">
        <f t="shared" si="0"/>
        <v>-4.9839699074000237</v>
      </c>
      <c r="V26" s="130" t="s">
        <v>4080</v>
      </c>
    </row>
    <row r="27" spans="1:22">
      <c r="A27" s="122" t="s">
        <v>622</v>
      </c>
      <c r="B27" s="122" t="s">
        <v>623</v>
      </c>
      <c r="C27" s="122" t="s">
        <v>624</v>
      </c>
      <c r="D27" s="122" t="s">
        <v>2754</v>
      </c>
      <c r="E27" s="122" t="s">
        <v>2768</v>
      </c>
      <c r="F27" s="122">
        <v>2</v>
      </c>
      <c r="G27" s="122" t="s">
        <v>79</v>
      </c>
      <c r="H27" s="122" t="s">
        <v>2757</v>
      </c>
      <c r="I27" s="123" t="s">
        <v>2758</v>
      </c>
      <c r="J27" s="122"/>
      <c r="K27" s="124">
        <v>41604.580393518503</v>
      </c>
      <c r="L27" s="122" t="s">
        <v>630</v>
      </c>
      <c r="M27" s="125">
        <v>1</v>
      </c>
      <c r="N27" s="122" t="s">
        <v>631</v>
      </c>
      <c r="O27" s="125">
        <v>98010</v>
      </c>
      <c r="P27" s="122">
        <v>1</v>
      </c>
      <c r="Q27" s="122" t="s">
        <v>632</v>
      </c>
      <c r="R27" s="124">
        <v>41564.650497685201</v>
      </c>
      <c r="S27" s="125">
        <v>-2</v>
      </c>
      <c r="T27" s="122">
        <v>196020</v>
      </c>
      <c r="U27" s="122">
        <f t="shared" si="0"/>
        <v>-39.929895833301998</v>
      </c>
      <c r="V27" s="130" t="s">
        <v>4080</v>
      </c>
    </row>
    <row r="28" spans="1:22">
      <c r="A28" s="122" t="s">
        <v>622</v>
      </c>
      <c r="B28" s="122" t="s">
        <v>623</v>
      </c>
      <c r="C28" s="122" t="s">
        <v>624</v>
      </c>
      <c r="D28" s="122" t="s">
        <v>2754</v>
      </c>
      <c r="E28" s="122" t="s">
        <v>2768</v>
      </c>
      <c r="F28" s="122">
        <v>2</v>
      </c>
      <c r="G28" s="122" t="s">
        <v>79</v>
      </c>
      <c r="H28" s="122" t="s">
        <v>2757</v>
      </c>
      <c r="I28" s="123" t="s">
        <v>2758</v>
      </c>
      <c r="J28" s="122"/>
      <c r="K28" s="124">
        <v>41604.580393518503</v>
      </c>
      <c r="L28" s="122" t="s">
        <v>630</v>
      </c>
      <c r="M28" s="125">
        <v>1</v>
      </c>
      <c r="N28" s="122" t="s">
        <v>631</v>
      </c>
      <c r="O28" s="125">
        <v>98010</v>
      </c>
      <c r="P28" s="122">
        <v>2</v>
      </c>
      <c r="Q28" s="122" t="s">
        <v>632</v>
      </c>
      <c r="R28" s="124">
        <v>41584.647152777798</v>
      </c>
      <c r="S28" s="125">
        <v>-1</v>
      </c>
      <c r="T28" s="122">
        <v>98010</v>
      </c>
      <c r="U28" s="122">
        <f t="shared" si="0"/>
        <v>-19.933240740705514</v>
      </c>
      <c r="V28" s="130" t="s">
        <v>4080</v>
      </c>
    </row>
    <row r="29" spans="1:22">
      <c r="A29" s="122" t="s">
        <v>622</v>
      </c>
      <c r="B29" s="122" t="s">
        <v>623</v>
      </c>
      <c r="C29" s="122" t="s">
        <v>624</v>
      </c>
      <c r="D29" s="122" t="s">
        <v>2754</v>
      </c>
      <c r="E29" s="122" t="s">
        <v>2768</v>
      </c>
      <c r="F29" s="122">
        <v>2</v>
      </c>
      <c r="G29" s="122" t="s">
        <v>79</v>
      </c>
      <c r="H29" s="122" t="s">
        <v>2757</v>
      </c>
      <c r="I29" s="123" t="s">
        <v>2758</v>
      </c>
      <c r="J29" s="122"/>
      <c r="K29" s="124">
        <v>41604.580393518503</v>
      </c>
      <c r="L29" s="122" t="s">
        <v>630</v>
      </c>
      <c r="M29" s="125">
        <v>1</v>
      </c>
      <c r="N29" s="122" t="s">
        <v>631</v>
      </c>
      <c r="O29" s="125">
        <v>98010</v>
      </c>
      <c r="P29" s="122">
        <v>3</v>
      </c>
      <c r="Q29" s="122" t="s">
        <v>632</v>
      </c>
      <c r="R29" s="124">
        <v>41599.596423611103</v>
      </c>
      <c r="S29" s="125">
        <v>-1</v>
      </c>
      <c r="T29" s="122">
        <v>98010</v>
      </c>
      <c r="U29" s="122">
        <f t="shared" si="0"/>
        <v>-4.9839699074000237</v>
      </c>
      <c r="V29" s="130" t="s">
        <v>4080</v>
      </c>
    </row>
    <row r="30" spans="1:22">
      <c r="A30" s="122" t="s">
        <v>622</v>
      </c>
      <c r="B30" s="122" t="s">
        <v>623</v>
      </c>
      <c r="C30" s="122" t="s">
        <v>624</v>
      </c>
      <c r="D30" s="122" t="s">
        <v>2812</v>
      </c>
      <c r="E30" s="122" t="s">
        <v>2813</v>
      </c>
      <c r="F30" s="122">
        <v>10</v>
      </c>
      <c r="G30" s="122" t="s">
        <v>79</v>
      </c>
      <c r="H30" s="122" t="s">
        <v>2814</v>
      </c>
      <c r="I30" s="123" t="s">
        <v>2815</v>
      </c>
      <c r="J30" s="122"/>
      <c r="K30" s="124">
        <v>41581.6254976852</v>
      </c>
      <c r="L30" s="122" t="s">
        <v>630</v>
      </c>
      <c r="M30" s="125">
        <v>30</v>
      </c>
      <c r="N30" s="122" t="s">
        <v>631</v>
      </c>
      <c r="O30" s="125">
        <v>0</v>
      </c>
      <c r="P30" s="122">
        <v>1</v>
      </c>
      <c r="Q30" s="122"/>
      <c r="R30" s="122"/>
      <c r="S30" s="122"/>
      <c r="T30" s="122"/>
      <c r="U30" s="122">
        <f t="shared" si="0"/>
        <v>-41581.6254976852</v>
      </c>
      <c r="V30" s="130" t="s">
        <v>4083</v>
      </c>
    </row>
    <row r="31" spans="1:22">
      <c r="A31" s="122" t="s">
        <v>622</v>
      </c>
      <c r="B31" s="122" t="s">
        <v>623</v>
      </c>
      <c r="C31" s="122" t="s">
        <v>624</v>
      </c>
      <c r="D31" s="122" t="s">
        <v>2836</v>
      </c>
      <c r="E31" s="122" t="s">
        <v>2837</v>
      </c>
      <c r="F31" s="122">
        <v>1</v>
      </c>
      <c r="G31" s="122" t="s">
        <v>79</v>
      </c>
      <c r="H31" s="122" t="s">
        <v>2838</v>
      </c>
      <c r="I31" s="123" t="s">
        <v>2839</v>
      </c>
      <c r="J31" s="122" t="s">
        <v>634</v>
      </c>
      <c r="K31" s="124">
        <v>41607.489861111098</v>
      </c>
      <c r="L31" s="122" t="s">
        <v>630</v>
      </c>
      <c r="M31" s="125">
        <v>7</v>
      </c>
      <c r="N31" s="122" t="s">
        <v>631</v>
      </c>
      <c r="O31" s="125">
        <v>5600000</v>
      </c>
      <c r="P31" s="122">
        <v>1</v>
      </c>
      <c r="Q31" s="122" t="s">
        <v>632</v>
      </c>
      <c r="R31" s="124">
        <v>41591.299467592602</v>
      </c>
      <c r="S31" s="125">
        <v>-1</v>
      </c>
      <c r="T31" s="122">
        <v>800000</v>
      </c>
      <c r="U31" s="122">
        <f t="shared" si="0"/>
        <v>-16.190393518496421</v>
      </c>
      <c r="V31" s="130" t="s">
        <v>4080</v>
      </c>
    </row>
    <row r="32" spans="1:22">
      <c r="A32" s="122" t="s">
        <v>622</v>
      </c>
      <c r="B32" s="122" t="s">
        <v>623</v>
      </c>
      <c r="C32" s="122" t="s">
        <v>624</v>
      </c>
      <c r="D32" s="122" t="s">
        <v>2836</v>
      </c>
      <c r="E32" s="122" t="s">
        <v>2837</v>
      </c>
      <c r="F32" s="122">
        <v>1</v>
      </c>
      <c r="G32" s="122" t="s">
        <v>79</v>
      </c>
      <c r="H32" s="122" t="s">
        <v>2838</v>
      </c>
      <c r="I32" s="123" t="s">
        <v>2839</v>
      </c>
      <c r="J32" s="122" t="s">
        <v>634</v>
      </c>
      <c r="K32" s="124">
        <v>41607.489861111098</v>
      </c>
      <c r="L32" s="122" t="s">
        <v>630</v>
      </c>
      <c r="M32" s="125">
        <v>7</v>
      </c>
      <c r="N32" s="122" t="s">
        <v>631</v>
      </c>
      <c r="O32" s="125">
        <v>5600000</v>
      </c>
      <c r="P32" s="122">
        <v>2</v>
      </c>
      <c r="Q32" s="122" t="s">
        <v>632</v>
      </c>
      <c r="R32" s="124">
        <v>41596.583437499998</v>
      </c>
      <c r="S32" s="125">
        <v>-7</v>
      </c>
      <c r="T32" s="122">
        <v>5600000</v>
      </c>
      <c r="U32" s="122">
        <f t="shared" si="0"/>
        <v>-10.906423611100763</v>
      </c>
      <c r="V32" s="130" t="s">
        <v>4080</v>
      </c>
    </row>
    <row r="33" spans="1:22">
      <c r="A33" s="122" t="s">
        <v>622</v>
      </c>
      <c r="B33" s="122" t="s">
        <v>623</v>
      </c>
      <c r="C33" s="122" t="s">
        <v>624</v>
      </c>
      <c r="D33" s="122" t="s">
        <v>2850</v>
      </c>
      <c r="E33" s="122"/>
      <c r="F33" s="122"/>
      <c r="G33" s="122" t="s">
        <v>79</v>
      </c>
      <c r="H33" s="122" t="s">
        <v>993</v>
      </c>
      <c r="I33" s="123" t="s">
        <v>994</v>
      </c>
      <c r="J33" s="122" t="s">
        <v>634</v>
      </c>
      <c r="K33" s="127">
        <v>41599</v>
      </c>
      <c r="L33" s="122" t="s">
        <v>674</v>
      </c>
      <c r="M33" s="125">
        <v>182</v>
      </c>
      <c r="N33" s="122"/>
      <c r="O33" s="125">
        <v>6038501.5599999996</v>
      </c>
      <c r="P33" s="122">
        <v>1</v>
      </c>
      <c r="Q33" s="122" t="s">
        <v>632</v>
      </c>
      <c r="R33" s="124">
        <v>41591.650960648098</v>
      </c>
      <c r="S33" s="125">
        <v>-182</v>
      </c>
      <c r="T33" s="122">
        <v>6038501.5599999996</v>
      </c>
      <c r="U33" s="122">
        <f t="shared" si="0"/>
        <v>-7.34903935190232</v>
      </c>
      <c r="V33" s="130" t="s">
        <v>4080</v>
      </c>
    </row>
    <row r="34" spans="1:22">
      <c r="A34" s="122" t="s">
        <v>622</v>
      </c>
      <c r="B34" s="122" t="s">
        <v>623</v>
      </c>
      <c r="C34" s="122" t="s">
        <v>624</v>
      </c>
      <c r="D34" s="122" t="s">
        <v>2914</v>
      </c>
      <c r="E34" s="122"/>
      <c r="F34" s="122"/>
      <c r="G34" s="122" t="s">
        <v>79</v>
      </c>
      <c r="H34" s="122" t="s">
        <v>2916</v>
      </c>
      <c r="I34" s="123" t="s">
        <v>2917</v>
      </c>
      <c r="J34" s="122"/>
      <c r="K34" s="124">
        <v>41586.443090277797</v>
      </c>
      <c r="L34" s="122" t="s">
        <v>630</v>
      </c>
      <c r="M34" s="125">
        <v>1</v>
      </c>
      <c r="N34" s="122"/>
      <c r="O34" s="125">
        <v>0</v>
      </c>
      <c r="P34" s="122">
        <v>1</v>
      </c>
      <c r="Q34" s="122"/>
      <c r="R34" s="122"/>
      <c r="S34" s="122"/>
      <c r="T34" s="122"/>
      <c r="U34" s="122">
        <f t="shared" si="0"/>
        <v>-41586.443090277797</v>
      </c>
      <c r="V34" s="130" t="s">
        <v>4083</v>
      </c>
    </row>
    <row r="35" spans="1:22">
      <c r="A35" s="122" t="s">
        <v>622</v>
      </c>
      <c r="B35" s="122" t="s">
        <v>623</v>
      </c>
      <c r="C35" s="122" t="s">
        <v>624</v>
      </c>
      <c r="D35" s="122" t="s">
        <v>3006</v>
      </c>
      <c r="E35" s="122" t="s">
        <v>3007</v>
      </c>
      <c r="F35" s="122">
        <v>1</v>
      </c>
      <c r="G35" s="122" t="s">
        <v>79</v>
      </c>
      <c r="H35" s="122" t="s">
        <v>3008</v>
      </c>
      <c r="I35" s="123" t="s">
        <v>3009</v>
      </c>
      <c r="J35" s="122"/>
      <c r="K35" s="124">
        <v>41603.662650462997</v>
      </c>
      <c r="L35" s="122" t="s">
        <v>630</v>
      </c>
      <c r="M35" s="125">
        <v>1</v>
      </c>
      <c r="N35" s="122" t="s">
        <v>631</v>
      </c>
      <c r="O35" s="125">
        <v>858000</v>
      </c>
      <c r="P35" s="122">
        <v>1</v>
      </c>
      <c r="Q35" s="122" t="s">
        <v>632</v>
      </c>
      <c r="R35" s="124">
        <v>41597.601817129602</v>
      </c>
      <c r="S35" s="125">
        <v>-2</v>
      </c>
      <c r="T35" s="122">
        <v>1716000</v>
      </c>
      <c r="U35" s="122">
        <f t="shared" si="0"/>
        <v>-6.0608333333948394</v>
      </c>
      <c r="V35" s="130" t="s">
        <v>4080</v>
      </c>
    </row>
    <row r="36" spans="1:22">
      <c r="A36" s="122" t="s">
        <v>622</v>
      </c>
      <c r="B36" s="122" t="s">
        <v>623</v>
      </c>
      <c r="C36" s="122" t="s">
        <v>624</v>
      </c>
      <c r="D36" s="122" t="s">
        <v>3006</v>
      </c>
      <c r="E36" s="122" t="s">
        <v>3007</v>
      </c>
      <c r="F36" s="122">
        <v>1</v>
      </c>
      <c r="G36" s="122" t="s">
        <v>79</v>
      </c>
      <c r="H36" s="122" t="s">
        <v>3008</v>
      </c>
      <c r="I36" s="123" t="s">
        <v>3009</v>
      </c>
      <c r="J36" s="122"/>
      <c r="K36" s="124">
        <v>41603.662650462997</v>
      </c>
      <c r="L36" s="122" t="s">
        <v>630</v>
      </c>
      <c r="M36" s="125">
        <v>1</v>
      </c>
      <c r="N36" s="122" t="s">
        <v>631</v>
      </c>
      <c r="O36" s="125">
        <v>858000</v>
      </c>
      <c r="P36" s="122">
        <v>2</v>
      </c>
      <c r="Q36" s="122" t="s">
        <v>632</v>
      </c>
      <c r="R36" s="124">
        <v>41599.321817129603</v>
      </c>
      <c r="S36" s="125">
        <v>-1</v>
      </c>
      <c r="T36" s="122">
        <v>858000</v>
      </c>
      <c r="U36" s="122">
        <f t="shared" si="0"/>
        <v>-4.3408333333936753</v>
      </c>
      <c r="V36" s="130" t="s">
        <v>4080</v>
      </c>
    </row>
    <row r="37" spans="1:22">
      <c r="A37" s="122" t="s">
        <v>622</v>
      </c>
      <c r="B37" s="122" t="s">
        <v>623</v>
      </c>
      <c r="C37" s="122" t="s">
        <v>624</v>
      </c>
      <c r="D37" s="122" t="s">
        <v>3006</v>
      </c>
      <c r="E37" s="122"/>
      <c r="F37" s="122"/>
      <c r="G37" s="122" t="s">
        <v>79</v>
      </c>
      <c r="H37" s="122" t="s">
        <v>826</v>
      </c>
      <c r="I37" s="123" t="s">
        <v>527</v>
      </c>
      <c r="J37" s="122" t="s">
        <v>634</v>
      </c>
      <c r="K37" s="124">
        <v>41603.3679513889</v>
      </c>
      <c r="L37" s="122" t="s">
        <v>630</v>
      </c>
      <c r="M37" s="125">
        <v>1</v>
      </c>
      <c r="N37" s="122"/>
      <c r="O37" s="125">
        <v>259875</v>
      </c>
      <c r="P37" s="122">
        <v>1</v>
      </c>
      <c r="Q37" s="122" t="s">
        <v>632</v>
      </c>
      <c r="R37" s="124">
        <v>41598.366030092599</v>
      </c>
      <c r="S37" s="125">
        <v>-1</v>
      </c>
      <c r="T37" s="122">
        <v>259875</v>
      </c>
      <c r="U37" s="122">
        <f t="shared" si="0"/>
        <v>-5.0019212963015889</v>
      </c>
      <c r="V37" s="130" t="s">
        <v>4080</v>
      </c>
    </row>
    <row r="38" spans="1:22">
      <c r="A38" s="122" t="s">
        <v>622</v>
      </c>
      <c r="B38" s="122" t="s">
        <v>623</v>
      </c>
      <c r="C38" s="122" t="s">
        <v>624</v>
      </c>
      <c r="D38" s="122" t="s">
        <v>3006</v>
      </c>
      <c r="E38" s="122"/>
      <c r="F38" s="122"/>
      <c r="G38" s="122" t="s">
        <v>79</v>
      </c>
      <c r="H38" s="122" t="s">
        <v>3008</v>
      </c>
      <c r="I38" s="123" t="s">
        <v>3009</v>
      </c>
      <c r="J38" s="122"/>
      <c r="K38" s="124">
        <v>41603.3679513889</v>
      </c>
      <c r="L38" s="122" t="s">
        <v>630</v>
      </c>
      <c r="M38" s="125">
        <v>2</v>
      </c>
      <c r="N38" s="122"/>
      <c r="O38" s="125">
        <v>1716000</v>
      </c>
      <c r="P38" s="122">
        <v>1</v>
      </c>
      <c r="Q38" s="122" t="s">
        <v>632</v>
      </c>
      <c r="R38" s="124">
        <v>41597.601817129602</v>
      </c>
      <c r="S38" s="125">
        <v>-2</v>
      </c>
      <c r="T38" s="122">
        <v>1716000</v>
      </c>
      <c r="U38" s="122">
        <f t="shared" si="0"/>
        <v>-5.7661342592982692</v>
      </c>
      <c r="V38" s="130" t="s">
        <v>4080</v>
      </c>
    </row>
    <row r="39" spans="1:22">
      <c r="A39" s="122" t="s">
        <v>622</v>
      </c>
      <c r="B39" s="122" t="s">
        <v>623</v>
      </c>
      <c r="C39" s="122" t="s">
        <v>624</v>
      </c>
      <c r="D39" s="122" t="s">
        <v>3006</v>
      </c>
      <c r="E39" s="122"/>
      <c r="F39" s="122"/>
      <c r="G39" s="122" t="s">
        <v>79</v>
      </c>
      <c r="H39" s="122" t="s">
        <v>3008</v>
      </c>
      <c r="I39" s="123" t="s">
        <v>3009</v>
      </c>
      <c r="J39" s="122"/>
      <c r="K39" s="124">
        <v>41603.3679513889</v>
      </c>
      <c r="L39" s="122" t="s">
        <v>630</v>
      </c>
      <c r="M39" s="125">
        <v>2</v>
      </c>
      <c r="N39" s="122"/>
      <c r="O39" s="125">
        <v>1716000</v>
      </c>
      <c r="P39" s="122">
        <v>2</v>
      </c>
      <c r="Q39" s="122" t="s">
        <v>632</v>
      </c>
      <c r="R39" s="124">
        <v>41599.321817129603</v>
      </c>
      <c r="S39" s="125">
        <v>-1</v>
      </c>
      <c r="T39" s="122">
        <v>858000</v>
      </c>
      <c r="U39" s="122">
        <f t="shared" si="0"/>
        <v>-4.046134259297105</v>
      </c>
      <c r="V39" s="130" t="s">
        <v>4080</v>
      </c>
    </row>
    <row r="40" spans="1:22">
      <c r="A40" s="122" t="s">
        <v>622</v>
      </c>
      <c r="B40" s="122" t="s">
        <v>623</v>
      </c>
      <c r="C40" s="122" t="s">
        <v>624</v>
      </c>
      <c r="D40" s="122" t="s">
        <v>3073</v>
      </c>
      <c r="E40" s="122" t="s">
        <v>3083</v>
      </c>
      <c r="F40" s="122">
        <v>1</v>
      </c>
      <c r="G40" s="122" t="s">
        <v>79</v>
      </c>
      <c r="H40" s="122" t="s">
        <v>1056</v>
      </c>
      <c r="I40" s="123" t="s">
        <v>1057</v>
      </c>
      <c r="J40" s="122"/>
      <c r="K40" s="124">
        <v>41585.586053240702</v>
      </c>
      <c r="L40" s="122" t="s">
        <v>630</v>
      </c>
      <c r="M40" s="125">
        <v>1</v>
      </c>
      <c r="N40" s="122" t="s">
        <v>631</v>
      </c>
      <c r="O40" s="125">
        <v>14250</v>
      </c>
      <c r="P40" s="122">
        <v>1</v>
      </c>
      <c r="Q40" s="122" t="s">
        <v>632</v>
      </c>
      <c r="R40" s="124">
        <v>41530.682766203703</v>
      </c>
      <c r="S40" s="125">
        <v>-4</v>
      </c>
      <c r="T40" s="122">
        <v>57000</v>
      </c>
      <c r="U40" s="122">
        <f t="shared" si="0"/>
        <v>-54.903287036999245</v>
      </c>
      <c r="V40" s="130" t="s">
        <v>4080</v>
      </c>
    </row>
    <row r="41" spans="1:22">
      <c r="A41" s="122" t="s">
        <v>622</v>
      </c>
      <c r="B41" s="122" t="s">
        <v>623</v>
      </c>
      <c r="C41" s="122" t="s">
        <v>624</v>
      </c>
      <c r="D41" s="122" t="s">
        <v>3073</v>
      </c>
      <c r="E41" s="122" t="s">
        <v>3083</v>
      </c>
      <c r="F41" s="122">
        <v>1</v>
      </c>
      <c r="G41" s="122" t="s">
        <v>79</v>
      </c>
      <c r="H41" s="122" t="s">
        <v>1056</v>
      </c>
      <c r="I41" s="123" t="s">
        <v>1057</v>
      </c>
      <c r="J41" s="122"/>
      <c r="K41" s="124">
        <v>41585.586053240702</v>
      </c>
      <c r="L41" s="122" t="s">
        <v>630</v>
      </c>
      <c r="M41" s="125">
        <v>1</v>
      </c>
      <c r="N41" s="122" t="s">
        <v>631</v>
      </c>
      <c r="O41" s="125">
        <v>14250</v>
      </c>
      <c r="P41" s="122">
        <v>2</v>
      </c>
      <c r="Q41" s="122" t="s">
        <v>632</v>
      </c>
      <c r="R41" s="124">
        <v>41542.347083333298</v>
      </c>
      <c r="S41" s="125">
        <v>-3</v>
      </c>
      <c r="T41" s="122">
        <v>42750</v>
      </c>
      <c r="U41" s="122">
        <f t="shared" si="0"/>
        <v>-43.23896990740468</v>
      </c>
      <c r="V41" s="130" t="s">
        <v>4080</v>
      </c>
    </row>
    <row r="42" spans="1:22">
      <c r="A42" s="122" t="s">
        <v>622</v>
      </c>
      <c r="B42" s="122" t="s">
        <v>623</v>
      </c>
      <c r="C42" s="122" t="s">
        <v>624</v>
      </c>
      <c r="D42" s="122" t="s">
        <v>3073</v>
      </c>
      <c r="E42" s="122" t="s">
        <v>3083</v>
      </c>
      <c r="F42" s="122">
        <v>1</v>
      </c>
      <c r="G42" s="122" t="s">
        <v>79</v>
      </c>
      <c r="H42" s="122" t="s">
        <v>1056</v>
      </c>
      <c r="I42" s="123" t="s">
        <v>1057</v>
      </c>
      <c r="J42" s="122"/>
      <c r="K42" s="124">
        <v>41585.586053240702</v>
      </c>
      <c r="L42" s="122" t="s">
        <v>630</v>
      </c>
      <c r="M42" s="125">
        <v>1</v>
      </c>
      <c r="N42" s="122" t="s">
        <v>631</v>
      </c>
      <c r="O42" s="125">
        <v>14250</v>
      </c>
      <c r="P42" s="122">
        <v>3</v>
      </c>
      <c r="Q42" s="122" t="s">
        <v>632</v>
      </c>
      <c r="R42" s="124">
        <v>41584.392824074101</v>
      </c>
      <c r="S42" s="125">
        <v>-1</v>
      </c>
      <c r="T42" s="122">
        <v>14250</v>
      </c>
      <c r="U42" s="122">
        <f t="shared" si="0"/>
        <v>-1.1932291666016681</v>
      </c>
      <c r="V42" s="130" t="s">
        <v>4080</v>
      </c>
    </row>
    <row r="43" spans="1:22">
      <c r="A43" s="122" t="s">
        <v>622</v>
      </c>
      <c r="B43" s="122" t="s">
        <v>623</v>
      </c>
      <c r="C43" s="122" t="s">
        <v>624</v>
      </c>
      <c r="D43" s="122" t="s">
        <v>3084</v>
      </c>
      <c r="E43" s="122" t="s">
        <v>3086</v>
      </c>
      <c r="F43" s="122">
        <v>1</v>
      </c>
      <c r="G43" s="122" t="s">
        <v>79</v>
      </c>
      <c r="H43" s="122" t="s">
        <v>2780</v>
      </c>
      <c r="I43" s="123" t="s">
        <v>3087</v>
      </c>
      <c r="J43" s="122" t="s">
        <v>634</v>
      </c>
      <c r="K43" s="124">
        <v>41607.6542708333</v>
      </c>
      <c r="L43" s="122" t="s">
        <v>630</v>
      </c>
      <c r="M43" s="125">
        <v>9</v>
      </c>
      <c r="N43" s="122" t="s">
        <v>631</v>
      </c>
      <c r="O43" s="125">
        <v>1479600</v>
      </c>
      <c r="P43" s="122">
        <v>1</v>
      </c>
      <c r="Q43" s="122" t="s">
        <v>632</v>
      </c>
      <c r="R43" s="124">
        <v>41606.658310185201</v>
      </c>
      <c r="S43" s="125">
        <v>-9</v>
      </c>
      <c r="T43" s="122">
        <v>1479600</v>
      </c>
      <c r="U43" s="122">
        <f t="shared" si="0"/>
        <v>-0.9959606480988441</v>
      </c>
      <c r="V43" s="130" t="s">
        <v>4080</v>
      </c>
    </row>
    <row r="44" spans="1:22">
      <c r="A44" s="122" t="s">
        <v>622</v>
      </c>
      <c r="B44" s="122" t="s">
        <v>623</v>
      </c>
      <c r="C44" s="122" t="s">
        <v>624</v>
      </c>
      <c r="D44" s="122" t="s">
        <v>3109</v>
      </c>
      <c r="E44" s="122" t="s">
        <v>3121</v>
      </c>
      <c r="F44" s="122">
        <v>2</v>
      </c>
      <c r="G44" s="122" t="s">
        <v>79</v>
      </c>
      <c r="H44" s="122" t="s">
        <v>2822</v>
      </c>
      <c r="I44" s="123" t="s">
        <v>2823</v>
      </c>
      <c r="J44" s="122" t="s">
        <v>634</v>
      </c>
      <c r="K44" s="124">
        <v>41600.710381944402</v>
      </c>
      <c r="L44" s="122" t="s">
        <v>630</v>
      </c>
      <c r="M44" s="125">
        <v>2000</v>
      </c>
      <c r="N44" s="122" t="s">
        <v>3122</v>
      </c>
      <c r="O44" s="125">
        <v>33440000</v>
      </c>
      <c r="P44" s="122">
        <v>1</v>
      </c>
      <c r="Q44" s="122" t="s">
        <v>632</v>
      </c>
      <c r="R44" s="124">
        <v>41550.3580671296</v>
      </c>
      <c r="S44" s="125">
        <v>-2000</v>
      </c>
      <c r="T44" s="122">
        <v>33440000</v>
      </c>
      <c r="U44" s="122">
        <f t="shared" si="0"/>
        <v>-50.352314814801503</v>
      </c>
      <c r="V44" s="130" t="s">
        <v>4080</v>
      </c>
    </row>
    <row r="45" spans="1:22">
      <c r="A45" s="122" t="s">
        <v>622</v>
      </c>
      <c r="B45" s="122" t="s">
        <v>623</v>
      </c>
      <c r="C45" s="122" t="s">
        <v>624</v>
      </c>
      <c r="D45" s="122" t="s">
        <v>3109</v>
      </c>
      <c r="E45" s="122" t="s">
        <v>3121</v>
      </c>
      <c r="F45" s="122">
        <v>2</v>
      </c>
      <c r="G45" s="122" t="s">
        <v>79</v>
      </c>
      <c r="H45" s="122" t="s">
        <v>2822</v>
      </c>
      <c r="I45" s="123" t="s">
        <v>2823</v>
      </c>
      <c r="J45" s="122" t="s">
        <v>634</v>
      </c>
      <c r="K45" s="124">
        <v>41600.710381944402</v>
      </c>
      <c r="L45" s="122" t="s">
        <v>630</v>
      </c>
      <c r="M45" s="125">
        <v>2000</v>
      </c>
      <c r="N45" s="122" t="s">
        <v>3122</v>
      </c>
      <c r="O45" s="125">
        <v>33440000</v>
      </c>
      <c r="P45" s="122">
        <v>2</v>
      </c>
      <c r="Q45" s="122" t="s">
        <v>632</v>
      </c>
      <c r="R45" s="124">
        <v>41597.326018518499</v>
      </c>
      <c r="S45" s="125">
        <v>-2000</v>
      </c>
      <c r="T45" s="122">
        <v>33440000</v>
      </c>
      <c r="U45" s="122">
        <f t="shared" si="0"/>
        <v>-3.3843634259028477</v>
      </c>
      <c r="V45" s="130" t="s">
        <v>4080</v>
      </c>
    </row>
    <row r="46" spans="1:22">
      <c r="A46" s="122" t="s">
        <v>622</v>
      </c>
      <c r="B46" s="122" t="s">
        <v>623</v>
      </c>
      <c r="C46" s="122" t="s">
        <v>624</v>
      </c>
      <c r="D46" s="122" t="s">
        <v>3109</v>
      </c>
      <c r="E46" s="122" t="s">
        <v>3123</v>
      </c>
      <c r="F46" s="122">
        <v>1</v>
      </c>
      <c r="G46" s="122" t="s">
        <v>79</v>
      </c>
      <c r="H46" s="122" t="s">
        <v>1917</v>
      </c>
      <c r="I46" s="123" t="s">
        <v>1918</v>
      </c>
      <c r="J46" s="122"/>
      <c r="K46" s="124">
        <v>41593.3826736111</v>
      </c>
      <c r="L46" s="122" t="s">
        <v>655</v>
      </c>
      <c r="M46" s="125">
        <v>4</v>
      </c>
      <c r="N46" s="122" t="s">
        <v>906</v>
      </c>
      <c r="O46" s="125">
        <v>1573000</v>
      </c>
      <c r="P46" s="122">
        <v>1</v>
      </c>
      <c r="Q46" s="122"/>
      <c r="R46" s="122"/>
      <c r="S46" s="122"/>
      <c r="T46" s="122"/>
      <c r="U46" s="122">
        <f t="shared" si="0"/>
        <v>-41593.3826736111</v>
      </c>
      <c r="V46" s="130" t="s">
        <v>4083</v>
      </c>
    </row>
    <row r="47" spans="1:22">
      <c r="A47" s="122" t="s">
        <v>622</v>
      </c>
      <c r="B47" s="122" t="s">
        <v>623</v>
      </c>
      <c r="C47" s="122" t="s">
        <v>624</v>
      </c>
      <c r="D47" s="122" t="s">
        <v>3109</v>
      </c>
      <c r="E47" s="122" t="s">
        <v>3123</v>
      </c>
      <c r="F47" s="122">
        <v>2</v>
      </c>
      <c r="G47" s="122" t="s">
        <v>79</v>
      </c>
      <c r="H47" s="122" t="s">
        <v>1913</v>
      </c>
      <c r="I47" s="123" t="s">
        <v>1914</v>
      </c>
      <c r="J47" s="122"/>
      <c r="K47" s="124">
        <v>41593.3826736111</v>
      </c>
      <c r="L47" s="122" t="s">
        <v>655</v>
      </c>
      <c r="M47" s="125">
        <v>17</v>
      </c>
      <c r="N47" s="122" t="s">
        <v>906</v>
      </c>
      <c r="O47" s="125">
        <v>17765000</v>
      </c>
      <c r="P47" s="122">
        <v>1</v>
      </c>
      <c r="Q47" s="122"/>
      <c r="R47" s="122"/>
      <c r="S47" s="122"/>
      <c r="T47" s="122"/>
      <c r="U47" s="122">
        <f t="shared" si="0"/>
        <v>-41593.3826736111</v>
      </c>
      <c r="V47" s="130" t="s">
        <v>4083</v>
      </c>
    </row>
    <row r="48" spans="1:22">
      <c r="A48" s="122" t="s">
        <v>622</v>
      </c>
      <c r="B48" s="122" t="s">
        <v>623</v>
      </c>
      <c r="C48" s="122" t="s">
        <v>624</v>
      </c>
      <c r="D48" s="122" t="s">
        <v>3109</v>
      </c>
      <c r="E48" s="122" t="s">
        <v>3123</v>
      </c>
      <c r="F48" s="122">
        <v>3</v>
      </c>
      <c r="G48" s="122" t="s">
        <v>79</v>
      </c>
      <c r="H48" s="122" t="s">
        <v>3124</v>
      </c>
      <c r="I48" s="123" t="s">
        <v>3125</v>
      </c>
      <c r="J48" s="122"/>
      <c r="K48" s="124">
        <v>41593.3826736111</v>
      </c>
      <c r="L48" s="122" t="s">
        <v>655</v>
      </c>
      <c r="M48" s="125">
        <v>3</v>
      </c>
      <c r="N48" s="122" t="s">
        <v>906</v>
      </c>
      <c r="O48" s="125">
        <v>1089000</v>
      </c>
      <c r="P48" s="122">
        <v>1</v>
      </c>
      <c r="Q48" s="122"/>
      <c r="R48" s="122"/>
      <c r="S48" s="122"/>
      <c r="T48" s="122"/>
      <c r="U48" s="122">
        <f t="shared" si="0"/>
        <v>-41593.3826736111</v>
      </c>
      <c r="V48" s="130" t="s">
        <v>4083</v>
      </c>
    </row>
    <row r="49" spans="1:22">
      <c r="A49" s="122" t="s">
        <v>622</v>
      </c>
      <c r="B49" s="122" t="s">
        <v>623</v>
      </c>
      <c r="C49" s="122" t="s">
        <v>624</v>
      </c>
      <c r="D49" s="122" t="s">
        <v>3177</v>
      </c>
      <c r="E49" s="122"/>
      <c r="F49" s="122"/>
      <c r="G49" s="122" t="s">
        <v>79</v>
      </c>
      <c r="H49" s="122" t="s">
        <v>3178</v>
      </c>
      <c r="I49" s="123" t="s">
        <v>3179</v>
      </c>
      <c r="J49" s="122"/>
      <c r="K49" s="124">
        <v>41579.496793981503</v>
      </c>
      <c r="L49" s="122" t="s">
        <v>630</v>
      </c>
      <c r="M49" s="125">
        <v>2</v>
      </c>
      <c r="N49" s="122"/>
      <c r="O49" s="125">
        <v>0</v>
      </c>
      <c r="P49" s="122">
        <v>1</v>
      </c>
      <c r="Q49" s="122"/>
      <c r="R49" s="122"/>
      <c r="S49" s="122"/>
      <c r="T49" s="122"/>
      <c r="U49" s="122">
        <f t="shared" si="0"/>
        <v>-41579.496793981503</v>
      </c>
      <c r="V49" s="130" t="s">
        <v>4083</v>
      </c>
    </row>
    <row r="50" spans="1:22">
      <c r="A50" s="122" t="s">
        <v>622</v>
      </c>
      <c r="B50" s="122" t="s">
        <v>623</v>
      </c>
      <c r="C50" s="122" t="s">
        <v>624</v>
      </c>
      <c r="D50" s="122" t="s">
        <v>3180</v>
      </c>
      <c r="E50" s="122"/>
      <c r="F50" s="122"/>
      <c r="G50" s="122" t="s">
        <v>79</v>
      </c>
      <c r="H50" s="122" t="s">
        <v>3181</v>
      </c>
      <c r="I50" s="123" t="s">
        <v>3182</v>
      </c>
      <c r="J50" s="122"/>
      <c r="K50" s="124">
        <v>41593.667048611103</v>
      </c>
      <c r="L50" s="122" t="s">
        <v>630</v>
      </c>
      <c r="M50" s="125">
        <v>1</v>
      </c>
      <c r="N50" s="122"/>
      <c r="O50" s="125">
        <v>0</v>
      </c>
      <c r="P50" s="122">
        <v>1</v>
      </c>
      <c r="Q50" s="122" t="s">
        <v>632</v>
      </c>
      <c r="R50" s="124">
        <v>41593.4438310185</v>
      </c>
      <c r="S50" s="125">
        <v>-1</v>
      </c>
      <c r="T50" s="122">
        <v>45100000</v>
      </c>
      <c r="U50" s="122">
        <f t="shared" si="0"/>
        <v>-0.22321759260375984</v>
      </c>
      <c r="V50" s="130" t="s">
        <v>4080</v>
      </c>
    </row>
    <row r="51" spans="1:22">
      <c r="A51" s="122" t="s">
        <v>622</v>
      </c>
      <c r="B51" s="122" t="s">
        <v>623</v>
      </c>
      <c r="C51" s="122" t="s">
        <v>624</v>
      </c>
      <c r="D51" s="122" t="s">
        <v>3204</v>
      </c>
      <c r="E51" s="122"/>
      <c r="F51" s="122"/>
      <c r="G51" s="122" t="s">
        <v>79</v>
      </c>
      <c r="H51" s="122" t="s">
        <v>3205</v>
      </c>
      <c r="I51" s="123" t="s">
        <v>3206</v>
      </c>
      <c r="J51" s="122" t="s">
        <v>2762</v>
      </c>
      <c r="K51" s="124">
        <v>41582.459085648101</v>
      </c>
      <c r="L51" s="122" t="s">
        <v>630</v>
      </c>
      <c r="M51" s="125">
        <v>3</v>
      </c>
      <c r="N51" s="122"/>
      <c r="O51" s="125">
        <v>0</v>
      </c>
      <c r="P51" s="122">
        <v>1</v>
      </c>
      <c r="Q51" s="122"/>
      <c r="R51" s="122"/>
      <c r="S51" s="122"/>
      <c r="T51" s="122"/>
      <c r="U51" s="122">
        <f t="shared" si="0"/>
        <v>-41582.459085648101</v>
      </c>
      <c r="V51" s="130" t="s">
        <v>4083</v>
      </c>
    </row>
    <row r="52" spans="1:22">
      <c r="A52" s="122" t="s">
        <v>622</v>
      </c>
      <c r="B52" s="122" t="s">
        <v>623</v>
      </c>
      <c r="C52" s="122" t="s">
        <v>624</v>
      </c>
      <c r="D52" s="122" t="s">
        <v>3209</v>
      </c>
      <c r="E52" s="122" t="s">
        <v>3210</v>
      </c>
      <c r="F52" s="122">
        <v>1</v>
      </c>
      <c r="G52" s="122" t="s">
        <v>79</v>
      </c>
      <c r="H52" s="122" t="s">
        <v>3211</v>
      </c>
      <c r="I52" s="123" t="s">
        <v>3212</v>
      </c>
      <c r="J52" s="122" t="s">
        <v>634</v>
      </c>
      <c r="K52" s="124">
        <v>41607.602314814802</v>
      </c>
      <c r="L52" s="122" t="s">
        <v>630</v>
      </c>
      <c r="M52" s="125">
        <v>1</v>
      </c>
      <c r="N52" s="122" t="s">
        <v>950</v>
      </c>
      <c r="O52" s="125">
        <v>7000000</v>
      </c>
      <c r="P52" s="122">
        <v>1</v>
      </c>
      <c r="Q52" s="122" t="s">
        <v>632</v>
      </c>
      <c r="R52" s="124">
        <v>41604.655104166697</v>
      </c>
      <c r="S52" s="125">
        <v>-1</v>
      </c>
      <c r="T52" s="122">
        <v>7000000</v>
      </c>
      <c r="U52" s="122">
        <f t="shared" si="0"/>
        <v>-2.9472106481043738</v>
      </c>
      <c r="V52" s="130" t="s">
        <v>4080</v>
      </c>
    </row>
    <row r="53" spans="1:22">
      <c r="A53" s="122" t="s">
        <v>622</v>
      </c>
      <c r="B53" s="122" t="s">
        <v>623</v>
      </c>
      <c r="C53" s="122" t="s">
        <v>624</v>
      </c>
      <c r="D53" s="122" t="s">
        <v>3216</v>
      </c>
      <c r="E53" s="122"/>
      <c r="F53" s="122"/>
      <c r="G53" s="122" t="s">
        <v>79</v>
      </c>
      <c r="H53" s="122" t="s">
        <v>3137</v>
      </c>
      <c r="I53" s="123" t="s">
        <v>3138</v>
      </c>
      <c r="J53" s="122"/>
      <c r="K53" s="124">
        <v>41586.666666666701</v>
      </c>
      <c r="L53" s="122" t="s">
        <v>630</v>
      </c>
      <c r="M53" s="125">
        <v>10</v>
      </c>
      <c r="N53" s="122"/>
      <c r="O53" s="125">
        <v>955350</v>
      </c>
      <c r="P53" s="122">
        <v>1</v>
      </c>
      <c r="Q53" s="122" t="s">
        <v>632</v>
      </c>
      <c r="R53" s="124">
        <v>41554.583009259302</v>
      </c>
      <c r="S53" s="125">
        <v>-10</v>
      </c>
      <c r="T53" s="122">
        <v>955350</v>
      </c>
      <c r="U53" s="122">
        <f t="shared" si="0"/>
        <v>-32.083657407398277</v>
      </c>
      <c r="V53" s="130" t="s">
        <v>4080</v>
      </c>
    </row>
    <row r="54" spans="1:22">
      <c r="A54" s="122" t="s">
        <v>622</v>
      </c>
      <c r="B54" s="122" t="s">
        <v>623</v>
      </c>
      <c r="C54" s="122" t="s">
        <v>624</v>
      </c>
      <c r="D54" s="122" t="s">
        <v>3271</v>
      </c>
      <c r="E54" s="122" t="s">
        <v>3272</v>
      </c>
      <c r="F54" s="122">
        <v>1</v>
      </c>
      <c r="G54" s="122" t="s">
        <v>79</v>
      </c>
      <c r="H54" s="122" t="s">
        <v>3273</v>
      </c>
      <c r="I54" s="123" t="s">
        <v>3274</v>
      </c>
      <c r="J54" s="122"/>
      <c r="K54" s="124">
        <v>41600.568923611099</v>
      </c>
      <c r="L54" s="122" t="s">
        <v>674</v>
      </c>
      <c r="M54" s="125">
        <v>208</v>
      </c>
      <c r="N54" s="122" t="s">
        <v>748</v>
      </c>
      <c r="O54" s="125">
        <v>8602880</v>
      </c>
      <c r="P54" s="122">
        <v>1</v>
      </c>
      <c r="Q54" s="122"/>
      <c r="R54" s="122"/>
      <c r="S54" s="122"/>
      <c r="T54" s="122"/>
      <c r="U54" s="122">
        <f t="shared" si="0"/>
        <v>-41600.568923611099</v>
      </c>
      <c r="V54" s="130" t="s">
        <v>4083</v>
      </c>
    </row>
    <row r="55" spans="1:22">
      <c r="A55" s="122" t="s">
        <v>622</v>
      </c>
      <c r="B55" s="122" t="s">
        <v>623</v>
      </c>
      <c r="C55" s="122" t="s">
        <v>624</v>
      </c>
      <c r="D55" s="122" t="s">
        <v>3271</v>
      </c>
      <c r="E55" s="122" t="s">
        <v>3275</v>
      </c>
      <c r="F55" s="122">
        <v>1</v>
      </c>
      <c r="G55" s="122" t="s">
        <v>79</v>
      </c>
      <c r="H55" s="122" t="s">
        <v>985</v>
      </c>
      <c r="I55" s="123" t="s">
        <v>429</v>
      </c>
      <c r="J55" s="122"/>
      <c r="K55" s="124">
        <v>41583.411261574103</v>
      </c>
      <c r="L55" s="122" t="s">
        <v>674</v>
      </c>
      <c r="M55" s="125">
        <v>2</v>
      </c>
      <c r="N55" s="122" t="s">
        <v>675</v>
      </c>
      <c r="O55" s="125">
        <v>1762849.44</v>
      </c>
      <c r="P55" s="122">
        <v>1</v>
      </c>
      <c r="Q55" s="122" t="s">
        <v>632</v>
      </c>
      <c r="R55" s="124">
        <v>41582.326273148101</v>
      </c>
      <c r="S55" s="125">
        <v>-2</v>
      </c>
      <c r="T55" s="122">
        <v>1762849.44</v>
      </c>
      <c r="U55" s="122">
        <f t="shared" si="0"/>
        <v>-1.0849884260023828</v>
      </c>
      <c r="V55" s="130" t="s">
        <v>4080</v>
      </c>
    </row>
    <row r="56" spans="1:22">
      <c r="A56" s="122" t="s">
        <v>622</v>
      </c>
      <c r="B56" s="122" t="s">
        <v>623</v>
      </c>
      <c r="C56" s="122" t="s">
        <v>624</v>
      </c>
      <c r="D56" s="122" t="s">
        <v>3271</v>
      </c>
      <c r="E56" s="122" t="s">
        <v>3276</v>
      </c>
      <c r="F56" s="122">
        <v>1</v>
      </c>
      <c r="G56" s="122" t="s">
        <v>79</v>
      </c>
      <c r="H56" s="122" t="s">
        <v>1130</v>
      </c>
      <c r="I56" s="123" t="s">
        <v>448</v>
      </c>
      <c r="J56" s="122" t="s">
        <v>634</v>
      </c>
      <c r="K56" s="124">
        <v>41600.645833333299</v>
      </c>
      <c r="L56" s="122" t="s">
        <v>630</v>
      </c>
      <c r="M56" s="125">
        <v>1</v>
      </c>
      <c r="N56" s="122" t="s">
        <v>631</v>
      </c>
      <c r="O56" s="125">
        <v>18700</v>
      </c>
      <c r="P56" s="122">
        <v>1</v>
      </c>
      <c r="Q56" s="122" t="s">
        <v>632</v>
      </c>
      <c r="R56" s="124">
        <v>41597.332546296297</v>
      </c>
      <c r="S56" s="125">
        <v>-1</v>
      </c>
      <c r="T56" s="122">
        <v>18700</v>
      </c>
      <c r="U56" s="122">
        <f t="shared" si="0"/>
        <v>-3.3132870370027376</v>
      </c>
      <c r="V56" s="130" t="s">
        <v>4080</v>
      </c>
    </row>
    <row r="57" spans="1:22">
      <c r="A57" s="122" t="s">
        <v>622</v>
      </c>
      <c r="B57" s="122" t="s">
        <v>623</v>
      </c>
      <c r="C57" s="122" t="s">
        <v>624</v>
      </c>
      <c r="D57" s="122" t="s">
        <v>3271</v>
      </c>
      <c r="E57" s="122" t="s">
        <v>3277</v>
      </c>
      <c r="F57" s="122">
        <v>1</v>
      </c>
      <c r="G57" s="122" t="s">
        <v>79</v>
      </c>
      <c r="H57" s="122" t="s">
        <v>2357</v>
      </c>
      <c r="I57" s="123" t="s">
        <v>2358</v>
      </c>
      <c r="J57" s="122" t="s">
        <v>634</v>
      </c>
      <c r="K57" s="124">
        <v>41606.668229166702</v>
      </c>
      <c r="L57" s="122" t="s">
        <v>630</v>
      </c>
      <c r="M57" s="125">
        <v>1</v>
      </c>
      <c r="N57" s="122" t="s">
        <v>725</v>
      </c>
      <c r="O57" s="125">
        <v>1056000</v>
      </c>
      <c r="P57" s="122">
        <v>1</v>
      </c>
      <c r="Q57" s="122" t="s">
        <v>632</v>
      </c>
      <c r="R57" s="124">
        <v>41604.6589930556</v>
      </c>
      <c r="S57" s="125">
        <v>-1</v>
      </c>
      <c r="T57" s="122">
        <v>1056000</v>
      </c>
      <c r="U57" s="122">
        <f t="shared" si="0"/>
        <v>-2.0092361111019272</v>
      </c>
      <c r="V57" s="130" t="s">
        <v>4080</v>
      </c>
    </row>
    <row r="58" spans="1:22">
      <c r="A58" s="122" t="s">
        <v>622</v>
      </c>
      <c r="B58" s="122" t="s">
        <v>623</v>
      </c>
      <c r="C58" s="122" t="s">
        <v>624</v>
      </c>
      <c r="D58" s="122" t="s">
        <v>3271</v>
      </c>
      <c r="E58" s="122" t="s">
        <v>3278</v>
      </c>
      <c r="F58" s="122">
        <v>1</v>
      </c>
      <c r="G58" s="122" t="s">
        <v>79</v>
      </c>
      <c r="H58" s="122" t="s">
        <v>3011</v>
      </c>
      <c r="I58" s="123" t="s">
        <v>3279</v>
      </c>
      <c r="J58" s="122" t="s">
        <v>634</v>
      </c>
      <c r="K58" s="124">
        <v>41607.664189814801</v>
      </c>
      <c r="L58" s="122" t="s">
        <v>630</v>
      </c>
      <c r="M58" s="125">
        <v>2</v>
      </c>
      <c r="N58" s="122" t="s">
        <v>1190</v>
      </c>
      <c r="O58" s="125">
        <v>1801800</v>
      </c>
      <c r="P58" s="122">
        <v>1</v>
      </c>
      <c r="Q58" s="122" t="s">
        <v>632</v>
      </c>
      <c r="R58" s="124">
        <v>41606.717071759304</v>
      </c>
      <c r="S58" s="125">
        <v>-2</v>
      </c>
      <c r="T58" s="122">
        <v>1801800</v>
      </c>
      <c r="U58" s="122">
        <f t="shared" si="0"/>
        <v>-0.94711805549741257</v>
      </c>
      <c r="V58" s="130" t="s">
        <v>4080</v>
      </c>
    </row>
    <row r="59" spans="1:22">
      <c r="A59" s="122" t="s">
        <v>622</v>
      </c>
      <c r="B59" s="122" t="s">
        <v>623</v>
      </c>
      <c r="C59" s="122" t="s">
        <v>624</v>
      </c>
      <c r="D59" s="122" t="s">
        <v>3280</v>
      </c>
      <c r="E59" s="122" t="s">
        <v>3286</v>
      </c>
      <c r="F59" s="122">
        <v>1</v>
      </c>
      <c r="G59" s="122" t="s">
        <v>79</v>
      </c>
      <c r="H59" s="122" t="s">
        <v>3202</v>
      </c>
      <c r="I59" s="123" t="s">
        <v>3203</v>
      </c>
      <c r="J59" s="122"/>
      <c r="K59" s="124">
        <v>41586.446423611102</v>
      </c>
      <c r="L59" s="122" t="s">
        <v>630</v>
      </c>
      <c r="M59" s="125">
        <v>1</v>
      </c>
      <c r="N59" s="122" t="s">
        <v>1190</v>
      </c>
      <c r="O59" s="125">
        <v>8400900</v>
      </c>
      <c r="P59" s="122">
        <v>1</v>
      </c>
      <c r="Q59" s="122" t="s">
        <v>632</v>
      </c>
      <c r="R59" s="124">
        <v>41575.660879629599</v>
      </c>
      <c r="S59" s="125">
        <v>-1</v>
      </c>
      <c r="T59" s="122">
        <v>8400900</v>
      </c>
      <c r="U59" s="122">
        <f t="shared" si="0"/>
        <v>-10.785543981502997</v>
      </c>
      <c r="V59" s="130" t="s">
        <v>4080</v>
      </c>
    </row>
    <row r="60" spans="1:22">
      <c r="A60" s="122" t="s">
        <v>622</v>
      </c>
      <c r="B60" s="122" t="s">
        <v>623</v>
      </c>
      <c r="C60" s="122" t="s">
        <v>624</v>
      </c>
      <c r="D60" s="122" t="s">
        <v>3280</v>
      </c>
      <c r="E60" s="122" t="s">
        <v>3287</v>
      </c>
      <c r="F60" s="122">
        <v>1</v>
      </c>
      <c r="G60" s="122" t="s">
        <v>79</v>
      </c>
      <c r="H60" s="122" t="s">
        <v>3288</v>
      </c>
      <c r="I60" s="123" t="s">
        <v>3289</v>
      </c>
      <c r="J60" s="122" t="s">
        <v>634</v>
      </c>
      <c r="K60" s="124">
        <v>41607.491296296299</v>
      </c>
      <c r="L60" s="122" t="s">
        <v>630</v>
      </c>
      <c r="M60" s="125">
        <v>4</v>
      </c>
      <c r="N60" s="122" t="s">
        <v>725</v>
      </c>
      <c r="O60" s="125">
        <v>65200</v>
      </c>
      <c r="P60" s="122">
        <v>1</v>
      </c>
      <c r="Q60" s="122" t="s">
        <v>632</v>
      </c>
      <c r="R60" s="124">
        <v>41605.638344907398</v>
      </c>
      <c r="S60" s="125">
        <v>-4</v>
      </c>
      <c r="T60" s="122">
        <v>65200</v>
      </c>
      <c r="U60" s="122">
        <f t="shared" si="0"/>
        <v>-1.8529513889006921</v>
      </c>
      <c r="V60" s="130" t="s">
        <v>4080</v>
      </c>
    </row>
    <row r="61" spans="1:22">
      <c r="A61" s="122" t="s">
        <v>622</v>
      </c>
      <c r="B61" s="122" t="s">
        <v>623</v>
      </c>
      <c r="C61" s="122" t="s">
        <v>624</v>
      </c>
      <c r="D61" s="122" t="s">
        <v>3280</v>
      </c>
      <c r="E61" s="122" t="s">
        <v>3287</v>
      </c>
      <c r="F61" s="122">
        <v>2</v>
      </c>
      <c r="G61" s="122" t="s">
        <v>79</v>
      </c>
      <c r="H61" s="122" t="s">
        <v>820</v>
      </c>
      <c r="I61" s="123" t="s">
        <v>821</v>
      </c>
      <c r="J61" s="122" t="s">
        <v>634</v>
      </c>
      <c r="K61" s="124">
        <v>41607.491296296299</v>
      </c>
      <c r="L61" s="122" t="s">
        <v>630</v>
      </c>
      <c r="M61" s="125">
        <v>1</v>
      </c>
      <c r="N61" s="122" t="s">
        <v>710</v>
      </c>
      <c r="O61" s="125">
        <v>30000</v>
      </c>
      <c r="P61" s="122">
        <v>1</v>
      </c>
      <c r="Q61" s="122" t="s">
        <v>632</v>
      </c>
      <c r="R61" s="124">
        <v>41605.638344907398</v>
      </c>
      <c r="S61" s="125">
        <v>-1</v>
      </c>
      <c r="T61" s="122">
        <v>30000</v>
      </c>
      <c r="U61" s="122">
        <f t="shared" si="0"/>
        <v>-1.8529513889006921</v>
      </c>
      <c r="V61" s="130" t="s">
        <v>4080</v>
      </c>
    </row>
    <row r="62" spans="1:22">
      <c r="A62" s="122" t="s">
        <v>622</v>
      </c>
      <c r="B62" s="122" t="s">
        <v>623</v>
      </c>
      <c r="C62" s="122" t="s">
        <v>624</v>
      </c>
      <c r="D62" s="122" t="s">
        <v>3280</v>
      </c>
      <c r="E62" s="122" t="s">
        <v>3287</v>
      </c>
      <c r="F62" s="122">
        <v>3</v>
      </c>
      <c r="G62" s="122" t="s">
        <v>79</v>
      </c>
      <c r="H62" s="122" t="s">
        <v>1507</v>
      </c>
      <c r="I62" s="123" t="s">
        <v>375</v>
      </c>
      <c r="J62" s="122" t="s">
        <v>634</v>
      </c>
      <c r="K62" s="124">
        <v>41607.491296296299</v>
      </c>
      <c r="L62" s="122" t="s">
        <v>630</v>
      </c>
      <c r="M62" s="125">
        <v>1</v>
      </c>
      <c r="N62" s="122" t="s">
        <v>631</v>
      </c>
      <c r="O62" s="125">
        <v>110673.75</v>
      </c>
      <c r="P62" s="122">
        <v>1</v>
      </c>
      <c r="Q62" s="122" t="s">
        <v>632</v>
      </c>
      <c r="R62" s="124">
        <v>41605.638344907398</v>
      </c>
      <c r="S62" s="125">
        <v>-1</v>
      </c>
      <c r="T62" s="122">
        <v>110673.75</v>
      </c>
      <c r="U62" s="122">
        <f t="shared" si="0"/>
        <v>-1.8529513889006921</v>
      </c>
      <c r="V62" s="130" t="s">
        <v>4080</v>
      </c>
    </row>
    <row r="63" spans="1:22">
      <c r="A63" s="122" t="s">
        <v>622</v>
      </c>
      <c r="B63" s="122" t="s">
        <v>623</v>
      </c>
      <c r="C63" s="122" t="s">
        <v>624</v>
      </c>
      <c r="D63" s="122" t="s">
        <v>3280</v>
      </c>
      <c r="E63" s="122" t="s">
        <v>3287</v>
      </c>
      <c r="F63" s="122">
        <v>4</v>
      </c>
      <c r="G63" s="122" t="s">
        <v>79</v>
      </c>
      <c r="H63" s="122" t="s">
        <v>3290</v>
      </c>
      <c r="I63" s="123" t="s">
        <v>3291</v>
      </c>
      <c r="J63" s="122" t="s">
        <v>634</v>
      </c>
      <c r="K63" s="124">
        <v>41607.491296296299</v>
      </c>
      <c r="L63" s="122" t="s">
        <v>630</v>
      </c>
      <c r="M63" s="125">
        <v>1</v>
      </c>
      <c r="N63" s="122" t="s">
        <v>1190</v>
      </c>
      <c r="O63" s="125">
        <v>955597</v>
      </c>
      <c r="P63" s="122">
        <v>1</v>
      </c>
      <c r="Q63" s="122" t="s">
        <v>632</v>
      </c>
      <c r="R63" s="124">
        <v>41605.638344907398</v>
      </c>
      <c r="S63" s="125">
        <v>-1</v>
      </c>
      <c r="T63" s="122">
        <v>955597</v>
      </c>
      <c r="U63" s="122">
        <f t="shared" si="0"/>
        <v>-1.8529513889006921</v>
      </c>
      <c r="V63" s="130" t="s">
        <v>4080</v>
      </c>
    </row>
    <row r="64" spans="1:22">
      <c r="A64" s="122" t="s">
        <v>622</v>
      </c>
      <c r="B64" s="122" t="s">
        <v>623</v>
      </c>
      <c r="C64" s="122" t="s">
        <v>624</v>
      </c>
      <c r="D64" s="122" t="s">
        <v>3280</v>
      </c>
      <c r="E64" s="122" t="s">
        <v>3287</v>
      </c>
      <c r="F64" s="122">
        <v>5</v>
      </c>
      <c r="G64" s="122" t="s">
        <v>79</v>
      </c>
      <c r="H64" s="122" t="s">
        <v>1094</v>
      </c>
      <c r="I64" s="123" t="s">
        <v>371</v>
      </c>
      <c r="J64" s="122" t="s">
        <v>634</v>
      </c>
      <c r="K64" s="124">
        <v>41607.491296296299</v>
      </c>
      <c r="L64" s="122" t="s">
        <v>630</v>
      </c>
      <c r="M64" s="125">
        <v>1</v>
      </c>
      <c r="N64" s="122" t="s">
        <v>631</v>
      </c>
      <c r="O64" s="125">
        <v>58525</v>
      </c>
      <c r="P64" s="122">
        <v>1</v>
      </c>
      <c r="Q64" s="122" t="s">
        <v>632</v>
      </c>
      <c r="R64" s="124">
        <v>41605.6383333333</v>
      </c>
      <c r="S64" s="125">
        <v>-1</v>
      </c>
      <c r="T64" s="122">
        <v>58525</v>
      </c>
      <c r="U64" s="122">
        <f t="shared" si="0"/>
        <v>-1.8529629629992996</v>
      </c>
      <c r="V64" s="130" t="s">
        <v>4080</v>
      </c>
    </row>
    <row r="65" spans="1:22">
      <c r="A65" s="122" t="s">
        <v>622</v>
      </c>
      <c r="B65" s="122" t="s">
        <v>623</v>
      </c>
      <c r="C65" s="122" t="s">
        <v>624</v>
      </c>
      <c r="D65" s="122" t="s">
        <v>3280</v>
      </c>
      <c r="E65" s="122" t="s">
        <v>3292</v>
      </c>
      <c r="F65" s="122">
        <v>1</v>
      </c>
      <c r="G65" s="122" t="s">
        <v>79</v>
      </c>
      <c r="H65" s="122" t="s">
        <v>2111</v>
      </c>
      <c r="I65" s="123" t="s">
        <v>372</v>
      </c>
      <c r="J65" s="122"/>
      <c r="K65" s="124">
        <v>41593.311516203699</v>
      </c>
      <c r="L65" s="122" t="s">
        <v>630</v>
      </c>
      <c r="M65" s="125">
        <v>70</v>
      </c>
      <c r="N65" s="122" t="s">
        <v>1861</v>
      </c>
      <c r="O65" s="125">
        <v>843761.8</v>
      </c>
      <c r="P65" s="122">
        <v>1</v>
      </c>
      <c r="Q65" s="122" t="s">
        <v>632</v>
      </c>
      <c r="R65" s="124">
        <v>41578.669930555603</v>
      </c>
      <c r="S65" s="125">
        <v>-70</v>
      </c>
      <c r="T65" s="122">
        <v>843761.8</v>
      </c>
      <c r="U65" s="122">
        <f t="shared" si="0"/>
        <v>-14.641585648096225</v>
      </c>
      <c r="V65" s="130" t="s">
        <v>4080</v>
      </c>
    </row>
    <row r="66" spans="1:22">
      <c r="A66" s="122" t="s">
        <v>622</v>
      </c>
      <c r="B66" s="122" t="s">
        <v>623</v>
      </c>
      <c r="C66" s="122" t="s">
        <v>624</v>
      </c>
      <c r="D66" s="122" t="s">
        <v>3327</v>
      </c>
      <c r="E66" s="122" t="s">
        <v>3333</v>
      </c>
      <c r="F66" s="122">
        <v>1</v>
      </c>
      <c r="G66" s="122" t="s">
        <v>79</v>
      </c>
      <c r="H66" s="122" t="s">
        <v>3334</v>
      </c>
      <c r="I66" s="123" t="s">
        <v>3335</v>
      </c>
      <c r="J66" s="122" t="s">
        <v>634</v>
      </c>
      <c r="K66" s="124">
        <v>41585.3422222222</v>
      </c>
      <c r="L66" s="122" t="s">
        <v>630</v>
      </c>
      <c r="M66" s="125">
        <v>3</v>
      </c>
      <c r="N66" s="122" t="s">
        <v>3336</v>
      </c>
      <c r="O66" s="125">
        <v>0</v>
      </c>
      <c r="P66" s="122">
        <v>1</v>
      </c>
      <c r="Q66" s="122"/>
      <c r="R66" s="122"/>
      <c r="S66" s="122"/>
      <c r="T66" s="122"/>
      <c r="U66" s="122">
        <f t="shared" si="0"/>
        <v>-41585.3422222222</v>
      </c>
      <c r="V66" s="130" t="s">
        <v>4083</v>
      </c>
    </row>
    <row r="67" spans="1:22">
      <c r="A67" s="122" t="s">
        <v>622</v>
      </c>
      <c r="B67" s="122" t="s">
        <v>623</v>
      </c>
      <c r="C67" s="122" t="s">
        <v>624</v>
      </c>
      <c r="D67" s="122" t="s">
        <v>3327</v>
      </c>
      <c r="E67" s="122" t="s">
        <v>3338</v>
      </c>
      <c r="F67" s="122">
        <v>1</v>
      </c>
      <c r="G67" s="122" t="s">
        <v>79</v>
      </c>
      <c r="H67" s="122" t="s">
        <v>2133</v>
      </c>
      <c r="I67" s="123" t="s">
        <v>2134</v>
      </c>
      <c r="J67" s="122"/>
      <c r="K67" s="124">
        <v>41582.599594907399</v>
      </c>
      <c r="L67" s="122" t="s">
        <v>655</v>
      </c>
      <c r="M67" s="125">
        <v>3</v>
      </c>
      <c r="N67" s="122" t="s">
        <v>710</v>
      </c>
      <c r="O67" s="125">
        <v>1722600</v>
      </c>
      <c r="P67" s="122">
        <v>1</v>
      </c>
      <c r="Q67" s="122" t="s">
        <v>632</v>
      </c>
      <c r="R67" s="124">
        <v>41575.658043981501</v>
      </c>
      <c r="S67" s="125">
        <v>-3</v>
      </c>
      <c r="T67" s="122">
        <v>1722600</v>
      </c>
      <c r="U67" s="122">
        <f t="shared" si="0"/>
        <v>-6.9415509258979</v>
      </c>
      <c r="V67" s="130" t="s">
        <v>4080</v>
      </c>
    </row>
    <row r="68" spans="1:22">
      <c r="A68" s="122" t="s">
        <v>622</v>
      </c>
      <c r="B68" s="122" t="s">
        <v>623</v>
      </c>
      <c r="C68" s="122" t="s">
        <v>624</v>
      </c>
      <c r="D68" s="122" t="s">
        <v>3327</v>
      </c>
      <c r="E68" s="122" t="s">
        <v>3338</v>
      </c>
      <c r="F68" s="122">
        <v>2</v>
      </c>
      <c r="G68" s="122" t="s">
        <v>79</v>
      </c>
      <c r="H68" s="122" t="s">
        <v>2135</v>
      </c>
      <c r="I68" s="123" t="s">
        <v>2136</v>
      </c>
      <c r="J68" s="122"/>
      <c r="K68" s="124">
        <v>41582.599594907399</v>
      </c>
      <c r="L68" s="122" t="s">
        <v>655</v>
      </c>
      <c r="M68" s="125">
        <v>2</v>
      </c>
      <c r="N68" s="122" t="s">
        <v>664</v>
      </c>
      <c r="O68" s="125">
        <v>712800</v>
      </c>
      <c r="P68" s="122">
        <v>1</v>
      </c>
      <c r="Q68" s="122" t="s">
        <v>632</v>
      </c>
      <c r="R68" s="124">
        <v>41575.658043981501</v>
      </c>
      <c r="S68" s="125">
        <v>-2</v>
      </c>
      <c r="T68" s="122">
        <v>712800</v>
      </c>
      <c r="U68" s="122">
        <f t="shared" ref="U68:U131" si="1">R68-K68</f>
        <v>-6.9415509258979</v>
      </c>
      <c r="V68" s="130" t="s">
        <v>4080</v>
      </c>
    </row>
    <row r="69" spans="1:22">
      <c r="A69" s="122" t="s">
        <v>622</v>
      </c>
      <c r="B69" s="122" t="s">
        <v>623</v>
      </c>
      <c r="C69" s="122" t="s">
        <v>624</v>
      </c>
      <c r="D69" s="122" t="s">
        <v>3327</v>
      </c>
      <c r="E69" s="122" t="s">
        <v>3339</v>
      </c>
      <c r="F69" s="122">
        <v>1</v>
      </c>
      <c r="G69" s="122" t="s">
        <v>79</v>
      </c>
      <c r="H69" s="122" t="s">
        <v>3340</v>
      </c>
      <c r="I69" s="123" t="s">
        <v>3341</v>
      </c>
      <c r="J69" s="122" t="s">
        <v>634</v>
      </c>
      <c r="K69" s="124">
        <v>41607.636990740699</v>
      </c>
      <c r="L69" s="122" t="s">
        <v>630</v>
      </c>
      <c r="M69" s="125">
        <v>1</v>
      </c>
      <c r="N69" s="122" t="s">
        <v>631</v>
      </c>
      <c r="O69" s="125">
        <v>0</v>
      </c>
      <c r="P69" s="122">
        <v>1</v>
      </c>
      <c r="Q69" s="122"/>
      <c r="R69" s="122"/>
      <c r="S69" s="122"/>
      <c r="T69" s="122"/>
      <c r="U69" s="122">
        <f t="shared" si="1"/>
        <v>-41607.636990740699</v>
      </c>
      <c r="V69" s="130" t="s">
        <v>4083</v>
      </c>
    </row>
    <row r="70" spans="1:22">
      <c r="A70" s="122" t="s">
        <v>622</v>
      </c>
      <c r="B70" s="122" t="s">
        <v>623</v>
      </c>
      <c r="C70" s="122" t="s">
        <v>624</v>
      </c>
      <c r="D70" s="122" t="s">
        <v>3327</v>
      </c>
      <c r="E70" s="122" t="s">
        <v>3339</v>
      </c>
      <c r="F70" s="122">
        <v>2</v>
      </c>
      <c r="G70" s="122" t="s">
        <v>79</v>
      </c>
      <c r="H70" s="122" t="s">
        <v>3342</v>
      </c>
      <c r="I70" s="123" t="s">
        <v>3343</v>
      </c>
      <c r="J70" s="122" t="s">
        <v>634</v>
      </c>
      <c r="K70" s="124">
        <v>41607.636990740699</v>
      </c>
      <c r="L70" s="122" t="s">
        <v>630</v>
      </c>
      <c r="M70" s="125">
        <v>4</v>
      </c>
      <c r="N70" s="122" t="s">
        <v>631</v>
      </c>
      <c r="O70" s="125">
        <v>0</v>
      </c>
      <c r="P70" s="122">
        <v>1</v>
      </c>
      <c r="Q70" s="122"/>
      <c r="R70" s="122"/>
      <c r="S70" s="122"/>
      <c r="T70" s="122"/>
      <c r="U70" s="122">
        <f t="shared" si="1"/>
        <v>-41607.636990740699</v>
      </c>
      <c r="V70" s="130" t="s">
        <v>4083</v>
      </c>
    </row>
    <row r="71" spans="1:22">
      <c r="A71" s="122" t="s">
        <v>622</v>
      </c>
      <c r="B71" s="122" t="s">
        <v>623</v>
      </c>
      <c r="C71" s="122" t="s">
        <v>624</v>
      </c>
      <c r="D71" s="122" t="s">
        <v>3327</v>
      </c>
      <c r="E71" s="122" t="s">
        <v>3344</v>
      </c>
      <c r="F71" s="122">
        <v>1</v>
      </c>
      <c r="G71" s="122" t="s">
        <v>79</v>
      </c>
      <c r="H71" s="122" t="s">
        <v>3334</v>
      </c>
      <c r="I71" s="123" t="s">
        <v>337</v>
      </c>
      <c r="J71" s="122" t="s">
        <v>634</v>
      </c>
      <c r="K71" s="124">
        <v>41579.3125</v>
      </c>
      <c r="L71" s="122" t="s">
        <v>630</v>
      </c>
      <c r="M71" s="125">
        <v>2</v>
      </c>
      <c r="N71" s="122" t="s">
        <v>3336</v>
      </c>
      <c r="O71" s="125">
        <v>0</v>
      </c>
      <c r="P71" s="122">
        <v>1</v>
      </c>
      <c r="Q71" s="122"/>
      <c r="R71" s="122"/>
      <c r="S71" s="122"/>
      <c r="T71" s="122"/>
      <c r="U71" s="122">
        <f t="shared" si="1"/>
        <v>-41579.3125</v>
      </c>
      <c r="V71" s="130" t="s">
        <v>4083</v>
      </c>
    </row>
    <row r="72" spans="1:22">
      <c r="A72" s="122" t="s">
        <v>622</v>
      </c>
      <c r="B72" s="122" t="s">
        <v>623</v>
      </c>
      <c r="C72" s="122" t="s">
        <v>624</v>
      </c>
      <c r="D72" s="122" t="s">
        <v>3327</v>
      </c>
      <c r="E72" s="122" t="s">
        <v>3345</v>
      </c>
      <c r="F72" s="122">
        <v>1</v>
      </c>
      <c r="G72" s="122" t="s">
        <v>79</v>
      </c>
      <c r="H72" s="122" t="s">
        <v>3334</v>
      </c>
      <c r="I72" s="123" t="s">
        <v>337</v>
      </c>
      <c r="J72" s="122" t="s">
        <v>634</v>
      </c>
      <c r="K72" s="124">
        <v>41589.791666666701</v>
      </c>
      <c r="L72" s="122" t="s">
        <v>630</v>
      </c>
      <c r="M72" s="125">
        <v>2</v>
      </c>
      <c r="N72" s="122" t="s">
        <v>3336</v>
      </c>
      <c r="O72" s="125">
        <v>0</v>
      </c>
      <c r="P72" s="122">
        <v>1</v>
      </c>
      <c r="Q72" s="122"/>
      <c r="R72" s="122"/>
      <c r="S72" s="122"/>
      <c r="T72" s="122"/>
      <c r="U72" s="122">
        <f t="shared" si="1"/>
        <v>-41589.791666666701</v>
      </c>
      <c r="V72" s="130" t="s">
        <v>4083</v>
      </c>
    </row>
    <row r="73" spans="1:22">
      <c r="A73" s="122" t="s">
        <v>622</v>
      </c>
      <c r="B73" s="122" t="s">
        <v>623</v>
      </c>
      <c r="C73" s="122" t="s">
        <v>624</v>
      </c>
      <c r="D73" s="122" t="s">
        <v>3327</v>
      </c>
      <c r="E73" s="122" t="s">
        <v>3346</v>
      </c>
      <c r="F73" s="122">
        <v>1</v>
      </c>
      <c r="G73" s="122" t="s">
        <v>79</v>
      </c>
      <c r="H73" s="122" t="s">
        <v>1156</v>
      </c>
      <c r="I73" s="123" t="s">
        <v>1157</v>
      </c>
      <c r="J73" s="122"/>
      <c r="K73" s="124">
        <v>41600.585879629602</v>
      </c>
      <c r="L73" s="122" t="s">
        <v>630</v>
      </c>
      <c r="M73" s="125">
        <v>20</v>
      </c>
      <c r="N73" s="122" t="s">
        <v>3347</v>
      </c>
      <c r="O73" s="125">
        <v>247500</v>
      </c>
      <c r="P73" s="122">
        <v>1</v>
      </c>
      <c r="Q73" s="122" t="s">
        <v>632</v>
      </c>
      <c r="R73" s="124">
        <v>41586.444270833301</v>
      </c>
      <c r="S73" s="125">
        <v>-20</v>
      </c>
      <c r="T73" s="122">
        <v>247500</v>
      </c>
      <c r="U73" s="122">
        <f t="shared" si="1"/>
        <v>-14.141608796300716</v>
      </c>
      <c r="V73" s="130" t="s">
        <v>4080</v>
      </c>
    </row>
    <row r="74" spans="1:22">
      <c r="A74" s="122" t="s">
        <v>622</v>
      </c>
      <c r="B74" s="122" t="s">
        <v>623</v>
      </c>
      <c r="C74" s="122" t="s">
        <v>624</v>
      </c>
      <c r="D74" s="122" t="s">
        <v>3327</v>
      </c>
      <c r="E74" s="122" t="s">
        <v>3346</v>
      </c>
      <c r="F74" s="122">
        <v>2</v>
      </c>
      <c r="G74" s="122" t="s">
        <v>79</v>
      </c>
      <c r="H74" s="122" t="s">
        <v>1066</v>
      </c>
      <c r="I74" s="123" t="s">
        <v>2796</v>
      </c>
      <c r="J74" s="122"/>
      <c r="K74" s="124">
        <v>41600.585879629602</v>
      </c>
      <c r="L74" s="122" t="s">
        <v>630</v>
      </c>
      <c r="M74" s="125">
        <v>2</v>
      </c>
      <c r="N74" s="122" t="s">
        <v>631</v>
      </c>
      <c r="O74" s="125">
        <v>33000</v>
      </c>
      <c r="P74" s="122">
        <v>1</v>
      </c>
      <c r="Q74" s="122" t="s">
        <v>632</v>
      </c>
      <c r="R74" s="124">
        <v>41578.651215277801</v>
      </c>
      <c r="S74" s="125">
        <v>-3</v>
      </c>
      <c r="T74" s="122">
        <v>49500</v>
      </c>
      <c r="U74" s="122">
        <f t="shared" si="1"/>
        <v>-21.934664351800166</v>
      </c>
      <c r="V74" s="130" t="s">
        <v>4080</v>
      </c>
    </row>
    <row r="75" spans="1:22">
      <c r="A75" s="122" t="s">
        <v>622</v>
      </c>
      <c r="B75" s="122" t="s">
        <v>623</v>
      </c>
      <c r="C75" s="122" t="s">
        <v>624</v>
      </c>
      <c r="D75" s="122" t="s">
        <v>3327</v>
      </c>
      <c r="E75" s="122" t="s">
        <v>3346</v>
      </c>
      <c r="F75" s="122">
        <v>2</v>
      </c>
      <c r="G75" s="122" t="s">
        <v>79</v>
      </c>
      <c r="H75" s="122" t="s">
        <v>1066</v>
      </c>
      <c r="I75" s="123" t="s">
        <v>2796</v>
      </c>
      <c r="J75" s="122"/>
      <c r="K75" s="124">
        <v>41600.585879629602</v>
      </c>
      <c r="L75" s="122" t="s">
        <v>630</v>
      </c>
      <c r="M75" s="125">
        <v>2</v>
      </c>
      <c r="N75" s="122" t="s">
        <v>631</v>
      </c>
      <c r="O75" s="125">
        <v>33000</v>
      </c>
      <c r="P75" s="122">
        <v>2</v>
      </c>
      <c r="Q75" s="122" t="s">
        <v>632</v>
      </c>
      <c r="R75" s="124">
        <v>41586.439918981501</v>
      </c>
      <c r="S75" s="125">
        <v>-4</v>
      </c>
      <c r="T75" s="122">
        <v>66000</v>
      </c>
      <c r="U75" s="122">
        <f t="shared" si="1"/>
        <v>-14.145960648100299</v>
      </c>
      <c r="V75" s="130" t="s">
        <v>4080</v>
      </c>
    </row>
    <row r="76" spans="1:22">
      <c r="A76" s="122" t="s">
        <v>622</v>
      </c>
      <c r="B76" s="122" t="s">
        <v>623</v>
      </c>
      <c r="C76" s="122" t="s">
        <v>624</v>
      </c>
      <c r="D76" s="122" t="s">
        <v>3327</v>
      </c>
      <c r="E76" s="122" t="s">
        <v>3346</v>
      </c>
      <c r="F76" s="122">
        <v>2</v>
      </c>
      <c r="G76" s="122" t="s">
        <v>79</v>
      </c>
      <c r="H76" s="122" t="s">
        <v>1066</v>
      </c>
      <c r="I76" s="123" t="s">
        <v>2796</v>
      </c>
      <c r="J76" s="122"/>
      <c r="K76" s="124">
        <v>41600.585879629602</v>
      </c>
      <c r="L76" s="122" t="s">
        <v>630</v>
      </c>
      <c r="M76" s="125">
        <v>2</v>
      </c>
      <c r="N76" s="122" t="s">
        <v>631</v>
      </c>
      <c r="O76" s="125">
        <v>33000</v>
      </c>
      <c r="P76" s="122">
        <v>3</v>
      </c>
      <c r="Q76" s="122" t="s">
        <v>632</v>
      </c>
      <c r="R76" s="124">
        <v>41586.444259259297</v>
      </c>
      <c r="S76" s="125">
        <v>-2</v>
      </c>
      <c r="T76" s="122">
        <v>33000</v>
      </c>
      <c r="U76" s="122">
        <f t="shared" si="1"/>
        <v>-14.141620370304736</v>
      </c>
      <c r="V76" s="130" t="s">
        <v>4080</v>
      </c>
    </row>
    <row r="77" spans="1:22">
      <c r="A77" s="122" t="s">
        <v>622</v>
      </c>
      <c r="B77" s="122" t="s">
        <v>623</v>
      </c>
      <c r="C77" s="122" t="s">
        <v>624</v>
      </c>
      <c r="D77" s="122" t="s">
        <v>3327</v>
      </c>
      <c r="E77" s="122" t="s">
        <v>3346</v>
      </c>
      <c r="F77" s="122">
        <v>3</v>
      </c>
      <c r="G77" s="122" t="s">
        <v>79</v>
      </c>
      <c r="H77" s="122" t="s">
        <v>1062</v>
      </c>
      <c r="I77" s="123" t="s">
        <v>1063</v>
      </c>
      <c r="J77" s="122"/>
      <c r="K77" s="124">
        <v>41600.585879629602</v>
      </c>
      <c r="L77" s="122" t="s">
        <v>630</v>
      </c>
      <c r="M77" s="125">
        <v>1</v>
      </c>
      <c r="N77" s="122" t="s">
        <v>631</v>
      </c>
      <c r="O77" s="125">
        <v>21750</v>
      </c>
      <c r="P77" s="122">
        <v>1</v>
      </c>
      <c r="Q77" s="122" t="s">
        <v>632</v>
      </c>
      <c r="R77" s="124">
        <v>41586.444259259297</v>
      </c>
      <c r="S77" s="125">
        <v>-1</v>
      </c>
      <c r="T77" s="122">
        <v>21750</v>
      </c>
      <c r="U77" s="122">
        <f t="shared" si="1"/>
        <v>-14.141620370304736</v>
      </c>
      <c r="V77" s="130" t="s">
        <v>4080</v>
      </c>
    </row>
    <row r="78" spans="1:22">
      <c r="A78" s="122" t="s">
        <v>622</v>
      </c>
      <c r="B78" s="122" t="s">
        <v>623</v>
      </c>
      <c r="C78" s="122" t="s">
        <v>624</v>
      </c>
      <c r="D78" s="122" t="s">
        <v>3327</v>
      </c>
      <c r="E78" s="122" t="s">
        <v>3346</v>
      </c>
      <c r="F78" s="122">
        <v>4</v>
      </c>
      <c r="G78" s="122" t="s">
        <v>79</v>
      </c>
      <c r="H78" s="122" t="s">
        <v>2354</v>
      </c>
      <c r="I78" s="123" t="s">
        <v>446</v>
      </c>
      <c r="J78" s="122"/>
      <c r="K78" s="124">
        <v>41600.585879629602</v>
      </c>
      <c r="L78" s="122" t="s">
        <v>630</v>
      </c>
      <c r="M78" s="125">
        <v>100</v>
      </c>
      <c r="N78" s="122" t="s">
        <v>631</v>
      </c>
      <c r="O78" s="125">
        <v>173300</v>
      </c>
      <c r="P78" s="122">
        <v>1</v>
      </c>
      <c r="Q78" s="122" t="s">
        <v>632</v>
      </c>
      <c r="R78" s="124">
        <v>41586.444259259297</v>
      </c>
      <c r="S78" s="125">
        <v>-100</v>
      </c>
      <c r="T78" s="122">
        <v>173300</v>
      </c>
      <c r="U78" s="122">
        <f t="shared" si="1"/>
        <v>-14.141620370304736</v>
      </c>
      <c r="V78" s="130" t="s">
        <v>4080</v>
      </c>
    </row>
    <row r="79" spans="1:22">
      <c r="A79" s="122" t="s">
        <v>622</v>
      </c>
      <c r="B79" s="122" t="s">
        <v>623</v>
      </c>
      <c r="C79" s="122" t="s">
        <v>624</v>
      </c>
      <c r="D79" s="122" t="s">
        <v>3327</v>
      </c>
      <c r="E79" s="122" t="s">
        <v>3346</v>
      </c>
      <c r="F79" s="122">
        <v>5</v>
      </c>
      <c r="G79" s="122" t="s">
        <v>79</v>
      </c>
      <c r="H79" s="122" t="s">
        <v>1095</v>
      </c>
      <c r="I79" s="123" t="s">
        <v>376</v>
      </c>
      <c r="J79" s="122"/>
      <c r="K79" s="124">
        <v>41600.585879629602</v>
      </c>
      <c r="L79" s="122" t="s">
        <v>630</v>
      </c>
      <c r="M79" s="125">
        <v>10</v>
      </c>
      <c r="N79" s="122" t="s">
        <v>631</v>
      </c>
      <c r="O79" s="125">
        <v>66000</v>
      </c>
      <c r="P79" s="122">
        <v>1</v>
      </c>
      <c r="Q79" s="122" t="s">
        <v>632</v>
      </c>
      <c r="R79" s="124">
        <v>41586.444259259297</v>
      </c>
      <c r="S79" s="125">
        <v>-10</v>
      </c>
      <c r="T79" s="122">
        <v>66000</v>
      </c>
      <c r="U79" s="122">
        <f t="shared" si="1"/>
        <v>-14.141620370304736</v>
      </c>
      <c r="V79" s="130" t="s">
        <v>4080</v>
      </c>
    </row>
    <row r="80" spans="1:22">
      <c r="A80" s="122" t="s">
        <v>622</v>
      </c>
      <c r="B80" s="122" t="s">
        <v>623</v>
      </c>
      <c r="C80" s="122" t="s">
        <v>624</v>
      </c>
      <c r="D80" s="122" t="s">
        <v>3327</v>
      </c>
      <c r="E80" s="122" t="s">
        <v>3346</v>
      </c>
      <c r="F80" s="122">
        <v>6</v>
      </c>
      <c r="G80" s="122" t="s">
        <v>79</v>
      </c>
      <c r="H80" s="122" t="s">
        <v>668</v>
      </c>
      <c r="I80" s="123" t="s">
        <v>447</v>
      </c>
      <c r="J80" s="122"/>
      <c r="K80" s="124">
        <v>41600.585879629602</v>
      </c>
      <c r="L80" s="122" t="s">
        <v>630</v>
      </c>
      <c r="M80" s="125">
        <v>10</v>
      </c>
      <c r="N80" s="122" t="s">
        <v>669</v>
      </c>
      <c r="O80" s="125">
        <v>229642.9</v>
      </c>
      <c r="P80" s="122">
        <v>1</v>
      </c>
      <c r="Q80" s="122" t="s">
        <v>632</v>
      </c>
      <c r="R80" s="124">
        <v>41586.444259259297</v>
      </c>
      <c r="S80" s="125">
        <v>-10</v>
      </c>
      <c r="T80" s="122">
        <v>229642.9</v>
      </c>
      <c r="U80" s="122">
        <f t="shared" si="1"/>
        <v>-14.141620370304736</v>
      </c>
      <c r="V80" s="130" t="s">
        <v>4080</v>
      </c>
    </row>
    <row r="81" spans="1:22">
      <c r="A81" s="122" t="s">
        <v>622</v>
      </c>
      <c r="B81" s="122" t="s">
        <v>623</v>
      </c>
      <c r="C81" s="122" t="s">
        <v>624</v>
      </c>
      <c r="D81" s="122" t="s">
        <v>3327</v>
      </c>
      <c r="E81" s="122" t="s">
        <v>3348</v>
      </c>
      <c r="F81" s="122">
        <v>1</v>
      </c>
      <c r="G81" s="122" t="s">
        <v>79</v>
      </c>
      <c r="H81" s="122" t="s">
        <v>1066</v>
      </c>
      <c r="I81" s="123" t="s">
        <v>2796</v>
      </c>
      <c r="J81" s="122"/>
      <c r="K81" s="124">
        <v>41593.354872685202</v>
      </c>
      <c r="L81" s="122" t="s">
        <v>630</v>
      </c>
      <c r="M81" s="125">
        <v>4</v>
      </c>
      <c r="N81" s="122" t="s">
        <v>631</v>
      </c>
      <c r="O81" s="125">
        <v>66000</v>
      </c>
      <c r="P81" s="122">
        <v>1</v>
      </c>
      <c r="Q81" s="122" t="s">
        <v>632</v>
      </c>
      <c r="R81" s="124">
        <v>41578.651215277801</v>
      </c>
      <c r="S81" s="125">
        <v>-3</v>
      </c>
      <c r="T81" s="122">
        <v>49500</v>
      </c>
      <c r="U81" s="122">
        <f t="shared" si="1"/>
        <v>-14.703657407400897</v>
      </c>
      <c r="V81" s="130" t="s">
        <v>4080</v>
      </c>
    </row>
    <row r="82" spans="1:22">
      <c r="A82" s="122" t="s">
        <v>622</v>
      </c>
      <c r="B82" s="122" t="s">
        <v>623</v>
      </c>
      <c r="C82" s="122" t="s">
        <v>624</v>
      </c>
      <c r="D82" s="122" t="s">
        <v>3327</v>
      </c>
      <c r="E82" s="122" t="s">
        <v>3348</v>
      </c>
      <c r="F82" s="122">
        <v>1</v>
      </c>
      <c r="G82" s="122" t="s">
        <v>79</v>
      </c>
      <c r="H82" s="122" t="s">
        <v>1066</v>
      </c>
      <c r="I82" s="123" t="s">
        <v>2796</v>
      </c>
      <c r="J82" s="122"/>
      <c r="K82" s="124">
        <v>41593.354872685202</v>
      </c>
      <c r="L82" s="122" t="s">
        <v>630</v>
      </c>
      <c r="M82" s="125">
        <v>4</v>
      </c>
      <c r="N82" s="122" t="s">
        <v>631</v>
      </c>
      <c r="O82" s="125">
        <v>66000</v>
      </c>
      <c r="P82" s="122">
        <v>2</v>
      </c>
      <c r="Q82" s="122" t="s">
        <v>632</v>
      </c>
      <c r="R82" s="124">
        <v>41586.439918981501</v>
      </c>
      <c r="S82" s="125">
        <v>-4</v>
      </c>
      <c r="T82" s="122">
        <v>66000</v>
      </c>
      <c r="U82" s="122">
        <f t="shared" si="1"/>
        <v>-6.9149537037010305</v>
      </c>
      <c r="V82" s="130" t="s">
        <v>4080</v>
      </c>
    </row>
    <row r="83" spans="1:22">
      <c r="A83" s="122" t="s">
        <v>622</v>
      </c>
      <c r="B83" s="122" t="s">
        <v>623</v>
      </c>
      <c r="C83" s="122" t="s">
        <v>624</v>
      </c>
      <c r="D83" s="122" t="s">
        <v>3327</v>
      </c>
      <c r="E83" s="122" t="s">
        <v>3348</v>
      </c>
      <c r="F83" s="122">
        <v>1</v>
      </c>
      <c r="G83" s="122" t="s">
        <v>79</v>
      </c>
      <c r="H83" s="122" t="s">
        <v>1066</v>
      </c>
      <c r="I83" s="123" t="s">
        <v>2796</v>
      </c>
      <c r="J83" s="122"/>
      <c r="K83" s="124">
        <v>41593.354872685202</v>
      </c>
      <c r="L83" s="122" t="s">
        <v>630</v>
      </c>
      <c r="M83" s="125">
        <v>4</v>
      </c>
      <c r="N83" s="122" t="s">
        <v>631</v>
      </c>
      <c r="O83" s="125">
        <v>66000</v>
      </c>
      <c r="P83" s="122">
        <v>3</v>
      </c>
      <c r="Q83" s="122" t="s">
        <v>632</v>
      </c>
      <c r="R83" s="124">
        <v>41586.444259259297</v>
      </c>
      <c r="S83" s="125">
        <v>-2</v>
      </c>
      <c r="T83" s="122">
        <v>33000</v>
      </c>
      <c r="U83" s="122">
        <f t="shared" si="1"/>
        <v>-6.910613425905467</v>
      </c>
      <c r="V83" s="130" t="s">
        <v>4080</v>
      </c>
    </row>
    <row r="84" spans="1:22">
      <c r="A84" s="122" t="s">
        <v>622</v>
      </c>
      <c r="B84" s="122" t="s">
        <v>623</v>
      </c>
      <c r="C84" s="122" t="s">
        <v>624</v>
      </c>
      <c r="D84" s="122" t="s">
        <v>3327</v>
      </c>
      <c r="E84" s="122" t="s">
        <v>3348</v>
      </c>
      <c r="F84" s="122">
        <v>2</v>
      </c>
      <c r="G84" s="122" t="s">
        <v>79</v>
      </c>
      <c r="H84" s="122" t="s">
        <v>1072</v>
      </c>
      <c r="I84" s="123" t="s">
        <v>1073</v>
      </c>
      <c r="J84" s="122"/>
      <c r="K84" s="124">
        <v>41593.354872685202</v>
      </c>
      <c r="L84" s="122" t="s">
        <v>630</v>
      </c>
      <c r="M84" s="125">
        <v>8</v>
      </c>
      <c r="N84" s="122" t="s">
        <v>1815</v>
      </c>
      <c r="O84" s="125">
        <v>213000</v>
      </c>
      <c r="P84" s="122">
        <v>1</v>
      </c>
      <c r="Q84" s="122" t="s">
        <v>632</v>
      </c>
      <c r="R84" s="124">
        <v>41586.439907407403</v>
      </c>
      <c r="S84" s="125">
        <v>-8</v>
      </c>
      <c r="T84" s="122">
        <v>213000</v>
      </c>
      <c r="U84" s="122">
        <f t="shared" si="1"/>
        <v>-6.914965277799638</v>
      </c>
      <c r="V84" s="130" t="s">
        <v>4080</v>
      </c>
    </row>
    <row r="85" spans="1:22">
      <c r="A85" s="122" t="s">
        <v>622</v>
      </c>
      <c r="B85" s="122" t="s">
        <v>623</v>
      </c>
      <c r="C85" s="122" t="s">
        <v>624</v>
      </c>
      <c r="D85" s="122" t="s">
        <v>3327</v>
      </c>
      <c r="E85" s="122" t="s">
        <v>3348</v>
      </c>
      <c r="F85" s="122">
        <v>3</v>
      </c>
      <c r="G85" s="122" t="s">
        <v>79</v>
      </c>
      <c r="H85" s="122" t="s">
        <v>1154</v>
      </c>
      <c r="I85" s="123" t="s">
        <v>368</v>
      </c>
      <c r="J85" s="122"/>
      <c r="K85" s="124">
        <v>41593.354872685202</v>
      </c>
      <c r="L85" s="122" t="s">
        <v>630</v>
      </c>
      <c r="M85" s="125">
        <v>8</v>
      </c>
      <c r="N85" s="122" t="s">
        <v>1815</v>
      </c>
      <c r="O85" s="125">
        <v>351562.48</v>
      </c>
      <c r="P85" s="122">
        <v>1</v>
      </c>
      <c r="Q85" s="122" t="s">
        <v>632</v>
      </c>
      <c r="R85" s="124">
        <v>41586.439907407403</v>
      </c>
      <c r="S85" s="125">
        <v>-8</v>
      </c>
      <c r="T85" s="122">
        <v>351562.48</v>
      </c>
      <c r="U85" s="122">
        <f t="shared" si="1"/>
        <v>-6.914965277799638</v>
      </c>
      <c r="V85" s="130" t="s">
        <v>4080</v>
      </c>
    </row>
    <row r="86" spans="1:22">
      <c r="A86" s="122" t="s">
        <v>622</v>
      </c>
      <c r="B86" s="122" t="s">
        <v>623</v>
      </c>
      <c r="C86" s="122" t="s">
        <v>624</v>
      </c>
      <c r="D86" s="122" t="s">
        <v>3368</v>
      </c>
      <c r="E86" s="122"/>
      <c r="F86" s="122"/>
      <c r="G86" s="122" t="s">
        <v>79</v>
      </c>
      <c r="H86" s="122" t="s">
        <v>3188</v>
      </c>
      <c r="I86" s="123" t="s">
        <v>3189</v>
      </c>
      <c r="J86" s="122" t="s">
        <v>634</v>
      </c>
      <c r="K86" s="124">
        <v>41608.416840277801</v>
      </c>
      <c r="L86" s="122" t="s">
        <v>630</v>
      </c>
      <c r="M86" s="125">
        <v>1</v>
      </c>
      <c r="N86" s="122"/>
      <c r="O86" s="125">
        <v>13101000</v>
      </c>
      <c r="P86" s="122">
        <v>1</v>
      </c>
      <c r="Q86" s="122"/>
      <c r="R86" s="122"/>
      <c r="S86" s="122"/>
      <c r="T86" s="122"/>
      <c r="U86" s="122">
        <f t="shared" si="1"/>
        <v>-41608.416840277801</v>
      </c>
      <c r="V86" s="130" t="s">
        <v>4083</v>
      </c>
    </row>
    <row r="87" spans="1:22">
      <c r="A87" s="122" t="s">
        <v>622</v>
      </c>
      <c r="B87" s="122" t="s">
        <v>623</v>
      </c>
      <c r="C87" s="122" t="s">
        <v>624</v>
      </c>
      <c r="D87" s="122" t="s">
        <v>3368</v>
      </c>
      <c r="E87" s="122"/>
      <c r="F87" s="122"/>
      <c r="G87" s="122" t="s">
        <v>79</v>
      </c>
      <c r="H87" s="122" t="s">
        <v>3190</v>
      </c>
      <c r="I87" s="123" t="s">
        <v>3191</v>
      </c>
      <c r="J87" s="122" t="s">
        <v>634</v>
      </c>
      <c r="K87" s="124">
        <v>41608.416840277801</v>
      </c>
      <c r="L87" s="122" t="s">
        <v>630</v>
      </c>
      <c r="M87" s="125">
        <v>1</v>
      </c>
      <c r="N87" s="122"/>
      <c r="O87" s="125">
        <v>19287180</v>
      </c>
      <c r="P87" s="122">
        <v>1</v>
      </c>
      <c r="Q87" s="122"/>
      <c r="R87" s="122"/>
      <c r="S87" s="122"/>
      <c r="T87" s="122"/>
      <c r="U87" s="122">
        <f t="shared" si="1"/>
        <v>-41608.416840277801</v>
      </c>
      <c r="V87" s="130" t="s">
        <v>4083</v>
      </c>
    </row>
    <row r="88" spans="1:22">
      <c r="A88" s="122" t="s">
        <v>622</v>
      </c>
      <c r="B88" s="122" t="s">
        <v>623</v>
      </c>
      <c r="C88" s="122" t="s">
        <v>624</v>
      </c>
      <c r="D88" s="122" t="s">
        <v>3369</v>
      </c>
      <c r="E88" s="122" t="s">
        <v>3370</v>
      </c>
      <c r="F88" s="122">
        <v>1</v>
      </c>
      <c r="G88" s="122" t="s">
        <v>79</v>
      </c>
      <c r="H88" s="122" t="s">
        <v>3371</v>
      </c>
      <c r="I88" s="123" t="s">
        <v>3372</v>
      </c>
      <c r="J88" s="122" t="s">
        <v>634</v>
      </c>
      <c r="K88" s="124">
        <v>41593.645833333299</v>
      </c>
      <c r="L88" s="122" t="s">
        <v>630</v>
      </c>
      <c r="M88" s="125">
        <v>1</v>
      </c>
      <c r="N88" s="122" t="s">
        <v>631</v>
      </c>
      <c r="O88" s="125">
        <v>0</v>
      </c>
      <c r="P88" s="122">
        <v>1</v>
      </c>
      <c r="Q88" s="122" t="s">
        <v>632</v>
      </c>
      <c r="R88" s="124">
        <v>41607.541701388902</v>
      </c>
      <c r="S88" s="125">
        <v>-1</v>
      </c>
      <c r="T88" s="122">
        <v>5653890</v>
      </c>
      <c r="U88" s="122">
        <f t="shared" si="1"/>
        <v>13.895868055602477</v>
      </c>
      <c r="V88" s="130" t="s">
        <v>4083</v>
      </c>
    </row>
    <row r="89" spans="1:22">
      <c r="A89" s="122" t="s">
        <v>622</v>
      </c>
      <c r="B89" s="122" t="s">
        <v>623</v>
      </c>
      <c r="C89" s="122" t="s">
        <v>624</v>
      </c>
      <c r="D89" s="122" t="s">
        <v>3369</v>
      </c>
      <c r="E89" s="122" t="s">
        <v>3370</v>
      </c>
      <c r="F89" s="122">
        <v>2</v>
      </c>
      <c r="G89" s="122" t="s">
        <v>79</v>
      </c>
      <c r="H89" s="122" t="s">
        <v>3373</v>
      </c>
      <c r="I89" s="123" t="s">
        <v>3374</v>
      </c>
      <c r="J89" s="122" t="s">
        <v>634</v>
      </c>
      <c r="K89" s="124">
        <v>41593.645833333299</v>
      </c>
      <c r="L89" s="122" t="s">
        <v>630</v>
      </c>
      <c r="M89" s="125">
        <v>1</v>
      </c>
      <c r="N89" s="122" t="s">
        <v>631</v>
      </c>
      <c r="O89" s="125">
        <v>0</v>
      </c>
      <c r="P89" s="122">
        <v>1</v>
      </c>
      <c r="Q89" s="122" t="s">
        <v>632</v>
      </c>
      <c r="R89" s="124">
        <v>41607.541689814803</v>
      </c>
      <c r="S89" s="125">
        <v>-1</v>
      </c>
      <c r="T89" s="122">
        <v>564300</v>
      </c>
      <c r="U89" s="122">
        <f t="shared" si="1"/>
        <v>13.89585648150387</v>
      </c>
      <c r="V89" s="130" t="s">
        <v>4083</v>
      </c>
    </row>
    <row r="90" spans="1:22">
      <c r="A90" s="122" t="s">
        <v>622</v>
      </c>
      <c r="B90" s="122" t="s">
        <v>623</v>
      </c>
      <c r="C90" s="122" t="s">
        <v>624</v>
      </c>
      <c r="D90" s="122" t="s">
        <v>3375</v>
      </c>
      <c r="E90" s="122"/>
      <c r="F90" s="122"/>
      <c r="G90" s="122" t="s">
        <v>79</v>
      </c>
      <c r="H90" s="122" t="s">
        <v>3376</v>
      </c>
      <c r="I90" s="123" t="s">
        <v>3377</v>
      </c>
      <c r="J90" s="122"/>
      <c r="K90" s="124">
        <v>41593.3965509259</v>
      </c>
      <c r="L90" s="122" t="s">
        <v>674</v>
      </c>
      <c r="M90" s="125">
        <v>2</v>
      </c>
      <c r="N90" s="122"/>
      <c r="O90" s="125">
        <v>0</v>
      </c>
      <c r="P90" s="122">
        <v>1</v>
      </c>
      <c r="Q90" s="122"/>
      <c r="R90" s="122"/>
      <c r="S90" s="122"/>
      <c r="T90" s="122"/>
      <c r="U90" s="122">
        <f t="shared" si="1"/>
        <v>-41593.3965509259</v>
      </c>
      <c r="V90" s="130" t="s">
        <v>4083</v>
      </c>
    </row>
    <row r="91" spans="1:22">
      <c r="A91" s="122" t="s">
        <v>622</v>
      </c>
      <c r="B91" s="122" t="s">
        <v>623</v>
      </c>
      <c r="C91" s="122" t="s">
        <v>624</v>
      </c>
      <c r="D91" s="122" t="s">
        <v>3383</v>
      </c>
      <c r="E91" s="122" t="s">
        <v>3384</v>
      </c>
      <c r="F91" s="122">
        <v>1</v>
      </c>
      <c r="G91" s="122" t="s">
        <v>79</v>
      </c>
      <c r="H91" s="122" t="s">
        <v>3385</v>
      </c>
      <c r="I91" s="123" t="s">
        <v>3386</v>
      </c>
      <c r="J91" s="122" t="s">
        <v>634</v>
      </c>
      <c r="K91" s="124">
        <v>41596.442731481497</v>
      </c>
      <c r="L91" s="122" t="s">
        <v>630</v>
      </c>
      <c r="M91" s="125">
        <v>1</v>
      </c>
      <c r="N91" s="122" t="s">
        <v>725</v>
      </c>
      <c r="O91" s="125">
        <v>0</v>
      </c>
      <c r="P91" s="122">
        <v>1</v>
      </c>
      <c r="Q91" s="122"/>
      <c r="R91" s="122"/>
      <c r="S91" s="122"/>
      <c r="T91" s="122"/>
      <c r="U91" s="122">
        <f t="shared" si="1"/>
        <v>-41596.442731481497</v>
      </c>
      <c r="V91" s="130" t="s">
        <v>4083</v>
      </c>
    </row>
    <row r="92" spans="1:22">
      <c r="A92" s="122" t="s">
        <v>622</v>
      </c>
      <c r="B92" s="122" t="s">
        <v>623</v>
      </c>
      <c r="C92" s="122" t="s">
        <v>624</v>
      </c>
      <c r="D92" s="122" t="s">
        <v>3383</v>
      </c>
      <c r="E92" s="122"/>
      <c r="F92" s="122"/>
      <c r="G92" s="122" t="s">
        <v>79</v>
      </c>
      <c r="H92" s="122" t="s">
        <v>3387</v>
      </c>
      <c r="I92" s="123" t="s">
        <v>3388</v>
      </c>
      <c r="J92" s="122" t="s">
        <v>634</v>
      </c>
      <c r="K92" s="124">
        <v>41586.376863425903</v>
      </c>
      <c r="L92" s="122" t="s">
        <v>630</v>
      </c>
      <c r="M92" s="125">
        <v>1</v>
      </c>
      <c r="N92" s="122"/>
      <c r="O92" s="125">
        <v>0</v>
      </c>
      <c r="P92" s="122">
        <v>1</v>
      </c>
      <c r="Q92" s="122"/>
      <c r="R92" s="122"/>
      <c r="S92" s="122"/>
      <c r="T92" s="122"/>
      <c r="U92" s="122">
        <f t="shared" si="1"/>
        <v>-41586.376863425903</v>
      </c>
      <c r="V92" s="130" t="s">
        <v>4083</v>
      </c>
    </row>
    <row r="93" spans="1:22">
      <c r="A93" s="122" t="s">
        <v>622</v>
      </c>
      <c r="B93" s="122" t="s">
        <v>623</v>
      </c>
      <c r="C93" s="122" t="s">
        <v>624</v>
      </c>
      <c r="D93" s="122" t="s">
        <v>3383</v>
      </c>
      <c r="E93" s="122"/>
      <c r="F93" s="122"/>
      <c r="G93" s="122" t="s">
        <v>79</v>
      </c>
      <c r="H93" s="122" t="s">
        <v>3389</v>
      </c>
      <c r="I93" s="123" t="s">
        <v>3390</v>
      </c>
      <c r="J93" s="122" t="s">
        <v>634</v>
      </c>
      <c r="K93" s="124">
        <v>41586.376863425903</v>
      </c>
      <c r="L93" s="122" t="s">
        <v>630</v>
      </c>
      <c r="M93" s="125">
        <v>1</v>
      </c>
      <c r="N93" s="122"/>
      <c r="O93" s="125">
        <v>0</v>
      </c>
      <c r="P93" s="122">
        <v>1</v>
      </c>
      <c r="Q93" s="122"/>
      <c r="R93" s="122"/>
      <c r="S93" s="122"/>
      <c r="T93" s="122"/>
      <c r="U93" s="122">
        <f t="shared" si="1"/>
        <v>-41586.376863425903</v>
      </c>
      <c r="V93" s="130" t="s">
        <v>4083</v>
      </c>
    </row>
    <row r="94" spans="1:22">
      <c r="A94" s="122" t="s">
        <v>622</v>
      </c>
      <c r="B94" s="122" t="s">
        <v>623</v>
      </c>
      <c r="C94" s="122" t="s">
        <v>624</v>
      </c>
      <c r="D94" s="122" t="s">
        <v>3383</v>
      </c>
      <c r="E94" s="122"/>
      <c r="F94" s="122"/>
      <c r="G94" s="122" t="s">
        <v>79</v>
      </c>
      <c r="H94" s="122" t="s">
        <v>3391</v>
      </c>
      <c r="I94" s="123" t="s">
        <v>3392</v>
      </c>
      <c r="J94" s="122" t="s">
        <v>634</v>
      </c>
      <c r="K94" s="124">
        <v>41586.376863425903</v>
      </c>
      <c r="L94" s="122" t="s">
        <v>630</v>
      </c>
      <c r="M94" s="125">
        <v>1</v>
      </c>
      <c r="N94" s="122"/>
      <c r="O94" s="125">
        <v>0</v>
      </c>
      <c r="P94" s="122">
        <v>1</v>
      </c>
      <c r="Q94" s="122"/>
      <c r="R94" s="122"/>
      <c r="S94" s="122"/>
      <c r="T94" s="122"/>
      <c r="U94" s="122">
        <f t="shared" si="1"/>
        <v>-41586.376863425903</v>
      </c>
      <c r="V94" s="130" t="s">
        <v>4083</v>
      </c>
    </row>
    <row r="95" spans="1:22">
      <c r="A95" s="122" t="s">
        <v>622</v>
      </c>
      <c r="B95" s="122" t="s">
        <v>623</v>
      </c>
      <c r="C95" s="122" t="s">
        <v>624</v>
      </c>
      <c r="D95" s="122" t="s">
        <v>3393</v>
      </c>
      <c r="E95" s="122" t="s">
        <v>3394</v>
      </c>
      <c r="F95" s="122">
        <v>1</v>
      </c>
      <c r="G95" s="122" t="s">
        <v>79</v>
      </c>
      <c r="H95" s="122" t="s">
        <v>3371</v>
      </c>
      <c r="I95" s="123" t="s">
        <v>3372</v>
      </c>
      <c r="J95" s="122" t="s">
        <v>634</v>
      </c>
      <c r="K95" s="124">
        <v>41592.630034722199</v>
      </c>
      <c r="L95" s="122" t="s">
        <v>630</v>
      </c>
      <c r="M95" s="125">
        <v>1</v>
      </c>
      <c r="N95" s="122" t="s">
        <v>631</v>
      </c>
      <c r="O95" s="125">
        <v>0</v>
      </c>
      <c r="P95" s="122">
        <v>1</v>
      </c>
      <c r="Q95" s="122" t="s">
        <v>632</v>
      </c>
      <c r="R95" s="124">
        <v>41607.542650463001</v>
      </c>
      <c r="S95" s="125">
        <v>-1</v>
      </c>
      <c r="T95" s="122">
        <v>5653890</v>
      </c>
      <c r="U95" s="122">
        <f t="shared" si="1"/>
        <v>14.912615740802721</v>
      </c>
      <c r="V95" s="130" t="s">
        <v>4083</v>
      </c>
    </row>
    <row r="96" spans="1:22">
      <c r="A96" s="122" t="s">
        <v>622</v>
      </c>
      <c r="B96" s="122" t="s">
        <v>623</v>
      </c>
      <c r="C96" s="122" t="s">
        <v>624</v>
      </c>
      <c r="D96" s="122" t="s">
        <v>3393</v>
      </c>
      <c r="E96" s="122" t="s">
        <v>3394</v>
      </c>
      <c r="F96" s="122">
        <v>2</v>
      </c>
      <c r="G96" s="122" t="s">
        <v>79</v>
      </c>
      <c r="H96" s="122" t="s">
        <v>3373</v>
      </c>
      <c r="I96" s="123" t="s">
        <v>3374</v>
      </c>
      <c r="J96" s="122" t="s">
        <v>634</v>
      </c>
      <c r="K96" s="124">
        <v>41592.630034722199</v>
      </c>
      <c r="L96" s="122" t="s">
        <v>630</v>
      </c>
      <c r="M96" s="125">
        <v>1</v>
      </c>
      <c r="N96" s="122" t="s">
        <v>631</v>
      </c>
      <c r="O96" s="125">
        <v>0</v>
      </c>
      <c r="P96" s="122">
        <v>1</v>
      </c>
      <c r="Q96" s="122" t="s">
        <v>632</v>
      </c>
      <c r="R96" s="124">
        <v>41607.542650463001</v>
      </c>
      <c r="S96" s="125">
        <v>-1</v>
      </c>
      <c r="T96" s="122">
        <v>564300</v>
      </c>
      <c r="U96" s="122">
        <f t="shared" si="1"/>
        <v>14.912615740802721</v>
      </c>
      <c r="V96" s="130" t="s">
        <v>4083</v>
      </c>
    </row>
    <row r="97" spans="1:22">
      <c r="A97" s="122" t="s">
        <v>622</v>
      </c>
      <c r="B97" s="122" t="s">
        <v>623</v>
      </c>
      <c r="C97" s="122" t="s">
        <v>624</v>
      </c>
      <c r="D97" s="122" t="s">
        <v>3405</v>
      </c>
      <c r="E97" s="122" t="s">
        <v>3406</v>
      </c>
      <c r="F97" s="122">
        <v>1</v>
      </c>
      <c r="G97" s="122" t="s">
        <v>79</v>
      </c>
      <c r="H97" s="122" t="s">
        <v>3407</v>
      </c>
      <c r="I97" s="123" t="s">
        <v>3408</v>
      </c>
      <c r="J97" s="122"/>
      <c r="K97" s="124">
        <v>41586.396099537</v>
      </c>
      <c r="L97" s="122" t="s">
        <v>630</v>
      </c>
      <c r="M97" s="125">
        <v>100</v>
      </c>
      <c r="N97" s="122" t="s">
        <v>1861</v>
      </c>
      <c r="O97" s="125">
        <v>3040000</v>
      </c>
      <c r="P97" s="122">
        <v>1</v>
      </c>
      <c r="Q97" s="122" t="s">
        <v>632</v>
      </c>
      <c r="R97" s="124">
        <v>41576.717974537001</v>
      </c>
      <c r="S97" s="125">
        <v>-100</v>
      </c>
      <c r="T97" s="122">
        <v>3040000</v>
      </c>
      <c r="U97" s="122">
        <f t="shared" si="1"/>
        <v>-9.6781249999985448</v>
      </c>
      <c r="V97" s="130" t="s">
        <v>4080</v>
      </c>
    </row>
    <row r="98" spans="1:22">
      <c r="A98" s="122" t="s">
        <v>622</v>
      </c>
      <c r="B98" s="122" t="s">
        <v>623</v>
      </c>
      <c r="C98" s="122" t="s">
        <v>624</v>
      </c>
      <c r="D98" s="122" t="s">
        <v>3405</v>
      </c>
      <c r="E98" s="122" t="s">
        <v>3406</v>
      </c>
      <c r="F98" s="122">
        <v>2</v>
      </c>
      <c r="G98" s="122" t="s">
        <v>79</v>
      </c>
      <c r="H98" s="122" t="s">
        <v>3409</v>
      </c>
      <c r="I98" s="123" t="s">
        <v>3410</v>
      </c>
      <c r="J98" s="122"/>
      <c r="K98" s="124">
        <v>41586.396099537</v>
      </c>
      <c r="L98" s="122" t="s">
        <v>630</v>
      </c>
      <c r="M98" s="125">
        <v>10</v>
      </c>
      <c r="N98" s="122" t="s">
        <v>631</v>
      </c>
      <c r="O98" s="125">
        <v>76000</v>
      </c>
      <c r="P98" s="122">
        <v>1</v>
      </c>
      <c r="Q98" s="122" t="s">
        <v>632</v>
      </c>
      <c r="R98" s="124">
        <v>41576.717974537001</v>
      </c>
      <c r="S98" s="125">
        <v>-10</v>
      </c>
      <c r="T98" s="122">
        <v>76000</v>
      </c>
      <c r="U98" s="122">
        <f t="shared" si="1"/>
        <v>-9.6781249999985448</v>
      </c>
      <c r="V98" s="130" t="s">
        <v>4080</v>
      </c>
    </row>
    <row r="99" spans="1:22">
      <c r="A99" s="122" t="s">
        <v>622</v>
      </c>
      <c r="B99" s="122" t="s">
        <v>623</v>
      </c>
      <c r="C99" s="122" t="s">
        <v>624</v>
      </c>
      <c r="D99" s="122" t="s">
        <v>3411</v>
      </c>
      <c r="E99" s="122" t="s">
        <v>3412</v>
      </c>
      <c r="F99" s="122">
        <v>1</v>
      </c>
      <c r="G99" s="122" t="s">
        <v>79</v>
      </c>
      <c r="H99" s="122" t="s">
        <v>951</v>
      </c>
      <c r="I99" s="123" t="s">
        <v>952</v>
      </c>
      <c r="J99" s="122"/>
      <c r="K99" s="124">
        <v>41583.638229166703</v>
      </c>
      <c r="L99" s="122" t="s">
        <v>630</v>
      </c>
      <c r="M99" s="125">
        <v>2</v>
      </c>
      <c r="N99" s="122" t="s">
        <v>950</v>
      </c>
      <c r="O99" s="125">
        <v>852688</v>
      </c>
      <c r="P99" s="122">
        <v>1</v>
      </c>
      <c r="Q99" s="122" t="s">
        <v>632</v>
      </c>
      <c r="R99" s="124">
        <v>41579.850115740701</v>
      </c>
      <c r="S99" s="125">
        <v>-2</v>
      </c>
      <c r="T99" s="122">
        <v>852688</v>
      </c>
      <c r="U99" s="122">
        <f t="shared" si="1"/>
        <v>-3.7881134260023828</v>
      </c>
      <c r="V99" s="130" t="s">
        <v>4080</v>
      </c>
    </row>
    <row r="100" spans="1:22">
      <c r="A100" s="122" t="s">
        <v>622</v>
      </c>
      <c r="B100" s="122" t="s">
        <v>623</v>
      </c>
      <c r="C100" s="122" t="s">
        <v>624</v>
      </c>
      <c r="D100" s="122" t="s">
        <v>3411</v>
      </c>
      <c r="E100" s="122" t="s">
        <v>3412</v>
      </c>
      <c r="F100" s="122">
        <v>2</v>
      </c>
      <c r="G100" s="122" t="s">
        <v>79</v>
      </c>
      <c r="H100" s="122" t="s">
        <v>3413</v>
      </c>
      <c r="I100" s="123" t="s">
        <v>3414</v>
      </c>
      <c r="J100" s="122"/>
      <c r="K100" s="124">
        <v>41583.638229166703</v>
      </c>
      <c r="L100" s="122" t="s">
        <v>630</v>
      </c>
      <c r="M100" s="125">
        <v>4</v>
      </c>
      <c r="N100" s="122" t="s">
        <v>950</v>
      </c>
      <c r="O100" s="125">
        <v>2352240</v>
      </c>
      <c r="P100" s="122">
        <v>1</v>
      </c>
      <c r="Q100" s="122" t="s">
        <v>632</v>
      </c>
      <c r="R100" s="124">
        <v>41579.850115740701</v>
      </c>
      <c r="S100" s="125">
        <v>-4</v>
      </c>
      <c r="T100" s="122">
        <v>2352240</v>
      </c>
      <c r="U100" s="122">
        <f t="shared" si="1"/>
        <v>-3.7881134260023828</v>
      </c>
      <c r="V100" s="130" t="s">
        <v>4080</v>
      </c>
    </row>
    <row r="101" spans="1:22">
      <c r="A101" s="122" t="s">
        <v>622</v>
      </c>
      <c r="B101" s="122" t="s">
        <v>623</v>
      </c>
      <c r="C101" s="122" t="s">
        <v>624</v>
      </c>
      <c r="D101" s="122" t="s">
        <v>3415</v>
      </c>
      <c r="E101" s="122"/>
      <c r="F101" s="122"/>
      <c r="G101" s="122" t="s">
        <v>79</v>
      </c>
      <c r="H101" s="122" t="s">
        <v>3416</v>
      </c>
      <c r="I101" s="123" t="s">
        <v>378</v>
      </c>
      <c r="J101" s="122" t="s">
        <v>634</v>
      </c>
      <c r="K101" s="124">
        <v>41608.593865740702</v>
      </c>
      <c r="L101" s="122" t="s">
        <v>630</v>
      </c>
      <c r="M101" s="125">
        <v>1</v>
      </c>
      <c r="N101" s="122"/>
      <c r="O101" s="125">
        <v>0</v>
      </c>
      <c r="P101" s="122">
        <v>1</v>
      </c>
      <c r="Q101" s="122"/>
      <c r="R101" s="122"/>
      <c r="S101" s="122"/>
      <c r="T101" s="122"/>
      <c r="U101" s="122">
        <f t="shared" si="1"/>
        <v>-41608.593865740702</v>
      </c>
      <c r="V101" s="130" t="s">
        <v>4083</v>
      </c>
    </row>
    <row r="102" spans="1:22">
      <c r="A102" s="122" t="s">
        <v>622</v>
      </c>
      <c r="B102" s="122" t="s">
        <v>623</v>
      </c>
      <c r="C102" s="122" t="s">
        <v>624</v>
      </c>
      <c r="D102" s="122" t="s">
        <v>3415</v>
      </c>
      <c r="E102" s="122"/>
      <c r="F102" s="122"/>
      <c r="G102" s="122" t="s">
        <v>79</v>
      </c>
      <c r="H102" s="122" t="s">
        <v>3417</v>
      </c>
      <c r="I102" s="123" t="s">
        <v>3418</v>
      </c>
      <c r="J102" s="122" t="s">
        <v>634</v>
      </c>
      <c r="K102" s="124">
        <v>41608.593865740702</v>
      </c>
      <c r="L102" s="122" t="s">
        <v>630</v>
      </c>
      <c r="M102" s="125">
        <v>2</v>
      </c>
      <c r="N102" s="122"/>
      <c r="O102" s="125">
        <v>0</v>
      </c>
      <c r="P102" s="122">
        <v>1</v>
      </c>
      <c r="Q102" s="122"/>
      <c r="R102" s="122"/>
      <c r="S102" s="122"/>
      <c r="T102" s="122"/>
      <c r="U102" s="122">
        <f t="shared" si="1"/>
        <v>-41608.593865740702</v>
      </c>
      <c r="V102" s="130" t="s">
        <v>4083</v>
      </c>
    </row>
    <row r="103" spans="1:22">
      <c r="A103" s="122" t="s">
        <v>622</v>
      </c>
      <c r="B103" s="122" t="s">
        <v>623</v>
      </c>
      <c r="C103" s="122" t="s">
        <v>624</v>
      </c>
      <c r="D103" s="122" t="s">
        <v>3419</v>
      </c>
      <c r="E103" s="122"/>
      <c r="F103" s="122"/>
      <c r="G103" s="122" t="s">
        <v>79</v>
      </c>
      <c r="H103" s="122" t="s">
        <v>3420</v>
      </c>
      <c r="I103" s="123" t="s">
        <v>3421</v>
      </c>
      <c r="J103" s="122" t="s">
        <v>634</v>
      </c>
      <c r="K103" s="124">
        <v>41579.625</v>
      </c>
      <c r="L103" s="122" t="s">
        <v>630</v>
      </c>
      <c r="M103" s="125">
        <v>50</v>
      </c>
      <c r="N103" s="122"/>
      <c r="O103" s="125">
        <v>721900</v>
      </c>
      <c r="P103" s="122">
        <v>1</v>
      </c>
      <c r="Q103" s="122" t="s">
        <v>632</v>
      </c>
      <c r="R103" s="124">
        <v>41579.706342592603</v>
      </c>
      <c r="S103" s="125">
        <v>-50</v>
      </c>
      <c r="T103" s="122">
        <v>721900</v>
      </c>
      <c r="U103" s="122">
        <f t="shared" si="1"/>
        <v>8.1342592602595687E-2</v>
      </c>
      <c r="V103" s="130" t="s">
        <v>4080</v>
      </c>
    </row>
    <row r="104" spans="1:22">
      <c r="A104" s="122" t="s">
        <v>622</v>
      </c>
      <c r="B104" s="122" t="s">
        <v>623</v>
      </c>
      <c r="C104" s="122" t="s">
        <v>624</v>
      </c>
      <c r="D104" s="122" t="s">
        <v>3432</v>
      </c>
      <c r="E104" s="122" t="s">
        <v>3433</v>
      </c>
      <c r="F104" s="122">
        <v>1</v>
      </c>
      <c r="G104" s="122" t="s">
        <v>79</v>
      </c>
      <c r="H104" s="122" t="s">
        <v>3434</v>
      </c>
      <c r="I104" s="123" t="s">
        <v>3435</v>
      </c>
      <c r="J104" s="122" t="s">
        <v>634</v>
      </c>
      <c r="K104" s="124">
        <v>41599.384641203702</v>
      </c>
      <c r="L104" s="122" t="s">
        <v>674</v>
      </c>
      <c r="M104" s="125">
        <v>1</v>
      </c>
      <c r="N104" s="122" t="s">
        <v>853</v>
      </c>
      <c r="O104" s="125">
        <v>9098936</v>
      </c>
      <c r="P104" s="122">
        <v>1</v>
      </c>
      <c r="Q104" s="122" t="s">
        <v>632</v>
      </c>
      <c r="R104" s="124">
        <v>41597.328090277799</v>
      </c>
      <c r="S104" s="125">
        <v>-1</v>
      </c>
      <c r="T104" s="122">
        <v>9098936</v>
      </c>
      <c r="U104" s="122">
        <f t="shared" si="1"/>
        <v>-2.0565509259031387</v>
      </c>
      <c r="V104" s="130" t="s">
        <v>4080</v>
      </c>
    </row>
    <row r="105" spans="1:22">
      <c r="A105" s="122" t="s">
        <v>622</v>
      </c>
      <c r="B105" s="122" t="s">
        <v>623</v>
      </c>
      <c r="C105" s="122" t="s">
        <v>624</v>
      </c>
      <c r="D105" s="122" t="s">
        <v>3438</v>
      </c>
      <c r="E105" s="122" t="s">
        <v>3439</v>
      </c>
      <c r="F105" s="122">
        <v>1</v>
      </c>
      <c r="G105" s="122" t="s">
        <v>79</v>
      </c>
      <c r="H105" s="122" t="s">
        <v>783</v>
      </c>
      <c r="I105" s="123" t="s">
        <v>466</v>
      </c>
      <c r="J105" s="122"/>
      <c r="K105" s="124">
        <v>41584.664768518502</v>
      </c>
      <c r="L105" s="122" t="s">
        <v>630</v>
      </c>
      <c r="M105" s="125">
        <v>1</v>
      </c>
      <c r="N105" s="122" t="s">
        <v>664</v>
      </c>
      <c r="O105" s="125">
        <v>124093</v>
      </c>
      <c r="P105" s="122">
        <v>1</v>
      </c>
      <c r="Q105" s="122" t="s">
        <v>632</v>
      </c>
      <c r="R105" s="124">
        <v>41584.317905092597</v>
      </c>
      <c r="S105" s="125">
        <v>-1</v>
      </c>
      <c r="T105" s="122">
        <v>124093</v>
      </c>
      <c r="U105" s="122">
        <f t="shared" si="1"/>
        <v>-0.34686342590430286</v>
      </c>
      <c r="V105" s="130" t="s">
        <v>4080</v>
      </c>
    </row>
    <row r="106" spans="1:22">
      <c r="A106" s="122" t="s">
        <v>622</v>
      </c>
      <c r="B106" s="122" t="s">
        <v>623</v>
      </c>
      <c r="C106" s="122" t="s">
        <v>624</v>
      </c>
      <c r="D106" s="122" t="s">
        <v>3438</v>
      </c>
      <c r="E106" s="122" t="s">
        <v>3439</v>
      </c>
      <c r="F106" s="122">
        <v>2</v>
      </c>
      <c r="G106" s="122" t="s">
        <v>79</v>
      </c>
      <c r="H106" s="122" t="s">
        <v>1365</v>
      </c>
      <c r="I106" s="123" t="s">
        <v>1366</v>
      </c>
      <c r="J106" s="122"/>
      <c r="K106" s="124">
        <v>41584.664768518502</v>
      </c>
      <c r="L106" s="122" t="s">
        <v>630</v>
      </c>
      <c r="M106" s="125">
        <v>1</v>
      </c>
      <c r="N106" s="122" t="s">
        <v>664</v>
      </c>
      <c r="O106" s="125">
        <v>914375</v>
      </c>
      <c r="P106" s="122">
        <v>1</v>
      </c>
      <c r="Q106" s="122" t="s">
        <v>632</v>
      </c>
      <c r="R106" s="124">
        <v>41584.317905092597</v>
      </c>
      <c r="S106" s="125">
        <v>-1</v>
      </c>
      <c r="T106" s="122">
        <v>914375</v>
      </c>
      <c r="U106" s="122">
        <f t="shared" si="1"/>
        <v>-0.34686342590430286</v>
      </c>
      <c r="V106" s="130" t="s">
        <v>4080</v>
      </c>
    </row>
    <row r="107" spans="1:22">
      <c r="A107" s="122" t="s">
        <v>622</v>
      </c>
      <c r="B107" s="122" t="s">
        <v>623</v>
      </c>
      <c r="C107" s="122" t="s">
        <v>624</v>
      </c>
      <c r="D107" s="122" t="s">
        <v>3438</v>
      </c>
      <c r="E107" s="122" t="s">
        <v>3439</v>
      </c>
      <c r="F107" s="122">
        <v>3</v>
      </c>
      <c r="G107" s="122" t="s">
        <v>79</v>
      </c>
      <c r="H107" s="122" t="s">
        <v>845</v>
      </c>
      <c r="I107" s="123" t="s">
        <v>846</v>
      </c>
      <c r="J107" s="122"/>
      <c r="K107" s="124">
        <v>41584.664768518502</v>
      </c>
      <c r="L107" s="122" t="s">
        <v>630</v>
      </c>
      <c r="M107" s="125">
        <v>12</v>
      </c>
      <c r="N107" s="122" t="s">
        <v>631</v>
      </c>
      <c r="O107" s="125">
        <v>138000</v>
      </c>
      <c r="P107" s="122">
        <v>1</v>
      </c>
      <c r="Q107" s="122" t="s">
        <v>632</v>
      </c>
      <c r="R107" s="124">
        <v>41584.317916666703</v>
      </c>
      <c r="S107" s="125">
        <v>-12</v>
      </c>
      <c r="T107" s="122">
        <v>138000</v>
      </c>
      <c r="U107" s="122">
        <f t="shared" si="1"/>
        <v>-0.34685185179841937</v>
      </c>
      <c r="V107" s="130" t="s">
        <v>4080</v>
      </c>
    </row>
    <row r="108" spans="1:22">
      <c r="A108" s="122" t="s">
        <v>622</v>
      </c>
      <c r="B108" s="122" t="s">
        <v>623</v>
      </c>
      <c r="C108" s="122" t="s">
        <v>624</v>
      </c>
      <c r="D108" s="122" t="s">
        <v>3438</v>
      </c>
      <c r="E108" s="122" t="s">
        <v>3440</v>
      </c>
      <c r="F108" s="122">
        <v>1</v>
      </c>
      <c r="G108" s="122" t="s">
        <v>79</v>
      </c>
      <c r="H108" s="122" t="s">
        <v>1093</v>
      </c>
      <c r="I108" s="123" t="s">
        <v>445</v>
      </c>
      <c r="J108" s="122" t="s">
        <v>634</v>
      </c>
      <c r="K108" s="124">
        <v>41593.646423611099</v>
      </c>
      <c r="L108" s="122" t="s">
        <v>630</v>
      </c>
      <c r="M108" s="125">
        <v>8</v>
      </c>
      <c r="N108" s="122" t="s">
        <v>778</v>
      </c>
      <c r="O108" s="125">
        <v>35374.879999999997</v>
      </c>
      <c r="P108" s="122">
        <v>1</v>
      </c>
      <c r="Q108" s="122" t="s">
        <v>632</v>
      </c>
      <c r="R108" s="124">
        <v>41589.299652777801</v>
      </c>
      <c r="S108" s="125">
        <v>-2</v>
      </c>
      <c r="T108" s="122">
        <v>8843.7199999999993</v>
      </c>
      <c r="U108" s="122">
        <f t="shared" si="1"/>
        <v>-4.3467708332973416</v>
      </c>
      <c r="V108" s="130" t="s">
        <v>4080</v>
      </c>
    </row>
    <row r="109" spans="1:22">
      <c r="A109" s="122" t="s">
        <v>622</v>
      </c>
      <c r="B109" s="122" t="s">
        <v>623</v>
      </c>
      <c r="C109" s="122" t="s">
        <v>624</v>
      </c>
      <c r="D109" s="122" t="s">
        <v>3438</v>
      </c>
      <c r="E109" s="122" t="s">
        <v>3440</v>
      </c>
      <c r="F109" s="122">
        <v>1</v>
      </c>
      <c r="G109" s="122" t="s">
        <v>79</v>
      </c>
      <c r="H109" s="122" t="s">
        <v>1093</v>
      </c>
      <c r="I109" s="123" t="s">
        <v>445</v>
      </c>
      <c r="J109" s="122" t="s">
        <v>634</v>
      </c>
      <c r="K109" s="124">
        <v>41593.646423611099</v>
      </c>
      <c r="L109" s="122" t="s">
        <v>630</v>
      </c>
      <c r="M109" s="125">
        <v>8</v>
      </c>
      <c r="N109" s="122" t="s">
        <v>778</v>
      </c>
      <c r="O109" s="125">
        <v>35374.879999999997</v>
      </c>
      <c r="P109" s="122">
        <v>2</v>
      </c>
      <c r="Q109" s="122" t="s">
        <v>632</v>
      </c>
      <c r="R109" s="124">
        <v>41593.630509259303</v>
      </c>
      <c r="S109" s="125">
        <v>-8</v>
      </c>
      <c r="T109" s="122">
        <v>35374.879999999997</v>
      </c>
      <c r="U109" s="122">
        <f t="shared" si="1"/>
        <v>-1.591435179580003E-2</v>
      </c>
      <c r="V109" s="130" t="s">
        <v>4080</v>
      </c>
    </row>
    <row r="110" spans="1:22">
      <c r="A110" s="122" t="s">
        <v>622</v>
      </c>
      <c r="B110" s="122" t="s">
        <v>623</v>
      </c>
      <c r="C110" s="122" t="s">
        <v>624</v>
      </c>
      <c r="D110" s="122" t="s">
        <v>3438</v>
      </c>
      <c r="E110" s="122" t="s">
        <v>3444</v>
      </c>
      <c r="F110" s="122">
        <v>1</v>
      </c>
      <c r="G110" s="122" t="s">
        <v>79</v>
      </c>
      <c r="H110" s="122" t="s">
        <v>1115</v>
      </c>
      <c r="I110" s="123" t="s">
        <v>1116</v>
      </c>
      <c r="J110" s="122" t="s">
        <v>634</v>
      </c>
      <c r="K110" s="124">
        <v>41600.645833333299</v>
      </c>
      <c r="L110" s="122" t="s">
        <v>630</v>
      </c>
      <c r="M110" s="125">
        <v>5</v>
      </c>
      <c r="N110" s="122" t="s">
        <v>631</v>
      </c>
      <c r="O110" s="125">
        <v>57843.15</v>
      </c>
      <c r="P110" s="122">
        <v>1</v>
      </c>
      <c r="Q110" s="122" t="s">
        <v>632</v>
      </c>
      <c r="R110" s="124">
        <v>41597.333148148202</v>
      </c>
      <c r="S110" s="125">
        <v>-5</v>
      </c>
      <c r="T110" s="122">
        <v>57843.15</v>
      </c>
      <c r="U110" s="122">
        <f t="shared" si="1"/>
        <v>-3.3126851850975072</v>
      </c>
      <c r="V110" s="130" t="s">
        <v>4080</v>
      </c>
    </row>
    <row r="111" spans="1:22">
      <c r="A111" s="122" t="s">
        <v>622</v>
      </c>
      <c r="B111" s="122" t="s">
        <v>623</v>
      </c>
      <c r="C111" s="122" t="s">
        <v>624</v>
      </c>
      <c r="D111" s="122" t="s">
        <v>3438</v>
      </c>
      <c r="E111" s="122" t="s">
        <v>3445</v>
      </c>
      <c r="F111" s="122">
        <v>1</v>
      </c>
      <c r="G111" s="122" t="s">
        <v>79</v>
      </c>
      <c r="H111" s="122" t="s">
        <v>1115</v>
      </c>
      <c r="I111" s="123" t="s">
        <v>1116</v>
      </c>
      <c r="J111" s="122" t="s">
        <v>634</v>
      </c>
      <c r="K111" s="124">
        <v>41600.645833333299</v>
      </c>
      <c r="L111" s="122" t="s">
        <v>630</v>
      </c>
      <c r="M111" s="125">
        <v>5</v>
      </c>
      <c r="N111" s="122" t="s">
        <v>631</v>
      </c>
      <c r="O111" s="125">
        <v>57843.15</v>
      </c>
      <c r="P111" s="122">
        <v>1</v>
      </c>
      <c r="Q111" s="122" t="s">
        <v>632</v>
      </c>
      <c r="R111" s="124">
        <v>41597.333148148202</v>
      </c>
      <c r="S111" s="125">
        <v>-5</v>
      </c>
      <c r="T111" s="122">
        <v>57843.15</v>
      </c>
      <c r="U111" s="122">
        <f t="shared" si="1"/>
        <v>-3.3126851850975072</v>
      </c>
      <c r="V111" s="130" t="s">
        <v>4080</v>
      </c>
    </row>
    <row r="112" spans="1:22">
      <c r="A112" s="122" t="s">
        <v>622</v>
      </c>
      <c r="B112" s="122" t="s">
        <v>623</v>
      </c>
      <c r="C112" s="122" t="s">
        <v>624</v>
      </c>
      <c r="D112" s="122" t="s">
        <v>3438</v>
      </c>
      <c r="E112" s="122"/>
      <c r="F112" s="122"/>
      <c r="G112" s="122" t="s">
        <v>79</v>
      </c>
      <c r="H112" s="122" t="s">
        <v>1051</v>
      </c>
      <c r="I112" s="123" t="s">
        <v>443</v>
      </c>
      <c r="J112" s="122"/>
      <c r="K112" s="124">
        <v>41579.601238425901</v>
      </c>
      <c r="L112" s="122" t="s">
        <v>630</v>
      </c>
      <c r="M112" s="125">
        <v>240</v>
      </c>
      <c r="N112" s="122"/>
      <c r="O112" s="125">
        <v>346809.59999999998</v>
      </c>
      <c r="P112" s="122">
        <v>1</v>
      </c>
      <c r="Q112" s="122" t="s">
        <v>632</v>
      </c>
      <c r="R112" s="124">
        <v>41589.299641203703</v>
      </c>
      <c r="S112" s="125">
        <v>-240</v>
      </c>
      <c r="T112" s="122">
        <v>346809.59999999998</v>
      </c>
      <c r="U112" s="122">
        <f t="shared" si="1"/>
        <v>9.6984027778016753</v>
      </c>
      <c r="V112" s="130" t="s">
        <v>4083</v>
      </c>
    </row>
    <row r="113" spans="1:22">
      <c r="A113" s="122" t="s">
        <v>622</v>
      </c>
      <c r="B113" s="122" t="s">
        <v>623</v>
      </c>
      <c r="C113" s="122" t="s">
        <v>624</v>
      </c>
      <c r="D113" s="122" t="s">
        <v>3438</v>
      </c>
      <c r="E113" s="122"/>
      <c r="F113" s="122"/>
      <c r="G113" s="122" t="s">
        <v>79</v>
      </c>
      <c r="H113" s="122" t="s">
        <v>1093</v>
      </c>
      <c r="I113" s="123" t="s">
        <v>445</v>
      </c>
      <c r="J113" s="122"/>
      <c r="K113" s="124">
        <v>41579.601238425901</v>
      </c>
      <c r="L113" s="122" t="s">
        <v>630</v>
      </c>
      <c r="M113" s="125">
        <v>2</v>
      </c>
      <c r="N113" s="122"/>
      <c r="O113" s="125">
        <v>8843.7199999999993</v>
      </c>
      <c r="P113" s="122">
        <v>1</v>
      </c>
      <c r="Q113" s="122" t="s">
        <v>632</v>
      </c>
      <c r="R113" s="124">
        <v>41589.299652777801</v>
      </c>
      <c r="S113" s="125">
        <v>-2</v>
      </c>
      <c r="T113" s="122">
        <v>8843.7199999999993</v>
      </c>
      <c r="U113" s="122">
        <f t="shared" si="1"/>
        <v>9.6984143519002828</v>
      </c>
      <c r="V113" s="130" t="s">
        <v>4083</v>
      </c>
    </row>
    <row r="114" spans="1:22">
      <c r="A114" s="122" t="s">
        <v>622</v>
      </c>
      <c r="B114" s="122" t="s">
        <v>623</v>
      </c>
      <c r="C114" s="122" t="s">
        <v>624</v>
      </c>
      <c r="D114" s="122" t="s">
        <v>3438</v>
      </c>
      <c r="E114" s="122"/>
      <c r="F114" s="122"/>
      <c r="G114" s="122" t="s">
        <v>79</v>
      </c>
      <c r="H114" s="122" t="s">
        <v>1093</v>
      </c>
      <c r="I114" s="123" t="s">
        <v>445</v>
      </c>
      <c r="J114" s="122"/>
      <c r="K114" s="124">
        <v>41579.601238425901</v>
      </c>
      <c r="L114" s="122" t="s">
        <v>630</v>
      </c>
      <c r="M114" s="125">
        <v>2</v>
      </c>
      <c r="N114" s="122"/>
      <c r="O114" s="125">
        <v>8843.7199999999993</v>
      </c>
      <c r="P114" s="122">
        <v>2</v>
      </c>
      <c r="Q114" s="122" t="s">
        <v>632</v>
      </c>
      <c r="R114" s="124">
        <v>41593.630509259303</v>
      </c>
      <c r="S114" s="125">
        <v>-8</v>
      </c>
      <c r="T114" s="122">
        <v>35374.879999999997</v>
      </c>
      <c r="U114" s="122">
        <f t="shared" si="1"/>
        <v>14.029270833401824</v>
      </c>
      <c r="V114" s="130" t="s">
        <v>4083</v>
      </c>
    </row>
    <row r="115" spans="1:22">
      <c r="A115" s="122" t="s">
        <v>622</v>
      </c>
      <c r="B115" s="122" t="s">
        <v>623</v>
      </c>
      <c r="C115" s="122" t="s">
        <v>624</v>
      </c>
      <c r="D115" s="122" t="s">
        <v>3438</v>
      </c>
      <c r="E115" s="122"/>
      <c r="F115" s="122"/>
      <c r="G115" s="122" t="s">
        <v>79</v>
      </c>
      <c r="H115" s="122" t="s">
        <v>1311</v>
      </c>
      <c r="I115" s="123" t="s">
        <v>1312</v>
      </c>
      <c r="J115" s="122"/>
      <c r="K115" s="124">
        <v>41579.601238425901</v>
      </c>
      <c r="L115" s="122" t="s">
        <v>630</v>
      </c>
      <c r="M115" s="125">
        <v>3</v>
      </c>
      <c r="N115" s="122"/>
      <c r="O115" s="125">
        <v>195000</v>
      </c>
      <c r="P115" s="122">
        <v>1</v>
      </c>
      <c r="Q115" s="122" t="s">
        <v>632</v>
      </c>
      <c r="R115" s="124">
        <v>41589.299652777801</v>
      </c>
      <c r="S115" s="125">
        <v>-3</v>
      </c>
      <c r="T115" s="122">
        <v>195000</v>
      </c>
      <c r="U115" s="122">
        <f t="shared" si="1"/>
        <v>9.6984143519002828</v>
      </c>
      <c r="V115" s="130" t="s">
        <v>4083</v>
      </c>
    </row>
    <row r="116" spans="1:22">
      <c r="A116" s="122" t="s">
        <v>622</v>
      </c>
      <c r="B116" s="122" t="s">
        <v>623</v>
      </c>
      <c r="C116" s="122" t="s">
        <v>624</v>
      </c>
      <c r="D116" s="122" t="s">
        <v>3438</v>
      </c>
      <c r="E116" s="122"/>
      <c r="F116" s="122"/>
      <c r="G116" s="122" t="s">
        <v>79</v>
      </c>
      <c r="H116" s="122" t="s">
        <v>1120</v>
      </c>
      <c r="I116" s="123" t="s">
        <v>1121</v>
      </c>
      <c r="J116" s="122"/>
      <c r="K116" s="124">
        <v>41579.601238425901</v>
      </c>
      <c r="L116" s="122" t="s">
        <v>630</v>
      </c>
      <c r="M116" s="125">
        <v>12</v>
      </c>
      <c r="N116" s="122"/>
      <c r="O116" s="125">
        <v>162000</v>
      </c>
      <c r="P116" s="122">
        <v>1</v>
      </c>
      <c r="Q116" s="122" t="s">
        <v>632</v>
      </c>
      <c r="R116" s="124">
        <v>41589.299652777801</v>
      </c>
      <c r="S116" s="125">
        <v>-12</v>
      </c>
      <c r="T116" s="122">
        <v>162000</v>
      </c>
      <c r="U116" s="122">
        <f t="shared" si="1"/>
        <v>9.6984143519002828</v>
      </c>
      <c r="V116" s="130" t="s">
        <v>4083</v>
      </c>
    </row>
    <row r="117" spans="1:22">
      <c r="A117" s="122" t="s">
        <v>622</v>
      </c>
      <c r="B117" s="122" t="s">
        <v>623</v>
      </c>
      <c r="C117" s="122" t="s">
        <v>624</v>
      </c>
      <c r="D117" s="122" t="s">
        <v>3438</v>
      </c>
      <c r="E117" s="122"/>
      <c r="F117" s="122"/>
      <c r="G117" s="122" t="s">
        <v>79</v>
      </c>
      <c r="H117" s="122" t="s">
        <v>1054</v>
      </c>
      <c r="I117" s="123" t="s">
        <v>1055</v>
      </c>
      <c r="J117" s="122"/>
      <c r="K117" s="124">
        <v>41579.601238425901</v>
      </c>
      <c r="L117" s="122" t="s">
        <v>630</v>
      </c>
      <c r="M117" s="125">
        <v>3</v>
      </c>
      <c r="N117" s="122"/>
      <c r="O117" s="125">
        <v>22275</v>
      </c>
      <c r="P117" s="122">
        <v>1</v>
      </c>
      <c r="Q117" s="122" t="s">
        <v>632</v>
      </c>
      <c r="R117" s="124">
        <v>41589.299652777801</v>
      </c>
      <c r="S117" s="125">
        <v>-3</v>
      </c>
      <c r="T117" s="122">
        <v>22275</v>
      </c>
      <c r="U117" s="122">
        <f t="shared" si="1"/>
        <v>9.6984143519002828</v>
      </c>
      <c r="V117" s="130" t="s">
        <v>4083</v>
      </c>
    </row>
    <row r="118" spans="1:22">
      <c r="A118" s="122" t="s">
        <v>622</v>
      </c>
      <c r="B118" s="122" t="s">
        <v>623</v>
      </c>
      <c r="C118" s="122" t="s">
        <v>624</v>
      </c>
      <c r="D118" s="122" t="s">
        <v>3438</v>
      </c>
      <c r="E118" s="122"/>
      <c r="F118" s="122"/>
      <c r="G118" s="122" t="s">
        <v>79</v>
      </c>
      <c r="H118" s="122" t="s">
        <v>1056</v>
      </c>
      <c r="I118" s="123" t="s">
        <v>1057</v>
      </c>
      <c r="J118" s="122"/>
      <c r="K118" s="124">
        <v>41579.601238425901</v>
      </c>
      <c r="L118" s="122" t="s">
        <v>630</v>
      </c>
      <c r="M118" s="125">
        <v>3</v>
      </c>
      <c r="N118" s="122"/>
      <c r="O118" s="125">
        <v>42750</v>
      </c>
      <c r="P118" s="122">
        <v>1</v>
      </c>
      <c r="Q118" s="122" t="s">
        <v>632</v>
      </c>
      <c r="R118" s="124">
        <v>41589.299652777801</v>
      </c>
      <c r="S118" s="125">
        <v>-3</v>
      </c>
      <c r="T118" s="122">
        <v>42750</v>
      </c>
      <c r="U118" s="122">
        <f t="shared" si="1"/>
        <v>9.6984143519002828</v>
      </c>
      <c r="V118" s="130" t="s">
        <v>4083</v>
      </c>
    </row>
    <row r="119" spans="1:22">
      <c r="A119" s="122" t="s">
        <v>622</v>
      </c>
      <c r="B119" s="122" t="s">
        <v>623</v>
      </c>
      <c r="C119" s="122" t="s">
        <v>624</v>
      </c>
      <c r="D119" s="122" t="s">
        <v>3438</v>
      </c>
      <c r="E119" s="122"/>
      <c r="F119" s="122"/>
      <c r="G119" s="122" t="s">
        <v>79</v>
      </c>
      <c r="H119" s="122" t="s">
        <v>1058</v>
      </c>
      <c r="I119" s="123" t="s">
        <v>1059</v>
      </c>
      <c r="J119" s="122"/>
      <c r="K119" s="124">
        <v>41579.601238425901</v>
      </c>
      <c r="L119" s="122" t="s">
        <v>630</v>
      </c>
      <c r="M119" s="125">
        <v>5</v>
      </c>
      <c r="N119" s="122"/>
      <c r="O119" s="125">
        <v>28500</v>
      </c>
      <c r="P119" s="122">
        <v>1</v>
      </c>
      <c r="Q119" s="122" t="s">
        <v>632</v>
      </c>
      <c r="R119" s="124">
        <v>41589.299652777801</v>
      </c>
      <c r="S119" s="125">
        <v>-5</v>
      </c>
      <c r="T119" s="122">
        <v>28500</v>
      </c>
      <c r="U119" s="122">
        <f t="shared" si="1"/>
        <v>9.6984143519002828</v>
      </c>
      <c r="V119" s="130" t="s">
        <v>4083</v>
      </c>
    </row>
    <row r="120" spans="1:22">
      <c r="A120" s="122" t="s">
        <v>622</v>
      </c>
      <c r="B120" s="122" t="s">
        <v>623</v>
      </c>
      <c r="C120" s="122" t="s">
        <v>624</v>
      </c>
      <c r="D120" s="122" t="s">
        <v>3438</v>
      </c>
      <c r="E120" s="122"/>
      <c r="F120" s="122"/>
      <c r="G120" s="122" t="s">
        <v>79</v>
      </c>
      <c r="H120" s="122" t="s">
        <v>1062</v>
      </c>
      <c r="I120" s="123" t="s">
        <v>1063</v>
      </c>
      <c r="J120" s="122"/>
      <c r="K120" s="124">
        <v>41579.601238425901</v>
      </c>
      <c r="L120" s="122" t="s">
        <v>630</v>
      </c>
      <c r="M120" s="125">
        <v>3</v>
      </c>
      <c r="N120" s="122"/>
      <c r="O120" s="125">
        <v>65250</v>
      </c>
      <c r="P120" s="122">
        <v>1</v>
      </c>
      <c r="Q120" s="122" t="s">
        <v>632</v>
      </c>
      <c r="R120" s="124">
        <v>41589.299652777801</v>
      </c>
      <c r="S120" s="125">
        <v>-3</v>
      </c>
      <c r="T120" s="122">
        <v>65250</v>
      </c>
      <c r="U120" s="122">
        <f t="shared" si="1"/>
        <v>9.6984143519002828</v>
      </c>
      <c r="V120" s="130" t="s">
        <v>4083</v>
      </c>
    </row>
    <row r="121" spans="1:22">
      <c r="A121" s="122" t="s">
        <v>622</v>
      </c>
      <c r="B121" s="122" t="s">
        <v>623</v>
      </c>
      <c r="C121" s="122" t="s">
        <v>624</v>
      </c>
      <c r="D121" s="122" t="s">
        <v>3438</v>
      </c>
      <c r="E121" s="122"/>
      <c r="F121" s="122"/>
      <c r="G121" s="122" t="s">
        <v>79</v>
      </c>
      <c r="H121" s="122" t="s">
        <v>1064</v>
      </c>
      <c r="I121" s="123" t="s">
        <v>1065</v>
      </c>
      <c r="J121" s="122"/>
      <c r="K121" s="124">
        <v>41579.601238425901</v>
      </c>
      <c r="L121" s="122" t="s">
        <v>630</v>
      </c>
      <c r="M121" s="125">
        <v>4</v>
      </c>
      <c r="N121" s="122"/>
      <c r="O121" s="125">
        <v>13712.68</v>
      </c>
      <c r="P121" s="122">
        <v>1</v>
      </c>
      <c r="Q121" s="122" t="s">
        <v>632</v>
      </c>
      <c r="R121" s="124">
        <v>41589.299652777801</v>
      </c>
      <c r="S121" s="125">
        <v>-4</v>
      </c>
      <c r="T121" s="122">
        <v>13712.68</v>
      </c>
      <c r="U121" s="122">
        <f t="shared" si="1"/>
        <v>9.6984143519002828</v>
      </c>
      <c r="V121" s="130" t="s">
        <v>4083</v>
      </c>
    </row>
    <row r="122" spans="1:22">
      <c r="A122" s="122" t="s">
        <v>622</v>
      </c>
      <c r="B122" s="122" t="s">
        <v>623</v>
      </c>
      <c r="C122" s="122" t="s">
        <v>624</v>
      </c>
      <c r="D122" s="122" t="s">
        <v>3438</v>
      </c>
      <c r="E122" s="122"/>
      <c r="F122" s="122"/>
      <c r="G122" s="122" t="s">
        <v>79</v>
      </c>
      <c r="H122" s="122" t="s">
        <v>678</v>
      </c>
      <c r="I122" s="123" t="s">
        <v>679</v>
      </c>
      <c r="J122" s="122"/>
      <c r="K122" s="124">
        <v>41579.601238425901</v>
      </c>
      <c r="L122" s="122" t="s">
        <v>630</v>
      </c>
      <c r="M122" s="125">
        <v>240</v>
      </c>
      <c r="N122" s="122"/>
      <c r="O122" s="125">
        <v>540000</v>
      </c>
      <c r="P122" s="122">
        <v>1</v>
      </c>
      <c r="Q122" s="122" t="s">
        <v>632</v>
      </c>
      <c r="R122" s="124">
        <v>41589.299652777801</v>
      </c>
      <c r="S122" s="125">
        <v>-240</v>
      </c>
      <c r="T122" s="122">
        <v>540000</v>
      </c>
      <c r="U122" s="122">
        <f t="shared" si="1"/>
        <v>9.6984143519002828</v>
      </c>
      <c r="V122" s="130" t="s">
        <v>4083</v>
      </c>
    </row>
    <row r="123" spans="1:22">
      <c r="A123" s="122" t="s">
        <v>622</v>
      </c>
      <c r="B123" s="122" t="s">
        <v>623</v>
      </c>
      <c r="C123" s="122" t="s">
        <v>624</v>
      </c>
      <c r="D123" s="122" t="s">
        <v>3438</v>
      </c>
      <c r="E123" s="122"/>
      <c r="F123" s="122"/>
      <c r="G123" s="122" t="s">
        <v>79</v>
      </c>
      <c r="H123" s="122" t="s">
        <v>1009</v>
      </c>
      <c r="I123" s="123" t="s">
        <v>1010</v>
      </c>
      <c r="J123" s="122"/>
      <c r="K123" s="124">
        <v>41579.601238425901</v>
      </c>
      <c r="L123" s="122" t="s">
        <v>630</v>
      </c>
      <c r="M123" s="125">
        <v>8</v>
      </c>
      <c r="N123" s="122"/>
      <c r="O123" s="125">
        <v>485863.52</v>
      </c>
      <c r="P123" s="122">
        <v>1</v>
      </c>
      <c r="Q123" s="122" t="s">
        <v>632</v>
      </c>
      <c r="R123" s="124">
        <v>41589.299652777801</v>
      </c>
      <c r="S123" s="125">
        <v>-8</v>
      </c>
      <c r="T123" s="122">
        <v>485863.52</v>
      </c>
      <c r="U123" s="122">
        <f t="shared" si="1"/>
        <v>9.6984143519002828</v>
      </c>
      <c r="V123" s="130" t="s">
        <v>4083</v>
      </c>
    </row>
    <row r="124" spans="1:22">
      <c r="A124" s="122" t="s">
        <v>622</v>
      </c>
      <c r="B124" s="122" t="s">
        <v>623</v>
      </c>
      <c r="C124" s="122" t="s">
        <v>624</v>
      </c>
      <c r="D124" s="122" t="s">
        <v>3438</v>
      </c>
      <c r="E124" s="122"/>
      <c r="F124" s="122"/>
      <c r="G124" s="122" t="s">
        <v>79</v>
      </c>
      <c r="H124" s="122" t="s">
        <v>1072</v>
      </c>
      <c r="I124" s="123" t="s">
        <v>1073</v>
      </c>
      <c r="J124" s="122"/>
      <c r="K124" s="124">
        <v>41579.601238425901</v>
      </c>
      <c r="L124" s="122" t="s">
        <v>630</v>
      </c>
      <c r="M124" s="125">
        <v>5</v>
      </c>
      <c r="N124" s="122"/>
      <c r="O124" s="125">
        <v>133125</v>
      </c>
      <c r="P124" s="122">
        <v>1</v>
      </c>
      <c r="Q124" s="122" t="s">
        <v>632</v>
      </c>
      <c r="R124" s="124">
        <v>41589.299652777801</v>
      </c>
      <c r="S124" s="125">
        <v>-5</v>
      </c>
      <c r="T124" s="122">
        <v>133125</v>
      </c>
      <c r="U124" s="122">
        <f t="shared" si="1"/>
        <v>9.6984143519002828</v>
      </c>
      <c r="V124" s="130" t="s">
        <v>4083</v>
      </c>
    </row>
    <row r="125" spans="1:22">
      <c r="A125" s="122" t="s">
        <v>622</v>
      </c>
      <c r="B125" s="122" t="s">
        <v>623</v>
      </c>
      <c r="C125" s="122" t="s">
        <v>624</v>
      </c>
      <c r="D125" s="122" t="s">
        <v>3438</v>
      </c>
      <c r="E125" s="122"/>
      <c r="F125" s="122"/>
      <c r="G125" s="122" t="s">
        <v>79</v>
      </c>
      <c r="H125" s="122" t="s">
        <v>1154</v>
      </c>
      <c r="I125" s="123" t="s">
        <v>368</v>
      </c>
      <c r="J125" s="122"/>
      <c r="K125" s="124">
        <v>41579.601238425901</v>
      </c>
      <c r="L125" s="122" t="s">
        <v>630</v>
      </c>
      <c r="M125" s="125">
        <v>5</v>
      </c>
      <c r="N125" s="122"/>
      <c r="O125" s="125">
        <v>219726.55</v>
      </c>
      <c r="P125" s="122">
        <v>1</v>
      </c>
      <c r="Q125" s="122" t="s">
        <v>632</v>
      </c>
      <c r="R125" s="124">
        <v>41589.299652777801</v>
      </c>
      <c r="S125" s="125">
        <v>-5</v>
      </c>
      <c r="T125" s="122">
        <v>219726.55</v>
      </c>
      <c r="U125" s="122">
        <f t="shared" si="1"/>
        <v>9.6984143519002828</v>
      </c>
      <c r="V125" s="130" t="s">
        <v>4083</v>
      </c>
    </row>
    <row r="126" spans="1:22">
      <c r="A126" s="122" t="s">
        <v>622</v>
      </c>
      <c r="B126" s="122" t="s">
        <v>623</v>
      </c>
      <c r="C126" s="122" t="s">
        <v>624</v>
      </c>
      <c r="D126" s="122" t="s">
        <v>3438</v>
      </c>
      <c r="E126" s="122"/>
      <c r="F126" s="122"/>
      <c r="G126" s="122" t="s">
        <v>79</v>
      </c>
      <c r="H126" s="122" t="s">
        <v>3449</v>
      </c>
      <c r="I126" s="123" t="s">
        <v>374</v>
      </c>
      <c r="J126" s="122"/>
      <c r="K126" s="124">
        <v>41579.601238425901</v>
      </c>
      <c r="L126" s="122" t="s">
        <v>630</v>
      </c>
      <c r="M126" s="125">
        <v>2</v>
      </c>
      <c r="N126" s="122"/>
      <c r="O126" s="125">
        <v>606000</v>
      </c>
      <c r="P126" s="122">
        <v>1</v>
      </c>
      <c r="Q126" s="122" t="s">
        <v>632</v>
      </c>
      <c r="R126" s="124">
        <v>41589.299652777801</v>
      </c>
      <c r="S126" s="125">
        <v>-2</v>
      </c>
      <c r="T126" s="122">
        <v>606000</v>
      </c>
      <c r="U126" s="122">
        <f t="shared" si="1"/>
        <v>9.6984143519002828</v>
      </c>
      <c r="V126" s="130" t="s">
        <v>4083</v>
      </c>
    </row>
    <row r="127" spans="1:22">
      <c r="A127" s="122" t="s">
        <v>622</v>
      </c>
      <c r="B127" s="122" t="s">
        <v>623</v>
      </c>
      <c r="C127" s="122" t="s">
        <v>624</v>
      </c>
      <c r="D127" s="122" t="s">
        <v>3438</v>
      </c>
      <c r="E127" s="122"/>
      <c r="F127" s="122"/>
      <c r="G127" s="122" t="s">
        <v>79</v>
      </c>
      <c r="H127" s="122" t="s">
        <v>1074</v>
      </c>
      <c r="I127" s="123" t="s">
        <v>1075</v>
      </c>
      <c r="J127" s="122"/>
      <c r="K127" s="124">
        <v>41579.601238425901</v>
      </c>
      <c r="L127" s="122" t="s">
        <v>630</v>
      </c>
      <c r="M127" s="125">
        <v>4</v>
      </c>
      <c r="N127" s="122"/>
      <c r="O127" s="125">
        <v>45640.56</v>
      </c>
      <c r="P127" s="122">
        <v>1</v>
      </c>
      <c r="Q127" s="122" t="s">
        <v>632</v>
      </c>
      <c r="R127" s="124">
        <v>41589.299641203703</v>
      </c>
      <c r="S127" s="125">
        <v>-4</v>
      </c>
      <c r="T127" s="122">
        <v>45640.56</v>
      </c>
      <c r="U127" s="122">
        <f t="shared" si="1"/>
        <v>9.6984027778016753</v>
      </c>
      <c r="V127" s="130" t="s">
        <v>4083</v>
      </c>
    </row>
    <row r="128" spans="1:22">
      <c r="A128" s="122" t="s">
        <v>622</v>
      </c>
      <c r="B128" s="122" t="s">
        <v>623</v>
      </c>
      <c r="C128" s="122" t="s">
        <v>624</v>
      </c>
      <c r="D128" s="122" t="s">
        <v>3450</v>
      </c>
      <c r="E128" s="122" t="s">
        <v>3453</v>
      </c>
      <c r="F128" s="122">
        <v>1</v>
      </c>
      <c r="G128" s="122" t="s">
        <v>79</v>
      </c>
      <c r="H128" s="122" t="s">
        <v>3454</v>
      </c>
      <c r="I128" s="123" t="s">
        <v>500</v>
      </c>
      <c r="J128" s="122" t="s">
        <v>634</v>
      </c>
      <c r="K128" s="124">
        <v>41607.660520833299</v>
      </c>
      <c r="L128" s="122" t="s">
        <v>630</v>
      </c>
      <c r="M128" s="125">
        <v>6</v>
      </c>
      <c r="N128" s="122" t="s">
        <v>631</v>
      </c>
      <c r="O128" s="125">
        <v>782166</v>
      </c>
      <c r="P128" s="122">
        <v>1</v>
      </c>
      <c r="Q128" s="122" t="s">
        <v>632</v>
      </c>
      <c r="R128" s="124">
        <v>41604.657476851899</v>
      </c>
      <c r="S128" s="125">
        <v>-6</v>
      </c>
      <c r="T128" s="122">
        <v>782166</v>
      </c>
      <c r="U128" s="122">
        <f t="shared" si="1"/>
        <v>-3.0030439813999692</v>
      </c>
      <c r="V128" s="130" t="s">
        <v>4080</v>
      </c>
    </row>
    <row r="129" spans="1:22">
      <c r="A129" s="122" t="s">
        <v>622</v>
      </c>
      <c r="B129" s="122" t="s">
        <v>623</v>
      </c>
      <c r="C129" s="122" t="s">
        <v>624</v>
      </c>
      <c r="D129" s="122" t="s">
        <v>3450</v>
      </c>
      <c r="E129" s="122"/>
      <c r="F129" s="122"/>
      <c r="G129" s="122" t="s">
        <v>79</v>
      </c>
      <c r="H129" s="122" t="s">
        <v>732</v>
      </c>
      <c r="I129" s="123" t="s">
        <v>1393</v>
      </c>
      <c r="J129" s="122" t="s">
        <v>634</v>
      </c>
      <c r="K129" s="124">
        <v>41579.601238425901</v>
      </c>
      <c r="L129" s="122" t="s">
        <v>630</v>
      </c>
      <c r="M129" s="125">
        <v>5</v>
      </c>
      <c r="N129" s="122"/>
      <c r="O129" s="125">
        <v>217066.65</v>
      </c>
      <c r="P129" s="122">
        <v>1</v>
      </c>
      <c r="Q129" s="122" t="s">
        <v>632</v>
      </c>
      <c r="R129" s="124">
        <v>41579.478750000002</v>
      </c>
      <c r="S129" s="125">
        <v>-5</v>
      </c>
      <c r="T129" s="122">
        <v>217066.65</v>
      </c>
      <c r="U129" s="122">
        <f t="shared" si="1"/>
        <v>-0.12248842589906417</v>
      </c>
      <c r="V129" s="130" t="s">
        <v>4080</v>
      </c>
    </row>
    <row r="130" spans="1:22">
      <c r="A130" s="122" t="s">
        <v>622</v>
      </c>
      <c r="B130" s="122" t="s">
        <v>623</v>
      </c>
      <c r="C130" s="122" t="s">
        <v>624</v>
      </c>
      <c r="D130" s="122" t="s">
        <v>3450</v>
      </c>
      <c r="E130" s="122"/>
      <c r="F130" s="122"/>
      <c r="G130" s="122" t="s">
        <v>79</v>
      </c>
      <c r="H130" s="122" t="s">
        <v>734</v>
      </c>
      <c r="I130" s="123" t="s">
        <v>2863</v>
      </c>
      <c r="J130" s="122" t="s">
        <v>634</v>
      </c>
      <c r="K130" s="124">
        <v>41579.601238425901</v>
      </c>
      <c r="L130" s="122" t="s">
        <v>630</v>
      </c>
      <c r="M130" s="125">
        <v>5</v>
      </c>
      <c r="N130" s="122"/>
      <c r="O130" s="125">
        <v>244552.55</v>
      </c>
      <c r="P130" s="122">
        <v>1</v>
      </c>
      <c r="Q130" s="122" t="s">
        <v>632</v>
      </c>
      <c r="R130" s="124">
        <v>41579.478738425903</v>
      </c>
      <c r="S130" s="125">
        <v>-5</v>
      </c>
      <c r="T130" s="122">
        <v>244552.55</v>
      </c>
      <c r="U130" s="122">
        <f t="shared" si="1"/>
        <v>-0.12249999999767169</v>
      </c>
      <c r="V130" s="130" t="s">
        <v>4080</v>
      </c>
    </row>
    <row r="131" spans="1:22">
      <c r="A131" s="122" t="s">
        <v>622</v>
      </c>
      <c r="B131" s="122" t="s">
        <v>623</v>
      </c>
      <c r="C131" s="122" t="s">
        <v>624</v>
      </c>
      <c r="D131" s="122" t="s">
        <v>3450</v>
      </c>
      <c r="E131" s="122"/>
      <c r="F131" s="122"/>
      <c r="G131" s="122" t="s">
        <v>79</v>
      </c>
      <c r="H131" s="122" t="s">
        <v>1112</v>
      </c>
      <c r="I131" s="123" t="s">
        <v>1113</v>
      </c>
      <c r="J131" s="122" t="s">
        <v>634</v>
      </c>
      <c r="K131" s="124">
        <v>41579.601238425901</v>
      </c>
      <c r="L131" s="122" t="s">
        <v>674</v>
      </c>
      <c r="M131" s="125">
        <v>2</v>
      </c>
      <c r="N131" s="122"/>
      <c r="O131" s="125">
        <v>5971900</v>
      </c>
      <c r="P131" s="122">
        <v>1</v>
      </c>
      <c r="Q131" s="122" t="s">
        <v>632</v>
      </c>
      <c r="R131" s="124">
        <v>41579.4864930556</v>
      </c>
      <c r="S131" s="125">
        <v>-2</v>
      </c>
      <c r="T131" s="122">
        <v>5971900</v>
      </c>
      <c r="U131" s="122">
        <f t="shared" si="1"/>
        <v>-0.11474537030153442</v>
      </c>
      <c r="V131" s="130" t="s">
        <v>4080</v>
      </c>
    </row>
    <row r="132" spans="1:22">
      <c r="A132" s="122" t="s">
        <v>622</v>
      </c>
      <c r="B132" s="122" t="s">
        <v>623</v>
      </c>
      <c r="C132" s="122" t="s">
        <v>624</v>
      </c>
      <c r="D132" s="122" t="s">
        <v>3450</v>
      </c>
      <c r="E132" s="122"/>
      <c r="F132" s="122"/>
      <c r="G132" s="122" t="s">
        <v>79</v>
      </c>
      <c r="H132" s="122" t="s">
        <v>1091</v>
      </c>
      <c r="I132" s="123" t="s">
        <v>1092</v>
      </c>
      <c r="J132" s="122"/>
      <c r="K132" s="124">
        <v>41579.601238425901</v>
      </c>
      <c r="L132" s="122" t="s">
        <v>630</v>
      </c>
      <c r="M132" s="125">
        <v>25</v>
      </c>
      <c r="N132" s="122"/>
      <c r="O132" s="125">
        <v>762846.5</v>
      </c>
      <c r="P132" s="122">
        <v>1</v>
      </c>
      <c r="Q132" s="122" t="s">
        <v>632</v>
      </c>
      <c r="R132" s="124">
        <v>41579.478738425903</v>
      </c>
      <c r="S132" s="125">
        <v>-25</v>
      </c>
      <c r="T132" s="122">
        <v>762846.5</v>
      </c>
      <c r="U132" s="122">
        <f t="shared" ref="U132:U195" si="2">R132-K132</f>
        <v>-0.12249999999767169</v>
      </c>
      <c r="V132" s="130" t="s">
        <v>4080</v>
      </c>
    </row>
    <row r="133" spans="1:22">
      <c r="A133" s="122" t="s">
        <v>622</v>
      </c>
      <c r="B133" s="122" t="s">
        <v>623</v>
      </c>
      <c r="C133" s="122" t="s">
        <v>624</v>
      </c>
      <c r="D133" s="122" t="s">
        <v>3450</v>
      </c>
      <c r="E133" s="122"/>
      <c r="F133" s="122"/>
      <c r="G133" s="122" t="s">
        <v>79</v>
      </c>
      <c r="H133" s="122" t="s">
        <v>680</v>
      </c>
      <c r="I133" s="123" t="s">
        <v>681</v>
      </c>
      <c r="J133" s="122"/>
      <c r="K133" s="124">
        <v>41579.601238425901</v>
      </c>
      <c r="L133" s="122" t="s">
        <v>630</v>
      </c>
      <c r="M133" s="125">
        <v>12</v>
      </c>
      <c r="N133" s="122"/>
      <c r="O133" s="125">
        <v>122032.68</v>
      </c>
      <c r="P133" s="122">
        <v>1</v>
      </c>
      <c r="Q133" s="122" t="s">
        <v>632</v>
      </c>
      <c r="R133" s="124">
        <v>41579.478761574101</v>
      </c>
      <c r="S133" s="125">
        <v>-12</v>
      </c>
      <c r="T133" s="122">
        <v>122032.68</v>
      </c>
      <c r="U133" s="122">
        <f t="shared" si="2"/>
        <v>-0.12247685180045664</v>
      </c>
      <c r="V133" s="130" t="s">
        <v>4080</v>
      </c>
    </row>
    <row r="134" spans="1:22">
      <c r="A134" s="122" t="s">
        <v>622</v>
      </c>
      <c r="B134" s="122" t="s">
        <v>623</v>
      </c>
      <c r="C134" s="122" t="s">
        <v>624</v>
      </c>
      <c r="D134" s="122" t="s">
        <v>3450</v>
      </c>
      <c r="E134" s="122"/>
      <c r="F134" s="122"/>
      <c r="G134" s="122" t="s">
        <v>79</v>
      </c>
      <c r="H134" s="122" t="s">
        <v>1051</v>
      </c>
      <c r="I134" s="123" t="s">
        <v>443</v>
      </c>
      <c r="J134" s="122"/>
      <c r="K134" s="124">
        <v>41579.601238425901</v>
      </c>
      <c r="L134" s="122" t="s">
        <v>630</v>
      </c>
      <c r="M134" s="125">
        <v>240</v>
      </c>
      <c r="N134" s="122"/>
      <c r="O134" s="125">
        <v>346809.59999999998</v>
      </c>
      <c r="P134" s="122">
        <v>1</v>
      </c>
      <c r="Q134" s="122" t="s">
        <v>632</v>
      </c>
      <c r="R134" s="124">
        <v>41579.478750000002</v>
      </c>
      <c r="S134" s="125">
        <v>-240</v>
      </c>
      <c r="T134" s="122">
        <v>346809.59999999998</v>
      </c>
      <c r="U134" s="122">
        <f t="shared" si="2"/>
        <v>-0.12248842589906417</v>
      </c>
      <c r="V134" s="130" t="s">
        <v>4080</v>
      </c>
    </row>
    <row r="135" spans="1:22">
      <c r="A135" s="122" t="s">
        <v>622</v>
      </c>
      <c r="B135" s="122" t="s">
        <v>623</v>
      </c>
      <c r="C135" s="122" t="s">
        <v>624</v>
      </c>
      <c r="D135" s="122" t="s">
        <v>3450</v>
      </c>
      <c r="E135" s="122"/>
      <c r="F135" s="122"/>
      <c r="G135" s="122" t="s">
        <v>79</v>
      </c>
      <c r="H135" s="122" t="s">
        <v>1094</v>
      </c>
      <c r="I135" s="123" t="s">
        <v>371</v>
      </c>
      <c r="J135" s="122"/>
      <c r="K135" s="124">
        <v>41579.601238425901</v>
      </c>
      <c r="L135" s="122" t="s">
        <v>630</v>
      </c>
      <c r="M135" s="125">
        <v>2</v>
      </c>
      <c r="N135" s="122"/>
      <c r="O135" s="125">
        <v>117050</v>
      </c>
      <c r="P135" s="122">
        <v>1</v>
      </c>
      <c r="Q135" s="122" t="s">
        <v>632</v>
      </c>
      <c r="R135" s="124">
        <v>41579.478761574101</v>
      </c>
      <c r="S135" s="125">
        <v>-2</v>
      </c>
      <c r="T135" s="122">
        <v>117050</v>
      </c>
      <c r="U135" s="122">
        <f t="shared" si="2"/>
        <v>-0.12247685180045664</v>
      </c>
      <c r="V135" s="130" t="s">
        <v>4080</v>
      </c>
    </row>
    <row r="136" spans="1:22">
      <c r="A136" s="122" t="s">
        <v>622</v>
      </c>
      <c r="B136" s="122" t="s">
        <v>623</v>
      </c>
      <c r="C136" s="122" t="s">
        <v>624</v>
      </c>
      <c r="D136" s="122" t="s">
        <v>3450</v>
      </c>
      <c r="E136" s="122"/>
      <c r="F136" s="122"/>
      <c r="G136" s="122" t="s">
        <v>79</v>
      </c>
      <c r="H136" s="122" t="s">
        <v>1311</v>
      </c>
      <c r="I136" s="123" t="s">
        <v>1312</v>
      </c>
      <c r="J136" s="122"/>
      <c r="K136" s="124">
        <v>41579.601238425901</v>
      </c>
      <c r="L136" s="122" t="s">
        <v>630</v>
      </c>
      <c r="M136" s="125">
        <v>2</v>
      </c>
      <c r="N136" s="122"/>
      <c r="O136" s="125">
        <v>130000</v>
      </c>
      <c r="P136" s="122">
        <v>1</v>
      </c>
      <c r="Q136" s="122" t="s">
        <v>632</v>
      </c>
      <c r="R136" s="124">
        <v>41579.478750000002</v>
      </c>
      <c r="S136" s="125">
        <v>-2</v>
      </c>
      <c r="T136" s="122">
        <v>130000</v>
      </c>
      <c r="U136" s="122">
        <f t="shared" si="2"/>
        <v>-0.12248842589906417</v>
      </c>
      <c r="V136" s="130" t="s">
        <v>4080</v>
      </c>
    </row>
    <row r="137" spans="1:22">
      <c r="A137" s="122" t="s">
        <v>622</v>
      </c>
      <c r="B137" s="122" t="s">
        <v>623</v>
      </c>
      <c r="C137" s="122" t="s">
        <v>624</v>
      </c>
      <c r="D137" s="122" t="s">
        <v>3450</v>
      </c>
      <c r="E137" s="122"/>
      <c r="F137" s="122"/>
      <c r="G137" s="122" t="s">
        <v>79</v>
      </c>
      <c r="H137" s="122" t="s">
        <v>1054</v>
      </c>
      <c r="I137" s="123" t="s">
        <v>1055</v>
      </c>
      <c r="J137" s="122"/>
      <c r="K137" s="124">
        <v>41579.601238425901</v>
      </c>
      <c r="L137" s="122" t="s">
        <v>630</v>
      </c>
      <c r="M137" s="125">
        <v>6</v>
      </c>
      <c r="N137" s="122"/>
      <c r="O137" s="125">
        <v>44550</v>
      </c>
      <c r="P137" s="122">
        <v>1</v>
      </c>
      <c r="Q137" s="122" t="s">
        <v>632</v>
      </c>
      <c r="R137" s="124">
        <v>41579.478761574101</v>
      </c>
      <c r="S137" s="125">
        <v>-6</v>
      </c>
      <c r="T137" s="122">
        <v>44550</v>
      </c>
      <c r="U137" s="122">
        <f t="shared" si="2"/>
        <v>-0.12247685180045664</v>
      </c>
      <c r="V137" s="130" t="s">
        <v>4080</v>
      </c>
    </row>
    <row r="138" spans="1:22">
      <c r="A138" s="122" t="s">
        <v>622</v>
      </c>
      <c r="B138" s="122" t="s">
        <v>623</v>
      </c>
      <c r="C138" s="122" t="s">
        <v>624</v>
      </c>
      <c r="D138" s="122" t="s">
        <v>3450</v>
      </c>
      <c r="E138" s="122"/>
      <c r="F138" s="122"/>
      <c r="G138" s="122" t="s">
        <v>79</v>
      </c>
      <c r="H138" s="122" t="s">
        <v>1062</v>
      </c>
      <c r="I138" s="123" t="s">
        <v>1063</v>
      </c>
      <c r="J138" s="122"/>
      <c r="K138" s="124">
        <v>41579.601238425901</v>
      </c>
      <c r="L138" s="122" t="s">
        <v>630</v>
      </c>
      <c r="M138" s="125">
        <v>2</v>
      </c>
      <c r="N138" s="122"/>
      <c r="O138" s="125">
        <v>43500</v>
      </c>
      <c r="P138" s="122">
        <v>1</v>
      </c>
      <c r="Q138" s="122" t="s">
        <v>632</v>
      </c>
      <c r="R138" s="124">
        <v>41579.478738425903</v>
      </c>
      <c r="S138" s="125">
        <v>-2</v>
      </c>
      <c r="T138" s="122">
        <v>43500</v>
      </c>
      <c r="U138" s="122">
        <f t="shared" si="2"/>
        <v>-0.12249999999767169</v>
      </c>
      <c r="V138" s="130" t="s">
        <v>4080</v>
      </c>
    </row>
    <row r="139" spans="1:22">
      <c r="A139" s="122" t="s">
        <v>622</v>
      </c>
      <c r="B139" s="122" t="s">
        <v>623</v>
      </c>
      <c r="C139" s="122" t="s">
        <v>624</v>
      </c>
      <c r="D139" s="122" t="s">
        <v>3450</v>
      </c>
      <c r="E139" s="122"/>
      <c r="F139" s="122"/>
      <c r="G139" s="122" t="s">
        <v>79</v>
      </c>
      <c r="H139" s="122" t="s">
        <v>1064</v>
      </c>
      <c r="I139" s="123" t="s">
        <v>1065</v>
      </c>
      <c r="J139" s="122"/>
      <c r="K139" s="124">
        <v>41579.601238425901</v>
      </c>
      <c r="L139" s="122" t="s">
        <v>630</v>
      </c>
      <c r="M139" s="125">
        <v>2</v>
      </c>
      <c r="N139" s="122"/>
      <c r="O139" s="125">
        <v>6856.34</v>
      </c>
      <c r="P139" s="122">
        <v>1</v>
      </c>
      <c r="Q139" s="122" t="s">
        <v>632</v>
      </c>
      <c r="R139" s="124">
        <v>41579.478750000002</v>
      </c>
      <c r="S139" s="125">
        <v>-2</v>
      </c>
      <c r="T139" s="122">
        <v>6856.34</v>
      </c>
      <c r="U139" s="122">
        <f t="shared" si="2"/>
        <v>-0.12248842589906417</v>
      </c>
      <c r="V139" s="130" t="s">
        <v>4080</v>
      </c>
    </row>
    <row r="140" spans="1:22">
      <c r="A140" s="122" t="s">
        <v>622</v>
      </c>
      <c r="B140" s="122" t="s">
        <v>623</v>
      </c>
      <c r="C140" s="122" t="s">
        <v>624</v>
      </c>
      <c r="D140" s="122" t="s">
        <v>3450</v>
      </c>
      <c r="E140" s="122"/>
      <c r="F140" s="122"/>
      <c r="G140" s="122" t="s">
        <v>79</v>
      </c>
      <c r="H140" s="122" t="s">
        <v>1066</v>
      </c>
      <c r="I140" s="123" t="s">
        <v>2796</v>
      </c>
      <c r="J140" s="122"/>
      <c r="K140" s="124">
        <v>41579.601238425901</v>
      </c>
      <c r="L140" s="122" t="s">
        <v>630</v>
      </c>
      <c r="M140" s="125">
        <v>2</v>
      </c>
      <c r="N140" s="122"/>
      <c r="O140" s="125">
        <v>33000</v>
      </c>
      <c r="P140" s="122">
        <v>1</v>
      </c>
      <c r="Q140" s="122" t="s">
        <v>632</v>
      </c>
      <c r="R140" s="124">
        <v>41579.478750000002</v>
      </c>
      <c r="S140" s="125">
        <v>-2</v>
      </c>
      <c r="T140" s="122">
        <v>33000</v>
      </c>
      <c r="U140" s="122">
        <f t="shared" si="2"/>
        <v>-0.12248842589906417</v>
      </c>
      <c r="V140" s="130" t="s">
        <v>4080</v>
      </c>
    </row>
    <row r="141" spans="1:22">
      <c r="A141" s="122" t="s">
        <v>622</v>
      </c>
      <c r="B141" s="122" t="s">
        <v>623</v>
      </c>
      <c r="C141" s="122" t="s">
        <v>624</v>
      </c>
      <c r="D141" s="122" t="s">
        <v>3450</v>
      </c>
      <c r="E141" s="122"/>
      <c r="F141" s="122"/>
      <c r="G141" s="122" t="s">
        <v>79</v>
      </c>
      <c r="H141" s="122" t="s">
        <v>678</v>
      </c>
      <c r="I141" s="123" t="s">
        <v>679</v>
      </c>
      <c r="J141" s="122"/>
      <c r="K141" s="124">
        <v>41579.601238425901</v>
      </c>
      <c r="L141" s="122" t="s">
        <v>630</v>
      </c>
      <c r="M141" s="125">
        <v>240</v>
      </c>
      <c r="N141" s="122"/>
      <c r="O141" s="125">
        <v>540000</v>
      </c>
      <c r="P141" s="122">
        <v>1</v>
      </c>
      <c r="Q141" s="122" t="s">
        <v>632</v>
      </c>
      <c r="R141" s="124">
        <v>41579.478738425903</v>
      </c>
      <c r="S141" s="125">
        <v>-240</v>
      </c>
      <c r="T141" s="122">
        <v>540000</v>
      </c>
      <c r="U141" s="122">
        <f t="shared" si="2"/>
        <v>-0.12249999999767169</v>
      </c>
      <c r="V141" s="130" t="s">
        <v>4080</v>
      </c>
    </row>
    <row r="142" spans="1:22">
      <c r="A142" s="122" t="s">
        <v>622</v>
      </c>
      <c r="B142" s="122" t="s">
        <v>623</v>
      </c>
      <c r="C142" s="122" t="s">
        <v>624</v>
      </c>
      <c r="D142" s="122" t="s">
        <v>3450</v>
      </c>
      <c r="E142" s="122"/>
      <c r="F142" s="122"/>
      <c r="G142" s="122" t="s">
        <v>79</v>
      </c>
      <c r="H142" s="122" t="s">
        <v>1796</v>
      </c>
      <c r="I142" s="123" t="s">
        <v>370</v>
      </c>
      <c r="J142" s="122"/>
      <c r="K142" s="124">
        <v>41579.601238425901</v>
      </c>
      <c r="L142" s="122" t="s">
        <v>630</v>
      </c>
      <c r="M142" s="125">
        <v>6</v>
      </c>
      <c r="N142" s="122"/>
      <c r="O142" s="125">
        <v>99000</v>
      </c>
      <c r="P142" s="122">
        <v>1</v>
      </c>
      <c r="Q142" s="122" t="s">
        <v>632</v>
      </c>
      <c r="R142" s="124">
        <v>41579.478761574101</v>
      </c>
      <c r="S142" s="125">
        <v>-6</v>
      </c>
      <c r="T142" s="122">
        <v>99000</v>
      </c>
      <c r="U142" s="122">
        <f t="shared" si="2"/>
        <v>-0.12247685180045664</v>
      </c>
      <c r="V142" s="130" t="s">
        <v>4080</v>
      </c>
    </row>
    <row r="143" spans="1:22">
      <c r="A143" s="122" t="s">
        <v>622</v>
      </c>
      <c r="B143" s="122" t="s">
        <v>623</v>
      </c>
      <c r="C143" s="122" t="s">
        <v>624</v>
      </c>
      <c r="D143" s="122" t="s">
        <v>3450</v>
      </c>
      <c r="E143" s="122"/>
      <c r="F143" s="122"/>
      <c r="G143" s="122" t="s">
        <v>79</v>
      </c>
      <c r="H143" s="122" t="s">
        <v>1009</v>
      </c>
      <c r="I143" s="123" t="s">
        <v>1010</v>
      </c>
      <c r="J143" s="122"/>
      <c r="K143" s="124">
        <v>41579.601238425901</v>
      </c>
      <c r="L143" s="122" t="s">
        <v>630</v>
      </c>
      <c r="M143" s="125">
        <v>3</v>
      </c>
      <c r="N143" s="122"/>
      <c r="O143" s="125">
        <v>182198.82</v>
      </c>
      <c r="P143" s="122">
        <v>1</v>
      </c>
      <c r="Q143" s="122" t="s">
        <v>632</v>
      </c>
      <c r="R143" s="124">
        <v>41579.478750000002</v>
      </c>
      <c r="S143" s="125">
        <v>-3</v>
      </c>
      <c r="T143" s="122">
        <v>182198.82</v>
      </c>
      <c r="U143" s="122">
        <f t="shared" si="2"/>
        <v>-0.12248842589906417</v>
      </c>
      <c r="V143" s="130" t="s">
        <v>4080</v>
      </c>
    </row>
    <row r="144" spans="1:22">
      <c r="A144" s="122" t="s">
        <v>622</v>
      </c>
      <c r="B144" s="122" t="s">
        <v>623</v>
      </c>
      <c r="C144" s="122" t="s">
        <v>624</v>
      </c>
      <c r="D144" s="122" t="s">
        <v>3450</v>
      </c>
      <c r="E144" s="122"/>
      <c r="F144" s="122"/>
      <c r="G144" s="122" t="s">
        <v>79</v>
      </c>
      <c r="H144" s="122" t="s">
        <v>1072</v>
      </c>
      <c r="I144" s="123" t="s">
        <v>1073</v>
      </c>
      <c r="J144" s="122"/>
      <c r="K144" s="124">
        <v>41579.601238425901</v>
      </c>
      <c r="L144" s="122" t="s">
        <v>630</v>
      </c>
      <c r="M144" s="125">
        <v>2</v>
      </c>
      <c r="N144" s="122"/>
      <c r="O144" s="125">
        <v>53250</v>
      </c>
      <c r="P144" s="122">
        <v>1</v>
      </c>
      <c r="Q144" s="122" t="s">
        <v>632</v>
      </c>
      <c r="R144" s="124">
        <v>41579.478738425903</v>
      </c>
      <c r="S144" s="125">
        <v>-2</v>
      </c>
      <c r="T144" s="122">
        <v>53250</v>
      </c>
      <c r="U144" s="122">
        <f t="shared" si="2"/>
        <v>-0.12249999999767169</v>
      </c>
      <c r="V144" s="130" t="s">
        <v>4080</v>
      </c>
    </row>
    <row r="145" spans="1:22">
      <c r="A145" s="122" t="s">
        <v>622</v>
      </c>
      <c r="B145" s="122" t="s">
        <v>623</v>
      </c>
      <c r="C145" s="122" t="s">
        <v>624</v>
      </c>
      <c r="D145" s="122" t="s">
        <v>3450</v>
      </c>
      <c r="E145" s="122"/>
      <c r="F145" s="122"/>
      <c r="G145" s="122" t="s">
        <v>79</v>
      </c>
      <c r="H145" s="122" t="s">
        <v>1154</v>
      </c>
      <c r="I145" s="123" t="s">
        <v>368</v>
      </c>
      <c r="J145" s="122"/>
      <c r="K145" s="124">
        <v>41579.601238425901</v>
      </c>
      <c r="L145" s="122" t="s">
        <v>630</v>
      </c>
      <c r="M145" s="125">
        <v>2</v>
      </c>
      <c r="N145" s="122"/>
      <c r="O145" s="125">
        <v>87890.62</v>
      </c>
      <c r="P145" s="122">
        <v>1</v>
      </c>
      <c r="Q145" s="122" t="s">
        <v>632</v>
      </c>
      <c r="R145" s="124">
        <v>41579.478738425903</v>
      </c>
      <c r="S145" s="125">
        <v>-2</v>
      </c>
      <c r="T145" s="122">
        <v>87890.62</v>
      </c>
      <c r="U145" s="122">
        <f t="shared" si="2"/>
        <v>-0.12249999999767169</v>
      </c>
      <c r="V145" s="130" t="s">
        <v>4080</v>
      </c>
    </row>
    <row r="146" spans="1:22">
      <c r="A146" s="122" t="s">
        <v>622</v>
      </c>
      <c r="B146" s="122" t="s">
        <v>623</v>
      </c>
      <c r="C146" s="122" t="s">
        <v>624</v>
      </c>
      <c r="D146" s="122" t="s">
        <v>3450</v>
      </c>
      <c r="E146" s="122"/>
      <c r="F146" s="122"/>
      <c r="G146" s="122" t="s">
        <v>79</v>
      </c>
      <c r="H146" s="122" t="s">
        <v>1076</v>
      </c>
      <c r="I146" s="123" t="s">
        <v>1077</v>
      </c>
      <c r="J146" s="122"/>
      <c r="K146" s="124">
        <v>41579.601238425901</v>
      </c>
      <c r="L146" s="122" t="s">
        <v>630</v>
      </c>
      <c r="M146" s="125">
        <v>2</v>
      </c>
      <c r="N146" s="122"/>
      <c r="O146" s="125">
        <v>69440.34</v>
      </c>
      <c r="P146" s="122">
        <v>1</v>
      </c>
      <c r="Q146" s="122" t="s">
        <v>632</v>
      </c>
      <c r="R146" s="124">
        <v>41579.478761574101</v>
      </c>
      <c r="S146" s="125">
        <v>-2</v>
      </c>
      <c r="T146" s="122">
        <v>69440.34</v>
      </c>
      <c r="U146" s="122">
        <f t="shared" si="2"/>
        <v>-0.12247685180045664</v>
      </c>
      <c r="V146" s="130" t="s">
        <v>4080</v>
      </c>
    </row>
    <row r="147" spans="1:22">
      <c r="A147" s="122" t="s">
        <v>622</v>
      </c>
      <c r="B147" s="122" t="s">
        <v>623</v>
      </c>
      <c r="C147" s="122" t="s">
        <v>624</v>
      </c>
      <c r="D147" s="122" t="s">
        <v>3450</v>
      </c>
      <c r="E147" s="122"/>
      <c r="F147" s="122"/>
      <c r="G147" s="122" t="s">
        <v>79</v>
      </c>
      <c r="H147" s="122" t="s">
        <v>1387</v>
      </c>
      <c r="I147" s="123" t="s">
        <v>1388</v>
      </c>
      <c r="J147" s="122"/>
      <c r="K147" s="124">
        <v>41579.601238425901</v>
      </c>
      <c r="L147" s="122" t="s">
        <v>630</v>
      </c>
      <c r="M147" s="125">
        <v>150</v>
      </c>
      <c r="N147" s="122"/>
      <c r="O147" s="125">
        <v>412500</v>
      </c>
      <c r="P147" s="122">
        <v>1</v>
      </c>
      <c r="Q147" s="122" t="s">
        <v>632</v>
      </c>
      <c r="R147" s="124">
        <v>41579.478750000002</v>
      </c>
      <c r="S147" s="125">
        <v>-150</v>
      </c>
      <c r="T147" s="122">
        <v>412500</v>
      </c>
      <c r="U147" s="122">
        <f t="shared" si="2"/>
        <v>-0.12248842589906417</v>
      </c>
      <c r="V147" s="130" t="s">
        <v>4080</v>
      </c>
    </row>
    <row r="148" spans="1:22">
      <c r="A148" s="122" t="s">
        <v>622</v>
      </c>
      <c r="B148" s="122" t="s">
        <v>623</v>
      </c>
      <c r="C148" s="122" t="s">
        <v>624</v>
      </c>
      <c r="D148" s="122" t="s">
        <v>3450</v>
      </c>
      <c r="E148" s="122"/>
      <c r="F148" s="122"/>
      <c r="G148" s="122" t="s">
        <v>79</v>
      </c>
      <c r="H148" s="122" t="s">
        <v>1117</v>
      </c>
      <c r="I148" s="123" t="s">
        <v>2979</v>
      </c>
      <c r="J148" s="122" t="s">
        <v>634</v>
      </c>
      <c r="K148" s="124">
        <v>41579.601238425901</v>
      </c>
      <c r="L148" s="122" t="s">
        <v>630</v>
      </c>
      <c r="M148" s="125">
        <v>6</v>
      </c>
      <c r="N148" s="122"/>
      <c r="O148" s="125">
        <v>93083.04</v>
      </c>
      <c r="P148" s="122">
        <v>1</v>
      </c>
      <c r="Q148" s="122" t="s">
        <v>632</v>
      </c>
      <c r="R148" s="124">
        <v>41579.478750000002</v>
      </c>
      <c r="S148" s="125">
        <v>-6</v>
      </c>
      <c r="T148" s="122">
        <v>93083.04</v>
      </c>
      <c r="U148" s="122">
        <f t="shared" si="2"/>
        <v>-0.12248842589906417</v>
      </c>
      <c r="V148" s="130" t="s">
        <v>4080</v>
      </c>
    </row>
    <row r="149" spans="1:22">
      <c r="A149" s="122" t="s">
        <v>622</v>
      </c>
      <c r="B149" s="122" t="s">
        <v>623</v>
      </c>
      <c r="C149" s="122" t="s">
        <v>624</v>
      </c>
      <c r="D149" s="122" t="s">
        <v>3450</v>
      </c>
      <c r="E149" s="122"/>
      <c r="F149" s="122"/>
      <c r="G149" s="122" t="s">
        <v>79</v>
      </c>
      <c r="H149" s="122" t="s">
        <v>1078</v>
      </c>
      <c r="I149" s="123" t="s">
        <v>1079</v>
      </c>
      <c r="J149" s="122" t="s">
        <v>634</v>
      </c>
      <c r="K149" s="124">
        <v>41579.601238425901</v>
      </c>
      <c r="L149" s="122" t="s">
        <v>630</v>
      </c>
      <c r="M149" s="125">
        <v>1</v>
      </c>
      <c r="N149" s="122"/>
      <c r="O149" s="125">
        <v>7909.75</v>
      </c>
      <c r="P149" s="122">
        <v>1</v>
      </c>
      <c r="Q149" s="122" t="s">
        <v>632</v>
      </c>
      <c r="R149" s="124">
        <v>41579.478738425903</v>
      </c>
      <c r="S149" s="125">
        <v>-1</v>
      </c>
      <c r="T149" s="122">
        <v>7909.75</v>
      </c>
      <c r="U149" s="122">
        <f t="shared" si="2"/>
        <v>-0.12249999999767169</v>
      </c>
      <c r="V149" s="130" t="s">
        <v>4080</v>
      </c>
    </row>
    <row r="150" spans="1:22">
      <c r="A150" s="122" t="s">
        <v>622</v>
      </c>
      <c r="B150" s="122" t="s">
        <v>623</v>
      </c>
      <c r="C150" s="122" t="s">
        <v>624</v>
      </c>
      <c r="D150" s="122" t="s">
        <v>3450</v>
      </c>
      <c r="E150" s="122"/>
      <c r="F150" s="122"/>
      <c r="G150" s="122" t="s">
        <v>79</v>
      </c>
      <c r="H150" s="122" t="s">
        <v>1504</v>
      </c>
      <c r="I150" s="123" t="s">
        <v>3457</v>
      </c>
      <c r="J150" s="122"/>
      <c r="K150" s="124">
        <v>41579.601238425901</v>
      </c>
      <c r="L150" s="122" t="s">
        <v>674</v>
      </c>
      <c r="M150" s="125">
        <v>3</v>
      </c>
      <c r="N150" s="122"/>
      <c r="O150" s="125">
        <v>9429750</v>
      </c>
      <c r="P150" s="122">
        <v>1</v>
      </c>
      <c r="Q150" s="122" t="s">
        <v>632</v>
      </c>
      <c r="R150" s="124">
        <v>41579.4864930556</v>
      </c>
      <c r="S150" s="125">
        <v>-3</v>
      </c>
      <c r="T150" s="122">
        <v>9429750</v>
      </c>
      <c r="U150" s="122">
        <f t="shared" si="2"/>
        <v>-0.11474537030153442</v>
      </c>
      <c r="V150" s="130" t="s">
        <v>4080</v>
      </c>
    </row>
    <row r="151" spans="1:22">
      <c r="A151" s="122" t="s">
        <v>622</v>
      </c>
      <c r="B151" s="122" t="s">
        <v>623</v>
      </c>
      <c r="C151" s="122" t="s">
        <v>624</v>
      </c>
      <c r="D151" s="122" t="s">
        <v>3450</v>
      </c>
      <c r="E151" s="122"/>
      <c r="F151" s="122"/>
      <c r="G151" s="122" t="s">
        <v>79</v>
      </c>
      <c r="H151" s="122" t="s">
        <v>847</v>
      </c>
      <c r="I151" s="123" t="s">
        <v>3458</v>
      </c>
      <c r="J151" s="122"/>
      <c r="K151" s="124">
        <v>41579.601238425901</v>
      </c>
      <c r="L151" s="122" t="s">
        <v>630</v>
      </c>
      <c r="M151" s="125">
        <v>10</v>
      </c>
      <c r="N151" s="122"/>
      <c r="O151" s="125">
        <v>151250</v>
      </c>
      <c r="P151" s="122">
        <v>1</v>
      </c>
      <c r="Q151" s="122" t="s">
        <v>632</v>
      </c>
      <c r="R151" s="124">
        <v>41579.478750000002</v>
      </c>
      <c r="S151" s="125">
        <v>-5</v>
      </c>
      <c r="T151" s="122">
        <v>75625</v>
      </c>
      <c r="U151" s="122">
        <f t="shared" si="2"/>
        <v>-0.12248842589906417</v>
      </c>
      <c r="V151" s="130" t="s">
        <v>4080</v>
      </c>
    </row>
    <row r="152" spans="1:22">
      <c r="A152" s="122" t="s">
        <v>622</v>
      </c>
      <c r="B152" s="122" t="s">
        <v>623</v>
      </c>
      <c r="C152" s="122" t="s">
        <v>624</v>
      </c>
      <c r="D152" s="122" t="s">
        <v>3450</v>
      </c>
      <c r="E152" s="122"/>
      <c r="F152" s="122"/>
      <c r="G152" s="122" t="s">
        <v>79</v>
      </c>
      <c r="H152" s="122" t="s">
        <v>2537</v>
      </c>
      <c r="I152" s="123" t="s">
        <v>2538</v>
      </c>
      <c r="J152" s="122"/>
      <c r="K152" s="124">
        <v>41579.601238425901</v>
      </c>
      <c r="L152" s="122" t="s">
        <v>630</v>
      </c>
      <c r="M152" s="125">
        <v>2</v>
      </c>
      <c r="N152" s="122"/>
      <c r="O152" s="125">
        <v>48400</v>
      </c>
      <c r="P152" s="122">
        <v>1</v>
      </c>
      <c r="Q152" s="122" t="s">
        <v>632</v>
      </c>
      <c r="R152" s="124">
        <v>41579.478761574101</v>
      </c>
      <c r="S152" s="125">
        <v>-2</v>
      </c>
      <c r="T152" s="122">
        <v>48400</v>
      </c>
      <c r="U152" s="122">
        <f t="shared" si="2"/>
        <v>-0.12247685180045664</v>
      </c>
      <c r="V152" s="130" t="s">
        <v>4080</v>
      </c>
    </row>
    <row r="153" spans="1:22">
      <c r="A153" s="122" t="s">
        <v>622</v>
      </c>
      <c r="B153" s="122" t="s">
        <v>623</v>
      </c>
      <c r="C153" s="122" t="s">
        <v>624</v>
      </c>
      <c r="D153" s="122" t="s">
        <v>3459</v>
      </c>
      <c r="E153" s="122" t="s">
        <v>3460</v>
      </c>
      <c r="F153" s="122">
        <v>1</v>
      </c>
      <c r="G153" s="122" t="s">
        <v>79</v>
      </c>
      <c r="H153" s="122" t="s">
        <v>1091</v>
      </c>
      <c r="I153" s="123" t="s">
        <v>1092</v>
      </c>
      <c r="J153" s="122" t="s">
        <v>634</v>
      </c>
      <c r="K153" s="124">
        <v>41607.556817129604</v>
      </c>
      <c r="L153" s="122" t="s">
        <v>630</v>
      </c>
      <c r="M153" s="125">
        <v>50</v>
      </c>
      <c r="N153" s="122" t="s">
        <v>656</v>
      </c>
      <c r="O153" s="125">
        <v>1525693</v>
      </c>
      <c r="P153" s="122">
        <v>1</v>
      </c>
      <c r="Q153" s="122" t="s">
        <v>632</v>
      </c>
      <c r="R153" s="124">
        <v>41590.627152777801</v>
      </c>
      <c r="S153" s="125">
        <v>-25</v>
      </c>
      <c r="T153" s="122">
        <v>762846.5</v>
      </c>
      <c r="U153" s="122">
        <f t="shared" si="2"/>
        <v>-16.929664351802785</v>
      </c>
      <c r="V153" s="130" t="s">
        <v>4080</v>
      </c>
    </row>
    <row r="154" spans="1:22">
      <c r="A154" s="122" t="s">
        <v>622</v>
      </c>
      <c r="B154" s="122" t="s">
        <v>623</v>
      </c>
      <c r="C154" s="122" t="s">
        <v>624</v>
      </c>
      <c r="D154" s="122" t="s">
        <v>3459</v>
      </c>
      <c r="E154" s="122" t="s">
        <v>3460</v>
      </c>
      <c r="F154" s="122">
        <v>1</v>
      </c>
      <c r="G154" s="122" t="s">
        <v>79</v>
      </c>
      <c r="H154" s="122" t="s">
        <v>1091</v>
      </c>
      <c r="I154" s="123" t="s">
        <v>1092</v>
      </c>
      <c r="J154" s="122" t="s">
        <v>634</v>
      </c>
      <c r="K154" s="124">
        <v>41607.556817129604</v>
      </c>
      <c r="L154" s="122" t="s">
        <v>630</v>
      </c>
      <c r="M154" s="125">
        <v>50</v>
      </c>
      <c r="N154" s="122" t="s">
        <v>656</v>
      </c>
      <c r="O154" s="125">
        <v>1525693</v>
      </c>
      <c r="P154" s="122">
        <v>2</v>
      </c>
      <c r="Q154" s="122" t="s">
        <v>632</v>
      </c>
      <c r="R154" s="124">
        <v>41603.650856481501</v>
      </c>
      <c r="S154" s="125">
        <v>-50</v>
      </c>
      <c r="T154" s="122">
        <v>1525693</v>
      </c>
      <c r="U154" s="122">
        <f t="shared" si="2"/>
        <v>-3.9059606481023366</v>
      </c>
      <c r="V154" s="130" t="s">
        <v>4080</v>
      </c>
    </row>
    <row r="155" spans="1:22">
      <c r="A155" s="122" t="s">
        <v>622</v>
      </c>
      <c r="B155" s="122" t="s">
        <v>623</v>
      </c>
      <c r="C155" s="122" t="s">
        <v>624</v>
      </c>
      <c r="D155" s="122" t="s">
        <v>3459</v>
      </c>
      <c r="E155" s="122" t="s">
        <v>3460</v>
      </c>
      <c r="F155" s="122">
        <v>2</v>
      </c>
      <c r="G155" s="122" t="s">
        <v>79</v>
      </c>
      <c r="H155" s="122" t="s">
        <v>1051</v>
      </c>
      <c r="I155" s="123" t="s">
        <v>443</v>
      </c>
      <c r="J155" s="122" t="s">
        <v>634</v>
      </c>
      <c r="K155" s="124">
        <v>41607.556817129604</v>
      </c>
      <c r="L155" s="122" t="s">
        <v>630</v>
      </c>
      <c r="M155" s="125">
        <v>100</v>
      </c>
      <c r="N155" s="122" t="s">
        <v>631</v>
      </c>
      <c r="O155" s="125">
        <v>144504</v>
      </c>
      <c r="P155" s="122">
        <v>1</v>
      </c>
      <c r="Q155" s="122" t="s">
        <v>632</v>
      </c>
      <c r="R155" s="124">
        <v>41590.627141203702</v>
      </c>
      <c r="S155" s="125">
        <v>-200</v>
      </c>
      <c r="T155" s="122">
        <v>289008</v>
      </c>
      <c r="U155" s="122">
        <f t="shared" si="2"/>
        <v>-16.929675925901392</v>
      </c>
      <c r="V155" s="130" t="s">
        <v>4080</v>
      </c>
    </row>
    <row r="156" spans="1:22">
      <c r="A156" s="122" t="s">
        <v>622</v>
      </c>
      <c r="B156" s="122" t="s">
        <v>623</v>
      </c>
      <c r="C156" s="122" t="s">
        <v>624</v>
      </c>
      <c r="D156" s="122" t="s">
        <v>3459</v>
      </c>
      <c r="E156" s="122" t="s">
        <v>3460</v>
      </c>
      <c r="F156" s="122">
        <v>2</v>
      </c>
      <c r="G156" s="122" t="s">
        <v>79</v>
      </c>
      <c r="H156" s="122" t="s">
        <v>1051</v>
      </c>
      <c r="I156" s="123" t="s">
        <v>443</v>
      </c>
      <c r="J156" s="122" t="s">
        <v>634</v>
      </c>
      <c r="K156" s="124">
        <v>41607.556817129604</v>
      </c>
      <c r="L156" s="122" t="s">
        <v>630</v>
      </c>
      <c r="M156" s="125">
        <v>100</v>
      </c>
      <c r="N156" s="122" t="s">
        <v>631</v>
      </c>
      <c r="O156" s="125">
        <v>144504</v>
      </c>
      <c r="P156" s="122">
        <v>2</v>
      </c>
      <c r="Q156" s="122" t="s">
        <v>632</v>
      </c>
      <c r="R156" s="124">
        <v>41603.650856481501</v>
      </c>
      <c r="S156" s="125">
        <v>-100</v>
      </c>
      <c r="T156" s="122">
        <v>144504</v>
      </c>
      <c r="U156" s="122">
        <f t="shared" si="2"/>
        <v>-3.9059606481023366</v>
      </c>
      <c r="V156" s="130" t="s">
        <v>4080</v>
      </c>
    </row>
    <row r="157" spans="1:22">
      <c r="A157" s="122" t="s">
        <v>622</v>
      </c>
      <c r="B157" s="122" t="s">
        <v>623</v>
      </c>
      <c r="C157" s="122" t="s">
        <v>624</v>
      </c>
      <c r="D157" s="122" t="s">
        <v>3459</v>
      </c>
      <c r="E157" s="122" t="s">
        <v>3460</v>
      </c>
      <c r="F157" s="122">
        <v>3</v>
      </c>
      <c r="G157" s="122" t="s">
        <v>79</v>
      </c>
      <c r="H157" s="122" t="s">
        <v>678</v>
      </c>
      <c r="I157" s="123" t="s">
        <v>679</v>
      </c>
      <c r="J157" s="122" t="s">
        <v>634</v>
      </c>
      <c r="K157" s="124">
        <v>41607.556817129604</v>
      </c>
      <c r="L157" s="122" t="s">
        <v>630</v>
      </c>
      <c r="M157" s="125">
        <v>100</v>
      </c>
      <c r="N157" s="122" t="s">
        <v>669</v>
      </c>
      <c r="O157" s="125">
        <v>225000</v>
      </c>
      <c r="P157" s="122">
        <v>1</v>
      </c>
      <c r="Q157" s="122" t="s">
        <v>632</v>
      </c>
      <c r="R157" s="124">
        <v>41590.627152777801</v>
      </c>
      <c r="S157" s="125">
        <v>-200</v>
      </c>
      <c r="T157" s="122">
        <v>450000</v>
      </c>
      <c r="U157" s="122">
        <f t="shared" si="2"/>
        <v>-16.929664351802785</v>
      </c>
      <c r="V157" s="130" t="s">
        <v>4080</v>
      </c>
    </row>
    <row r="158" spans="1:22">
      <c r="A158" s="122" t="s">
        <v>622</v>
      </c>
      <c r="B158" s="122" t="s">
        <v>623</v>
      </c>
      <c r="C158" s="122" t="s">
        <v>624</v>
      </c>
      <c r="D158" s="122" t="s">
        <v>3459</v>
      </c>
      <c r="E158" s="122" t="s">
        <v>3460</v>
      </c>
      <c r="F158" s="122">
        <v>3</v>
      </c>
      <c r="G158" s="122" t="s">
        <v>79</v>
      </c>
      <c r="H158" s="122" t="s">
        <v>678</v>
      </c>
      <c r="I158" s="123" t="s">
        <v>679</v>
      </c>
      <c r="J158" s="122" t="s">
        <v>634</v>
      </c>
      <c r="K158" s="124">
        <v>41607.556817129604</v>
      </c>
      <c r="L158" s="122" t="s">
        <v>630</v>
      </c>
      <c r="M158" s="125">
        <v>100</v>
      </c>
      <c r="N158" s="122" t="s">
        <v>669</v>
      </c>
      <c r="O158" s="125">
        <v>225000</v>
      </c>
      <c r="P158" s="122">
        <v>2</v>
      </c>
      <c r="Q158" s="122" t="s">
        <v>632</v>
      </c>
      <c r="R158" s="124">
        <v>41603.6508680556</v>
      </c>
      <c r="S158" s="125">
        <v>-100</v>
      </c>
      <c r="T158" s="122">
        <v>225000</v>
      </c>
      <c r="U158" s="122">
        <f t="shared" si="2"/>
        <v>-3.905949074003729</v>
      </c>
      <c r="V158" s="130" t="s">
        <v>4080</v>
      </c>
    </row>
    <row r="159" spans="1:22">
      <c r="A159" s="122" t="s">
        <v>622</v>
      </c>
      <c r="B159" s="122" t="s">
        <v>623</v>
      </c>
      <c r="C159" s="122" t="s">
        <v>624</v>
      </c>
      <c r="D159" s="122" t="s">
        <v>3459</v>
      </c>
      <c r="E159" s="122" t="s">
        <v>3460</v>
      </c>
      <c r="F159" s="122">
        <v>4</v>
      </c>
      <c r="G159" s="122" t="s">
        <v>79</v>
      </c>
      <c r="H159" s="122" t="s">
        <v>1066</v>
      </c>
      <c r="I159" s="123" t="s">
        <v>2796</v>
      </c>
      <c r="J159" s="122" t="s">
        <v>634</v>
      </c>
      <c r="K159" s="124">
        <v>41607.556817129604</v>
      </c>
      <c r="L159" s="122" t="s">
        <v>630</v>
      </c>
      <c r="M159" s="125">
        <v>4</v>
      </c>
      <c r="N159" s="122" t="s">
        <v>631</v>
      </c>
      <c r="O159" s="125">
        <v>66000</v>
      </c>
      <c r="P159" s="122">
        <v>1</v>
      </c>
      <c r="Q159" s="122" t="s">
        <v>632</v>
      </c>
      <c r="R159" s="124">
        <v>41590.627141203702</v>
      </c>
      <c r="S159" s="125">
        <v>-2</v>
      </c>
      <c r="T159" s="122">
        <v>33000</v>
      </c>
      <c r="U159" s="122">
        <f t="shared" si="2"/>
        <v>-16.929675925901392</v>
      </c>
      <c r="V159" s="130" t="s">
        <v>4080</v>
      </c>
    </row>
    <row r="160" spans="1:22">
      <c r="A160" s="122" t="s">
        <v>622</v>
      </c>
      <c r="B160" s="122" t="s">
        <v>623</v>
      </c>
      <c r="C160" s="122" t="s">
        <v>624</v>
      </c>
      <c r="D160" s="122" t="s">
        <v>3459</v>
      </c>
      <c r="E160" s="122" t="s">
        <v>3460</v>
      </c>
      <c r="F160" s="122">
        <v>4</v>
      </c>
      <c r="G160" s="122" t="s">
        <v>79</v>
      </c>
      <c r="H160" s="122" t="s">
        <v>1066</v>
      </c>
      <c r="I160" s="123" t="s">
        <v>2796</v>
      </c>
      <c r="J160" s="122" t="s">
        <v>634</v>
      </c>
      <c r="K160" s="124">
        <v>41607.556817129604</v>
      </c>
      <c r="L160" s="122" t="s">
        <v>630</v>
      </c>
      <c r="M160" s="125">
        <v>4</v>
      </c>
      <c r="N160" s="122" t="s">
        <v>631</v>
      </c>
      <c r="O160" s="125">
        <v>66000</v>
      </c>
      <c r="P160" s="122">
        <v>2</v>
      </c>
      <c r="Q160" s="122" t="s">
        <v>632</v>
      </c>
      <c r="R160" s="124">
        <v>41603.6508680556</v>
      </c>
      <c r="S160" s="125">
        <v>-4</v>
      </c>
      <c r="T160" s="122">
        <v>66000</v>
      </c>
      <c r="U160" s="122">
        <f t="shared" si="2"/>
        <v>-3.905949074003729</v>
      </c>
      <c r="V160" s="130" t="s">
        <v>4080</v>
      </c>
    </row>
    <row r="161" spans="1:22">
      <c r="A161" s="122" t="s">
        <v>622</v>
      </c>
      <c r="B161" s="122" t="s">
        <v>623</v>
      </c>
      <c r="C161" s="122" t="s">
        <v>624</v>
      </c>
      <c r="D161" s="122" t="s">
        <v>3459</v>
      </c>
      <c r="E161" s="122" t="s">
        <v>3460</v>
      </c>
      <c r="F161" s="122">
        <v>5</v>
      </c>
      <c r="G161" s="122" t="s">
        <v>79</v>
      </c>
      <c r="H161" s="122" t="s">
        <v>1507</v>
      </c>
      <c r="I161" s="123" t="s">
        <v>375</v>
      </c>
      <c r="J161" s="122" t="s">
        <v>634</v>
      </c>
      <c r="K161" s="124">
        <v>41607.556817129604</v>
      </c>
      <c r="L161" s="122" t="s">
        <v>630</v>
      </c>
      <c r="M161" s="125">
        <v>6</v>
      </c>
      <c r="N161" s="122" t="s">
        <v>631</v>
      </c>
      <c r="O161" s="125">
        <v>664042.5</v>
      </c>
      <c r="P161" s="122">
        <v>1</v>
      </c>
      <c r="Q161" s="122" t="s">
        <v>632</v>
      </c>
      <c r="R161" s="124">
        <v>41590.627141203702</v>
      </c>
      <c r="S161" s="125">
        <v>-1</v>
      </c>
      <c r="T161" s="122">
        <v>110673.75</v>
      </c>
      <c r="U161" s="122">
        <f t="shared" si="2"/>
        <v>-16.929675925901392</v>
      </c>
      <c r="V161" s="130" t="s">
        <v>4080</v>
      </c>
    </row>
    <row r="162" spans="1:22">
      <c r="A162" s="122" t="s">
        <v>622</v>
      </c>
      <c r="B162" s="122" t="s">
        <v>623</v>
      </c>
      <c r="C162" s="122" t="s">
        <v>624</v>
      </c>
      <c r="D162" s="122" t="s">
        <v>3459</v>
      </c>
      <c r="E162" s="122" t="s">
        <v>3460</v>
      </c>
      <c r="F162" s="122">
        <v>5</v>
      </c>
      <c r="G162" s="122" t="s">
        <v>79</v>
      </c>
      <c r="H162" s="122" t="s">
        <v>1507</v>
      </c>
      <c r="I162" s="123" t="s">
        <v>375</v>
      </c>
      <c r="J162" s="122" t="s">
        <v>634</v>
      </c>
      <c r="K162" s="124">
        <v>41607.556817129604</v>
      </c>
      <c r="L162" s="122" t="s">
        <v>630</v>
      </c>
      <c r="M162" s="125">
        <v>6</v>
      </c>
      <c r="N162" s="122" t="s">
        <v>631</v>
      </c>
      <c r="O162" s="125">
        <v>664042.5</v>
      </c>
      <c r="P162" s="122">
        <v>2</v>
      </c>
      <c r="Q162" s="122" t="s">
        <v>632</v>
      </c>
      <c r="R162" s="124">
        <v>41603.6508680556</v>
      </c>
      <c r="S162" s="125">
        <v>-6</v>
      </c>
      <c r="T162" s="122">
        <v>664042.5</v>
      </c>
      <c r="U162" s="122">
        <f t="shared" si="2"/>
        <v>-3.905949074003729</v>
      </c>
      <c r="V162" s="130" t="s">
        <v>4080</v>
      </c>
    </row>
    <row r="163" spans="1:22">
      <c r="A163" s="122" t="s">
        <v>622</v>
      </c>
      <c r="B163" s="122" t="s">
        <v>623</v>
      </c>
      <c r="C163" s="122" t="s">
        <v>624</v>
      </c>
      <c r="D163" s="122" t="s">
        <v>3459</v>
      </c>
      <c r="E163" s="122" t="s">
        <v>3460</v>
      </c>
      <c r="F163" s="122">
        <v>6</v>
      </c>
      <c r="G163" s="122" t="s">
        <v>79</v>
      </c>
      <c r="H163" s="122" t="s">
        <v>1154</v>
      </c>
      <c r="I163" s="123" t="s">
        <v>368</v>
      </c>
      <c r="J163" s="122" t="s">
        <v>634</v>
      </c>
      <c r="K163" s="124">
        <v>41607.556817129604</v>
      </c>
      <c r="L163" s="122" t="s">
        <v>630</v>
      </c>
      <c r="M163" s="125">
        <v>4</v>
      </c>
      <c r="N163" s="122" t="s">
        <v>1815</v>
      </c>
      <c r="O163" s="125">
        <v>175781.24</v>
      </c>
      <c r="P163" s="122">
        <v>1</v>
      </c>
      <c r="Q163" s="122" t="s">
        <v>632</v>
      </c>
      <c r="R163" s="124">
        <v>41590.627141203702</v>
      </c>
      <c r="S163" s="125">
        <v>-2</v>
      </c>
      <c r="T163" s="122">
        <v>87890.62</v>
      </c>
      <c r="U163" s="122">
        <f t="shared" si="2"/>
        <v>-16.929675925901392</v>
      </c>
      <c r="V163" s="130" t="s">
        <v>4080</v>
      </c>
    </row>
    <row r="164" spans="1:22">
      <c r="A164" s="122" t="s">
        <v>622</v>
      </c>
      <c r="B164" s="122" t="s">
        <v>623</v>
      </c>
      <c r="C164" s="122" t="s">
        <v>624</v>
      </c>
      <c r="D164" s="122" t="s">
        <v>3459</v>
      </c>
      <c r="E164" s="122" t="s">
        <v>3460</v>
      </c>
      <c r="F164" s="122">
        <v>6</v>
      </c>
      <c r="G164" s="122" t="s">
        <v>79</v>
      </c>
      <c r="H164" s="122" t="s">
        <v>1154</v>
      </c>
      <c r="I164" s="123" t="s">
        <v>368</v>
      </c>
      <c r="J164" s="122" t="s">
        <v>634</v>
      </c>
      <c r="K164" s="124">
        <v>41607.556817129604</v>
      </c>
      <c r="L164" s="122" t="s">
        <v>630</v>
      </c>
      <c r="M164" s="125">
        <v>4</v>
      </c>
      <c r="N164" s="122" t="s">
        <v>1815</v>
      </c>
      <c r="O164" s="125">
        <v>175781.24</v>
      </c>
      <c r="P164" s="122">
        <v>2</v>
      </c>
      <c r="Q164" s="122" t="s">
        <v>632</v>
      </c>
      <c r="R164" s="124">
        <v>41603.6508680556</v>
      </c>
      <c r="S164" s="125">
        <v>-3</v>
      </c>
      <c r="T164" s="122">
        <v>131835.93</v>
      </c>
      <c r="U164" s="122">
        <f t="shared" si="2"/>
        <v>-3.905949074003729</v>
      </c>
      <c r="V164" s="130" t="s">
        <v>4080</v>
      </c>
    </row>
    <row r="165" spans="1:22">
      <c r="A165" s="122" t="s">
        <v>622</v>
      </c>
      <c r="B165" s="122" t="s">
        <v>623</v>
      </c>
      <c r="C165" s="122" t="s">
        <v>624</v>
      </c>
      <c r="D165" s="122" t="s">
        <v>3459</v>
      </c>
      <c r="E165" s="122" t="s">
        <v>3460</v>
      </c>
      <c r="F165" s="122">
        <v>7</v>
      </c>
      <c r="G165" s="122" t="s">
        <v>79</v>
      </c>
      <c r="H165" s="122" t="s">
        <v>1009</v>
      </c>
      <c r="I165" s="123" t="s">
        <v>1010</v>
      </c>
      <c r="J165" s="122" t="s">
        <v>634</v>
      </c>
      <c r="K165" s="124">
        <v>41607.556817129604</v>
      </c>
      <c r="L165" s="122" t="s">
        <v>630</v>
      </c>
      <c r="M165" s="125">
        <v>4</v>
      </c>
      <c r="N165" s="122" t="s">
        <v>1011</v>
      </c>
      <c r="O165" s="125">
        <v>242931.76</v>
      </c>
      <c r="P165" s="122">
        <v>1</v>
      </c>
      <c r="Q165" s="122" t="s">
        <v>632</v>
      </c>
      <c r="R165" s="124">
        <v>41590.627141203702</v>
      </c>
      <c r="S165" s="125">
        <v>-3</v>
      </c>
      <c r="T165" s="122">
        <v>182198.82</v>
      </c>
      <c r="U165" s="122">
        <f t="shared" si="2"/>
        <v>-16.929675925901392</v>
      </c>
      <c r="V165" s="130" t="s">
        <v>4080</v>
      </c>
    </row>
    <row r="166" spans="1:22">
      <c r="A166" s="122" t="s">
        <v>622</v>
      </c>
      <c r="B166" s="122" t="s">
        <v>623</v>
      </c>
      <c r="C166" s="122" t="s">
        <v>624</v>
      </c>
      <c r="D166" s="122" t="s">
        <v>3459</v>
      </c>
      <c r="E166" s="122" t="s">
        <v>3460</v>
      </c>
      <c r="F166" s="122">
        <v>7</v>
      </c>
      <c r="G166" s="122" t="s">
        <v>79</v>
      </c>
      <c r="H166" s="122" t="s">
        <v>1009</v>
      </c>
      <c r="I166" s="123" t="s">
        <v>1010</v>
      </c>
      <c r="J166" s="122" t="s">
        <v>634</v>
      </c>
      <c r="K166" s="124">
        <v>41607.556817129604</v>
      </c>
      <c r="L166" s="122" t="s">
        <v>630</v>
      </c>
      <c r="M166" s="125">
        <v>4</v>
      </c>
      <c r="N166" s="122" t="s">
        <v>1011</v>
      </c>
      <c r="O166" s="125">
        <v>242931.76</v>
      </c>
      <c r="P166" s="122">
        <v>2</v>
      </c>
      <c r="Q166" s="122" t="s">
        <v>632</v>
      </c>
      <c r="R166" s="124">
        <v>41603.6508680556</v>
      </c>
      <c r="S166" s="125">
        <v>-4</v>
      </c>
      <c r="T166" s="122">
        <v>242931.76</v>
      </c>
      <c r="U166" s="122">
        <f t="shared" si="2"/>
        <v>-3.905949074003729</v>
      </c>
      <c r="V166" s="130" t="s">
        <v>4080</v>
      </c>
    </row>
    <row r="167" spans="1:22">
      <c r="A167" s="122" t="s">
        <v>622</v>
      </c>
      <c r="B167" s="122" t="s">
        <v>623</v>
      </c>
      <c r="C167" s="122" t="s">
        <v>624</v>
      </c>
      <c r="D167" s="122" t="s">
        <v>3459</v>
      </c>
      <c r="E167" s="122" t="s">
        <v>3460</v>
      </c>
      <c r="F167" s="122">
        <v>8</v>
      </c>
      <c r="G167" s="122" t="s">
        <v>79</v>
      </c>
      <c r="H167" s="122" t="s">
        <v>1072</v>
      </c>
      <c r="I167" s="123" t="s">
        <v>1073</v>
      </c>
      <c r="J167" s="122" t="s">
        <v>634</v>
      </c>
      <c r="K167" s="124">
        <v>41607.556817129604</v>
      </c>
      <c r="L167" s="122" t="s">
        <v>630</v>
      </c>
      <c r="M167" s="125">
        <v>4</v>
      </c>
      <c r="N167" s="122" t="s">
        <v>1815</v>
      </c>
      <c r="O167" s="125">
        <v>106500</v>
      </c>
      <c r="P167" s="122">
        <v>1</v>
      </c>
      <c r="Q167" s="122" t="s">
        <v>632</v>
      </c>
      <c r="R167" s="124">
        <v>41590.627152777801</v>
      </c>
      <c r="S167" s="125">
        <v>-2</v>
      </c>
      <c r="T167" s="122">
        <v>53250</v>
      </c>
      <c r="U167" s="122">
        <f t="shared" si="2"/>
        <v>-16.929664351802785</v>
      </c>
      <c r="V167" s="130" t="s">
        <v>4080</v>
      </c>
    </row>
    <row r="168" spans="1:22">
      <c r="A168" s="122" t="s">
        <v>622</v>
      </c>
      <c r="B168" s="122" t="s">
        <v>623</v>
      </c>
      <c r="C168" s="122" t="s">
        <v>624</v>
      </c>
      <c r="D168" s="122" t="s">
        <v>3459</v>
      </c>
      <c r="E168" s="122" t="s">
        <v>3460</v>
      </c>
      <c r="F168" s="122">
        <v>8</v>
      </c>
      <c r="G168" s="122" t="s">
        <v>79</v>
      </c>
      <c r="H168" s="122" t="s">
        <v>1072</v>
      </c>
      <c r="I168" s="123" t="s">
        <v>1073</v>
      </c>
      <c r="J168" s="122" t="s">
        <v>634</v>
      </c>
      <c r="K168" s="124">
        <v>41607.556817129604</v>
      </c>
      <c r="L168" s="122" t="s">
        <v>630</v>
      </c>
      <c r="M168" s="125">
        <v>4</v>
      </c>
      <c r="N168" s="122" t="s">
        <v>1815</v>
      </c>
      <c r="O168" s="125">
        <v>106500</v>
      </c>
      <c r="P168" s="122">
        <v>2</v>
      </c>
      <c r="Q168" s="122" t="s">
        <v>632</v>
      </c>
      <c r="R168" s="124">
        <v>41603.6508680556</v>
      </c>
      <c r="S168" s="125">
        <v>-4</v>
      </c>
      <c r="T168" s="122">
        <v>106500</v>
      </c>
      <c r="U168" s="122">
        <f t="shared" si="2"/>
        <v>-3.905949074003729</v>
      </c>
      <c r="V168" s="130" t="s">
        <v>4080</v>
      </c>
    </row>
    <row r="169" spans="1:22">
      <c r="A169" s="122" t="s">
        <v>622</v>
      </c>
      <c r="B169" s="122" t="s">
        <v>623</v>
      </c>
      <c r="C169" s="122" t="s">
        <v>624</v>
      </c>
      <c r="D169" s="122" t="s">
        <v>3459</v>
      </c>
      <c r="E169" s="122" t="s">
        <v>3462</v>
      </c>
      <c r="F169" s="122">
        <v>1</v>
      </c>
      <c r="G169" s="122" t="s">
        <v>79</v>
      </c>
      <c r="H169" s="122" t="s">
        <v>3463</v>
      </c>
      <c r="I169" s="123" t="s">
        <v>3464</v>
      </c>
      <c r="J169" s="122" t="s">
        <v>634</v>
      </c>
      <c r="K169" s="124">
        <v>41607.690833333298</v>
      </c>
      <c r="L169" s="122" t="s">
        <v>630</v>
      </c>
      <c r="M169" s="125">
        <v>2</v>
      </c>
      <c r="N169" s="122" t="s">
        <v>778</v>
      </c>
      <c r="O169" s="125">
        <v>2475000</v>
      </c>
      <c r="P169" s="122">
        <v>1</v>
      </c>
      <c r="Q169" s="122" t="s">
        <v>632</v>
      </c>
      <c r="R169" s="124">
        <v>41592.380856481497</v>
      </c>
      <c r="S169" s="125">
        <v>-2</v>
      </c>
      <c r="T169" s="122">
        <v>2475000</v>
      </c>
      <c r="U169" s="122">
        <f t="shared" si="2"/>
        <v>-15.309976851800457</v>
      </c>
      <c r="V169" s="130" t="s">
        <v>4080</v>
      </c>
    </row>
    <row r="170" spans="1:22">
      <c r="A170" s="122" t="s">
        <v>622</v>
      </c>
      <c r="B170" s="122" t="s">
        <v>623</v>
      </c>
      <c r="C170" s="122" t="s">
        <v>624</v>
      </c>
      <c r="D170" s="122" t="s">
        <v>3459</v>
      </c>
      <c r="E170" s="122" t="s">
        <v>3465</v>
      </c>
      <c r="F170" s="122">
        <v>1</v>
      </c>
      <c r="G170" s="122" t="s">
        <v>79</v>
      </c>
      <c r="H170" s="122" t="s">
        <v>1735</v>
      </c>
      <c r="I170" s="123" t="s">
        <v>3466</v>
      </c>
      <c r="J170" s="122" t="s">
        <v>634</v>
      </c>
      <c r="K170" s="124">
        <v>41597.355740740699</v>
      </c>
      <c r="L170" s="122" t="s">
        <v>630</v>
      </c>
      <c r="M170" s="125">
        <v>3</v>
      </c>
      <c r="N170" s="122" t="s">
        <v>675</v>
      </c>
      <c r="O170" s="125">
        <v>7717545</v>
      </c>
      <c r="P170" s="122">
        <v>1</v>
      </c>
      <c r="Q170" s="122" t="s">
        <v>632</v>
      </c>
      <c r="R170" s="124">
        <v>41605.602407407401</v>
      </c>
      <c r="S170" s="125">
        <v>-3</v>
      </c>
      <c r="T170" s="122">
        <v>7717545</v>
      </c>
      <c r="U170" s="122">
        <f t="shared" si="2"/>
        <v>8.2466666667023674</v>
      </c>
      <c r="V170" s="130" t="s">
        <v>4083</v>
      </c>
    </row>
    <row r="171" spans="1:22">
      <c r="A171" s="122" t="s">
        <v>622</v>
      </c>
      <c r="B171" s="122" t="s">
        <v>623</v>
      </c>
      <c r="C171" s="122" t="s">
        <v>624</v>
      </c>
      <c r="D171" s="122" t="s">
        <v>3459</v>
      </c>
      <c r="E171" s="122" t="s">
        <v>3467</v>
      </c>
      <c r="F171" s="122">
        <v>1</v>
      </c>
      <c r="G171" s="122" t="s">
        <v>79</v>
      </c>
      <c r="H171" s="122" t="s">
        <v>904</v>
      </c>
      <c r="I171" s="123" t="s">
        <v>450</v>
      </c>
      <c r="J171" s="122" t="s">
        <v>634</v>
      </c>
      <c r="K171" s="124">
        <v>41607.6256712963</v>
      </c>
      <c r="L171" s="122" t="s">
        <v>630</v>
      </c>
      <c r="M171" s="125">
        <v>4</v>
      </c>
      <c r="N171" s="122" t="s">
        <v>906</v>
      </c>
      <c r="O171" s="125">
        <v>3868483.52</v>
      </c>
      <c r="P171" s="122">
        <v>1</v>
      </c>
      <c r="Q171" s="122" t="s">
        <v>632</v>
      </c>
      <c r="R171" s="124">
        <v>41605.631446759297</v>
      </c>
      <c r="S171" s="125">
        <v>-4</v>
      </c>
      <c r="T171" s="122">
        <v>3868483.52</v>
      </c>
      <c r="U171" s="122">
        <f t="shared" si="2"/>
        <v>-1.9942245370039018</v>
      </c>
      <c r="V171" s="130" t="s">
        <v>4080</v>
      </c>
    </row>
    <row r="172" spans="1:22">
      <c r="A172" s="122" t="s">
        <v>622</v>
      </c>
      <c r="B172" s="122" t="s">
        <v>623</v>
      </c>
      <c r="C172" s="122" t="s">
        <v>624</v>
      </c>
      <c r="D172" s="122" t="s">
        <v>3459</v>
      </c>
      <c r="E172" s="122" t="s">
        <v>3467</v>
      </c>
      <c r="F172" s="122">
        <v>2</v>
      </c>
      <c r="G172" s="122" t="s">
        <v>79</v>
      </c>
      <c r="H172" s="122" t="s">
        <v>1565</v>
      </c>
      <c r="I172" s="123" t="s">
        <v>468</v>
      </c>
      <c r="J172" s="122" t="s">
        <v>634</v>
      </c>
      <c r="K172" s="124">
        <v>41607.6256712963</v>
      </c>
      <c r="L172" s="122" t="s">
        <v>655</v>
      </c>
      <c r="M172" s="125">
        <v>1</v>
      </c>
      <c r="N172" s="122" t="s">
        <v>664</v>
      </c>
      <c r="O172" s="125">
        <v>312119.78999999998</v>
      </c>
      <c r="P172" s="122">
        <v>1</v>
      </c>
      <c r="Q172" s="122" t="s">
        <v>632</v>
      </c>
      <c r="R172" s="124">
        <v>41605.6326736111</v>
      </c>
      <c r="S172" s="125">
        <v>-1</v>
      </c>
      <c r="T172" s="122">
        <v>312119.78999999998</v>
      </c>
      <c r="U172" s="122">
        <f t="shared" si="2"/>
        <v>-1.9929976851999527</v>
      </c>
      <c r="V172" s="130" t="s">
        <v>4080</v>
      </c>
    </row>
    <row r="173" spans="1:22">
      <c r="A173" s="122" t="s">
        <v>622</v>
      </c>
      <c r="B173" s="122" t="s">
        <v>623</v>
      </c>
      <c r="C173" s="122" t="s">
        <v>624</v>
      </c>
      <c r="D173" s="122" t="s">
        <v>3459</v>
      </c>
      <c r="E173" s="122"/>
      <c r="F173" s="122"/>
      <c r="G173" s="122" t="s">
        <v>79</v>
      </c>
      <c r="H173" s="122" t="s">
        <v>1091</v>
      </c>
      <c r="I173" s="123" t="s">
        <v>1092</v>
      </c>
      <c r="J173" s="122"/>
      <c r="K173" s="124">
        <v>41579.601238425901</v>
      </c>
      <c r="L173" s="122" t="s">
        <v>630</v>
      </c>
      <c r="M173" s="125">
        <v>25</v>
      </c>
      <c r="N173" s="122"/>
      <c r="O173" s="125">
        <v>762846.5</v>
      </c>
      <c r="P173" s="122">
        <v>1</v>
      </c>
      <c r="Q173" s="122" t="s">
        <v>632</v>
      </c>
      <c r="R173" s="124">
        <v>41590.627152777801</v>
      </c>
      <c r="S173" s="125">
        <v>-25</v>
      </c>
      <c r="T173" s="122">
        <v>762846.5</v>
      </c>
      <c r="U173" s="122">
        <f t="shared" si="2"/>
        <v>11.025914351899701</v>
      </c>
      <c r="V173" s="130" t="s">
        <v>4083</v>
      </c>
    </row>
    <row r="174" spans="1:22">
      <c r="A174" s="122" t="s">
        <v>622</v>
      </c>
      <c r="B174" s="122" t="s">
        <v>623</v>
      </c>
      <c r="C174" s="122" t="s">
        <v>624</v>
      </c>
      <c r="D174" s="122" t="s">
        <v>3459</v>
      </c>
      <c r="E174" s="122"/>
      <c r="F174" s="122"/>
      <c r="G174" s="122" t="s">
        <v>79</v>
      </c>
      <c r="H174" s="122" t="s">
        <v>1091</v>
      </c>
      <c r="I174" s="123" t="s">
        <v>1092</v>
      </c>
      <c r="J174" s="122"/>
      <c r="K174" s="124">
        <v>41579.601238425901</v>
      </c>
      <c r="L174" s="122" t="s">
        <v>630</v>
      </c>
      <c r="M174" s="125">
        <v>25</v>
      </c>
      <c r="N174" s="122"/>
      <c r="O174" s="125">
        <v>762846.5</v>
      </c>
      <c r="P174" s="122">
        <v>2</v>
      </c>
      <c r="Q174" s="122" t="s">
        <v>632</v>
      </c>
      <c r="R174" s="124">
        <v>41603.650856481501</v>
      </c>
      <c r="S174" s="125">
        <v>-50</v>
      </c>
      <c r="T174" s="122">
        <v>1525693</v>
      </c>
      <c r="U174" s="122">
        <f t="shared" si="2"/>
        <v>24.049618055600149</v>
      </c>
      <c r="V174" s="130" t="s">
        <v>4083</v>
      </c>
    </row>
    <row r="175" spans="1:22">
      <c r="A175" s="122" t="s">
        <v>622</v>
      </c>
      <c r="B175" s="122" t="s">
        <v>623</v>
      </c>
      <c r="C175" s="122" t="s">
        <v>624</v>
      </c>
      <c r="D175" s="122" t="s">
        <v>3459</v>
      </c>
      <c r="E175" s="122"/>
      <c r="F175" s="122"/>
      <c r="G175" s="122" t="s">
        <v>79</v>
      </c>
      <c r="H175" s="122" t="s">
        <v>1051</v>
      </c>
      <c r="I175" s="123" t="s">
        <v>443</v>
      </c>
      <c r="J175" s="122"/>
      <c r="K175" s="124">
        <v>41579.601238425901</v>
      </c>
      <c r="L175" s="122" t="s">
        <v>630</v>
      </c>
      <c r="M175" s="125">
        <v>200</v>
      </c>
      <c r="N175" s="122"/>
      <c r="O175" s="125">
        <v>289008</v>
      </c>
      <c r="P175" s="122">
        <v>1</v>
      </c>
      <c r="Q175" s="122" t="s">
        <v>632</v>
      </c>
      <c r="R175" s="124">
        <v>41590.627141203702</v>
      </c>
      <c r="S175" s="125">
        <v>-200</v>
      </c>
      <c r="T175" s="122">
        <v>289008</v>
      </c>
      <c r="U175" s="122">
        <f t="shared" si="2"/>
        <v>11.025902777801093</v>
      </c>
      <c r="V175" s="130" t="s">
        <v>4083</v>
      </c>
    </row>
    <row r="176" spans="1:22">
      <c r="A176" s="122" t="s">
        <v>622</v>
      </c>
      <c r="B176" s="122" t="s">
        <v>623</v>
      </c>
      <c r="C176" s="122" t="s">
        <v>624</v>
      </c>
      <c r="D176" s="122" t="s">
        <v>3459</v>
      </c>
      <c r="E176" s="122"/>
      <c r="F176" s="122"/>
      <c r="G176" s="122" t="s">
        <v>79</v>
      </c>
      <c r="H176" s="122" t="s">
        <v>1051</v>
      </c>
      <c r="I176" s="123" t="s">
        <v>443</v>
      </c>
      <c r="J176" s="122"/>
      <c r="K176" s="124">
        <v>41579.601238425901</v>
      </c>
      <c r="L176" s="122" t="s">
        <v>630</v>
      </c>
      <c r="M176" s="125">
        <v>200</v>
      </c>
      <c r="N176" s="122"/>
      <c r="O176" s="125">
        <v>289008</v>
      </c>
      <c r="P176" s="122">
        <v>2</v>
      </c>
      <c r="Q176" s="122" t="s">
        <v>632</v>
      </c>
      <c r="R176" s="124">
        <v>41603.650856481501</v>
      </c>
      <c r="S176" s="125">
        <v>-100</v>
      </c>
      <c r="T176" s="122">
        <v>144504</v>
      </c>
      <c r="U176" s="122">
        <f t="shared" si="2"/>
        <v>24.049618055600149</v>
      </c>
      <c r="V176" s="130" t="s">
        <v>4083</v>
      </c>
    </row>
    <row r="177" spans="1:22">
      <c r="A177" s="122" t="s">
        <v>622</v>
      </c>
      <c r="B177" s="122" t="s">
        <v>623</v>
      </c>
      <c r="C177" s="122" t="s">
        <v>624</v>
      </c>
      <c r="D177" s="122" t="s">
        <v>3459</v>
      </c>
      <c r="E177" s="122"/>
      <c r="F177" s="122"/>
      <c r="G177" s="122" t="s">
        <v>79</v>
      </c>
      <c r="H177" s="122" t="s">
        <v>1093</v>
      </c>
      <c r="I177" s="123" t="s">
        <v>445</v>
      </c>
      <c r="J177" s="122"/>
      <c r="K177" s="124">
        <v>41579.601238425901</v>
      </c>
      <c r="L177" s="122" t="s">
        <v>630</v>
      </c>
      <c r="M177" s="125">
        <v>2</v>
      </c>
      <c r="N177" s="122"/>
      <c r="O177" s="125">
        <v>8843.7199999999993</v>
      </c>
      <c r="P177" s="122">
        <v>1</v>
      </c>
      <c r="Q177" s="122" t="s">
        <v>632</v>
      </c>
      <c r="R177" s="124">
        <v>41590.627141203702</v>
      </c>
      <c r="S177" s="125">
        <v>-2</v>
      </c>
      <c r="T177" s="122">
        <v>8843.7199999999993</v>
      </c>
      <c r="U177" s="122">
        <f t="shared" si="2"/>
        <v>11.025902777801093</v>
      </c>
      <c r="V177" s="130" t="s">
        <v>4083</v>
      </c>
    </row>
    <row r="178" spans="1:22">
      <c r="A178" s="122" t="s">
        <v>622</v>
      </c>
      <c r="B178" s="122" t="s">
        <v>623</v>
      </c>
      <c r="C178" s="122" t="s">
        <v>624</v>
      </c>
      <c r="D178" s="122" t="s">
        <v>3459</v>
      </c>
      <c r="E178" s="122"/>
      <c r="F178" s="122"/>
      <c r="G178" s="122" t="s">
        <v>79</v>
      </c>
      <c r="H178" s="122" t="s">
        <v>1311</v>
      </c>
      <c r="I178" s="123" t="s">
        <v>1312</v>
      </c>
      <c r="J178" s="122"/>
      <c r="K178" s="124">
        <v>41579.601238425901</v>
      </c>
      <c r="L178" s="122" t="s">
        <v>630</v>
      </c>
      <c r="M178" s="125">
        <v>2</v>
      </c>
      <c r="N178" s="122"/>
      <c r="O178" s="125">
        <v>130000</v>
      </c>
      <c r="P178" s="122">
        <v>1</v>
      </c>
      <c r="Q178" s="122" t="s">
        <v>632</v>
      </c>
      <c r="R178" s="124">
        <v>41590.627141203702</v>
      </c>
      <c r="S178" s="125">
        <v>-2</v>
      </c>
      <c r="T178" s="122">
        <v>130000</v>
      </c>
      <c r="U178" s="122">
        <f t="shared" si="2"/>
        <v>11.025902777801093</v>
      </c>
      <c r="V178" s="130" t="s">
        <v>4083</v>
      </c>
    </row>
    <row r="179" spans="1:22">
      <c r="A179" s="122" t="s">
        <v>622</v>
      </c>
      <c r="B179" s="122" t="s">
        <v>623</v>
      </c>
      <c r="C179" s="122" t="s">
        <v>624</v>
      </c>
      <c r="D179" s="122" t="s">
        <v>3459</v>
      </c>
      <c r="E179" s="122"/>
      <c r="F179" s="122"/>
      <c r="G179" s="122" t="s">
        <v>79</v>
      </c>
      <c r="H179" s="122" t="s">
        <v>1062</v>
      </c>
      <c r="I179" s="123" t="s">
        <v>1063</v>
      </c>
      <c r="J179" s="122"/>
      <c r="K179" s="124">
        <v>41579.601238425901</v>
      </c>
      <c r="L179" s="122" t="s">
        <v>630</v>
      </c>
      <c r="M179" s="125">
        <v>2</v>
      </c>
      <c r="N179" s="122"/>
      <c r="O179" s="125">
        <v>43500</v>
      </c>
      <c r="P179" s="122">
        <v>1</v>
      </c>
      <c r="Q179" s="122" t="s">
        <v>632</v>
      </c>
      <c r="R179" s="124">
        <v>41590.627141203702</v>
      </c>
      <c r="S179" s="125">
        <v>-2</v>
      </c>
      <c r="T179" s="122">
        <v>43500</v>
      </c>
      <c r="U179" s="122">
        <f t="shared" si="2"/>
        <v>11.025902777801093</v>
      </c>
      <c r="V179" s="130" t="s">
        <v>4083</v>
      </c>
    </row>
    <row r="180" spans="1:22">
      <c r="A180" s="122" t="s">
        <v>622</v>
      </c>
      <c r="B180" s="122" t="s">
        <v>623</v>
      </c>
      <c r="C180" s="122" t="s">
        <v>624</v>
      </c>
      <c r="D180" s="122" t="s">
        <v>3459</v>
      </c>
      <c r="E180" s="122"/>
      <c r="F180" s="122"/>
      <c r="G180" s="122" t="s">
        <v>79</v>
      </c>
      <c r="H180" s="122" t="s">
        <v>1064</v>
      </c>
      <c r="I180" s="123" t="s">
        <v>1065</v>
      </c>
      <c r="J180" s="122"/>
      <c r="K180" s="124">
        <v>41579.601238425901</v>
      </c>
      <c r="L180" s="122" t="s">
        <v>630</v>
      </c>
      <c r="M180" s="125">
        <v>2</v>
      </c>
      <c r="N180" s="122"/>
      <c r="O180" s="125">
        <v>6856.34</v>
      </c>
      <c r="P180" s="122">
        <v>1</v>
      </c>
      <c r="Q180" s="122" t="s">
        <v>632</v>
      </c>
      <c r="R180" s="124">
        <v>41590.627141203702</v>
      </c>
      <c r="S180" s="125">
        <v>-2</v>
      </c>
      <c r="T180" s="122">
        <v>6856.34</v>
      </c>
      <c r="U180" s="122">
        <f t="shared" si="2"/>
        <v>11.025902777801093</v>
      </c>
      <c r="V180" s="130" t="s">
        <v>4083</v>
      </c>
    </row>
    <row r="181" spans="1:22">
      <c r="A181" s="122" t="s">
        <v>622</v>
      </c>
      <c r="B181" s="122" t="s">
        <v>623</v>
      </c>
      <c r="C181" s="122" t="s">
        <v>624</v>
      </c>
      <c r="D181" s="122" t="s">
        <v>3459</v>
      </c>
      <c r="E181" s="122"/>
      <c r="F181" s="122"/>
      <c r="G181" s="122" t="s">
        <v>79</v>
      </c>
      <c r="H181" s="122" t="s">
        <v>1066</v>
      </c>
      <c r="I181" s="123" t="s">
        <v>2796</v>
      </c>
      <c r="J181" s="122"/>
      <c r="K181" s="124">
        <v>41579.601238425901</v>
      </c>
      <c r="L181" s="122" t="s">
        <v>630</v>
      </c>
      <c r="M181" s="125">
        <v>2</v>
      </c>
      <c r="N181" s="122"/>
      <c r="O181" s="125">
        <v>33000</v>
      </c>
      <c r="P181" s="122">
        <v>1</v>
      </c>
      <c r="Q181" s="122" t="s">
        <v>632</v>
      </c>
      <c r="R181" s="124">
        <v>41590.627141203702</v>
      </c>
      <c r="S181" s="125">
        <v>-2</v>
      </c>
      <c r="T181" s="122">
        <v>33000</v>
      </c>
      <c r="U181" s="122">
        <f t="shared" si="2"/>
        <v>11.025902777801093</v>
      </c>
      <c r="V181" s="130" t="s">
        <v>4083</v>
      </c>
    </row>
    <row r="182" spans="1:22">
      <c r="A182" s="122" t="s">
        <v>622</v>
      </c>
      <c r="B182" s="122" t="s">
        <v>623</v>
      </c>
      <c r="C182" s="122" t="s">
        <v>624</v>
      </c>
      <c r="D182" s="122" t="s">
        <v>3459</v>
      </c>
      <c r="E182" s="122"/>
      <c r="F182" s="122"/>
      <c r="G182" s="122" t="s">
        <v>79</v>
      </c>
      <c r="H182" s="122" t="s">
        <v>1066</v>
      </c>
      <c r="I182" s="123" t="s">
        <v>2796</v>
      </c>
      <c r="J182" s="122"/>
      <c r="K182" s="124">
        <v>41579.601238425901</v>
      </c>
      <c r="L182" s="122" t="s">
        <v>630</v>
      </c>
      <c r="M182" s="125">
        <v>2</v>
      </c>
      <c r="N182" s="122"/>
      <c r="O182" s="125">
        <v>33000</v>
      </c>
      <c r="P182" s="122">
        <v>2</v>
      </c>
      <c r="Q182" s="122" t="s">
        <v>632</v>
      </c>
      <c r="R182" s="124">
        <v>41603.6508680556</v>
      </c>
      <c r="S182" s="125">
        <v>-4</v>
      </c>
      <c r="T182" s="122">
        <v>66000</v>
      </c>
      <c r="U182" s="122">
        <f t="shared" si="2"/>
        <v>24.049629629698757</v>
      </c>
      <c r="V182" s="130" t="s">
        <v>4083</v>
      </c>
    </row>
    <row r="183" spans="1:22">
      <c r="A183" s="122" t="s">
        <v>622</v>
      </c>
      <c r="B183" s="122" t="s">
        <v>623</v>
      </c>
      <c r="C183" s="122" t="s">
        <v>624</v>
      </c>
      <c r="D183" s="122" t="s">
        <v>3459</v>
      </c>
      <c r="E183" s="122"/>
      <c r="F183" s="122"/>
      <c r="G183" s="122" t="s">
        <v>79</v>
      </c>
      <c r="H183" s="122" t="s">
        <v>678</v>
      </c>
      <c r="I183" s="123" t="s">
        <v>679</v>
      </c>
      <c r="J183" s="122"/>
      <c r="K183" s="124">
        <v>41579.601238425901</v>
      </c>
      <c r="L183" s="122" t="s">
        <v>630</v>
      </c>
      <c r="M183" s="125">
        <v>200</v>
      </c>
      <c r="N183" s="122"/>
      <c r="O183" s="125">
        <v>450000</v>
      </c>
      <c r="P183" s="122">
        <v>1</v>
      </c>
      <c r="Q183" s="122" t="s">
        <v>632</v>
      </c>
      <c r="R183" s="124">
        <v>41590.627152777801</v>
      </c>
      <c r="S183" s="125">
        <v>-200</v>
      </c>
      <c r="T183" s="122">
        <v>450000</v>
      </c>
      <c r="U183" s="122">
        <f t="shared" si="2"/>
        <v>11.025914351899701</v>
      </c>
      <c r="V183" s="130" t="s">
        <v>4083</v>
      </c>
    </row>
    <row r="184" spans="1:22">
      <c r="A184" s="122" t="s">
        <v>622</v>
      </c>
      <c r="B184" s="122" t="s">
        <v>623</v>
      </c>
      <c r="C184" s="122" t="s">
        <v>624</v>
      </c>
      <c r="D184" s="122" t="s">
        <v>3459</v>
      </c>
      <c r="E184" s="122"/>
      <c r="F184" s="122"/>
      <c r="G184" s="122" t="s">
        <v>79</v>
      </c>
      <c r="H184" s="122" t="s">
        <v>678</v>
      </c>
      <c r="I184" s="123" t="s">
        <v>679</v>
      </c>
      <c r="J184" s="122"/>
      <c r="K184" s="124">
        <v>41579.601238425901</v>
      </c>
      <c r="L184" s="122" t="s">
        <v>630</v>
      </c>
      <c r="M184" s="125">
        <v>200</v>
      </c>
      <c r="N184" s="122"/>
      <c r="O184" s="125">
        <v>450000</v>
      </c>
      <c r="P184" s="122">
        <v>2</v>
      </c>
      <c r="Q184" s="122" t="s">
        <v>632</v>
      </c>
      <c r="R184" s="124">
        <v>41603.6508680556</v>
      </c>
      <c r="S184" s="125">
        <v>-100</v>
      </c>
      <c r="T184" s="122">
        <v>225000</v>
      </c>
      <c r="U184" s="122">
        <f t="shared" si="2"/>
        <v>24.049629629698757</v>
      </c>
      <c r="V184" s="130" t="s">
        <v>4083</v>
      </c>
    </row>
    <row r="185" spans="1:22">
      <c r="A185" s="122" t="s">
        <v>622</v>
      </c>
      <c r="B185" s="122" t="s">
        <v>623</v>
      </c>
      <c r="C185" s="122" t="s">
        <v>624</v>
      </c>
      <c r="D185" s="122" t="s">
        <v>3459</v>
      </c>
      <c r="E185" s="122"/>
      <c r="F185" s="122"/>
      <c r="G185" s="122" t="s">
        <v>79</v>
      </c>
      <c r="H185" s="122" t="s">
        <v>1009</v>
      </c>
      <c r="I185" s="123" t="s">
        <v>1010</v>
      </c>
      <c r="J185" s="122"/>
      <c r="K185" s="124">
        <v>41579.601238425901</v>
      </c>
      <c r="L185" s="122" t="s">
        <v>630</v>
      </c>
      <c r="M185" s="125">
        <v>3</v>
      </c>
      <c r="N185" s="122"/>
      <c r="O185" s="125">
        <v>182198.82</v>
      </c>
      <c r="P185" s="122">
        <v>1</v>
      </c>
      <c r="Q185" s="122" t="s">
        <v>632</v>
      </c>
      <c r="R185" s="124">
        <v>41590.627141203702</v>
      </c>
      <c r="S185" s="125">
        <v>-3</v>
      </c>
      <c r="T185" s="122">
        <v>182198.82</v>
      </c>
      <c r="U185" s="122">
        <f t="shared" si="2"/>
        <v>11.025902777801093</v>
      </c>
      <c r="V185" s="130" t="s">
        <v>4083</v>
      </c>
    </row>
    <row r="186" spans="1:22">
      <c r="A186" s="122" t="s">
        <v>622</v>
      </c>
      <c r="B186" s="122" t="s">
        <v>623</v>
      </c>
      <c r="C186" s="122" t="s">
        <v>624</v>
      </c>
      <c r="D186" s="122" t="s">
        <v>3459</v>
      </c>
      <c r="E186" s="122"/>
      <c r="F186" s="122"/>
      <c r="G186" s="122" t="s">
        <v>79</v>
      </c>
      <c r="H186" s="122" t="s">
        <v>1009</v>
      </c>
      <c r="I186" s="123" t="s">
        <v>1010</v>
      </c>
      <c r="J186" s="122"/>
      <c r="K186" s="124">
        <v>41579.601238425901</v>
      </c>
      <c r="L186" s="122" t="s">
        <v>630</v>
      </c>
      <c r="M186" s="125">
        <v>3</v>
      </c>
      <c r="N186" s="122"/>
      <c r="O186" s="125">
        <v>182198.82</v>
      </c>
      <c r="P186" s="122">
        <v>2</v>
      </c>
      <c r="Q186" s="122" t="s">
        <v>632</v>
      </c>
      <c r="R186" s="124">
        <v>41603.6508680556</v>
      </c>
      <c r="S186" s="125">
        <v>-4</v>
      </c>
      <c r="T186" s="122">
        <v>242931.76</v>
      </c>
      <c r="U186" s="122">
        <f t="shared" si="2"/>
        <v>24.049629629698757</v>
      </c>
      <c r="V186" s="130" t="s">
        <v>4083</v>
      </c>
    </row>
    <row r="187" spans="1:22">
      <c r="A187" s="122" t="s">
        <v>622</v>
      </c>
      <c r="B187" s="122" t="s">
        <v>623</v>
      </c>
      <c r="C187" s="122" t="s">
        <v>624</v>
      </c>
      <c r="D187" s="122" t="s">
        <v>3459</v>
      </c>
      <c r="E187" s="122"/>
      <c r="F187" s="122"/>
      <c r="G187" s="122" t="s">
        <v>79</v>
      </c>
      <c r="H187" s="122" t="s">
        <v>1072</v>
      </c>
      <c r="I187" s="123" t="s">
        <v>1073</v>
      </c>
      <c r="J187" s="122"/>
      <c r="K187" s="124">
        <v>41579.601238425901</v>
      </c>
      <c r="L187" s="122" t="s">
        <v>630</v>
      </c>
      <c r="M187" s="125">
        <v>2</v>
      </c>
      <c r="N187" s="122"/>
      <c r="O187" s="125">
        <v>53250</v>
      </c>
      <c r="P187" s="122">
        <v>1</v>
      </c>
      <c r="Q187" s="122" t="s">
        <v>632</v>
      </c>
      <c r="R187" s="124">
        <v>41590.627152777801</v>
      </c>
      <c r="S187" s="125">
        <v>-2</v>
      </c>
      <c r="T187" s="122">
        <v>53250</v>
      </c>
      <c r="U187" s="122">
        <f t="shared" si="2"/>
        <v>11.025914351899701</v>
      </c>
      <c r="V187" s="130" t="s">
        <v>4083</v>
      </c>
    </row>
    <row r="188" spans="1:22">
      <c r="A188" s="122" t="s">
        <v>622</v>
      </c>
      <c r="B188" s="122" t="s">
        <v>623</v>
      </c>
      <c r="C188" s="122" t="s">
        <v>624</v>
      </c>
      <c r="D188" s="122" t="s">
        <v>3459</v>
      </c>
      <c r="E188" s="122"/>
      <c r="F188" s="122"/>
      <c r="G188" s="122" t="s">
        <v>79</v>
      </c>
      <c r="H188" s="122" t="s">
        <v>1072</v>
      </c>
      <c r="I188" s="123" t="s">
        <v>1073</v>
      </c>
      <c r="J188" s="122"/>
      <c r="K188" s="124">
        <v>41579.601238425901</v>
      </c>
      <c r="L188" s="122" t="s">
        <v>630</v>
      </c>
      <c r="M188" s="125">
        <v>2</v>
      </c>
      <c r="N188" s="122"/>
      <c r="O188" s="125">
        <v>53250</v>
      </c>
      <c r="P188" s="122">
        <v>2</v>
      </c>
      <c r="Q188" s="122" t="s">
        <v>632</v>
      </c>
      <c r="R188" s="124">
        <v>41603.6508680556</v>
      </c>
      <c r="S188" s="125">
        <v>-4</v>
      </c>
      <c r="T188" s="122">
        <v>106500</v>
      </c>
      <c r="U188" s="122">
        <f t="shared" si="2"/>
        <v>24.049629629698757</v>
      </c>
      <c r="V188" s="130" t="s">
        <v>4083</v>
      </c>
    </row>
    <row r="189" spans="1:22">
      <c r="A189" s="122" t="s">
        <v>622</v>
      </c>
      <c r="B189" s="122" t="s">
        <v>623</v>
      </c>
      <c r="C189" s="122" t="s">
        <v>624</v>
      </c>
      <c r="D189" s="122" t="s">
        <v>3459</v>
      </c>
      <c r="E189" s="122"/>
      <c r="F189" s="122"/>
      <c r="G189" s="122" t="s">
        <v>79</v>
      </c>
      <c r="H189" s="122" t="s">
        <v>1154</v>
      </c>
      <c r="I189" s="123" t="s">
        <v>368</v>
      </c>
      <c r="J189" s="122"/>
      <c r="K189" s="124">
        <v>41579.601238425901</v>
      </c>
      <c r="L189" s="122" t="s">
        <v>630</v>
      </c>
      <c r="M189" s="125">
        <v>2</v>
      </c>
      <c r="N189" s="122"/>
      <c r="O189" s="125">
        <v>87890.62</v>
      </c>
      <c r="P189" s="122">
        <v>1</v>
      </c>
      <c r="Q189" s="122" t="s">
        <v>632</v>
      </c>
      <c r="R189" s="124">
        <v>41590.627141203702</v>
      </c>
      <c r="S189" s="125">
        <v>-2</v>
      </c>
      <c r="T189" s="122">
        <v>87890.62</v>
      </c>
      <c r="U189" s="122">
        <f t="shared" si="2"/>
        <v>11.025902777801093</v>
      </c>
      <c r="V189" s="130" t="s">
        <v>4083</v>
      </c>
    </row>
    <row r="190" spans="1:22">
      <c r="A190" s="122" t="s">
        <v>622</v>
      </c>
      <c r="B190" s="122" t="s">
        <v>623</v>
      </c>
      <c r="C190" s="122" t="s">
        <v>624</v>
      </c>
      <c r="D190" s="122" t="s">
        <v>3459</v>
      </c>
      <c r="E190" s="122"/>
      <c r="F190" s="122"/>
      <c r="G190" s="122" t="s">
        <v>79</v>
      </c>
      <c r="H190" s="122" t="s">
        <v>1154</v>
      </c>
      <c r="I190" s="123" t="s">
        <v>368</v>
      </c>
      <c r="J190" s="122"/>
      <c r="K190" s="124">
        <v>41579.601238425901</v>
      </c>
      <c r="L190" s="122" t="s">
        <v>630</v>
      </c>
      <c r="M190" s="125">
        <v>2</v>
      </c>
      <c r="N190" s="122"/>
      <c r="O190" s="125">
        <v>87890.62</v>
      </c>
      <c r="P190" s="122">
        <v>2</v>
      </c>
      <c r="Q190" s="122" t="s">
        <v>632</v>
      </c>
      <c r="R190" s="124">
        <v>41603.6508680556</v>
      </c>
      <c r="S190" s="125">
        <v>-3</v>
      </c>
      <c r="T190" s="122">
        <v>131835.93</v>
      </c>
      <c r="U190" s="122">
        <f t="shared" si="2"/>
        <v>24.049629629698757</v>
      </c>
      <c r="V190" s="130" t="s">
        <v>4083</v>
      </c>
    </row>
    <row r="191" spans="1:22">
      <c r="A191" s="122" t="s">
        <v>622</v>
      </c>
      <c r="B191" s="122" t="s">
        <v>623</v>
      </c>
      <c r="C191" s="122" t="s">
        <v>624</v>
      </c>
      <c r="D191" s="122" t="s">
        <v>3459</v>
      </c>
      <c r="E191" s="122"/>
      <c r="F191" s="122"/>
      <c r="G191" s="122" t="s">
        <v>79</v>
      </c>
      <c r="H191" s="122" t="s">
        <v>1507</v>
      </c>
      <c r="I191" s="123" t="s">
        <v>375</v>
      </c>
      <c r="J191" s="122"/>
      <c r="K191" s="124">
        <v>41579.601238425901</v>
      </c>
      <c r="L191" s="122" t="s">
        <v>630</v>
      </c>
      <c r="M191" s="125">
        <v>1</v>
      </c>
      <c r="N191" s="122"/>
      <c r="O191" s="125">
        <v>110673.75</v>
      </c>
      <c r="P191" s="122">
        <v>1</v>
      </c>
      <c r="Q191" s="122" t="s">
        <v>632</v>
      </c>
      <c r="R191" s="124">
        <v>41590.627141203702</v>
      </c>
      <c r="S191" s="125">
        <v>-1</v>
      </c>
      <c r="T191" s="122">
        <v>110673.75</v>
      </c>
      <c r="U191" s="122">
        <f t="shared" si="2"/>
        <v>11.025902777801093</v>
      </c>
      <c r="V191" s="130" t="s">
        <v>4083</v>
      </c>
    </row>
    <row r="192" spans="1:22">
      <c r="A192" s="122" t="s">
        <v>622</v>
      </c>
      <c r="B192" s="122" t="s">
        <v>623</v>
      </c>
      <c r="C192" s="122" t="s">
        <v>624</v>
      </c>
      <c r="D192" s="122" t="s">
        <v>3459</v>
      </c>
      <c r="E192" s="122"/>
      <c r="F192" s="122"/>
      <c r="G192" s="122" t="s">
        <v>79</v>
      </c>
      <c r="H192" s="122" t="s">
        <v>1507</v>
      </c>
      <c r="I192" s="123" t="s">
        <v>375</v>
      </c>
      <c r="J192" s="122"/>
      <c r="K192" s="124">
        <v>41579.601238425901</v>
      </c>
      <c r="L192" s="122" t="s">
        <v>630</v>
      </c>
      <c r="M192" s="125">
        <v>1</v>
      </c>
      <c r="N192" s="122"/>
      <c r="O192" s="125">
        <v>110673.75</v>
      </c>
      <c r="P192" s="122">
        <v>2</v>
      </c>
      <c r="Q192" s="122" t="s">
        <v>632</v>
      </c>
      <c r="R192" s="124">
        <v>41603.6508680556</v>
      </c>
      <c r="S192" s="125">
        <v>-6</v>
      </c>
      <c r="T192" s="122">
        <v>664042.5</v>
      </c>
      <c r="U192" s="122">
        <f t="shared" si="2"/>
        <v>24.049629629698757</v>
      </c>
      <c r="V192" s="130" t="s">
        <v>4083</v>
      </c>
    </row>
    <row r="193" spans="1:22">
      <c r="A193" s="122" t="s">
        <v>622</v>
      </c>
      <c r="B193" s="122" t="s">
        <v>623</v>
      </c>
      <c r="C193" s="122" t="s">
        <v>624</v>
      </c>
      <c r="D193" s="122" t="s">
        <v>3459</v>
      </c>
      <c r="E193" s="122"/>
      <c r="F193" s="122"/>
      <c r="G193" s="122" t="s">
        <v>79</v>
      </c>
      <c r="H193" s="122" t="s">
        <v>1387</v>
      </c>
      <c r="I193" s="123" t="s">
        <v>1388</v>
      </c>
      <c r="J193" s="122"/>
      <c r="K193" s="124">
        <v>41579.601238425901</v>
      </c>
      <c r="L193" s="122" t="s">
        <v>630</v>
      </c>
      <c r="M193" s="125">
        <v>150</v>
      </c>
      <c r="N193" s="122"/>
      <c r="O193" s="125">
        <v>412500</v>
      </c>
      <c r="P193" s="122">
        <v>1</v>
      </c>
      <c r="Q193" s="122" t="s">
        <v>632</v>
      </c>
      <c r="R193" s="124">
        <v>41590.627141203702</v>
      </c>
      <c r="S193" s="125">
        <v>-150</v>
      </c>
      <c r="T193" s="122">
        <v>412500</v>
      </c>
      <c r="U193" s="122">
        <f t="shared" si="2"/>
        <v>11.025902777801093</v>
      </c>
      <c r="V193" s="130" t="s">
        <v>4083</v>
      </c>
    </row>
    <row r="194" spans="1:22">
      <c r="A194" s="122" t="s">
        <v>622</v>
      </c>
      <c r="B194" s="122" t="s">
        <v>623</v>
      </c>
      <c r="C194" s="122" t="s">
        <v>624</v>
      </c>
      <c r="D194" s="122" t="s">
        <v>3459</v>
      </c>
      <c r="E194" s="122"/>
      <c r="F194" s="122"/>
      <c r="G194" s="122" t="s">
        <v>79</v>
      </c>
      <c r="H194" s="122" t="s">
        <v>1078</v>
      </c>
      <c r="I194" s="123" t="s">
        <v>1079</v>
      </c>
      <c r="J194" s="122" t="s">
        <v>634</v>
      </c>
      <c r="K194" s="124">
        <v>41579.601238425901</v>
      </c>
      <c r="L194" s="122" t="s">
        <v>630</v>
      </c>
      <c r="M194" s="125">
        <v>1</v>
      </c>
      <c r="N194" s="122"/>
      <c r="O194" s="125">
        <v>7909.75</v>
      </c>
      <c r="P194" s="122">
        <v>1</v>
      </c>
      <c r="Q194" s="122" t="s">
        <v>632</v>
      </c>
      <c r="R194" s="124">
        <v>41590.627141203702</v>
      </c>
      <c r="S194" s="125">
        <v>-1</v>
      </c>
      <c r="T194" s="122">
        <v>7909.75</v>
      </c>
      <c r="U194" s="122">
        <f t="shared" si="2"/>
        <v>11.025902777801093</v>
      </c>
      <c r="V194" s="130" t="s">
        <v>4083</v>
      </c>
    </row>
    <row r="195" spans="1:22">
      <c r="A195" s="122" t="s">
        <v>622</v>
      </c>
      <c r="B195" s="122" t="s">
        <v>623</v>
      </c>
      <c r="C195" s="122" t="s">
        <v>624</v>
      </c>
      <c r="D195" s="122" t="s">
        <v>3469</v>
      </c>
      <c r="E195" s="122" t="s">
        <v>3470</v>
      </c>
      <c r="F195" s="122">
        <v>1</v>
      </c>
      <c r="G195" s="122" t="s">
        <v>79</v>
      </c>
      <c r="H195" s="122" t="s">
        <v>1507</v>
      </c>
      <c r="I195" s="123" t="s">
        <v>375</v>
      </c>
      <c r="J195" s="122" t="s">
        <v>634</v>
      </c>
      <c r="K195" s="124">
        <v>41607.580925925897</v>
      </c>
      <c r="L195" s="122" t="s">
        <v>630</v>
      </c>
      <c r="M195" s="125">
        <v>3</v>
      </c>
      <c r="N195" s="122" t="s">
        <v>631</v>
      </c>
      <c r="O195" s="125">
        <v>332021.25</v>
      </c>
      <c r="P195" s="122">
        <v>1</v>
      </c>
      <c r="Q195" s="122" t="s">
        <v>632</v>
      </c>
      <c r="R195" s="124">
        <v>41579.663912037002</v>
      </c>
      <c r="S195" s="125">
        <v>-1</v>
      </c>
      <c r="T195" s="122">
        <v>110673.75</v>
      </c>
      <c r="U195" s="122">
        <f t="shared" si="2"/>
        <v>-27.917013888894871</v>
      </c>
      <c r="V195" s="130" t="s">
        <v>4080</v>
      </c>
    </row>
    <row r="196" spans="1:22">
      <c r="A196" s="122" t="s">
        <v>622</v>
      </c>
      <c r="B196" s="122" t="s">
        <v>623</v>
      </c>
      <c r="C196" s="122" t="s">
        <v>624</v>
      </c>
      <c r="D196" s="122" t="s">
        <v>3469</v>
      </c>
      <c r="E196" s="122" t="s">
        <v>3470</v>
      </c>
      <c r="F196" s="122">
        <v>1</v>
      </c>
      <c r="G196" s="122" t="s">
        <v>79</v>
      </c>
      <c r="H196" s="122" t="s">
        <v>1507</v>
      </c>
      <c r="I196" s="123" t="s">
        <v>375</v>
      </c>
      <c r="J196" s="122" t="s">
        <v>634</v>
      </c>
      <c r="K196" s="124">
        <v>41607.580925925897</v>
      </c>
      <c r="L196" s="122" t="s">
        <v>630</v>
      </c>
      <c r="M196" s="125">
        <v>3</v>
      </c>
      <c r="N196" s="122" t="s">
        <v>631</v>
      </c>
      <c r="O196" s="125">
        <v>332021.25</v>
      </c>
      <c r="P196" s="122">
        <v>2</v>
      </c>
      <c r="Q196" s="122" t="s">
        <v>632</v>
      </c>
      <c r="R196" s="124">
        <v>41605.302314814799</v>
      </c>
      <c r="S196" s="125">
        <v>-3</v>
      </c>
      <c r="T196" s="122">
        <v>332021.25</v>
      </c>
      <c r="U196" s="122">
        <f t="shared" ref="U196:U259" si="3">R196-K196</f>
        <v>-2.2786111110981437</v>
      </c>
      <c r="V196" s="130" t="s">
        <v>4080</v>
      </c>
    </row>
    <row r="197" spans="1:22">
      <c r="A197" s="122" t="s">
        <v>622</v>
      </c>
      <c r="B197" s="122" t="s">
        <v>623</v>
      </c>
      <c r="C197" s="122" t="s">
        <v>624</v>
      </c>
      <c r="D197" s="122" t="s">
        <v>3469</v>
      </c>
      <c r="E197" s="122" t="s">
        <v>3470</v>
      </c>
      <c r="F197" s="122">
        <v>2</v>
      </c>
      <c r="G197" s="122" t="s">
        <v>79</v>
      </c>
      <c r="H197" s="122" t="s">
        <v>1332</v>
      </c>
      <c r="I197" s="123" t="s">
        <v>1333</v>
      </c>
      <c r="J197" s="122" t="s">
        <v>634</v>
      </c>
      <c r="K197" s="124">
        <v>41607.580925925897</v>
      </c>
      <c r="L197" s="122" t="s">
        <v>630</v>
      </c>
      <c r="M197" s="125">
        <v>6</v>
      </c>
      <c r="N197" s="122" t="s">
        <v>1011</v>
      </c>
      <c r="O197" s="125">
        <v>2271566.2799999998</v>
      </c>
      <c r="P197" s="122">
        <v>1</v>
      </c>
      <c r="Q197" s="122" t="s">
        <v>632</v>
      </c>
      <c r="R197" s="124">
        <v>41605.302314814799</v>
      </c>
      <c r="S197" s="125">
        <v>-6</v>
      </c>
      <c r="T197" s="122">
        <v>2271566.2799999998</v>
      </c>
      <c r="U197" s="122">
        <f t="shared" si="3"/>
        <v>-2.2786111110981437</v>
      </c>
      <c r="V197" s="130" t="s">
        <v>4080</v>
      </c>
    </row>
    <row r="198" spans="1:22">
      <c r="A198" s="122" t="s">
        <v>622</v>
      </c>
      <c r="B198" s="122" t="s">
        <v>623</v>
      </c>
      <c r="C198" s="122" t="s">
        <v>624</v>
      </c>
      <c r="D198" s="122" t="s">
        <v>3469</v>
      </c>
      <c r="E198" s="122" t="s">
        <v>3470</v>
      </c>
      <c r="F198" s="122">
        <v>3</v>
      </c>
      <c r="G198" s="122" t="s">
        <v>79</v>
      </c>
      <c r="H198" s="122" t="s">
        <v>2738</v>
      </c>
      <c r="I198" s="123" t="s">
        <v>2739</v>
      </c>
      <c r="J198" s="122" t="s">
        <v>634</v>
      </c>
      <c r="K198" s="124">
        <v>41607.580925925897</v>
      </c>
      <c r="L198" s="122" t="s">
        <v>630</v>
      </c>
      <c r="M198" s="125">
        <v>10</v>
      </c>
      <c r="N198" s="122" t="s">
        <v>631</v>
      </c>
      <c r="O198" s="125">
        <v>4740</v>
      </c>
      <c r="P198" s="122">
        <v>1</v>
      </c>
      <c r="Q198" s="122" t="s">
        <v>632</v>
      </c>
      <c r="R198" s="124">
        <v>41605.302314814799</v>
      </c>
      <c r="S198" s="125">
        <v>-10</v>
      </c>
      <c r="T198" s="122">
        <v>4740</v>
      </c>
      <c r="U198" s="122">
        <f t="shared" si="3"/>
        <v>-2.2786111110981437</v>
      </c>
      <c r="V198" s="130" t="s">
        <v>4080</v>
      </c>
    </row>
    <row r="199" spans="1:22">
      <c r="A199" s="122" t="s">
        <v>622</v>
      </c>
      <c r="B199" s="122" t="s">
        <v>623</v>
      </c>
      <c r="C199" s="122" t="s">
        <v>624</v>
      </c>
      <c r="D199" s="122" t="s">
        <v>3469</v>
      </c>
      <c r="E199" s="122" t="s">
        <v>3470</v>
      </c>
      <c r="F199" s="122">
        <v>4</v>
      </c>
      <c r="G199" s="122" t="s">
        <v>79</v>
      </c>
      <c r="H199" s="122" t="s">
        <v>1093</v>
      </c>
      <c r="I199" s="123" t="s">
        <v>445</v>
      </c>
      <c r="J199" s="122" t="s">
        <v>634</v>
      </c>
      <c r="K199" s="124">
        <v>41607.580925925897</v>
      </c>
      <c r="L199" s="122" t="s">
        <v>630</v>
      </c>
      <c r="M199" s="125">
        <v>5</v>
      </c>
      <c r="N199" s="122" t="s">
        <v>778</v>
      </c>
      <c r="O199" s="125">
        <v>22109.3</v>
      </c>
      <c r="P199" s="122">
        <v>1</v>
      </c>
      <c r="Q199" s="122" t="s">
        <v>632</v>
      </c>
      <c r="R199" s="124">
        <v>41582.663912037002</v>
      </c>
      <c r="S199" s="125">
        <v>-2</v>
      </c>
      <c r="T199" s="122">
        <v>8843.7199999999993</v>
      </c>
      <c r="U199" s="122">
        <f t="shared" si="3"/>
        <v>-24.917013888894871</v>
      </c>
      <c r="V199" s="130" t="s">
        <v>4080</v>
      </c>
    </row>
    <row r="200" spans="1:22">
      <c r="A200" s="122" t="s">
        <v>622</v>
      </c>
      <c r="B200" s="122" t="s">
        <v>623</v>
      </c>
      <c r="C200" s="122" t="s">
        <v>624</v>
      </c>
      <c r="D200" s="122" t="s">
        <v>3469</v>
      </c>
      <c r="E200" s="122" t="s">
        <v>3470</v>
      </c>
      <c r="F200" s="122">
        <v>4</v>
      </c>
      <c r="G200" s="122" t="s">
        <v>79</v>
      </c>
      <c r="H200" s="122" t="s">
        <v>1093</v>
      </c>
      <c r="I200" s="123" t="s">
        <v>445</v>
      </c>
      <c r="J200" s="122" t="s">
        <v>634</v>
      </c>
      <c r="K200" s="124">
        <v>41607.580925925897</v>
      </c>
      <c r="L200" s="122" t="s">
        <v>630</v>
      </c>
      <c r="M200" s="125">
        <v>5</v>
      </c>
      <c r="N200" s="122" t="s">
        <v>778</v>
      </c>
      <c r="O200" s="125">
        <v>22109.3</v>
      </c>
      <c r="P200" s="122">
        <v>2</v>
      </c>
      <c r="Q200" s="122" t="s">
        <v>632</v>
      </c>
      <c r="R200" s="124">
        <v>41605.302314814799</v>
      </c>
      <c r="S200" s="125">
        <v>-5</v>
      </c>
      <c r="T200" s="122">
        <v>22109.3</v>
      </c>
      <c r="U200" s="122">
        <f t="shared" si="3"/>
        <v>-2.2786111110981437</v>
      </c>
      <c r="V200" s="130" t="s">
        <v>4080</v>
      </c>
    </row>
    <row r="201" spans="1:22">
      <c r="A201" s="122" t="s">
        <v>622</v>
      </c>
      <c r="B201" s="122" t="s">
        <v>623</v>
      </c>
      <c r="C201" s="122" t="s">
        <v>624</v>
      </c>
      <c r="D201" s="122" t="s">
        <v>3469</v>
      </c>
      <c r="E201" s="122" t="s">
        <v>3470</v>
      </c>
      <c r="F201" s="122">
        <v>5</v>
      </c>
      <c r="G201" s="122" t="s">
        <v>79</v>
      </c>
      <c r="H201" s="122" t="s">
        <v>1009</v>
      </c>
      <c r="I201" s="123" t="s">
        <v>1010</v>
      </c>
      <c r="J201" s="122" t="s">
        <v>634</v>
      </c>
      <c r="K201" s="124">
        <v>41607.580925925897</v>
      </c>
      <c r="L201" s="122" t="s">
        <v>630</v>
      </c>
      <c r="M201" s="125">
        <v>5</v>
      </c>
      <c r="N201" s="122" t="s">
        <v>1011</v>
      </c>
      <c r="O201" s="125">
        <v>303664.7</v>
      </c>
      <c r="P201" s="122">
        <v>1</v>
      </c>
      <c r="Q201" s="122" t="s">
        <v>632</v>
      </c>
      <c r="R201" s="124">
        <v>41579.663912037002</v>
      </c>
      <c r="S201" s="125">
        <v>-3</v>
      </c>
      <c r="T201" s="122">
        <v>182198.82</v>
      </c>
      <c r="U201" s="122">
        <f t="shared" si="3"/>
        <v>-27.917013888894871</v>
      </c>
      <c r="V201" s="130" t="s">
        <v>4080</v>
      </c>
    </row>
    <row r="202" spans="1:22">
      <c r="A202" s="122" t="s">
        <v>622</v>
      </c>
      <c r="B202" s="122" t="s">
        <v>623</v>
      </c>
      <c r="C202" s="122" t="s">
        <v>624</v>
      </c>
      <c r="D202" s="122" t="s">
        <v>3469</v>
      </c>
      <c r="E202" s="122" t="s">
        <v>3470</v>
      </c>
      <c r="F202" s="122">
        <v>5</v>
      </c>
      <c r="G202" s="122" t="s">
        <v>79</v>
      </c>
      <c r="H202" s="122" t="s">
        <v>1009</v>
      </c>
      <c r="I202" s="123" t="s">
        <v>1010</v>
      </c>
      <c r="J202" s="122" t="s">
        <v>634</v>
      </c>
      <c r="K202" s="124">
        <v>41607.580925925897</v>
      </c>
      <c r="L202" s="122" t="s">
        <v>630</v>
      </c>
      <c r="M202" s="125">
        <v>5</v>
      </c>
      <c r="N202" s="122" t="s">
        <v>1011</v>
      </c>
      <c r="O202" s="125">
        <v>303664.7</v>
      </c>
      <c r="P202" s="122">
        <v>2</v>
      </c>
      <c r="Q202" s="122" t="s">
        <v>632</v>
      </c>
      <c r="R202" s="124">
        <v>41605.302326388897</v>
      </c>
      <c r="S202" s="125">
        <v>-5</v>
      </c>
      <c r="T202" s="122">
        <v>303664.7</v>
      </c>
      <c r="U202" s="122">
        <f t="shared" si="3"/>
        <v>-2.2785995369995362</v>
      </c>
      <c r="V202" s="130" t="s">
        <v>4080</v>
      </c>
    </row>
    <row r="203" spans="1:22">
      <c r="A203" s="122" t="s">
        <v>622</v>
      </c>
      <c r="B203" s="122" t="s">
        <v>623</v>
      </c>
      <c r="C203" s="122" t="s">
        <v>624</v>
      </c>
      <c r="D203" s="122" t="s">
        <v>3469</v>
      </c>
      <c r="E203" s="122"/>
      <c r="F203" s="122"/>
      <c r="G203" s="122" t="s">
        <v>79</v>
      </c>
      <c r="H203" s="122" t="s">
        <v>1091</v>
      </c>
      <c r="I203" s="123" t="s">
        <v>1092</v>
      </c>
      <c r="J203" s="122"/>
      <c r="K203" s="124">
        <v>41579.601238425901</v>
      </c>
      <c r="L203" s="122" t="s">
        <v>630</v>
      </c>
      <c r="M203" s="125">
        <v>25</v>
      </c>
      <c r="N203" s="122"/>
      <c r="O203" s="125">
        <v>762846.5</v>
      </c>
      <c r="P203" s="122">
        <v>1</v>
      </c>
      <c r="Q203" s="122" t="s">
        <v>632</v>
      </c>
      <c r="R203" s="124">
        <v>41579.663912037002</v>
      </c>
      <c r="S203" s="125">
        <v>-25</v>
      </c>
      <c r="T203" s="122">
        <v>762846.5</v>
      </c>
      <c r="U203" s="122">
        <f t="shared" si="3"/>
        <v>6.2673611100763083E-2</v>
      </c>
      <c r="V203" s="130" t="s">
        <v>4080</v>
      </c>
    </row>
    <row r="204" spans="1:22">
      <c r="A204" s="122" t="s">
        <v>622</v>
      </c>
      <c r="B204" s="122" t="s">
        <v>623</v>
      </c>
      <c r="C204" s="122" t="s">
        <v>624</v>
      </c>
      <c r="D204" s="122" t="s">
        <v>3469</v>
      </c>
      <c r="E204" s="122"/>
      <c r="F204" s="122"/>
      <c r="G204" s="122" t="s">
        <v>79</v>
      </c>
      <c r="H204" s="122" t="s">
        <v>1091</v>
      </c>
      <c r="I204" s="123" t="s">
        <v>1092</v>
      </c>
      <c r="J204" s="122"/>
      <c r="K204" s="124">
        <v>41579.601238425901</v>
      </c>
      <c r="L204" s="122" t="s">
        <v>630</v>
      </c>
      <c r="M204" s="125">
        <v>25</v>
      </c>
      <c r="N204" s="122"/>
      <c r="O204" s="125">
        <v>762846.5</v>
      </c>
      <c r="P204" s="122">
        <v>2</v>
      </c>
      <c r="Q204" s="122" t="s">
        <v>632</v>
      </c>
      <c r="R204" s="124">
        <v>41611.582951388897</v>
      </c>
      <c r="S204" s="125">
        <v>-25</v>
      </c>
      <c r="T204" s="122">
        <v>762846.5</v>
      </c>
      <c r="U204" s="122">
        <f t="shared" si="3"/>
        <v>31.981712962995516</v>
      </c>
      <c r="V204" s="130" t="s">
        <v>4083</v>
      </c>
    </row>
    <row r="205" spans="1:22">
      <c r="A205" s="122" t="s">
        <v>622</v>
      </c>
      <c r="B205" s="122" t="s">
        <v>623</v>
      </c>
      <c r="C205" s="122" t="s">
        <v>624</v>
      </c>
      <c r="D205" s="122" t="s">
        <v>3469</v>
      </c>
      <c r="E205" s="122"/>
      <c r="F205" s="122"/>
      <c r="G205" s="122" t="s">
        <v>79</v>
      </c>
      <c r="H205" s="122" t="s">
        <v>1051</v>
      </c>
      <c r="I205" s="123" t="s">
        <v>443</v>
      </c>
      <c r="J205" s="122"/>
      <c r="K205" s="124">
        <v>41579.601238425901</v>
      </c>
      <c r="L205" s="122" t="s">
        <v>630</v>
      </c>
      <c r="M205" s="125">
        <v>200</v>
      </c>
      <c r="N205" s="122"/>
      <c r="O205" s="125">
        <v>289008</v>
      </c>
      <c r="P205" s="122">
        <v>1</v>
      </c>
      <c r="Q205" s="122" t="s">
        <v>632</v>
      </c>
      <c r="R205" s="124">
        <v>41579.663912037002</v>
      </c>
      <c r="S205" s="125">
        <v>-200</v>
      </c>
      <c r="T205" s="122">
        <v>289008</v>
      </c>
      <c r="U205" s="122">
        <f t="shared" si="3"/>
        <v>6.2673611100763083E-2</v>
      </c>
      <c r="V205" s="130" t="s">
        <v>4080</v>
      </c>
    </row>
    <row r="206" spans="1:22">
      <c r="A206" s="122" t="s">
        <v>622</v>
      </c>
      <c r="B206" s="122" t="s">
        <v>623</v>
      </c>
      <c r="C206" s="122" t="s">
        <v>624</v>
      </c>
      <c r="D206" s="122" t="s">
        <v>3469</v>
      </c>
      <c r="E206" s="122"/>
      <c r="F206" s="122"/>
      <c r="G206" s="122" t="s">
        <v>79</v>
      </c>
      <c r="H206" s="122" t="s">
        <v>1093</v>
      </c>
      <c r="I206" s="123" t="s">
        <v>445</v>
      </c>
      <c r="J206" s="122"/>
      <c r="K206" s="124">
        <v>41579.601238425901</v>
      </c>
      <c r="L206" s="122" t="s">
        <v>630</v>
      </c>
      <c r="M206" s="125">
        <v>2</v>
      </c>
      <c r="N206" s="122"/>
      <c r="O206" s="125">
        <v>8843.7199999999993</v>
      </c>
      <c r="P206" s="122">
        <v>1</v>
      </c>
      <c r="Q206" s="122" t="s">
        <v>632</v>
      </c>
      <c r="R206" s="124">
        <v>41582.663912037002</v>
      </c>
      <c r="S206" s="125">
        <v>-2</v>
      </c>
      <c r="T206" s="122">
        <v>8843.7199999999993</v>
      </c>
      <c r="U206" s="122">
        <f t="shared" si="3"/>
        <v>3.0626736111007631</v>
      </c>
      <c r="V206" s="130" t="s">
        <v>4083</v>
      </c>
    </row>
    <row r="207" spans="1:22">
      <c r="A207" s="122" t="s">
        <v>622</v>
      </c>
      <c r="B207" s="122" t="s">
        <v>623</v>
      </c>
      <c r="C207" s="122" t="s">
        <v>624</v>
      </c>
      <c r="D207" s="122" t="s">
        <v>3469</v>
      </c>
      <c r="E207" s="122"/>
      <c r="F207" s="122"/>
      <c r="G207" s="122" t="s">
        <v>79</v>
      </c>
      <c r="H207" s="122" t="s">
        <v>1093</v>
      </c>
      <c r="I207" s="123" t="s">
        <v>445</v>
      </c>
      <c r="J207" s="122"/>
      <c r="K207" s="124">
        <v>41579.601238425901</v>
      </c>
      <c r="L207" s="122" t="s">
        <v>630</v>
      </c>
      <c r="M207" s="125">
        <v>2</v>
      </c>
      <c r="N207" s="122"/>
      <c r="O207" s="125">
        <v>8843.7199999999993</v>
      </c>
      <c r="P207" s="122">
        <v>2</v>
      </c>
      <c r="Q207" s="122" t="s">
        <v>632</v>
      </c>
      <c r="R207" s="124">
        <v>41605.302314814799</v>
      </c>
      <c r="S207" s="125">
        <v>-5</v>
      </c>
      <c r="T207" s="122">
        <v>22109.3</v>
      </c>
      <c r="U207" s="122">
        <f t="shared" si="3"/>
        <v>25.701076388897491</v>
      </c>
      <c r="V207" s="130" t="s">
        <v>4083</v>
      </c>
    </row>
    <row r="208" spans="1:22">
      <c r="A208" s="122" t="s">
        <v>622</v>
      </c>
      <c r="B208" s="122" t="s">
        <v>623</v>
      </c>
      <c r="C208" s="122" t="s">
        <v>624</v>
      </c>
      <c r="D208" s="122" t="s">
        <v>3469</v>
      </c>
      <c r="E208" s="122"/>
      <c r="F208" s="122"/>
      <c r="G208" s="122" t="s">
        <v>79</v>
      </c>
      <c r="H208" s="122" t="s">
        <v>1311</v>
      </c>
      <c r="I208" s="123" t="s">
        <v>1312</v>
      </c>
      <c r="J208" s="122"/>
      <c r="K208" s="124">
        <v>41579.601238425901</v>
      </c>
      <c r="L208" s="122" t="s">
        <v>630</v>
      </c>
      <c r="M208" s="125">
        <v>2</v>
      </c>
      <c r="N208" s="122"/>
      <c r="O208" s="125">
        <v>130000</v>
      </c>
      <c r="P208" s="122">
        <v>1</v>
      </c>
      <c r="Q208" s="122" t="s">
        <v>632</v>
      </c>
      <c r="R208" s="124">
        <v>41582.663912037002</v>
      </c>
      <c r="S208" s="125">
        <v>-2</v>
      </c>
      <c r="T208" s="122">
        <v>130000</v>
      </c>
      <c r="U208" s="122">
        <f t="shared" si="3"/>
        <v>3.0626736111007631</v>
      </c>
      <c r="V208" s="130" t="s">
        <v>4083</v>
      </c>
    </row>
    <row r="209" spans="1:22">
      <c r="A209" s="122" t="s">
        <v>622</v>
      </c>
      <c r="B209" s="122" t="s">
        <v>623</v>
      </c>
      <c r="C209" s="122" t="s">
        <v>624</v>
      </c>
      <c r="D209" s="122" t="s">
        <v>3469</v>
      </c>
      <c r="E209" s="122"/>
      <c r="F209" s="122"/>
      <c r="G209" s="122" t="s">
        <v>79</v>
      </c>
      <c r="H209" s="122" t="s">
        <v>1062</v>
      </c>
      <c r="I209" s="123" t="s">
        <v>1063</v>
      </c>
      <c r="J209" s="122"/>
      <c r="K209" s="124">
        <v>41579.601238425901</v>
      </c>
      <c r="L209" s="122" t="s">
        <v>630</v>
      </c>
      <c r="M209" s="125">
        <v>2</v>
      </c>
      <c r="N209" s="122"/>
      <c r="O209" s="125">
        <v>43500</v>
      </c>
      <c r="P209" s="122">
        <v>1</v>
      </c>
      <c r="Q209" s="122" t="s">
        <v>632</v>
      </c>
      <c r="R209" s="124">
        <v>41579.663912037002</v>
      </c>
      <c r="S209" s="125">
        <v>-2</v>
      </c>
      <c r="T209" s="122">
        <v>43500</v>
      </c>
      <c r="U209" s="122">
        <f t="shared" si="3"/>
        <v>6.2673611100763083E-2</v>
      </c>
      <c r="V209" s="130" t="s">
        <v>4080</v>
      </c>
    </row>
    <row r="210" spans="1:22">
      <c r="A210" s="122" t="s">
        <v>622</v>
      </c>
      <c r="B210" s="122" t="s">
        <v>623</v>
      </c>
      <c r="C210" s="122" t="s">
        <v>624</v>
      </c>
      <c r="D210" s="122" t="s">
        <v>3469</v>
      </c>
      <c r="E210" s="122"/>
      <c r="F210" s="122"/>
      <c r="G210" s="122" t="s">
        <v>79</v>
      </c>
      <c r="H210" s="122" t="s">
        <v>1064</v>
      </c>
      <c r="I210" s="123" t="s">
        <v>1065</v>
      </c>
      <c r="J210" s="122"/>
      <c r="K210" s="124">
        <v>41579.601238425901</v>
      </c>
      <c r="L210" s="122" t="s">
        <v>630</v>
      </c>
      <c r="M210" s="125">
        <v>2</v>
      </c>
      <c r="N210" s="122"/>
      <c r="O210" s="125">
        <v>6856.34</v>
      </c>
      <c r="P210" s="122">
        <v>1</v>
      </c>
      <c r="Q210" s="122" t="s">
        <v>632</v>
      </c>
      <c r="R210" s="124">
        <v>41579.663912037002</v>
      </c>
      <c r="S210" s="125">
        <v>-2</v>
      </c>
      <c r="T210" s="122">
        <v>6856.34</v>
      </c>
      <c r="U210" s="122">
        <f t="shared" si="3"/>
        <v>6.2673611100763083E-2</v>
      </c>
      <c r="V210" s="130" t="s">
        <v>4080</v>
      </c>
    </row>
    <row r="211" spans="1:22">
      <c r="A211" s="122" t="s">
        <v>622</v>
      </c>
      <c r="B211" s="122" t="s">
        <v>623</v>
      </c>
      <c r="C211" s="122" t="s">
        <v>624</v>
      </c>
      <c r="D211" s="122" t="s">
        <v>3469</v>
      </c>
      <c r="E211" s="122"/>
      <c r="F211" s="122"/>
      <c r="G211" s="122" t="s">
        <v>79</v>
      </c>
      <c r="H211" s="122" t="s">
        <v>1066</v>
      </c>
      <c r="I211" s="123" t="s">
        <v>2796</v>
      </c>
      <c r="J211" s="122"/>
      <c r="K211" s="124">
        <v>41579.601238425901</v>
      </c>
      <c r="L211" s="122" t="s">
        <v>630</v>
      </c>
      <c r="M211" s="125">
        <v>2</v>
      </c>
      <c r="N211" s="122"/>
      <c r="O211" s="125">
        <v>33000</v>
      </c>
      <c r="P211" s="122">
        <v>1</v>
      </c>
      <c r="Q211" s="122" t="s">
        <v>632</v>
      </c>
      <c r="R211" s="124">
        <v>41579.663912037002</v>
      </c>
      <c r="S211" s="125">
        <v>-2</v>
      </c>
      <c r="T211" s="122">
        <v>33000</v>
      </c>
      <c r="U211" s="122">
        <f t="shared" si="3"/>
        <v>6.2673611100763083E-2</v>
      </c>
      <c r="V211" s="130" t="s">
        <v>4080</v>
      </c>
    </row>
    <row r="212" spans="1:22">
      <c r="A212" s="122" t="s">
        <v>622</v>
      </c>
      <c r="B212" s="122" t="s">
        <v>623</v>
      </c>
      <c r="C212" s="122" t="s">
        <v>624</v>
      </c>
      <c r="D212" s="122" t="s">
        <v>3469</v>
      </c>
      <c r="E212" s="122"/>
      <c r="F212" s="122"/>
      <c r="G212" s="122" t="s">
        <v>79</v>
      </c>
      <c r="H212" s="122" t="s">
        <v>678</v>
      </c>
      <c r="I212" s="123" t="s">
        <v>679</v>
      </c>
      <c r="J212" s="122"/>
      <c r="K212" s="124">
        <v>41579.601238425901</v>
      </c>
      <c r="L212" s="122" t="s">
        <v>630</v>
      </c>
      <c r="M212" s="125">
        <v>200</v>
      </c>
      <c r="N212" s="122"/>
      <c r="O212" s="125">
        <v>450000</v>
      </c>
      <c r="P212" s="122">
        <v>1</v>
      </c>
      <c r="Q212" s="122" t="s">
        <v>632</v>
      </c>
      <c r="R212" s="124">
        <v>41579.663900462998</v>
      </c>
      <c r="S212" s="125">
        <v>-200</v>
      </c>
      <c r="T212" s="122">
        <v>450000</v>
      </c>
      <c r="U212" s="122">
        <f t="shared" si="3"/>
        <v>6.2662037096743006E-2</v>
      </c>
      <c r="V212" s="130" t="s">
        <v>4080</v>
      </c>
    </row>
    <row r="213" spans="1:22">
      <c r="A213" s="122" t="s">
        <v>622</v>
      </c>
      <c r="B213" s="122" t="s">
        <v>623</v>
      </c>
      <c r="C213" s="122" t="s">
        <v>624</v>
      </c>
      <c r="D213" s="122" t="s">
        <v>3469</v>
      </c>
      <c r="E213" s="122"/>
      <c r="F213" s="122"/>
      <c r="G213" s="122" t="s">
        <v>79</v>
      </c>
      <c r="H213" s="122" t="s">
        <v>1009</v>
      </c>
      <c r="I213" s="123" t="s">
        <v>1010</v>
      </c>
      <c r="J213" s="122"/>
      <c r="K213" s="124">
        <v>41579.601238425901</v>
      </c>
      <c r="L213" s="122" t="s">
        <v>630</v>
      </c>
      <c r="M213" s="125">
        <v>3</v>
      </c>
      <c r="N213" s="122"/>
      <c r="O213" s="125">
        <v>182198.82</v>
      </c>
      <c r="P213" s="122">
        <v>1</v>
      </c>
      <c r="Q213" s="122" t="s">
        <v>632</v>
      </c>
      <c r="R213" s="124">
        <v>41579.663912037002</v>
      </c>
      <c r="S213" s="125">
        <v>-3</v>
      </c>
      <c r="T213" s="122">
        <v>182198.82</v>
      </c>
      <c r="U213" s="122">
        <f t="shared" si="3"/>
        <v>6.2673611100763083E-2</v>
      </c>
      <c r="V213" s="130" t="s">
        <v>4080</v>
      </c>
    </row>
    <row r="214" spans="1:22">
      <c r="A214" s="122" t="s">
        <v>622</v>
      </c>
      <c r="B214" s="122" t="s">
        <v>623</v>
      </c>
      <c r="C214" s="122" t="s">
        <v>624</v>
      </c>
      <c r="D214" s="122" t="s">
        <v>3469</v>
      </c>
      <c r="E214" s="122"/>
      <c r="F214" s="122"/>
      <c r="G214" s="122" t="s">
        <v>79</v>
      </c>
      <c r="H214" s="122" t="s">
        <v>1009</v>
      </c>
      <c r="I214" s="123" t="s">
        <v>1010</v>
      </c>
      <c r="J214" s="122"/>
      <c r="K214" s="124">
        <v>41579.601238425901</v>
      </c>
      <c r="L214" s="122" t="s">
        <v>630</v>
      </c>
      <c r="M214" s="125">
        <v>3</v>
      </c>
      <c r="N214" s="122"/>
      <c r="O214" s="125">
        <v>182198.82</v>
      </c>
      <c r="P214" s="122">
        <v>2</v>
      </c>
      <c r="Q214" s="122" t="s">
        <v>632</v>
      </c>
      <c r="R214" s="124">
        <v>41605.302326388897</v>
      </c>
      <c r="S214" s="125">
        <v>-5</v>
      </c>
      <c r="T214" s="122">
        <v>303664.7</v>
      </c>
      <c r="U214" s="122">
        <f t="shared" si="3"/>
        <v>25.701087962996098</v>
      </c>
      <c r="V214" s="130" t="s">
        <v>4083</v>
      </c>
    </row>
    <row r="215" spans="1:22">
      <c r="A215" s="122" t="s">
        <v>622</v>
      </c>
      <c r="B215" s="122" t="s">
        <v>623</v>
      </c>
      <c r="C215" s="122" t="s">
        <v>624</v>
      </c>
      <c r="D215" s="122" t="s">
        <v>3469</v>
      </c>
      <c r="E215" s="122"/>
      <c r="F215" s="122"/>
      <c r="G215" s="122" t="s">
        <v>79</v>
      </c>
      <c r="H215" s="122" t="s">
        <v>1154</v>
      </c>
      <c r="I215" s="123" t="s">
        <v>368</v>
      </c>
      <c r="J215" s="122"/>
      <c r="K215" s="124">
        <v>41579.601238425901</v>
      </c>
      <c r="L215" s="122" t="s">
        <v>630</v>
      </c>
      <c r="M215" s="125">
        <v>2</v>
      </c>
      <c r="N215" s="122"/>
      <c r="O215" s="125">
        <v>87890.62</v>
      </c>
      <c r="P215" s="122">
        <v>1</v>
      </c>
      <c r="Q215" s="122" t="s">
        <v>632</v>
      </c>
      <c r="R215" s="124">
        <v>41579.663912037002</v>
      </c>
      <c r="S215" s="125">
        <v>-2</v>
      </c>
      <c r="T215" s="122">
        <v>87890.62</v>
      </c>
      <c r="U215" s="122">
        <f t="shared" si="3"/>
        <v>6.2673611100763083E-2</v>
      </c>
      <c r="V215" s="130" t="s">
        <v>4080</v>
      </c>
    </row>
    <row r="216" spans="1:22">
      <c r="A216" s="122" t="s">
        <v>622</v>
      </c>
      <c r="B216" s="122" t="s">
        <v>623</v>
      </c>
      <c r="C216" s="122" t="s">
        <v>624</v>
      </c>
      <c r="D216" s="122" t="s">
        <v>3469</v>
      </c>
      <c r="E216" s="122"/>
      <c r="F216" s="122"/>
      <c r="G216" s="122" t="s">
        <v>79</v>
      </c>
      <c r="H216" s="122" t="s">
        <v>1507</v>
      </c>
      <c r="I216" s="123" t="s">
        <v>375</v>
      </c>
      <c r="J216" s="122"/>
      <c r="K216" s="124">
        <v>41579.601238425901</v>
      </c>
      <c r="L216" s="122" t="s">
        <v>630</v>
      </c>
      <c r="M216" s="125">
        <v>1</v>
      </c>
      <c r="N216" s="122"/>
      <c r="O216" s="125">
        <v>110673.75</v>
      </c>
      <c r="P216" s="122">
        <v>1</v>
      </c>
      <c r="Q216" s="122" t="s">
        <v>632</v>
      </c>
      <c r="R216" s="124">
        <v>41579.663912037002</v>
      </c>
      <c r="S216" s="125">
        <v>-1</v>
      </c>
      <c r="T216" s="122">
        <v>110673.75</v>
      </c>
      <c r="U216" s="122">
        <f t="shared" si="3"/>
        <v>6.2673611100763083E-2</v>
      </c>
      <c r="V216" s="130" t="s">
        <v>4080</v>
      </c>
    </row>
    <row r="217" spans="1:22">
      <c r="A217" s="122" t="s">
        <v>622</v>
      </c>
      <c r="B217" s="122" t="s">
        <v>623</v>
      </c>
      <c r="C217" s="122" t="s">
        <v>624</v>
      </c>
      <c r="D217" s="122" t="s">
        <v>3469</v>
      </c>
      <c r="E217" s="122"/>
      <c r="F217" s="122"/>
      <c r="G217" s="122" t="s">
        <v>79</v>
      </c>
      <c r="H217" s="122" t="s">
        <v>1507</v>
      </c>
      <c r="I217" s="123" t="s">
        <v>375</v>
      </c>
      <c r="J217" s="122"/>
      <c r="K217" s="124">
        <v>41579.601238425901</v>
      </c>
      <c r="L217" s="122" t="s">
        <v>630</v>
      </c>
      <c r="M217" s="125">
        <v>1</v>
      </c>
      <c r="N217" s="122"/>
      <c r="O217" s="125">
        <v>110673.75</v>
      </c>
      <c r="P217" s="122">
        <v>2</v>
      </c>
      <c r="Q217" s="122" t="s">
        <v>632</v>
      </c>
      <c r="R217" s="124">
        <v>41605.302314814799</v>
      </c>
      <c r="S217" s="125">
        <v>-3</v>
      </c>
      <c r="T217" s="122">
        <v>332021.25</v>
      </c>
      <c r="U217" s="122">
        <f t="shared" si="3"/>
        <v>25.701076388897491</v>
      </c>
      <c r="V217" s="130" t="s">
        <v>4083</v>
      </c>
    </row>
    <row r="218" spans="1:22">
      <c r="A218" s="122" t="s">
        <v>622</v>
      </c>
      <c r="B218" s="122" t="s">
        <v>623</v>
      </c>
      <c r="C218" s="122" t="s">
        <v>624</v>
      </c>
      <c r="D218" s="122" t="s">
        <v>3469</v>
      </c>
      <c r="E218" s="122"/>
      <c r="F218" s="122"/>
      <c r="G218" s="122" t="s">
        <v>79</v>
      </c>
      <c r="H218" s="122" t="s">
        <v>1387</v>
      </c>
      <c r="I218" s="123" t="s">
        <v>1388</v>
      </c>
      <c r="J218" s="122"/>
      <c r="K218" s="124">
        <v>41579.601238425901</v>
      </c>
      <c r="L218" s="122" t="s">
        <v>630</v>
      </c>
      <c r="M218" s="125">
        <v>150</v>
      </c>
      <c r="N218" s="122"/>
      <c r="O218" s="125">
        <v>412500</v>
      </c>
      <c r="P218" s="122">
        <v>1</v>
      </c>
      <c r="Q218" s="122" t="s">
        <v>632</v>
      </c>
      <c r="R218" s="124">
        <v>41582.663912037002</v>
      </c>
      <c r="S218" s="125">
        <v>-150</v>
      </c>
      <c r="T218" s="122">
        <v>412500</v>
      </c>
      <c r="U218" s="122">
        <f t="shared" si="3"/>
        <v>3.0626736111007631</v>
      </c>
      <c r="V218" s="130" t="s">
        <v>4083</v>
      </c>
    </row>
    <row r="219" spans="1:22">
      <c r="A219" s="122" t="s">
        <v>622</v>
      </c>
      <c r="B219" s="122" t="s">
        <v>623</v>
      </c>
      <c r="C219" s="122" t="s">
        <v>624</v>
      </c>
      <c r="D219" s="122" t="s">
        <v>3469</v>
      </c>
      <c r="E219" s="122"/>
      <c r="F219" s="122"/>
      <c r="G219" s="122" t="s">
        <v>79</v>
      </c>
      <c r="H219" s="122" t="s">
        <v>1078</v>
      </c>
      <c r="I219" s="123" t="s">
        <v>1079</v>
      </c>
      <c r="J219" s="122" t="s">
        <v>634</v>
      </c>
      <c r="K219" s="124">
        <v>41579.601238425901</v>
      </c>
      <c r="L219" s="122" t="s">
        <v>630</v>
      </c>
      <c r="M219" s="125">
        <v>1</v>
      </c>
      <c r="N219" s="122"/>
      <c r="O219" s="125">
        <v>7909.75</v>
      </c>
      <c r="P219" s="122">
        <v>1</v>
      </c>
      <c r="Q219" s="122" t="s">
        <v>632</v>
      </c>
      <c r="R219" s="124">
        <v>41579.663912037002</v>
      </c>
      <c r="S219" s="125">
        <v>-1</v>
      </c>
      <c r="T219" s="122">
        <v>7909.75</v>
      </c>
      <c r="U219" s="122">
        <f t="shared" si="3"/>
        <v>6.2673611100763083E-2</v>
      </c>
      <c r="V219" s="130" t="s">
        <v>4080</v>
      </c>
    </row>
    <row r="220" spans="1:22">
      <c r="A220" s="122" t="s">
        <v>622</v>
      </c>
      <c r="B220" s="122" t="s">
        <v>623</v>
      </c>
      <c r="C220" s="122" t="s">
        <v>624</v>
      </c>
      <c r="D220" s="122" t="s">
        <v>3472</v>
      </c>
      <c r="E220" s="122" t="s">
        <v>3473</v>
      </c>
      <c r="F220" s="122">
        <v>1</v>
      </c>
      <c r="G220" s="122" t="s">
        <v>79</v>
      </c>
      <c r="H220" s="122" t="s">
        <v>678</v>
      </c>
      <c r="I220" s="123" t="s">
        <v>679</v>
      </c>
      <c r="J220" s="122" t="s">
        <v>634</v>
      </c>
      <c r="K220" s="124">
        <v>41603.589710648099</v>
      </c>
      <c r="L220" s="122" t="s">
        <v>630</v>
      </c>
      <c r="M220" s="125">
        <v>24</v>
      </c>
      <c r="N220" s="122" t="s">
        <v>669</v>
      </c>
      <c r="O220" s="125">
        <v>54000</v>
      </c>
      <c r="P220" s="122">
        <v>1</v>
      </c>
      <c r="Q220" s="122" t="s">
        <v>632</v>
      </c>
      <c r="R220" s="124">
        <v>41597.634652777801</v>
      </c>
      <c r="S220" s="125">
        <v>-24</v>
      </c>
      <c r="T220" s="122">
        <v>54000</v>
      </c>
      <c r="U220" s="122">
        <f t="shared" si="3"/>
        <v>-5.955057870298333</v>
      </c>
      <c r="V220" s="130" t="s">
        <v>4080</v>
      </c>
    </row>
    <row r="221" spans="1:22">
      <c r="A221" s="122" t="s">
        <v>622</v>
      </c>
      <c r="B221" s="122" t="s">
        <v>623</v>
      </c>
      <c r="C221" s="122" t="s">
        <v>624</v>
      </c>
      <c r="D221" s="122" t="s">
        <v>3472</v>
      </c>
      <c r="E221" s="122" t="s">
        <v>3473</v>
      </c>
      <c r="F221" s="122">
        <v>2</v>
      </c>
      <c r="G221" s="122" t="s">
        <v>79</v>
      </c>
      <c r="H221" s="122" t="s">
        <v>1051</v>
      </c>
      <c r="I221" s="123" t="s">
        <v>443</v>
      </c>
      <c r="J221" s="122" t="s">
        <v>634</v>
      </c>
      <c r="K221" s="124">
        <v>41603.589710648099</v>
      </c>
      <c r="L221" s="122" t="s">
        <v>630</v>
      </c>
      <c r="M221" s="125">
        <v>50</v>
      </c>
      <c r="N221" s="122" t="s">
        <v>631</v>
      </c>
      <c r="O221" s="125">
        <v>72252</v>
      </c>
      <c r="P221" s="122">
        <v>1</v>
      </c>
      <c r="Q221" s="122" t="s">
        <v>632</v>
      </c>
      <c r="R221" s="124">
        <v>41597.634652777801</v>
      </c>
      <c r="S221" s="125">
        <v>-50</v>
      </c>
      <c r="T221" s="122">
        <v>72252</v>
      </c>
      <c r="U221" s="122">
        <f t="shared" si="3"/>
        <v>-5.955057870298333</v>
      </c>
      <c r="V221" s="130" t="s">
        <v>4080</v>
      </c>
    </row>
    <row r="222" spans="1:22">
      <c r="A222" s="122" t="s">
        <v>622</v>
      </c>
      <c r="B222" s="122" t="s">
        <v>623</v>
      </c>
      <c r="C222" s="122" t="s">
        <v>624</v>
      </c>
      <c r="D222" s="122" t="s">
        <v>3472</v>
      </c>
      <c r="E222" s="122" t="s">
        <v>3473</v>
      </c>
      <c r="F222" s="122">
        <v>3</v>
      </c>
      <c r="G222" s="122" t="s">
        <v>79</v>
      </c>
      <c r="H222" s="122" t="s">
        <v>1064</v>
      </c>
      <c r="I222" s="123" t="s">
        <v>1065</v>
      </c>
      <c r="J222" s="122" t="s">
        <v>634</v>
      </c>
      <c r="K222" s="124">
        <v>41603.589710648099</v>
      </c>
      <c r="L222" s="122" t="s">
        <v>630</v>
      </c>
      <c r="M222" s="125">
        <v>2</v>
      </c>
      <c r="N222" s="122" t="s">
        <v>631</v>
      </c>
      <c r="O222" s="125">
        <v>6856.34</v>
      </c>
      <c r="P222" s="122">
        <v>1</v>
      </c>
      <c r="Q222" s="122" t="s">
        <v>632</v>
      </c>
      <c r="R222" s="124">
        <v>41597.634652777801</v>
      </c>
      <c r="S222" s="125">
        <v>-2</v>
      </c>
      <c r="T222" s="122">
        <v>6856.34</v>
      </c>
      <c r="U222" s="122">
        <f t="shared" si="3"/>
        <v>-5.955057870298333</v>
      </c>
      <c r="V222" s="130" t="s">
        <v>4080</v>
      </c>
    </row>
    <row r="223" spans="1:22">
      <c r="A223" s="122" t="s">
        <v>622</v>
      </c>
      <c r="B223" s="122" t="s">
        <v>623</v>
      </c>
      <c r="C223" s="122" t="s">
        <v>624</v>
      </c>
      <c r="D223" s="122" t="s">
        <v>3474</v>
      </c>
      <c r="E223" s="122"/>
      <c r="F223" s="122"/>
      <c r="G223" s="122" t="s">
        <v>79</v>
      </c>
      <c r="H223" s="122" t="s">
        <v>1459</v>
      </c>
      <c r="I223" s="123" t="s">
        <v>1460</v>
      </c>
      <c r="J223" s="122" t="s">
        <v>634</v>
      </c>
      <c r="K223" s="124">
        <v>41607.440081018503</v>
      </c>
      <c r="L223" s="122" t="s">
        <v>630</v>
      </c>
      <c r="M223" s="125">
        <v>2</v>
      </c>
      <c r="N223" s="122"/>
      <c r="O223" s="125">
        <v>990000</v>
      </c>
      <c r="P223" s="122">
        <v>1</v>
      </c>
      <c r="Q223" s="122" t="s">
        <v>632</v>
      </c>
      <c r="R223" s="124">
        <v>41610.663530092599</v>
      </c>
      <c r="S223" s="125">
        <v>-2</v>
      </c>
      <c r="T223" s="122">
        <v>924000</v>
      </c>
      <c r="U223" s="122">
        <f t="shared" si="3"/>
        <v>3.2234490740956971</v>
      </c>
      <c r="V223" s="130" t="s">
        <v>4083</v>
      </c>
    </row>
    <row r="224" spans="1:22">
      <c r="A224" s="122" t="s">
        <v>622</v>
      </c>
      <c r="B224" s="122" t="s">
        <v>623</v>
      </c>
      <c r="C224" s="122" t="s">
        <v>624</v>
      </c>
      <c r="D224" s="122" t="s">
        <v>3476</v>
      </c>
      <c r="E224" s="122"/>
      <c r="F224" s="122"/>
      <c r="G224" s="122" t="s">
        <v>79</v>
      </c>
      <c r="H224" s="122" t="s">
        <v>3478</v>
      </c>
      <c r="I224" s="123" t="s">
        <v>3479</v>
      </c>
      <c r="J224" s="122"/>
      <c r="K224" s="124">
        <v>41584.3335532407</v>
      </c>
      <c r="L224" s="122" t="s">
        <v>630</v>
      </c>
      <c r="M224" s="125">
        <v>1</v>
      </c>
      <c r="N224" s="122"/>
      <c r="O224" s="125">
        <v>0</v>
      </c>
      <c r="P224" s="122">
        <v>1</v>
      </c>
      <c r="Q224" s="122"/>
      <c r="R224" s="122"/>
      <c r="S224" s="122"/>
      <c r="T224" s="122"/>
      <c r="U224" s="122">
        <f t="shared" si="3"/>
        <v>-41584.3335532407</v>
      </c>
      <c r="V224" s="130" t="s">
        <v>4083</v>
      </c>
    </row>
    <row r="225" spans="1:22">
      <c r="A225" s="122" t="s">
        <v>622</v>
      </c>
      <c r="B225" s="122" t="s">
        <v>623</v>
      </c>
      <c r="C225" s="122" t="s">
        <v>624</v>
      </c>
      <c r="D225" s="122" t="s">
        <v>3476</v>
      </c>
      <c r="E225" s="122"/>
      <c r="F225" s="122"/>
      <c r="G225" s="122" t="s">
        <v>79</v>
      </c>
      <c r="H225" s="122" t="s">
        <v>3480</v>
      </c>
      <c r="I225" s="123" t="s">
        <v>3481</v>
      </c>
      <c r="J225" s="122"/>
      <c r="K225" s="124">
        <v>41594.3335532407</v>
      </c>
      <c r="L225" s="122" t="s">
        <v>630</v>
      </c>
      <c r="M225" s="125">
        <v>1</v>
      </c>
      <c r="N225" s="122"/>
      <c r="O225" s="125">
        <v>0</v>
      </c>
      <c r="P225" s="122">
        <v>1</v>
      </c>
      <c r="Q225" s="122"/>
      <c r="R225" s="122"/>
      <c r="S225" s="122"/>
      <c r="T225" s="122"/>
      <c r="U225" s="122">
        <f t="shared" si="3"/>
        <v>-41594.3335532407</v>
      </c>
      <c r="V225" s="130" t="s">
        <v>4083</v>
      </c>
    </row>
    <row r="226" spans="1:22">
      <c r="A226" s="122" t="s">
        <v>622</v>
      </c>
      <c r="B226" s="122" t="s">
        <v>623</v>
      </c>
      <c r="C226" s="122" t="s">
        <v>624</v>
      </c>
      <c r="D226" s="122" t="s">
        <v>3483</v>
      </c>
      <c r="E226" s="122"/>
      <c r="F226" s="122"/>
      <c r="G226" s="122" t="s">
        <v>79</v>
      </c>
      <c r="H226" s="122" t="s">
        <v>3484</v>
      </c>
      <c r="I226" s="123" t="s">
        <v>3485</v>
      </c>
      <c r="J226" s="122" t="s">
        <v>634</v>
      </c>
      <c r="K226" s="124">
        <v>41597.333969907399</v>
      </c>
      <c r="L226" s="122" t="s">
        <v>630</v>
      </c>
      <c r="M226" s="125">
        <v>30</v>
      </c>
      <c r="N226" s="122"/>
      <c r="O226" s="125">
        <v>0</v>
      </c>
      <c r="P226" s="122">
        <v>1</v>
      </c>
      <c r="Q226" s="122" t="s">
        <v>632</v>
      </c>
      <c r="R226" s="124">
        <v>41604.446851851899</v>
      </c>
      <c r="S226" s="125">
        <v>-30</v>
      </c>
      <c r="T226" s="122">
        <v>400950</v>
      </c>
      <c r="U226" s="122">
        <f t="shared" si="3"/>
        <v>7.1128819445002591</v>
      </c>
      <c r="V226" s="130" t="s">
        <v>4083</v>
      </c>
    </row>
    <row r="227" spans="1:22">
      <c r="A227" s="122" t="s">
        <v>622</v>
      </c>
      <c r="B227" s="122" t="s">
        <v>623</v>
      </c>
      <c r="C227" s="122" t="s">
        <v>624</v>
      </c>
      <c r="D227" s="122" t="s">
        <v>3486</v>
      </c>
      <c r="E227" s="122" t="s">
        <v>3487</v>
      </c>
      <c r="F227" s="122">
        <v>1</v>
      </c>
      <c r="G227" s="122" t="s">
        <v>79</v>
      </c>
      <c r="H227" s="122" t="s">
        <v>869</v>
      </c>
      <c r="I227" s="123" t="s">
        <v>870</v>
      </c>
      <c r="J227" s="122"/>
      <c r="K227" s="124">
        <v>41583.385925925897</v>
      </c>
      <c r="L227" s="122" t="s">
        <v>674</v>
      </c>
      <c r="M227" s="125">
        <v>5</v>
      </c>
      <c r="N227" s="122" t="s">
        <v>748</v>
      </c>
      <c r="O227" s="125">
        <v>161975</v>
      </c>
      <c r="P227" s="122">
        <v>1</v>
      </c>
      <c r="Q227" s="122" t="s">
        <v>632</v>
      </c>
      <c r="R227" s="124">
        <v>41579.713425925896</v>
      </c>
      <c r="S227" s="125">
        <v>-5</v>
      </c>
      <c r="T227" s="122">
        <v>161975</v>
      </c>
      <c r="U227" s="122">
        <f t="shared" si="3"/>
        <v>-3.6725000000005821</v>
      </c>
      <c r="V227" s="130" t="s">
        <v>4080</v>
      </c>
    </row>
    <row r="228" spans="1:22">
      <c r="A228" s="122" t="s">
        <v>622</v>
      </c>
      <c r="B228" s="122" t="s">
        <v>623</v>
      </c>
      <c r="C228" s="122" t="s">
        <v>624</v>
      </c>
      <c r="D228" s="122" t="s">
        <v>3486</v>
      </c>
      <c r="E228" s="122"/>
      <c r="F228" s="122"/>
      <c r="G228" s="122" t="s">
        <v>79</v>
      </c>
      <c r="H228" s="122" t="s">
        <v>1934</v>
      </c>
      <c r="I228" s="123" t="s">
        <v>2066</v>
      </c>
      <c r="J228" s="122" t="s">
        <v>634</v>
      </c>
      <c r="K228" s="124">
        <v>41579.333622685197</v>
      </c>
      <c r="L228" s="122" t="s">
        <v>630</v>
      </c>
      <c r="M228" s="125">
        <v>4</v>
      </c>
      <c r="N228" s="122"/>
      <c r="O228" s="125">
        <v>1128567.28</v>
      </c>
      <c r="P228" s="122">
        <v>1</v>
      </c>
      <c r="Q228" s="122" t="s">
        <v>632</v>
      </c>
      <c r="R228" s="124">
        <v>41578.653009259302</v>
      </c>
      <c r="S228" s="125">
        <v>-4</v>
      </c>
      <c r="T228" s="122">
        <v>1128567.28</v>
      </c>
      <c r="U228" s="122">
        <f t="shared" si="3"/>
        <v>-0.68061342589498963</v>
      </c>
      <c r="V228" s="130" t="s">
        <v>4080</v>
      </c>
    </row>
    <row r="229" spans="1:22">
      <c r="A229" s="122" t="s">
        <v>622</v>
      </c>
      <c r="B229" s="122" t="s">
        <v>623</v>
      </c>
      <c r="C229" s="122" t="s">
        <v>624</v>
      </c>
      <c r="D229" s="122" t="s">
        <v>3486</v>
      </c>
      <c r="E229" s="122"/>
      <c r="F229" s="122"/>
      <c r="G229" s="122" t="s">
        <v>79</v>
      </c>
      <c r="H229" s="122" t="s">
        <v>2562</v>
      </c>
      <c r="I229" s="123" t="s">
        <v>2563</v>
      </c>
      <c r="J229" s="122"/>
      <c r="K229" s="124">
        <v>41579.666956018496</v>
      </c>
      <c r="L229" s="122" t="s">
        <v>630</v>
      </c>
      <c r="M229" s="125">
        <v>1</v>
      </c>
      <c r="N229" s="122"/>
      <c r="O229" s="125">
        <v>2352240</v>
      </c>
      <c r="P229" s="122">
        <v>1</v>
      </c>
      <c r="Q229" s="122"/>
      <c r="R229" s="122"/>
      <c r="S229" s="122"/>
      <c r="T229" s="122"/>
      <c r="U229" s="122">
        <f t="shared" si="3"/>
        <v>-41579.666956018496</v>
      </c>
      <c r="V229" s="130" t="s">
        <v>4083</v>
      </c>
    </row>
    <row r="230" spans="1:22">
      <c r="A230" s="122" t="s">
        <v>622</v>
      </c>
      <c r="B230" s="122" t="s">
        <v>623</v>
      </c>
      <c r="C230" s="122" t="s">
        <v>624</v>
      </c>
      <c r="D230" s="122" t="s">
        <v>3488</v>
      </c>
      <c r="E230" s="122" t="s">
        <v>3489</v>
      </c>
      <c r="F230" s="122">
        <v>1</v>
      </c>
      <c r="G230" s="122" t="s">
        <v>79</v>
      </c>
      <c r="H230" s="122" t="s">
        <v>2482</v>
      </c>
      <c r="I230" s="123" t="s">
        <v>2483</v>
      </c>
      <c r="J230" s="122"/>
      <c r="K230" s="124">
        <v>41583.6346990741</v>
      </c>
      <c r="L230" s="122" t="s">
        <v>630</v>
      </c>
      <c r="M230" s="125">
        <v>4</v>
      </c>
      <c r="N230" s="122" t="s">
        <v>631</v>
      </c>
      <c r="O230" s="125">
        <v>1463000</v>
      </c>
      <c r="P230" s="122">
        <v>1</v>
      </c>
      <c r="Q230" s="122" t="s">
        <v>632</v>
      </c>
      <c r="R230" s="124">
        <v>41578.670740740701</v>
      </c>
      <c r="S230" s="125">
        <v>-4</v>
      </c>
      <c r="T230" s="122">
        <v>1463000</v>
      </c>
      <c r="U230" s="122">
        <f t="shared" si="3"/>
        <v>-4.963958333399205</v>
      </c>
      <c r="V230" s="130" t="s">
        <v>4080</v>
      </c>
    </row>
    <row r="231" spans="1:22">
      <c r="A231" s="122" t="s">
        <v>622</v>
      </c>
      <c r="B231" s="122" t="s">
        <v>623</v>
      </c>
      <c r="C231" s="122" t="s">
        <v>624</v>
      </c>
      <c r="D231" s="122" t="s">
        <v>3488</v>
      </c>
      <c r="E231" s="122" t="s">
        <v>3490</v>
      </c>
      <c r="F231" s="122">
        <v>1</v>
      </c>
      <c r="G231" s="122" t="s">
        <v>79</v>
      </c>
      <c r="H231" s="122" t="s">
        <v>2509</v>
      </c>
      <c r="I231" s="123" t="s">
        <v>361</v>
      </c>
      <c r="J231" s="122"/>
      <c r="K231" s="124">
        <v>41583.384328703702</v>
      </c>
      <c r="L231" s="122" t="s">
        <v>674</v>
      </c>
      <c r="M231" s="125">
        <v>416</v>
      </c>
      <c r="N231" s="122" t="s">
        <v>748</v>
      </c>
      <c r="O231" s="125">
        <v>15557667.84</v>
      </c>
      <c r="P231" s="122">
        <v>1</v>
      </c>
      <c r="Q231" s="122" t="s">
        <v>632</v>
      </c>
      <c r="R231" s="124">
        <v>41577.836967592601</v>
      </c>
      <c r="S231" s="125">
        <v>-1248</v>
      </c>
      <c r="T231" s="122">
        <v>46673003.520000003</v>
      </c>
      <c r="U231" s="122">
        <f t="shared" si="3"/>
        <v>-5.5473611111010541</v>
      </c>
      <c r="V231" s="130" t="s">
        <v>4080</v>
      </c>
    </row>
    <row r="232" spans="1:22">
      <c r="A232" s="122" t="s">
        <v>622</v>
      </c>
      <c r="B232" s="122" t="s">
        <v>623</v>
      </c>
      <c r="C232" s="122" t="s">
        <v>624</v>
      </c>
      <c r="D232" s="122" t="s">
        <v>3488</v>
      </c>
      <c r="E232" s="122" t="s">
        <v>3490</v>
      </c>
      <c r="F232" s="122">
        <v>1</v>
      </c>
      <c r="G232" s="122" t="s">
        <v>79</v>
      </c>
      <c r="H232" s="122" t="s">
        <v>2509</v>
      </c>
      <c r="I232" s="123" t="s">
        <v>361</v>
      </c>
      <c r="J232" s="122"/>
      <c r="K232" s="124">
        <v>41583.384328703702</v>
      </c>
      <c r="L232" s="122" t="s">
        <v>674</v>
      </c>
      <c r="M232" s="125">
        <v>416</v>
      </c>
      <c r="N232" s="122" t="s">
        <v>748</v>
      </c>
      <c r="O232" s="125">
        <v>15557667.84</v>
      </c>
      <c r="P232" s="122">
        <v>2</v>
      </c>
      <c r="Q232" s="122" t="s">
        <v>632</v>
      </c>
      <c r="R232" s="124">
        <v>41582.319386574098</v>
      </c>
      <c r="S232" s="125">
        <v>-416</v>
      </c>
      <c r="T232" s="122">
        <v>15557667.84</v>
      </c>
      <c r="U232" s="122">
        <f t="shared" si="3"/>
        <v>-1.0649421296038781</v>
      </c>
      <c r="V232" s="130" t="s">
        <v>4080</v>
      </c>
    </row>
    <row r="233" spans="1:22">
      <c r="A233" s="122" t="s">
        <v>622</v>
      </c>
      <c r="B233" s="122" t="s">
        <v>623</v>
      </c>
      <c r="C233" s="122" t="s">
        <v>624</v>
      </c>
      <c r="D233" s="122" t="s">
        <v>3491</v>
      </c>
      <c r="E233" s="122"/>
      <c r="F233" s="122"/>
      <c r="G233" s="122" t="s">
        <v>79</v>
      </c>
      <c r="H233" s="122" t="s">
        <v>2051</v>
      </c>
      <c r="I233" s="123" t="s">
        <v>2596</v>
      </c>
      <c r="J233" s="122"/>
      <c r="K233" s="124">
        <v>41580.333923611099</v>
      </c>
      <c r="L233" s="122" t="s">
        <v>630</v>
      </c>
      <c r="M233" s="125">
        <v>2</v>
      </c>
      <c r="N233" s="122"/>
      <c r="O233" s="125">
        <v>4704480</v>
      </c>
      <c r="P233" s="122">
        <v>1</v>
      </c>
      <c r="Q233" s="122" t="s">
        <v>632</v>
      </c>
      <c r="R233" s="124">
        <v>41578.671689814801</v>
      </c>
      <c r="S233" s="125">
        <v>-2</v>
      </c>
      <c r="T233" s="122">
        <v>4704480</v>
      </c>
      <c r="U233" s="122">
        <f t="shared" si="3"/>
        <v>-1.6622337962980964</v>
      </c>
      <c r="V233" s="130" t="s">
        <v>4080</v>
      </c>
    </row>
    <row r="234" spans="1:22">
      <c r="A234" s="122" t="s">
        <v>622</v>
      </c>
      <c r="B234" s="122" t="s">
        <v>623</v>
      </c>
      <c r="C234" s="122" t="s">
        <v>624</v>
      </c>
      <c r="D234" s="122" t="s">
        <v>3492</v>
      </c>
      <c r="E234" s="122" t="s">
        <v>3493</v>
      </c>
      <c r="F234" s="122">
        <v>1</v>
      </c>
      <c r="G234" s="122" t="s">
        <v>79</v>
      </c>
      <c r="H234" s="122" t="s">
        <v>2985</v>
      </c>
      <c r="I234" s="123" t="s">
        <v>2986</v>
      </c>
      <c r="J234" s="122"/>
      <c r="K234" s="124">
        <v>41607.668391203697</v>
      </c>
      <c r="L234" s="122" t="s">
        <v>630</v>
      </c>
      <c r="M234" s="125">
        <v>1</v>
      </c>
      <c r="N234" s="122" t="s">
        <v>2639</v>
      </c>
      <c r="O234" s="125">
        <v>1100000</v>
      </c>
      <c r="P234" s="122">
        <v>1</v>
      </c>
      <c r="Q234" s="122" t="s">
        <v>632</v>
      </c>
      <c r="R234" s="124">
        <v>41590.630393518499</v>
      </c>
      <c r="S234" s="125">
        <v>-1</v>
      </c>
      <c r="T234" s="122">
        <v>1100000</v>
      </c>
      <c r="U234" s="122">
        <f t="shared" si="3"/>
        <v>-17.037997685198206</v>
      </c>
      <c r="V234" s="130" t="s">
        <v>4080</v>
      </c>
    </row>
    <row r="235" spans="1:22">
      <c r="A235" s="122" t="s">
        <v>622</v>
      </c>
      <c r="B235" s="122" t="s">
        <v>623</v>
      </c>
      <c r="C235" s="122" t="s">
        <v>624</v>
      </c>
      <c r="D235" s="122" t="s">
        <v>3495</v>
      </c>
      <c r="E235" s="122"/>
      <c r="F235" s="122"/>
      <c r="G235" s="122" t="s">
        <v>79</v>
      </c>
      <c r="H235" s="122" t="s">
        <v>783</v>
      </c>
      <c r="I235" s="123" t="s">
        <v>466</v>
      </c>
      <c r="J235" s="122"/>
      <c r="K235" s="124">
        <v>41579.375625000001</v>
      </c>
      <c r="L235" s="122" t="s">
        <v>630</v>
      </c>
      <c r="M235" s="125">
        <v>1</v>
      </c>
      <c r="N235" s="122"/>
      <c r="O235" s="125">
        <v>124093</v>
      </c>
      <c r="P235" s="122">
        <v>1</v>
      </c>
      <c r="Q235" s="122" t="s">
        <v>632</v>
      </c>
      <c r="R235" s="124">
        <v>41578.664131944402</v>
      </c>
      <c r="S235" s="125">
        <v>-1</v>
      </c>
      <c r="T235" s="122">
        <v>124093</v>
      </c>
      <c r="U235" s="122">
        <f t="shared" si="3"/>
        <v>-0.71149305559811182</v>
      </c>
      <c r="V235" s="130" t="s">
        <v>4080</v>
      </c>
    </row>
    <row r="236" spans="1:22">
      <c r="A236" s="122" t="s">
        <v>622</v>
      </c>
      <c r="B236" s="122" t="s">
        <v>623</v>
      </c>
      <c r="C236" s="122" t="s">
        <v>624</v>
      </c>
      <c r="D236" s="122" t="s">
        <v>3496</v>
      </c>
      <c r="E236" s="122"/>
      <c r="F236" s="122"/>
      <c r="G236" s="122" t="s">
        <v>79</v>
      </c>
      <c r="H236" s="122" t="s">
        <v>3497</v>
      </c>
      <c r="I236" s="123" t="s">
        <v>3498</v>
      </c>
      <c r="J236" s="122" t="s">
        <v>634</v>
      </c>
      <c r="K236" s="124">
        <v>41596.331192129597</v>
      </c>
      <c r="L236" s="122" t="s">
        <v>630</v>
      </c>
      <c r="M236" s="125">
        <v>12</v>
      </c>
      <c r="N236" s="122"/>
      <c r="O236" s="125">
        <v>78375000</v>
      </c>
      <c r="P236" s="122">
        <v>1</v>
      </c>
      <c r="Q236" s="122" t="s">
        <v>632</v>
      </c>
      <c r="R236" s="124">
        <v>41592.393032407403</v>
      </c>
      <c r="S236" s="125">
        <v>-12</v>
      </c>
      <c r="T236" s="122">
        <v>78375000</v>
      </c>
      <c r="U236" s="122">
        <f t="shared" si="3"/>
        <v>-3.9381597221945412</v>
      </c>
      <c r="V236" s="130" t="s">
        <v>4080</v>
      </c>
    </row>
    <row r="237" spans="1:22">
      <c r="A237" s="122" t="s">
        <v>622</v>
      </c>
      <c r="B237" s="122" t="s">
        <v>623</v>
      </c>
      <c r="C237" s="122" t="s">
        <v>624</v>
      </c>
      <c r="D237" s="122" t="s">
        <v>3499</v>
      </c>
      <c r="E237" s="122"/>
      <c r="F237" s="122"/>
      <c r="G237" s="122" t="s">
        <v>79</v>
      </c>
      <c r="H237" s="122" t="s">
        <v>2416</v>
      </c>
      <c r="I237" s="123" t="s">
        <v>2417</v>
      </c>
      <c r="J237" s="122"/>
      <c r="K237" s="124">
        <v>41579.611134259299</v>
      </c>
      <c r="L237" s="122" t="s">
        <v>630</v>
      </c>
      <c r="M237" s="125">
        <v>1</v>
      </c>
      <c r="N237" s="122"/>
      <c r="O237" s="125">
        <v>621500</v>
      </c>
      <c r="P237" s="122">
        <v>1</v>
      </c>
      <c r="Q237" s="122" t="s">
        <v>632</v>
      </c>
      <c r="R237" s="124">
        <v>41579.712696759299</v>
      </c>
      <c r="S237" s="125">
        <v>-1</v>
      </c>
      <c r="T237" s="122">
        <v>621500</v>
      </c>
      <c r="U237" s="122">
        <f t="shared" si="3"/>
        <v>0.1015625</v>
      </c>
      <c r="V237" s="130" t="s">
        <v>4080</v>
      </c>
    </row>
    <row r="238" spans="1:22">
      <c r="A238" s="122" t="s">
        <v>622</v>
      </c>
      <c r="B238" s="122" t="s">
        <v>623</v>
      </c>
      <c r="C238" s="122" t="s">
        <v>624</v>
      </c>
      <c r="D238" s="122" t="s">
        <v>3499</v>
      </c>
      <c r="E238" s="122"/>
      <c r="F238" s="122"/>
      <c r="G238" s="122" t="s">
        <v>79</v>
      </c>
      <c r="H238" s="122" t="s">
        <v>3500</v>
      </c>
      <c r="I238" s="123" t="s">
        <v>3501</v>
      </c>
      <c r="J238" s="122" t="s">
        <v>634</v>
      </c>
      <c r="K238" s="124">
        <v>41600.666689814803</v>
      </c>
      <c r="L238" s="122" t="s">
        <v>630</v>
      </c>
      <c r="M238" s="125">
        <v>2</v>
      </c>
      <c r="N238" s="122"/>
      <c r="O238" s="125">
        <v>0</v>
      </c>
      <c r="P238" s="122">
        <v>1</v>
      </c>
      <c r="Q238" s="122"/>
      <c r="R238" s="122"/>
      <c r="S238" s="122"/>
      <c r="T238" s="122"/>
      <c r="U238" s="122">
        <f t="shared" si="3"/>
        <v>-41600.666689814803</v>
      </c>
      <c r="V238" s="130" t="s">
        <v>4083</v>
      </c>
    </row>
    <row r="239" spans="1:22">
      <c r="A239" s="122" t="s">
        <v>622</v>
      </c>
      <c r="B239" s="122" t="s">
        <v>623</v>
      </c>
      <c r="C239" s="122" t="s">
        <v>624</v>
      </c>
      <c r="D239" s="122" t="s">
        <v>3502</v>
      </c>
      <c r="E239" s="122"/>
      <c r="F239" s="122"/>
      <c r="G239" s="122" t="s">
        <v>79</v>
      </c>
      <c r="H239" s="122" t="s">
        <v>738</v>
      </c>
      <c r="I239" s="123" t="s">
        <v>739</v>
      </c>
      <c r="J239" s="122" t="s">
        <v>634</v>
      </c>
      <c r="K239" s="124">
        <v>41582.322928240697</v>
      </c>
      <c r="L239" s="122" t="s">
        <v>630</v>
      </c>
      <c r="M239" s="125">
        <v>1</v>
      </c>
      <c r="N239" s="122"/>
      <c r="O239" s="125">
        <v>1742770.41</v>
      </c>
      <c r="P239" s="122">
        <v>1</v>
      </c>
      <c r="Q239" s="122" t="s">
        <v>632</v>
      </c>
      <c r="R239" s="124">
        <v>41582.393541666701</v>
      </c>
      <c r="S239" s="125">
        <v>-1</v>
      </c>
      <c r="T239" s="122">
        <v>1742770.41</v>
      </c>
      <c r="U239" s="122">
        <f t="shared" si="3"/>
        <v>7.061342600354692E-2</v>
      </c>
      <c r="V239" s="130" t="s">
        <v>4080</v>
      </c>
    </row>
    <row r="240" spans="1:22">
      <c r="A240" s="122" t="s">
        <v>622</v>
      </c>
      <c r="B240" s="122" t="s">
        <v>623</v>
      </c>
      <c r="C240" s="122" t="s">
        <v>624</v>
      </c>
      <c r="D240" s="122" t="s">
        <v>3503</v>
      </c>
      <c r="E240" s="122"/>
      <c r="F240" s="122"/>
      <c r="G240" s="122" t="s">
        <v>79</v>
      </c>
      <c r="H240" s="122" t="s">
        <v>1117</v>
      </c>
      <c r="I240" s="123" t="s">
        <v>2979</v>
      </c>
      <c r="J240" s="122" t="s">
        <v>634</v>
      </c>
      <c r="K240" s="124">
        <v>41589.3754050926</v>
      </c>
      <c r="L240" s="122" t="s">
        <v>630</v>
      </c>
      <c r="M240" s="125">
        <v>10</v>
      </c>
      <c r="N240" s="122"/>
      <c r="O240" s="125">
        <v>155138.4</v>
      </c>
      <c r="P240" s="122">
        <v>1</v>
      </c>
      <c r="Q240" s="122" t="s">
        <v>632</v>
      </c>
      <c r="R240" s="124">
        <v>41585.639803240701</v>
      </c>
      <c r="S240" s="125">
        <v>-10</v>
      </c>
      <c r="T240" s="122">
        <v>155138.4</v>
      </c>
      <c r="U240" s="122">
        <f t="shared" si="3"/>
        <v>-3.7356018518985366</v>
      </c>
      <c r="V240" s="130" t="s">
        <v>4080</v>
      </c>
    </row>
    <row r="241" spans="1:22">
      <c r="A241" s="122" t="s">
        <v>622</v>
      </c>
      <c r="B241" s="122" t="s">
        <v>623</v>
      </c>
      <c r="C241" s="122" t="s">
        <v>624</v>
      </c>
      <c r="D241" s="122" t="s">
        <v>3503</v>
      </c>
      <c r="E241" s="122"/>
      <c r="F241" s="122"/>
      <c r="G241" s="122" t="s">
        <v>79</v>
      </c>
      <c r="H241" s="122" t="s">
        <v>1115</v>
      </c>
      <c r="I241" s="123" t="s">
        <v>1116</v>
      </c>
      <c r="J241" s="122"/>
      <c r="K241" s="124">
        <v>41589.3754050926</v>
      </c>
      <c r="L241" s="122" t="s">
        <v>630</v>
      </c>
      <c r="M241" s="125">
        <v>20</v>
      </c>
      <c r="N241" s="122"/>
      <c r="O241" s="125">
        <v>231372.6</v>
      </c>
      <c r="P241" s="122">
        <v>1</v>
      </c>
      <c r="Q241" s="122" t="s">
        <v>632</v>
      </c>
      <c r="R241" s="124">
        <v>41585.639803240701</v>
      </c>
      <c r="S241" s="125">
        <v>-20</v>
      </c>
      <c r="T241" s="122">
        <v>231372.6</v>
      </c>
      <c r="U241" s="122">
        <f t="shared" si="3"/>
        <v>-3.7356018518985366</v>
      </c>
      <c r="V241" s="130" t="s">
        <v>4080</v>
      </c>
    </row>
    <row r="242" spans="1:22">
      <c r="A242" s="122" t="s">
        <v>622</v>
      </c>
      <c r="B242" s="122" t="s">
        <v>623</v>
      </c>
      <c r="C242" s="122" t="s">
        <v>624</v>
      </c>
      <c r="D242" s="122" t="s">
        <v>3504</v>
      </c>
      <c r="E242" s="122"/>
      <c r="F242" s="122"/>
      <c r="G242" s="122" t="s">
        <v>79</v>
      </c>
      <c r="H242" s="122" t="s">
        <v>3505</v>
      </c>
      <c r="I242" s="123" t="s">
        <v>3506</v>
      </c>
      <c r="J242" s="122" t="s">
        <v>634</v>
      </c>
      <c r="K242" s="124">
        <v>41593.541666666701</v>
      </c>
      <c r="L242" s="122" t="s">
        <v>630</v>
      </c>
      <c r="M242" s="125">
        <v>1</v>
      </c>
      <c r="N242" s="122"/>
      <c r="O242" s="125">
        <v>2134000</v>
      </c>
      <c r="P242" s="122">
        <v>1</v>
      </c>
      <c r="Q242" s="122" t="s">
        <v>632</v>
      </c>
      <c r="R242" s="124">
        <v>41592.613587963002</v>
      </c>
      <c r="S242" s="125">
        <v>-1</v>
      </c>
      <c r="T242" s="122">
        <v>2134000</v>
      </c>
      <c r="U242" s="122">
        <f t="shared" si="3"/>
        <v>-0.92807870369870216</v>
      </c>
      <c r="V242" s="130" t="s">
        <v>4080</v>
      </c>
    </row>
    <row r="243" spans="1:22">
      <c r="A243" s="122" t="s">
        <v>622</v>
      </c>
      <c r="B243" s="122" t="s">
        <v>623</v>
      </c>
      <c r="C243" s="122" t="s">
        <v>624</v>
      </c>
      <c r="D243" s="122" t="s">
        <v>3507</v>
      </c>
      <c r="E243" s="122"/>
      <c r="F243" s="122"/>
      <c r="G243" s="122" t="s">
        <v>79</v>
      </c>
      <c r="H243" s="122" t="s">
        <v>1087</v>
      </c>
      <c r="I243" s="123" t="s">
        <v>502</v>
      </c>
      <c r="J243" s="122" t="s">
        <v>634</v>
      </c>
      <c r="K243" s="124">
        <v>41597.458333333299</v>
      </c>
      <c r="L243" s="122" t="s">
        <v>630</v>
      </c>
      <c r="M243" s="125">
        <v>20</v>
      </c>
      <c r="N243" s="122"/>
      <c r="O243" s="125">
        <v>455400</v>
      </c>
      <c r="P243" s="122">
        <v>1</v>
      </c>
      <c r="Q243" s="122" t="s">
        <v>632</v>
      </c>
      <c r="R243" s="124">
        <v>41597.600532407399</v>
      </c>
      <c r="S243" s="125">
        <v>-20</v>
      </c>
      <c r="T243" s="122">
        <v>455400</v>
      </c>
      <c r="U243" s="122">
        <f t="shared" si="3"/>
        <v>0.14219907410006272</v>
      </c>
      <c r="V243" s="130" t="s">
        <v>4080</v>
      </c>
    </row>
    <row r="244" spans="1:22">
      <c r="A244" s="122" t="s">
        <v>622</v>
      </c>
      <c r="B244" s="122" t="s">
        <v>623</v>
      </c>
      <c r="C244" s="122" t="s">
        <v>624</v>
      </c>
      <c r="D244" s="122" t="s">
        <v>3508</v>
      </c>
      <c r="E244" s="122"/>
      <c r="F244" s="122"/>
      <c r="G244" s="122" t="s">
        <v>79</v>
      </c>
      <c r="H244" s="122" t="s">
        <v>3071</v>
      </c>
      <c r="I244" s="123" t="s">
        <v>3072</v>
      </c>
      <c r="J244" s="122"/>
      <c r="K244" s="124">
        <v>41588.379988425899</v>
      </c>
      <c r="L244" s="122" t="s">
        <v>630</v>
      </c>
      <c r="M244" s="125">
        <v>1</v>
      </c>
      <c r="N244" s="122"/>
      <c r="O244" s="125">
        <v>0</v>
      </c>
      <c r="P244" s="122">
        <v>1</v>
      </c>
      <c r="Q244" s="122" t="s">
        <v>632</v>
      </c>
      <c r="R244" s="124">
        <v>41586.327523148102</v>
      </c>
      <c r="S244" s="125">
        <v>-1</v>
      </c>
      <c r="T244" s="122">
        <v>4590000</v>
      </c>
      <c r="U244" s="122">
        <f t="shared" si="3"/>
        <v>-2.0524652777967276</v>
      </c>
      <c r="V244" s="130" t="s">
        <v>4080</v>
      </c>
    </row>
    <row r="245" spans="1:22">
      <c r="A245" s="122" t="s">
        <v>622</v>
      </c>
      <c r="B245" s="122" t="s">
        <v>623</v>
      </c>
      <c r="C245" s="122" t="s">
        <v>624</v>
      </c>
      <c r="D245" s="122" t="s">
        <v>3509</v>
      </c>
      <c r="E245" s="122" t="s">
        <v>3510</v>
      </c>
      <c r="F245" s="122">
        <v>1</v>
      </c>
      <c r="G245" s="122" t="s">
        <v>79</v>
      </c>
      <c r="H245" s="122" t="s">
        <v>2408</v>
      </c>
      <c r="I245" s="123" t="s">
        <v>2409</v>
      </c>
      <c r="J245" s="122"/>
      <c r="K245" s="124">
        <v>41587.399085648103</v>
      </c>
      <c r="L245" s="122" t="s">
        <v>630</v>
      </c>
      <c r="M245" s="125">
        <v>1</v>
      </c>
      <c r="N245" s="122" t="s">
        <v>631</v>
      </c>
      <c r="O245" s="125">
        <v>4777740</v>
      </c>
      <c r="P245" s="122">
        <v>1</v>
      </c>
      <c r="Q245" s="122" t="s">
        <v>632</v>
      </c>
      <c r="R245" s="124">
        <v>41586.445509259298</v>
      </c>
      <c r="S245" s="125">
        <v>-1</v>
      </c>
      <c r="T245" s="122">
        <v>4777740</v>
      </c>
      <c r="U245" s="122">
        <f t="shared" si="3"/>
        <v>-0.95357638880523155</v>
      </c>
      <c r="V245" s="130" t="s">
        <v>4080</v>
      </c>
    </row>
    <row r="246" spans="1:22">
      <c r="A246" s="122" t="s">
        <v>622</v>
      </c>
      <c r="B246" s="122" t="s">
        <v>623</v>
      </c>
      <c r="C246" s="122" t="s">
        <v>624</v>
      </c>
      <c r="D246" s="122" t="s">
        <v>3509</v>
      </c>
      <c r="E246" s="122" t="s">
        <v>3511</v>
      </c>
      <c r="F246" s="122">
        <v>1</v>
      </c>
      <c r="G246" s="122" t="s">
        <v>79</v>
      </c>
      <c r="H246" s="122" t="s">
        <v>2509</v>
      </c>
      <c r="I246" s="123" t="s">
        <v>361</v>
      </c>
      <c r="J246" s="122"/>
      <c r="K246" s="124">
        <v>41591.6668055556</v>
      </c>
      <c r="L246" s="122" t="s">
        <v>674</v>
      </c>
      <c r="M246" s="125">
        <v>75</v>
      </c>
      <c r="N246" s="122" t="s">
        <v>748</v>
      </c>
      <c r="O246" s="125">
        <v>2804868</v>
      </c>
      <c r="P246" s="122">
        <v>1</v>
      </c>
      <c r="Q246" s="122" t="s">
        <v>632</v>
      </c>
      <c r="R246" s="124">
        <v>41589.664594907401</v>
      </c>
      <c r="S246" s="125">
        <v>-75</v>
      </c>
      <c r="T246" s="122">
        <v>2804868</v>
      </c>
      <c r="U246" s="122">
        <f t="shared" si="3"/>
        <v>-2.0022106481992523</v>
      </c>
      <c r="V246" s="130" t="s">
        <v>4080</v>
      </c>
    </row>
    <row r="247" spans="1:22">
      <c r="A247" s="122" t="s">
        <v>622</v>
      </c>
      <c r="B247" s="122" t="s">
        <v>623</v>
      </c>
      <c r="C247" s="122" t="s">
        <v>624</v>
      </c>
      <c r="D247" s="122" t="s">
        <v>3509</v>
      </c>
      <c r="E247" s="122"/>
      <c r="F247" s="122"/>
      <c r="G247" s="122" t="s">
        <v>79</v>
      </c>
      <c r="H247" s="122" t="s">
        <v>2490</v>
      </c>
      <c r="I247" s="123" t="s">
        <v>2491</v>
      </c>
      <c r="J247" s="122"/>
      <c r="K247" s="124">
        <v>41586.383298611101</v>
      </c>
      <c r="L247" s="122" t="s">
        <v>630</v>
      </c>
      <c r="M247" s="125">
        <v>1</v>
      </c>
      <c r="N247" s="122"/>
      <c r="O247" s="125">
        <v>46805000</v>
      </c>
      <c r="P247" s="122">
        <v>1</v>
      </c>
      <c r="Q247" s="122" t="s">
        <v>632</v>
      </c>
      <c r="R247" s="124">
        <v>41585.438425925902</v>
      </c>
      <c r="S247" s="125">
        <v>-1</v>
      </c>
      <c r="T247" s="122">
        <v>46805000</v>
      </c>
      <c r="U247" s="122">
        <f t="shared" si="3"/>
        <v>-0.94487268519878853</v>
      </c>
      <c r="V247" s="130" t="s">
        <v>4080</v>
      </c>
    </row>
    <row r="248" spans="1:22">
      <c r="A248" s="122" t="s">
        <v>622</v>
      </c>
      <c r="B248" s="122" t="s">
        <v>623</v>
      </c>
      <c r="C248" s="122" t="s">
        <v>624</v>
      </c>
      <c r="D248" s="122" t="s">
        <v>3525</v>
      </c>
      <c r="E248" s="122" t="s">
        <v>3526</v>
      </c>
      <c r="F248" s="122">
        <v>1</v>
      </c>
      <c r="G248" s="122" t="s">
        <v>79</v>
      </c>
      <c r="H248" s="122" t="s">
        <v>732</v>
      </c>
      <c r="I248" s="123" t="s">
        <v>1393</v>
      </c>
      <c r="J248" s="122" t="s">
        <v>634</v>
      </c>
      <c r="K248" s="124">
        <v>41583.6252662037</v>
      </c>
      <c r="L248" s="122" t="s">
        <v>630</v>
      </c>
      <c r="M248" s="125">
        <v>5</v>
      </c>
      <c r="N248" s="122" t="s">
        <v>656</v>
      </c>
      <c r="O248" s="125">
        <v>217066.65</v>
      </c>
      <c r="P248" s="122">
        <v>1</v>
      </c>
      <c r="Q248" s="122" t="s">
        <v>632</v>
      </c>
      <c r="R248" s="124">
        <v>41582.394398148099</v>
      </c>
      <c r="S248" s="125">
        <v>-5</v>
      </c>
      <c r="T248" s="122">
        <v>217066.65</v>
      </c>
      <c r="U248" s="122">
        <f t="shared" si="3"/>
        <v>-1.2308680556016043</v>
      </c>
      <c r="V248" s="130" t="s">
        <v>4080</v>
      </c>
    </row>
    <row r="249" spans="1:22">
      <c r="A249" s="122" t="s">
        <v>622</v>
      </c>
      <c r="B249" s="122" t="s">
        <v>623</v>
      </c>
      <c r="C249" s="122" t="s">
        <v>624</v>
      </c>
      <c r="D249" s="122" t="s">
        <v>3527</v>
      </c>
      <c r="E249" s="122" t="s">
        <v>3528</v>
      </c>
      <c r="F249" s="122">
        <v>1</v>
      </c>
      <c r="G249" s="122" t="s">
        <v>79</v>
      </c>
      <c r="H249" s="122" t="s">
        <v>3334</v>
      </c>
      <c r="I249" s="123" t="s">
        <v>337</v>
      </c>
      <c r="J249" s="122" t="s">
        <v>634</v>
      </c>
      <c r="K249" s="124">
        <v>41591.625</v>
      </c>
      <c r="L249" s="122" t="s">
        <v>630</v>
      </c>
      <c r="M249" s="125">
        <v>3</v>
      </c>
      <c r="N249" s="122" t="s">
        <v>3336</v>
      </c>
      <c r="O249" s="125">
        <v>0</v>
      </c>
      <c r="P249" s="122">
        <v>1</v>
      </c>
      <c r="Q249" s="122"/>
      <c r="R249" s="122"/>
      <c r="S249" s="122"/>
      <c r="T249" s="122"/>
      <c r="U249" s="122">
        <f t="shared" si="3"/>
        <v>-41591.625</v>
      </c>
      <c r="V249" s="130" t="s">
        <v>4083</v>
      </c>
    </row>
    <row r="250" spans="1:22">
      <c r="A250" s="122" t="s">
        <v>622</v>
      </c>
      <c r="B250" s="122" t="s">
        <v>623</v>
      </c>
      <c r="C250" s="122" t="s">
        <v>624</v>
      </c>
      <c r="D250" s="122" t="s">
        <v>3527</v>
      </c>
      <c r="E250" s="122" t="s">
        <v>3531</v>
      </c>
      <c r="F250" s="122">
        <v>1</v>
      </c>
      <c r="G250" s="122" t="s">
        <v>79</v>
      </c>
      <c r="H250" s="122" t="s">
        <v>3334</v>
      </c>
      <c r="I250" s="123" t="s">
        <v>337</v>
      </c>
      <c r="J250" s="122" t="s">
        <v>634</v>
      </c>
      <c r="K250" s="124">
        <v>41593.625</v>
      </c>
      <c r="L250" s="122" t="s">
        <v>630</v>
      </c>
      <c r="M250" s="125">
        <v>3</v>
      </c>
      <c r="N250" s="122" t="s">
        <v>3336</v>
      </c>
      <c r="O250" s="125">
        <v>0</v>
      </c>
      <c r="P250" s="122">
        <v>1</v>
      </c>
      <c r="Q250" s="122"/>
      <c r="R250" s="122"/>
      <c r="S250" s="122"/>
      <c r="T250" s="122"/>
      <c r="U250" s="122">
        <f t="shared" si="3"/>
        <v>-41593.625</v>
      </c>
      <c r="V250" s="130" t="s">
        <v>4083</v>
      </c>
    </row>
    <row r="251" spans="1:22">
      <c r="A251" s="122" t="s">
        <v>622</v>
      </c>
      <c r="B251" s="122" t="s">
        <v>623</v>
      </c>
      <c r="C251" s="122" t="s">
        <v>624</v>
      </c>
      <c r="D251" s="122" t="s">
        <v>3527</v>
      </c>
      <c r="E251" s="122" t="s">
        <v>3532</v>
      </c>
      <c r="F251" s="122">
        <v>1</v>
      </c>
      <c r="G251" s="122" t="s">
        <v>79</v>
      </c>
      <c r="H251" s="122" t="s">
        <v>3334</v>
      </c>
      <c r="I251" s="123" t="s">
        <v>337</v>
      </c>
      <c r="J251" s="122" t="s">
        <v>634</v>
      </c>
      <c r="K251" s="124">
        <v>41595.625</v>
      </c>
      <c r="L251" s="122" t="s">
        <v>630</v>
      </c>
      <c r="M251" s="125">
        <v>3</v>
      </c>
      <c r="N251" s="122" t="s">
        <v>3336</v>
      </c>
      <c r="O251" s="125">
        <v>0</v>
      </c>
      <c r="P251" s="122">
        <v>1</v>
      </c>
      <c r="Q251" s="122"/>
      <c r="R251" s="122"/>
      <c r="S251" s="122"/>
      <c r="T251" s="122"/>
      <c r="U251" s="122">
        <f t="shared" si="3"/>
        <v>-41595.625</v>
      </c>
      <c r="V251" s="130" t="s">
        <v>4083</v>
      </c>
    </row>
    <row r="252" spans="1:22">
      <c r="A252" s="122" t="s">
        <v>622</v>
      </c>
      <c r="B252" s="122" t="s">
        <v>623</v>
      </c>
      <c r="C252" s="122" t="s">
        <v>624</v>
      </c>
      <c r="D252" s="122" t="s">
        <v>3527</v>
      </c>
      <c r="E252" s="122" t="s">
        <v>3533</v>
      </c>
      <c r="F252" s="122">
        <v>1</v>
      </c>
      <c r="G252" s="122" t="s">
        <v>79</v>
      </c>
      <c r="H252" s="122" t="s">
        <v>2551</v>
      </c>
      <c r="I252" s="123" t="s">
        <v>373</v>
      </c>
      <c r="J252" s="122"/>
      <c r="K252" s="124">
        <v>41592.3285300926</v>
      </c>
      <c r="L252" s="122" t="s">
        <v>630</v>
      </c>
      <c r="M252" s="125">
        <v>250</v>
      </c>
      <c r="N252" s="122" t="s">
        <v>656</v>
      </c>
      <c r="O252" s="125">
        <v>1900000</v>
      </c>
      <c r="P252" s="122">
        <v>1</v>
      </c>
      <c r="Q252" s="122" t="s">
        <v>632</v>
      </c>
      <c r="R252" s="124">
        <v>41585.4370023148</v>
      </c>
      <c r="S252" s="125">
        <v>-100</v>
      </c>
      <c r="T252" s="122">
        <v>760000</v>
      </c>
      <c r="U252" s="122">
        <f t="shared" si="3"/>
        <v>-6.891527777799638</v>
      </c>
      <c r="V252" s="130" t="s">
        <v>4080</v>
      </c>
    </row>
    <row r="253" spans="1:22">
      <c r="A253" s="122" t="s">
        <v>622</v>
      </c>
      <c r="B253" s="122" t="s">
        <v>623</v>
      </c>
      <c r="C253" s="122" t="s">
        <v>624</v>
      </c>
      <c r="D253" s="122" t="s">
        <v>3527</v>
      </c>
      <c r="E253" s="122" t="s">
        <v>3534</v>
      </c>
      <c r="F253" s="122">
        <v>1</v>
      </c>
      <c r="G253" s="122" t="s">
        <v>79</v>
      </c>
      <c r="H253" s="122" t="s">
        <v>1913</v>
      </c>
      <c r="I253" s="123" t="s">
        <v>1914</v>
      </c>
      <c r="J253" s="122"/>
      <c r="K253" s="124">
        <v>41589.707210648201</v>
      </c>
      <c r="L253" s="122" t="s">
        <v>655</v>
      </c>
      <c r="M253" s="125">
        <v>11</v>
      </c>
      <c r="N253" s="122" t="s">
        <v>906</v>
      </c>
      <c r="O253" s="125">
        <v>11495000</v>
      </c>
      <c r="P253" s="122">
        <v>1</v>
      </c>
      <c r="Q253" s="122" t="s">
        <v>632</v>
      </c>
      <c r="R253" s="124">
        <v>41606.482962962997</v>
      </c>
      <c r="S253" s="125">
        <v>-28</v>
      </c>
      <c r="T253" s="122">
        <v>23334146.079999998</v>
      </c>
      <c r="U253" s="122">
        <f t="shared" si="3"/>
        <v>16.775752314795682</v>
      </c>
      <c r="V253" s="130" t="s">
        <v>4083</v>
      </c>
    </row>
    <row r="254" spans="1:22">
      <c r="A254" s="122" t="s">
        <v>622</v>
      </c>
      <c r="B254" s="122" t="s">
        <v>623</v>
      </c>
      <c r="C254" s="122" t="s">
        <v>624</v>
      </c>
      <c r="D254" s="122" t="s">
        <v>3527</v>
      </c>
      <c r="E254" s="122" t="s">
        <v>3534</v>
      </c>
      <c r="F254" s="122">
        <v>2</v>
      </c>
      <c r="G254" s="122" t="s">
        <v>79</v>
      </c>
      <c r="H254" s="122" t="s">
        <v>3124</v>
      </c>
      <c r="I254" s="123" t="s">
        <v>3125</v>
      </c>
      <c r="J254" s="122"/>
      <c r="K254" s="124">
        <v>41589.707210648201</v>
      </c>
      <c r="L254" s="122" t="s">
        <v>655</v>
      </c>
      <c r="M254" s="125">
        <v>1</v>
      </c>
      <c r="N254" s="122" t="s">
        <v>906</v>
      </c>
      <c r="O254" s="125">
        <v>363000</v>
      </c>
      <c r="P254" s="122">
        <v>1</v>
      </c>
      <c r="Q254" s="122" t="s">
        <v>632</v>
      </c>
      <c r="R254" s="124">
        <v>41606.482962962997</v>
      </c>
      <c r="S254" s="125">
        <v>-4</v>
      </c>
      <c r="T254" s="122">
        <v>1339361</v>
      </c>
      <c r="U254" s="122">
        <f t="shared" si="3"/>
        <v>16.775752314795682</v>
      </c>
      <c r="V254" s="130" t="s">
        <v>4083</v>
      </c>
    </row>
    <row r="255" spans="1:22">
      <c r="A255" s="122" t="s">
        <v>622</v>
      </c>
      <c r="B255" s="122" t="s">
        <v>623</v>
      </c>
      <c r="C255" s="122" t="s">
        <v>624</v>
      </c>
      <c r="D255" s="122" t="s">
        <v>3527</v>
      </c>
      <c r="E255" s="122" t="s">
        <v>3121</v>
      </c>
      <c r="F255" s="122">
        <v>1</v>
      </c>
      <c r="G255" s="122" t="s">
        <v>79</v>
      </c>
      <c r="H255" s="122" t="s">
        <v>2822</v>
      </c>
      <c r="I255" s="123" t="s">
        <v>2823</v>
      </c>
      <c r="J255" s="122" t="s">
        <v>634</v>
      </c>
      <c r="K255" s="124">
        <v>41600.710381944402</v>
      </c>
      <c r="L255" s="122" t="s">
        <v>630</v>
      </c>
      <c r="M255" s="125">
        <v>2000</v>
      </c>
      <c r="N255" s="122" t="s">
        <v>3122</v>
      </c>
      <c r="O255" s="125">
        <v>33440000</v>
      </c>
      <c r="P255" s="122">
        <v>1</v>
      </c>
      <c r="Q255" s="122" t="s">
        <v>632</v>
      </c>
      <c r="R255" s="124">
        <v>41597.326018518499</v>
      </c>
      <c r="S255" s="125">
        <v>-2000</v>
      </c>
      <c r="T255" s="122">
        <v>33440000</v>
      </c>
      <c r="U255" s="122">
        <f t="shared" si="3"/>
        <v>-3.3843634259028477</v>
      </c>
      <c r="V255" s="130" t="s">
        <v>4080</v>
      </c>
    </row>
    <row r="256" spans="1:22">
      <c r="A256" s="122" t="s">
        <v>622</v>
      </c>
      <c r="B256" s="122" t="s">
        <v>623</v>
      </c>
      <c r="C256" s="122" t="s">
        <v>624</v>
      </c>
      <c r="D256" s="122" t="s">
        <v>3527</v>
      </c>
      <c r="E256" s="122" t="s">
        <v>3535</v>
      </c>
      <c r="F256" s="122">
        <v>2</v>
      </c>
      <c r="G256" s="122" t="s">
        <v>1017</v>
      </c>
      <c r="H256" s="122" t="s">
        <v>3536</v>
      </c>
      <c r="I256" s="123" t="s">
        <v>3537</v>
      </c>
      <c r="J256" s="122"/>
      <c r="K256" s="124">
        <v>41596.359629629602</v>
      </c>
      <c r="L256" s="122"/>
      <c r="M256" s="125">
        <v>1</v>
      </c>
      <c r="N256" s="122"/>
      <c r="O256" s="125">
        <v>0</v>
      </c>
      <c r="P256" s="122">
        <v>1</v>
      </c>
      <c r="Q256" s="122"/>
      <c r="R256" s="122"/>
      <c r="S256" s="122"/>
      <c r="T256" s="122"/>
      <c r="U256" s="122">
        <f t="shared" si="3"/>
        <v>-41596.359629629602</v>
      </c>
      <c r="V256" s="130" t="s">
        <v>4083</v>
      </c>
    </row>
    <row r="257" spans="1:22">
      <c r="A257" s="122" t="s">
        <v>622</v>
      </c>
      <c r="B257" s="122" t="s">
        <v>623</v>
      </c>
      <c r="C257" s="122" t="s">
        <v>624</v>
      </c>
      <c r="D257" s="122" t="s">
        <v>3527</v>
      </c>
      <c r="E257" s="122" t="s">
        <v>3535</v>
      </c>
      <c r="F257" s="122">
        <v>3</v>
      </c>
      <c r="G257" s="122" t="s">
        <v>79</v>
      </c>
      <c r="H257" s="122" t="s">
        <v>3538</v>
      </c>
      <c r="I257" s="123" t="s">
        <v>3539</v>
      </c>
      <c r="J257" s="122"/>
      <c r="K257" s="124">
        <v>41596.359629629602</v>
      </c>
      <c r="L257" s="122" t="s">
        <v>630</v>
      </c>
      <c r="M257" s="125">
        <v>1</v>
      </c>
      <c r="N257" s="122" t="s">
        <v>725</v>
      </c>
      <c r="O257" s="125">
        <v>388000</v>
      </c>
      <c r="P257" s="122">
        <v>1</v>
      </c>
      <c r="Q257" s="122" t="s">
        <v>632</v>
      </c>
      <c r="R257" s="124">
        <v>41586.439178240696</v>
      </c>
      <c r="S257" s="125">
        <v>-1</v>
      </c>
      <c r="T257" s="122">
        <v>388000</v>
      </c>
      <c r="U257" s="122">
        <f t="shared" si="3"/>
        <v>-9.9204513889053487</v>
      </c>
      <c r="V257" s="130" t="s">
        <v>4080</v>
      </c>
    </row>
    <row r="258" spans="1:22">
      <c r="A258" s="122" t="s">
        <v>622</v>
      </c>
      <c r="B258" s="122" t="s">
        <v>623</v>
      </c>
      <c r="C258" s="122" t="s">
        <v>624</v>
      </c>
      <c r="D258" s="122" t="s">
        <v>3527</v>
      </c>
      <c r="E258" s="122" t="s">
        <v>3541</v>
      </c>
      <c r="F258" s="122">
        <v>1</v>
      </c>
      <c r="G258" s="122" t="s">
        <v>79</v>
      </c>
      <c r="H258" s="122" t="s">
        <v>3334</v>
      </c>
      <c r="I258" s="123" t="s">
        <v>337</v>
      </c>
      <c r="J258" s="122" t="s">
        <v>634</v>
      </c>
      <c r="K258" s="124">
        <v>41599.348252314798</v>
      </c>
      <c r="L258" s="122" t="s">
        <v>630</v>
      </c>
      <c r="M258" s="125">
        <v>3</v>
      </c>
      <c r="N258" s="122" t="s">
        <v>3336</v>
      </c>
      <c r="O258" s="125">
        <v>0</v>
      </c>
      <c r="P258" s="122">
        <v>1</v>
      </c>
      <c r="Q258" s="122"/>
      <c r="R258" s="122"/>
      <c r="S258" s="122"/>
      <c r="T258" s="122"/>
      <c r="U258" s="122">
        <f t="shared" si="3"/>
        <v>-41599.348252314798</v>
      </c>
      <c r="V258" s="130" t="s">
        <v>4083</v>
      </c>
    </row>
    <row r="259" spans="1:22">
      <c r="A259" s="122" t="s">
        <v>622</v>
      </c>
      <c r="B259" s="122" t="s">
        <v>623</v>
      </c>
      <c r="C259" s="122" t="s">
        <v>624</v>
      </c>
      <c r="D259" s="122" t="s">
        <v>3527</v>
      </c>
      <c r="E259" s="122" t="s">
        <v>3542</v>
      </c>
      <c r="F259" s="122">
        <v>1</v>
      </c>
      <c r="G259" s="122" t="s">
        <v>79</v>
      </c>
      <c r="H259" s="122" t="s">
        <v>3543</v>
      </c>
      <c r="I259" s="123" t="s">
        <v>3544</v>
      </c>
      <c r="J259" s="122" t="s">
        <v>634</v>
      </c>
      <c r="K259" s="124">
        <v>41605.4445023148</v>
      </c>
      <c r="L259" s="122" t="s">
        <v>655</v>
      </c>
      <c r="M259" s="125">
        <v>15000</v>
      </c>
      <c r="N259" s="122" t="s">
        <v>656</v>
      </c>
      <c r="O259" s="125">
        <v>51975000</v>
      </c>
      <c r="P259" s="122">
        <v>1</v>
      </c>
      <c r="Q259" s="122" t="s">
        <v>632</v>
      </c>
      <c r="R259" s="124">
        <v>41605.639525462997</v>
      </c>
      <c r="S259" s="125">
        <v>-15000</v>
      </c>
      <c r="T259" s="122">
        <v>51975000</v>
      </c>
      <c r="U259" s="122">
        <f t="shared" si="3"/>
        <v>0.19502314819692401</v>
      </c>
      <c r="V259" s="130" t="s">
        <v>4080</v>
      </c>
    </row>
    <row r="260" spans="1:22">
      <c r="A260" s="122" t="s">
        <v>622</v>
      </c>
      <c r="B260" s="122" t="s">
        <v>623</v>
      </c>
      <c r="C260" s="122" t="s">
        <v>624</v>
      </c>
      <c r="D260" s="122" t="s">
        <v>3527</v>
      </c>
      <c r="E260" s="122" t="s">
        <v>3545</v>
      </c>
      <c r="F260" s="122">
        <v>1</v>
      </c>
      <c r="G260" s="122" t="s">
        <v>79</v>
      </c>
      <c r="H260" s="122" t="s">
        <v>3334</v>
      </c>
      <c r="I260" s="123" t="s">
        <v>337</v>
      </c>
      <c r="J260" s="122" t="s">
        <v>634</v>
      </c>
      <c r="K260" s="124">
        <v>41607.345115740703</v>
      </c>
      <c r="L260" s="122" t="s">
        <v>630</v>
      </c>
      <c r="M260" s="125">
        <v>3</v>
      </c>
      <c r="N260" s="122" t="s">
        <v>3336</v>
      </c>
      <c r="O260" s="125">
        <v>0</v>
      </c>
      <c r="P260" s="122">
        <v>1</v>
      </c>
      <c r="Q260" s="122"/>
      <c r="R260" s="122"/>
      <c r="S260" s="122"/>
      <c r="T260" s="122"/>
      <c r="U260" s="122">
        <f t="shared" ref="U260:U323" si="4">R260-K260</f>
        <v>-41607.345115740703</v>
      </c>
      <c r="V260" s="130" t="s">
        <v>4083</v>
      </c>
    </row>
    <row r="261" spans="1:22">
      <c r="A261" s="122" t="s">
        <v>622</v>
      </c>
      <c r="B261" s="122" t="s">
        <v>623</v>
      </c>
      <c r="C261" s="122" t="s">
        <v>624</v>
      </c>
      <c r="D261" s="122" t="s">
        <v>3527</v>
      </c>
      <c r="E261" s="122" t="s">
        <v>3546</v>
      </c>
      <c r="F261" s="122">
        <v>1</v>
      </c>
      <c r="G261" s="122" t="s">
        <v>79</v>
      </c>
      <c r="H261" s="122" t="s">
        <v>3251</v>
      </c>
      <c r="I261" s="123" t="s">
        <v>3252</v>
      </c>
      <c r="J261" s="122" t="s">
        <v>634</v>
      </c>
      <c r="K261" s="124">
        <v>41605.586956018502</v>
      </c>
      <c r="L261" s="122" t="s">
        <v>630</v>
      </c>
      <c r="M261" s="125">
        <v>2</v>
      </c>
      <c r="N261" s="122" t="s">
        <v>725</v>
      </c>
      <c r="O261" s="125">
        <v>25576</v>
      </c>
      <c r="P261" s="122">
        <v>1</v>
      </c>
      <c r="Q261" s="122" t="s">
        <v>632</v>
      </c>
      <c r="R261" s="124">
        <v>41605.636851851901</v>
      </c>
      <c r="S261" s="125">
        <v>-2</v>
      </c>
      <c r="T261" s="122">
        <v>25576</v>
      </c>
      <c r="U261" s="122">
        <f t="shared" si="4"/>
        <v>4.9895833399205003E-2</v>
      </c>
      <c r="V261" s="130" t="s">
        <v>4080</v>
      </c>
    </row>
    <row r="262" spans="1:22">
      <c r="A262" s="122" t="s">
        <v>622</v>
      </c>
      <c r="B262" s="122" t="s">
        <v>623</v>
      </c>
      <c r="C262" s="122" t="s">
        <v>624</v>
      </c>
      <c r="D262" s="122" t="s">
        <v>3527</v>
      </c>
      <c r="E262" s="122" t="s">
        <v>3547</v>
      </c>
      <c r="F262" s="122">
        <v>1</v>
      </c>
      <c r="G262" s="122" t="s">
        <v>79</v>
      </c>
      <c r="H262" s="122" t="s">
        <v>1565</v>
      </c>
      <c r="I262" s="123" t="s">
        <v>468</v>
      </c>
      <c r="J262" s="122" t="s">
        <v>634</v>
      </c>
      <c r="K262" s="124">
        <v>41605.600787037001</v>
      </c>
      <c r="L262" s="122" t="s">
        <v>655</v>
      </c>
      <c r="M262" s="125">
        <v>2</v>
      </c>
      <c r="N262" s="122" t="s">
        <v>664</v>
      </c>
      <c r="O262" s="125">
        <v>624239.57999999996</v>
      </c>
      <c r="P262" s="122">
        <v>1</v>
      </c>
      <c r="Q262" s="122" t="s">
        <v>632</v>
      </c>
      <c r="R262" s="124">
        <v>41605.635497685202</v>
      </c>
      <c r="S262" s="125">
        <v>-2</v>
      </c>
      <c r="T262" s="122">
        <v>624239.57999999996</v>
      </c>
      <c r="U262" s="122">
        <f t="shared" si="4"/>
        <v>3.4710648200416472E-2</v>
      </c>
      <c r="V262" s="130" t="s">
        <v>4080</v>
      </c>
    </row>
    <row r="263" spans="1:22">
      <c r="A263" s="122" t="s">
        <v>622</v>
      </c>
      <c r="B263" s="122" t="s">
        <v>623</v>
      </c>
      <c r="C263" s="122" t="s">
        <v>624</v>
      </c>
      <c r="D263" s="122" t="s">
        <v>3527</v>
      </c>
      <c r="E263" s="122" t="s">
        <v>3547</v>
      </c>
      <c r="F263" s="122">
        <v>1</v>
      </c>
      <c r="G263" s="122" t="s">
        <v>79</v>
      </c>
      <c r="H263" s="122" t="s">
        <v>1565</v>
      </c>
      <c r="I263" s="123" t="s">
        <v>468</v>
      </c>
      <c r="J263" s="122" t="s">
        <v>634</v>
      </c>
      <c r="K263" s="124">
        <v>41605.600787037001</v>
      </c>
      <c r="L263" s="122" t="s">
        <v>655</v>
      </c>
      <c r="M263" s="125">
        <v>2</v>
      </c>
      <c r="N263" s="122" t="s">
        <v>664</v>
      </c>
      <c r="O263" s="125">
        <v>624239.57999999996</v>
      </c>
      <c r="P263" s="122">
        <v>2</v>
      </c>
      <c r="Q263" s="122" t="s">
        <v>632</v>
      </c>
      <c r="R263" s="124">
        <v>41605.636365740698</v>
      </c>
      <c r="S263" s="125">
        <v>-2</v>
      </c>
      <c r="T263" s="122">
        <v>624239.57999999996</v>
      </c>
      <c r="U263" s="122">
        <f t="shared" si="4"/>
        <v>3.5578703696955927E-2</v>
      </c>
      <c r="V263" s="130" t="s">
        <v>4080</v>
      </c>
    </row>
    <row r="264" spans="1:22">
      <c r="A264" s="122" t="s">
        <v>622</v>
      </c>
      <c r="B264" s="122" t="s">
        <v>623</v>
      </c>
      <c r="C264" s="122" t="s">
        <v>624</v>
      </c>
      <c r="D264" s="122" t="s">
        <v>3573</v>
      </c>
      <c r="E264" s="122"/>
      <c r="F264" s="122"/>
      <c r="G264" s="122" t="s">
        <v>79</v>
      </c>
      <c r="H264" s="122" t="s">
        <v>2674</v>
      </c>
      <c r="I264" s="123" t="s">
        <v>2675</v>
      </c>
      <c r="J264" s="122"/>
      <c r="K264" s="124">
        <v>41604.339074074102</v>
      </c>
      <c r="L264" s="122" t="s">
        <v>630</v>
      </c>
      <c r="M264" s="125">
        <v>4</v>
      </c>
      <c r="N264" s="122"/>
      <c r="O264" s="125">
        <v>2459160</v>
      </c>
      <c r="P264" s="122">
        <v>1</v>
      </c>
      <c r="Q264" s="122"/>
      <c r="R264" s="122"/>
      <c r="S264" s="122"/>
      <c r="T264" s="122"/>
      <c r="U264" s="122">
        <f t="shared" si="4"/>
        <v>-41604.339074074102</v>
      </c>
      <c r="V264" s="130" t="s">
        <v>4083</v>
      </c>
    </row>
    <row r="265" spans="1:22">
      <c r="A265" s="122" t="s">
        <v>622</v>
      </c>
      <c r="B265" s="122" t="s">
        <v>623</v>
      </c>
      <c r="C265" s="122" t="s">
        <v>624</v>
      </c>
      <c r="D265" s="122" t="s">
        <v>3573</v>
      </c>
      <c r="E265" s="122"/>
      <c r="F265" s="122"/>
      <c r="G265" s="122" t="s">
        <v>79</v>
      </c>
      <c r="H265" s="122" t="s">
        <v>2676</v>
      </c>
      <c r="I265" s="123" t="s">
        <v>2677</v>
      </c>
      <c r="J265" s="122"/>
      <c r="K265" s="124">
        <v>41604.339074074102</v>
      </c>
      <c r="L265" s="122" t="s">
        <v>630</v>
      </c>
      <c r="M265" s="125">
        <v>1</v>
      </c>
      <c r="N265" s="122"/>
      <c r="O265" s="125">
        <v>841500</v>
      </c>
      <c r="P265" s="122">
        <v>1</v>
      </c>
      <c r="Q265" s="122"/>
      <c r="R265" s="122"/>
      <c r="S265" s="122"/>
      <c r="T265" s="122"/>
      <c r="U265" s="122">
        <f t="shared" si="4"/>
        <v>-41604.339074074102</v>
      </c>
      <c r="V265" s="130" t="s">
        <v>4083</v>
      </c>
    </row>
    <row r="266" spans="1:22">
      <c r="A266" s="122" t="s">
        <v>622</v>
      </c>
      <c r="B266" s="122" t="s">
        <v>623</v>
      </c>
      <c r="C266" s="122" t="s">
        <v>624</v>
      </c>
      <c r="D266" s="122" t="s">
        <v>3580</v>
      </c>
      <c r="E266" s="122" t="s">
        <v>3581</v>
      </c>
      <c r="F266" s="122">
        <v>1</v>
      </c>
      <c r="G266" s="122" t="s">
        <v>79</v>
      </c>
      <c r="H266" s="122" t="s">
        <v>1993</v>
      </c>
      <c r="I266" s="123" t="s">
        <v>504</v>
      </c>
      <c r="J266" s="122" t="s">
        <v>634</v>
      </c>
      <c r="K266" s="124">
        <v>41607.387731481504</v>
      </c>
      <c r="L266" s="122" t="s">
        <v>630</v>
      </c>
      <c r="M266" s="125">
        <v>3</v>
      </c>
      <c r="N266" s="122" t="s">
        <v>631</v>
      </c>
      <c r="O266" s="125">
        <v>1793220</v>
      </c>
      <c r="P266" s="122">
        <v>1</v>
      </c>
      <c r="Q266" s="122" t="s">
        <v>632</v>
      </c>
      <c r="R266" s="124">
        <v>41593.406944444403</v>
      </c>
      <c r="S266" s="125">
        <v>-3</v>
      </c>
      <c r="T266" s="122">
        <v>1793220</v>
      </c>
      <c r="U266" s="122">
        <f t="shared" si="4"/>
        <v>-13.980787037100527</v>
      </c>
      <c r="V266" s="130" t="s">
        <v>4080</v>
      </c>
    </row>
    <row r="267" spans="1:22">
      <c r="A267" s="122" t="s">
        <v>622</v>
      </c>
      <c r="B267" s="122" t="s">
        <v>623</v>
      </c>
      <c r="C267" s="122" t="s">
        <v>624</v>
      </c>
      <c r="D267" s="122" t="s">
        <v>3580</v>
      </c>
      <c r="E267" s="122" t="s">
        <v>3581</v>
      </c>
      <c r="F267" s="122">
        <v>2</v>
      </c>
      <c r="G267" s="122" t="s">
        <v>79</v>
      </c>
      <c r="H267" s="122" t="s">
        <v>1995</v>
      </c>
      <c r="I267" s="123" t="s">
        <v>505</v>
      </c>
      <c r="J267" s="122"/>
      <c r="K267" s="124">
        <v>41607.387731481504</v>
      </c>
      <c r="L267" s="122" t="s">
        <v>630</v>
      </c>
      <c r="M267" s="125">
        <v>3</v>
      </c>
      <c r="N267" s="122" t="s">
        <v>631</v>
      </c>
      <c r="O267" s="125">
        <v>5379660</v>
      </c>
      <c r="P267" s="122">
        <v>1</v>
      </c>
      <c r="Q267" s="122" t="s">
        <v>632</v>
      </c>
      <c r="R267" s="124">
        <v>41593.406944444403</v>
      </c>
      <c r="S267" s="125">
        <v>-3</v>
      </c>
      <c r="T267" s="122">
        <v>5379660</v>
      </c>
      <c r="U267" s="122">
        <f t="shared" si="4"/>
        <v>-13.980787037100527</v>
      </c>
      <c r="V267" s="130" t="s">
        <v>4080</v>
      </c>
    </row>
    <row r="268" spans="1:22">
      <c r="A268" s="122" t="s">
        <v>622</v>
      </c>
      <c r="B268" s="122" t="s">
        <v>623</v>
      </c>
      <c r="C268" s="122" t="s">
        <v>624</v>
      </c>
      <c r="D268" s="122" t="s">
        <v>3582</v>
      </c>
      <c r="E268" s="122"/>
      <c r="F268" s="122"/>
      <c r="G268" s="122" t="s">
        <v>79</v>
      </c>
      <c r="H268" s="122" t="s">
        <v>3583</v>
      </c>
      <c r="I268" s="123" t="s">
        <v>3584</v>
      </c>
      <c r="J268" s="122" t="s">
        <v>634</v>
      </c>
      <c r="K268" s="124">
        <v>41607.625</v>
      </c>
      <c r="L268" s="122" t="s">
        <v>630</v>
      </c>
      <c r="M268" s="125">
        <v>20</v>
      </c>
      <c r="N268" s="122"/>
      <c r="O268" s="125">
        <v>3705000</v>
      </c>
      <c r="P268" s="122">
        <v>1</v>
      </c>
      <c r="Q268" s="122" t="s">
        <v>632</v>
      </c>
      <c r="R268" s="124">
        <v>41605.634212962999</v>
      </c>
      <c r="S268" s="125">
        <v>-16</v>
      </c>
      <c r="T268" s="122">
        <v>2964000</v>
      </c>
      <c r="U268" s="122">
        <f t="shared" si="4"/>
        <v>-1.9907870370007004</v>
      </c>
      <c r="V268" s="130" t="s">
        <v>4080</v>
      </c>
    </row>
    <row r="269" spans="1:22">
      <c r="A269" s="122" t="s">
        <v>622</v>
      </c>
      <c r="B269" s="122" t="s">
        <v>623</v>
      </c>
      <c r="C269" s="122" t="s">
        <v>624</v>
      </c>
      <c r="D269" s="122" t="s">
        <v>3585</v>
      </c>
      <c r="E269" s="122"/>
      <c r="F269" s="122"/>
      <c r="G269" s="122" t="s">
        <v>79</v>
      </c>
      <c r="H269" s="122" t="s">
        <v>3586</v>
      </c>
      <c r="I269" s="123" t="s">
        <v>3587</v>
      </c>
      <c r="J269" s="122" t="s">
        <v>634</v>
      </c>
      <c r="K269" s="124">
        <v>41598.4370023148</v>
      </c>
      <c r="L269" s="122" t="s">
        <v>630</v>
      </c>
      <c r="M269" s="125">
        <v>1</v>
      </c>
      <c r="N269" s="122"/>
      <c r="O269" s="125">
        <v>22477</v>
      </c>
      <c r="P269" s="122">
        <v>1</v>
      </c>
      <c r="Q269" s="122"/>
      <c r="R269" s="122"/>
      <c r="S269" s="122"/>
      <c r="T269" s="122"/>
      <c r="U269" s="122">
        <f t="shared" si="4"/>
        <v>-41598.4370023148</v>
      </c>
      <c r="V269" s="130" t="s">
        <v>4083</v>
      </c>
    </row>
    <row r="270" spans="1:22">
      <c r="A270" s="122" t="s">
        <v>622</v>
      </c>
      <c r="B270" s="122" t="s">
        <v>623</v>
      </c>
      <c r="C270" s="122" t="s">
        <v>624</v>
      </c>
      <c r="D270" s="122" t="s">
        <v>3585</v>
      </c>
      <c r="E270" s="122"/>
      <c r="F270" s="122"/>
      <c r="G270" s="122" t="s">
        <v>79</v>
      </c>
      <c r="H270" s="122" t="s">
        <v>3588</v>
      </c>
      <c r="I270" s="123" t="s">
        <v>3589</v>
      </c>
      <c r="J270" s="122" t="s">
        <v>634</v>
      </c>
      <c r="K270" s="124">
        <v>41599.4370023148</v>
      </c>
      <c r="L270" s="122" t="s">
        <v>630</v>
      </c>
      <c r="M270" s="125">
        <v>1</v>
      </c>
      <c r="N270" s="122"/>
      <c r="O270" s="125">
        <v>798</v>
      </c>
      <c r="P270" s="122">
        <v>1</v>
      </c>
      <c r="Q270" s="122"/>
      <c r="R270" s="122"/>
      <c r="S270" s="122"/>
      <c r="T270" s="122"/>
      <c r="U270" s="122">
        <f t="shared" si="4"/>
        <v>-41599.4370023148</v>
      </c>
      <c r="V270" s="130" t="s">
        <v>4083</v>
      </c>
    </row>
    <row r="271" spans="1:22">
      <c r="A271" s="122" t="s">
        <v>622</v>
      </c>
      <c r="B271" s="122" t="s">
        <v>623</v>
      </c>
      <c r="C271" s="122" t="s">
        <v>624</v>
      </c>
      <c r="D271" s="122" t="s">
        <v>3585</v>
      </c>
      <c r="E271" s="122"/>
      <c r="F271" s="122"/>
      <c r="G271" s="122" t="s">
        <v>79</v>
      </c>
      <c r="H271" s="122" t="s">
        <v>3266</v>
      </c>
      <c r="I271" s="123" t="s">
        <v>409</v>
      </c>
      <c r="J271" s="122" t="s">
        <v>634</v>
      </c>
      <c r="K271" s="124">
        <v>41598.4370023148</v>
      </c>
      <c r="L271" s="122" t="s">
        <v>630</v>
      </c>
      <c r="M271" s="125">
        <v>1</v>
      </c>
      <c r="N271" s="122"/>
      <c r="O271" s="125">
        <v>2907.25</v>
      </c>
      <c r="P271" s="122">
        <v>1</v>
      </c>
      <c r="Q271" s="122"/>
      <c r="R271" s="122"/>
      <c r="S271" s="122"/>
      <c r="T271" s="122"/>
      <c r="U271" s="122">
        <f t="shared" si="4"/>
        <v>-41598.4370023148</v>
      </c>
      <c r="V271" s="130" t="s">
        <v>4083</v>
      </c>
    </row>
    <row r="272" spans="1:22">
      <c r="A272" s="122" t="s">
        <v>622</v>
      </c>
      <c r="B272" s="122" t="s">
        <v>623</v>
      </c>
      <c r="C272" s="122" t="s">
        <v>624</v>
      </c>
      <c r="D272" s="122" t="s">
        <v>3585</v>
      </c>
      <c r="E272" s="122"/>
      <c r="F272" s="122"/>
      <c r="G272" s="122" t="s">
        <v>79</v>
      </c>
      <c r="H272" s="122" t="s">
        <v>1084</v>
      </c>
      <c r="I272" s="123" t="s">
        <v>499</v>
      </c>
      <c r="J272" s="122" t="s">
        <v>634</v>
      </c>
      <c r="K272" s="124">
        <v>41586.4370023148</v>
      </c>
      <c r="L272" s="122" t="s">
        <v>630</v>
      </c>
      <c r="M272" s="125">
        <v>1</v>
      </c>
      <c r="N272" s="122"/>
      <c r="O272" s="125">
        <v>8927.2900000000009</v>
      </c>
      <c r="P272" s="122">
        <v>1</v>
      </c>
      <c r="Q272" s="122"/>
      <c r="R272" s="122"/>
      <c r="S272" s="122"/>
      <c r="T272" s="122"/>
      <c r="U272" s="122">
        <f t="shared" si="4"/>
        <v>-41586.4370023148</v>
      </c>
      <c r="V272" s="130" t="s">
        <v>4083</v>
      </c>
    </row>
    <row r="273" spans="1:22">
      <c r="A273" s="122" t="s">
        <v>622</v>
      </c>
      <c r="B273" s="122" t="s">
        <v>623</v>
      </c>
      <c r="C273" s="122" t="s">
        <v>624</v>
      </c>
      <c r="D273" s="122" t="s">
        <v>3590</v>
      </c>
      <c r="E273" s="122"/>
      <c r="F273" s="122"/>
      <c r="G273" s="122" t="s">
        <v>79</v>
      </c>
      <c r="H273" s="122" t="s">
        <v>3591</v>
      </c>
      <c r="I273" s="123" t="s">
        <v>3592</v>
      </c>
      <c r="J273" s="122" t="s">
        <v>634</v>
      </c>
      <c r="K273" s="124">
        <v>41589.378888888903</v>
      </c>
      <c r="L273" s="122" t="s">
        <v>630</v>
      </c>
      <c r="M273" s="125">
        <v>1</v>
      </c>
      <c r="N273" s="122"/>
      <c r="O273" s="125">
        <v>7507500</v>
      </c>
      <c r="P273" s="122">
        <v>1</v>
      </c>
      <c r="Q273" s="122" t="s">
        <v>632</v>
      </c>
      <c r="R273" s="124">
        <v>41589.406782407401</v>
      </c>
      <c r="S273" s="125">
        <v>-1</v>
      </c>
      <c r="T273" s="122">
        <v>7507500</v>
      </c>
      <c r="U273" s="122">
        <f t="shared" si="4"/>
        <v>2.7893518497876357E-2</v>
      </c>
      <c r="V273" s="130" t="s">
        <v>4080</v>
      </c>
    </row>
    <row r="274" spans="1:22">
      <c r="A274" s="122" t="s">
        <v>622</v>
      </c>
      <c r="B274" s="122" t="s">
        <v>623</v>
      </c>
      <c r="C274" s="122" t="s">
        <v>624</v>
      </c>
      <c r="D274" s="122" t="s">
        <v>3593</v>
      </c>
      <c r="E274" s="122"/>
      <c r="F274" s="122"/>
      <c r="G274" s="122" t="s">
        <v>79</v>
      </c>
      <c r="H274" s="122" t="s">
        <v>987</v>
      </c>
      <c r="I274" s="123" t="s">
        <v>433</v>
      </c>
      <c r="J274" s="122"/>
      <c r="K274" s="124">
        <v>41590.667141203703</v>
      </c>
      <c r="L274" s="122" t="s">
        <v>630</v>
      </c>
      <c r="M274" s="125">
        <v>2</v>
      </c>
      <c r="N274" s="122"/>
      <c r="O274" s="125">
        <v>2862706</v>
      </c>
      <c r="P274" s="122">
        <v>1</v>
      </c>
      <c r="Q274" s="122" t="s">
        <v>632</v>
      </c>
      <c r="R274" s="124">
        <v>41589.663831018501</v>
      </c>
      <c r="S274" s="125">
        <v>-2</v>
      </c>
      <c r="T274" s="122">
        <v>2862706</v>
      </c>
      <c r="U274" s="122">
        <f t="shared" si="4"/>
        <v>-1.003310185202281</v>
      </c>
      <c r="V274" s="130" t="s">
        <v>4080</v>
      </c>
    </row>
    <row r="275" spans="1:22">
      <c r="A275" s="122" t="s">
        <v>622</v>
      </c>
      <c r="B275" s="122" t="s">
        <v>623</v>
      </c>
      <c r="C275" s="122" t="s">
        <v>624</v>
      </c>
      <c r="D275" s="122" t="s">
        <v>3594</v>
      </c>
      <c r="E275" s="122" t="s">
        <v>3597</v>
      </c>
      <c r="F275" s="122">
        <v>1</v>
      </c>
      <c r="G275" s="122" t="s">
        <v>79</v>
      </c>
      <c r="H275" s="122" t="s">
        <v>1009</v>
      </c>
      <c r="I275" s="123" t="s">
        <v>1010</v>
      </c>
      <c r="J275" s="122" t="s">
        <v>634</v>
      </c>
      <c r="K275" s="124">
        <v>41607.549560185202</v>
      </c>
      <c r="L275" s="122" t="s">
        <v>630</v>
      </c>
      <c r="M275" s="125">
        <v>4</v>
      </c>
      <c r="N275" s="122" t="s">
        <v>1011</v>
      </c>
      <c r="O275" s="125">
        <v>242931.76</v>
      </c>
      <c r="P275" s="122">
        <v>1</v>
      </c>
      <c r="Q275" s="122" t="s">
        <v>632</v>
      </c>
      <c r="R275" s="124">
        <v>41605.563796296301</v>
      </c>
      <c r="S275" s="125">
        <v>-4</v>
      </c>
      <c r="T275" s="122">
        <v>242931.76</v>
      </c>
      <c r="U275" s="122">
        <f t="shared" si="4"/>
        <v>-1.9857638889006921</v>
      </c>
      <c r="V275" s="130" t="s">
        <v>4080</v>
      </c>
    </row>
    <row r="276" spans="1:22">
      <c r="A276" s="122" t="s">
        <v>622</v>
      </c>
      <c r="B276" s="122" t="s">
        <v>623</v>
      </c>
      <c r="C276" s="122" t="s">
        <v>624</v>
      </c>
      <c r="D276" s="122" t="s">
        <v>3594</v>
      </c>
      <c r="E276" s="122" t="s">
        <v>3597</v>
      </c>
      <c r="F276" s="122">
        <v>2</v>
      </c>
      <c r="G276" s="122" t="s">
        <v>79</v>
      </c>
      <c r="H276" s="122" t="s">
        <v>847</v>
      </c>
      <c r="I276" s="123" t="s">
        <v>3458</v>
      </c>
      <c r="J276" s="122" t="s">
        <v>634</v>
      </c>
      <c r="K276" s="124">
        <v>41607.549560185202</v>
      </c>
      <c r="L276" s="122" t="s">
        <v>630</v>
      </c>
      <c r="M276" s="125">
        <v>5</v>
      </c>
      <c r="N276" s="122" t="s">
        <v>631</v>
      </c>
      <c r="O276" s="125">
        <v>75625</v>
      </c>
      <c r="P276" s="122">
        <v>1</v>
      </c>
      <c r="Q276" s="122" t="s">
        <v>632</v>
      </c>
      <c r="R276" s="124">
        <v>41605.5638078704</v>
      </c>
      <c r="S276" s="125">
        <v>-5</v>
      </c>
      <c r="T276" s="122">
        <v>75625</v>
      </c>
      <c r="U276" s="122">
        <f t="shared" si="4"/>
        <v>-1.9857523148020846</v>
      </c>
      <c r="V276" s="130" t="s">
        <v>4080</v>
      </c>
    </row>
    <row r="277" spans="1:22">
      <c r="A277" s="122" t="s">
        <v>622</v>
      </c>
      <c r="B277" s="122" t="s">
        <v>623</v>
      </c>
      <c r="C277" s="122" t="s">
        <v>624</v>
      </c>
      <c r="D277" s="122" t="s">
        <v>3594</v>
      </c>
      <c r="E277" s="122"/>
      <c r="F277" s="122"/>
      <c r="G277" s="122" t="s">
        <v>79</v>
      </c>
      <c r="H277" s="122" t="s">
        <v>3188</v>
      </c>
      <c r="I277" s="123" t="s">
        <v>3189</v>
      </c>
      <c r="J277" s="122" t="s">
        <v>634</v>
      </c>
      <c r="K277" s="124">
        <v>41589.450289351902</v>
      </c>
      <c r="L277" s="122" t="s">
        <v>630</v>
      </c>
      <c r="M277" s="125">
        <v>1</v>
      </c>
      <c r="N277" s="122"/>
      <c r="O277" s="125">
        <v>13101000</v>
      </c>
      <c r="P277" s="122">
        <v>1</v>
      </c>
      <c r="Q277" s="122"/>
      <c r="R277" s="122"/>
      <c r="S277" s="122"/>
      <c r="T277" s="122"/>
      <c r="U277" s="122">
        <f t="shared" si="4"/>
        <v>-41589.450289351902</v>
      </c>
      <c r="V277" s="130" t="s">
        <v>4083</v>
      </c>
    </row>
    <row r="278" spans="1:22">
      <c r="A278" s="122" t="s">
        <v>622</v>
      </c>
      <c r="B278" s="122" t="s">
        <v>623</v>
      </c>
      <c r="C278" s="122" t="s">
        <v>624</v>
      </c>
      <c r="D278" s="122" t="s">
        <v>3594</v>
      </c>
      <c r="E278" s="122"/>
      <c r="F278" s="122"/>
      <c r="G278" s="122" t="s">
        <v>79</v>
      </c>
      <c r="H278" s="122" t="s">
        <v>3190</v>
      </c>
      <c r="I278" s="123" t="s">
        <v>3191</v>
      </c>
      <c r="J278" s="122" t="s">
        <v>634</v>
      </c>
      <c r="K278" s="124">
        <v>41589.450289351902</v>
      </c>
      <c r="L278" s="122" t="s">
        <v>630</v>
      </c>
      <c r="M278" s="125">
        <v>1</v>
      </c>
      <c r="N278" s="122"/>
      <c r="O278" s="125">
        <v>19287180</v>
      </c>
      <c r="P278" s="122">
        <v>1</v>
      </c>
      <c r="Q278" s="122"/>
      <c r="R278" s="122"/>
      <c r="S278" s="122"/>
      <c r="T278" s="122"/>
      <c r="U278" s="122">
        <f t="shared" si="4"/>
        <v>-41589.450289351902</v>
      </c>
      <c r="V278" s="130" t="s">
        <v>4083</v>
      </c>
    </row>
    <row r="279" spans="1:22">
      <c r="A279" s="122" t="s">
        <v>622</v>
      </c>
      <c r="B279" s="122" t="s">
        <v>623</v>
      </c>
      <c r="C279" s="122" t="s">
        <v>624</v>
      </c>
      <c r="D279" s="122" t="s">
        <v>3598</v>
      </c>
      <c r="E279" s="122"/>
      <c r="F279" s="122"/>
      <c r="G279" s="122" t="s">
        <v>79</v>
      </c>
      <c r="H279" s="122" t="s">
        <v>2174</v>
      </c>
      <c r="I279" s="123" t="s">
        <v>2175</v>
      </c>
      <c r="J279" s="122" t="s">
        <v>634</v>
      </c>
      <c r="K279" s="124">
        <v>41605.666666666701</v>
      </c>
      <c r="L279" s="122" t="s">
        <v>630</v>
      </c>
      <c r="M279" s="125">
        <v>3</v>
      </c>
      <c r="N279" s="122"/>
      <c r="O279" s="125">
        <v>237195</v>
      </c>
      <c r="P279" s="122">
        <v>1</v>
      </c>
      <c r="Q279" s="122" t="s">
        <v>632</v>
      </c>
      <c r="R279" s="124">
        <v>41611.588576388902</v>
      </c>
      <c r="S279" s="125">
        <v>-3</v>
      </c>
      <c r="T279" s="122">
        <v>244530</v>
      </c>
      <c r="U279" s="122">
        <f t="shared" si="4"/>
        <v>5.9219097222012351</v>
      </c>
      <c r="V279" s="130" t="s">
        <v>4083</v>
      </c>
    </row>
    <row r="280" spans="1:22">
      <c r="A280" s="122" t="s">
        <v>622</v>
      </c>
      <c r="B280" s="122" t="s">
        <v>623</v>
      </c>
      <c r="C280" s="122" t="s">
        <v>624</v>
      </c>
      <c r="D280" s="122" t="s">
        <v>3599</v>
      </c>
      <c r="E280" s="122"/>
      <c r="F280" s="122"/>
      <c r="G280" s="122" t="s">
        <v>79</v>
      </c>
      <c r="H280" s="122" t="s">
        <v>3144</v>
      </c>
      <c r="I280" s="123" t="s">
        <v>475</v>
      </c>
      <c r="J280" s="122" t="s">
        <v>634</v>
      </c>
      <c r="K280" s="124">
        <v>41600.698321759301</v>
      </c>
      <c r="L280" s="122" t="s">
        <v>630</v>
      </c>
      <c r="M280" s="125">
        <v>2</v>
      </c>
      <c r="N280" s="122"/>
      <c r="O280" s="125">
        <v>0</v>
      </c>
      <c r="P280" s="122">
        <v>1</v>
      </c>
      <c r="Q280" s="122"/>
      <c r="R280" s="122"/>
      <c r="S280" s="122"/>
      <c r="T280" s="122"/>
      <c r="U280" s="122">
        <f t="shared" si="4"/>
        <v>-41600.698321759301</v>
      </c>
      <c r="V280" s="130" t="s">
        <v>4083</v>
      </c>
    </row>
    <row r="281" spans="1:22">
      <c r="A281" s="122" t="s">
        <v>622</v>
      </c>
      <c r="B281" s="122" t="s">
        <v>623</v>
      </c>
      <c r="C281" s="122" t="s">
        <v>624</v>
      </c>
      <c r="D281" s="122" t="s">
        <v>3599</v>
      </c>
      <c r="E281" s="122"/>
      <c r="F281" s="122"/>
      <c r="G281" s="122" t="s">
        <v>79</v>
      </c>
      <c r="H281" s="122" t="s">
        <v>3145</v>
      </c>
      <c r="I281" s="123" t="s">
        <v>473</v>
      </c>
      <c r="J281" s="122" t="s">
        <v>634</v>
      </c>
      <c r="K281" s="124">
        <v>41600.698321759301</v>
      </c>
      <c r="L281" s="122" t="s">
        <v>630</v>
      </c>
      <c r="M281" s="125">
        <v>2</v>
      </c>
      <c r="N281" s="122"/>
      <c r="O281" s="125">
        <v>0</v>
      </c>
      <c r="P281" s="122">
        <v>1</v>
      </c>
      <c r="Q281" s="122"/>
      <c r="R281" s="122"/>
      <c r="S281" s="122"/>
      <c r="T281" s="122"/>
      <c r="U281" s="122">
        <f t="shared" si="4"/>
        <v>-41600.698321759301</v>
      </c>
      <c r="V281" s="130" t="s">
        <v>4083</v>
      </c>
    </row>
    <row r="282" spans="1:22">
      <c r="A282" s="122" t="s">
        <v>622</v>
      </c>
      <c r="B282" s="122" t="s">
        <v>623</v>
      </c>
      <c r="C282" s="122" t="s">
        <v>624</v>
      </c>
      <c r="D282" s="122" t="s">
        <v>3599</v>
      </c>
      <c r="E282" s="122"/>
      <c r="F282" s="122"/>
      <c r="G282" s="122" t="s">
        <v>79</v>
      </c>
      <c r="H282" s="122" t="s">
        <v>3600</v>
      </c>
      <c r="I282" s="123" t="s">
        <v>476</v>
      </c>
      <c r="J282" s="122" t="s">
        <v>634</v>
      </c>
      <c r="K282" s="124">
        <v>41600.698321759301</v>
      </c>
      <c r="L282" s="122" t="s">
        <v>630</v>
      </c>
      <c r="M282" s="125">
        <v>12</v>
      </c>
      <c r="N282" s="122"/>
      <c r="O282" s="125">
        <v>0</v>
      </c>
      <c r="P282" s="122">
        <v>1</v>
      </c>
      <c r="Q282" s="122"/>
      <c r="R282" s="122"/>
      <c r="S282" s="122"/>
      <c r="T282" s="122"/>
      <c r="U282" s="122">
        <f t="shared" si="4"/>
        <v>-41600.698321759301</v>
      </c>
      <c r="V282" s="130" t="s">
        <v>4083</v>
      </c>
    </row>
    <row r="283" spans="1:22">
      <c r="A283" s="122" t="s">
        <v>622</v>
      </c>
      <c r="B283" s="122" t="s">
        <v>623</v>
      </c>
      <c r="C283" s="122" t="s">
        <v>624</v>
      </c>
      <c r="D283" s="122" t="s">
        <v>4085</v>
      </c>
      <c r="E283" s="122"/>
      <c r="F283" s="122"/>
      <c r="G283" s="122" t="s">
        <v>79</v>
      </c>
      <c r="H283" s="122" t="s">
        <v>2284</v>
      </c>
      <c r="I283" s="123" t="s">
        <v>2285</v>
      </c>
      <c r="J283" s="122" t="s">
        <v>634</v>
      </c>
      <c r="K283" s="124">
        <v>41590.4359722222</v>
      </c>
      <c r="L283" s="122" t="s">
        <v>674</v>
      </c>
      <c r="M283" s="125">
        <v>1</v>
      </c>
      <c r="N283" s="122"/>
      <c r="O283" s="125">
        <v>877798.9</v>
      </c>
      <c r="P283" s="122">
        <v>1</v>
      </c>
      <c r="Q283" s="122"/>
      <c r="R283" s="122"/>
      <c r="S283" s="122"/>
      <c r="T283" s="122"/>
      <c r="U283" s="122">
        <f t="shared" si="4"/>
        <v>-41590.4359722222</v>
      </c>
      <c r="V283" s="130" t="s">
        <v>4083</v>
      </c>
    </row>
    <row r="284" spans="1:22">
      <c r="A284" s="122" t="s">
        <v>622</v>
      </c>
      <c r="B284" s="122" t="s">
        <v>623</v>
      </c>
      <c r="C284" s="122" t="s">
        <v>624</v>
      </c>
      <c r="D284" s="122" t="s">
        <v>4085</v>
      </c>
      <c r="E284" s="122"/>
      <c r="F284" s="122"/>
      <c r="G284" s="122" t="s">
        <v>79</v>
      </c>
      <c r="H284" s="122" t="s">
        <v>1253</v>
      </c>
      <c r="I284" s="123" t="s">
        <v>432</v>
      </c>
      <c r="J284" s="122" t="s">
        <v>634</v>
      </c>
      <c r="K284" s="124">
        <v>41590.4359722222</v>
      </c>
      <c r="L284" s="122" t="s">
        <v>630</v>
      </c>
      <c r="M284" s="125">
        <v>2</v>
      </c>
      <c r="N284" s="122"/>
      <c r="O284" s="125">
        <v>257972</v>
      </c>
      <c r="P284" s="122">
        <v>1</v>
      </c>
      <c r="Q284" s="122"/>
      <c r="R284" s="122"/>
      <c r="S284" s="122"/>
      <c r="T284" s="122"/>
      <c r="U284" s="122">
        <f t="shared" si="4"/>
        <v>-41590.4359722222</v>
      </c>
      <c r="V284" s="130" t="s">
        <v>4083</v>
      </c>
    </row>
    <row r="285" spans="1:22">
      <c r="A285" s="122" t="s">
        <v>622</v>
      </c>
      <c r="B285" s="122" t="s">
        <v>623</v>
      </c>
      <c r="C285" s="122" t="s">
        <v>624</v>
      </c>
      <c r="D285" s="122" t="s">
        <v>4085</v>
      </c>
      <c r="E285" s="122"/>
      <c r="F285" s="122"/>
      <c r="G285" s="122" t="s">
        <v>79</v>
      </c>
      <c r="H285" s="122" t="s">
        <v>2286</v>
      </c>
      <c r="I285" s="123" t="s">
        <v>2287</v>
      </c>
      <c r="J285" s="122" t="s">
        <v>634</v>
      </c>
      <c r="K285" s="124">
        <v>41590.4359722222</v>
      </c>
      <c r="L285" s="122" t="s">
        <v>630</v>
      </c>
      <c r="M285" s="125">
        <v>1</v>
      </c>
      <c r="N285" s="122"/>
      <c r="O285" s="125">
        <v>104183.2</v>
      </c>
      <c r="P285" s="122">
        <v>1</v>
      </c>
      <c r="Q285" s="122"/>
      <c r="R285" s="122"/>
      <c r="S285" s="122"/>
      <c r="T285" s="122"/>
      <c r="U285" s="122">
        <f t="shared" si="4"/>
        <v>-41590.4359722222</v>
      </c>
      <c r="V285" s="130" t="s">
        <v>4083</v>
      </c>
    </row>
    <row r="286" spans="1:22">
      <c r="A286" s="122" t="s">
        <v>622</v>
      </c>
      <c r="B286" s="122" t="s">
        <v>623</v>
      </c>
      <c r="C286" s="122" t="s">
        <v>624</v>
      </c>
      <c r="D286" s="122" t="s">
        <v>4085</v>
      </c>
      <c r="E286" s="122"/>
      <c r="F286" s="122"/>
      <c r="G286" s="122" t="s">
        <v>79</v>
      </c>
      <c r="H286" s="122" t="s">
        <v>2288</v>
      </c>
      <c r="I286" s="123" t="s">
        <v>2289</v>
      </c>
      <c r="J286" s="122" t="s">
        <v>634</v>
      </c>
      <c r="K286" s="124">
        <v>41590.4359722222</v>
      </c>
      <c r="L286" s="122" t="s">
        <v>630</v>
      </c>
      <c r="M286" s="125">
        <v>1</v>
      </c>
      <c r="N286" s="122"/>
      <c r="O286" s="125">
        <v>115759.6</v>
      </c>
      <c r="P286" s="122">
        <v>1</v>
      </c>
      <c r="Q286" s="122"/>
      <c r="R286" s="122"/>
      <c r="S286" s="122"/>
      <c r="T286" s="122"/>
      <c r="U286" s="122">
        <f t="shared" si="4"/>
        <v>-41590.4359722222</v>
      </c>
      <c r="V286" s="130" t="s">
        <v>4083</v>
      </c>
    </row>
    <row r="287" spans="1:22">
      <c r="A287" s="122" t="s">
        <v>622</v>
      </c>
      <c r="B287" s="122" t="s">
        <v>623</v>
      </c>
      <c r="C287" s="122" t="s">
        <v>624</v>
      </c>
      <c r="D287" s="122" t="s">
        <v>4085</v>
      </c>
      <c r="E287" s="122"/>
      <c r="F287" s="122"/>
      <c r="G287" s="122" t="s">
        <v>79</v>
      </c>
      <c r="H287" s="122" t="s">
        <v>1254</v>
      </c>
      <c r="I287" s="123" t="s">
        <v>1255</v>
      </c>
      <c r="J287" s="122" t="s">
        <v>634</v>
      </c>
      <c r="K287" s="124">
        <v>41590.4359722222</v>
      </c>
      <c r="L287" s="122" t="s">
        <v>630</v>
      </c>
      <c r="M287" s="125">
        <v>1</v>
      </c>
      <c r="N287" s="122"/>
      <c r="O287" s="125">
        <v>167508.54999999999</v>
      </c>
      <c r="P287" s="122">
        <v>1</v>
      </c>
      <c r="Q287" s="122"/>
      <c r="R287" s="122"/>
      <c r="S287" s="122"/>
      <c r="T287" s="122"/>
      <c r="U287" s="122">
        <f t="shared" si="4"/>
        <v>-41590.4359722222</v>
      </c>
      <c r="V287" s="130" t="s">
        <v>4083</v>
      </c>
    </row>
    <row r="288" spans="1:22">
      <c r="A288" s="122" t="s">
        <v>622</v>
      </c>
      <c r="B288" s="122" t="s">
        <v>623</v>
      </c>
      <c r="C288" s="122" t="s">
        <v>624</v>
      </c>
      <c r="D288" s="122" t="s">
        <v>4085</v>
      </c>
      <c r="E288" s="122"/>
      <c r="F288" s="122"/>
      <c r="G288" s="122" t="s">
        <v>79</v>
      </c>
      <c r="H288" s="122" t="s">
        <v>2290</v>
      </c>
      <c r="I288" s="123" t="s">
        <v>2291</v>
      </c>
      <c r="J288" s="122" t="s">
        <v>634</v>
      </c>
      <c r="K288" s="124">
        <v>41590.4359722222</v>
      </c>
      <c r="L288" s="122" t="s">
        <v>630</v>
      </c>
      <c r="M288" s="125">
        <v>1</v>
      </c>
      <c r="N288" s="122"/>
      <c r="O288" s="125">
        <v>342813.6</v>
      </c>
      <c r="P288" s="122">
        <v>1</v>
      </c>
      <c r="Q288" s="122"/>
      <c r="R288" s="122"/>
      <c r="S288" s="122"/>
      <c r="T288" s="122"/>
      <c r="U288" s="122">
        <f t="shared" si="4"/>
        <v>-41590.4359722222</v>
      </c>
      <c r="V288" s="130" t="s">
        <v>4083</v>
      </c>
    </row>
    <row r="289" spans="1:22">
      <c r="A289" s="122" t="s">
        <v>622</v>
      </c>
      <c r="B289" s="122" t="s">
        <v>623</v>
      </c>
      <c r="C289" s="122" t="s">
        <v>624</v>
      </c>
      <c r="D289" s="122" t="s">
        <v>4085</v>
      </c>
      <c r="E289" s="122"/>
      <c r="F289" s="122"/>
      <c r="G289" s="122" t="s">
        <v>79</v>
      </c>
      <c r="H289" s="122" t="s">
        <v>2292</v>
      </c>
      <c r="I289" s="123" t="s">
        <v>426</v>
      </c>
      <c r="J289" s="122" t="s">
        <v>634</v>
      </c>
      <c r="K289" s="124">
        <v>41590.4359722222</v>
      </c>
      <c r="L289" s="122" t="s">
        <v>630</v>
      </c>
      <c r="M289" s="125">
        <v>1</v>
      </c>
      <c r="N289" s="122"/>
      <c r="O289" s="125">
        <v>524530.6</v>
      </c>
      <c r="P289" s="122">
        <v>1</v>
      </c>
      <c r="Q289" s="122"/>
      <c r="R289" s="122"/>
      <c r="S289" s="122"/>
      <c r="T289" s="122"/>
      <c r="U289" s="122">
        <f t="shared" si="4"/>
        <v>-41590.4359722222</v>
      </c>
      <c r="V289" s="130" t="s">
        <v>4083</v>
      </c>
    </row>
    <row r="290" spans="1:22">
      <c r="A290" s="122" t="s">
        <v>622</v>
      </c>
      <c r="B290" s="122" t="s">
        <v>623</v>
      </c>
      <c r="C290" s="122" t="s">
        <v>624</v>
      </c>
      <c r="D290" s="122" t="s">
        <v>4085</v>
      </c>
      <c r="E290" s="122"/>
      <c r="F290" s="122"/>
      <c r="G290" s="122" t="s">
        <v>79</v>
      </c>
      <c r="H290" s="122" t="s">
        <v>1973</v>
      </c>
      <c r="I290" s="123" t="s">
        <v>425</v>
      </c>
      <c r="J290" s="122" t="s">
        <v>634</v>
      </c>
      <c r="K290" s="124">
        <v>41590.4359722222</v>
      </c>
      <c r="L290" s="122" t="s">
        <v>630</v>
      </c>
      <c r="M290" s="125">
        <v>2</v>
      </c>
      <c r="N290" s="122"/>
      <c r="O290" s="125">
        <v>872234</v>
      </c>
      <c r="P290" s="122">
        <v>1</v>
      </c>
      <c r="Q290" s="122"/>
      <c r="R290" s="122"/>
      <c r="S290" s="122"/>
      <c r="T290" s="122"/>
      <c r="U290" s="122">
        <f t="shared" si="4"/>
        <v>-41590.4359722222</v>
      </c>
      <c r="V290" s="130" t="s">
        <v>4083</v>
      </c>
    </row>
    <row r="291" spans="1:22">
      <c r="A291" s="122" t="s">
        <v>622</v>
      </c>
      <c r="B291" s="122" t="s">
        <v>623</v>
      </c>
      <c r="C291" s="122" t="s">
        <v>624</v>
      </c>
      <c r="D291" s="122" t="s">
        <v>4085</v>
      </c>
      <c r="E291" s="122"/>
      <c r="F291" s="122"/>
      <c r="G291" s="122" t="s">
        <v>79</v>
      </c>
      <c r="H291" s="122" t="s">
        <v>2293</v>
      </c>
      <c r="I291" s="123" t="s">
        <v>2294</v>
      </c>
      <c r="J291" s="122" t="s">
        <v>634</v>
      </c>
      <c r="K291" s="124">
        <v>41590.4359722222</v>
      </c>
      <c r="L291" s="122" t="s">
        <v>630</v>
      </c>
      <c r="M291" s="125">
        <v>1</v>
      </c>
      <c r="N291" s="122"/>
      <c r="O291" s="125">
        <v>39358</v>
      </c>
      <c r="P291" s="122">
        <v>1</v>
      </c>
      <c r="Q291" s="122"/>
      <c r="R291" s="122"/>
      <c r="S291" s="122"/>
      <c r="T291" s="122"/>
      <c r="U291" s="122">
        <f t="shared" si="4"/>
        <v>-41590.4359722222</v>
      </c>
      <c r="V291" s="130" t="s">
        <v>4083</v>
      </c>
    </row>
    <row r="292" spans="1:22">
      <c r="A292" s="122" t="s">
        <v>622</v>
      </c>
      <c r="B292" s="122" t="s">
        <v>623</v>
      </c>
      <c r="C292" s="122" t="s">
        <v>624</v>
      </c>
      <c r="D292" s="122" t="s">
        <v>4085</v>
      </c>
      <c r="E292" s="122"/>
      <c r="F292" s="122"/>
      <c r="G292" s="122" t="s">
        <v>79</v>
      </c>
      <c r="H292" s="122" t="s">
        <v>1974</v>
      </c>
      <c r="I292" s="123" t="s">
        <v>419</v>
      </c>
      <c r="J292" s="122" t="s">
        <v>634</v>
      </c>
      <c r="K292" s="124">
        <v>41590.4359722222</v>
      </c>
      <c r="L292" s="122" t="s">
        <v>630</v>
      </c>
      <c r="M292" s="125">
        <v>2</v>
      </c>
      <c r="N292" s="122"/>
      <c r="O292" s="125">
        <v>382294</v>
      </c>
      <c r="P292" s="122">
        <v>1</v>
      </c>
      <c r="Q292" s="122"/>
      <c r="R292" s="122"/>
      <c r="S292" s="122"/>
      <c r="T292" s="122"/>
      <c r="U292" s="122">
        <f t="shared" si="4"/>
        <v>-41590.4359722222</v>
      </c>
      <c r="V292" s="130" t="s">
        <v>4083</v>
      </c>
    </row>
    <row r="293" spans="1:22">
      <c r="A293" s="122" t="s">
        <v>622</v>
      </c>
      <c r="B293" s="122" t="s">
        <v>623</v>
      </c>
      <c r="C293" s="122" t="s">
        <v>624</v>
      </c>
      <c r="D293" s="122" t="s">
        <v>4085</v>
      </c>
      <c r="E293" s="122"/>
      <c r="F293" s="122"/>
      <c r="G293" s="122" t="s">
        <v>79</v>
      </c>
      <c r="H293" s="122" t="s">
        <v>1122</v>
      </c>
      <c r="I293" s="123" t="s">
        <v>421</v>
      </c>
      <c r="J293" s="122" t="s">
        <v>634</v>
      </c>
      <c r="K293" s="124">
        <v>41590.4359722222</v>
      </c>
      <c r="L293" s="122" t="s">
        <v>630</v>
      </c>
      <c r="M293" s="125">
        <v>2</v>
      </c>
      <c r="N293" s="122"/>
      <c r="O293" s="125">
        <v>578050</v>
      </c>
      <c r="P293" s="122">
        <v>1</v>
      </c>
      <c r="Q293" s="122"/>
      <c r="R293" s="122"/>
      <c r="S293" s="122"/>
      <c r="T293" s="122"/>
      <c r="U293" s="122">
        <f t="shared" si="4"/>
        <v>-41590.4359722222</v>
      </c>
      <c r="V293" s="130" t="s">
        <v>4083</v>
      </c>
    </row>
    <row r="294" spans="1:22">
      <c r="A294" s="122" t="s">
        <v>622</v>
      </c>
      <c r="B294" s="122" t="s">
        <v>623</v>
      </c>
      <c r="C294" s="122" t="s">
        <v>624</v>
      </c>
      <c r="D294" s="122" t="s">
        <v>4085</v>
      </c>
      <c r="E294" s="122"/>
      <c r="F294" s="122"/>
      <c r="G294" s="122" t="s">
        <v>79</v>
      </c>
      <c r="H294" s="122" t="s">
        <v>650</v>
      </c>
      <c r="I294" s="123" t="s">
        <v>430</v>
      </c>
      <c r="J294" s="122" t="s">
        <v>634</v>
      </c>
      <c r="K294" s="124">
        <v>41590.4359722222</v>
      </c>
      <c r="L294" s="122" t="s">
        <v>630</v>
      </c>
      <c r="M294" s="125">
        <v>1</v>
      </c>
      <c r="N294" s="122"/>
      <c r="O294" s="125">
        <v>234949</v>
      </c>
      <c r="P294" s="122">
        <v>1</v>
      </c>
      <c r="Q294" s="122"/>
      <c r="R294" s="122"/>
      <c r="S294" s="122"/>
      <c r="T294" s="122"/>
      <c r="U294" s="122">
        <f t="shared" si="4"/>
        <v>-41590.4359722222</v>
      </c>
      <c r="V294" s="130" t="s">
        <v>4083</v>
      </c>
    </row>
    <row r="295" spans="1:22">
      <c r="A295" s="122" t="s">
        <v>622</v>
      </c>
      <c r="B295" s="122" t="s">
        <v>623</v>
      </c>
      <c r="C295" s="122" t="s">
        <v>624</v>
      </c>
      <c r="D295" s="122" t="s">
        <v>4085</v>
      </c>
      <c r="E295" s="122"/>
      <c r="F295" s="122"/>
      <c r="G295" s="122" t="s">
        <v>79</v>
      </c>
      <c r="H295" s="122" t="s">
        <v>1262</v>
      </c>
      <c r="I295" s="123" t="s">
        <v>435</v>
      </c>
      <c r="J295" s="122" t="s">
        <v>634</v>
      </c>
      <c r="K295" s="124">
        <v>41590.4359722222</v>
      </c>
      <c r="L295" s="122" t="s">
        <v>630</v>
      </c>
      <c r="M295" s="125">
        <v>3</v>
      </c>
      <c r="N295" s="122"/>
      <c r="O295" s="125">
        <v>161403</v>
      </c>
      <c r="P295" s="122">
        <v>1</v>
      </c>
      <c r="Q295" s="122"/>
      <c r="R295" s="122"/>
      <c r="S295" s="122"/>
      <c r="T295" s="122"/>
      <c r="U295" s="122">
        <f t="shared" si="4"/>
        <v>-41590.4359722222</v>
      </c>
      <c r="V295" s="130" t="s">
        <v>4083</v>
      </c>
    </row>
    <row r="296" spans="1:22">
      <c r="A296" s="122" t="s">
        <v>622</v>
      </c>
      <c r="B296" s="122" t="s">
        <v>623</v>
      </c>
      <c r="C296" s="122" t="s">
        <v>624</v>
      </c>
      <c r="D296" s="122" t="s">
        <v>4085</v>
      </c>
      <c r="E296" s="122"/>
      <c r="F296" s="122"/>
      <c r="G296" s="122" t="s">
        <v>79</v>
      </c>
      <c r="H296" s="122" t="s">
        <v>985</v>
      </c>
      <c r="I296" s="123" t="s">
        <v>429</v>
      </c>
      <c r="J296" s="122" t="s">
        <v>634</v>
      </c>
      <c r="K296" s="124">
        <v>41590.4359722222</v>
      </c>
      <c r="L296" s="122" t="s">
        <v>674</v>
      </c>
      <c r="M296" s="125">
        <v>2</v>
      </c>
      <c r="N296" s="122"/>
      <c r="O296" s="125">
        <v>1762849.44</v>
      </c>
      <c r="P296" s="122">
        <v>1</v>
      </c>
      <c r="Q296" s="122"/>
      <c r="R296" s="122"/>
      <c r="S296" s="122"/>
      <c r="T296" s="122"/>
      <c r="U296" s="122">
        <f t="shared" si="4"/>
        <v>-41590.4359722222</v>
      </c>
      <c r="V296" s="130" t="s">
        <v>4083</v>
      </c>
    </row>
    <row r="297" spans="1:22">
      <c r="A297" s="122" t="s">
        <v>622</v>
      </c>
      <c r="B297" s="122" t="s">
        <v>623</v>
      </c>
      <c r="C297" s="122" t="s">
        <v>624</v>
      </c>
      <c r="D297" s="122" t="s">
        <v>4085</v>
      </c>
      <c r="E297" s="122"/>
      <c r="F297" s="122"/>
      <c r="G297" s="122" t="s">
        <v>79</v>
      </c>
      <c r="H297" s="122" t="s">
        <v>1123</v>
      </c>
      <c r="I297" s="123" t="s">
        <v>428</v>
      </c>
      <c r="J297" s="122" t="s">
        <v>634</v>
      </c>
      <c r="K297" s="124">
        <v>41590.4359722222</v>
      </c>
      <c r="L297" s="122" t="s">
        <v>674</v>
      </c>
      <c r="M297" s="125">
        <v>2</v>
      </c>
      <c r="N297" s="122"/>
      <c r="O297" s="125">
        <v>514106.42</v>
      </c>
      <c r="P297" s="122">
        <v>1</v>
      </c>
      <c r="Q297" s="122"/>
      <c r="R297" s="122"/>
      <c r="S297" s="122"/>
      <c r="T297" s="122"/>
      <c r="U297" s="122">
        <f t="shared" si="4"/>
        <v>-41590.4359722222</v>
      </c>
      <c r="V297" s="130" t="s">
        <v>4083</v>
      </c>
    </row>
    <row r="298" spans="1:22">
      <c r="A298" s="122" t="s">
        <v>622</v>
      </c>
      <c r="B298" s="122" t="s">
        <v>623</v>
      </c>
      <c r="C298" s="122" t="s">
        <v>624</v>
      </c>
      <c r="D298" s="122" t="s">
        <v>4085</v>
      </c>
      <c r="E298" s="122"/>
      <c r="F298" s="122"/>
      <c r="G298" s="122" t="s">
        <v>79</v>
      </c>
      <c r="H298" s="122" t="s">
        <v>689</v>
      </c>
      <c r="I298" s="123" t="s">
        <v>434</v>
      </c>
      <c r="J298" s="122" t="s">
        <v>634</v>
      </c>
      <c r="K298" s="124">
        <v>41590.4359722222</v>
      </c>
      <c r="L298" s="122" t="s">
        <v>674</v>
      </c>
      <c r="M298" s="125">
        <v>4</v>
      </c>
      <c r="N298" s="122"/>
      <c r="O298" s="125">
        <v>3824568</v>
      </c>
      <c r="P298" s="122">
        <v>1</v>
      </c>
      <c r="Q298" s="122"/>
      <c r="R298" s="122"/>
      <c r="S298" s="122"/>
      <c r="T298" s="122"/>
      <c r="U298" s="122">
        <f t="shared" si="4"/>
        <v>-41590.4359722222</v>
      </c>
      <c r="V298" s="130" t="s">
        <v>4083</v>
      </c>
    </row>
    <row r="299" spans="1:22">
      <c r="A299" s="122" t="s">
        <v>622</v>
      </c>
      <c r="B299" s="122" t="s">
        <v>623</v>
      </c>
      <c r="C299" s="122" t="s">
        <v>624</v>
      </c>
      <c r="D299" s="122" t="s">
        <v>4085</v>
      </c>
      <c r="E299" s="122"/>
      <c r="F299" s="122"/>
      <c r="G299" s="122" t="s">
        <v>79</v>
      </c>
      <c r="H299" s="122" t="s">
        <v>672</v>
      </c>
      <c r="I299" s="123" t="s">
        <v>673</v>
      </c>
      <c r="J299" s="122" t="s">
        <v>634</v>
      </c>
      <c r="K299" s="124">
        <v>41590.4359722222</v>
      </c>
      <c r="L299" s="122" t="s">
        <v>674</v>
      </c>
      <c r="M299" s="125">
        <v>10</v>
      </c>
      <c r="N299" s="122"/>
      <c r="O299" s="125">
        <v>9167950</v>
      </c>
      <c r="P299" s="122">
        <v>1</v>
      </c>
      <c r="Q299" s="122"/>
      <c r="R299" s="122"/>
      <c r="S299" s="122"/>
      <c r="T299" s="122"/>
      <c r="U299" s="122">
        <f t="shared" si="4"/>
        <v>-41590.4359722222</v>
      </c>
      <c r="V299" s="130" t="s">
        <v>4083</v>
      </c>
    </row>
    <row r="300" spans="1:22">
      <c r="A300" s="122" t="s">
        <v>622</v>
      </c>
      <c r="B300" s="122" t="s">
        <v>623</v>
      </c>
      <c r="C300" s="122" t="s">
        <v>624</v>
      </c>
      <c r="D300" s="122" t="s">
        <v>4085</v>
      </c>
      <c r="E300" s="122"/>
      <c r="F300" s="122"/>
      <c r="G300" s="122" t="s">
        <v>79</v>
      </c>
      <c r="H300" s="122" t="s">
        <v>672</v>
      </c>
      <c r="I300" s="123" t="s">
        <v>673</v>
      </c>
      <c r="J300" s="122" t="s">
        <v>634</v>
      </c>
      <c r="K300" s="124">
        <v>41590.4359722222</v>
      </c>
      <c r="L300" s="122" t="s">
        <v>674</v>
      </c>
      <c r="M300" s="125">
        <v>2</v>
      </c>
      <c r="N300" s="122"/>
      <c r="O300" s="125">
        <v>1833590</v>
      </c>
      <c r="P300" s="122">
        <v>2</v>
      </c>
      <c r="Q300" s="122"/>
      <c r="R300" s="122"/>
      <c r="S300" s="122"/>
      <c r="T300" s="122"/>
      <c r="U300" s="122">
        <f t="shared" si="4"/>
        <v>-41590.4359722222</v>
      </c>
      <c r="V300" s="130" t="s">
        <v>4083</v>
      </c>
    </row>
    <row r="301" spans="1:22">
      <c r="A301" s="122" t="s">
        <v>622</v>
      </c>
      <c r="B301" s="122" t="s">
        <v>623</v>
      </c>
      <c r="C301" s="122" t="s">
        <v>624</v>
      </c>
      <c r="D301" s="122" t="s">
        <v>4085</v>
      </c>
      <c r="E301" s="122"/>
      <c r="F301" s="122"/>
      <c r="G301" s="122" t="s">
        <v>79</v>
      </c>
      <c r="H301" s="122" t="s">
        <v>1263</v>
      </c>
      <c r="I301" s="123" t="s">
        <v>422</v>
      </c>
      <c r="J301" s="122" t="s">
        <v>634</v>
      </c>
      <c r="K301" s="124">
        <v>41590.4359722222</v>
      </c>
      <c r="L301" s="122" t="s">
        <v>630</v>
      </c>
      <c r="M301" s="125">
        <v>1</v>
      </c>
      <c r="N301" s="122"/>
      <c r="O301" s="125">
        <v>48193.2</v>
      </c>
      <c r="P301" s="122">
        <v>1</v>
      </c>
      <c r="Q301" s="122"/>
      <c r="R301" s="122"/>
      <c r="S301" s="122"/>
      <c r="T301" s="122"/>
      <c r="U301" s="122">
        <f t="shared" si="4"/>
        <v>-41590.4359722222</v>
      </c>
      <c r="V301" s="130" t="s">
        <v>4083</v>
      </c>
    </row>
    <row r="302" spans="1:22">
      <c r="A302" s="122" t="s">
        <v>622</v>
      </c>
      <c r="B302" s="122" t="s">
        <v>623</v>
      </c>
      <c r="C302" s="122" t="s">
        <v>624</v>
      </c>
      <c r="D302" s="122" t="s">
        <v>4085</v>
      </c>
      <c r="E302" s="122"/>
      <c r="F302" s="122"/>
      <c r="G302" s="122" t="s">
        <v>79</v>
      </c>
      <c r="H302" s="122" t="s">
        <v>2295</v>
      </c>
      <c r="I302" s="123" t="s">
        <v>2296</v>
      </c>
      <c r="J302" s="122" t="s">
        <v>634</v>
      </c>
      <c r="K302" s="124">
        <v>41590.4359722222</v>
      </c>
      <c r="L302" s="122" t="s">
        <v>630</v>
      </c>
      <c r="M302" s="125">
        <v>2</v>
      </c>
      <c r="N302" s="122"/>
      <c r="O302" s="125">
        <v>182842</v>
      </c>
      <c r="P302" s="122">
        <v>1</v>
      </c>
      <c r="Q302" s="122"/>
      <c r="R302" s="122"/>
      <c r="S302" s="122"/>
      <c r="T302" s="122"/>
      <c r="U302" s="122">
        <f t="shared" si="4"/>
        <v>-41590.4359722222</v>
      </c>
      <c r="V302" s="130" t="s">
        <v>4083</v>
      </c>
    </row>
    <row r="303" spans="1:22">
      <c r="A303" s="122" t="s">
        <v>622</v>
      </c>
      <c r="B303" s="122" t="s">
        <v>623</v>
      </c>
      <c r="C303" s="122" t="s">
        <v>624</v>
      </c>
      <c r="D303" s="122" t="s">
        <v>4085</v>
      </c>
      <c r="E303" s="122"/>
      <c r="F303" s="122"/>
      <c r="G303" s="122" t="s">
        <v>79</v>
      </c>
      <c r="H303" s="122" t="s">
        <v>1975</v>
      </c>
      <c r="I303" s="123" t="s">
        <v>427</v>
      </c>
      <c r="J303" s="122" t="s">
        <v>634</v>
      </c>
      <c r="K303" s="124">
        <v>41590.4359722222</v>
      </c>
      <c r="L303" s="122" t="s">
        <v>630</v>
      </c>
      <c r="M303" s="125">
        <v>2</v>
      </c>
      <c r="N303" s="122"/>
      <c r="O303" s="125">
        <v>136297.34</v>
      </c>
      <c r="P303" s="122">
        <v>1</v>
      </c>
      <c r="Q303" s="122"/>
      <c r="R303" s="122"/>
      <c r="S303" s="122"/>
      <c r="T303" s="122"/>
      <c r="U303" s="122">
        <f t="shared" si="4"/>
        <v>-41590.4359722222</v>
      </c>
      <c r="V303" s="130" t="s">
        <v>4083</v>
      </c>
    </row>
    <row r="304" spans="1:22">
      <c r="A304" s="122" t="s">
        <v>622</v>
      </c>
      <c r="B304" s="122" t="s">
        <v>623</v>
      </c>
      <c r="C304" s="122" t="s">
        <v>624</v>
      </c>
      <c r="D304" s="122" t="s">
        <v>4085</v>
      </c>
      <c r="E304" s="122"/>
      <c r="F304" s="122"/>
      <c r="G304" s="122" t="s">
        <v>79</v>
      </c>
      <c r="H304" s="122" t="s">
        <v>2297</v>
      </c>
      <c r="I304" s="123" t="s">
        <v>2298</v>
      </c>
      <c r="J304" s="122" t="s">
        <v>634</v>
      </c>
      <c r="K304" s="124">
        <v>41590.4359722222</v>
      </c>
      <c r="L304" s="122" t="s">
        <v>630</v>
      </c>
      <c r="M304" s="125">
        <v>4</v>
      </c>
      <c r="N304" s="122"/>
      <c r="O304" s="125">
        <v>68244</v>
      </c>
      <c r="P304" s="122">
        <v>1</v>
      </c>
      <c r="Q304" s="122"/>
      <c r="R304" s="122"/>
      <c r="S304" s="122"/>
      <c r="T304" s="122"/>
      <c r="U304" s="122">
        <f t="shared" si="4"/>
        <v>-41590.4359722222</v>
      </c>
      <c r="V304" s="130" t="s">
        <v>4083</v>
      </c>
    </row>
    <row r="305" spans="1:22">
      <c r="A305" s="122" t="s">
        <v>622</v>
      </c>
      <c r="B305" s="122" t="s">
        <v>623</v>
      </c>
      <c r="C305" s="122" t="s">
        <v>624</v>
      </c>
      <c r="D305" s="122" t="s">
        <v>4085</v>
      </c>
      <c r="E305" s="122"/>
      <c r="F305" s="122"/>
      <c r="G305" s="122" t="s">
        <v>79</v>
      </c>
      <c r="H305" s="122" t="s">
        <v>2299</v>
      </c>
      <c r="I305" s="123" t="s">
        <v>423</v>
      </c>
      <c r="J305" s="122" t="s">
        <v>634</v>
      </c>
      <c r="K305" s="124">
        <v>41590.4359722222</v>
      </c>
      <c r="L305" s="122" t="s">
        <v>630</v>
      </c>
      <c r="M305" s="125">
        <v>4</v>
      </c>
      <c r="N305" s="122"/>
      <c r="O305" s="125">
        <v>39682.519999999997</v>
      </c>
      <c r="P305" s="122">
        <v>1</v>
      </c>
      <c r="Q305" s="122"/>
      <c r="R305" s="122"/>
      <c r="S305" s="122"/>
      <c r="T305" s="122"/>
      <c r="U305" s="122">
        <f t="shared" si="4"/>
        <v>-41590.4359722222</v>
      </c>
      <c r="V305" s="130" t="s">
        <v>4083</v>
      </c>
    </row>
    <row r="306" spans="1:22">
      <c r="A306" s="122" t="s">
        <v>622</v>
      </c>
      <c r="B306" s="122" t="s">
        <v>623</v>
      </c>
      <c r="C306" s="122" t="s">
        <v>624</v>
      </c>
      <c r="D306" s="122" t="s">
        <v>4085</v>
      </c>
      <c r="E306" s="122"/>
      <c r="F306" s="122"/>
      <c r="G306" s="122" t="s">
        <v>79</v>
      </c>
      <c r="H306" s="122" t="s">
        <v>1976</v>
      </c>
      <c r="I306" s="123" t="s">
        <v>1977</v>
      </c>
      <c r="J306" s="122" t="s">
        <v>634</v>
      </c>
      <c r="K306" s="124">
        <v>41590.4359722222</v>
      </c>
      <c r="L306" s="122" t="s">
        <v>630</v>
      </c>
      <c r="M306" s="125">
        <v>2</v>
      </c>
      <c r="N306" s="122"/>
      <c r="O306" s="125">
        <v>39402</v>
      </c>
      <c r="P306" s="122">
        <v>1</v>
      </c>
      <c r="Q306" s="122"/>
      <c r="R306" s="122"/>
      <c r="S306" s="122"/>
      <c r="T306" s="122"/>
      <c r="U306" s="122">
        <f t="shared" si="4"/>
        <v>-41590.4359722222</v>
      </c>
      <c r="V306" s="130" t="s">
        <v>4083</v>
      </c>
    </row>
    <row r="307" spans="1:22">
      <c r="A307" s="122" t="s">
        <v>622</v>
      </c>
      <c r="B307" s="122" t="s">
        <v>623</v>
      </c>
      <c r="C307" s="122" t="s">
        <v>624</v>
      </c>
      <c r="D307" s="122" t="s">
        <v>4085</v>
      </c>
      <c r="E307" s="122"/>
      <c r="F307" s="122"/>
      <c r="G307" s="122" t="s">
        <v>79</v>
      </c>
      <c r="H307" s="122" t="s">
        <v>1268</v>
      </c>
      <c r="I307" s="123" t="s">
        <v>1269</v>
      </c>
      <c r="J307" s="122" t="s">
        <v>634</v>
      </c>
      <c r="K307" s="124">
        <v>41590.4359722222</v>
      </c>
      <c r="L307" s="122" t="s">
        <v>630</v>
      </c>
      <c r="M307" s="125">
        <v>1</v>
      </c>
      <c r="N307" s="122"/>
      <c r="O307" s="125">
        <v>6361.67</v>
      </c>
      <c r="P307" s="122">
        <v>1</v>
      </c>
      <c r="Q307" s="122"/>
      <c r="R307" s="122"/>
      <c r="S307" s="122"/>
      <c r="T307" s="122"/>
      <c r="U307" s="122">
        <f t="shared" si="4"/>
        <v>-41590.4359722222</v>
      </c>
      <c r="V307" s="130" t="s">
        <v>4083</v>
      </c>
    </row>
    <row r="308" spans="1:22">
      <c r="A308" s="122" t="s">
        <v>622</v>
      </c>
      <c r="B308" s="122" t="s">
        <v>623</v>
      </c>
      <c r="C308" s="122" t="s">
        <v>624</v>
      </c>
      <c r="D308" s="122" t="s">
        <v>4085</v>
      </c>
      <c r="E308" s="122"/>
      <c r="F308" s="122"/>
      <c r="G308" s="122" t="s">
        <v>79</v>
      </c>
      <c r="H308" s="122" t="s">
        <v>2300</v>
      </c>
      <c r="I308" s="123" t="s">
        <v>2301</v>
      </c>
      <c r="J308" s="122" t="s">
        <v>634</v>
      </c>
      <c r="K308" s="124">
        <v>41590.4359722222</v>
      </c>
      <c r="L308" s="122" t="s">
        <v>630</v>
      </c>
      <c r="M308" s="125">
        <v>1</v>
      </c>
      <c r="N308" s="122"/>
      <c r="O308" s="125">
        <v>62379.43</v>
      </c>
      <c r="P308" s="122">
        <v>1</v>
      </c>
      <c r="Q308" s="122"/>
      <c r="R308" s="122"/>
      <c r="S308" s="122"/>
      <c r="T308" s="122"/>
      <c r="U308" s="122">
        <f t="shared" si="4"/>
        <v>-41590.4359722222</v>
      </c>
      <c r="V308" s="130" t="s">
        <v>4083</v>
      </c>
    </row>
    <row r="309" spans="1:22">
      <c r="A309" s="122" t="s">
        <v>622</v>
      </c>
      <c r="B309" s="122" t="s">
        <v>623</v>
      </c>
      <c r="C309" s="122" t="s">
        <v>624</v>
      </c>
      <c r="D309" s="122" t="s">
        <v>4085</v>
      </c>
      <c r="E309" s="122"/>
      <c r="F309" s="122"/>
      <c r="G309" s="122" t="s">
        <v>79</v>
      </c>
      <c r="H309" s="122" t="s">
        <v>1978</v>
      </c>
      <c r="I309" s="123" t="s">
        <v>424</v>
      </c>
      <c r="J309" s="122" t="s">
        <v>634</v>
      </c>
      <c r="K309" s="124">
        <v>41590.4359722222</v>
      </c>
      <c r="L309" s="122" t="s">
        <v>630</v>
      </c>
      <c r="M309" s="125">
        <v>2</v>
      </c>
      <c r="N309" s="122"/>
      <c r="O309" s="125">
        <v>166312.66</v>
      </c>
      <c r="P309" s="122">
        <v>1</v>
      </c>
      <c r="Q309" s="122"/>
      <c r="R309" s="122"/>
      <c r="S309" s="122"/>
      <c r="T309" s="122"/>
      <c r="U309" s="122">
        <f t="shared" si="4"/>
        <v>-41590.4359722222</v>
      </c>
      <c r="V309" s="130" t="s">
        <v>4083</v>
      </c>
    </row>
    <row r="310" spans="1:22">
      <c r="A310" s="122" t="s">
        <v>622</v>
      </c>
      <c r="B310" s="122" t="s">
        <v>623</v>
      </c>
      <c r="C310" s="122" t="s">
        <v>624</v>
      </c>
      <c r="D310" s="122" t="s">
        <v>4085</v>
      </c>
      <c r="E310" s="122"/>
      <c r="F310" s="122"/>
      <c r="G310" s="122" t="s">
        <v>79</v>
      </c>
      <c r="H310" s="122" t="s">
        <v>2302</v>
      </c>
      <c r="I310" s="123" t="s">
        <v>2303</v>
      </c>
      <c r="J310" s="122" t="s">
        <v>634</v>
      </c>
      <c r="K310" s="124">
        <v>41590.4359722222</v>
      </c>
      <c r="L310" s="122" t="s">
        <v>630</v>
      </c>
      <c r="M310" s="125">
        <v>1</v>
      </c>
      <c r="N310" s="122"/>
      <c r="O310" s="125">
        <v>1180102</v>
      </c>
      <c r="P310" s="122">
        <v>1</v>
      </c>
      <c r="Q310" s="122"/>
      <c r="R310" s="122"/>
      <c r="S310" s="122"/>
      <c r="T310" s="122"/>
      <c r="U310" s="122">
        <f t="shared" si="4"/>
        <v>-41590.4359722222</v>
      </c>
      <c r="V310" s="130" t="s">
        <v>4083</v>
      </c>
    </row>
    <row r="311" spans="1:22">
      <c r="A311" s="122" t="s">
        <v>622</v>
      </c>
      <c r="B311" s="122" t="s">
        <v>623</v>
      </c>
      <c r="C311" s="122" t="s">
        <v>624</v>
      </c>
      <c r="D311" s="122" t="s">
        <v>4085</v>
      </c>
      <c r="E311" s="122"/>
      <c r="F311" s="122"/>
      <c r="G311" s="122" t="s">
        <v>79</v>
      </c>
      <c r="H311" s="122" t="s">
        <v>2304</v>
      </c>
      <c r="I311" s="123" t="s">
        <v>2305</v>
      </c>
      <c r="J311" s="122" t="s">
        <v>634</v>
      </c>
      <c r="K311" s="124">
        <v>41590.435983796298</v>
      </c>
      <c r="L311" s="122" t="s">
        <v>630</v>
      </c>
      <c r="M311" s="125">
        <v>1</v>
      </c>
      <c r="N311" s="122"/>
      <c r="O311" s="125">
        <v>1018226</v>
      </c>
      <c r="P311" s="122">
        <v>1</v>
      </c>
      <c r="Q311" s="122"/>
      <c r="R311" s="122"/>
      <c r="S311" s="122"/>
      <c r="T311" s="122"/>
      <c r="U311" s="122">
        <f t="shared" si="4"/>
        <v>-41590.435983796298</v>
      </c>
      <c r="V311" s="130" t="s">
        <v>4083</v>
      </c>
    </row>
    <row r="312" spans="1:22">
      <c r="A312" s="122" t="s">
        <v>622</v>
      </c>
      <c r="B312" s="122" t="s">
        <v>623</v>
      </c>
      <c r="C312" s="122" t="s">
        <v>624</v>
      </c>
      <c r="D312" s="122" t="s">
        <v>4085</v>
      </c>
      <c r="E312" s="122"/>
      <c r="F312" s="122"/>
      <c r="G312" s="122" t="s">
        <v>79</v>
      </c>
      <c r="H312" s="122" t="s">
        <v>2306</v>
      </c>
      <c r="I312" s="123" t="s">
        <v>2307</v>
      </c>
      <c r="J312" s="122" t="s">
        <v>634</v>
      </c>
      <c r="K312" s="124">
        <v>41590.4359722222</v>
      </c>
      <c r="L312" s="122" t="s">
        <v>630</v>
      </c>
      <c r="M312" s="125">
        <v>2</v>
      </c>
      <c r="N312" s="122"/>
      <c r="O312" s="125">
        <v>24310</v>
      </c>
      <c r="P312" s="122">
        <v>1</v>
      </c>
      <c r="Q312" s="122"/>
      <c r="R312" s="122"/>
      <c r="S312" s="122"/>
      <c r="T312" s="122"/>
      <c r="U312" s="122">
        <f t="shared" si="4"/>
        <v>-41590.4359722222</v>
      </c>
      <c r="V312" s="130" t="s">
        <v>4083</v>
      </c>
    </row>
    <row r="313" spans="1:22">
      <c r="A313" s="122" t="s">
        <v>622</v>
      </c>
      <c r="B313" s="122" t="s">
        <v>623</v>
      </c>
      <c r="C313" s="122" t="s">
        <v>624</v>
      </c>
      <c r="D313" s="122" t="s">
        <v>4085</v>
      </c>
      <c r="E313" s="122"/>
      <c r="F313" s="122"/>
      <c r="G313" s="122" t="s">
        <v>79</v>
      </c>
      <c r="H313" s="122" t="s">
        <v>2308</v>
      </c>
      <c r="I313" s="123" t="s">
        <v>2309</v>
      </c>
      <c r="J313" s="122" t="s">
        <v>634</v>
      </c>
      <c r="K313" s="124">
        <v>41590.4359722222</v>
      </c>
      <c r="L313" s="122" t="s">
        <v>630</v>
      </c>
      <c r="M313" s="125">
        <v>2</v>
      </c>
      <c r="N313" s="122"/>
      <c r="O313" s="125">
        <v>211332</v>
      </c>
      <c r="P313" s="122">
        <v>1</v>
      </c>
      <c r="Q313" s="122"/>
      <c r="R313" s="122"/>
      <c r="S313" s="122"/>
      <c r="T313" s="122"/>
      <c r="U313" s="122">
        <f t="shared" si="4"/>
        <v>-41590.4359722222</v>
      </c>
      <c r="V313" s="130" t="s">
        <v>4083</v>
      </c>
    </row>
    <row r="314" spans="1:22">
      <c r="A314" s="122" t="s">
        <v>622</v>
      </c>
      <c r="B314" s="122" t="s">
        <v>623</v>
      </c>
      <c r="C314" s="122" t="s">
        <v>624</v>
      </c>
      <c r="D314" s="122" t="s">
        <v>4085</v>
      </c>
      <c r="E314" s="122"/>
      <c r="F314" s="122"/>
      <c r="G314" s="122" t="s">
        <v>79</v>
      </c>
      <c r="H314" s="122" t="s">
        <v>1277</v>
      </c>
      <c r="I314" s="123" t="s">
        <v>1278</v>
      </c>
      <c r="J314" s="122" t="s">
        <v>634</v>
      </c>
      <c r="K314" s="124">
        <v>41590.4359722222</v>
      </c>
      <c r="L314" s="122" t="s">
        <v>630</v>
      </c>
      <c r="M314" s="125">
        <v>1</v>
      </c>
      <c r="N314" s="122"/>
      <c r="O314" s="125">
        <v>210833.33</v>
      </c>
      <c r="P314" s="122">
        <v>1</v>
      </c>
      <c r="Q314" s="122"/>
      <c r="R314" s="122"/>
      <c r="S314" s="122"/>
      <c r="T314" s="122"/>
      <c r="U314" s="122">
        <f t="shared" si="4"/>
        <v>-41590.4359722222</v>
      </c>
      <c r="V314" s="130" t="s">
        <v>4083</v>
      </c>
    </row>
    <row r="315" spans="1:22">
      <c r="A315" s="122" t="s">
        <v>622</v>
      </c>
      <c r="B315" s="122" t="s">
        <v>623</v>
      </c>
      <c r="C315" s="122" t="s">
        <v>624</v>
      </c>
      <c r="D315" s="122" t="s">
        <v>4085</v>
      </c>
      <c r="E315" s="122"/>
      <c r="F315" s="122"/>
      <c r="G315" s="122" t="s">
        <v>79</v>
      </c>
      <c r="H315" s="122" t="s">
        <v>2310</v>
      </c>
      <c r="I315" s="123" t="s">
        <v>2311</v>
      </c>
      <c r="J315" s="122" t="s">
        <v>634</v>
      </c>
      <c r="K315" s="124">
        <v>41590.4359722222</v>
      </c>
      <c r="L315" s="122" t="s">
        <v>630</v>
      </c>
      <c r="M315" s="125">
        <v>1</v>
      </c>
      <c r="N315" s="122"/>
      <c r="O315" s="125">
        <v>29469</v>
      </c>
      <c r="P315" s="122">
        <v>1</v>
      </c>
      <c r="Q315" s="122"/>
      <c r="R315" s="122"/>
      <c r="S315" s="122"/>
      <c r="T315" s="122"/>
      <c r="U315" s="122">
        <f t="shared" si="4"/>
        <v>-41590.4359722222</v>
      </c>
      <c r="V315" s="130" t="s">
        <v>4083</v>
      </c>
    </row>
    <row r="316" spans="1:22">
      <c r="A316" s="122" t="s">
        <v>622</v>
      </c>
      <c r="B316" s="122" t="s">
        <v>623</v>
      </c>
      <c r="C316" s="122" t="s">
        <v>624</v>
      </c>
      <c r="D316" s="122" t="s">
        <v>4085</v>
      </c>
      <c r="E316" s="122"/>
      <c r="F316" s="122"/>
      <c r="G316" s="122" t="s">
        <v>79</v>
      </c>
      <c r="H316" s="122" t="s">
        <v>1979</v>
      </c>
      <c r="I316" s="123" t="s">
        <v>1980</v>
      </c>
      <c r="J316" s="122" t="s">
        <v>634</v>
      </c>
      <c r="K316" s="124">
        <v>41590.4359722222</v>
      </c>
      <c r="L316" s="122" t="s">
        <v>630</v>
      </c>
      <c r="M316" s="125">
        <v>2</v>
      </c>
      <c r="N316" s="122"/>
      <c r="O316" s="125">
        <v>336160</v>
      </c>
      <c r="P316" s="122">
        <v>1</v>
      </c>
      <c r="Q316" s="122"/>
      <c r="R316" s="122"/>
      <c r="S316" s="122"/>
      <c r="T316" s="122"/>
      <c r="U316" s="122">
        <f t="shared" si="4"/>
        <v>-41590.4359722222</v>
      </c>
      <c r="V316" s="130" t="s">
        <v>4083</v>
      </c>
    </row>
    <row r="317" spans="1:22">
      <c r="A317" s="122" t="s">
        <v>622</v>
      </c>
      <c r="B317" s="122" t="s">
        <v>623</v>
      </c>
      <c r="C317" s="122" t="s">
        <v>624</v>
      </c>
      <c r="D317" s="122" t="s">
        <v>4085</v>
      </c>
      <c r="E317" s="122"/>
      <c r="F317" s="122"/>
      <c r="G317" s="122" t="s">
        <v>79</v>
      </c>
      <c r="H317" s="122" t="s">
        <v>649</v>
      </c>
      <c r="I317" s="123" t="s">
        <v>431</v>
      </c>
      <c r="J317" s="122" t="s">
        <v>634</v>
      </c>
      <c r="K317" s="124">
        <v>41590.4359722222</v>
      </c>
      <c r="L317" s="122" t="s">
        <v>630</v>
      </c>
      <c r="M317" s="125">
        <v>1</v>
      </c>
      <c r="N317" s="122"/>
      <c r="O317" s="125">
        <v>456093</v>
      </c>
      <c r="P317" s="122">
        <v>1</v>
      </c>
      <c r="Q317" s="122"/>
      <c r="R317" s="122"/>
      <c r="S317" s="122"/>
      <c r="T317" s="122"/>
      <c r="U317" s="122">
        <f t="shared" si="4"/>
        <v>-41590.4359722222</v>
      </c>
      <c r="V317" s="130" t="s">
        <v>4083</v>
      </c>
    </row>
    <row r="318" spans="1:22">
      <c r="A318" s="122" t="s">
        <v>622</v>
      </c>
      <c r="B318" s="122" t="s">
        <v>623</v>
      </c>
      <c r="C318" s="122" t="s">
        <v>624</v>
      </c>
      <c r="D318" s="122" t="s">
        <v>3613</v>
      </c>
      <c r="E318" s="122"/>
      <c r="F318" s="122"/>
      <c r="G318" s="122" t="s">
        <v>79</v>
      </c>
      <c r="H318" s="122" t="s">
        <v>738</v>
      </c>
      <c r="I318" s="123" t="s">
        <v>739</v>
      </c>
      <c r="J318" s="122" t="s">
        <v>634</v>
      </c>
      <c r="K318" s="124">
        <v>41592.373703703699</v>
      </c>
      <c r="L318" s="122" t="s">
        <v>630</v>
      </c>
      <c r="M318" s="125">
        <v>1</v>
      </c>
      <c r="N318" s="122"/>
      <c r="O318" s="125">
        <v>1742770.41</v>
      </c>
      <c r="P318" s="122">
        <v>1</v>
      </c>
      <c r="Q318" s="122" t="s">
        <v>632</v>
      </c>
      <c r="R318" s="124">
        <v>41591.651620370401</v>
      </c>
      <c r="S318" s="125">
        <v>-1</v>
      </c>
      <c r="T318" s="122">
        <v>1742770.41</v>
      </c>
      <c r="U318" s="122">
        <f t="shared" si="4"/>
        <v>-0.72208333329763263</v>
      </c>
      <c r="V318" s="130" t="s">
        <v>4080</v>
      </c>
    </row>
    <row r="319" spans="1:22">
      <c r="A319" s="122" t="s">
        <v>622</v>
      </c>
      <c r="B319" s="122" t="s">
        <v>623</v>
      </c>
      <c r="C319" s="122" t="s">
        <v>624</v>
      </c>
      <c r="D319" s="122" t="s">
        <v>3614</v>
      </c>
      <c r="E319" s="122"/>
      <c r="F319" s="122"/>
      <c r="G319" s="122" t="s">
        <v>79</v>
      </c>
      <c r="H319" s="122" t="s">
        <v>3615</v>
      </c>
      <c r="I319" s="123" t="s">
        <v>3616</v>
      </c>
      <c r="J319" s="122" t="s">
        <v>634</v>
      </c>
      <c r="K319" s="124">
        <v>41600.333333333299</v>
      </c>
      <c r="L319" s="122" t="s">
        <v>630</v>
      </c>
      <c r="M319" s="125">
        <v>1</v>
      </c>
      <c r="N319" s="122"/>
      <c r="O319" s="125">
        <v>0</v>
      </c>
      <c r="P319" s="122">
        <v>1</v>
      </c>
      <c r="Q319" s="122"/>
      <c r="R319" s="122"/>
      <c r="S319" s="122"/>
      <c r="T319" s="122"/>
      <c r="U319" s="122">
        <f t="shared" si="4"/>
        <v>-41600.333333333299</v>
      </c>
      <c r="V319" s="130" t="s">
        <v>4083</v>
      </c>
    </row>
    <row r="320" spans="1:22">
      <c r="A320" s="122" t="s">
        <v>622</v>
      </c>
      <c r="B320" s="122" t="s">
        <v>623</v>
      </c>
      <c r="C320" s="122" t="s">
        <v>624</v>
      </c>
      <c r="D320" s="122" t="s">
        <v>3617</v>
      </c>
      <c r="E320" s="122"/>
      <c r="F320" s="122"/>
      <c r="G320" s="122" t="s">
        <v>79</v>
      </c>
      <c r="H320" s="122" t="s">
        <v>738</v>
      </c>
      <c r="I320" s="123" t="s">
        <v>739</v>
      </c>
      <c r="J320" s="122" t="s">
        <v>634</v>
      </c>
      <c r="K320" s="124">
        <v>41596.646412037</v>
      </c>
      <c r="L320" s="122" t="s">
        <v>630</v>
      </c>
      <c r="M320" s="125">
        <v>1</v>
      </c>
      <c r="N320" s="122"/>
      <c r="O320" s="125">
        <v>1742770.41</v>
      </c>
      <c r="P320" s="122">
        <v>1</v>
      </c>
      <c r="Q320" s="122" t="s">
        <v>632</v>
      </c>
      <c r="R320" s="124">
        <v>41593.385648148098</v>
      </c>
      <c r="S320" s="125">
        <v>-1</v>
      </c>
      <c r="T320" s="122">
        <v>1742770.41</v>
      </c>
      <c r="U320" s="122">
        <f t="shared" si="4"/>
        <v>-3.2607638889021473</v>
      </c>
      <c r="V320" s="130" t="s">
        <v>4080</v>
      </c>
    </row>
    <row r="321" spans="1:22">
      <c r="A321" s="122" t="s">
        <v>622</v>
      </c>
      <c r="B321" s="122" t="s">
        <v>623</v>
      </c>
      <c r="C321" s="122" t="s">
        <v>624</v>
      </c>
      <c r="D321" s="122" t="s">
        <v>3618</v>
      </c>
      <c r="E321" s="122"/>
      <c r="F321" s="122"/>
      <c r="G321" s="122" t="s">
        <v>79</v>
      </c>
      <c r="H321" s="122" t="s">
        <v>2468</v>
      </c>
      <c r="I321" s="123" t="s">
        <v>2750</v>
      </c>
      <c r="J321" s="122" t="s">
        <v>634</v>
      </c>
      <c r="K321" s="124">
        <v>41590.333333333299</v>
      </c>
      <c r="L321" s="122" t="s">
        <v>630</v>
      </c>
      <c r="M321" s="125">
        <v>1</v>
      </c>
      <c r="N321" s="122"/>
      <c r="O321" s="125">
        <v>1265000</v>
      </c>
      <c r="P321" s="122">
        <v>1</v>
      </c>
      <c r="Q321" s="122" t="s">
        <v>632</v>
      </c>
      <c r="R321" s="124">
        <v>41590.692546296297</v>
      </c>
      <c r="S321" s="125">
        <v>-1</v>
      </c>
      <c r="T321" s="122">
        <v>1265000</v>
      </c>
      <c r="U321" s="122">
        <f t="shared" si="4"/>
        <v>0.35921296299784444</v>
      </c>
      <c r="V321" s="130" t="s">
        <v>4080</v>
      </c>
    </row>
    <row r="322" spans="1:22">
      <c r="A322" s="122" t="s">
        <v>622</v>
      </c>
      <c r="B322" s="122" t="s">
        <v>623</v>
      </c>
      <c r="C322" s="122" t="s">
        <v>624</v>
      </c>
      <c r="D322" s="122" t="s">
        <v>3619</v>
      </c>
      <c r="E322" s="122" t="s">
        <v>3620</v>
      </c>
      <c r="F322" s="122">
        <v>1</v>
      </c>
      <c r="G322" s="122" t="s">
        <v>79</v>
      </c>
      <c r="H322" s="122" t="s">
        <v>2468</v>
      </c>
      <c r="I322" s="123" t="s">
        <v>2750</v>
      </c>
      <c r="J322" s="122" t="s">
        <v>634</v>
      </c>
      <c r="K322" s="124">
        <v>41599.475381944401</v>
      </c>
      <c r="L322" s="122" t="s">
        <v>630</v>
      </c>
      <c r="M322" s="125">
        <v>1</v>
      </c>
      <c r="N322" s="122" t="s">
        <v>631</v>
      </c>
      <c r="O322" s="125">
        <v>1265000</v>
      </c>
      <c r="P322" s="122">
        <v>1</v>
      </c>
      <c r="Q322" s="122" t="s">
        <v>632</v>
      </c>
      <c r="R322" s="124">
        <v>41597.601273148102</v>
      </c>
      <c r="S322" s="125">
        <v>-1</v>
      </c>
      <c r="T322" s="122">
        <v>1265000</v>
      </c>
      <c r="U322" s="122">
        <f t="shared" si="4"/>
        <v>-1.8741087962989695</v>
      </c>
      <c r="V322" s="130" t="s">
        <v>4080</v>
      </c>
    </row>
    <row r="323" spans="1:22">
      <c r="A323" s="122" t="s">
        <v>622</v>
      </c>
      <c r="B323" s="122" t="s">
        <v>623</v>
      </c>
      <c r="C323" s="122" t="s">
        <v>624</v>
      </c>
      <c r="D323" s="122" t="s">
        <v>3619</v>
      </c>
      <c r="E323" s="122" t="s">
        <v>3620</v>
      </c>
      <c r="F323" s="122">
        <v>1</v>
      </c>
      <c r="G323" s="122" t="s">
        <v>79</v>
      </c>
      <c r="H323" s="122" t="s">
        <v>2468</v>
      </c>
      <c r="I323" s="123" t="s">
        <v>2750</v>
      </c>
      <c r="J323" s="122" t="s">
        <v>634</v>
      </c>
      <c r="K323" s="124">
        <v>41599.475381944401</v>
      </c>
      <c r="L323" s="122" t="s">
        <v>630</v>
      </c>
      <c r="M323" s="125">
        <v>1</v>
      </c>
      <c r="N323" s="122" t="s">
        <v>631</v>
      </c>
      <c r="O323" s="125">
        <v>1265000</v>
      </c>
      <c r="P323" s="122">
        <v>2</v>
      </c>
      <c r="Q323" s="122" t="s">
        <v>632</v>
      </c>
      <c r="R323" s="124">
        <v>41598.366550925901</v>
      </c>
      <c r="S323" s="125">
        <v>-1</v>
      </c>
      <c r="T323" s="122">
        <v>1265000</v>
      </c>
      <c r="U323" s="122">
        <f t="shared" si="4"/>
        <v>-1.1088310185004957</v>
      </c>
      <c r="V323" s="130" t="s">
        <v>4080</v>
      </c>
    </row>
    <row r="324" spans="1:22">
      <c r="A324" s="122" t="s">
        <v>622</v>
      </c>
      <c r="B324" s="122" t="s">
        <v>623</v>
      </c>
      <c r="C324" s="122" t="s">
        <v>624</v>
      </c>
      <c r="D324" s="122" t="s">
        <v>3619</v>
      </c>
      <c r="E324" s="122"/>
      <c r="F324" s="122"/>
      <c r="G324" s="122" t="s">
        <v>79</v>
      </c>
      <c r="H324" s="122" t="s">
        <v>2468</v>
      </c>
      <c r="I324" s="123" t="s">
        <v>2750</v>
      </c>
      <c r="J324" s="122" t="s">
        <v>634</v>
      </c>
      <c r="K324" s="124">
        <v>41602.334444444401</v>
      </c>
      <c r="L324" s="122" t="s">
        <v>630</v>
      </c>
      <c r="M324" s="125">
        <v>1</v>
      </c>
      <c r="N324" s="122"/>
      <c r="O324" s="125">
        <v>1265000</v>
      </c>
      <c r="P324" s="122">
        <v>1</v>
      </c>
      <c r="Q324" s="122" t="s">
        <v>632</v>
      </c>
      <c r="R324" s="124">
        <v>41597.601273148102</v>
      </c>
      <c r="S324" s="125">
        <v>-1</v>
      </c>
      <c r="T324" s="122">
        <v>1265000</v>
      </c>
      <c r="U324" s="122">
        <f t="shared" ref="U324:U358" si="5">R324-K324</f>
        <v>-4.7331712962986785</v>
      </c>
      <c r="V324" s="130" t="s">
        <v>4080</v>
      </c>
    </row>
    <row r="325" spans="1:22">
      <c r="A325" s="122" t="s">
        <v>622</v>
      </c>
      <c r="B325" s="122" t="s">
        <v>623</v>
      </c>
      <c r="C325" s="122" t="s">
        <v>624</v>
      </c>
      <c r="D325" s="122" t="s">
        <v>3619</v>
      </c>
      <c r="E325" s="122"/>
      <c r="F325" s="122"/>
      <c r="G325" s="122" t="s">
        <v>79</v>
      </c>
      <c r="H325" s="122" t="s">
        <v>2468</v>
      </c>
      <c r="I325" s="123" t="s">
        <v>2750</v>
      </c>
      <c r="J325" s="122" t="s">
        <v>634</v>
      </c>
      <c r="K325" s="124">
        <v>41602.334444444401</v>
      </c>
      <c r="L325" s="122" t="s">
        <v>630</v>
      </c>
      <c r="M325" s="125">
        <v>1</v>
      </c>
      <c r="N325" s="122"/>
      <c r="O325" s="125">
        <v>1265000</v>
      </c>
      <c r="P325" s="122">
        <v>2</v>
      </c>
      <c r="Q325" s="122" t="s">
        <v>632</v>
      </c>
      <c r="R325" s="124">
        <v>41598.366550925901</v>
      </c>
      <c r="S325" s="125">
        <v>-1</v>
      </c>
      <c r="T325" s="122">
        <v>1265000</v>
      </c>
      <c r="U325" s="122">
        <f t="shared" si="5"/>
        <v>-3.9678935185002047</v>
      </c>
      <c r="V325" s="130" t="s">
        <v>4080</v>
      </c>
    </row>
    <row r="326" spans="1:22">
      <c r="A326" s="122" t="s">
        <v>622</v>
      </c>
      <c r="B326" s="122" t="s">
        <v>623</v>
      </c>
      <c r="C326" s="122" t="s">
        <v>624</v>
      </c>
      <c r="D326" s="122" t="s">
        <v>3621</v>
      </c>
      <c r="E326" s="122"/>
      <c r="F326" s="122"/>
      <c r="G326" s="122" t="s">
        <v>79</v>
      </c>
      <c r="H326" s="122" t="s">
        <v>2433</v>
      </c>
      <c r="I326" s="123" t="s">
        <v>2434</v>
      </c>
      <c r="J326" s="122"/>
      <c r="K326" s="124">
        <v>41600.625555555598</v>
      </c>
      <c r="L326" s="122" t="s">
        <v>630</v>
      </c>
      <c r="M326" s="125">
        <v>2</v>
      </c>
      <c r="N326" s="122"/>
      <c r="O326" s="125">
        <v>5553900</v>
      </c>
      <c r="P326" s="122">
        <v>1</v>
      </c>
      <c r="Q326" s="122" t="s">
        <v>632</v>
      </c>
      <c r="R326" s="124">
        <v>41597.346990740698</v>
      </c>
      <c r="S326" s="125">
        <v>-2</v>
      </c>
      <c r="T326" s="122">
        <v>5553900</v>
      </c>
      <c r="U326" s="122">
        <f t="shared" si="5"/>
        <v>-3.2785648149001645</v>
      </c>
      <c r="V326" s="130" t="s">
        <v>4080</v>
      </c>
    </row>
    <row r="327" spans="1:22">
      <c r="A327" s="122" t="s">
        <v>622</v>
      </c>
      <c r="B327" s="122" t="s">
        <v>623</v>
      </c>
      <c r="C327" s="122" t="s">
        <v>624</v>
      </c>
      <c r="D327" s="122" t="s">
        <v>3622</v>
      </c>
      <c r="E327" s="122"/>
      <c r="F327" s="122"/>
      <c r="G327" s="122" t="s">
        <v>79</v>
      </c>
      <c r="H327" s="122" t="s">
        <v>738</v>
      </c>
      <c r="I327" s="123" t="s">
        <v>739</v>
      </c>
      <c r="J327" s="122" t="s">
        <v>634</v>
      </c>
      <c r="K327" s="124">
        <v>41597.388356481497</v>
      </c>
      <c r="L327" s="122" t="s">
        <v>630</v>
      </c>
      <c r="M327" s="125">
        <v>1</v>
      </c>
      <c r="N327" s="122"/>
      <c r="O327" s="125">
        <v>1742770.41</v>
      </c>
      <c r="P327" s="122">
        <v>1</v>
      </c>
      <c r="Q327" s="122" t="s">
        <v>632</v>
      </c>
      <c r="R327" s="124">
        <v>41597.3461342593</v>
      </c>
      <c r="S327" s="125">
        <v>-1</v>
      </c>
      <c r="T327" s="122">
        <v>1742770.41</v>
      </c>
      <c r="U327" s="122">
        <f t="shared" si="5"/>
        <v>-4.2222222196869552E-2</v>
      </c>
      <c r="V327" s="130" t="s">
        <v>4080</v>
      </c>
    </row>
    <row r="328" spans="1:22">
      <c r="A328" s="122" t="s">
        <v>622</v>
      </c>
      <c r="B328" s="122" t="s">
        <v>623</v>
      </c>
      <c r="C328" s="122" t="s">
        <v>624</v>
      </c>
      <c r="D328" s="122" t="s">
        <v>3631</v>
      </c>
      <c r="E328" s="122"/>
      <c r="F328" s="122"/>
      <c r="G328" s="122" t="s">
        <v>79</v>
      </c>
      <c r="H328" s="122" t="s">
        <v>3632</v>
      </c>
      <c r="I328" s="123" t="s">
        <v>3633</v>
      </c>
      <c r="J328" s="122" t="s">
        <v>634</v>
      </c>
      <c r="K328" s="124">
        <v>41600.366932870398</v>
      </c>
      <c r="L328" s="122" t="s">
        <v>630</v>
      </c>
      <c r="M328" s="125">
        <v>1</v>
      </c>
      <c r="N328" s="122"/>
      <c r="O328" s="125">
        <v>843730</v>
      </c>
      <c r="P328" s="122">
        <v>1</v>
      </c>
      <c r="Q328" s="122" t="s">
        <v>632</v>
      </c>
      <c r="R328" s="124">
        <v>41599.404652777797</v>
      </c>
      <c r="S328" s="125">
        <v>-1</v>
      </c>
      <c r="T328" s="122">
        <v>843730</v>
      </c>
      <c r="U328" s="122">
        <f t="shared" si="5"/>
        <v>-0.96228009260084946</v>
      </c>
      <c r="V328" s="130" t="s">
        <v>4080</v>
      </c>
    </row>
    <row r="329" spans="1:22">
      <c r="A329" s="122" t="s">
        <v>622</v>
      </c>
      <c r="B329" s="122" t="s">
        <v>623</v>
      </c>
      <c r="C329" s="122" t="s">
        <v>624</v>
      </c>
      <c r="D329" s="122" t="s">
        <v>3634</v>
      </c>
      <c r="E329" s="122" t="s">
        <v>3635</v>
      </c>
      <c r="F329" s="122">
        <v>1</v>
      </c>
      <c r="G329" s="122" t="s">
        <v>79</v>
      </c>
      <c r="H329" s="122" t="s">
        <v>1936</v>
      </c>
      <c r="I329" s="123" t="s">
        <v>1937</v>
      </c>
      <c r="J329" s="122" t="s">
        <v>634</v>
      </c>
      <c r="K329" s="124">
        <v>41607.333101851902</v>
      </c>
      <c r="L329" s="122" t="s">
        <v>630</v>
      </c>
      <c r="M329" s="125">
        <v>1</v>
      </c>
      <c r="N329" s="122" t="s">
        <v>631</v>
      </c>
      <c r="O329" s="125">
        <v>139095</v>
      </c>
      <c r="P329" s="122">
        <v>1</v>
      </c>
      <c r="Q329" s="122" t="s">
        <v>632</v>
      </c>
      <c r="R329" s="124">
        <v>41604.448634259301</v>
      </c>
      <c r="S329" s="125">
        <v>-1</v>
      </c>
      <c r="T329" s="122">
        <v>139095</v>
      </c>
      <c r="U329" s="122">
        <f t="shared" si="5"/>
        <v>-2.8844675926011405</v>
      </c>
      <c r="V329" s="130" t="s">
        <v>4080</v>
      </c>
    </row>
    <row r="330" spans="1:22">
      <c r="A330" s="122" t="s">
        <v>622</v>
      </c>
      <c r="B330" s="122" t="s">
        <v>623</v>
      </c>
      <c r="C330" s="122" t="s">
        <v>624</v>
      </c>
      <c r="D330" s="122" t="s">
        <v>3634</v>
      </c>
      <c r="E330" s="122" t="s">
        <v>3635</v>
      </c>
      <c r="F330" s="122">
        <v>2</v>
      </c>
      <c r="G330" s="122" t="s">
        <v>79</v>
      </c>
      <c r="H330" s="122" t="s">
        <v>1934</v>
      </c>
      <c r="I330" s="123" t="s">
        <v>2066</v>
      </c>
      <c r="J330" s="122" t="s">
        <v>634</v>
      </c>
      <c r="K330" s="124">
        <v>41607.333101851902</v>
      </c>
      <c r="L330" s="122" t="s">
        <v>630</v>
      </c>
      <c r="M330" s="125">
        <v>1</v>
      </c>
      <c r="N330" s="122" t="s">
        <v>1190</v>
      </c>
      <c r="O330" s="125">
        <v>327380.61</v>
      </c>
      <c r="P330" s="122">
        <v>1</v>
      </c>
      <c r="Q330" s="122" t="s">
        <v>632</v>
      </c>
      <c r="R330" s="124">
        <v>41604.448645833298</v>
      </c>
      <c r="S330" s="125">
        <v>-1</v>
      </c>
      <c r="T330" s="122">
        <v>327380.61</v>
      </c>
      <c r="U330" s="122">
        <f t="shared" si="5"/>
        <v>-2.8844560186043964</v>
      </c>
      <c r="V330" s="130" t="s">
        <v>4080</v>
      </c>
    </row>
    <row r="331" spans="1:22">
      <c r="A331" s="122" t="s">
        <v>622</v>
      </c>
      <c r="B331" s="122" t="s">
        <v>623</v>
      </c>
      <c r="C331" s="122" t="s">
        <v>624</v>
      </c>
      <c r="D331" s="122" t="s">
        <v>3637</v>
      </c>
      <c r="E331" s="122"/>
      <c r="F331" s="122"/>
      <c r="G331" s="122" t="s">
        <v>79</v>
      </c>
      <c r="H331" s="122" t="s">
        <v>826</v>
      </c>
      <c r="I331" s="123" t="s">
        <v>527</v>
      </c>
      <c r="J331" s="122" t="s">
        <v>634</v>
      </c>
      <c r="K331" s="124">
        <v>41607.625</v>
      </c>
      <c r="L331" s="122" t="s">
        <v>630</v>
      </c>
      <c r="M331" s="125">
        <v>1</v>
      </c>
      <c r="N331" s="122"/>
      <c r="O331" s="125">
        <v>259875</v>
      </c>
      <c r="P331" s="122">
        <v>1</v>
      </c>
      <c r="Q331" s="122" t="s">
        <v>632</v>
      </c>
      <c r="R331" s="124">
        <v>41604.645902777796</v>
      </c>
      <c r="S331" s="125">
        <v>-1</v>
      </c>
      <c r="T331" s="122">
        <v>259875</v>
      </c>
      <c r="U331" s="122">
        <f t="shared" si="5"/>
        <v>-2.9790972222035634</v>
      </c>
      <c r="V331" s="130" t="s">
        <v>4080</v>
      </c>
    </row>
    <row r="332" spans="1:22">
      <c r="A332" s="122" t="s">
        <v>622</v>
      </c>
      <c r="B332" s="122" t="s">
        <v>623</v>
      </c>
      <c r="C332" s="122" t="s">
        <v>624</v>
      </c>
      <c r="D332" s="122" t="s">
        <v>3638</v>
      </c>
      <c r="E332" s="122"/>
      <c r="F332" s="122"/>
      <c r="G332" s="122" t="s">
        <v>79</v>
      </c>
      <c r="H332" s="122" t="s">
        <v>3639</v>
      </c>
      <c r="I332" s="123" t="s">
        <v>3640</v>
      </c>
      <c r="J332" s="122" t="s">
        <v>634</v>
      </c>
      <c r="K332" s="124">
        <v>41607.625</v>
      </c>
      <c r="L332" s="122" t="s">
        <v>630</v>
      </c>
      <c r="M332" s="125">
        <v>1</v>
      </c>
      <c r="N332" s="122"/>
      <c r="O332" s="125">
        <v>95000</v>
      </c>
      <c r="P332" s="122">
        <v>1</v>
      </c>
      <c r="Q332" s="122" t="s">
        <v>632</v>
      </c>
      <c r="R332" s="124">
        <v>41604.645138888904</v>
      </c>
      <c r="S332" s="125">
        <v>-1</v>
      </c>
      <c r="T332" s="122">
        <v>95000</v>
      </c>
      <c r="U332" s="122">
        <f t="shared" si="5"/>
        <v>-2.9798611110963975</v>
      </c>
      <c r="V332" s="130" t="s">
        <v>4080</v>
      </c>
    </row>
    <row r="333" spans="1:22">
      <c r="A333" s="122" t="s">
        <v>622</v>
      </c>
      <c r="B333" s="122" t="s">
        <v>623</v>
      </c>
      <c r="C333" s="122" t="s">
        <v>624</v>
      </c>
      <c r="D333" s="122" t="s">
        <v>3638</v>
      </c>
      <c r="E333" s="122"/>
      <c r="F333" s="122"/>
      <c r="G333" s="122" t="s">
        <v>79</v>
      </c>
      <c r="H333" s="122" t="s">
        <v>3583</v>
      </c>
      <c r="I333" s="123" t="s">
        <v>3584</v>
      </c>
      <c r="J333" s="122" t="s">
        <v>634</v>
      </c>
      <c r="K333" s="124">
        <v>41607.625</v>
      </c>
      <c r="L333" s="122" t="s">
        <v>630</v>
      </c>
      <c r="M333" s="125">
        <v>4</v>
      </c>
      <c r="N333" s="122"/>
      <c r="O333" s="125">
        <v>741000</v>
      </c>
      <c r="P333" s="122">
        <v>1</v>
      </c>
      <c r="Q333" s="122" t="s">
        <v>632</v>
      </c>
      <c r="R333" s="124">
        <v>41604.645138888904</v>
      </c>
      <c r="S333" s="125">
        <v>-4</v>
      </c>
      <c r="T333" s="122">
        <v>741000</v>
      </c>
      <c r="U333" s="122">
        <f t="shared" si="5"/>
        <v>-2.9798611110963975</v>
      </c>
      <c r="V333" s="130" t="s">
        <v>4080</v>
      </c>
    </row>
    <row r="334" spans="1:22">
      <c r="A334" s="122" t="s">
        <v>622</v>
      </c>
      <c r="B334" s="122" t="s">
        <v>623</v>
      </c>
      <c r="C334" s="122" t="s">
        <v>624</v>
      </c>
      <c r="D334" s="122" t="s">
        <v>3646</v>
      </c>
      <c r="E334" s="122"/>
      <c r="F334" s="122"/>
      <c r="G334" s="122" t="s">
        <v>79</v>
      </c>
      <c r="H334" s="122" t="s">
        <v>3647</v>
      </c>
      <c r="I334" s="123" t="s">
        <v>3648</v>
      </c>
      <c r="J334" s="122" t="s">
        <v>634</v>
      </c>
      <c r="K334" s="124">
        <v>41603.510775463001</v>
      </c>
      <c r="L334" s="122" t="s">
        <v>630</v>
      </c>
      <c r="M334" s="125">
        <v>2</v>
      </c>
      <c r="N334" s="122"/>
      <c r="O334" s="125">
        <v>29792000</v>
      </c>
      <c r="P334" s="122">
        <v>1</v>
      </c>
      <c r="Q334" s="122" t="s">
        <v>632</v>
      </c>
      <c r="R334" s="124">
        <v>41603.452685185199</v>
      </c>
      <c r="S334" s="125">
        <v>-2</v>
      </c>
      <c r="T334" s="122">
        <v>29792000</v>
      </c>
      <c r="U334" s="122">
        <f t="shared" si="5"/>
        <v>-5.8090277801966295E-2</v>
      </c>
      <c r="V334" s="130" t="s">
        <v>4080</v>
      </c>
    </row>
    <row r="335" spans="1:22">
      <c r="A335" s="122" t="s">
        <v>622</v>
      </c>
      <c r="B335" s="122" t="s">
        <v>623</v>
      </c>
      <c r="C335" s="122" t="s">
        <v>624</v>
      </c>
      <c r="D335" s="122" t="s">
        <v>3653</v>
      </c>
      <c r="E335" s="122"/>
      <c r="F335" s="122"/>
      <c r="G335" s="122" t="s">
        <v>79</v>
      </c>
      <c r="H335" s="122" t="s">
        <v>2266</v>
      </c>
      <c r="I335" s="123" t="s">
        <v>530</v>
      </c>
      <c r="J335" s="122" t="s">
        <v>634</v>
      </c>
      <c r="K335" s="124">
        <v>41603.390451388899</v>
      </c>
      <c r="L335" s="122" t="s">
        <v>630</v>
      </c>
      <c r="M335" s="125">
        <v>1</v>
      </c>
      <c r="N335" s="122"/>
      <c r="O335" s="125">
        <v>11580250</v>
      </c>
      <c r="P335" s="122">
        <v>1</v>
      </c>
      <c r="Q335" s="122" t="s">
        <v>632</v>
      </c>
      <c r="R335" s="124">
        <v>41603.447581018503</v>
      </c>
      <c r="S335" s="125">
        <v>-1</v>
      </c>
      <c r="T335" s="122">
        <v>11580250</v>
      </c>
      <c r="U335" s="122">
        <f t="shared" si="5"/>
        <v>5.7129629603878129E-2</v>
      </c>
      <c r="V335" s="130" t="s">
        <v>4080</v>
      </c>
    </row>
    <row r="336" spans="1:22">
      <c r="A336" s="122" t="s">
        <v>622</v>
      </c>
      <c r="B336" s="122" t="s">
        <v>623</v>
      </c>
      <c r="C336" s="122" t="s">
        <v>624</v>
      </c>
      <c r="D336" s="122" t="s">
        <v>3657</v>
      </c>
      <c r="E336" s="122"/>
      <c r="F336" s="122"/>
      <c r="G336" s="122" t="s">
        <v>79</v>
      </c>
      <c r="H336" s="122" t="s">
        <v>738</v>
      </c>
      <c r="I336" s="123" t="s">
        <v>739</v>
      </c>
      <c r="J336" s="122" t="s">
        <v>634</v>
      </c>
      <c r="K336" s="124">
        <v>41607.625023148103</v>
      </c>
      <c r="L336" s="122" t="s">
        <v>630</v>
      </c>
      <c r="M336" s="125">
        <v>1</v>
      </c>
      <c r="N336" s="122"/>
      <c r="O336" s="125">
        <v>1742770.41</v>
      </c>
      <c r="P336" s="122">
        <v>1</v>
      </c>
      <c r="Q336" s="122" t="s">
        <v>632</v>
      </c>
      <c r="R336" s="124">
        <v>41603.612129629597</v>
      </c>
      <c r="S336" s="125">
        <v>-1</v>
      </c>
      <c r="T336" s="122">
        <v>1742770.41</v>
      </c>
      <c r="U336" s="122">
        <f t="shared" si="5"/>
        <v>-4.0128935185057344</v>
      </c>
      <c r="V336" s="130" t="s">
        <v>4080</v>
      </c>
    </row>
    <row r="337" spans="1:22">
      <c r="A337" s="122" t="s">
        <v>622</v>
      </c>
      <c r="B337" s="122" t="s">
        <v>623</v>
      </c>
      <c r="C337" s="122" t="s">
        <v>624</v>
      </c>
      <c r="D337" s="122" t="s">
        <v>3658</v>
      </c>
      <c r="E337" s="122"/>
      <c r="F337" s="122"/>
      <c r="G337" s="122" t="s">
        <v>79</v>
      </c>
      <c r="H337" s="122" t="s">
        <v>1934</v>
      </c>
      <c r="I337" s="123" t="s">
        <v>2066</v>
      </c>
      <c r="J337" s="122" t="s">
        <v>634</v>
      </c>
      <c r="K337" s="124">
        <v>41607.324317129598</v>
      </c>
      <c r="L337" s="122" t="s">
        <v>630</v>
      </c>
      <c r="M337" s="125">
        <v>1</v>
      </c>
      <c r="N337" s="122"/>
      <c r="O337" s="125">
        <v>327380.61</v>
      </c>
      <c r="P337" s="122">
        <v>1</v>
      </c>
      <c r="Q337" s="122" t="s">
        <v>632</v>
      </c>
      <c r="R337" s="124">
        <v>41604.449780092596</v>
      </c>
      <c r="S337" s="125">
        <v>-1</v>
      </c>
      <c r="T337" s="122">
        <v>327380.61</v>
      </c>
      <c r="U337" s="122">
        <f t="shared" si="5"/>
        <v>-2.8745370370015735</v>
      </c>
      <c r="V337" s="130" t="s">
        <v>4080</v>
      </c>
    </row>
    <row r="338" spans="1:22">
      <c r="A338" s="122" t="s">
        <v>622</v>
      </c>
      <c r="B338" s="122" t="s">
        <v>623</v>
      </c>
      <c r="C338" s="122" t="s">
        <v>624</v>
      </c>
      <c r="D338" s="122" t="s">
        <v>3658</v>
      </c>
      <c r="E338" s="122"/>
      <c r="F338" s="122"/>
      <c r="G338" s="122" t="s">
        <v>79</v>
      </c>
      <c r="H338" s="122" t="s">
        <v>1936</v>
      </c>
      <c r="I338" s="123" t="s">
        <v>1937</v>
      </c>
      <c r="J338" s="122" t="s">
        <v>634</v>
      </c>
      <c r="K338" s="124">
        <v>41607.324317129598</v>
      </c>
      <c r="L338" s="122" t="s">
        <v>630</v>
      </c>
      <c r="M338" s="125">
        <v>1</v>
      </c>
      <c r="N338" s="122"/>
      <c r="O338" s="125">
        <v>139095</v>
      </c>
      <c r="P338" s="122">
        <v>1</v>
      </c>
      <c r="Q338" s="122" t="s">
        <v>632</v>
      </c>
      <c r="R338" s="124">
        <v>41604.449768518498</v>
      </c>
      <c r="S338" s="125">
        <v>-1</v>
      </c>
      <c r="T338" s="122">
        <v>139095</v>
      </c>
      <c r="U338" s="122">
        <f t="shared" si="5"/>
        <v>-2.874548611100181</v>
      </c>
      <c r="V338" s="130" t="s">
        <v>4080</v>
      </c>
    </row>
    <row r="339" spans="1:22">
      <c r="A339" s="122" t="s">
        <v>622</v>
      </c>
      <c r="B339" s="122" t="s">
        <v>623</v>
      </c>
      <c r="C339" s="122" t="s">
        <v>624</v>
      </c>
      <c r="D339" s="122" t="s">
        <v>3766</v>
      </c>
      <c r="E339" s="122" t="s">
        <v>3767</v>
      </c>
      <c r="F339" s="122">
        <v>1</v>
      </c>
      <c r="G339" s="122" t="s">
        <v>79</v>
      </c>
      <c r="H339" s="122" t="s">
        <v>3371</v>
      </c>
      <c r="I339" s="123" t="s">
        <v>3372</v>
      </c>
      <c r="J339" s="122" t="s">
        <v>634</v>
      </c>
      <c r="K339" s="124">
        <v>41593.6461921296</v>
      </c>
      <c r="L339" s="122" t="s">
        <v>630</v>
      </c>
      <c r="M339" s="125">
        <v>1</v>
      </c>
      <c r="N339" s="122" t="s">
        <v>631</v>
      </c>
      <c r="O339" s="125">
        <v>0</v>
      </c>
      <c r="P339" s="122">
        <v>1</v>
      </c>
      <c r="Q339" s="122" t="s">
        <v>632</v>
      </c>
      <c r="R339" s="124">
        <v>41607.543113425898</v>
      </c>
      <c r="S339" s="125">
        <v>-1</v>
      </c>
      <c r="T339" s="122">
        <v>5653890</v>
      </c>
      <c r="U339" s="122">
        <f t="shared" si="5"/>
        <v>13.896921296298387</v>
      </c>
      <c r="V339" s="130" t="s">
        <v>4083</v>
      </c>
    </row>
    <row r="340" spans="1:22">
      <c r="A340" s="122" t="s">
        <v>622</v>
      </c>
      <c r="B340" s="122" t="s">
        <v>623</v>
      </c>
      <c r="C340" s="122" t="s">
        <v>624</v>
      </c>
      <c r="D340" s="122" t="s">
        <v>3766</v>
      </c>
      <c r="E340" s="122" t="s">
        <v>3767</v>
      </c>
      <c r="F340" s="122">
        <v>2</v>
      </c>
      <c r="G340" s="122" t="s">
        <v>79</v>
      </c>
      <c r="H340" s="122" t="s">
        <v>3373</v>
      </c>
      <c r="I340" s="123" t="s">
        <v>3374</v>
      </c>
      <c r="J340" s="122" t="s">
        <v>634</v>
      </c>
      <c r="K340" s="124">
        <v>41593.6461921296</v>
      </c>
      <c r="L340" s="122" t="s">
        <v>630</v>
      </c>
      <c r="M340" s="125">
        <v>1</v>
      </c>
      <c r="N340" s="122" t="s">
        <v>631</v>
      </c>
      <c r="O340" s="125">
        <v>0</v>
      </c>
      <c r="P340" s="122">
        <v>1</v>
      </c>
      <c r="Q340" s="122" t="s">
        <v>632</v>
      </c>
      <c r="R340" s="124">
        <v>41607.543113425898</v>
      </c>
      <c r="S340" s="125">
        <v>-1</v>
      </c>
      <c r="T340" s="122">
        <v>564300</v>
      </c>
      <c r="U340" s="122">
        <f t="shared" si="5"/>
        <v>13.896921296298387</v>
      </c>
      <c r="V340" s="130" t="s">
        <v>4083</v>
      </c>
    </row>
    <row r="341" spans="1:22">
      <c r="A341" s="122" t="s">
        <v>622</v>
      </c>
      <c r="B341" s="122" t="s">
        <v>623</v>
      </c>
      <c r="C341" s="122" t="s">
        <v>624</v>
      </c>
      <c r="D341" s="122" t="s">
        <v>3768</v>
      </c>
      <c r="E341" s="122" t="s">
        <v>3769</v>
      </c>
      <c r="F341" s="122">
        <v>1</v>
      </c>
      <c r="G341" s="122" t="s">
        <v>79</v>
      </c>
      <c r="H341" s="122" t="s">
        <v>3371</v>
      </c>
      <c r="I341" s="123" t="s">
        <v>3372</v>
      </c>
      <c r="J341" s="122" t="s">
        <v>634</v>
      </c>
      <c r="K341" s="124">
        <v>41592.626145833303</v>
      </c>
      <c r="L341" s="122" t="s">
        <v>630</v>
      </c>
      <c r="M341" s="125">
        <v>1</v>
      </c>
      <c r="N341" s="122" t="s">
        <v>631</v>
      </c>
      <c r="O341" s="125">
        <v>0</v>
      </c>
      <c r="P341" s="122">
        <v>1</v>
      </c>
      <c r="Q341" s="122" t="s">
        <v>632</v>
      </c>
      <c r="R341" s="124">
        <v>41607.542175925897</v>
      </c>
      <c r="S341" s="125">
        <v>-1</v>
      </c>
      <c r="T341" s="122">
        <v>5653890</v>
      </c>
      <c r="U341" s="122">
        <f t="shared" si="5"/>
        <v>14.916030092594156</v>
      </c>
      <c r="V341" s="130" t="s">
        <v>4083</v>
      </c>
    </row>
    <row r="342" spans="1:22">
      <c r="A342" s="122" t="s">
        <v>622</v>
      </c>
      <c r="B342" s="122" t="s">
        <v>623</v>
      </c>
      <c r="C342" s="122" t="s">
        <v>624</v>
      </c>
      <c r="D342" s="122" t="s">
        <v>3768</v>
      </c>
      <c r="E342" s="122" t="s">
        <v>3769</v>
      </c>
      <c r="F342" s="122">
        <v>2</v>
      </c>
      <c r="G342" s="122" t="s">
        <v>79</v>
      </c>
      <c r="H342" s="122" t="s">
        <v>3373</v>
      </c>
      <c r="I342" s="123" t="s">
        <v>3374</v>
      </c>
      <c r="J342" s="122" t="s">
        <v>634</v>
      </c>
      <c r="K342" s="124">
        <v>41592.626145833303</v>
      </c>
      <c r="L342" s="122" t="s">
        <v>630</v>
      </c>
      <c r="M342" s="125">
        <v>1</v>
      </c>
      <c r="N342" s="122" t="s">
        <v>631</v>
      </c>
      <c r="O342" s="125">
        <v>0</v>
      </c>
      <c r="P342" s="122">
        <v>1</v>
      </c>
      <c r="Q342" s="122" t="s">
        <v>632</v>
      </c>
      <c r="R342" s="124">
        <v>41607.542175925897</v>
      </c>
      <c r="S342" s="125">
        <v>-1</v>
      </c>
      <c r="T342" s="122">
        <v>564300</v>
      </c>
      <c r="U342" s="122">
        <f t="shared" si="5"/>
        <v>14.916030092594156</v>
      </c>
      <c r="V342" s="130" t="s">
        <v>4083</v>
      </c>
    </row>
    <row r="343" spans="1:22">
      <c r="A343" s="122" t="s">
        <v>622</v>
      </c>
      <c r="B343" s="122" t="s">
        <v>623</v>
      </c>
      <c r="C343" s="122" t="s">
        <v>624</v>
      </c>
      <c r="D343" s="122" t="s">
        <v>3770</v>
      </c>
      <c r="E343" s="122" t="s">
        <v>3771</v>
      </c>
      <c r="F343" s="122">
        <v>1</v>
      </c>
      <c r="G343" s="122" t="s">
        <v>79</v>
      </c>
      <c r="H343" s="122" t="s">
        <v>3371</v>
      </c>
      <c r="I343" s="123" t="s">
        <v>3372</v>
      </c>
      <c r="J343" s="122" t="s">
        <v>634</v>
      </c>
      <c r="K343" s="124">
        <v>41592.634687500002</v>
      </c>
      <c r="L343" s="122" t="s">
        <v>630</v>
      </c>
      <c r="M343" s="125">
        <v>1</v>
      </c>
      <c r="N343" s="122" t="s">
        <v>631</v>
      </c>
      <c r="O343" s="125">
        <v>0</v>
      </c>
      <c r="P343" s="122">
        <v>1</v>
      </c>
      <c r="Q343" s="122" t="s">
        <v>632</v>
      </c>
      <c r="R343" s="124">
        <v>41607.543576388904</v>
      </c>
      <c r="S343" s="125">
        <v>-1</v>
      </c>
      <c r="T343" s="122">
        <v>5653890</v>
      </c>
      <c r="U343" s="122">
        <f t="shared" si="5"/>
        <v>14.908888888901856</v>
      </c>
      <c r="V343" s="130" t="s">
        <v>4083</v>
      </c>
    </row>
    <row r="344" spans="1:22">
      <c r="A344" s="122" t="s">
        <v>622</v>
      </c>
      <c r="B344" s="122" t="s">
        <v>623</v>
      </c>
      <c r="C344" s="122" t="s">
        <v>624</v>
      </c>
      <c r="D344" s="122" t="s">
        <v>3770</v>
      </c>
      <c r="E344" s="122" t="s">
        <v>3771</v>
      </c>
      <c r="F344" s="122">
        <v>2</v>
      </c>
      <c r="G344" s="122" t="s">
        <v>79</v>
      </c>
      <c r="H344" s="122" t="s">
        <v>3373</v>
      </c>
      <c r="I344" s="123" t="s">
        <v>3374</v>
      </c>
      <c r="J344" s="122" t="s">
        <v>634</v>
      </c>
      <c r="K344" s="124">
        <v>41592.634687500002</v>
      </c>
      <c r="L344" s="122" t="s">
        <v>630</v>
      </c>
      <c r="M344" s="125">
        <v>1</v>
      </c>
      <c r="N344" s="122" t="s">
        <v>631</v>
      </c>
      <c r="O344" s="125">
        <v>0</v>
      </c>
      <c r="P344" s="122">
        <v>1</v>
      </c>
      <c r="Q344" s="122" t="s">
        <v>632</v>
      </c>
      <c r="R344" s="124">
        <v>41607.543576388904</v>
      </c>
      <c r="S344" s="125">
        <v>-1</v>
      </c>
      <c r="T344" s="122">
        <v>564300</v>
      </c>
      <c r="U344" s="122">
        <f t="shared" si="5"/>
        <v>14.908888888901856</v>
      </c>
      <c r="V344" s="130" t="s">
        <v>4083</v>
      </c>
    </row>
    <row r="345" spans="1:22">
      <c r="A345" s="122" t="s">
        <v>622</v>
      </c>
      <c r="B345" s="122" t="s">
        <v>623</v>
      </c>
      <c r="C345" s="122" t="s">
        <v>624</v>
      </c>
      <c r="D345" s="122" t="s">
        <v>3772</v>
      </c>
      <c r="E345" s="122" t="s">
        <v>3773</v>
      </c>
      <c r="F345" s="122">
        <v>1</v>
      </c>
      <c r="G345" s="122" t="s">
        <v>79</v>
      </c>
      <c r="H345" s="122" t="s">
        <v>3371</v>
      </c>
      <c r="I345" s="123" t="s">
        <v>3372</v>
      </c>
      <c r="J345" s="122" t="s">
        <v>634</v>
      </c>
      <c r="K345" s="124">
        <v>41592.624050925901</v>
      </c>
      <c r="L345" s="122" t="s">
        <v>630</v>
      </c>
      <c r="M345" s="125">
        <v>1</v>
      </c>
      <c r="N345" s="122" t="s">
        <v>631</v>
      </c>
      <c r="O345" s="125">
        <v>0</v>
      </c>
      <c r="P345" s="122">
        <v>1</v>
      </c>
      <c r="Q345" s="122" t="s">
        <v>632</v>
      </c>
      <c r="R345" s="124">
        <v>41607.541030092601</v>
      </c>
      <c r="S345" s="125">
        <v>-1</v>
      </c>
      <c r="T345" s="122">
        <v>5653890</v>
      </c>
      <c r="U345" s="122">
        <f t="shared" si="5"/>
        <v>14.916979166700912</v>
      </c>
      <c r="V345" s="130" t="s">
        <v>4083</v>
      </c>
    </row>
    <row r="346" spans="1:22">
      <c r="A346" s="122" t="s">
        <v>622</v>
      </c>
      <c r="B346" s="122" t="s">
        <v>623</v>
      </c>
      <c r="C346" s="122" t="s">
        <v>624</v>
      </c>
      <c r="D346" s="122" t="s">
        <v>3772</v>
      </c>
      <c r="E346" s="122" t="s">
        <v>3773</v>
      </c>
      <c r="F346" s="122">
        <v>2</v>
      </c>
      <c r="G346" s="122" t="s">
        <v>79</v>
      </c>
      <c r="H346" s="122" t="s">
        <v>3373</v>
      </c>
      <c r="I346" s="123" t="s">
        <v>3374</v>
      </c>
      <c r="J346" s="122" t="s">
        <v>634</v>
      </c>
      <c r="K346" s="124">
        <v>41592.624050925901</v>
      </c>
      <c r="L346" s="122" t="s">
        <v>630</v>
      </c>
      <c r="M346" s="125">
        <v>1</v>
      </c>
      <c r="N346" s="122" t="s">
        <v>631</v>
      </c>
      <c r="O346" s="125">
        <v>0</v>
      </c>
      <c r="P346" s="122">
        <v>1</v>
      </c>
      <c r="Q346" s="122" t="s">
        <v>632</v>
      </c>
      <c r="R346" s="124">
        <v>41607.541030092601</v>
      </c>
      <c r="S346" s="125">
        <v>-1</v>
      </c>
      <c r="T346" s="122">
        <v>564300</v>
      </c>
      <c r="U346" s="122">
        <f t="shared" si="5"/>
        <v>14.916979166700912</v>
      </c>
      <c r="V346" s="130" t="s">
        <v>4083</v>
      </c>
    </row>
    <row r="347" spans="1:22">
      <c r="A347" s="122" t="s">
        <v>622</v>
      </c>
      <c r="B347" s="122" t="s">
        <v>623</v>
      </c>
      <c r="C347" s="122" t="s">
        <v>624</v>
      </c>
      <c r="D347" s="122"/>
      <c r="E347" s="122" t="s">
        <v>3899</v>
      </c>
      <c r="F347" s="122">
        <v>1</v>
      </c>
      <c r="G347" s="122" t="s">
        <v>79</v>
      </c>
      <c r="H347" s="122" t="s">
        <v>3071</v>
      </c>
      <c r="I347" s="123" t="s">
        <v>3072</v>
      </c>
      <c r="J347" s="122"/>
      <c r="K347" s="124">
        <v>41583.613773148201</v>
      </c>
      <c r="L347" s="122" t="s">
        <v>630</v>
      </c>
      <c r="M347" s="125">
        <v>1</v>
      </c>
      <c r="N347" s="122" t="s">
        <v>631</v>
      </c>
      <c r="O347" s="125">
        <v>0</v>
      </c>
      <c r="P347" s="122">
        <v>1</v>
      </c>
      <c r="Q347" s="122"/>
      <c r="R347" s="122"/>
      <c r="S347" s="122"/>
      <c r="T347" s="122"/>
      <c r="U347" s="122">
        <f t="shared" si="5"/>
        <v>-41583.613773148201</v>
      </c>
      <c r="V347" s="130" t="s">
        <v>4083</v>
      </c>
    </row>
    <row r="348" spans="1:22">
      <c r="A348" s="122" t="s">
        <v>622</v>
      </c>
      <c r="B348" s="122" t="s">
        <v>623</v>
      </c>
      <c r="C348" s="122" t="s">
        <v>624</v>
      </c>
      <c r="D348" s="122"/>
      <c r="E348" s="122" t="s">
        <v>3900</v>
      </c>
      <c r="F348" s="122">
        <v>1</v>
      </c>
      <c r="G348" s="122" t="s">
        <v>79</v>
      </c>
      <c r="H348" s="122" t="s">
        <v>3334</v>
      </c>
      <c r="I348" s="123" t="s">
        <v>337</v>
      </c>
      <c r="J348" s="122"/>
      <c r="K348" s="124">
        <v>41581.333333333299</v>
      </c>
      <c r="L348" s="122"/>
      <c r="M348" s="125">
        <v>3</v>
      </c>
      <c r="N348" s="122" t="s">
        <v>3336</v>
      </c>
      <c r="O348" s="125">
        <v>0</v>
      </c>
      <c r="P348" s="122">
        <v>1</v>
      </c>
      <c r="Q348" s="122"/>
      <c r="R348" s="122"/>
      <c r="S348" s="122"/>
      <c r="T348" s="122"/>
      <c r="U348" s="122">
        <f t="shared" si="5"/>
        <v>-41581.333333333299</v>
      </c>
      <c r="V348" s="130" t="s">
        <v>4083</v>
      </c>
    </row>
    <row r="349" spans="1:22">
      <c r="A349" s="122" t="s">
        <v>622</v>
      </c>
      <c r="B349" s="122" t="s">
        <v>623</v>
      </c>
      <c r="C349" s="122" t="s">
        <v>624</v>
      </c>
      <c r="D349" s="122"/>
      <c r="E349" s="122" t="s">
        <v>3901</v>
      </c>
      <c r="F349" s="122">
        <v>1</v>
      </c>
      <c r="G349" s="122" t="s">
        <v>79</v>
      </c>
      <c r="H349" s="122" t="s">
        <v>2771</v>
      </c>
      <c r="I349" s="123" t="s">
        <v>2772</v>
      </c>
      <c r="J349" s="122"/>
      <c r="K349" s="124">
        <v>41591.592824074098</v>
      </c>
      <c r="L349" s="122" t="s">
        <v>630</v>
      </c>
      <c r="M349" s="125">
        <v>20</v>
      </c>
      <c r="N349" s="122" t="s">
        <v>631</v>
      </c>
      <c r="O349" s="125">
        <v>1633500</v>
      </c>
      <c r="P349" s="122">
        <v>1</v>
      </c>
      <c r="Q349" s="122"/>
      <c r="R349" s="122"/>
      <c r="S349" s="122"/>
      <c r="T349" s="122"/>
      <c r="U349" s="122">
        <f t="shared" si="5"/>
        <v>-41591.592824074098</v>
      </c>
      <c r="V349" s="130" t="s">
        <v>4083</v>
      </c>
    </row>
    <row r="350" spans="1:22">
      <c r="A350" s="122" t="s">
        <v>622</v>
      </c>
      <c r="B350" s="122" t="s">
        <v>623</v>
      </c>
      <c r="C350" s="122" t="s">
        <v>624</v>
      </c>
      <c r="D350" s="122"/>
      <c r="E350" s="122" t="s">
        <v>3902</v>
      </c>
      <c r="F350" s="122">
        <v>1</v>
      </c>
      <c r="G350" s="122" t="s">
        <v>79</v>
      </c>
      <c r="H350" s="122" t="s">
        <v>2769</v>
      </c>
      <c r="I350" s="123" t="s">
        <v>2770</v>
      </c>
      <c r="J350" s="122"/>
      <c r="K350" s="124">
        <v>41590.551956018498</v>
      </c>
      <c r="L350" s="122" t="s">
        <v>630</v>
      </c>
      <c r="M350" s="125">
        <v>6</v>
      </c>
      <c r="N350" s="122" t="s">
        <v>725</v>
      </c>
      <c r="O350" s="125">
        <v>78408</v>
      </c>
      <c r="P350" s="122">
        <v>1</v>
      </c>
      <c r="Q350" s="122"/>
      <c r="R350" s="122"/>
      <c r="S350" s="122"/>
      <c r="T350" s="122"/>
      <c r="U350" s="122">
        <f t="shared" si="5"/>
        <v>-41590.551956018498</v>
      </c>
      <c r="V350" s="130" t="s">
        <v>4083</v>
      </c>
    </row>
    <row r="351" spans="1:22">
      <c r="A351" s="122" t="s">
        <v>622</v>
      </c>
      <c r="B351" s="122" t="s">
        <v>623</v>
      </c>
      <c r="C351" s="122" t="s">
        <v>624</v>
      </c>
      <c r="D351" s="122"/>
      <c r="E351" s="122" t="s">
        <v>3903</v>
      </c>
      <c r="F351" s="122">
        <v>1</v>
      </c>
      <c r="G351" s="122" t="s">
        <v>79</v>
      </c>
      <c r="H351" s="122" t="s">
        <v>1302</v>
      </c>
      <c r="I351" s="123" t="s">
        <v>449</v>
      </c>
      <c r="J351" s="122"/>
      <c r="K351" s="124">
        <v>41589.583344907398</v>
      </c>
      <c r="L351" s="122" t="s">
        <v>630</v>
      </c>
      <c r="M351" s="125">
        <v>4</v>
      </c>
      <c r="N351" s="122" t="s">
        <v>631</v>
      </c>
      <c r="O351" s="125">
        <v>157300</v>
      </c>
      <c r="P351" s="122">
        <v>1</v>
      </c>
      <c r="Q351" s="122"/>
      <c r="R351" s="122"/>
      <c r="S351" s="122"/>
      <c r="T351" s="122"/>
      <c r="U351" s="122">
        <f t="shared" si="5"/>
        <v>-41589.583344907398</v>
      </c>
      <c r="V351" s="130" t="s">
        <v>4083</v>
      </c>
    </row>
    <row r="352" spans="1:22">
      <c r="A352" s="122" t="s">
        <v>622</v>
      </c>
      <c r="B352" s="122" t="s">
        <v>623</v>
      </c>
      <c r="C352" s="122" t="s">
        <v>624</v>
      </c>
      <c r="D352" s="122"/>
      <c r="E352" s="122" t="s">
        <v>3535</v>
      </c>
      <c r="F352" s="122">
        <v>1</v>
      </c>
      <c r="G352" s="122" t="s">
        <v>1017</v>
      </c>
      <c r="H352" s="122" t="s">
        <v>3904</v>
      </c>
      <c r="I352" s="123" t="s">
        <v>3905</v>
      </c>
      <c r="J352" s="122"/>
      <c r="K352" s="124">
        <v>41596.359629629602</v>
      </c>
      <c r="L352" s="122"/>
      <c r="M352" s="125">
        <v>1</v>
      </c>
      <c r="N352" s="122"/>
      <c r="O352" s="125">
        <v>0</v>
      </c>
      <c r="P352" s="122">
        <v>1</v>
      </c>
      <c r="Q352" s="122"/>
      <c r="R352" s="122"/>
      <c r="S352" s="122"/>
      <c r="T352" s="122"/>
      <c r="U352" s="122">
        <f t="shared" si="5"/>
        <v>-41596.359629629602</v>
      </c>
      <c r="V352" s="130" t="s">
        <v>4083</v>
      </c>
    </row>
    <row r="353" spans="1:22">
      <c r="A353" s="122" t="s">
        <v>622</v>
      </c>
      <c r="B353" s="122" t="s">
        <v>623</v>
      </c>
      <c r="C353" s="122" t="s">
        <v>624</v>
      </c>
      <c r="D353" s="122"/>
      <c r="E353" s="122" t="s">
        <v>3906</v>
      </c>
      <c r="F353" s="122">
        <v>1</v>
      </c>
      <c r="G353" s="122" t="s">
        <v>79</v>
      </c>
      <c r="H353" s="122" t="s">
        <v>732</v>
      </c>
      <c r="I353" s="123" t="s">
        <v>1393</v>
      </c>
      <c r="J353" s="122" t="s">
        <v>634</v>
      </c>
      <c r="K353" s="124">
        <v>41593.637372685203</v>
      </c>
      <c r="L353" s="122" t="s">
        <v>630</v>
      </c>
      <c r="M353" s="125">
        <v>5</v>
      </c>
      <c r="N353" s="122" t="s">
        <v>656</v>
      </c>
      <c r="O353" s="125">
        <v>203500</v>
      </c>
      <c r="P353" s="122">
        <v>1</v>
      </c>
      <c r="Q353" s="122"/>
      <c r="R353" s="122"/>
      <c r="S353" s="122"/>
      <c r="T353" s="122"/>
      <c r="U353" s="122">
        <f t="shared" si="5"/>
        <v>-41593.637372685203</v>
      </c>
      <c r="V353" s="130" t="s">
        <v>4083</v>
      </c>
    </row>
    <row r="354" spans="1:22">
      <c r="A354" s="122" t="s">
        <v>622</v>
      </c>
      <c r="B354" s="122" t="s">
        <v>623</v>
      </c>
      <c r="C354" s="122" t="s">
        <v>624</v>
      </c>
      <c r="D354" s="122"/>
      <c r="E354" s="122" t="s">
        <v>3906</v>
      </c>
      <c r="F354" s="122">
        <v>2</v>
      </c>
      <c r="G354" s="122" t="s">
        <v>79</v>
      </c>
      <c r="H354" s="122" t="s">
        <v>826</v>
      </c>
      <c r="I354" s="123" t="s">
        <v>527</v>
      </c>
      <c r="J354" s="122" t="s">
        <v>634</v>
      </c>
      <c r="K354" s="124">
        <v>41593.637372685203</v>
      </c>
      <c r="L354" s="122" t="s">
        <v>630</v>
      </c>
      <c r="M354" s="125">
        <v>5</v>
      </c>
      <c r="N354" s="122" t="s">
        <v>656</v>
      </c>
      <c r="O354" s="125">
        <v>1299375</v>
      </c>
      <c r="P354" s="122">
        <v>1</v>
      </c>
      <c r="Q354" s="122"/>
      <c r="R354" s="122"/>
      <c r="S354" s="122"/>
      <c r="T354" s="122"/>
      <c r="U354" s="122">
        <f t="shared" si="5"/>
        <v>-41593.637372685203</v>
      </c>
      <c r="V354" s="130" t="s">
        <v>4083</v>
      </c>
    </row>
    <row r="355" spans="1:22">
      <c r="A355" s="122" t="s">
        <v>622</v>
      </c>
      <c r="B355" s="122" t="s">
        <v>623</v>
      </c>
      <c r="C355" s="122" t="s">
        <v>624</v>
      </c>
      <c r="D355" s="122"/>
      <c r="E355" s="122" t="s">
        <v>3907</v>
      </c>
      <c r="F355" s="122">
        <v>1</v>
      </c>
      <c r="G355" s="122" t="s">
        <v>79</v>
      </c>
      <c r="H355" s="122" t="s">
        <v>2760</v>
      </c>
      <c r="I355" s="123" t="s">
        <v>2761</v>
      </c>
      <c r="J355" s="122" t="s">
        <v>2762</v>
      </c>
      <c r="K355" s="124">
        <v>41596.679131944402</v>
      </c>
      <c r="L355" s="122" t="s">
        <v>630</v>
      </c>
      <c r="M355" s="125">
        <v>1</v>
      </c>
      <c r="N355" s="122" t="s">
        <v>631</v>
      </c>
      <c r="O355" s="125">
        <v>4752000</v>
      </c>
      <c r="P355" s="122">
        <v>1</v>
      </c>
      <c r="Q355" s="122"/>
      <c r="R355" s="122"/>
      <c r="S355" s="122"/>
      <c r="T355" s="122"/>
      <c r="U355" s="122">
        <f t="shared" si="5"/>
        <v>-41596.679131944402</v>
      </c>
      <c r="V355" s="130" t="s">
        <v>4083</v>
      </c>
    </row>
    <row r="356" spans="1:22">
      <c r="A356" s="122" t="s">
        <v>622</v>
      </c>
      <c r="B356" s="122" t="s">
        <v>623</v>
      </c>
      <c r="C356" s="122" t="s">
        <v>624</v>
      </c>
      <c r="D356" s="122"/>
      <c r="E356" s="122" t="s">
        <v>3908</v>
      </c>
      <c r="F356" s="122">
        <v>1</v>
      </c>
      <c r="G356" s="122" t="s">
        <v>79</v>
      </c>
      <c r="H356" s="122" t="s">
        <v>3497</v>
      </c>
      <c r="I356" s="123" t="s">
        <v>3498</v>
      </c>
      <c r="J356" s="122" t="s">
        <v>634</v>
      </c>
      <c r="K356" s="124">
        <v>41599.666747685202</v>
      </c>
      <c r="L356" s="122" t="s">
        <v>630</v>
      </c>
      <c r="M356" s="125">
        <v>7</v>
      </c>
      <c r="N356" s="122" t="s">
        <v>950</v>
      </c>
      <c r="O356" s="125">
        <v>45718750</v>
      </c>
      <c r="P356" s="122">
        <v>1</v>
      </c>
      <c r="Q356" s="122"/>
      <c r="R356" s="122"/>
      <c r="S356" s="122"/>
      <c r="T356" s="122"/>
      <c r="U356" s="122">
        <f t="shared" si="5"/>
        <v>-41599.666747685202</v>
      </c>
      <c r="V356" s="130" t="s">
        <v>4083</v>
      </c>
    </row>
    <row r="357" spans="1:22">
      <c r="A357" s="122" t="s">
        <v>622</v>
      </c>
      <c r="B357" s="122" t="s">
        <v>623</v>
      </c>
      <c r="C357" s="122" t="s">
        <v>624</v>
      </c>
      <c r="D357" s="122"/>
      <c r="E357" s="122" t="s">
        <v>3909</v>
      </c>
      <c r="F357" s="122">
        <v>1</v>
      </c>
      <c r="G357" s="122" t="s">
        <v>79</v>
      </c>
      <c r="H357" s="122" t="s">
        <v>1091</v>
      </c>
      <c r="I357" s="123" t="s">
        <v>1092</v>
      </c>
      <c r="J357" s="122" t="s">
        <v>634</v>
      </c>
      <c r="K357" s="124">
        <v>41607.372187499997</v>
      </c>
      <c r="L357" s="122" t="s">
        <v>630</v>
      </c>
      <c r="M357" s="125">
        <v>10</v>
      </c>
      <c r="N357" s="122" t="s">
        <v>656</v>
      </c>
      <c r="O357" s="125">
        <v>305138.59999999998</v>
      </c>
      <c r="P357" s="122">
        <v>1</v>
      </c>
      <c r="Q357" s="122"/>
      <c r="R357" s="122"/>
      <c r="S357" s="122"/>
      <c r="T357" s="122"/>
      <c r="U357" s="122">
        <f t="shared" si="5"/>
        <v>-41607.372187499997</v>
      </c>
      <c r="V357" s="130" t="s">
        <v>4083</v>
      </c>
    </row>
    <row r="358" spans="1:22">
      <c r="A358" s="122" t="s">
        <v>622</v>
      </c>
      <c r="B358" s="122" t="s">
        <v>623</v>
      </c>
      <c r="C358" s="122" t="s">
        <v>624</v>
      </c>
      <c r="D358" s="122"/>
      <c r="E358" s="122" t="s">
        <v>3910</v>
      </c>
      <c r="F358" s="122">
        <v>1</v>
      </c>
      <c r="G358" s="122" t="s">
        <v>79</v>
      </c>
      <c r="H358" s="122" t="s">
        <v>1095</v>
      </c>
      <c r="I358" s="123" t="s">
        <v>376</v>
      </c>
      <c r="J358" s="122" t="s">
        <v>634</v>
      </c>
      <c r="K358" s="124">
        <v>41607.674027777801</v>
      </c>
      <c r="L358" s="122" t="s">
        <v>630</v>
      </c>
      <c r="M358" s="125">
        <v>6</v>
      </c>
      <c r="N358" s="122" t="s">
        <v>631</v>
      </c>
      <c r="O358" s="125">
        <v>39600</v>
      </c>
      <c r="P358" s="122">
        <v>1</v>
      </c>
      <c r="Q358" s="122"/>
      <c r="R358" s="122"/>
      <c r="S358" s="122"/>
      <c r="T358" s="122"/>
      <c r="U358" s="122">
        <f t="shared" si="5"/>
        <v>-41607.674027777801</v>
      </c>
      <c r="V358" s="130" t="s">
        <v>4083</v>
      </c>
    </row>
  </sheetData>
  <autoFilter ref="A2:V358"/>
  <pageMargins left="0.69930555555555596" right="0.69930555555555596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N223"/>
  <sheetViews>
    <sheetView view="pageBreakPreview" zoomScale="70" zoomScaleNormal="73" zoomScaleSheetLayoutView="70" workbookViewId="0">
      <pane ySplit="8" topLeftCell="A204" activePane="bottomLeft" state="frozen"/>
      <selection pane="bottomLeft" activeCell="G56" sqref="G56"/>
    </sheetView>
  </sheetViews>
  <sheetFormatPr defaultColWidth="9.140625" defaultRowHeight="12.75"/>
  <cols>
    <col min="1" max="1" width="19.85546875" style="47" customWidth="1"/>
    <col min="2" max="2" width="20.140625" style="48" customWidth="1"/>
    <col min="3" max="3" width="12.28515625" style="49" customWidth="1"/>
    <col min="4" max="4" width="18.28515625" style="47" customWidth="1"/>
    <col min="5" max="5" width="17.140625" style="47" customWidth="1"/>
    <col min="6" max="6" width="16.28515625" style="47" customWidth="1"/>
    <col min="7" max="7" width="65.85546875" style="50" customWidth="1"/>
    <col min="8" max="8" width="11.42578125" style="51" customWidth="1"/>
    <col min="9" max="9" width="10.85546875" style="47" customWidth="1"/>
    <col min="10" max="10" width="17.7109375" style="47" customWidth="1"/>
    <col min="11" max="11" width="22.28515625" style="47" customWidth="1"/>
    <col min="12" max="12" width="16.5703125" style="52" customWidth="1"/>
    <col min="13" max="13" width="9.28515625" style="52" customWidth="1"/>
    <col min="14" max="16384" width="9.140625" style="52"/>
  </cols>
  <sheetData>
    <row r="5" spans="1:59" ht="20.25">
      <c r="A5" s="1336" t="s">
        <v>4086</v>
      </c>
      <c r="B5" s="1336"/>
      <c r="C5" s="1336"/>
      <c r="D5" s="1336"/>
      <c r="E5" s="1336"/>
      <c r="F5" s="1336"/>
      <c r="G5" s="1336"/>
      <c r="H5" s="1336"/>
      <c r="I5" s="1336"/>
      <c r="J5" s="1336"/>
      <c r="K5" s="1336"/>
    </row>
    <row r="6" spans="1:59" ht="20.25">
      <c r="A6" s="1336" t="s">
        <v>3936</v>
      </c>
      <c r="B6" s="1336"/>
      <c r="C6" s="1336"/>
      <c r="D6" s="1336"/>
      <c r="E6" s="1336"/>
      <c r="F6" s="1336"/>
      <c r="G6" s="1336"/>
      <c r="H6" s="1336"/>
      <c r="I6" s="1336"/>
      <c r="J6" s="1336"/>
      <c r="K6" s="1336"/>
    </row>
    <row r="7" spans="1:59" ht="21.75" customHeight="1">
      <c r="A7" s="53"/>
      <c r="B7" s="54"/>
      <c r="C7" s="55"/>
      <c r="D7" s="53"/>
      <c r="E7" s="53"/>
      <c r="F7" s="53"/>
      <c r="G7" s="56"/>
      <c r="H7" s="57"/>
      <c r="I7" s="53"/>
      <c r="J7" s="53"/>
      <c r="K7" s="53"/>
    </row>
    <row r="8" spans="1:59" s="38" customFormat="1" ht="30">
      <c r="A8" s="58" t="str">
        <f>UPPER("no.requisition/bon")</f>
        <v>NO.REQUISITION/BON</v>
      </c>
      <c r="B8" s="59" t="str">
        <f>UPPER("Actual Date")</f>
        <v>ACTUAL DATE</v>
      </c>
      <c r="C8" s="60" t="str">
        <f>UPPER("no WO")</f>
        <v>NO WO</v>
      </c>
      <c r="D8" s="61" t="str">
        <f>UPPER("Workgroup")</f>
        <v>WORKGROUP</v>
      </c>
      <c r="E8" s="61" t="str">
        <f>UPPER("issued to")</f>
        <v>ISSUED TO</v>
      </c>
      <c r="F8" s="61" t="str">
        <f>UPPER("itemnum")</f>
        <v>ITEMNUM</v>
      </c>
      <c r="G8" s="61" t="str">
        <f>UPPER("description")</f>
        <v>DESCRIPTION</v>
      </c>
      <c r="H8" s="61" t="str">
        <f>UPPER("qty")</f>
        <v>QTY</v>
      </c>
      <c r="I8" s="61" t="str">
        <f>UPPER("satuan")</f>
        <v>SATUAN</v>
      </c>
      <c r="J8" s="61" t="str">
        <f>UPPER("Nilai")</f>
        <v>NILAI</v>
      </c>
      <c r="K8" s="61" t="str">
        <f>UPPER("Nilai Total")</f>
        <v>NILAI TOTAL</v>
      </c>
    </row>
    <row r="9" spans="1:59" s="39" customFormat="1" ht="27" customHeight="1">
      <c r="A9" s="62"/>
      <c r="B9" s="63" t="s">
        <v>4087</v>
      </c>
      <c r="C9" s="64" t="s">
        <v>3360</v>
      </c>
      <c r="D9" s="65" t="s">
        <v>3933</v>
      </c>
      <c r="E9" s="66" t="s">
        <v>4088</v>
      </c>
      <c r="F9" s="67">
        <v>100002900</v>
      </c>
      <c r="G9" s="68" t="s">
        <v>3363</v>
      </c>
      <c r="H9" s="67">
        <v>30</v>
      </c>
      <c r="I9" s="67" t="s">
        <v>631</v>
      </c>
      <c r="J9" s="78">
        <v>142500</v>
      </c>
      <c r="K9" s="79">
        <v>4275000</v>
      </c>
    </row>
    <row r="10" spans="1:59" s="40" customFormat="1" ht="29.25" customHeight="1">
      <c r="A10" s="69" t="s">
        <v>3553</v>
      </c>
      <c r="B10" s="70" t="s">
        <v>4087</v>
      </c>
      <c r="C10" s="71" t="s">
        <v>3527</v>
      </c>
      <c r="D10" s="72" t="s">
        <v>3932</v>
      </c>
      <c r="E10" s="73" t="s">
        <v>4089</v>
      </c>
      <c r="F10" s="74">
        <v>100000656</v>
      </c>
      <c r="G10" s="75" t="s">
        <v>2134</v>
      </c>
      <c r="H10" s="74">
        <v>3</v>
      </c>
      <c r="I10" s="74" t="s">
        <v>710</v>
      </c>
      <c r="J10" s="80">
        <v>553897.14</v>
      </c>
      <c r="K10" s="81">
        <v>1661691.42</v>
      </c>
    </row>
    <row r="11" spans="1:59" s="40" customFormat="1" ht="40.5" customHeight="1">
      <c r="A11" s="73" t="s">
        <v>3553</v>
      </c>
      <c r="B11" s="70" t="s">
        <v>4087</v>
      </c>
      <c r="C11" s="73" t="s">
        <v>3527</v>
      </c>
      <c r="D11" s="72" t="s">
        <v>3932</v>
      </c>
      <c r="E11" s="73" t="s">
        <v>4089</v>
      </c>
      <c r="F11" s="74">
        <v>100001826</v>
      </c>
      <c r="G11" s="75" t="s">
        <v>709</v>
      </c>
      <c r="H11" s="74">
        <v>12</v>
      </c>
      <c r="I11" s="74" t="s">
        <v>710</v>
      </c>
      <c r="J11" s="80">
        <v>569868.75</v>
      </c>
      <c r="K11" s="81">
        <v>6838425</v>
      </c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82"/>
      <c r="AJ11" s="82"/>
      <c r="AK11" s="82"/>
      <c r="AL11" s="82"/>
      <c r="AM11" s="82"/>
      <c r="AN11" s="82"/>
      <c r="AO11" s="82"/>
      <c r="AP11" s="82"/>
      <c r="AQ11" s="82"/>
      <c r="AR11" s="82"/>
      <c r="AS11" s="82"/>
      <c r="AT11" s="82"/>
      <c r="AU11" s="82"/>
      <c r="AV11" s="82"/>
      <c r="AW11" s="82"/>
      <c r="AX11" s="82"/>
      <c r="AY11" s="82"/>
      <c r="AZ11" s="82"/>
      <c r="BA11" s="82"/>
      <c r="BB11" s="82"/>
      <c r="BC11" s="82"/>
      <c r="BD11" s="82"/>
      <c r="BE11" s="82"/>
      <c r="BF11" s="82"/>
      <c r="BG11" s="82"/>
    </row>
    <row r="12" spans="1:59" s="40" customFormat="1" ht="34.5" customHeight="1">
      <c r="A12" s="69" t="s">
        <v>3553</v>
      </c>
      <c r="B12" s="70" t="s">
        <v>4087</v>
      </c>
      <c r="C12" s="71" t="s">
        <v>3527</v>
      </c>
      <c r="D12" s="72" t="s">
        <v>3932</v>
      </c>
      <c r="E12" s="73" t="s">
        <v>4089</v>
      </c>
      <c r="F12" s="74">
        <v>100001846</v>
      </c>
      <c r="G12" s="75" t="s">
        <v>3555</v>
      </c>
      <c r="H12" s="74">
        <v>10</v>
      </c>
      <c r="I12" s="74" t="s">
        <v>664</v>
      </c>
      <c r="J12" s="80">
        <v>330000</v>
      </c>
      <c r="K12" s="81">
        <v>3300000</v>
      </c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</row>
    <row r="13" spans="1:59" s="40" customFormat="1" ht="27" customHeight="1">
      <c r="A13" s="73" t="s">
        <v>3553</v>
      </c>
      <c r="B13" s="70" t="s">
        <v>4087</v>
      </c>
      <c r="C13" s="73" t="s">
        <v>3527</v>
      </c>
      <c r="D13" s="72" t="s">
        <v>3932</v>
      </c>
      <c r="E13" s="73" t="s">
        <v>4089</v>
      </c>
      <c r="F13" s="74">
        <v>100000221</v>
      </c>
      <c r="G13" s="75" t="s">
        <v>1092</v>
      </c>
      <c r="H13" s="74">
        <v>50</v>
      </c>
      <c r="I13" s="74" t="s">
        <v>656</v>
      </c>
      <c r="J13" s="80">
        <v>30513.86</v>
      </c>
      <c r="K13" s="81">
        <v>1525693</v>
      </c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</row>
    <row r="14" spans="1:59" s="41" customFormat="1" ht="24" customHeight="1">
      <c r="A14" s="69" t="s">
        <v>3553</v>
      </c>
      <c r="B14" s="70" t="s">
        <v>4087</v>
      </c>
      <c r="C14" s="71" t="s">
        <v>3527</v>
      </c>
      <c r="D14" s="72" t="s">
        <v>3932</v>
      </c>
      <c r="E14" s="73" t="s">
        <v>4089</v>
      </c>
      <c r="F14" s="74">
        <v>100000658</v>
      </c>
      <c r="G14" s="75" t="s">
        <v>2136</v>
      </c>
      <c r="H14" s="74">
        <v>2</v>
      </c>
      <c r="I14" s="74" t="s">
        <v>664</v>
      </c>
      <c r="J14" s="80">
        <v>356400</v>
      </c>
      <c r="K14" s="81">
        <v>712800</v>
      </c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C14" s="82"/>
      <c r="BD14" s="82"/>
      <c r="BE14" s="82"/>
      <c r="BF14" s="82"/>
      <c r="BG14" s="82"/>
    </row>
    <row r="15" spans="1:59" s="40" customFormat="1" ht="27" customHeight="1">
      <c r="A15" s="73" t="s">
        <v>3630</v>
      </c>
      <c r="B15" s="70" t="s">
        <v>4087</v>
      </c>
      <c r="C15" s="73" t="s">
        <v>3629</v>
      </c>
      <c r="D15" s="72" t="s">
        <v>4090</v>
      </c>
      <c r="E15" s="73" t="s">
        <v>4091</v>
      </c>
      <c r="F15" s="74">
        <v>100001942</v>
      </c>
      <c r="G15" s="75" t="s">
        <v>2483</v>
      </c>
      <c r="H15" s="74">
        <v>2</v>
      </c>
      <c r="I15" s="74" t="s">
        <v>631</v>
      </c>
      <c r="J15" s="80">
        <v>365750</v>
      </c>
      <c r="K15" s="81">
        <v>731500</v>
      </c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</row>
    <row r="16" spans="1:59" s="40" customFormat="1" ht="32.25" customHeight="1">
      <c r="A16" s="73"/>
      <c r="B16" s="70" t="s">
        <v>4087</v>
      </c>
      <c r="C16" s="73" t="s">
        <v>1454</v>
      </c>
      <c r="D16" s="72" t="s">
        <v>4090</v>
      </c>
      <c r="E16" s="73" t="s">
        <v>4092</v>
      </c>
      <c r="F16" s="74">
        <v>100001633</v>
      </c>
      <c r="G16" s="75" t="s">
        <v>1462</v>
      </c>
      <c r="H16" s="74">
        <v>1</v>
      </c>
      <c r="I16" s="74" t="s">
        <v>631</v>
      </c>
      <c r="J16" s="80">
        <v>275500</v>
      </c>
      <c r="K16" s="81">
        <v>275500</v>
      </c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82"/>
    </row>
    <row r="17" spans="1:59" s="40" customFormat="1" ht="27" customHeight="1">
      <c r="A17" s="73" t="s">
        <v>3913</v>
      </c>
      <c r="B17" s="70" t="s">
        <v>4087</v>
      </c>
      <c r="C17" s="73" t="s">
        <v>3260</v>
      </c>
      <c r="D17" s="72" t="s">
        <v>4093</v>
      </c>
      <c r="E17" s="73" t="s">
        <v>4094</v>
      </c>
      <c r="F17" s="74">
        <v>100002247</v>
      </c>
      <c r="G17" s="75" t="s">
        <v>2976</v>
      </c>
      <c r="H17" s="74">
        <v>25</v>
      </c>
      <c r="I17" s="74" t="s">
        <v>631</v>
      </c>
      <c r="J17" s="80">
        <v>10450</v>
      </c>
      <c r="K17" s="81">
        <v>261250</v>
      </c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C17" s="82"/>
      <c r="BD17" s="82"/>
      <c r="BE17" s="82"/>
      <c r="BF17" s="82"/>
      <c r="BG17" s="82"/>
    </row>
    <row r="18" spans="1:59" s="41" customFormat="1" ht="27" customHeight="1">
      <c r="A18" s="73" t="s">
        <v>3913</v>
      </c>
      <c r="B18" s="70" t="s">
        <v>4087</v>
      </c>
      <c r="C18" s="73" t="s">
        <v>3260</v>
      </c>
      <c r="D18" s="72" t="s">
        <v>4093</v>
      </c>
      <c r="E18" s="73" t="s">
        <v>4094</v>
      </c>
      <c r="F18" s="74">
        <v>100002246</v>
      </c>
      <c r="G18" s="75" t="s">
        <v>2974</v>
      </c>
      <c r="H18" s="74">
        <v>15</v>
      </c>
      <c r="I18" s="74" t="s">
        <v>631</v>
      </c>
      <c r="J18" s="80">
        <v>17765</v>
      </c>
      <c r="K18" s="81">
        <v>266475</v>
      </c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</row>
    <row r="19" spans="1:59" s="40" customFormat="1" ht="30.75" customHeight="1">
      <c r="A19" s="73" t="s">
        <v>3913</v>
      </c>
      <c r="B19" s="70" t="s">
        <v>4087</v>
      </c>
      <c r="C19" s="73" t="s">
        <v>3260</v>
      </c>
      <c r="D19" s="72" t="s">
        <v>4093</v>
      </c>
      <c r="E19" s="73" t="s">
        <v>4094</v>
      </c>
      <c r="F19" s="74">
        <v>100002248</v>
      </c>
      <c r="G19" s="75" t="s">
        <v>2997</v>
      </c>
      <c r="H19" s="74">
        <v>2</v>
      </c>
      <c r="I19" s="74" t="s">
        <v>631</v>
      </c>
      <c r="J19" s="80">
        <v>39188</v>
      </c>
      <c r="K19" s="81">
        <v>78376</v>
      </c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</row>
    <row r="20" spans="1:59" s="40" customFormat="1" ht="34.5" customHeight="1">
      <c r="A20" s="73" t="s">
        <v>3913</v>
      </c>
      <c r="B20" s="70" t="s">
        <v>4087</v>
      </c>
      <c r="C20" s="73" t="s">
        <v>3260</v>
      </c>
      <c r="D20" s="72" t="s">
        <v>4093</v>
      </c>
      <c r="E20" s="73" t="s">
        <v>4094</v>
      </c>
      <c r="F20" s="74">
        <v>100002249</v>
      </c>
      <c r="G20" s="75" t="s">
        <v>2999</v>
      </c>
      <c r="H20" s="74">
        <v>2</v>
      </c>
      <c r="I20" s="74" t="s">
        <v>631</v>
      </c>
      <c r="J20" s="80">
        <v>42323</v>
      </c>
      <c r="K20" s="81">
        <v>84646</v>
      </c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</row>
    <row r="21" spans="1:59" s="40" customFormat="1" ht="27" customHeight="1">
      <c r="A21" s="73"/>
      <c r="B21" s="70" t="s">
        <v>4087</v>
      </c>
      <c r="C21" s="73" t="s">
        <v>2415</v>
      </c>
      <c r="D21" s="74" t="s">
        <v>4090</v>
      </c>
      <c r="E21" s="73" t="s">
        <v>4092</v>
      </c>
      <c r="F21" s="74">
        <v>100001958</v>
      </c>
      <c r="G21" s="75" t="s">
        <v>2417</v>
      </c>
      <c r="H21" s="74">
        <v>5</v>
      </c>
      <c r="I21" s="74" t="s">
        <v>631</v>
      </c>
      <c r="J21" s="80">
        <v>621500</v>
      </c>
      <c r="K21" s="81">
        <v>3107500</v>
      </c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</row>
    <row r="22" spans="1:59" s="40" customFormat="1" ht="27" customHeight="1">
      <c r="A22" s="73"/>
      <c r="B22" s="70" t="s">
        <v>4087</v>
      </c>
      <c r="C22" s="73" t="s">
        <v>3681</v>
      </c>
      <c r="D22" s="74" t="s">
        <v>4095</v>
      </c>
      <c r="E22" s="73" t="s">
        <v>4096</v>
      </c>
      <c r="F22" s="74">
        <v>100001822</v>
      </c>
      <c r="G22" s="75" t="s">
        <v>3683</v>
      </c>
      <c r="H22" s="76">
        <v>1</v>
      </c>
      <c r="I22" s="40" t="s">
        <v>631</v>
      </c>
      <c r="J22" s="80">
        <v>2623900</v>
      </c>
      <c r="K22" s="81">
        <v>2623900</v>
      </c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</row>
    <row r="23" spans="1:59" s="40" customFormat="1" ht="33" customHeight="1">
      <c r="A23" s="72"/>
      <c r="B23" s="70" t="s">
        <v>4087</v>
      </c>
      <c r="C23" s="73" t="s">
        <v>3681</v>
      </c>
      <c r="D23" s="74" t="s">
        <v>4095</v>
      </c>
      <c r="E23" s="40" t="s">
        <v>4096</v>
      </c>
      <c r="F23" s="69">
        <v>100001821</v>
      </c>
      <c r="G23" s="75" t="s">
        <v>2434</v>
      </c>
      <c r="H23" s="74">
        <v>6</v>
      </c>
      <c r="I23" s="72" t="s">
        <v>675</v>
      </c>
      <c r="J23" s="81">
        <v>2776950</v>
      </c>
      <c r="K23" s="81">
        <v>16661700</v>
      </c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</row>
    <row r="24" spans="1:59" s="40" customFormat="1" ht="30.75" customHeight="1">
      <c r="A24" s="72"/>
      <c r="B24" s="70" t="s">
        <v>4087</v>
      </c>
      <c r="C24" s="73" t="s">
        <v>3681</v>
      </c>
      <c r="D24" s="74" t="s">
        <v>4095</v>
      </c>
      <c r="E24" s="73" t="s">
        <v>4096</v>
      </c>
      <c r="F24" s="77">
        <v>100001028</v>
      </c>
      <c r="G24" s="75" t="s">
        <v>3456</v>
      </c>
      <c r="H24" s="74">
        <v>1</v>
      </c>
      <c r="I24" s="72" t="s">
        <v>631</v>
      </c>
      <c r="J24" s="81">
        <v>4500000</v>
      </c>
      <c r="K24" s="81">
        <v>4500000</v>
      </c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</row>
    <row r="25" spans="1:59" s="40" customFormat="1" ht="33.75" customHeight="1">
      <c r="A25" s="72"/>
      <c r="B25" s="70" t="s">
        <v>4087</v>
      </c>
      <c r="C25" s="73" t="s">
        <v>3681</v>
      </c>
      <c r="D25" s="74" t="s">
        <v>4095</v>
      </c>
      <c r="E25" s="40" t="s">
        <v>4096</v>
      </c>
      <c r="F25" s="69">
        <v>100001823</v>
      </c>
      <c r="G25" s="75" t="s">
        <v>3685</v>
      </c>
      <c r="H25" s="74">
        <v>1</v>
      </c>
      <c r="I25" s="72" t="s">
        <v>631</v>
      </c>
      <c r="J25" s="81">
        <v>12561850</v>
      </c>
      <c r="K25" s="81">
        <v>12561850</v>
      </c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</row>
    <row r="26" spans="1:59" s="40" customFormat="1" ht="24" customHeight="1">
      <c r="A26" s="72"/>
      <c r="B26" s="70" t="s">
        <v>4087</v>
      </c>
      <c r="C26" s="69" t="s">
        <v>3668</v>
      </c>
      <c r="D26" s="72" t="s">
        <v>4095</v>
      </c>
      <c r="E26" s="72" t="s">
        <v>4096</v>
      </c>
      <c r="F26" s="69">
        <v>100000897</v>
      </c>
      <c r="G26" s="75" t="s">
        <v>466</v>
      </c>
      <c r="H26" s="74">
        <v>1</v>
      </c>
      <c r="I26" s="72" t="s">
        <v>664</v>
      </c>
      <c r="J26" s="81">
        <v>124093</v>
      </c>
      <c r="K26" s="81">
        <v>124093</v>
      </c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</row>
    <row r="27" spans="1:59" s="40" customFormat="1" ht="22.5" customHeight="1">
      <c r="A27" s="72"/>
      <c r="B27" s="70" t="s">
        <v>4087</v>
      </c>
      <c r="C27" s="69" t="s">
        <v>4097</v>
      </c>
      <c r="D27" s="72" t="s">
        <v>4090</v>
      </c>
      <c r="E27" s="72" t="s">
        <v>4092</v>
      </c>
      <c r="F27" s="69">
        <v>100000995</v>
      </c>
      <c r="G27" s="75" t="s">
        <v>4098</v>
      </c>
      <c r="H27" s="74">
        <v>100</v>
      </c>
      <c r="I27" s="72" t="s">
        <v>631</v>
      </c>
      <c r="J27" s="81">
        <v>81510</v>
      </c>
      <c r="K27" s="81">
        <v>8151000</v>
      </c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BE27" s="82"/>
      <c r="BF27" s="82"/>
      <c r="BG27" s="82"/>
    </row>
    <row r="28" spans="1:59" s="40" customFormat="1" ht="34.5" customHeight="1">
      <c r="A28" s="72"/>
      <c r="B28" s="70" t="s">
        <v>4087</v>
      </c>
      <c r="C28" s="69" t="s">
        <v>3474</v>
      </c>
      <c r="D28" s="72" t="s">
        <v>4090</v>
      </c>
      <c r="E28" s="72" t="s">
        <v>4092</v>
      </c>
      <c r="F28" s="69">
        <v>100000594</v>
      </c>
      <c r="G28" s="75" t="s">
        <v>1460</v>
      </c>
      <c r="H28" s="74">
        <v>2</v>
      </c>
      <c r="I28" s="72" t="s">
        <v>1190</v>
      </c>
      <c r="J28" s="81">
        <v>462000</v>
      </c>
      <c r="K28" s="81">
        <v>924000</v>
      </c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2"/>
      <c r="BG28" s="82"/>
    </row>
    <row r="29" spans="1:59" s="40" customFormat="1" ht="22.5" customHeight="1">
      <c r="A29" s="72"/>
      <c r="B29" s="435" t="s">
        <v>4099</v>
      </c>
      <c r="C29" s="69" t="s">
        <v>3598</v>
      </c>
      <c r="D29" s="72" t="s">
        <v>4090</v>
      </c>
      <c r="E29" s="72" t="s">
        <v>4092</v>
      </c>
      <c r="F29" s="69">
        <v>100000846</v>
      </c>
      <c r="G29" s="75" t="s">
        <v>525</v>
      </c>
      <c r="H29" s="74">
        <v>3</v>
      </c>
      <c r="I29" s="72" t="s">
        <v>631</v>
      </c>
      <c r="J29" s="81">
        <v>81510</v>
      </c>
      <c r="K29" s="81">
        <v>244530</v>
      </c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C29" s="82"/>
      <c r="BD29" s="82"/>
      <c r="BE29" s="82"/>
      <c r="BF29" s="82"/>
      <c r="BG29" s="82"/>
    </row>
    <row r="30" spans="1:59" s="40" customFormat="1" ht="23.25" customHeight="1">
      <c r="A30" s="72"/>
      <c r="B30" s="435" t="s">
        <v>4099</v>
      </c>
      <c r="C30" s="69" t="s">
        <v>3690</v>
      </c>
      <c r="D30" s="72" t="s">
        <v>3933</v>
      </c>
      <c r="E30" s="72" t="s">
        <v>4100</v>
      </c>
      <c r="F30" s="69">
        <v>100000609</v>
      </c>
      <c r="G30" s="75" t="s">
        <v>502</v>
      </c>
      <c r="H30" s="74">
        <v>1</v>
      </c>
      <c r="I30" s="72" t="s">
        <v>631</v>
      </c>
      <c r="J30" s="81">
        <v>22770</v>
      </c>
      <c r="K30" s="81">
        <v>22770</v>
      </c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2"/>
      <c r="BG30" s="82"/>
    </row>
    <row r="31" spans="1:59" s="40" customFormat="1" ht="24" customHeight="1">
      <c r="A31" s="72"/>
      <c r="B31" s="435" t="s">
        <v>4099</v>
      </c>
      <c r="C31" s="69" t="s">
        <v>3690</v>
      </c>
      <c r="D31" s="72" t="s">
        <v>3933</v>
      </c>
      <c r="E31" s="72" t="s">
        <v>4100</v>
      </c>
      <c r="F31" s="69">
        <v>100001879</v>
      </c>
      <c r="G31" s="75" t="s">
        <v>3692</v>
      </c>
      <c r="H31" s="74">
        <v>3</v>
      </c>
      <c r="I31" s="72" t="s">
        <v>631</v>
      </c>
      <c r="J31" s="81">
        <v>3000</v>
      </c>
      <c r="K31" s="81">
        <v>9000</v>
      </c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</row>
    <row r="32" spans="1:59" s="40" customFormat="1" ht="33" customHeight="1">
      <c r="A32" s="72"/>
      <c r="B32" s="435" t="s">
        <v>4099</v>
      </c>
      <c r="C32" s="69" t="s">
        <v>2833</v>
      </c>
      <c r="D32" s="72" t="s">
        <v>4090</v>
      </c>
      <c r="E32" s="72" t="s">
        <v>4101</v>
      </c>
      <c r="F32" s="69">
        <v>100002141</v>
      </c>
      <c r="G32" s="75" t="s">
        <v>2835</v>
      </c>
      <c r="H32" s="74">
        <v>50</v>
      </c>
      <c r="I32" s="72" t="s">
        <v>725</v>
      </c>
      <c r="J32" s="81">
        <v>104500</v>
      </c>
      <c r="K32" s="81">
        <v>5225000</v>
      </c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</row>
    <row r="33" spans="1:59" s="40" customFormat="1" ht="26.25" customHeight="1">
      <c r="A33" s="72" t="s">
        <v>3471</v>
      </c>
      <c r="B33" s="435" t="s">
        <v>4099</v>
      </c>
      <c r="C33" s="69" t="s">
        <v>3469</v>
      </c>
      <c r="D33" s="72" t="s">
        <v>4102</v>
      </c>
      <c r="E33" s="72" t="s">
        <v>4103</v>
      </c>
      <c r="F33" s="69">
        <v>100000221</v>
      </c>
      <c r="G33" s="75" t="s">
        <v>1092</v>
      </c>
      <c r="H33" s="74">
        <v>25</v>
      </c>
      <c r="I33" s="72" t="s">
        <v>656</v>
      </c>
      <c r="J33" s="81">
        <v>30513.86</v>
      </c>
      <c r="K33" s="81">
        <v>762846.5</v>
      </c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C33" s="82"/>
      <c r="BD33" s="82"/>
      <c r="BE33" s="82"/>
      <c r="BF33" s="82"/>
      <c r="BG33" s="82"/>
    </row>
    <row r="34" spans="1:59" s="40" customFormat="1" ht="26.25" customHeight="1">
      <c r="A34" s="72" t="s">
        <v>3471</v>
      </c>
      <c r="B34" s="435" t="s">
        <v>4099</v>
      </c>
      <c r="C34" s="69" t="s">
        <v>3469</v>
      </c>
      <c r="D34" s="72" t="s">
        <v>4102</v>
      </c>
      <c r="E34" s="72" t="s">
        <v>4103</v>
      </c>
      <c r="F34" s="69">
        <v>100000222</v>
      </c>
      <c r="G34" s="75" t="s">
        <v>681</v>
      </c>
      <c r="H34" s="74">
        <v>25</v>
      </c>
      <c r="I34" s="72" t="s">
        <v>656</v>
      </c>
      <c r="J34" s="81">
        <v>10169.39</v>
      </c>
      <c r="K34" s="81">
        <v>254234.75</v>
      </c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</row>
    <row r="35" spans="1:59" s="40" customFormat="1" ht="33" customHeight="1">
      <c r="A35" s="72"/>
      <c r="B35" s="435" t="s">
        <v>4099</v>
      </c>
      <c r="C35" s="69" t="s">
        <v>3679</v>
      </c>
      <c r="D35" s="72" t="s">
        <v>4102</v>
      </c>
      <c r="E35" s="72" t="s">
        <v>4103</v>
      </c>
      <c r="F35" s="69">
        <v>100000928</v>
      </c>
      <c r="G35" s="75" t="s">
        <v>887</v>
      </c>
      <c r="H35" s="74">
        <v>6</v>
      </c>
      <c r="I35" s="72" t="s">
        <v>631</v>
      </c>
      <c r="J35" s="81">
        <v>1600000</v>
      </c>
      <c r="K35" s="81">
        <v>9600000</v>
      </c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</row>
    <row r="36" spans="1:59" s="40" customFormat="1" ht="24.75" customHeight="1">
      <c r="A36" s="72"/>
      <c r="B36" s="435" t="s">
        <v>4099</v>
      </c>
      <c r="C36" s="69" t="s">
        <v>3680</v>
      </c>
      <c r="D36" s="72" t="s">
        <v>4090</v>
      </c>
      <c r="E36" s="72" t="s">
        <v>4104</v>
      </c>
      <c r="F36" s="69">
        <v>100000543</v>
      </c>
      <c r="G36" s="75" t="s">
        <v>3404</v>
      </c>
      <c r="H36" s="74">
        <v>1</v>
      </c>
      <c r="I36" s="72" t="s">
        <v>1011</v>
      </c>
      <c r="J36" s="81">
        <v>120000</v>
      </c>
      <c r="K36" s="81">
        <v>120000</v>
      </c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</row>
    <row r="37" spans="1:59" s="40" customFormat="1" ht="27" customHeight="1">
      <c r="A37" s="72" t="s">
        <v>3126</v>
      </c>
      <c r="B37" s="435" t="s">
        <v>4099</v>
      </c>
      <c r="C37" s="69" t="s">
        <v>3109</v>
      </c>
      <c r="D37" s="72" t="s">
        <v>4093</v>
      </c>
      <c r="E37" s="72" t="s">
        <v>4105</v>
      </c>
      <c r="F37" s="69">
        <v>100000463</v>
      </c>
      <c r="G37" s="75" t="s">
        <v>1629</v>
      </c>
      <c r="H37" s="74">
        <v>2</v>
      </c>
      <c r="I37" s="72" t="s">
        <v>1011</v>
      </c>
      <c r="J37" s="81">
        <v>30268.33</v>
      </c>
      <c r="K37" s="81">
        <v>60536.66</v>
      </c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</row>
    <row r="38" spans="1:59" s="40" customFormat="1" ht="27" customHeight="1">
      <c r="A38" s="72" t="s">
        <v>3126</v>
      </c>
      <c r="B38" s="435" t="s">
        <v>4099</v>
      </c>
      <c r="C38" s="69" t="s">
        <v>3109</v>
      </c>
      <c r="D38" s="72" t="s">
        <v>4093</v>
      </c>
      <c r="E38" s="72" t="s">
        <v>4105</v>
      </c>
      <c r="F38" s="69">
        <v>100000325</v>
      </c>
      <c r="G38" s="75" t="s">
        <v>1069</v>
      </c>
      <c r="H38" s="74">
        <v>8</v>
      </c>
      <c r="I38" s="72" t="s">
        <v>631</v>
      </c>
      <c r="J38" s="81">
        <v>183636.36</v>
      </c>
      <c r="K38" s="81">
        <v>1469090.88</v>
      </c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2"/>
      <c r="BG38" s="82"/>
    </row>
    <row r="39" spans="1:59" s="40" customFormat="1" ht="27" customHeight="1">
      <c r="A39" s="72" t="s">
        <v>3126</v>
      </c>
      <c r="B39" s="435" t="s">
        <v>4099</v>
      </c>
      <c r="C39" s="69" t="s">
        <v>3109</v>
      </c>
      <c r="D39" s="72" t="s">
        <v>4093</v>
      </c>
      <c r="E39" s="72" t="s">
        <v>4105</v>
      </c>
      <c r="F39" s="69">
        <v>100000270</v>
      </c>
      <c r="G39" s="75" t="s">
        <v>679</v>
      </c>
      <c r="H39" s="74">
        <v>12</v>
      </c>
      <c r="I39" s="72" t="s">
        <v>669</v>
      </c>
      <c r="J39" s="81">
        <v>2250</v>
      </c>
      <c r="K39" s="81">
        <v>27000</v>
      </c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C39" s="82"/>
      <c r="BD39" s="82"/>
      <c r="BE39" s="82"/>
      <c r="BF39" s="82"/>
      <c r="BG39" s="82"/>
    </row>
    <row r="40" spans="1:59" s="40" customFormat="1" ht="32.25" customHeight="1">
      <c r="A40" s="72"/>
      <c r="B40" s="435" t="s">
        <v>4106</v>
      </c>
      <c r="C40" s="69" t="s">
        <v>3671</v>
      </c>
      <c r="D40" s="72" t="s">
        <v>4095</v>
      </c>
      <c r="E40" s="72" t="s">
        <v>4096</v>
      </c>
      <c r="F40" s="69">
        <v>100000296</v>
      </c>
      <c r="G40" s="75" t="s">
        <v>1300</v>
      </c>
      <c r="H40" s="74">
        <v>25</v>
      </c>
      <c r="I40" s="72" t="s">
        <v>748</v>
      </c>
      <c r="J40" s="81">
        <v>28405</v>
      </c>
      <c r="K40" s="81">
        <v>710125</v>
      </c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C40" s="82"/>
      <c r="BD40" s="82"/>
      <c r="BE40" s="82"/>
      <c r="BF40" s="82"/>
      <c r="BG40" s="82"/>
    </row>
    <row r="41" spans="1:59" s="40" customFormat="1" ht="32.25" customHeight="1">
      <c r="A41" s="72"/>
      <c r="B41" s="435" t="s">
        <v>4106</v>
      </c>
      <c r="C41" s="69" t="s">
        <v>3671</v>
      </c>
      <c r="D41" s="72" t="s">
        <v>4095</v>
      </c>
      <c r="E41" s="72" t="s">
        <v>4096</v>
      </c>
      <c r="F41" s="69">
        <v>100000175</v>
      </c>
      <c r="G41" s="75" t="s">
        <v>1113</v>
      </c>
      <c r="H41" s="74">
        <v>3</v>
      </c>
      <c r="I41" s="72" t="s">
        <v>675</v>
      </c>
      <c r="J41" s="81">
        <v>3226300</v>
      </c>
      <c r="K41" s="81">
        <v>9678900</v>
      </c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C41" s="82"/>
      <c r="BD41" s="82"/>
      <c r="BE41" s="82"/>
      <c r="BF41" s="82"/>
      <c r="BG41" s="82"/>
    </row>
    <row r="42" spans="1:59" s="40" customFormat="1" ht="27.75" customHeight="1">
      <c r="A42" s="71" t="s">
        <v>3556</v>
      </c>
      <c r="B42" s="435" t="s">
        <v>4106</v>
      </c>
      <c r="C42" s="69" t="s">
        <v>3527</v>
      </c>
      <c r="D42" s="72" t="s">
        <v>4107</v>
      </c>
      <c r="E42" s="72" t="s">
        <v>4108</v>
      </c>
      <c r="F42" s="69">
        <v>100001920</v>
      </c>
      <c r="G42" s="75" t="s">
        <v>2624</v>
      </c>
      <c r="H42" s="74">
        <v>5</v>
      </c>
      <c r="I42" s="72" t="s">
        <v>1011</v>
      </c>
      <c r="J42" s="81">
        <v>99275</v>
      </c>
      <c r="K42" s="81">
        <v>496375</v>
      </c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</row>
    <row r="43" spans="1:59" s="40" customFormat="1" ht="24" customHeight="1">
      <c r="A43" s="72" t="s">
        <v>3556</v>
      </c>
      <c r="B43" s="435" t="s">
        <v>4106</v>
      </c>
      <c r="C43" s="69" t="s">
        <v>3527</v>
      </c>
      <c r="D43" s="72" t="s">
        <v>4107</v>
      </c>
      <c r="E43" s="72" t="s">
        <v>4108</v>
      </c>
      <c r="F43" s="69">
        <v>100000237</v>
      </c>
      <c r="G43" s="75" t="s">
        <v>1057</v>
      </c>
      <c r="H43" s="74">
        <v>3</v>
      </c>
      <c r="I43" s="72" t="s">
        <v>631</v>
      </c>
      <c r="J43" s="81">
        <v>10291.67</v>
      </c>
      <c r="K43" s="81">
        <v>30875.01</v>
      </c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C43" s="82"/>
      <c r="BD43" s="82"/>
      <c r="BE43" s="82"/>
      <c r="BF43" s="82"/>
      <c r="BG43" s="82"/>
    </row>
    <row r="44" spans="1:59" s="40" customFormat="1" ht="21.75" customHeight="1">
      <c r="A44" s="72" t="s">
        <v>3556</v>
      </c>
      <c r="B44" s="435" t="s">
        <v>4106</v>
      </c>
      <c r="C44" s="69" t="s">
        <v>3527</v>
      </c>
      <c r="D44" s="72" t="s">
        <v>4107</v>
      </c>
      <c r="E44" s="72" t="s">
        <v>4108</v>
      </c>
      <c r="F44" s="69">
        <v>100001921</v>
      </c>
      <c r="G44" s="75" t="s">
        <v>3557</v>
      </c>
      <c r="H44" s="74">
        <v>20</v>
      </c>
      <c r="I44" s="72" t="s">
        <v>1011</v>
      </c>
      <c r="J44" s="81">
        <v>99275</v>
      </c>
      <c r="K44" s="81">
        <v>1985500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C44" s="82"/>
      <c r="BD44" s="82"/>
      <c r="BE44" s="82"/>
      <c r="BF44" s="82"/>
      <c r="BG44" s="82"/>
    </row>
    <row r="45" spans="1:59" s="40" customFormat="1" ht="24.75" customHeight="1">
      <c r="A45" s="72">
        <v>1485</v>
      </c>
      <c r="B45" s="435" t="s">
        <v>4109</v>
      </c>
      <c r="C45" s="69" t="s">
        <v>2060</v>
      </c>
      <c r="D45" s="72" t="s">
        <v>4090</v>
      </c>
      <c r="E45" s="72" t="s">
        <v>4092</v>
      </c>
      <c r="F45" s="69">
        <v>100001732</v>
      </c>
      <c r="G45" s="75" t="s">
        <v>4110</v>
      </c>
      <c r="H45" s="74">
        <v>20</v>
      </c>
      <c r="I45" s="72" t="s">
        <v>631</v>
      </c>
      <c r="J45" s="81">
        <v>27693</v>
      </c>
      <c r="K45" s="81">
        <v>553860</v>
      </c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C45" s="82"/>
      <c r="BD45" s="82"/>
      <c r="BE45" s="82"/>
      <c r="BF45" s="82"/>
      <c r="BG45" s="82"/>
    </row>
    <row r="46" spans="1:59" s="40" customFormat="1" ht="33" customHeight="1">
      <c r="A46" s="71">
        <v>1511</v>
      </c>
      <c r="B46" s="435" t="s">
        <v>4109</v>
      </c>
      <c r="C46" s="69" t="s">
        <v>2168</v>
      </c>
      <c r="D46" s="72" t="s">
        <v>4090</v>
      </c>
      <c r="E46" s="72" t="s">
        <v>4092</v>
      </c>
      <c r="F46" s="69">
        <v>100001783</v>
      </c>
      <c r="G46" s="75" t="s">
        <v>2171</v>
      </c>
      <c r="H46" s="74">
        <v>4</v>
      </c>
      <c r="I46" s="72" t="s">
        <v>631</v>
      </c>
      <c r="J46" s="81">
        <v>34485</v>
      </c>
      <c r="K46" s="81">
        <v>137940</v>
      </c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C46" s="82"/>
      <c r="BD46" s="82"/>
      <c r="BE46" s="82"/>
      <c r="BF46" s="82"/>
      <c r="BG46" s="82"/>
    </row>
    <row r="47" spans="1:59" s="40" customFormat="1" ht="27" customHeight="1">
      <c r="A47" s="71">
        <v>1511</v>
      </c>
      <c r="B47" s="435" t="s">
        <v>4109</v>
      </c>
      <c r="C47" s="69" t="s">
        <v>2168</v>
      </c>
      <c r="D47" s="72" t="s">
        <v>4090</v>
      </c>
      <c r="E47" s="72" t="s">
        <v>4092</v>
      </c>
      <c r="F47" s="69">
        <v>100001784</v>
      </c>
      <c r="G47" s="75" t="s">
        <v>4111</v>
      </c>
      <c r="H47" s="74">
        <v>4</v>
      </c>
      <c r="I47" s="72" t="s">
        <v>631</v>
      </c>
      <c r="J47" s="81">
        <v>26125</v>
      </c>
      <c r="K47" s="81">
        <v>104500</v>
      </c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</row>
    <row r="48" spans="1:59" s="40" customFormat="1" ht="36" customHeight="1">
      <c r="A48" s="72">
        <v>1575</v>
      </c>
      <c r="B48" s="435" t="s">
        <v>4109</v>
      </c>
      <c r="C48" s="69" t="s">
        <v>1394</v>
      </c>
      <c r="D48" s="72" t="s">
        <v>4090</v>
      </c>
      <c r="E48" s="72" t="s">
        <v>4104</v>
      </c>
      <c r="F48" s="69">
        <v>100001793</v>
      </c>
      <c r="G48" s="75" t="s">
        <v>4112</v>
      </c>
      <c r="H48" s="74">
        <v>2</v>
      </c>
      <c r="I48" s="72" t="s">
        <v>631</v>
      </c>
      <c r="J48" s="81">
        <v>816750</v>
      </c>
      <c r="K48" s="81">
        <v>1633500</v>
      </c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2"/>
      <c r="BG48" s="82"/>
    </row>
    <row r="49" spans="1:59" s="40" customFormat="1" ht="31.5" customHeight="1">
      <c r="A49" s="72"/>
      <c r="B49" s="435" t="s">
        <v>4109</v>
      </c>
      <c r="C49" s="69" t="s">
        <v>3142</v>
      </c>
      <c r="D49" s="72" t="s">
        <v>4090</v>
      </c>
      <c r="E49" s="72" t="s">
        <v>4104</v>
      </c>
      <c r="F49" s="69">
        <v>100002442</v>
      </c>
      <c r="G49" s="75" t="s">
        <v>4113</v>
      </c>
      <c r="H49" s="74">
        <v>2</v>
      </c>
      <c r="I49" s="72" t="s">
        <v>631</v>
      </c>
      <c r="J49" s="81">
        <v>1633500</v>
      </c>
      <c r="K49" s="81">
        <v>3267000</v>
      </c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BC49" s="82"/>
      <c r="BD49" s="82"/>
      <c r="BE49" s="82"/>
      <c r="BF49" s="82"/>
      <c r="BG49" s="82"/>
    </row>
    <row r="50" spans="1:59" s="40" customFormat="1" ht="32.25" customHeight="1">
      <c r="A50" s="72" t="s">
        <v>3446</v>
      </c>
      <c r="B50" s="435" t="s">
        <v>4109</v>
      </c>
      <c r="C50" s="69" t="s">
        <v>3438</v>
      </c>
      <c r="D50" s="72" t="s">
        <v>4090</v>
      </c>
      <c r="E50" s="72" t="s">
        <v>4104</v>
      </c>
      <c r="F50" s="69">
        <v>100001757</v>
      </c>
      <c r="G50" s="75" t="s">
        <v>3447</v>
      </c>
      <c r="H50" s="74">
        <v>2</v>
      </c>
      <c r="I50" s="72" t="s">
        <v>631</v>
      </c>
      <c r="J50" s="81">
        <v>250000</v>
      </c>
      <c r="K50" s="81">
        <v>500000</v>
      </c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BC50" s="82"/>
      <c r="BD50" s="82"/>
      <c r="BE50" s="82"/>
      <c r="BF50" s="82"/>
      <c r="BG50" s="82"/>
    </row>
    <row r="51" spans="1:59" s="40" customFormat="1" ht="27" customHeight="1">
      <c r="A51" s="72" t="s">
        <v>3446</v>
      </c>
      <c r="B51" s="435" t="s">
        <v>4109</v>
      </c>
      <c r="C51" s="69" t="s">
        <v>3438</v>
      </c>
      <c r="D51" s="72" t="s">
        <v>4090</v>
      </c>
      <c r="E51" s="72" t="s">
        <v>4104</v>
      </c>
      <c r="F51" s="69">
        <v>100001756</v>
      </c>
      <c r="G51" s="75" t="s">
        <v>899</v>
      </c>
      <c r="H51" s="74">
        <v>2</v>
      </c>
      <c r="I51" s="72" t="s">
        <v>631</v>
      </c>
      <c r="J51" s="81">
        <v>2250000</v>
      </c>
      <c r="K51" s="81">
        <v>4500000</v>
      </c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BC51" s="82"/>
      <c r="BD51" s="82"/>
      <c r="BE51" s="82"/>
      <c r="BF51" s="82"/>
      <c r="BG51" s="82"/>
    </row>
    <row r="52" spans="1:59" s="40" customFormat="1" ht="24.75" customHeight="1">
      <c r="A52" s="72" t="s">
        <v>3448</v>
      </c>
      <c r="B52" s="435" t="s">
        <v>4109</v>
      </c>
      <c r="C52" s="69" t="s">
        <v>3438</v>
      </c>
      <c r="D52" s="72" t="s">
        <v>4090</v>
      </c>
      <c r="E52" s="72" t="s">
        <v>4114</v>
      </c>
      <c r="F52" s="69">
        <v>100000222</v>
      </c>
      <c r="G52" s="75" t="s">
        <v>681</v>
      </c>
      <c r="H52" s="74">
        <v>75</v>
      </c>
      <c r="I52" s="72" t="s">
        <v>656</v>
      </c>
      <c r="J52" s="81">
        <v>10169.39</v>
      </c>
      <c r="K52" s="81">
        <v>762704.25</v>
      </c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BC52" s="82"/>
      <c r="BD52" s="82"/>
      <c r="BE52" s="82"/>
      <c r="BF52" s="82"/>
      <c r="BG52" s="82"/>
    </row>
    <row r="53" spans="1:59" s="40" customFormat="1" ht="26.25" customHeight="1">
      <c r="A53" s="72" t="s">
        <v>3448</v>
      </c>
      <c r="B53" s="435" t="s">
        <v>4109</v>
      </c>
      <c r="C53" s="69" t="s">
        <v>3438</v>
      </c>
      <c r="D53" s="72" t="s">
        <v>4090</v>
      </c>
      <c r="E53" s="72" t="s">
        <v>4114</v>
      </c>
      <c r="F53" s="69">
        <v>100000338</v>
      </c>
      <c r="G53" s="75" t="s">
        <v>1073</v>
      </c>
      <c r="H53" s="74">
        <v>15</v>
      </c>
      <c r="I53" s="72" t="s">
        <v>1815</v>
      </c>
      <c r="J53" s="81">
        <v>26625</v>
      </c>
      <c r="K53" s="81">
        <v>399375</v>
      </c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BC53" s="82"/>
      <c r="BD53" s="82"/>
      <c r="BE53" s="82"/>
      <c r="BF53" s="82"/>
      <c r="BG53" s="82"/>
    </row>
    <row r="54" spans="1:59" s="40" customFormat="1" ht="24" customHeight="1">
      <c r="A54" s="72" t="s">
        <v>3448</v>
      </c>
      <c r="B54" s="435" t="s">
        <v>4109</v>
      </c>
      <c r="C54" s="69" t="s">
        <v>3438</v>
      </c>
      <c r="D54" s="72" t="s">
        <v>4090</v>
      </c>
      <c r="E54" s="72" t="s">
        <v>4114</v>
      </c>
      <c r="F54" s="69">
        <v>100000286</v>
      </c>
      <c r="G54" s="75" t="s">
        <v>1010</v>
      </c>
      <c r="H54" s="74">
        <v>15</v>
      </c>
      <c r="I54" s="72" t="s">
        <v>1011</v>
      </c>
      <c r="J54" s="81">
        <v>60732.94</v>
      </c>
      <c r="K54" s="81">
        <v>910994.1</v>
      </c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2"/>
      <c r="BG54" s="82"/>
    </row>
    <row r="55" spans="1:59" s="40" customFormat="1" ht="24" customHeight="1">
      <c r="A55" s="72" t="s">
        <v>3448</v>
      </c>
      <c r="B55" s="435" t="s">
        <v>4109</v>
      </c>
      <c r="C55" s="69" t="s">
        <v>3438</v>
      </c>
      <c r="D55" s="72" t="s">
        <v>4090</v>
      </c>
      <c r="E55" s="72" t="s">
        <v>4114</v>
      </c>
      <c r="F55" s="69">
        <v>100000241</v>
      </c>
      <c r="G55" s="75" t="s">
        <v>1063</v>
      </c>
      <c r="H55" s="74">
        <v>3</v>
      </c>
      <c r="I55" s="72" t="s">
        <v>631</v>
      </c>
      <c r="J55" s="81">
        <v>21750</v>
      </c>
      <c r="K55" s="81">
        <v>65250</v>
      </c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BC55" s="82"/>
      <c r="BD55" s="82"/>
      <c r="BE55" s="82"/>
      <c r="BF55" s="82"/>
      <c r="BG55" s="82"/>
    </row>
    <row r="56" spans="1:59" s="40" customFormat="1" ht="24" customHeight="1">
      <c r="A56" s="72" t="s">
        <v>3448</v>
      </c>
      <c r="B56" s="435" t="s">
        <v>4109</v>
      </c>
      <c r="C56" s="69" t="s">
        <v>3438</v>
      </c>
      <c r="D56" s="72" t="s">
        <v>4090</v>
      </c>
      <c r="E56" s="72" t="s">
        <v>4114</v>
      </c>
      <c r="F56" s="69">
        <v>100000242</v>
      </c>
      <c r="G56" s="75" t="s">
        <v>1065</v>
      </c>
      <c r="H56" s="74">
        <v>2</v>
      </c>
      <c r="I56" s="72" t="s">
        <v>631</v>
      </c>
      <c r="J56" s="81">
        <v>3428.17</v>
      </c>
      <c r="K56" s="81">
        <v>6856.34</v>
      </c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BC56" s="82"/>
      <c r="BD56" s="82"/>
      <c r="BE56" s="82"/>
      <c r="BF56" s="82"/>
      <c r="BG56" s="82"/>
    </row>
    <row r="57" spans="1:59" s="40" customFormat="1" ht="24" customHeight="1">
      <c r="A57" s="72" t="s">
        <v>3448</v>
      </c>
      <c r="B57" s="435" t="s">
        <v>4109</v>
      </c>
      <c r="C57" s="69" t="s">
        <v>3438</v>
      </c>
      <c r="D57" s="72" t="s">
        <v>4090</v>
      </c>
      <c r="E57" s="72" t="s">
        <v>4114</v>
      </c>
      <c r="F57" s="69">
        <v>100000270</v>
      </c>
      <c r="G57" s="75" t="s">
        <v>679</v>
      </c>
      <c r="H57" s="74">
        <v>300</v>
      </c>
      <c r="I57" s="72" t="s">
        <v>669</v>
      </c>
      <c r="J57" s="81">
        <v>2250</v>
      </c>
      <c r="K57" s="81">
        <v>675000</v>
      </c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2"/>
      <c r="AZ57" s="82"/>
      <c r="BA57" s="82"/>
      <c r="BB57" s="82"/>
      <c r="BC57" s="82"/>
      <c r="BD57" s="82"/>
      <c r="BE57" s="82"/>
      <c r="BF57" s="82"/>
      <c r="BG57" s="82"/>
    </row>
    <row r="58" spans="1:59" s="40" customFormat="1" ht="24" customHeight="1">
      <c r="A58" s="72" t="s">
        <v>3448</v>
      </c>
      <c r="B58" s="435" t="s">
        <v>4109</v>
      </c>
      <c r="C58" s="69" t="s">
        <v>3438</v>
      </c>
      <c r="D58" s="72" t="s">
        <v>4090</v>
      </c>
      <c r="E58" s="72" t="s">
        <v>4114</v>
      </c>
      <c r="F58" s="69">
        <v>100000225</v>
      </c>
      <c r="G58" s="75" t="s">
        <v>443</v>
      </c>
      <c r="H58" s="74">
        <v>250</v>
      </c>
      <c r="I58" s="72" t="s">
        <v>631</v>
      </c>
      <c r="J58" s="81">
        <v>1445.04</v>
      </c>
      <c r="K58" s="81">
        <v>361260</v>
      </c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BC58" s="82"/>
      <c r="BD58" s="82"/>
      <c r="BE58" s="82"/>
      <c r="BF58" s="82"/>
      <c r="BG58" s="82"/>
    </row>
    <row r="59" spans="1:59" s="40" customFormat="1" ht="27" customHeight="1">
      <c r="A59" s="72"/>
      <c r="B59" s="435" t="s">
        <v>4109</v>
      </c>
      <c r="C59" s="69" t="s">
        <v>3670</v>
      </c>
      <c r="D59" s="72" t="s">
        <v>4090</v>
      </c>
      <c r="E59" s="72" t="s">
        <v>4104</v>
      </c>
      <c r="F59" s="69">
        <v>100000540</v>
      </c>
      <c r="G59" s="75" t="s">
        <v>2473</v>
      </c>
      <c r="H59" s="74">
        <v>1</v>
      </c>
      <c r="I59" s="72" t="s">
        <v>631</v>
      </c>
      <c r="J59" s="81">
        <v>12350</v>
      </c>
      <c r="K59" s="81">
        <v>12350</v>
      </c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2"/>
      <c r="AZ59" s="82"/>
      <c r="BA59" s="82"/>
      <c r="BB59" s="82"/>
      <c r="BC59" s="82"/>
      <c r="BD59" s="82"/>
      <c r="BE59" s="82"/>
      <c r="BF59" s="82"/>
      <c r="BG59" s="82"/>
    </row>
    <row r="60" spans="1:59" s="40" customFormat="1" ht="27" customHeight="1">
      <c r="A60" s="72"/>
      <c r="B60" s="435" t="s">
        <v>4109</v>
      </c>
      <c r="C60" s="69" t="s">
        <v>3670</v>
      </c>
      <c r="D60" s="72" t="s">
        <v>4090</v>
      </c>
      <c r="E60" s="72" t="s">
        <v>4104</v>
      </c>
      <c r="F60" s="69">
        <v>100000531</v>
      </c>
      <c r="G60" s="75" t="s">
        <v>3165</v>
      </c>
      <c r="H60" s="74">
        <v>1</v>
      </c>
      <c r="I60" s="72" t="s">
        <v>631</v>
      </c>
      <c r="J60" s="81">
        <v>73150</v>
      </c>
      <c r="K60" s="81">
        <v>73150</v>
      </c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B60" s="82"/>
      <c r="AC60" s="82"/>
      <c r="AD60" s="82"/>
      <c r="AE60" s="82"/>
      <c r="AF60" s="82"/>
      <c r="AG60" s="82"/>
      <c r="AH60" s="82"/>
      <c r="AI60" s="82"/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2"/>
      <c r="AU60" s="82"/>
      <c r="AV60" s="82"/>
      <c r="AW60" s="82"/>
      <c r="AX60" s="82"/>
      <c r="AY60" s="82"/>
      <c r="AZ60" s="82"/>
      <c r="BA60" s="82"/>
      <c r="BB60" s="82"/>
      <c r="BC60" s="82"/>
      <c r="BD60" s="82"/>
      <c r="BE60" s="82"/>
      <c r="BF60" s="82"/>
      <c r="BG60" s="82"/>
    </row>
    <row r="61" spans="1:59" s="40" customFormat="1" ht="51.75" customHeight="1">
      <c r="A61" s="72"/>
      <c r="B61" s="435" t="s">
        <v>4109</v>
      </c>
      <c r="C61" s="69" t="s">
        <v>3610</v>
      </c>
      <c r="D61" s="72" t="s">
        <v>4090</v>
      </c>
      <c r="E61" s="72" t="s">
        <v>4115</v>
      </c>
      <c r="F61" s="69">
        <v>100003089</v>
      </c>
      <c r="G61" s="75" t="s">
        <v>3612</v>
      </c>
      <c r="H61" s="74">
        <v>2912</v>
      </c>
      <c r="I61" s="72" t="s">
        <v>748</v>
      </c>
      <c r="J61" s="81">
        <v>35095</v>
      </c>
      <c r="K61" s="81">
        <v>102196640</v>
      </c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82"/>
      <c r="AL61" s="82"/>
      <c r="AM61" s="82"/>
      <c r="AN61" s="82"/>
      <c r="AO61" s="82"/>
      <c r="AP61" s="82"/>
      <c r="AQ61" s="82"/>
      <c r="AR61" s="82"/>
      <c r="AS61" s="82"/>
      <c r="AT61" s="82"/>
      <c r="AU61" s="82"/>
      <c r="AV61" s="82"/>
      <c r="AW61" s="82"/>
      <c r="AX61" s="82"/>
      <c r="AY61" s="82"/>
      <c r="AZ61" s="82"/>
      <c r="BA61" s="82"/>
      <c r="BB61" s="82"/>
      <c r="BC61" s="82"/>
      <c r="BD61" s="82"/>
      <c r="BE61" s="82"/>
      <c r="BF61" s="82"/>
      <c r="BG61" s="82"/>
    </row>
    <row r="62" spans="1:59" s="40" customFormat="1" ht="26.25" customHeight="1">
      <c r="A62" s="72" t="s">
        <v>2501</v>
      </c>
      <c r="B62" s="435" t="s">
        <v>4109</v>
      </c>
      <c r="C62" s="69" t="s">
        <v>2500</v>
      </c>
      <c r="D62" s="72" t="s">
        <v>3933</v>
      </c>
      <c r="E62" s="72" t="s">
        <v>4116</v>
      </c>
      <c r="F62" s="69">
        <v>100000828</v>
      </c>
      <c r="G62" s="75" t="s">
        <v>350</v>
      </c>
      <c r="H62" s="74">
        <v>5</v>
      </c>
      <c r="I62" s="72" t="s">
        <v>631</v>
      </c>
      <c r="J62" s="81">
        <v>418750</v>
      </c>
      <c r="K62" s="81">
        <v>2093750</v>
      </c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  <c r="AA62" s="82"/>
      <c r="AB62" s="82"/>
      <c r="AC62" s="82"/>
      <c r="AD62" s="82"/>
      <c r="AE62" s="82"/>
      <c r="AF62" s="82"/>
      <c r="AG62" s="82"/>
      <c r="AH62" s="82"/>
      <c r="AI62" s="82"/>
      <c r="AJ62" s="82"/>
      <c r="AK62" s="82"/>
      <c r="AL62" s="82"/>
      <c r="AM62" s="82"/>
      <c r="AN62" s="82"/>
      <c r="AO62" s="82"/>
      <c r="AP62" s="82"/>
      <c r="AQ62" s="82"/>
      <c r="AR62" s="82"/>
      <c r="AS62" s="82"/>
      <c r="AT62" s="82"/>
      <c r="AU62" s="82"/>
      <c r="AV62" s="82"/>
      <c r="AW62" s="82"/>
      <c r="AX62" s="82"/>
      <c r="AY62" s="82"/>
      <c r="AZ62" s="82"/>
      <c r="BA62" s="82"/>
      <c r="BB62" s="82"/>
      <c r="BC62" s="82"/>
      <c r="BD62" s="82"/>
      <c r="BE62" s="82"/>
      <c r="BF62" s="82"/>
      <c r="BG62" s="82"/>
    </row>
    <row r="63" spans="1:59" s="40" customFormat="1" ht="27" customHeight="1">
      <c r="A63" s="72" t="s">
        <v>2501</v>
      </c>
      <c r="B63" s="435" t="s">
        <v>4109</v>
      </c>
      <c r="C63" s="69" t="s">
        <v>2500</v>
      </c>
      <c r="D63" s="72" t="s">
        <v>3933</v>
      </c>
      <c r="E63" s="72" t="s">
        <v>4116</v>
      </c>
      <c r="F63" s="69">
        <v>100000834</v>
      </c>
      <c r="G63" s="75" t="s">
        <v>353</v>
      </c>
      <c r="H63" s="74">
        <v>5</v>
      </c>
      <c r="I63" s="72" t="s">
        <v>631</v>
      </c>
      <c r="J63" s="81">
        <v>173242.15</v>
      </c>
      <c r="K63" s="81">
        <v>866210.75</v>
      </c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  <c r="AE63" s="82"/>
      <c r="AF63" s="82"/>
      <c r="AG63" s="82"/>
      <c r="AH63" s="82"/>
      <c r="AI63" s="82"/>
      <c r="AJ63" s="82"/>
      <c r="AK63" s="82"/>
      <c r="AL63" s="82"/>
      <c r="AM63" s="82"/>
      <c r="AN63" s="82"/>
      <c r="AO63" s="82"/>
      <c r="AP63" s="82"/>
      <c r="AQ63" s="82"/>
      <c r="AR63" s="82"/>
      <c r="AS63" s="82"/>
      <c r="AT63" s="82"/>
      <c r="AU63" s="82"/>
      <c r="AV63" s="82"/>
      <c r="AW63" s="82"/>
      <c r="AX63" s="82"/>
      <c r="AY63" s="82"/>
      <c r="AZ63" s="82"/>
      <c r="BA63" s="82"/>
      <c r="BB63" s="82"/>
      <c r="BC63" s="82"/>
      <c r="BD63" s="82"/>
      <c r="BE63" s="82"/>
      <c r="BF63" s="82"/>
      <c r="BG63" s="82"/>
    </row>
    <row r="64" spans="1:59" s="40" customFormat="1" ht="48.75" customHeight="1">
      <c r="A64" s="72" t="s">
        <v>3468</v>
      </c>
      <c r="B64" s="435" t="s">
        <v>4109</v>
      </c>
      <c r="C64" s="69" t="s">
        <v>3459</v>
      </c>
      <c r="D64" s="72" t="s">
        <v>3933</v>
      </c>
      <c r="E64" s="72" t="s">
        <v>4088</v>
      </c>
      <c r="F64" s="69">
        <v>100001018</v>
      </c>
      <c r="G64" s="75" t="s">
        <v>3203</v>
      </c>
      <c r="H64" s="74">
        <v>1</v>
      </c>
      <c r="I64" s="72" t="s">
        <v>1190</v>
      </c>
      <c r="J64" s="81">
        <v>8400900</v>
      </c>
      <c r="K64" s="81">
        <v>8400900</v>
      </c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  <c r="AA64" s="82"/>
      <c r="AB64" s="82"/>
      <c r="AC64" s="82"/>
      <c r="AD64" s="82"/>
      <c r="AE64" s="82"/>
      <c r="AF64" s="82"/>
      <c r="AG64" s="82"/>
      <c r="AH64" s="82"/>
      <c r="AI64" s="82"/>
      <c r="AJ64" s="82"/>
      <c r="AK64" s="82"/>
      <c r="AL64" s="82"/>
      <c r="AM64" s="82"/>
      <c r="AN64" s="82"/>
      <c r="AO64" s="82"/>
      <c r="AP64" s="82"/>
      <c r="AQ64" s="82"/>
      <c r="AR64" s="82"/>
      <c r="AS64" s="82"/>
      <c r="AT64" s="82"/>
      <c r="AU64" s="82"/>
      <c r="AV64" s="82"/>
      <c r="AW64" s="82"/>
      <c r="AX64" s="82"/>
      <c r="AY64" s="82"/>
      <c r="AZ64" s="82"/>
      <c r="BA64" s="82"/>
      <c r="BB64" s="82"/>
      <c r="BC64" s="82"/>
      <c r="BD64" s="82"/>
      <c r="BE64" s="82"/>
      <c r="BF64" s="82"/>
      <c r="BG64" s="82"/>
    </row>
    <row r="65" spans="1:59" s="40" customFormat="1" ht="30" customHeight="1">
      <c r="A65" s="72" t="s">
        <v>2949</v>
      </c>
      <c r="B65" s="435" t="s">
        <v>4109</v>
      </c>
      <c r="C65" s="69" t="s">
        <v>2948</v>
      </c>
      <c r="D65" s="72" t="s">
        <v>3933</v>
      </c>
      <c r="E65" s="72" t="s">
        <v>4088</v>
      </c>
      <c r="F65" s="69">
        <v>100001163</v>
      </c>
      <c r="G65" s="75" t="s">
        <v>352</v>
      </c>
      <c r="H65" s="74">
        <v>5</v>
      </c>
      <c r="I65" s="72" t="s">
        <v>631</v>
      </c>
      <c r="J65" s="81">
        <v>236409.38</v>
      </c>
      <c r="K65" s="81">
        <v>1182046.8999999999</v>
      </c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  <c r="AA65" s="82"/>
      <c r="AB65" s="82"/>
      <c r="AC65" s="82"/>
      <c r="AD65" s="82"/>
      <c r="AE65" s="82"/>
      <c r="AF65" s="82"/>
      <c r="AG65" s="82"/>
      <c r="AH65" s="82"/>
      <c r="AI65" s="82"/>
      <c r="AJ65" s="82"/>
      <c r="AK65" s="82"/>
      <c r="AL65" s="82"/>
      <c r="AM65" s="82"/>
      <c r="AN65" s="82"/>
      <c r="AO65" s="82"/>
      <c r="AP65" s="82"/>
      <c r="AQ65" s="82"/>
      <c r="AR65" s="82"/>
      <c r="AS65" s="82"/>
      <c r="AT65" s="82"/>
      <c r="AU65" s="82"/>
      <c r="AV65" s="82"/>
      <c r="AW65" s="82"/>
      <c r="AX65" s="82"/>
      <c r="AY65" s="82"/>
      <c r="AZ65" s="82"/>
      <c r="BA65" s="82"/>
      <c r="BB65" s="82"/>
      <c r="BC65" s="82"/>
      <c r="BD65" s="82"/>
      <c r="BE65" s="82"/>
      <c r="BF65" s="82"/>
      <c r="BG65" s="82"/>
    </row>
    <row r="66" spans="1:59" s="40" customFormat="1" ht="30" customHeight="1">
      <c r="A66" s="72" t="s">
        <v>2949</v>
      </c>
      <c r="B66" s="435" t="s">
        <v>4109</v>
      </c>
      <c r="C66" s="69" t="s">
        <v>2948</v>
      </c>
      <c r="D66" s="72" t="s">
        <v>3933</v>
      </c>
      <c r="E66" s="72" t="s">
        <v>4088</v>
      </c>
      <c r="F66" s="69">
        <v>100000834</v>
      </c>
      <c r="G66" s="75" t="s">
        <v>353</v>
      </c>
      <c r="H66" s="74">
        <v>8</v>
      </c>
      <c r="I66" s="72" t="s">
        <v>631</v>
      </c>
      <c r="J66" s="81">
        <v>173242.15</v>
      </c>
      <c r="K66" s="81">
        <v>1385937.2</v>
      </c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  <c r="AA66" s="82"/>
      <c r="AB66" s="82"/>
      <c r="AC66" s="82"/>
      <c r="AD66" s="82"/>
      <c r="AE66" s="82"/>
      <c r="AF66" s="82"/>
      <c r="AG66" s="82"/>
      <c r="AH66" s="82"/>
      <c r="AI66" s="82"/>
      <c r="AJ66" s="82"/>
      <c r="AK66" s="82"/>
      <c r="AL66" s="82"/>
      <c r="AM66" s="82"/>
      <c r="AN66" s="82"/>
      <c r="AO66" s="82"/>
      <c r="AP66" s="82"/>
      <c r="AQ66" s="82"/>
      <c r="AR66" s="82"/>
      <c r="AS66" s="82"/>
      <c r="AT66" s="82"/>
      <c r="AU66" s="82"/>
      <c r="AV66" s="82"/>
      <c r="AW66" s="82"/>
      <c r="AX66" s="82"/>
      <c r="AY66" s="82"/>
      <c r="AZ66" s="82"/>
      <c r="BA66" s="82"/>
      <c r="BB66" s="82"/>
      <c r="BC66" s="82"/>
      <c r="BD66" s="82"/>
      <c r="BE66" s="82"/>
      <c r="BF66" s="82"/>
      <c r="BG66" s="82"/>
    </row>
    <row r="67" spans="1:59" s="40" customFormat="1" ht="36" customHeight="1">
      <c r="A67" s="72" t="s">
        <v>3645</v>
      </c>
      <c r="B67" s="435" t="s">
        <v>4109</v>
      </c>
      <c r="C67" s="69" t="s">
        <v>3644</v>
      </c>
      <c r="D67" s="72" t="s">
        <v>4117</v>
      </c>
      <c r="E67" s="72" t="s">
        <v>4118</v>
      </c>
      <c r="F67" s="69">
        <v>100002204</v>
      </c>
      <c r="G67" s="75" t="s">
        <v>2932</v>
      </c>
      <c r="H67" s="74">
        <v>1</v>
      </c>
      <c r="I67" s="72" t="s">
        <v>631</v>
      </c>
      <c r="J67" s="81">
        <v>3311000</v>
      </c>
      <c r="K67" s="81">
        <v>3311000</v>
      </c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  <c r="AA67" s="82"/>
      <c r="AB67" s="82"/>
      <c r="AC67" s="82"/>
      <c r="AD67" s="82"/>
      <c r="AE67" s="82"/>
      <c r="AF67" s="82"/>
      <c r="AG67" s="82"/>
      <c r="AH67" s="82"/>
      <c r="AI67" s="82"/>
      <c r="AJ67" s="82"/>
      <c r="AK67" s="82"/>
      <c r="AL67" s="82"/>
      <c r="AM67" s="82"/>
      <c r="AN67" s="82"/>
      <c r="AO67" s="82"/>
      <c r="AP67" s="82"/>
      <c r="AQ67" s="82"/>
      <c r="AR67" s="82"/>
      <c r="AS67" s="82"/>
      <c r="AT67" s="82"/>
      <c r="AU67" s="82"/>
      <c r="AV67" s="82"/>
      <c r="AW67" s="82"/>
      <c r="AX67" s="82"/>
      <c r="AY67" s="82"/>
      <c r="AZ67" s="82"/>
      <c r="BA67" s="82"/>
      <c r="BB67" s="82"/>
      <c r="BC67" s="82"/>
      <c r="BD67" s="82"/>
      <c r="BE67" s="82"/>
      <c r="BF67" s="82"/>
      <c r="BG67" s="82"/>
    </row>
    <row r="68" spans="1:59" s="40" customFormat="1" ht="33" customHeight="1">
      <c r="A68" s="72" t="s">
        <v>3512</v>
      </c>
      <c r="B68" s="435" t="s">
        <v>4109</v>
      </c>
      <c r="C68" s="69" t="s">
        <v>3509</v>
      </c>
      <c r="D68" s="72" t="s">
        <v>4095</v>
      </c>
      <c r="E68" s="72" t="s">
        <v>4119</v>
      </c>
      <c r="F68" s="69">
        <v>100003045</v>
      </c>
      <c r="G68" s="75" t="s">
        <v>3514</v>
      </c>
      <c r="H68" s="74">
        <v>2</v>
      </c>
      <c r="I68" s="72" t="s">
        <v>631</v>
      </c>
      <c r="J68" s="81">
        <v>896665</v>
      </c>
      <c r="K68" s="81">
        <v>1793330</v>
      </c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  <c r="AA68" s="82"/>
      <c r="AB68" s="82"/>
      <c r="AC68" s="82"/>
      <c r="AD68" s="82"/>
      <c r="AE68" s="82"/>
      <c r="AF68" s="82"/>
      <c r="AG68" s="82"/>
      <c r="AH68" s="82"/>
      <c r="AI68" s="82"/>
      <c r="AJ68" s="82"/>
      <c r="AK68" s="82"/>
      <c r="AL68" s="82"/>
      <c r="AM68" s="82"/>
      <c r="AN68" s="82"/>
      <c r="AO68" s="82"/>
      <c r="AP68" s="82"/>
      <c r="AQ68" s="82"/>
      <c r="AR68" s="82"/>
      <c r="AS68" s="82"/>
      <c r="AT68" s="82"/>
      <c r="AU68" s="82"/>
      <c r="AV68" s="82"/>
      <c r="AW68" s="82"/>
      <c r="AX68" s="82"/>
      <c r="AY68" s="82"/>
      <c r="AZ68" s="82"/>
      <c r="BA68" s="82"/>
      <c r="BB68" s="82"/>
      <c r="BC68" s="82"/>
      <c r="BD68" s="82"/>
      <c r="BE68" s="82"/>
      <c r="BF68" s="82"/>
      <c r="BG68" s="82"/>
    </row>
    <row r="69" spans="1:59" s="40" customFormat="1" ht="33" customHeight="1">
      <c r="A69" s="72" t="s">
        <v>3512</v>
      </c>
      <c r="B69" s="435" t="s">
        <v>4109</v>
      </c>
      <c r="C69" s="69" t="s">
        <v>3509</v>
      </c>
      <c r="D69" s="72" t="s">
        <v>4095</v>
      </c>
      <c r="E69" s="72" t="s">
        <v>4119</v>
      </c>
      <c r="F69" s="69">
        <v>100003046</v>
      </c>
      <c r="G69" s="75" t="s">
        <v>3516</v>
      </c>
      <c r="H69" s="74">
        <v>2</v>
      </c>
      <c r="I69" s="72" t="s">
        <v>631</v>
      </c>
      <c r="J69" s="81">
        <v>1381930</v>
      </c>
      <c r="K69" s="81">
        <v>2763860</v>
      </c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  <c r="AA69" s="82"/>
      <c r="AB69" s="82"/>
      <c r="AC69" s="82"/>
      <c r="AD69" s="82"/>
      <c r="AE69" s="82"/>
      <c r="AF69" s="82"/>
      <c r="AG69" s="82"/>
      <c r="AH69" s="82"/>
      <c r="AI69" s="82"/>
      <c r="AJ69" s="82"/>
      <c r="AK69" s="82"/>
      <c r="AL69" s="82"/>
      <c r="AM69" s="82"/>
      <c r="AN69" s="82"/>
      <c r="AO69" s="82"/>
      <c r="AP69" s="82"/>
      <c r="AQ69" s="82"/>
      <c r="AR69" s="82"/>
      <c r="AS69" s="82"/>
      <c r="AT69" s="82"/>
      <c r="AU69" s="82"/>
      <c r="AV69" s="82"/>
      <c r="AW69" s="82"/>
      <c r="AX69" s="82"/>
      <c r="AY69" s="82"/>
      <c r="AZ69" s="82"/>
      <c r="BA69" s="82"/>
      <c r="BB69" s="82"/>
      <c r="BC69" s="82"/>
      <c r="BD69" s="82"/>
      <c r="BE69" s="82"/>
      <c r="BF69" s="82"/>
      <c r="BG69" s="82"/>
    </row>
    <row r="70" spans="1:59" s="40" customFormat="1" ht="33" customHeight="1">
      <c r="A70" s="72" t="s">
        <v>3512</v>
      </c>
      <c r="B70" s="435" t="s">
        <v>4109</v>
      </c>
      <c r="C70" s="69" t="s">
        <v>3509</v>
      </c>
      <c r="D70" s="72" t="s">
        <v>4095</v>
      </c>
      <c r="E70" s="72" t="s">
        <v>4119</v>
      </c>
      <c r="F70" s="69">
        <v>100003047</v>
      </c>
      <c r="G70" s="75" t="s">
        <v>3518</v>
      </c>
      <c r="H70" s="74">
        <v>2</v>
      </c>
      <c r="I70" s="72" t="s">
        <v>631</v>
      </c>
      <c r="J70" s="81">
        <v>64281</v>
      </c>
      <c r="K70" s="81">
        <v>128562</v>
      </c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  <c r="AA70" s="82"/>
      <c r="AB70" s="82"/>
      <c r="AC70" s="82"/>
      <c r="AD70" s="82"/>
      <c r="AE70" s="82"/>
      <c r="AF70" s="82"/>
      <c r="AG70" s="82"/>
      <c r="AH70" s="82"/>
      <c r="AI70" s="82"/>
      <c r="AJ70" s="82"/>
      <c r="AK70" s="82"/>
      <c r="AL70" s="82"/>
      <c r="AM70" s="82"/>
      <c r="AN70" s="82"/>
      <c r="AO70" s="82"/>
      <c r="AP70" s="82"/>
      <c r="AQ70" s="82"/>
      <c r="AR70" s="82"/>
      <c r="AS70" s="82"/>
      <c r="AT70" s="82"/>
      <c r="AU70" s="82"/>
      <c r="AV70" s="82"/>
      <c r="AW70" s="82"/>
      <c r="AX70" s="82"/>
      <c r="AY70" s="82"/>
      <c r="AZ70" s="82"/>
      <c r="BA70" s="82"/>
      <c r="BB70" s="82"/>
      <c r="BC70" s="82"/>
      <c r="BD70" s="82"/>
      <c r="BE70" s="82"/>
      <c r="BF70" s="82"/>
      <c r="BG70" s="82"/>
    </row>
    <row r="71" spans="1:59" s="40" customFormat="1" ht="33" customHeight="1">
      <c r="A71" s="72" t="s">
        <v>3512</v>
      </c>
      <c r="B71" s="435" t="s">
        <v>4109</v>
      </c>
      <c r="C71" s="69" t="s">
        <v>3509</v>
      </c>
      <c r="D71" s="72" t="s">
        <v>4095</v>
      </c>
      <c r="E71" s="72" t="s">
        <v>4119</v>
      </c>
      <c r="F71" s="69">
        <v>100003048</v>
      </c>
      <c r="G71" s="75" t="s">
        <v>3520</v>
      </c>
      <c r="H71" s="74">
        <v>1</v>
      </c>
      <c r="I71" s="72" t="s">
        <v>631</v>
      </c>
      <c r="J71" s="81">
        <v>2337500</v>
      </c>
      <c r="K71" s="81">
        <v>2337500</v>
      </c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  <c r="AA71" s="82"/>
      <c r="AB71" s="82"/>
      <c r="AC71" s="82"/>
      <c r="AD71" s="82"/>
      <c r="AE71" s="82"/>
      <c r="AF71" s="82"/>
      <c r="AG71" s="82"/>
      <c r="AH71" s="82"/>
      <c r="AI71" s="82"/>
      <c r="AJ71" s="82"/>
      <c r="AK71" s="82"/>
      <c r="AL71" s="82"/>
      <c r="AM71" s="82"/>
      <c r="AN71" s="82"/>
      <c r="AO71" s="82"/>
      <c r="AP71" s="82"/>
      <c r="AQ71" s="82"/>
      <c r="AR71" s="82"/>
      <c r="AS71" s="82"/>
      <c r="AT71" s="82"/>
      <c r="AU71" s="82"/>
      <c r="AV71" s="82"/>
      <c r="AW71" s="82"/>
      <c r="AX71" s="82"/>
      <c r="AY71" s="82"/>
      <c r="AZ71" s="82"/>
      <c r="BA71" s="82"/>
      <c r="BB71" s="82"/>
      <c r="BC71" s="82"/>
      <c r="BD71" s="82"/>
      <c r="BE71" s="82"/>
      <c r="BF71" s="82"/>
      <c r="BG71" s="82"/>
    </row>
    <row r="72" spans="1:59" s="40" customFormat="1" ht="33" customHeight="1">
      <c r="A72" s="72" t="s">
        <v>3512</v>
      </c>
      <c r="B72" s="435" t="s">
        <v>4109</v>
      </c>
      <c r="C72" s="69" t="s">
        <v>3509</v>
      </c>
      <c r="D72" s="72" t="s">
        <v>4095</v>
      </c>
      <c r="E72" s="72" t="s">
        <v>4119</v>
      </c>
      <c r="F72" s="69">
        <v>100003049</v>
      </c>
      <c r="G72" s="75" t="s">
        <v>3522</v>
      </c>
      <c r="H72" s="74">
        <v>1</v>
      </c>
      <c r="I72" s="72" t="s">
        <v>631</v>
      </c>
      <c r="J72" s="81">
        <v>424256</v>
      </c>
      <c r="K72" s="81">
        <v>424256</v>
      </c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  <c r="AA72" s="82"/>
      <c r="AB72" s="82"/>
      <c r="AC72" s="82"/>
      <c r="AD72" s="82"/>
      <c r="AE72" s="82"/>
      <c r="AF72" s="82"/>
      <c r="AG72" s="82"/>
      <c r="AH72" s="82"/>
      <c r="AI72" s="82"/>
      <c r="AJ72" s="82"/>
      <c r="AK72" s="82"/>
      <c r="AL72" s="82"/>
      <c r="AM72" s="82"/>
      <c r="AN72" s="82"/>
      <c r="AO72" s="82"/>
      <c r="AP72" s="82"/>
      <c r="AQ72" s="82"/>
      <c r="AR72" s="82"/>
      <c r="AS72" s="82"/>
      <c r="AT72" s="82"/>
      <c r="AU72" s="82"/>
      <c r="AV72" s="82"/>
      <c r="AW72" s="82"/>
      <c r="AX72" s="82"/>
      <c r="AY72" s="82"/>
      <c r="AZ72" s="82"/>
      <c r="BA72" s="82"/>
      <c r="BB72" s="82"/>
      <c r="BC72" s="82"/>
      <c r="BD72" s="82"/>
      <c r="BE72" s="82"/>
      <c r="BF72" s="82"/>
      <c r="BG72" s="82"/>
    </row>
    <row r="73" spans="1:59" s="40" customFormat="1" ht="33" customHeight="1">
      <c r="A73" s="72" t="s">
        <v>3512</v>
      </c>
      <c r="B73" s="435" t="s">
        <v>4109</v>
      </c>
      <c r="C73" s="69" t="s">
        <v>3509</v>
      </c>
      <c r="D73" s="72" t="s">
        <v>4095</v>
      </c>
      <c r="E73" s="72" t="s">
        <v>4119</v>
      </c>
      <c r="F73" s="69">
        <v>100003050</v>
      </c>
      <c r="G73" s="75" t="s">
        <v>3524</v>
      </c>
      <c r="H73" s="74">
        <v>1</v>
      </c>
      <c r="I73" s="72" t="s">
        <v>631</v>
      </c>
      <c r="J73" s="81">
        <v>425425</v>
      </c>
      <c r="K73" s="81">
        <v>425425</v>
      </c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  <c r="AA73" s="82"/>
      <c r="AB73" s="82"/>
      <c r="AC73" s="82"/>
      <c r="AD73" s="82"/>
      <c r="AE73" s="82"/>
      <c r="AF73" s="82"/>
      <c r="AG73" s="82"/>
      <c r="AH73" s="82"/>
      <c r="AI73" s="82"/>
      <c r="AJ73" s="82"/>
      <c r="AK73" s="82"/>
      <c r="AL73" s="82"/>
      <c r="AM73" s="82"/>
      <c r="AN73" s="82"/>
      <c r="AO73" s="82"/>
      <c r="AP73" s="82"/>
      <c r="AQ73" s="82"/>
      <c r="AR73" s="82"/>
      <c r="AS73" s="82"/>
      <c r="AT73" s="82"/>
      <c r="AU73" s="82"/>
      <c r="AV73" s="82"/>
      <c r="AW73" s="82"/>
      <c r="AX73" s="82"/>
      <c r="AY73" s="82"/>
      <c r="AZ73" s="82"/>
      <c r="BA73" s="82"/>
      <c r="BB73" s="82"/>
      <c r="BC73" s="82"/>
      <c r="BD73" s="82"/>
      <c r="BE73" s="82"/>
      <c r="BF73" s="82"/>
      <c r="BG73" s="82"/>
    </row>
    <row r="74" spans="1:59" s="40" customFormat="1" ht="27" customHeight="1">
      <c r="A74" s="72"/>
      <c r="B74" s="435" t="s">
        <v>4109</v>
      </c>
      <c r="C74" s="69" t="s">
        <v>867</v>
      </c>
      <c r="D74" s="72" t="s">
        <v>4095</v>
      </c>
      <c r="E74" s="72" t="s">
        <v>4119</v>
      </c>
      <c r="F74" s="69">
        <v>100001738</v>
      </c>
      <c r="G74" s="75" t="s">
        <v>874</v>
      </c>
      <c r="H74" s="74">
        <v>3</v>
      </c>
      <c r="I74" s="72" t="s">
        <v>631</v>
      </c>
      <c r="J74" s="81">
        <v>345060</v>
      </c>
      <c r="K74" s="81">
        <v>1035180</v>
      </c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  <c r="AA74" s="82"/>
      <c r="AB74" s="82"/>
      <c r="AC74" s="82"/>
      <c r="AD74" s="82"/>
      <c r="AE74" s="82"/>
      <c r="AF74" s="82"/>
      <c r="AG74" s="82"/>
      <c r="AH74" s="82"/>
      <c r="AI74" s="82"/>
      <c r="AJ74" s="82"/>
      <c r="AK74" s="82"/>
      <c r="AL74" s="82"/>
      <c r="AM74" s="82"/>
      <c r="AN74" s="82"/>
      <c r="AO74" s="82"/>
      <c r="AP74" s="82"/>
      <c r="AQ74" s="82"/>
      <c r="AR74" s="82"/>
      <c r="AS74" s="82"/>
      <c r="AT74" s="82"/>
      <c r="AU74" s="82"/>
      <c r="AV74" s="82"/>
      <c r="AW74" s="82"/>
      <c r="AX74" s="82"/>
      <c r="AY74" s="82"/>
      <c r="AZ74" s="82"/>
      <c r="BA74" s="82"/>
      <c r="BB74" s="82"/>
      <c r="BC74" s="82"/>
      <c r="BD74" s="82"/>
      <c r="BE74" s="82"/>
      <c r="BF74" s="82"/>
      <c r="BG74" s="82"/>
    </row>
    <row r="75" spans="1:59" s="40" customFormat="1" ht="22.5" customHeight="1">
      <c r="A75" s="72" t="s">
        <v>2437</v>
      </c>
      <c r="B75" s="435" t="s">
        <v>4109</v>
      </c>
      <c r="C75" s="69" t="s">
        <v>2436</v>
      </c>
      <c r="D75" s="72" t="s">
        <v>4095</v>
      </c>
      <c r="E75" s="72" t="s">
        <v>4092</v>
      </c>
      <c r="F75" s="69">
        <v>100002368</v>
      </c>
      <c r="G75" s="75" t="s">
        <v>4120</v>
      </c>
      <c r="H75" s="74">
        <v>2</v>
      </c>
      <c r="I75" s="72" t="s">
        <v>631</v>
      </c>
      <c r="J75" s="81">
        <v>34866.67</v>
      </c>
      <c r="K75" s="81">
        <v>69733.34</v>
      </c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  <c r="AA75" s="82"/>
      <c r="AB75" s="82"/>
      <c r="AC75" s="82"/>
      <c r="AD75" s="82"/>
      <c r="AE75" s="82"/>
      <c r="AF75" s="82"/>
      <c r="AG75" s="82"/>
      <c r="AH75" s="82"/>
      <c r="AI75" s="82"/>
      <c r="AJ75" s="82"/>
      <c r="AK75" s="82"/>
      <c r="AL75" s="82"/>
      <c r="AM75" s="82"/>
      <c r="AN75" s="82"/>
      <c r="AO75" s="82"/>
      <c r="AP75" s="82"/>
      <c r="AQ75" s="82"/>
      <c r="AR75" s="82"/>
      <c r="AS75" s="82"/>
      <c r="AT75" s="82"/>
      <c r="AU75" s="82"/>
      <c r="AV75" s="82"/>
      <c r="AW75" s="82"/>
      <c r="AX75" s="82"/>
      <c r="AY75" s="82"/>
      <c r="AZ75" s="82"/>
      <c r="BA75" s="82"/>
      <c r="BB75" s="82"/>
      <c r="BC75" s="82"/>
      <c r="BD75" s="82"/>
      <c r="BE75" s="82"/>
      <c r="BF75" s="82"/>
      <c r="BG75" s="82"/>
    </row>
    <row r="76" spans="1:59" s="40" customFormat="1" ht="23.25" customHeight="1">
      <c r="A76" s="72">
        <v>1199</v>
      </c>
      <c r="B76" s="435" t="s">
        <v>4121</v>
      </c>
      <c r="C76" s="69" t="s">
        <v>4122</v>
      </c>
      <c r="D76" s="72" t="s">
        <v>4095</v>
      </c>
      <c r="E76" s="72" t="s">
        <v>4123</v>
      </c>
      <c r="F76" s="69">
        <v>100000628</v>
      </c>
      <c r="G76" s="75" t="s">
        <v>4124</v>
      </c>
      <c r="H76" s="74">
        <v>72</v>
      </c>
      <c r="I76" s="72" t="s">
        <v>631</v>
      </c>
      <c r="J76" s="81">
        <v>145600</v>
      </c>
      <c r="K76" s="81">
        <v>10483200</v>
      </c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  <c r="AA76" s="82"/>
      <c r="AB76" s="82"/>
      <c r="AC76" s="82"/>
      <c r="AD76" s="82"/>
      <c r="AE76" s="82"/>
      <c r="AF76" s="82"/>
      <c r="AG76" s="82"/>
      <c r="AH76" s="82"/>
      <c r="AI76" s="82"/>
      <c r="AJ76" s="82"/>
      <c r="AK76" s="82"/>
      <c r="AL76" s="82"/>
      <c r="AM76" s="82"/>
      <c r="AN76" s="82"/>
      <c r="AO76" s="82"/>
      <c r="AP76" s="82"/>
      <c r="AQ76" s="82"/>
      <c r="AR76" s="82"/>
      <c r="AS76" s="82"/>
      <c r="AT76" s="82"/>
      <c r="AU76" s="82"/>
      <c r="AV76" s="82"/>
      <c r="AW76" s="82"/>
      <c r="AX76" s="82"/>
      <c r="AY76" s="82"/>
      <c r="AZ76" s="82"/>
      <c r="BA76" s="82"/>
      <c r="BB76" s="82"/>
      <c r="BC76" s="82"/>
      <c r="BD76" s="82"/>
      <c r="BE76" s="82"/>
      <c r="BF76" s="82"/>
      <c r="BG76" s="82"/>
    </row>
    <row r="77" spans="1:59" s="40" customFormat="1" ht="32.25" customHeight="1">
      <c r="A77" s="72"/>
      <c r="B77" s="435" t="s">
        <v>4121</v>
      </c>
      <c r="C77" s="69" t="s">
        <v>3607</v>
      </c>
      <c r="D77" s="72" t="s">
        <v>4090</v>
      </c>
      <c r="E77" s="72" t="s">
        <v>4101</v>
      </c>
      <c r="F77" s="69">
        <v>100000287</v>
      </c>
      <c r="G77" s="75" t="s">
        <v>361</v>
      </c>
      <c r="H77" s="74">
        <v>1664</v>
      </c>
      <c r="I77" s="72" t="s">
        <v>748</v>
      </c>
      <c r="J77" s="81">
        <v>37399.760000000002</v>
      </c>
      <c r="K77" s="81">
        <v>62233200.640000001</v>
      </c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  <c r="AA77" s="82"/>
      <c r="AB77" s="82"/>
      <c r="AC77" s="82"/>
      <c r="AD77" s="82"/>
      <c r="AE77" s="82"/>
      <c r="AF77" s="82"/>
      <c r="AG77" s="82"/>
      <c r="AH77" s="82"/>
      <c r="AI77" s="82"/>
      <c r="AJ77" s="82"/>
      <c r="AK77" s="82"/>
      <c r="AL77" s="82"/>
      <c r="AM77" s="82"/>
      <c r="AN77" s="82"/>
      <c r="AO77" s="82"/>
      <c r="AP77" s="82"/>
      <c r="AQ77" s="82"/>
      <c r="AR77" s="82"/>
      <c r="AS77" s="82"/>
      <c r="AT77" s="82"/>
      <c r="AU77" s="82"/>
      <c r="AV77" s="82"/>
      <c r="AW77" s="82"/>
      <c r="AX77" s="82"/>
      <c r="AY77" s="82"/>
      <c r="AZ77" s="82"/>
      <c r="BA77" s="82"/>
      <c r="BB77" s="82"/>
      <c r="BC77" s="82"/>
      <c r="BD77" s="82"/>
      <c r="BE77" s="82"/>
      <c r="BF77" s="82"/>
      <c r="BG77" s="82"/>
    </row>
    <row r="78" spans="1:59" s="40" customFormat="1" ht="32.25" customHeight="1">
      <c r="A78" s="72" t="s">
        <v>3106</v>
      </c>
      <c r="B78" s="435" t="s">
        <v>4121</v>
      </c>
      <c r="C78" s="69" t="s">
        <v>3090</v>
      </c>
      <c r="D78" s="72" t="s">
        <v>3933</v>
      </c>
      <c r="E78" s="72" t="s">
        <v>4125</v>
      </c>
      <c r="F78" s="69">
        <v>100001937</v>
      </c>
      <c r="G78" s="75" t="s">
        <v>2479</v>
      </c>
      <c r="H78" s="74">
        <v>1</v>
      </c>
      <c r="I78" s="72" t="s">
        <v>631</v>
      </c>
      <c r="J78" s="81">
        <v>247500</v>
      </c>
      <c r="K78" s="81">
        <v>247500</v>
      </c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  <c r="AA78" s="82"/>
      <c r="AB78" s="82"/>
      <c r="AC78" s="82"/>
      <c r="AD78" s="82"/>
      <c r="AE78" s="82"/>
      <c r="AF78" s="82"/>
      <c r="AG78" s="82"/>
      <c r="AH78" s="82"/>
      <c r="AI78" s="82"/>
      <c r="AJ78" s="82"/>
      <c r="AK78" s="82"/>
      <c r="AL78" s="82"/>
      <c r="AM78" s="82"/>
      <c r="AN78" s="82"/>
      <c r="AO78" s="82"/>
      <c r="AP78" s="82"/>
      <c r="AQ78" s="82"/>
      <c r="AR78" s="82"/>
      <c r="AS78" s="82"/>
      <c r="AT78" s="82"/>
      <c r="AU78" s="82"/>
      <c r="AV78" s="82"/>
      <c r="AW78" s="82"/>
      <c r="AX78" s="82"/>
      <c r="AY78" s="82"/>
      <c r="AZ78" s="82"/>
      <c r="BA78" s="82"/>
      <c r="BB78" s="82"/>
      <c r="BC78" s="82"/>
      <c r="BD78" s="82"/>
      <c r="BE78" s="82"/>
      <c r="BF78" s="82"/>
      <c r="BG78" s="82"/>
    </row>
    <row r="79" spans="1:59" s="40" customFormat="1" ht="34.5" customHeight="1">
      <c r="A79" s="72" t="s">
        <v>3565</v>
      </c>
      <c r="B79" s="435" t="s">
        <v>4121</v>
      </c>
      <c r="C79" s="69" t="s">
        <v>3527</v>
      </c>
      <c r="D79" s="72" t="s">
        <v>4126</v>
      </c>
      <c r="E79" s="72" t="s">
        <v>4127</v>
      </c>
      <c r="F79" s="69">
        <v>100000484</v>
      </c>
      <c r="G79" s="75" t="s">
        <v>3567</v>
      </c>
      <c r="H79" s="74">
        <v>1</v>
      </c>
      <c r="I79" s="72" t="s">
        <v>1190</v>
      </c>
      <c r="J79" s="81">
        <v>9320300</v>
      </c>
      <c r="K79" s="81">
        <v>9320300</v>
      </c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  <c r="AA79" s="82"/>
      <c r="AB79" s="82"/>
      <c r="AC79" s="82"/>
      <c r="AD79" s="82"/>
      <c r="AE79" s="82"/>
      <c r="AF79" s="82"/>
      <c r="AG79" s="82"/>
      <c r="AH79" s="82"/>
      <c r="AI79" s="82"/>
      <c r="AJ79" s="82"/>
      <c r="AK79" s="82"/>
      <c r="AL79" s="82"/>
      <c r="AM79" s="82"/>
      <c r="AN79" s="82"/>
      <c r="AO79" s="82"/>
      <c r="AP79" s="82"/>
      <c r="AQ79" s="82"/>
      <c r="AR79" s="82"/>
      <c r="AS79" s="82"/>
      <c r="AT79" s="82"/>
      <c r="AU79" s="82"/>
      <c r="AV79" s="82"/>
      <c r="AW79" s="82"/>
      <c r="AX79" s="82"/>
      <c r="AY79" s="82"/>
      <c r="AZ79" s="82"/>
      <c r="BA79" s="82"/>
      <c r="BB79" s="82"/>
      <c r="BC79" s="82"/>
      <c r="BD79" s="82"/>
      <c r="BE79" s="82"/>
      <c r="BF79" s="82"/>
      <c r="BG79" s="82"/>
    </row>
    <row r="80" spans="1:59" s="40" customFormat="1" ht="34.5" customHeight="1">
      <c r="A80" s="69"/>
      <c r="B80" s="435" t="s">
        <v>4121</v>
      </c>
      <c r="C80" s="72" t="s">
        <v>3686</v>
      </c>
      <c r="D80" s="72" t="s">
        <v>4095</v>
      </c>
      <c r="E80" s="72" t="s">
        <v>4096</v>
      </c>
      <c r="F80" s="69">
        <v>100001821</v>
      </c>
      <c r="G80" s="75" t="s">
        <v>2434</v>
      </c>
      <c r="H80" s="74">
        <v>5</v>
      </c>
      <c r="I80" s="72" t="s">
        <v>675</v>
      </c>
      <c r="J80" s="81">
        <v>2776950</v>
      </c>
      <c r="K80" s="81">
        <v>13884750</v>
      </c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  <c r="AA80" s="82"/>
      <c r="AB80" s="82"/>
      <c r="AC80" s="82"/>
      <c r="AD80" s="82"/>
      <c r="AE80" s="82"/>
      <c r="AF80" s="82"/>
      <c r="AG80" s="82"/>
      <c r="AH80" s="82"/>
      <c r="AI80" s="82"/>
      <c r="AJ80" s="82"/>
      <c r="AK80" s="82"/>
      <c r="AL80" s="82"/>
      <c r="AM80" s="82"/>
      <c r="AN80" s="82"/>
      <c r="AO80" s="82"/>
      <c r="AP80" s="82"/>
      <c r="AQ80" s="82"/>
      <c r="AR80" s="82"/>
      <c r="AS80" s="82"/>
      <c r="AT80" s="82"/>
      <c r="AU80" s="82"/>
      <c r="AV80" s="82"/>
      <c r="AW80" s="82"/>
      <c r="AX80" s="82"/>
      <c r="AY80" s="82"/>
      <c r="AZ80" s="82"/>
      <c r="BA80" s="82"/>
      <c r="BB80" s="82"/>
      <c r="BC80" s="82"/>
      <c r="BD80" s="82"/>
      <c r="BE80" s="82"/>
      <c r="BF80" s="82"/>
      <c r="BG80" s="82"/>
    </row>
    <row r="81" spans="1:66" s="40" customFormat="1" ht="33" customHeight="1">
      <c r="A81" s="69"/>
      <c r="B81" s="435" t="s">
        <v>4121</v>
      </c>
      <c r="C81" s="72" t="s">
        <v>3686</v>
      </c>
      <c r="D81" s="72" t="s">
        <v>4095</v>
      </c>
      <c r="E81" s="72" t="s">
        <v>4096</v>
      </c>
      <c r="F81" s="69">
        <v>100001028</v>
      </c>
      <c r="G81" s="75" t="s">
        <v>3456</v>
      </c>
      <c r="H81" s="74">
        <v>1</v>
      </c>
      <c r="I81" s="72" t="s">
        <v>631</v>
      </c>
      <c r="J81" s="81">
        <v>4500000</v>
      </c>
      <c r="K81" s="81">
        <v>4500000</v>
      </c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  <c r="AA81" s="82"/>
      <c r="AB81" s="82"/>
      <c r="AC81" s="82"/>
      <c r="AD81" s="82"/>
      <c r="AE81" s="82"/>
      <c r="AF81" s="82"/>
      <c r="AG81" s="82"/>
      <c r="AH81" s="82"/>
      <c r="AI81" s="82"/>
      <c r="AJ81" s="82"/>
      <c r="AK81" s="82"/>
      <c r="AL81" s="82"/>
      <c r="AM81" s="82"/>
      <c r="AN81" s="82"/>
      <c r="AO81" s="82"/>
      <c r="AP81" s="82"/>
      <c r="AQ81" s="82"/>
      <c r="AR81" s="82"/>
      <c r="AS81" s="82"/>
      <c r="AT81" s="82"/>
      <c r="AU81" s="82"/>
      <c r="AV81" s="82"/>
      <c r="AW81" s="82"/>
      <c r="AX81" s="82"/>
      <c r="AY81" s="82"/>
      <c r="AZ81" s="82"/>
      <c r="BA81" s="82"/>
      <c r="BB81" s="82"/>
      <c r="BC81" s="82"/>
      <c r="BD81" s="82"/>
      <c r="BE81" s="82"/>
      <c r="BF81" s="82"/>
      <c r="BG81" s="82"/>
    </row>
    <row r="82" spans="1:66" s="40" customFormat="1" ht="25.5" customHeight="1">
      <c r="A82" s="69"/>
      <c r="B82" s="435" t="s">
        <v>4121</v>
      </c>
      <c r="C82" s="72" t="s">
        <v>3686</v>
      </c>
      <c r="D82" s="72" t="s">
        <v>4095</v>
      </c>
      <c r="E82" s="72" t="s">
        <v>4096</v>
      </c>
      <c r="F82" s="69">
        <v>100001822</v>
      </c>
      <c r="G82" s="75" t="s">
        <v>3683</v>
      </c>
      <c r="H82" s="74">
        <v>1</v>
      </c>
      <c r="I82" s="72" t="s">
        <v>631</v>
      </c>
      <c r="J82" s="81">
        <v>2623900</v>
      </c>
      <c r="K82" s="81">
        <v>2623900</v>
      </c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  <c r="AA82" s="82"/>
      <c r="AB82" s="82"/>
      <c r="AC82" s="82"/>
      <c r="AD82" s="82"/>
      <c r="AE82" s="82"/>
      <c r="AF82" s="82"/>
      <c r="AG82" s="82"/>
      <c r="AH82" s="82"/>
      <c r="AI82" s="82"/>
      <c r="AJ82" s="82"/>
      <c r="AK82" s="82"/>
      <c r="AL82" s="82"/>
      <c r="AM82" s="82"/>
      <c r="AN82" s="82"/>
      <c r="AO82" s="82"/>
      <c r="AP82" s="82"/>
      <c r="AQ82" s="82"/>
      <c r="AR82" s="82"/>
      <c r="AS82" s="82"/>
      <c r="AT82" s="82"/>
      <c r="AU82" s="82"/>
      <c r="AV82" s="82"/>
      <c r="AW82" s="82"/>
      <c r="AX82" s="82"/>
      <c r="AY82" s="82"/>
      <c r="AZ82" s="82"/>
      <c r="BA82" s="82"/>
      <c r="BB82" s="82"/>
      <c r="BC82" s="82"/>
      <c r="BD82" s="82"/>
      <c r="BE82" s="82"/>
      <c r="BF82" s="82"/>
      <c r="BG82" s="82"/>
    </row>
    <row r="83" spans="1:66" s="40" customFormat="1" ht="22.5" customHeight="1">
      <c r="A83" s="69"/>
      <c r="B83" s="435" t="s">
        <v>4121</v>
      </c>
      <c r="C83" s="72" t="s">
        <v>3686</v>
      </c>
      <c r="D83" s="72" t="s">
        <v>4095</v>
      </c>
      <c r="E83" s="72" t="s">
        <v>4096</v>
      </c>
      <c r="F83" s="69">
        <v>100001823</v>
      </c>
      <c r="G83" s="75" t="s">
        <v>3685</v>
      </c>
      <c r="H83" s="74">
        <v>1</v>
      </c>
      <c r="I83" s="72" t="s">
        <v>631</v>
      </c>
      <c r="J83" s="81">
        <v>12561850</v>
      </c>
      <c r="K83" s="81">
        <v>12561850</v>
      </c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  <c r="AA83" s="82"/>
      <c r="AB83" s="82"/>
      <c r="AC83" s="82"/>
      <c r="AD83" s="82"/>
      <c r="AE83" s="82"/>
      <c r="AF83" s="82"/>
      <c r="AG83" s="82"/>
      <c r="AH83" s="82"/>
      <c r="AI83" s="82"/>
      <c r="AJ83" s="82"/>
      <c r="AK83" s="82"/>
      <c r="AL83" s="82"/>
      <c r="AM83" s="82"/>
      <c r="AN83" s="82"/>
      <c r="AO83" s="82"/>
      <c r="AP83" s="82"/>
      <c r="AQ83" s="82"/>
      <c r="AR83" s="82"/>
      <c r="AS83" s="82"/>
      <c r="AT83" s="82"/>
      <c r="AU83" s="82"/>
      <c r="AV83" s="82"/>
      <c r="AW83" s="82"/>
      <c r="AX83" s="82"/>
      <c r="AY83" s="82"/>
      <c r="AZ83" s="82"/>
      <c r="BA83" s="82"/>
      <c r="BB83" s="82"/>
      <c r="BC83" s="82"/>
      <c r="BD83" s="82"/>
      <c r="BE83" s="82"/>
      <c r="BF83" s="82"/>
      <c r="BG83" s="82"/>
    </row>
    <row r="84" spans="1:66" s="40" customFormat="1" ht="35.25" customHeight="1">
      <c r="A84" s="69" t="s">
        <v>3455</v>
      </c>
      <c r="B84" s="435" t="s">
        <v>4121</v>
      </c>
      <c r="C84" s="72" t="s">
        <v>3450</v>
      </c>
      <c r="D84" s="72" t="s">
        <v>4095</v>
      </c>
      <c r="E84" s="72" t="s">
        <v>4096</v>
      </c>
      <c r="F84" s="69">
        <v>100001028</v>
      </c>
      <c r="G84" s="75" t="s">
        <v>3456</v>
      </c>
      <c r="H84" s="74">
        <v>1</v>
      </c>
      <c r="I84" s="72" t="s">
        <v>631</v>
      </c>
      <c r="J84" s="81">
        <v>4500000</v>
      </c>
      <c r="K84" s="81">
        <v>4500000</v>
      </c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  <c r="AA84" s="82"/>
      <c r="AB84" s="82"/>
      <c r="AC84" s="82"/>
      <c r="AD84" s="82"/>
      <c r="AE84" s="82"/>
      <c r="AF84" s="82"/>
      <c r="AG84" s="82"/>
      <c r="AH84" s="82"/>
      <c r="AI84" s="82"/>
      <c r="AJ84" s="82"/>
      <c r="AK84" s="82"/>
      <c r="AL84" s="82"/>
      <c r="AM84" s="82"/>
      <c r="AN84" s="82"/>
      <c r="AO84" s="82"/>
      <c r="AP84" s="82"/>
      <c r="AQ84" s="82"/>
      <c r="AR84" s="82"/>
      <c r="AS84" s="82"/>
      <c r="AT84" s="82"/>
      <c r="AU84" s="82"/>
      <c r="AV84" s="82"/>
      <c r="AW84" s="82"/>
      <c r="AX84" s="82"/>
      <c r="AY84" s="82"/>
      <c r="AZ84" s="82"/>
      <c r="BA84" s="82"/>
      <c r="BB84" s="82"/>
      <c r="BC84" s="82"/>
      <c r="BD84" s="82"/>
      <c r="BE84" s="82"/>
      <c r="BF84" s="82"/>
      <c r="BG84" s="82"/>
    </row>
    <row r="85" spans="1:66" s="40" customFormat="1" ht="22.5" customHeight="1">
      <c r="A85" s="69" t="s">
        <v>3916</v>
      </c>
      <c r="B85" s="435" t="s">
        <v>4128</v>
      </c>
      <c r="C85" s="72" t="s">
        <v>3459</v>
      </c>
      <c r="D85" s="72" t="s">
        <v>4093</v>
      </c>
      <c r="E85" s="72" t="s">
        <v>4129</v>
      </c>
      <c r="F85" s="69">
        <v>100003093</v>
      </c>
      <c r="G85" s="75" t="s">
        <v>406</v>
      </c>
      <c r="H85" s="74">
        <v>7</v>
      </c>
      <c r="I85" s="72" t="s">
        <v>631</v>
      </c>
      <c r="J85" s="81">
        <v>680625</v>
      </c>
      <c r="K85" s="81">
        <v>4764375</v>
      </c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  <c r="AA85" s="82"/>
      <c r="AB85" s="82"/>
      <c r="AC85" s="82"/>
      <c r="AD85" s="82"/>
      <c r="AE85" s="82"/>
      <c r="AF85" s="82"/>
      <c r="AG85" s="82"/>
      <c r="AH85" s="82"/>
      <c r="AI85" s="82"/>
      <c r="AJ85" s="82"/>
      <c r="AK85" s="82"/>
      <c r="AL85" s="82"/>
      <c r="AM85" s="82"/>
      <c r="AN85" s="82"/>
      <c r="AO85" s="82"/>
      <c r="AP85" s="82"/>
      <c r="AQ85" s="82"/>
      <c r="AR85" s="82"/>
      <c r="AS85" s="82"/>
      <c r="AT85" s="82"/>
      <c r="AU85" s="82"/>
      <c r="AV85" s="82"/>
      <c r="AW85" s="82"/>
      <c r="AX85" s="82"/>
      <c r="AY85" s="82"/>
      <c r="AZ85" s="82"/>
      <c r="BA85" s="82"/>
      <c r="BB85" s="82"/>
      <c r="BC85" s="82"/>
      <c r="BD85" s="82"/>
      <c r="BE85" s="82"/>
      <c r="BF85" s="82"/>
      <c r="BG85" s="82"/>
    </row>
    <row r="86" spans="1:66" s="40" customFormat="1" ht="24" customHeight="1">
      <c r="A86" s="69" t="s">
        <v>3916</v>
      </c>
      <c r="B86" s="435" t="s">
        <v>4128</v>
      </c>
      <c r="C86" s="72" t="s">
        <v>3459</v>
      </c>
      <c r="D86" s="72" t="s">
        <v>4093</v>
      </c>
      <c r="E86" s="72" t="s">
        <v>4129</v>
      </c>
      <c r="F86" s="69">
        <v>100002206</v>
      </c>
      <c r="G86" s="75" t="s">
        <v>3919</v>
      </c>
      <c r="H86" s="74">
        <v>2</v>
      </c>
      <c r="I86" s="72" t="s">
        <v>631</v>
      </c>
      <c r="J86" s="81">
        <v>20000</v>
      </c>
      <c r="K86" s="81">
        <v>40000</v>
      </c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  <c r="AA86" s="82"/>
      <c r="AB86" s="82"/>
      <c r="AC86" s="82"/>
      <c r="AD86" s="82"/>
      <c r="AE86" s="82"/>
      <c r="AF86" s="82"/>
      <c r="AG86" s="82"/>
      <c r="AH86" s="82"/>
      <c r="AI86" s="82"/>
      <c r="AJ86" s="82"/>
      <c r="AK86" s="82"/>
      <c r="AL86" s="82"/>
      <c r="AM86" s="82"/>
      <c r="AN86" s="82"/>
      <c r="AO86" s="82"/>
      <c r="AP86" s="82"/>
      <c r="AQ86" s="82"/>
      <c r="AR86" s="82"/>
      <c r="AS86" s="82"/>
      <c r="AT86" s="82"/>
      <c r="AU86" s="82"/>
      <c r="AV86" s="82"/>
      <c r="AW86" s="82"/>
      <c r="AX86" s="82"/>
      <c r="AY86" s="82"/>
      <c r="AZ86" s="82"/>
      <c r="BA86" s="82"/>
      <c r="BB86" s="82"/>
      <c r="BC86" s="82"/>
      <c r="BD86" s="82"/>
      <c r="BE86" s="82"/>
      <c r="BF86" s="82"/>
      <c r="BG86" s="82"/>
    </row>
    <row r="87" spans="1:66" s="40" customFormat="1" ht="21.75" customHeight="1">
      <c r="A87" s="69" t="s">
        <v>3916</v>
      </c>
      <c r="B87" s="435" t="s">
        <v>4128</v>
      </c>
      <c r="C87" s="72" t="s">
        <v>3459</v>
      </c>
      <c r="D87" s="72" t="s">
        <v>4093</v>
      </c>
      <c r="E87" s="72" t="s">
        <v>4129</v>
      </c>
      <c r="F87" s="69">
        <v>100000348</v>
      </c>
      <c r="G87" s="75" t="s">
        <v>1157</v>
      </c>
      <c r="H87" s="74">
        <v>5</v>
      </c>
      <c r="I87" s="72" t="s">
        <v>3347</v>
      </c>
      <c r="J87" s="81">
        <v>12375</v>
      </c>
      <c r="K87" s="81">
        <v>61875</v>
      </c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  <c r="AA87" s="82"/>
      <c r="AB87" s="82"/>
      <c r="AC87" s="82"/>
      <c r="AD87" s="82"/>
      <c r="AE87" s="82"/>
      <c r="AF87" s="82"/>
      <c r="AG87" s="82"/>
      <c r="AH87" s="82"/>
      <c r="AI87" s="82"/>
      <c r="AJ87" s="82"/>
      <c r="AK87" s="82"/>
      <c r="AL87" s="82"/>
      <c r="AM87" s="82"/>
      <c r="AN87" s="82"/>
      <c r="AO87" s="82"/>
      <c r="AP87" s="82"/>
      <c r="AQ87" s="82"/>
      <c r="AR87" s="82"/>
      <c r="AS87" s="82"/>
      <c r="AT87" s="82"/>
      <c r="AU87" s="82"/>
      <c r="AV87" s="82"/>
      <c r="AW87" s="82"/>
      <c r="AX87" s="82"/>
      <c r="AY87" s="82"/>
      <c r="AZ87" s="82"/>
      <c r="BA87" s="82"/>
      <c r="BB87" s="82"/>
      <c r="BC87" s="82"/>
      <c r="BD87" s="82"/>
      <c r="BE87" s="82"/>
      <c r="BF87" s="82"/>
      <c r="BG87" s="82"/>
    </row>
    <row r="88" spans="1:66" s="42" customFormat="1" ht="26.25" customHeight="1">
      <c r="A88" s="69" t="s">
        <v>3916</v>
      </c>
      <c r="B88" s="435" t="s">
        <v>4128</v>
      </c>
      <c r="C88" s="72" t="s">
        <v>3459</v>
      </c>
      <c r="D88" s="72" t="s">
        <v>4093</v>
      </c>
      <c r="E88" s="72" t="s">
        <v>4129</v>
      </c>
      <c r="F88" s="69">
        <v>100001027</v>
      </c>
      <c r="G88" s="75" t="s">
        <v>3464</v>
      </c>
      <c r="H88" s="74">
        <v>8</v>
      </c>
      <c r="I88" s="72" t="s">
        <v>778</v>
      </c>
      <c r="J88" s="81">
        <v>1237500</v>
      </c>
      <c r="K88" s="81">
        <v>9900000</v>
      </c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  <c r="AA88" s="82"/>
      <c r="AB88" s="82"/>
      <c r="AC88" s="82"/>
      <c r="AD88" s="82"/>
      <c r="AE88" s="82"/>
      <c r="AF88" s="82"/>
      <c r="AG88" s="82"/>
      <c r="AH88" s="82"/>
      <c r="AI88" s="82"/>
      <c r="AJ88" s="82"/>
      <c r="AK88" s="82"/>
      <c r="AL88" s="82"/>
      <c r="AM88" s="82"/>
      <c r="AN88" s="82"/>
      <c r="AO88" s="82"/>
      <c r="AP88" s="82"/>
      <c r="AQ88" s="82"/>
      <c r="AR88" s="82"/>
      <c r="AS88" s="82"/>
      <c r="AT88" s="82"/>
      <c r="AU88" s="82"/>
      <c r="AV88" s="82"/>
      <c r="AW88" s="82"/>
      <c r="AX88" s="82"/>
      <c r="AY88" s="82"/>
      <c r="AZ88" s="82"/>
      <c r="BA88" s="82"/>
      <c r="BB88" s="82"/>
      <c r="BC88" s="82"/>
      <c r="BD88" s="82"/>
      <c r="BE88" s="82"/>
      <c r="BF88" s="82"/>
      <c r="BG88" s="82"/>
      <c r="BH88" s="40"/>
      <c r="BI88" s="40"/>
      <c r="BJ88" s="40"/>
      <c r="BK88" s="40"/>
      <c r="BL88" s="40"/>
      <c r="BM88" s="40"/>
      <c r="BN88" s="40"/>
    </row>
    <row r="89" spans="1:66" s="42" customFormat="1" ht="33.75" customHeight="1">
      <c r="A89" s="69" t="s">
        <v>3916</v>
      </c>
      <c r="B89" s="435" t="s">
        <v>4128</v>
      </c>
      <c r="C89" s="72" t="s">
        <v>3459</v>
      </c>
      <c r="D89" s="72" t="s">
        <v>4093</v>
      </c>
      <c r="E89" s="72" t="s">
        <v>4129</v>
      </c>
      <c r="F89" s="74">
        <v>100003092</v>
      </c>
      <c r="G89" s="75" t="s">
        <v>3921</v>
      </c>
      <c r="H89" s="74">
        <v>3</v>
      </c>
      <c r="I89" s="74" t="s">
        <v>631</v>
      </c>
      <c r="J89" s="80">
        <v>837190</v>
      </c>
      <c r="K89" s="81">
        <v>2511570</v>
      </c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  <c r="AA89" s="82"/>
      <c r="AB89" s="82"/>
      <c r="AC89" s="82"/>
      <c r="AD89" s="82"/>
      <c r="AE89" s="82"/>
      <c r="AF89" s="82"/>
      <c r="AG89" s="82"/>
      <c r="AH89" s="82"/>
      <c r="AI89" s="82"/>
      <c r="AJ89" s="82"/>
      <c r="AK89" s="82"/>
      <c r="AL89" s="82"/>
      <c r="AM89" s="82"/>
      <c r="AN89" s="82"/>
      <c r="AO89" s="82"/>
      <c r="AP89" s="82"/>
      <c r="AQ89" s="82"/>
      <c r="AR89" s="82"/>
      <c r="AS89" s="82"/>
      <c r="AT89" s="82"/>
      <c r="AU89" s="82"/>
      <c r="AV89" s="82"/>
      <c r="AW89" s="82"/>
      <c r="AX89" s="82"/>
      <c r="AY89" s="82"/>
      <c r="AZ89" s="82"/>
      <c r="BA89" s="82"/>
      <c r="BB89" s="82"/>
      <c r="BC89" s="82"/>
      <c r="BD89" s="82"/>
      <c r="BE89" s="82"/>
      <c r="BF89" s="82"/>
      <c r="BG89" s="82"/>
      <c r="BH89" s="82"/>
      <c r="BI89" s="40"/>
      <c r="BJ89" s="40"/>
      <c r="BK89" s="40"/>
      <c r="BL89" s="40"/>
      <c r="BM89" s="40"/>
      <c r="BN89" s="40"/>
    </row>
    <row r="90" spans="1:66" s="42" customFormat="1" ht="38.25" customHeight="1">
      <c r="A90" s="69" t="s">
        <v>3922</v>
      </c>
      <c r="B90" s="435" t="s">
        <v>4128</v>
      </c>
      <c r="C90" s="71" t="s">
        <v>3438</v>
      </c>
      <c r="D90" s="72" t="s">
        <v>4093</v>
      </c>
      <c r="E90" s="73" t="s">
        <v>4129</v>
      </c>
      <c r="F90" s="74">
        <v>100003018</v>
      </c>
      <c r="G90" s="75" t="s">
        <v>3498</v>
      </c>
      <c r="H90" s="74">
        <v>7</v>
      </c>
      <c r="I90" s="74" t="s">
        <v>950</v>
      </c>
      <c r="J90" s="80">
        <v>6531250</v>
      </c>
      <c r="K90" s="81">
        <v>45718750</v>
      </c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  <c r="AA90" s="82"/>
      <c r="AB90" s="82"/>
      <c r="AC90" s="82"/>
      <c r="AD90" s="82"/>
      <c r="AE90" s="82"/>
      <c r="AF90" s="82"/>
      <c r="AG90" s="82"/>
      <c r="AH90" s="82"/>
      <c r="AI90" s="82"/>
      <c r="AJ90" s="82"/>
      <c r="AK90" s="82"/>
      <c r="AL90" s="82"/>
      <c r="AM90" s="82"/>
      <c r="AN90" s="82"/>
      <c r="AO90" s="82"/>
      <c r="AP90" s="82"/>
      <c r="AQ90" s="82"/>
      <c r="AR90" s="82"/>
      <c r="AS90" s="82"/>
      <c r="AT90" s="82"/>
      <c r="AU90" s="82"/>
      <c r="AV90" s="82"/>
      <c r="AW90" s="82"/>
      <c r="AX90" s="82"/>
      <c r="AY90" s="82"/>
      <c r="AZ90" s="82"/>
      <c r="BA90" s="82"/>
      <c r="BB90" s="82"/>
      <c r="BC90" s="82"/>
      <c r="BD90" s="82"/>
      <c r="BE90" s="82"/>
      <c r="BF90" s="82"/>
      <c r="BG90" s="82"/>
      <c r="BH90" s="82"/>
      <c r="BI90" s="40"/>
      <c r="BJ90" s="40"/>
      <c r="BK90" s="40"/>
      <c r="BL90" s="40"/>
      <c r="BM90" s="40"/>
      <c r="BN90" s="40"/>
    </row>
    <row r="91" spans="1:66" s="42" customFormat="1" ht="25.5" customHeight="1">
      <c r="A91" s="73"/>
      <c r="B91" s="435" t="s">
        <v>4128</v>
      </c>
      <c r="C91" s="73" t="s">
        <v>3585</v>
      </c>
      <c r="D91" s="72" t="s">
        <v>4090</v>
      </c>
      <c r="E91" s="73" t="s">
        <v>4104</v>
      </c>
      <c r="F91" s="74">
        <v>100000518</v>
      </c>
      <c r="G91" s="75" t="s">
        <v>3587</v>
      </c>
      <c r="H91" s="74">
        <v>1</v>
      </c>
      <c r="I91" s="74" t="s">
        <v>631</v>
      </c>
      <c r="J91" s="80">
        <v>22477</v>
      </c>
      <c r="K91" s="81">
        <v>22477</v>
      </c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  <c r="AA91" s="82"/>
      <c r="AB91" s="82"/>
      <c r="AC91" s="82"/>
      <c r="AD91" s="82"/>
      <c r="AE91" s="82"/>
      <c r="AF91" s="82"/>
      <c r="AG91" s="82"/>
      <c r="AH91" s="82"/>
      <c r="AI91" s="82"/>
      <c r="AJ91" s="82"/>
      <c r="AK91" s="82"/>
      <c r="AL91" s="82"/>
      <c r="AM91" s="82"/>
      <c r="AN91" s="82"/>
      <c r="AO91" s="82"/>
      <c r="AP91" s="82"/>
      <c r="AQ91" s="82"/>
      <c r="AR91" s="82"/>
      <c r="AS91" s="82"/>
      <c r="AT91" s="82"/>
      <c r="AU91" s="82"/>
      <c r="AV91" s="82"/>
      <c r="AW91" s="82"/>
      <c r="AX91" s="82"/>
      <c r="AY91" s="82"/>
      <c r="AZ91" s="82"/>
      <c r="BA91" s="82"/>
      <c r="BB91" s="82"/>
      <c r="BC91" s="82"/>
      <c r="BD91" s="82"/>
      <c r="BE91" s="82"/>
      <c r="BF91" s="82"/>
      <c r="BG91" s="82"/>
      <c r="BH91" s="82"/>
      <c r="BI91" s="40"/>
      <c r="BJ91" s="40"/>
      <c r="BK91" s="40"/>
      <c r="BL91" s="40"/>
      <c r="BM91" s="40"/>
      <c r="BN91" s="40"/>
    </row>
    <row r="92" spans="1:66" s="42" customFormat="1" ht="36" customHeight="1">
      <c r="A92" s="69"/>
      <c r="B92" s="435" t="s">
        <v>4128</v>
      </c>
      <c r="C92" s="71" t="s">
        <v>3585</v>
      </c>
      <c r="D92" s="72" t="s">
        <v>4090</v>
      </c>
      <c r="E92" s="73" t="s">
        <v>4104</v>
      </c>
      <c r="F92" s="74">
        <v>100000533</v>
      </c>
      <c r="G92" s="75" t="s">
        <v>3589</v>
      </c>
      <c r="H92" s="74">
        <v>1</v>
      </c>
      <c r="I92" s="74" t="s">
        <v>631</v>
      </c>
      <c r="J92" s="80">
        <v>798</v>
      </c>
      <c r="K92" s="81">
        <v>798</v>
      </c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  <c r="AA92" s="82"/>
      <c r="AB92" s="82"/>
      <c r="AC92" s="82"/>
      <c r="AD92" s="82"/>
      <c r="AE92" s="82"/>
      <c r="AF92" s="82"/>
      <c r="AG92" s="82"/>
      <c r="AH92" s="82"/>
      <c r="AI92" s="82"/>
      <c r="AJ92" s="82"/>
      <c r="AK92" s="82"/>
      <c r="AL92" s="82"/>
      <c r="AM92" s="82"/>
      <c r="AN92" s="82"/>
      <c r="AO92" s="82"/>
      <c r="AP92" s="82"/>
      <c r="AQ92" s="82"/>
      <c r="AR92" s="82"/>
      <c r="AS92" s="82"/>
      <c r="AT92" s="82"/>
      <c r="AU92" s="82"/>
      <c r="AV92" s="82"/>
      <c r="AW92" s="82"/>
      <c r="AX92" s="82"/>
      <c r="AY92" s="82"/>
      <c r="AZ92" s="82"/>
      <c r="BA92" s="82"/>
      <c r="BB92" s="82"/>
      <c r="BC92" s="82"/>
      <c r="BD92" s="82"/>
      <c r="BE92" s="82"/>
      <c r="BF92" s="82"/>
      <c r="BG92" s="82"/>
      <c r="BH92" s="82"/>
      <c r="BI92" s="40"/>
      <c r="BJ92" s="40"/>
      <c r="BK92" s="40"/>
      <c r="BL92" s="40"/>
      <c r="BM92" s="40"/>
      <c r="BN92" s="40"/>
    </row>
    <row r="93" spans="1:66" s="42" customFormat="1" ht="30.75" customHeight="1">
      <c r="A93" s="73" t="s">
        <v>3293</v>
      </c>
      <c r="B93" s="435" t="s">
        <v>4128</v>
      </c>
      <c r="C93" s="73" t="s">
        <v>3280</v>
      </c>
      <c r="D93" s="72" t="s">
        <v>3933</v>
      </c>
      <c r="E93" s="73" t="s">
        <v>4116</v>
      </c>
      <c r="F93" s="74">
        <v>100003019</v>
      </c>
      <c r="G93" s="75" t="s">
        <v>3295</v>
      </c>
      <c r="H93" s="74">
        <v>2</v>
      </c>
      <c r="I93" s="74" t="s">
        <v>631</v>
      </c>
      <c r="J93" s="80">
        <v>348000</v>
      </c>
      <c r="K93" s="81">
        <v>696000</v>
      </c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  <c r="AA93" s="82"/>
      <c r="AB93" s="82"/>
      <c r="AC93" s="82"/>
      <c r="AD93" s="82"/>
      <c r="AE93" s="82"/>
      <c r="AF93" s="82"/>
      <c r="AG93" s="82"/>
      <c r="AH93" s="82"/>
      <c r="AI93" s="82"/>
      <c r="AJ93" s="82"/>
      <c r="AK93" s="82"/>
      <c r="AL93" s="82"/>
      <c r="AM93" s="82"/>
      <c r="AN93" s="82"/>
      <c r="AO93" s="82"/>
      <c r="AP93" s="82"/>
      <c r="AQ93" s="82"/>
      <c r="AR93" s="82"/>
      <c r="AS93" s="82"/>
      <c r="AT93" s="82"/>
      <c r="AU93" s="82"/>
      <c r="AV93" s="82"/>
      <c r="AW93" s="82"/>
      <c r="AX93" s="82"/>
      <c r="AY93" s="82"/>
      <c r="AZ93" s="82"/>
      <c r="BA93" s="82"/>
      <c r="BB93" s="82"/>
      <c r="BC93" s="82"/>
      <c r="BD93" s="82"/>
      <c r="BE93" s="82"/>
      <c r="BF93" s="82"/>
      <c r="BG93" s="82"/>
      <c r="BH93" s="82"/>
      <c r="BI93" s="40"/>
      <c r="BJ93" s="40"/>
      <c r="BK93" s="40"/>
      <c r="BL93" s="40"/>
      <c r="BM93" s="40"/>
      <c r="BN93" s="40"/>
    </row>
    <row r="94" spans="1:66" s="42" customFormat="1" ht="27.75" customHeight="1">
      <c r="A94" s="69" t="s">
        <v>3569</v>
      </c>
      <c r="B94" s="435" t="s">
        <v>4128</v>
      </c>
      <c r="C94" s="71" t="s">
        <v>3527</v>
      </c>
      <c r="D94" s="72" t="s">
        <v>4130</v>
      </c>
      <c r="E94" s="73" t="s">
        <v>4131</v>
      </c>
      <c r="F94" s="74">
        <v>100000243</v>
      </c>
      <c r="G94" s="75" t="s">
        <v>2796</v>
      </c>
      <c r="H94" s="74">
        <v>3</v>
      </c>
      <c r="I94" s="74" t="s">
        <v>631</v>
      </c>
      <c r="J94" s="80">
        <v>16500</v>
      </c>
      <c r="K94" s="81">
        <v>49500</v>
      </c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  <c r="AA94" s="82"/>
      <c r="AB94" s="82"/>
      <c r="AC94" s="82"/>
      <c r="AD94" s="82"/>
      <c r="AE94" s="82"/>
      <c r="AF94" s="82"/>
      <c r="AG94" s="82"/>
      <c r="AH94" s="82"/>
      <c r="AI94" s="82"/>
      <c r="AJ94" s="82"/>
      <c r="AK94" s="82"/>
      <c r="AL94" s="82"/>
      <c r="AM94" s="82"/>
      <c r="AN94" s="82"/>
      <c r="AO94" s="82"/>
      <c r="AP94" s="82"/>
      <c r="AQ94" s="82"/>
      <c r="AR94" s="82"/>
      <c r="AS94" s="82"/>
      <c r="AT94" s="82"/>
      <c r="AU94" s="82"/>
      <c r="AV94" s="82"/>
      <c r="AW94" s="82"/>
      <c r="AX94" s="82"/>
      <c r="AY94" s="82"/>
      <c r="AZ94" s="82"/>
      <c r="BA94" s="82"/>
      <c r="BB94" s="82"/>
      <c r="BC94" s="82"/>
      <c r="BD94" s="82"/>
      <c r="BE94" s="82"/>
      <c r="BF94" s="82"/>
      <c r="BG94" s="82"/>
      <c r="BH94" s="82"/>
      <c r="BI94" s="40"/>
      <c r="BJ94" s="40"/>
      <c r="BK94" s="40"/>
      <c r="BL94" s="40"/>
      <c r="BM94" s="40"/>
      <c r="BN94" s="40"/>
    </row>
    <row r="95" spans="1:66" s="42" customFormat="1" ht="27" customHeight="1">
      <c r="A95" s="73" t="s">
        <v>3564</v>
      </c>
      <c r="B95" s="435" t="s">
        <v>4128</v>
      </c>
      <c r="C95" s="73" t="s">
        <v>3527</v>
      </c>
      <c r="D95" s="72" t="s">
        <v>4130</v>
      </c>
      <c r="E95" s="73" t="s">
        <v>4131</v>
      </c>
      <c r="F95" s="74">
        <v>100000243</v>
      </c>
      <c r="G95" s="75" t="s">
        <v>2796</v>
      </c>
      <c r="H95" s="74">
        <v>8</v>
      </c>
      <c r="I95" s="74" t="s">
        <v>631</v>
      </c>
      <c r="J95" s="80">
        <v>16500</v>
      </c>
      <c r="K95" s="81">
        <v>132000</v>
      </c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  <c r="AA95" s="82"/>
      <c r="AB95" s="82"/>
      <c r="AC95" s="82"/>
      <c r="AD95" s="82"/>
      <c r="AE95" s="82"/>
      <c r="AF95" s="82"/>
      <c r="AG95" s="82"/>
      <c r="AH95" s="82"/>
      <c r="AI95" s="82"/>
      <c r="AJ95" s="82"/>
      <c r="AK95" s="82"/>
      <c r="AL95" s="82"/>
      <c r="AM95" s="82"/>
      <c r="AN95" s="82"/>
      <c r="AO95" s="82"/>
      <c r="AP95" s="82"/>
      <c r="AQ95" s="82"/>
      <c r="AR95" s="82"/>
      <c r="AS95" s="82"/>
      <c r="AT95" s="82"/>
      <c r="AU95" s="82"/>
      <c r="AV95" s="82"/>
      <c r="AW95" s="82"/>
      <c r="AX95" s="82"/>
      <c r="AY95" s="82"/>
      <c r="AZ95" s="82"/>
      <c r="BA95" s="82"/>
      <c r="BB95" s="82"/>
      <c r="BC95" s="82"/>
      <c r="BD95" s="82"/>
      <c r="BE95" s="82"/>
      <c r="BF95" s="82"/>
      <c r="BG95" s="82"/>
      <c r="BH95" s="82"/>
      <c r="BI95" s="40"/>
      <c r="BJ95" s="40"/>
      <c r="BK95" s="40"/>
      <c r="BL95" s="40"/>
      <c r="BM95" s="40"/>
      <c r="BN95" s="40"/>
    </row>
    <row r="96" spans="1:66" s="42" customFormat="1" ht="35.25" customHeight="1">
      <c r="A96" s="73" t="s">
        <v>1402</v>
      </c>
      <c r="B96" s="435" t="s">
        <v>4128</v>
      </c>
      <c r="C96" s="73" t="s">
        <v>1401</v>
      </c>
      <c r="D96" s="72" t="s">
        <v>4095</v>
      </c>
      <c r="E96" s="73" t="s">
        <v>4119</v>
      </c>
      <c r="F96" s="74">
        <v>100001680</v>
      </c>
      <c r="G96" s="75" t="s">
        <v>1404</v>
      </c>
      <c r="H96" s="74">
        <v>49</v>
      </c>
      <c r="I96" s="74" t="s">
        <v>631</v>
      </c>
      <c r="J96" s="80">
        <v>1379400</v>
      </c>
      <c r="K96" s="81">
        <v>67590600</v>
      </c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  <c r="AA96" s="82"/>
      <c r="AB96" s="82"/>
      <c r="AC96" s="82"/>
      <c r="AD96" s="82"/>
      <c r="AE96" s="82"/>
      <c r="AF96" s="82"/>
      <c r="AG96" s="82"/>
      <c r="AH96" s="82"/>
      <c r="AI96" s="82"/>
      <c r="AJ96" s="82"/>
      <c r="AK96" s="82"/>
      <c r="AL96" s="82"/>
      <c r="AM96" s="82"/>
      <c r="AN96" s="82"/>
      <c r="AO96" s="82"/>
      <c r="AP96" s="82"/>
      <c r="AQ96" s="82"/>
      <c r="AR96" s="82"/>
      <c r="AS96" s="82"/>
      <c r="AT96" s="82"/>
      <c r="AU96" s="82"/>
      <c r="AV96" s="82"/>
      <c r="AW96" s="82"/>
      <c r="AX96" s="82"/>
      <c r="AY96" s="82"/>
      <c r="AZ96" s="82"/>
      <c r="BA96" s="82"/>
      <c r="BB96" s="82"/>
      <c r="BC96" s="82"/>
      <c r="BD96" s="82"/>
      <c r="BE96" s="82"/>
      <c r="BF96" s="82"/>
      <c r="BG96" s="82"/>
      <c r="BH96" s="82"/>
      <c r="BI96" s="40"/>
      <c r="BJ96" s="40"/>
      <c r="BK96" s="40"/>
      <c r="BL96" s="40"/>
      <c r="BM96" s="40"/>
      <c r="BN96" s="40"/>
    </row>
    <row r="97" spans="1:66" s="42" customFormat="1" ht="36.75" customHeight="1">
      <c r="A97" s="73" t="s">
        <v>868</v>
      </c>
      <c r="B97" s="435" t="s">
        <v>4128</v>
      </c>
      <c r="C97" s="73" t="s">
        <v>867</v>
      </c>
      <c r="D97" s="72" t="s">
        <v>4095</v>
      </c>
      <c r="E97" s="73" t="s">
        <v>4123</v>
      </c>
      <c r="F97" s="74">
        <v>100000298</v>
      </c>
      <c r="G97" s="75" t="s">
        <v>870</v>
      </c>
      <c r="H97" s="74">
        <v>10</v>
      </c>
      <c r="I97" s="74" t="s">
        <v>748</v>
      </c>
      <c r="J97" s="80">
        <v>32395</v>
      </c>
      <c r="K97" s="81">
        <v>323950</v>
      </c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  <c r="AA97" s="82"/>
      <c r="AB97" s="82"/>
      <c r="AC97" s="82"/>
      <c r="AD97" s="82"/>
      <c r="AE97" s="82"/>
      <c r="AF97" s="82"/>
      <c r="AG97" s="82"/>
      <c r="AH97" s="82"/>
      <c r="AI97" s="82"/>
      <c r="AJ97" s="82"/>
      <c r="AK97" s="82"/>
      <c r="AL97" s="82"/>
      <c r="AM97" s="82"/>
      <c r="AN97" s="82"/>
      <c r="AO97" s="82"/>
      <c r="AP97" s="82"/>
      <c r="AQ97" s="82"/>
      <c r="AR97" s="82"/>
      <c r="AS97" s="82"/>
      <c r="AT97" s="82"/>
      <c r="AU97" s="82"/>
      <c r="AV97" s="82"/>
      <c r="AW97" s="82"/>
      <c r="AX97" s="82"/>
      <c r="AY97" s="82"/>
      <c r="AZ97" s="82"/>
      <c r="BA97" s="82"/>
      <c r="BB97" s="82"/>
      <c r="BC97" s="82"/>
      <c r="BD97" s="82"/>
      <c r="BE97" s="82"/>
      <c r="BF97" s="82"/>
      <c r="BG97" s="82"/>
      <c r="BH97" s="82"/>
      <c r="BI97" s="40"/>
      <c r="BJ97" s="40"/>
      <c r="BK97" s="40"/>
      <c r="BL97" s="40"/>
      <c r="BM97" s="40"/>
      <c r="BN97" s="40"/>
    </row>
    <row r="98" spans="1:66" s="42" customFormat="1" ht="36.75" customHeight="1">
      <c r="A98" s="73" t="s">
        <v>868</v>
      </c>
      <c r="B98" s="435" t="s">
        <v>4128</v>
      </c>
      <c r="C98" s="73" t="s">
        <v>867</v>
      </c>
      <c r="D98" s="72" t="s">
        <v>4095</v>
      </c>
      <c r="E98" s="73" t="s">
        <v>4123</v>
      </c>
      <c r="F98" s="74">
        <v>100000779</v>
      </c>
      <c r="G98" s="75" t="s">
        <v>872</v>
      </c>
      <c r="H98" s="74">
        <v>4</v>
      </c>
      <c r="I98" s="74" t="s">
        <v>631</v>
      </c>
      <c r="J98" s="80">
        <v>110000</v>
      </c>
      <c r="K98" s="81">
        <v>440000</v>
      </c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  <c r="AA98" s="82"/>
      <c r="AB98" s="82"/>
      <c r="AC98" s="82"/>
      <c r="AD98" s="82"/>
      <c r="AE98" s="82"/>
      <c r="AF98" s="82"/>
      <c r="AG98" s="82"/>
      <c r="AH98" s="82"/>
      <c r="AI98" s="82"/>
      <c r="AJ98" s="82"/>
      <c r="AK98" s="82"/>
      <c r="AL98" s="82"/>
      <c r="AM98" s="82"/>
      <c r="AN98" s="82"/>
      <c r="AO98" s="82"/>
      <c r="AP98" s="82"/>
      <c r="AQ98" s="82"/>
      <c r="AR98" s="82"/>
      <c r="AS98" s="82"/>
      <c r="AT98" s="82"/>
      <c r="AU98" s="82"/>
      <c r="AV98" s="82"/>
      <c r="AW98" s="82"/>
      <c r="AX98" s="82"/>
      <c r="AY98" s="82"/>
      <c r="AZ98" s="82"/>
      <c r="BA98" s="82"/>
      <c r="BB98" s="82"/>
      <c r="BC98" s="82"/>
      <c r="BD98" s="82"/>
      <c r="BE98" s="82"/>
      <c r="BF98" s="82"/>
      <c r="BG98" s="82"/>
      <c r="BH98" s="82"/>
      <c r="BI98" s="40"/>
      <c r="BJ98" s="40"/>
      <c r="BK98" s="40"/>
      <c r="BL98" s="40"/>
      <c r="BM98" s="40"/>
      <c r="BN98" s="40"/>
    </row>
    <row r="99" spans="1:66" s="42" customFormat="1" ht="32.25" customHeight="1">
      <c r="A99" s="73"/>
      <c r="B99" s="435" t="s">
        <v>4132</v>
      </c>
      <c r="C99" s="73" t="s">
        <v>1401</v>
      </c>
      <c r="D99" s="72" t="s">
        <v>4095</v>
      </c>
      <c r="E99" s="73" t="s">
        <v>4096</v>
      </c>
      <c r="F99" s="74">
        <v>100001680</v>
      </c>
      <c r="G99" s="75" t="s">
        <v>1404</v>
      </c>
      <c r="H99" s="74">
        <v>1</v>
      </c>
      <c r="I99" s="74" t="s">
        <v>631</v>
      </c>
      <c r="J99" s="80">
        <v>1379400</v>
      </c>
      <c r="K99" s="81">
        <v>1379400</v>
      </c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  <c r="AA99" s="82"/>
      <c r="AB99" s="82"/>
      <c r="AC99" s="82"/>
      <c r="AD99" s="82"/>
      <c r="AE99" s="82"/>
      <c r="AF99" s="82"/>
      <c r="AG99" s="82"/>
      <c r="AH99" s="82"/>
      <c r="AI99" s="82"/>
      <c r="AJ99" s="82"/>
      <c r="AK99" s="82"/>
      <c r="AL99" s="82"/>
      <c r="AM99" s="82"/>
      <c r="AN99" s="82"/>
      <c r="AO99" s="82"/>
      <c r="AP99" s="82"/>
      <c r="AQ99" s="82"/>
      <c r="AR99" s="82"/>
      <c r="AS99" s="82"/>
      <c r="AT99" s="82"/>
      <c r="AU99" s="82"/>
      <c r="AV99" s="82"/>
      <c r="AW99" s="82"/>
      <c r="AX99" s="82"/>
      <c r="AY99" s="82"/>
      <c r="AZ99" s="82"/>
      <c r="BA99" s="82"/>
      <c r="BB99" s="82"/>
      <c r="BC99" s="82"/>
      <c r="BD99" s="82"/>
      <c r="BE99" s="82"/>
      <c r="BF99" s="82"/>
      <c r="BG99" s="82"/>
      <c r="BH99" s="82"/>
      <c r="BI99" s="40"/>
      <c r="BJ99" s="40"/>
      <c r="BK99" s="40"/>
      <c r="BL99" s="40"/>
      <c r="BM99" s="40"/>
      <c r="BN99" s="40"/>
    </row>
    <row r="100" spans="1:66" s="42" customFormat="1" ht="32.25" customHeight="1">
      <c r="A100" s="73" t="s">
        <v>3694</v>
      </c>
      <c r="B100" s="70" t="s">
        <v>4132</v>
      </c>
      <c r="C100" s="73" t="s">
        <v>3693</v>
      </c>
      <c r="D100" s="72" t="s">
        <v>4090</v>
      </c>
      <c r="E100" s="83" t="s">
        <v>4091</v>
      </c>
      <c r="F100" s="74">
        <v>100000897</v>
      </c>
      <c r="G100" s="75" t="s">
        <v>466</v>
      </c>
      <c r="H100" s="74">
        <v>2</v>
      </c>
      <c r="I100" s="74" t="s">
        <v>664</v>
      </c>
      <c r="J100" s="80">
        <v>124093</v>
      </c>
      <c r="K100" s="81">
        <v>248186</v>
      </c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  <c r="AA100" s="82"/>
      <c r="AB100" s="82"/>
      <c r="AC100" s="82"/>
      <c r="AD100" s="82"/>
      <c r="AE100" s="82"/>
      <c r="AF100" s="82"/>
      <c r="AG100" s="82"/>
      <c r="AH100" s="82"/>
      <c r="AI100" s="82"/>
      <c r="AJ100" s="82"/>
      <c r="AK100" s="82"/>
      <c r="AL100" s="82"/>
      <c r="AM100" s="82"/>
      <c r="AN100" s="82"/>
      <c r="AO100" s="82"/>
      <c r="AP100" s="82"/>
      <c r="AQ100" s="82"/>
      <c r="AR100" s="82"/>
      <c r="AS100" s="82"/>
      <c r="AT100" s="82"/>
      <c r="AU100" s="82"/>
      <c r="AV100" s="82"/>
      <c r="AW100" s="82"/>
      <c r="AX100" s="82"/>
      <c r="AY100" s="82"/>
      <c r="AZ100" s="82"/>
      <c r="BA100" s="82"/>
      <c r="BB100" s="82"/>
      <c r="BC100" s="82"/>
      <c r="BD100" s="82"/>
      <c r="BE100" s="82"/>
      <c r="BF100" s="82"/>
      <c r="BG100" s="82"/>
      <c r="BH100" s="82"/>
      <c r="BI100" s="40"/>
      <c r="BJ100" s="40"/>
      <c r="BK100" s="40"/>
      <c r="BL100" s="40"/>
      <c r="BM100" s="40"/>
      <c r="BN100" s="40"/>
    </row>
    <row r="101" spans="1:66" s="40" customFormat="1" ht="84" customHeight="1">
      <c r="A101" s="73" t="s">
        <v>1250</v>
      </c>
      <c r="B101" s="435" t="s">
        <v>4132</v>
      </c>
      <c r="C101" s="73" t="s">
        <v>1240</v>
      </c>
      <c r="D101" s="74" t="s">
        <v>4090</v>
      </c>
      <c r="E101" s="73" t="s">
        <v>4091</v>
      </c>
      <c r="F101" s="74">
        <v>100001696</v>
      </c>
      <c r="G101" s="75" t="s">
        <v>1249</v>
      </c>
      <c r="H101" s="74">
        <v>3</v>
      </c>
      <c r="I101" s="74" t="s">
        <v>1190</v>
      </c>
      <c r="J101" s="80">
        <v>21000000</v>
      </c>
      <c r="K101" s="81">
        <v>63000000</v>
      </c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  <c r="AA101" s="82"/>
      <c r="AB101" s="82"/>
      <c r="AC101" s="82"/>
      <c r="AD101" s="82"/>
      <c r="AE101" s="82"/>
      <c r="AF101" s="82"/>
      <c r="AG101" s="82"/>
      <c r="AH101" s="82"/>
      <c r="AI101" s="82"/>
      <c r="AJ101" s="82"/>
      <c r="AK101" s="82"/>
      <c r="AL101" s="82"/>
      <c r="AM101" s="82"/>
      <c r="AN101" s="82"/>
      <c r="AO101" s="82"/>
      <c r="AP101" s="82"/>
      <c r="AQ101" s="82"/>
      <c r="AR101" s="82"/>
      <c r="AS101" s="82"/>
      <c r="AT101" s="82"/>
      <c r="AU101" s="82"/>
      <c r="AV101" s="82"/>
      <c r="AW101" s="82"/>
      <c r="AX101" s="82"/>
      <c r="AY101" s="82"/>
      <c r="AZ101" s="82"/>
      <c r="BA101" s="82"/>
      <c r="BB101" s="82"/>
      <c r="BC101" s="82"/>
      <c r="BD101" s="82"/>
      <c r="BE101" s="82"/>
      <c r="BF101" s="82"/>
      <c r="BG101" s="82"/>
      <c r="BH101" s="82"/>
    </row>
    <row r="102" spans="1:66" s="40" customFormat="1" ht="24" customHeight="1">
      <c r="A102" s="73"/>
      <c r="B102" s="70" t="s">
        <v>4132</v>
      </c>
      <c r="C102" s="73" t="s">
        <v>3696</v>
      </c>
      <c r="D102" s="74" t="s">
        <v>4095</v>
      </c>
      <c r="E102" s="73" t="s">
        <v>4123</v>
      </c>
      <c r="F102" s="74">
        <v>100000781</v>
      </c>
      <c r="G102" s="75" t="s">
        <v>2750</v>
      </c>
      <c r="H102" s="76">
        <v>1</v>
      </c>
      <c r="I102" s="40" t="s">
        <v>631</v>
      </c>
      <c r="J102" s="80">
        <v>1265000</v>
      </c>
      <c r="K102" s="81">
        <v>1265000</v>
      </c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  <c r="AA102" s="82"/>
      <c r="AB102" s="82"/>
      <c r="AC102" s="82"/>
      <c r="AD102" s="82"/>
      <c r="AE102" s="82"/>
      <c r="AF102" s="82"/>
      <c r="AG102" s="82"/>
      <c r="AH102" s="82"/>
      <c r="AI102" s="82"/>
      <c r="AJ102" s="82"/>
      <c r="AK102" s="82"/>
      <c r="AL102" s="82"/>
      <c r="AM102" s="82"/>
      <c r="AN102" s="82"/>
      <c r="AO102" s="82"/>
      <c r="AP102" s="82"/>
      <c r="AQ102" s="82"/>
      <c r="AR102" s="82"/>
      <c r="AS102" s="82"/>
      <c r="AT102" s="82"/>
      <c r="AU102" s="82"/>
      <c r="AV102" s="82"/>
      <c r="AW102" s="82"/>
      <c r="AX102" s="82"/>
      <c r="AY102" s="82"/>
      <c r="AZ102" s="82"/>
      <c r="BA102" s="82"/>
      <c r="BB102" s="82"/>
      <c r="BC102" s="82"/>
      <c r="BD102" s="82"/>
      <c r="BE102" s="82"/>
      <c r="BF102" s="82"/>
      <c r="BG102" s="82"/>
      <c r="BH102" s="82"/>
    </row>
    <row r="103" spans="1:66" s="40" customFormat="1" ht="48.75" customHeight="1">
      <c r="A103" s="73" t="s">
        <v>3571</v>
      </c>
      <c r="B103" s="435" t="s">
        <v>4132</v>
      </c>
      <c r="C103" s="73" t="s">
        <v>3527</v>
      </c>
      <c r="D103" s="73" t="s">
        <v>4126</v>
      </c>
      <c r="E103" s="73" t="s">
        <v>4127</v>
      </c>
      <c r="F103" s="74">
        <v>100002970</v>
      </c>
      <c r="G103" s="75" t="s">
        <v>337</v>
      </c>
      <c r="H103" s="74">
        <v>4</v>
      </c>
      <c r="I103" s="74" t="s">
        <v>3336</v>
      </c>
      <c r="J103" s="80">
        <v>3696000</v>
      </c>
      <c r="K103" s="81">
        <v>14784000</v>
      </c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  <c r="AA103" s="82"/>
      <c r="AB103" s="82"/>
      <c r="AC103" s="82"/>
      <c r="AD103" s="82"/>
      <c r="AE103" s="82"/>
      <c r="AF103" s="82"/>
      <c r="AG103" s="82"/>
      <c r="AH103" s="82"/>
      <c r="AI103" s="82"/>
      <c r="AJ103" s="82"/>
      <c r="AK103" s="82"/>
      <c r="AL103" s="82"/>
      <c r="AM103" s="82"/>
      <c r="AN103" s="82"/>
      <c r="AO103" s="82"/>
      <c r="AP103" s="82"/>
      <c r="AQ103" s="82"/>
      <c r="AR103" s="82"/>
      <c r="AS103" s="82"/>
      <c r="AT103" s="82"/>
      <c r="AU103" s="82"/>
      <c r="AV103" s="82"/>
      <c r="AW103" s="82"/>
      <c r="AX103" s="82"/>
      <c r="AY103" s="82"/>
      <c r="AZ103" s="82"/>
      <c r="BA103" s="82"/>
      <c r="BB103" s="82"/>
      <c r="BC103" s="82"/>
      <c r="BD103" s="82"/>
      <c r="BE103" s="82"/>
      <c r="BF103" s="82"/>
      <c r="BG103" s="82"/>
      <c r="BH103" s="82"/>
    </row>
    <row r="104" spans="1:66" s="40" customFormat="1" ht="33" customHeight="1">
      <c r="A104" s="73" t="s">
        <v>3572</v>
      </c>
      <c r="B104" s="70" t="s">
        <v>4132</v>
      </c>
      <c r="C104" s="73" t="s">
        <v>3527</v>
      </c>
      <c r="D104" s="73" t="s">
        <v>4126</v>
      </c>
      <c r="E104" s="73" t="s">
        <v>4127</v>
      </c>
      <c r="F104" s="74">
        <v>100002970</v>
      </c>
      <c r="G104" s="75" t="s">
        <v>337</v>
      </c>
      <c r="H104" s="74">
        <v>3</v>
      </c>
      <c r="I104" s="74" t="s">
        <v>3336</v>
      </c>
      <c r="J104" s="80">
        <v>3696000</v>
      </c>
      <c r="K104" s="81">
        <v>11088000</v>
      </c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  <c r="AA104" s="82"/>
      <c r="AB104" s="82"/>
      <c r="AC104" s="82"/>
      <c r="AD104" s="82"/>
      <c r="AE104" s="82"/>
      <c r="AF104" s="82"/>
      <c r="AG104" s="82"/>
      <c r="AH104" s="82"/>
      <c r="AI104" s="82"/>
      <c r="AJ104" s="82"/>
      <c r="AK104" s="82"/>
      <c r="AL104" s="82"/>
      <c r="AM104" s="82"/>
      <c r="AN104" s="82"/>
      <c r="AO104" s="82"/>
      <c r="AP104" s="82"/>
      <c r="AQ104" s="82"/>
      <c r="AR104" s="82"/>
      <c r="AS104" s="82"/>
      <c r="AT104" s="82"/>
      <c r="AU104" s="82"/>
      <c r="AV104" s="82"/>
      <c r="AW104" s="82"/>
      <c r="AX104" s="82"/>
      <c r="AY104" s="82"/>
      <c r="AZ104" s="82"/>
      <c r="BA104" s="82"/>
      <c r="BB104" s="82"/>
      <c r="BC104" s="82"/>
      <c r="BD104" s="82"/>
      <c r="BE104" s="82"/>
      <c r="BF104" s="82"/>
      <c r="BG104" s="82"/>
      <c r="BH104" s="82"/>
    </row>
    <row r="105" spans="1:66" s="40" customFormat="1" ht="85.5" customHeight="1">
      <c r="A105" s="73" t="s">
        <v>3578</v>
      </c>
      <c r="B105" s="70" t="s">
        <v>4133</v>
      </c>
      <c r="C105" s="84" t="s">
        <v>3577</v>
      </c>
      <c r="D105" s="72" t="s">
        <v>4090</v>
      </c>
      <c r="E105" s="73" t="s">
        <v>4101</v>
      </c>
      <c r="F105" s="74">
        <v>100001696</v>
      </c>
      <c r="G105" s="75" t="s">
        <v>1249</v>
      </c>
      <c r="H105" s="74">
        <v>2</v>
      </c>
      <c r="I105" s="74" t="s">
        <v>1190</v>
      </c>
      <c r="J105" s="80">
        <v>21000000</v>
      </c>
      <c r="K105" s="81">
        <v>42000000</v>
      </c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  <c r="AP105" s="82"/>
      <c r="AQ105" s="82"/>
      <c r="AR105" s="82"/>
      <c r="AS105" s="82"/>
      <c r="AT105" s="82"/>
      <c r="AU105" s="82"/>
      <c r="AV105" s="82"/>
      <c r="AW105" s="82"/>
      <c r="AX105" s="82"/>
      <c r="AY105" s="82"/>
      <c r="AZ105" s="82"/>
      <c r="BA105" s="82"/>
      <c r="BB105" s="82"/>
      <c r="BC105" s="82"/>
      <c r="BD105" s="82"/>
      <c r="BE105" s="82"/>
      <c r="BF105" s="82"/>
      <c r="BG105" s="82"/>
      <c r="BH105" s="82"/>
    </row>
    <row r="106" spans="1:66" s="40" customFormat="1" ht="85.5" customHeight="1">
      <c r="A106" s="73" t="s">
        <v>2952</v>
      </c>
      <c r="B106" s="70" t="s">
        <v>4134</v>
      </c>
      <c r="C106" s="84" t="s">
        <v>2951</v>
      </c>
      <c r="D106" s="74" t="s">
        <v>4090</v>
      </c>
      <c r="E106" s="73" t="s">
        <v>4101</v>
      </c>
      <c r="F106" s="74">
        <v>100001696</v>
      </c>
      <c r="G106" s="75" t="s">
        <v>1249</v>
      </c>
      <c r="H106" s="74">
        <v>2</v>
      </c>
      <c r="I106" s="74" t="s">
        <v>1190</v>
      </c>
      <c r="J106" s="80">
        <v>21000000</v>
      </c>
      <c r="K106" s="81">
        <v>42000000</v>
      </c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  <c r="AP106" s="82"/>
      <c r="AQ106" s="82"/>
      <c r="AR106" s="82"/>
      <c r="AS106" s="82"/>
      <c r="AT106" s="82"/>
      <c r="AU106" s="82"/>
      <c r="AV106" s="82"/>
      <c r="AW106" s="82"/>
      <c r="AX106" s="82"/>
      <c r="AY106" s="82"/>
      <c r="AZ106" s="82"/>
      <c r="BA106" s="82"/>
      <c r="BB106" s="82"/>
      <c r="BC106" s="82"/>
      <c r="BD106" s="82"/>
      <c r="BE106" s="82"/>
      <c r="BF106" s="82"/>
      <c r="BG106" s="82"/>
      <c r="BH106" s="82"/>
    </row>
    <row r="107" spans="1:66" s="40" customFormat="1" ht="85.5" customHeight="1">
      <c r="A107" s="73" t="s">
        <v>2503</v>
      </c>
      <c r="B107" s="70" t="s">
        <v>4133</v>
      </c>
      <c r="C107" s="84" t="s">
        <v>2502</v>
      </c>
      <c r="D107" s="72" t="s">
        <v>4090</v>
      </c>
      <c r="E107" s="73" t="s">
        <v>4101</v>
      </c>
      <c r="F107" s="74">
        <v>100001696</v>
      </c>
      <c r="G107" s="75" t="s">
        <v>1249</v>
      </c>
      <c r="H107" s="74">
        <v>2</v>
      </c>
      <c r="I107" s="74" t="s">
        <v>1190</v>
      </c>
      <c r="J107" s="80">
        <v>21000000</v>
      </c>
      <c r="K107" s="81">
        <v>42000000</v>
      </c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  <c r="AA107" s="82"/>
      <c r="AB107" s="82"/>
      <c r="AC107" s="82"/>
      <c r="AD107" s="82"/>
      <c r="AE107" s="82"/>
      <c r="AF107" s="82"/>
      <c r="AG107" s="82"/>
      <c r="AH107" s="82"/>
      <c r="AI107" s="82"/>
      <c r="AJ107" s="82"/>
      <c r="AK107" s="82"/>
      <c r="AL107" s="82"/>
      <c r="AM107" s="82"/>
      <c r="AN107" s="82"/>
      <c r="AO107" s="82"/>
      <c r="AP107" s="82"/>
      <c r="AQ107" s="82"/>
      <c r="AR107" s="82"/>
      <c r="AS107" s="82"/>
      <c r="AT107" s="82"/>
      <c r="AU107" s="82"/>
      <c r="AV107" s="82"/>
      <c r="AW107" s="82"/>
      <c r="AX107" s="82"/>
      <c r="AY107" s="82"/>
      <c r="AZ107" s="82"/>
      <c r="BA107" s="82"/>
      <c r="BB107" s="82"/>
      <c r="BC107" s="82"/>
      <c r="BD107" s="82"/>
      <c r="BE107" s="82"/>
      <c r="BF107" s="82"/>
      <c r="BG107" s="82"/>
      <c r="BH107" s="82"/>
    </row>
    <row r="108" spans="1:66" s="40" customFormat="1" ht="26.25" customHeight="1">
      <c r="A108" s="73" t="s">
        <v>3923</v>
      </c>
      <c r="B108" s="70" t="s">
        <v>4134</v>
      </c>
      <c r="C108" s="84" t="s">
        <v>4135</v>
      </c>
      <c r="D108" s="74" t="s">
        <v>4090</v>
      </c>
      <c r="E108" s="73" t="s">
        <v>4135</v>
      </c>
      <c r="F108" s="74">
        <v>100000148</v>
      </c>
      <c r="G108" s="75" t="s">
        <v>2863</v>
      </c>
      <c r="H108" s="74">
        <v>5</v>
      </c>
      <c r="I108" s="74" t="s">
        <v>656</v>
      </c>
      <c r="J108" s="80">
        <v>48910.51</v>
      </c>
      <c r="K108" s="81">
        <v>244552.55</v>
      </c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  <c r="AA108" s="82"/>
      <c r="AB108" s="82"/>
      <c r="AC108" s="82"/>
      <c r="AD108" s="82"/>
      <c r="AE108" s="82"/>
      <c r="AF108" s="82"/>
      <c r="AG108" s="82"/>
      <c r="AH108" s="82"/>
      <c r="AI108" s="82"/>
      <c r="AJ108" s="82"/>
      <c r="AK108" s="82"/>
      <c r="AL108" s="82"/>
      <c r="AM108" s="82"/>
      <c r="AN108" s="82"/>
      <c r="AO108" s="82"/>
      <c r="AP108" s="82"/>
      <c r="AQ108" s="82"/>
      <c r="AR108" s="82"/>
      <c r="AS108" s="82"/>
      <c r="AT108" s="82"/>
      <c r="AU108" s="82"/>
      <c r="AV108" s="82"/>
      <c r="AW108" s="82"/>
      <c r="AX108" s="82"/>
      <c r="AY108" s="82"/>
      <c r="AZ108" s="82"/>
      <c r="BA108" s="82"/>
      <c r="BB108" s="82"/>
      <c r="BC108" s="82"/>
      <c r="BD108" s="82"/>
      <c r="BE108" s="82"/>
      <c r="BF108" s="82"/>
      <c r="BG108" s="82"/>
      <c r="BH108" s="82"/>
    </row>
    <row r="109" spans="1:66" s="40" customFormat="1" ht="48.75" customHeight="1">
      <c r="A109" s="73"/>
      <c r="B109" s="435" t="s">
        <v>4136</v>
      </c>
      <c r="C109" s="84" t="s">
        <v>3230</v>
      </c>
      <c r="D109" s="74" t="s">
        <v>4102</v>
      </c>
      <c r="E109" s="73" t="s">
        <v>4137</v>
      </c>
      <c r="F109" s="74">
        <v>100001709</v>
      </c>
      <c r="G109" s="75" t="s">
        <v>2017</v>
      </c>
      <c r="H109" s="74">
        <v>4</v>
      </c>
      <c r="I109" s="74" t="s">
        <v>631</v>
      </c>
      <c r="J109" s="80">
        <v>5390000</v>
      </c>
      <c r="K109" s="81">
        <v>21560000</v>
      </c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  <c r="AA109" s="82"/>
      <c r="AB109" s="82"/>
      <c r="AC109" s="82"/>
      <c r="AD109" s="82"/>
      <c r="AE109" s="82"/>
      <c r="AF109" s="82"/>
      <c r="AG109" s="82"/>
      <c r="AH109" s="82"/>
      <c r="AI109" s="82"/>
      <c r="AJ109" s="82"/>
      <c r="AK109" s="82"/>
      <c r="AL109" s="82"/>
      <c r="AM109" s="82"/>
      <c r="AN109" s="82"/>
      <c r="AO109" s="82"/>
      <c r="AP109" s="82"/>
      <c r="AQ109" s="82"/>
      <c r="AR109" s="82"/>
      <c r="AS109" s="82"/>
      <c r="AT109" s="82"/>
      <c r="AU109" s="82"/>
      <c r="AV109" s="82"/>
      <c r="AW109" s="82"/>
      <c r="AX109" s="82"/>
      <c r="AY109" s="82"/>
      <c r="AZ109" s="82"/>
      <c r="BA109" s="82"/>
      <c r="BB109" s="82"/>
      <c r="BC109" s="82"/>
      <c r="BD109" s="82"/>
      <c r="BE109" s="82"/>
      <c r="BF109" s="82"/>
      <c r="BG109" s="82"/>
      <c r="BH109" s="82"/>
    </row>
    <row r="110" spans="1:66" s="40" customFormat="1" ht="48.75" customHeight="1">
      <c r="A110" s="74"/>
      <c r="B110" s="435" t="s">
        <v>4136</v>
      </c>
      <c r="C110" s="73" t="s">
        <v>2679</v>
      </c>
      <c r="D110" s="73" t="s">
        <v>4102</v>
      </c>
      <c r="E110" s="73" t="s">
        <v>4137</v>
      </c>
      <c r="F110" s="74">
        <v>100001709</v>
      </c>
      <c r="G110" s="75" t="s">
        <v>2017</v>
      </c>
      <c r="H110" s="74">
        <v>1</v>
      </c>
      <c r="I110" s="74" t="s">
        <v>631</v>
      </c>
      <c r="J110" s="80">
        <v>5390000</v>
      </c>
      <c r="K110" s="81">
        <v>5390000</v>
      </c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2"/>
      <c r="AP110" s="82"/>
      <c r="AQ110" s="82"/>
      <c r="AR110" s="82"/>
      <c r="AS110" s="82"/>
      <c r="AT110" s="82"/>
      <c r="AU110" s="82"/>
      <c r="AV110" s="82"/>
      <c r="AW110" s="82"/>
      <c r="AX110" s="82"/>
      <c r="AY110" s="82"/>
      <c r="AZ110" s="82"/>
      <c r="BA110" s="82"/>
      <c r="BB110" s="82"/>
      <c r="BC110" s="82"/>
      <c r="BD110" s="82"/>
      <c r="BE110" s="82"/>
      <c r="BF110" s="82"/>
      <c r="BG110" s="82"/>
      <c r="BH110" s="82"/>
    </row>
    <row r="111" spans="1:66" s="40" customFormat="1" ht="32.25" customHeight="1">
      <c r="A111" s="74"/>
      <c r="B111" s="435" t="s">
        <v>4136</v>
      </c>
      <c r="C111" s="73" t="s">
        <v>3044</v>
      </c>
      <c r="D111" s="73" t="s">
        <v>4102</v>
      </c>
      <c r="E111" s="73" t="s">
        <v>4137</v>
      </c>
      <c r="F111" s="74">
        <v>100002317</v>
      </c>
      <c r="G111" s="75" t="s">
        <v>3046</v>
      </c>
      <c r="H111" s="74">
        <v>8</v>
      </c>
      <c r="I111" s="74" t="s">
        <v>631</v>
      </c>
      <c r="J111" s="80">
        <v>1615000</v>
      </c>
      <c r="K111" s="81">
        <v>12920000</v>
      </c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  <c r="AA111" s="82"/>
      <c r="AB111" s="82"/>
      <c r="AC111" s="82"/>
      <c r="AD111" s="82"/>
      <c r="AE111" s="82"/>
      <c r="AF111" s="82"/>
      <c r="AG111" s="82"/>
      <c r="AH111" s="82"/>
      <c r="AI111" s="82"/>
      <c r="AJ111" s="82"/>
      <c r="AK111" s="82"/>
      <c r="AL111" s="82"/>
      <c r="AM111" s="82"/>
      <c r="AN111" s="82"/>
      <c r="AO111" s="82"/>
      <c r="AP111" s="82"/>
      <c r="AQ111" s="82"/>
      <c r="AR111" s="82"/>
      <c r="AS111" s="82"/>
      <c r="AT111" s="82"/>
      <c r="AU111" s="82"/>
      <c r="AV111" s="82"/>
      <c r="AW111" s="82"/>
      <c r="AX111" s="82"/>
      <c r="AY111" s="82"/>
      <c r="AZ111" s="82"/>
      <c r="BA111" s="82"/>
      <c r="BB111" s="82"/>
      <c r="BC111" s="82"/>
      <c r="BD111" s="82"/>
      <c r="BE111" s="82"/>
      <c r="BF111" s="82"/>
      <c r="BG111" s="82"/>
      <c r="BH111" s="82"/>
    </row>
    <row r="112" spans="1:66" s="40" customFormat="1" ht="84.75" customHeight="1">
      <c r="A112" s="74"/>
      <c r="B112" s="435" t="s">
        <v>4136</v>
      </c>
      <c r="C112" s="73" t="s">
        <v>2669</v>
      </c>
      <c r="D112" s="73" t="s">
        <v>4102</v>
      </c>
      <c r="E112" s="73" t="s">
        <v>4137</v>
      </c>
      <c r="F112" s="74">
        <v>100002389</v>
      </c>
      <c r="G112" s="75" t="s">
        <v>4138</v>
      </c>
      <c r="H112" s="74">
        <v>2</v>
      </c>
      <c r="I112" s="74" t="s">
        <v>631</v>
      </c>
      <c r="J112" s="80">
        <v>13386000</v>
      </c>
      <c r="K112" s="81">
        <v>26772000</v>
      </c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  <c r="AA112" s="82"/>
      <c r="AB112" s="82"/>
      <c r="AC112" s="82"/>
      <c r="AD112" s="82"/>
      <c r="AE112" s="82"/>
      <c r="AF112" s="82"/>
      <c r="AG112" s="82"/>
      <c r="AH112" s="82"/>
      <c r="AI112" s="82"/>
      <c r="AJ112" s="82"/>
      <c r="AK112" s="82"/>
      <c r="AL112" s="82"/>
      <c r="AM112" s="82"/>
      <c r="AN112" s="82"/>
      <c r="AO112" s="82"/>
      <c r="AP112" s="82"/>
      <c r="AQ112" s="82"/>
      <c r="AR112" s="82"/>
      <c r="AS112" s="82"/>
      <c r="AT112" s="82"/>
      <c r="AU112" s="82"/>
      <c r="AV112" s="82"/>
      <c r="AW112" s="82"/>
      <c r="AX112" s="82"/>
      <c r="AY112" s="82"/>
      <c r="AZ112" s="82"/>
      <c r="BA112" s="82"/>
      <c r="BB112" s="82"/>
      <c r="BC112" s="82"/>
      <c r="BD112" s="82"/>
      <c r="BE112" s="82"/>
      <c r="BF112" s="82"/>
      <c r="BG112" s="82"/>
      <c r="BH112" s="82"/>
    </row>
    <row r="113" spans="1:60" s="40" customFormat="1" ht="49.5" customHeight="1">
      <c r="A113" s="74"/>
      <c r="B113" s="435" t="s">
        <v>4136</v>
      </c>
      <c r="C113" s="73" t="s">
        <v>3056</v>
      </c>
      <c r="D113" s="73" t="s">
        <v>4102</v>
      </c>
      <c r="E113" s="73" t="s">
        <v>4137</v>
      </c>
      <c r="F113" s="74">
        <v>100002937</v>
      </c>
      <c r="G113" s="75" t="s">
        <v>3055</v>
      </c>
      <c r="H113" s="74">
        <v>2</v>
      </c>
      <c r="I113" s="74" t="s">
        <v>631</v>
      </c>
      <c r="J113" s="80">
        <v>4207500</v>
      </c>
      <c r="K113" s="81">
        <v>8415000</v>
      </c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  <c r="AA113" s="82"/>
      <c r="AB113" s="82"/>
      <c r="AC113" s="82"/>
      <c r="AD113" s="82"/>
      <c r="AE113" s="82"/>
      <c r="AF113" s="82"/>
      <c r="AG113" s="82"/>
      <c r="AH113" s="82"/>
      <c r="AI113" s="82"/>
      <c r="AJ113" s="82"/>
      <c r="AK113" s="82"/>
      <c r="AL113" s="82"/>
      <c r="AM113" s="82"/>
      <c r="AN113" s="82"/>
      <c r="AO113" s="82"/>
      <c r="AP113" s="82"/>
      <c r="AQ113" s="82"/>
      <c r="AR113" s="82"/>
      <c r="AS113" s="82"/>
      <c r="AT113" s="82"/>
      <c r="AU113" s="82"/>
      <c r="AV113" s="82"/>
      <c r="AW113" s="82"/>
      <c r="AX113" s="82"/>
      <c r="AY113" s="82"/>
      <c r="AZ113" s="82"/>
      <c r="BA113" s="82"/>
      <c r="BB113" s="82"/>
      <c r="BC113" s="82"/>
      <c r="BD113" s="82"/>
      <c r="BE113" s="82"/>
      <c r="BF113" s="82"/>
      <c r="BG113" s="82"/>
      <c r="BH113" s="82"/>
    </row>
    <row r="114" spans="1:60" s="40" customFormat="1" ht="49.5" customHeight="1">
      <c r="A114" s="74"/>
      <c r="B114" s="435" t="s">
        <v>4136</v>
      </c>
      <c r="C114" s="73" t="s">
        <v>3053</v>
      </c>
      <c r="D114" s="73" t="s">
        <v>4102</v>
      </c>
      <c r="E114" s="73" t="s">
        <v>4137</v>
      </c>
      <c r="F114" s="74">
        <v>100002937</v>
      </c>
      <c r="G114" s="75" t="s">
        <v>3055</v>
      </c>
      <c r="H114" s="74">
        <v>2</v>
      </c>
      <c r="I114" s="74" t="s">
        <v>631</v>
      </c>
      <c r="J114" s="80">
        <v>4207500</v>
      </c>
      <c r="K114" s="81">
        <v>8415000</v>
      </c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  <c r="AJ114" s="82"/>
      <c r="AK114" s="82"/>
      <c r="AL114" s="82"/>
      <c r="AM114" s="82"/>
      <c r="AN114" s="82"/>
      <c r="AO114" s="82"/>
      <c r="AP114" s="82"/>
      <c r="AQ114" s="82"/>
      <c r="AR114" s="82"/>
      <c r="AS114" s="82"/>
      <c r="AT114" s="82"/>
      <c r="AU114" s="82"/>
      <c r="AV114" s="82"/>
      <c r="AW114" s="82"/>
      <c r="AX114" s="82"/>
      <c r="AY114" s="82"/>
      <c r="AZ114" s="82"/>
      <c r="BA114" s="82"/>
      <c r="BB114" s="82"/>
      <c r="BC114" s="82"/>
      <c r="BD114" s="82"/>
      <c r="BE114" s="82"/>
      <c r="BF114" s="82"/>
      <c r="BG114" s="82"/>
      <c r="BH114" s="82"/>
    </row>
    <row r="115" spans="1:60" s="40" customFormat="1" ht="27" customHeight="1">
      <c r="A115" s="74"/>
      <c r="B115" s="435" t="s">
        <v>4136</v>
      </c>
      <c r="C115" s="73" t="s">
        <v>3703</v>
      </c>
      <c r="D115" s="73" t="s">
        <v>4095</v>
      </c>
      <c r="E115" s="73" t="s">
        <v>4119</v>
      </c>
      <c r="F115" s="74">
        <v>100000387</v>
      </c>
      <c r="G115" s="75" t="s">
        <v>1388</v>
      </c>
      <c r="H115" s="74">
        <v>50</v>
      </c>
      <c r="I115" s="74" t="s">
        <v>669</v>
      </c>
      <c r="J115" s="80">
        <v>4000</v>
      </c>
      <c r="K115" s="81">
        <v>200000</v>
      </c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  <c r="AA115" s="82"/>
      <c r="AB115" s="82"/>
      <c r="AC115" s="82"/>
      <c r="AD115" s="82"/>
      <c r="AE115" s="82"/>
      <c r="AF115" s="82"/>
      <c r="AG115" s="82"/>
      <c r="AH115" s="82"/>
      <c r="AI115" s="82"/>
      <c r="AJ115" s="82"/>
      <c r="AK115" s="82"/>
      <c r="AL115" s="82"/>
      <c r="AM115" s="82"/>
      <c r="AN115" s="82"/>
      <c r="AO115" s="82"/>
      <c r="AP115" s="82"/>
      <c r="AQ115" s="82"/>
      <c r="AR115" s="82"/>
      <c r="AS115" s="82"/>
      <c r="AT115" s="82"/>
      <c r="AU115" s="82"/>
      <c r="AV115" s="82"/>
      <c r="AW115" s="82"/>
      <c r="AX115" s="82"/>
      <c r="AY115" s="82"/>
      <c r="AZ115" s="82"/>
      <c r="BA115" s="82"/>
      <c r="BB115" s="82"/>
      <c r="BC115" s="82"/>
      <c r="BD115" s="82"/>
      <c r="BE115" s="82"/>
      <c r="BF115" s="82"/>
      <c r="BG115" s="82"/>
      <c r="BH115" s="82"/>
    </row>
    <row r="116" spans="1:60" s="40" customFormat="1" ht="27" customHeight="1">
      <c r="A116" s="74"/>
      <c r="B116" s="435" t="s">
        <v>4136</v>
      </c>
      <c r="C116" s="73" t="s">
        <v>3703</v>
      </c>
      <c r="D116" s="73" t="s">
        <v>4095</v>
      </c>
      <c r="E116" s="73" t="s">
        <v>4119</v>
      </c>
      <c r="F116" s="74">
        <v>100000241</v>
      </c>
      <c r="G116" s="75" t="s">
        <v>1063</v>
      </c>
      <c r="H116" s="74">
        <v>3</v>
      </c>
      <c r="I116" s="74" t="s">
        <v>631</v>
      </c>
      <c r="J116" s="80">
        <v>21750</v>
      </c>
      <c r="K116" s="81">
        <v>65250</v>
      </c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  <c r="AA116" s="82"/>
      <c r="AB116" s="82"/>
      <c r="AC116" s="82"/>
      <c r="AD116" s="82"/>
      <c r="AE116" s="82"/>
      <c r="AF116" s="82"/>
      <c r="AG116" s="82"/>
      <c r="AH116" s="82"/>
      <c r="AI116" s="82"/>
      <c r="AJ116" s="82"/>
      <c r="AK116" s="82"/>
      <c r="AL116" s="82"/>
      <c r="AM116" s="82"/>
      <c r="AN116" s="82"/>
      <c r="AO116" s="82"/>
      <c r="AP116" s="82"/>
      <c r="AQ116" s="82"/>
      <c r="AR116" s="82"/>
      <c r="AS116" s="82"/>
      <c r="AT116" s="82"/>
      <c r="AU116" s="82"/>
      <c r="AV116" s="82"/>
      <c r="AW116" s="82"/>
      <c r="AX116" s="82"/>
      <c r="AY116" s="82"/>
      <c r="AZ116" s="82"/>
      <c r="BA116" s="82"/>
      <c r="BB116" s="82"/>
      <c r="BC116" s="82"/>
      <c r="BD116" s="82"/>
      <c r="BE116" s="82"/>
      <c r="BF116" s="82"/>
      <c r="BG116" s="82"/>
      <c r="BH116" s="82"/>
    </row>
    <row r="117" spans="1:60" s="40" customFormat="1" ht="27" customHeight="1">
      <c r="A117" s="74"/>
      <c r="B117" s="435" t="s">
        <v>4136</v>
      </c>
      <c r="C117" s="73" t="s">
        <v>3703</v>
      </c>
      <c r="D117" s="73" t="s">
        <v>4095</v>
      </c>
      <c r="E117" s="73" t="s">
        <v>4119</v>
      </c>
      <c r="F117" s="74">
        <v>100000222</v>
      </c>
      <c r="G117" s="75" t="s">
        <v>681</v>
      </c>
      <c r="H117" s="74">
        <v>50</v>
      </c>
      <c r="I117" s="74" t="s">
        <v>656</v>
      </c>
      <c r="J117" s="80">
        <v>10169.39</v>
      </c>
      <c r="K117" s="81">
        <v>508469.5</v>
      </c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  <c r="AA117" s="82"/>
      <c r="AB117" s="82"/>
      <c r="AC117" s="82"/>
      <c r="AD117" s="82"/>
      <c r="AE117" s="82"/>
      <c r="AF117" s="82"/>
      <c r="AG117" s="82"/>
      <c r="AH117" s="82"/>
      <c r="AI117" s="82"/>
      <c r="AJ117" s="82"/>
      <c r="AK117" s="82"/>
      <c r="AL117" s="82"/>
      <c r="AM117" s="82"/>
      <c r="AN117" s="82"/>
      <c r="AO117" s="82"/>
      <c r="AP117" s="82"/>
      <c r="AQ117" s="82"/>
      <c r="AR117" s="82"/>
      <c r="AS117" s="82"/>
      <c r="AT117" s="82"/>
      <c r="AU117" s="82"/>
      <c r="AV117" s="82"/>
      <c r="AW117" s="82"/>
      <c r="AX117" s="82"/>
      <c r="AY117" s="82"/>
      <c r="AZ117" s="82"/>
      <c r="BA117" s="82"/>
      <c r="BB117" s="82"/>
      <c r="BC117" s="82"/>
      <c r="BD117" s="82"/>
      <c r="BE117" s="82"/>
      <c r="BF117" s="82"/>
      <c r="BG117" s="82"/>
      <c r="BH117" s="82"/>
    </row>
    <row r="118" spans="1:60" s="40" customFormat="1" ht="27" customHeight="1">
      <c r="A118" s="74"/>
      <c r="B118" s="435" t="s">
        <v>4136</v>
      </c>
      <c r="C118" s="73" t="s">
        <v>3703</v>
      </c>
      <c r="D118" s="73" t="s">
        <v>4095</v>
      </c>
      <c r="E118" s="73" t="s">
        <v>4119</v>
      </c>
      <c r="F118" s="74">
        <v>100000236</v>
      </c>
      <c r="G118" s="75" t="s">
        <v>1055</v>
      </c>
      <c r="H118" s="74">
        <v>6</v>
      </c>
      <c r="I118" s="74" t="s">
        <v>631</v>
      </c>
      <c r="J118" s="80">
        <v>7425</v>
      </c>
      <c r="K118" s="81">
        <v>44550</v>
      </c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  <c r="AA118" s="82"/>
      <c r="AB118" s="82"/>
      <c r="AC118" s="82"/>
      <c r="AD118" s="82"/>
      <c r="AE118" s="82"/>
      <c r="AF118" s="82"/>
      <c r="AG118" s="82"/>
      <c r="AH118" s="82"/>
      <c r="AI118" s="82"/>
      <c r="AJ118" s="82"/>
      <c r="AK118" s="82"/>
      <c r="AL118" s="82"/>
      <c r="AM118" s="82"/>
      <c r="AN118" s="82"/>
      <c r="AO118" s="82"/>
      <c r="AP118" s="82"/>
      <c r="AQ118" s="82"/>
      <c r="AR118" s="82"/>
      <c r="AS118" s="82"/>
      <c r="AT118" s="82"/>
      <c r="AU118" s="82"/>
      <c r="AV118" s="82"/>
      <c r="AW118" s="82"/>
      <c r="AX118" s="82"/>
      <c r="AY118" s="82"/>
      <c r="AZ118" s="82"/>
      <c r="BA118" s="82"/>
      <c r="BB118" s="82"/>
      <c r="BC118" s="82"/>
      <c r="BD118" s="82"/>
      <c r="BE118" s="82"/>
      <c r="BF118" s="82"/>
      <c r="BG118" s="82"/>
      <c r="BH118" s="82"/>
    </row>
    <row r="119" spans="1:60" s="40" customFormat="1" ht="27.75" customHeight="1">
      <c r="A119" s="74"/>
      <c r="B119" s="435" t="s">
        <v>4136</v>
      </c>
      <c r="C119" s="73" t="s">
        <v>3703</v>
      </c>
      <c r="D119" s="73" t="s">
        <v>4095</v>
      </c>
      <c r="E119" s="73" t="s">
        <v>4119</v>
      </c>
      <c r="F119" s="74">
        <v>100000270</v>
      </c>
      <c r="G119" s="75" t="s">
        <v>679</v>
      </c>
      <c r="H119" s="74">
        <v>200</v>
      </c>
      <c r="I119" s="74" t="s">
        <v>669</v>
      </c>
      <c r="J119" s="80">
        <v>2250</v>
      </c>
      <c r="K119" s="81">
        <v>450000</v>
      </c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  <c r="AP119" s="82"/>
      <c r="AQ119" s="82"/>
      <c r="AR119" s="82"/>
      <c r="AS119" s="82"/>
      <c r="AT119" s="82"/>
      <c r="AU119" s="82"/>
      <c r="AV119" s="82"/>
      <c r="AW119" s="82"/>
      <c r="AX119" s="82"/>
      <c r="AY119" s="82"/>
      <c r="AZ119" s="82"/>
      <c r="BA119" s="82"/>
      <c r="BB119" s="82"/>
      <c r="BC119" s="82"/>
      <c r="BD119" s="82"/>
      <c r="BE119" s="82"/>
      <c r="BF119" s="82"/>
      <c r="BG119" s="82"/>
      <c r="BH119" s="82"/>
    </row>
    <row r="120" spans="1:60" s="40" customFormat="1" ht="29.25" customHeight="1">
      <c r="A120" s="74"/>
      <c r="B120" s="435" t="s">
        <v>4136</v>
      </c>
      <c r="C120" s="73" t="s">
        <v>3703</v>
      </c>
      <c r="D120" s="73" t="s">
        <v>4095</v>
      </c>
      <c r="E120" s="73" t="s">
        <v>4119</v>
      </c>
      <c r="F120" s="74">
        <v>100000516</v>
      </c>
      <c r="G120" s="75" t="s">
        <v>3458</v>
      </c>
      <c r="H120" s="74">
        <v>10</v>
      </c>
      <c r="I120" s="74" t="s">
        <v>631</v>
      </c>
      <c r="J120" s="80">
        <v>15125</v>
      </c>
      <c r="K120" s="81">
        <v>151250</v>
      </c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  <c r="AP120" s="82"/>
      <c r="AQ120" s="82"/>
      <c r="AR120" s="82"/>
      <c r="AS120" s="82"/>
      <c r="AT120" s="82"/>
      <c r="AU120" s="82"/>
      <c r="AV120" s="82"/>
      <c r="AW120" s="82"/>
      <c r="AX120" s="82"/>
      <c r="AY120" s="82"/>
      <c r="AZ120" s="82"/>
      <c r="BA120" s="82"/>
      <c r="BB120" s="82"/>
      <c r="BC120" s="82"/>
      <c r="BD120" s="82"/>
      <c r="BE120" s="82"/>
      <c r="BF120" s="82"/>
      <c r="BG120" s="82"/>
      <c r="BH120" s="82"/>
    </row>
    <row r="121" spans="1:60" s="40" customFormat="1" ht="26.25" customHeight="1">
      <c r="A121" s="74"/>
      <c r="B121" s="435" t="s">
        <v>4136</v>
      </c>
      <c r="C121" s="73" t="s">
        <v>3703</v>
      </c>
      <c r="D121" s="73" t="s">
        <v>4095</v>
      </c>
      <c r="E121" s="73" t="s">
        <v>4119</v>
      </c>
      <c r="F121" s="74">
        <v>100000286</v>
      </c>
      <c r="G121" s="75" t="s">
        <v>1010</v>
      </c>
      <c r="H121" s="74">
        <v>2</v>
      </c>
      <c r="I121" s="74" t="s">
        <v>1011</v>
      </c>
      <c r="J121" s="80">
        <v>60732.94</v>
      </c>
      <c r="K121" s="81">
        <v>121465.88</v>
      </c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  <c r="AA121" s="82"/>
      <c r="AB121" s="82"/>
      <c r="AC121" s="82"/>
      <c r="AD121" s="82"/>
      <c r="AE121" s="82"/>
      <c r="AF121" s="82"/>
      <c r="AG121" s="82"/>
      <c r="AH121" s="82"/>
      <c r="AI121" s="82"/>
      <c r="AJ121" s="82"/>
      <c r="AK121" s="82"/>
      <c r="AL121" s="82"/>
      <c r="AM121" s="82"/>
      <c r="AN121" s="82"/>
      <c r="AO121" s="82"/>
      <c r="AP121" s="82"/>
      <c r="AQ121" s="82"/>
      <c r="AR121" s="82"/>
      <c r="AS121" s="82"/>
      <c r="AT121" s="82"/>
      <c r="AU121" s="82"/>
      <c r="AV121" s="82"/>
      <c r="AW121" s="82"/>
      <c r="AX121" s="82"/>
      <c r="AY121" s="82"/>
      <c r="AZ121" s="82"/>
      <c r="BA121" s="82"/>
      <c r="BB121" s="82"/>
      <c r="BC121" s="82"/>
      <c r="BD121" s="82"/>
      <c r="BE121" s="82"/>
      <c r="BF121" s="82"/>
      <c r="BG121" s="82"/>
      <c r="BH121" s="82"/>
    </row>
    <row r="122" spans="1:60" s="40" customFormat="1" ht="27" customHeight="1">
      <c r="A122" s="74"/>
      <c r="B122" s="435" t="s">
        <v>4136</v>
      </c>
      <c r="C122" s="73" t="s">
        <v>3703</v>
      </c>
      <c r="D122" s="73" t="s">
        <v>4095</v>
      </c>
      <c r="E122" s="73" t="s">
        <v>4119</v>
      </c>
      <c r="F122" s="74">
        <v>100000432</v>
      </c>
      <c r="G122" s="75" t="s">
        <v>1079</v>
      </c>
      <c r="H122" s="74">
        <v>2</v>
      </c>
      <c r="I122" s="74" t="s">
        <v>710</v>
      </c>
      <c r="J122" s="80">
        <v>7909.75</v>
      </c>
      <c r="K122" s="81">
        <v>15819.5</v>
      </c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  <c r="AA122" s="82"/>
      <c r="AB122" s="82"/>
      <c r="AC122" s="82"/>
      <c r="AD122" s="82"/>
      <c r="AE122" s="82"/>
      <c r="AF122" s="82"/>
      <c r="AG122" s="82"/>
      <c r="AH122" s="82"/>
      <c r="AI122" s="82"/>
      <c r="AJ122" s="82"/>
      <c r="AK122" s="82"/>
      <c r="AL122" s="82"/>
      <c r="AM122" s="82"/>
      <c r="AN122" s="82"/>
      <c r="AO122" s="82"/>
      <c r="AP122" s="82"/>
      <c r="AQ122" s="82"/>
      <c r="AR122" s="82"/>
      <c r="AS122" s="82"/>
      <c r="AT122" s="82"/>
      <c r="AU122" s="82"/>
      <c r="AV122" s="82"/>
      <c r="AW122" s="82"/>
      <c r="AX122" s="82"/>
      <c r="AY122" s="82"/>
      <c r="AZ122" s="82"/>
      <c r="BA122" s="82"/>
      <c r="BB122" s="82"/>
      <c r="BC122" s="82"/>
      <c r="BD122" s="82"/>
      <c r="BE122" s="82"/>
      <c r="BF122" s="82"/>
      <c r="BG122" s="82"/>
      <c r="BH122" s="82"/>
    </row>
    <row r="123" spans="1:60" s="40" customFormat="1" ht="30.75" customHeight="1">
      <c r="A123" s="74"/>
      <c r="B123" s="435" t="s">
        <v>4136</v>
      </c>
      <c r="C123" s="73" t="s">
        <v>3703</v>
      </c>
      <c r="D123" s="73" t="s">
        <v>4095</v>
      </c>
      <c r="E123" s="73" t="s">
        <v>4119</v>
      </c>
      <c r="F123" s="74">
        <v>100000147</v>
      </c>
      <c r="G123" s="75" t="s">
        <v>1393</v>
      </c>
      <c r="H123" s="74">
        <v>5</v>
      </c>
      <c r="I123" s="74" t="s">
        <v>656</v>
      </c>
      <c r="J123" s="80">
        <v>40700</v>
      </c>
      <c r="K123" s="81">
        <v>203500</v>
      </c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  <c r="AA123" s="82"/>
      <c r="AB123" s="82"/>
      <c r="AC123" s="82"/>
      <c r="AD123" s="82"/>
      <c r="AE123" s="82"/>
      <c r="AF123" s="82"/>
      <c r="AG123" s="82"/>
      <c r="AH123" s="82"/>
      <c r="AI123" s="82"/>
      <c r="AJ123" s="82"/>
      <c r="AK123" s="82"/>
      <c r="AL123" s="82"/>
      <c r="AM123" s="82"/>
      <c r="AN123" s="82"/>
      <c r="AO123" s="82"/>
      <c r="AP123" s="82"/>
      <c r="AQ123" s="82"/>
      <c r="AR123" s="82"/>
      <c r="AS123" s="82"/>
      <c r="AT123" s="82"/>
      <c r="AU123" s="82"/>
      <c r="AV123" s="82"/>
      <c r="AW123" s="82"/>
      <c r="AX123" s="82"/>
      <c r="AY123" s="82"/>
      <c r="AZ123" s="82"/>
      <c r="BA123" s="82"/>
      <c r="BB123" s="82"/>
      <c r="BC123" s="82"/>
      <c r="BD123" s="82"/>
      <c r="BE123" s="82"/>
      <c r="BF123" s="82"/>
      <c r="BG123" s="82"/>
      <c r="BH123" s="82"/>
    </row>
    <row r="124" spans="1:60" s="40" customFormat="1" ht="35.25" customHeight="1">
      <c r="A124" s="74"/>
      <c r="B124" s="435" t="s">
        <v>4136</v>
      </c>
      <c r="C124" s="73" t="s">
        <v>3703</v>
      </c>
      <c r="D124" s="73" t="s">
        <v>4095</v>
      </c>
      <c r="E124" s="73" t="s">
        <v>4119</v>
      </c>
      <c r="F124" s="74">
        <v>100000351</v>
      </c>
      <c r="G124" s="75" t="s">
        <v>1077</v>
      </c>
      <c r="H124" s="74">
        <v>2</v>
      </c>
      <c r="I124" s="74" t="s">
        <v>778</v>
      </c>
      <c r="J124" s="80">
        <v>34720.17</v>
      </c>
      <c r="K124" s="81">
        <v>69440.34</v>
      </c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  <c r="AA124" s="82"/>
      <c r="AB124" s="82"/>
      <c r="AC124" s="82"/>
      <c r="AD124" s="82"/>
      <c r="AE124" s="82"/>
      <c r="AF124" s="82"/>
      <c r="AG124" s="82"/>
      <c r="AH124" s="82"/>
      <c r="AI124" s="82"/>
      <c r="AJ124" s="82"/>
      <c r="AK124" s="82"/>
      <c r="AL124" s="82"/>
      <c r="AM124" s="82"/>
      <c r="AN124" s="82"/>
      <c r="AO124" s="82"/>
      <c r="AP124" s="82"/>
      <c r="AQ124" s="82"/>
      <c r="AR124" s="82"/>
      <c r="AS124" s="82"/>
      <c r="AT124" s="82"/>
      <c r="AU124" s="82"/>
      <c r="AV124" s="82"/>
      <c r="AW124" s="82"/>
      <c r="AX124" s="82"/>
      <c r="AY124" s="82"/>
      <c r="AZ124" s="82"/>
      <c r="BA124" s="82"/>
      <c r="BB124" s="82"/>
      <c r="BC124" s="82"/>
      <c r="BD124" s="82"/>
      <c r="BE124" s="82"/>
      <c r="BF124" s="82"/>
      <c r="BG124" s="82"/>
      <c r="BH124" s="82"/>
    </row>
    <row r="125" spans="1:60" s="41" customFormat="1" ht="24.75" customHeight="1">
      <c r="A125" s="74"/>
      <c r="B125" s="435" t="s">
        <v>4136</v>
      </c>
      <c r="C125" s="73" t="s">
        <v>3703</v>
      </c>
      <c r="D125" s="73" t="s">
        <v>4095</v>
      </c>
      <c r="E125" s="73" t="s">
        <v>4119</v>
      </c>
      <c r="F125" s="74">
        <v>100000148</v>
      </c>
      <c r="G125" s="75" t="s">
        <v>2863</v>
      </c>
      <c r="H125" s="74">
        <v>5</v>
      </c>
      <c r="I125" s="74" t="s">
        <v>656</v>
      </c>
      <c r="J125" s="80">
        <v>48910.51</v>
      </c>
      <c r="K125" s="81">
        <v>244552.55</v>
      </c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  <c r="AA125" s="82"/>
      <c r="AB125" s="82"/>
      <c r="AC125" s="82"/>
      <c r="AD125" s="82"/>
      <c r="AE125" s="82"/>
      <c r="AF125" s="82"/>
      <c r="AG125" s="82"/>
      <c r="AH125" s="82"/>
      <c r="AI125" s="82"/>
      <c r="AJ125" s="82"/>
      <c r="AK125" s="82"/>
      <c r="AL125" s="82"/>
      <c r="AM125" s="82"/>
      <c r="AN125" s="82"/>
      <c r="AO125" s="82"/>
      <c r="AP125" s="82"/>
      <c r="AQ125" s="82"/>
      <c r="AR125" s="82"/>
      <c r="AS125" s="82"/>
      <c r="AT125" s="82"/>
      <c r="AU125" s="82"/>
      <c r="AV125" s="82"/>
      <c r="AW125" s="82"/>
      <c r="AX125" s="82"/>
      <c r="AY125" s="82"/>
      <c r="AZ125" s="82"/>
      <c r="BA125" s="82"/>
      <c r="BB125" s="82"/>
      <c r="BC125" s="82"/>
      <c r="BD125" s="82"/>
      <c r="BE125" s="82"/>
      <c r="BF125" s="82"/>
      <c r="BG125" s="82"/>
      <c r="BH125" s="82"/>
    </row>
    <row r="126" spans="1:60" s="40" customFormat="1" ht="25.5" customHeight="1">
      <c r="A126" s="74"/>
      <c r="B126" s="435" t="s">
        <v>4136</v>
      </c>
      <c r="C126" s="73" t="s">
        <v>3703</v>
      </c>
      <c r="D126" s="73" t="s">
        <v>4095</v>
      </c>
      <c r="E126" s="73" t="s">
        <v>4119</v>
      </c>
      <c r="F126" s="74">
        <v>100000760</v>
      </c>
      <c r="G126" s="75" t="s">
        <v>2538</v>
      </c>
      <c r="H126" s="74">
        <v>3</v>
      </c>
      <c r="I126" s="74" t="s">
        <v>631</v>
      </c>
      <c r="J126" s="80">
        <v>24200</v>
      </c>
      <c r="K126" s="81">
        <v>72600</v>
      </c>
    </row>
    <row r="127" spans="1:60" s="40" customFormat="1" ht="27" customHeight="1">
      <c r="A127" s="74"/>
      <c r="B127" s="435" t="s">
        <v>4136</v>
      </c>
      <c r="C127" s="73" t="s">
        <v>3703</v>
      </c>
      <c r="D127" s="73" t="s">
        <v>4095</v>
      </c>
      <c r="E127" s="73" t="s">
        <v>4119</v>
      </c>
      <c r="F127" s="74">
        <v>100000228</v>
      </c>
      <c r="G127" s="75" t="s">
        <v>371</v>
      </c>
      <c r="H127" s="74">
        <v>2</v>
      </c>
      <c r="I127" s="74" t="s">
        <v>631</v>
      </c>
      <c r="J127" s="80">
        <v>58525</v>
      </c>
      <c r="K127" s="81">
        <v>117050</v>
      </c>
    </row>
    <row r="128" spans="1:60" s="40" customFormat="1" ht="27" customHeight="1">
      <c r="A128" s="74"/>
      <c r="B128" s="435" t="s">
        <v>4136</v>
      </c>
      <c r="C128" s="73" t="s">
        <v>3703</v>
      </c>
      <c r="D128" s="73" t="s">
        <v>4095</v>
      </c>
      <c r="E128" s="73" t="s">
        <v>4119</v>
      </c>
      <c r="F128" s="74">
        <v>100000229</v>
      </c>
      <c r="G128" s="75" t="s">
        <v>1312</v>
      </c>
      <c r="H128" s="74">
        <v>2</v>
      </c>
      <c r="I128" s="74" t="s">
        <v>631</v>
      </c>
      <c r="J128" s="80">
        <v>65000</v>
      </c>
      <c r="K128" s="81">
        <v>130000</v>
      </c>
    </row>
    <row r="129" spans="1:11" s="40" customFormat="1" ht="27" customHeight="1">
      <c r="A129" s="74"/>
      <c r="B129" s="435" t="s">
        <v>4136</v>
      </c>
      <c r="C129" s="73" t="s">
        <v>3703</v>
      </c>
      <c r="D129" s="73" t="s">
        <v>4095</v>
      </c>
      <c r="E129" s="73" t="s">
        <v>4119</v>
      </c>
      <c r="F129" s="74">
        <v>100000430</v>
      </c>
      <c r="G129" s="75" t="s">
        <v>2979</v>
      </c>
      <c r="H129" s="74">
        <v>6</v>
      </c>
      <c r="I129" s="74" t="s">
        <v>631</v>
      </c>
      <c r="J129" s="80">
        <v>18069.89</v>
      </c>
      <c r="K129" s="81">
        <v>108419.34</v>
      </c>
    </row>
    <row r="130" spans="1:11" s="40" customFormat="1" ht="27" customHeight="1">
      <c r="A130" s="74"/>
      <c r="B130" s="435" t="s">
        <v>4136</v>
      </c>
      <c r="C130" s="73" t="s">
        <v>3703</v>
      </c>
      <c r="D130" s="73" t="s">
        <v>4095</v>
      </c>
      <c r="E130" s="73" t="s">
        <v>4119</v>
      </c>
      <c r="F130" s="74">
        <v>100000226</v>
      </c>
      <c r="G130" s="75" t="s">
        <v>445</v>
      </c>
      <c r="H130" s="74">
        <v>5</v>
      </c>
      <c r="I130" s="74" t="s">
        <v>778</v>
      </c>
      <c r="J130" s="80">
        <v>4421.8599999999997</v>
      </c>
      <c r="K130" s="81">
        <v>22109.3</v>
      </c>
    </row>
    <row r="131" spans="1:11" s="40" customFormat="1" ht="27" customHeight="1">
      <c r="A131" s="74"/>
      <c r="B131" s="435" t="s">
        <v>4136</v>
      </c>
      <c r="C131" s="73" t="s">
        <v>3703</v>
      </c>
      <c r="D131" s="73" t="s">
        <v>4095</v>
      </c>
      <c r="E131" s="73" t="s">
        <v>4119</v>
      </c>
      <c r="F131" s="74">
        <v>100000242</v>
      </c>
      <c r="G131" s="75" t="s">
        <v>1065</v>
      </c>
      <c r="H131" s="74">
        <v>3</v>
      </c>
      <c r="I131" s="74" t="s">
        <v>631</v>
      </c>
      <c r="J131" s="80">
        <v>3428.17</v>
      </c>
      <c r="K131" s="81">
        <v>10284.51</v>
      </c>
    </row>
    <row r="132" spans="1:11" s="40" customFormat="1" ht="27" customHeight="1">
      <c r="A132" s="74"/>
      <c r="B132" s="435" t="s">
        <v>4136</v>
      </c>
      <c r="C132" s="73" t="s">
        <v>3703</v>
      </c>
      <c r="D132" s="73" t="s">
        <v>4095</v>
      </c>
      <c r="E132" s="73" t="s">
        <v>4119</v>
      </c>
      <c r="F132" s="74">
        <v>100000338</v>
      </c>
      <c r="G132" s="75" t="s">
        <v>1073</v>
      </c>
      <c r="H132" s="74">
        <v>3</v>
      </c>
      <c r="I132" s="74" t="s">
        <v>1815</v>
      </c>
      <c r="J132" s="80">
        <v>26625</v>
      </c>
      <c r="K132" s="81">
        <v>79875</v>
      </c>
    </row>
    <row r="133" spans="1:11" s="40" customFormat="1" ht="27" customHeight="1">
      <c r="A133" s="74"/>
      <c r="B133" s="435" t="s">
        <v>4136</v>
      </c>
      <c r="C133" s="73" t="s">
        <v>3703</v>
      </c>
      <c r="D133" s="73" t="s">
        <v>4095</v>
      </c>
      <c r="E133" s="73" t="s">
        <v>4119</v>
      </c>
      <c r="F133" s="74">
        <v>100000225</v>
      </c>
      <c r="G133" s="75" t="s">
        <v>443</v>
      </c>
      <c r="H133" s="74">
        <v>200</v>
      </c>
      <c r="I133" s="74" t="s">
        <v>631</v>
      </c>
      <c r="J133" s="80">
        <v>1445.04</v>
      </c>
      <c r="K133" s="81">
        <v>289008</v>
      </c>
    </row>
    <row r="134" spans="1:11" s="40" customFormat="1" ht="34.5" customHeight="1">
      <c r="A134" s="74" t="s">
        <v>2883</v>
      </c>
      <c r="B134" s="435" t="s">
        <v>4136</v>
      </c>
      <c r="C134" s="73" t="s">
        <v>2882</v>
      </c>
      <c r="D134" s="73" t="s">
        <v>4090</v>
      </c>
      <c r="E134" s="73" t="s">
        <v>4091</v>
      </c>
      <c r="F134" s="71">
        <v>100002181</v>
      </c>
      <c r="G134" s="75" t="s">
        <v>2885</v>
      </c>
      <c r="H134" s="74">
        <v>1</v>
      </c>
      <c r="I134" s="74" t="s">
        <v>631</v>
      </c>
      <c r="J134" s="80">
        <v>20645625</v>
      </c>
      <c r="K134" s="81">
        <v>20645625</v>
      </c>
    </row>
    <row r="135" spans="1:11" s="40" customFormat="1" ht="33" customHeight="1">
      <c r="A135" s="74" t="s">
        <v>2883</v>
      </c>
      <c r="B135" s="435" t="s">
        <v>4136</v>
      </c>
      <c r="C135" s="73" t="s">
        <v>2882</v>
      </c>
      <c r="D135" s="73" t="s">
        <v>4090</v>
      </c>
      <c r="E135" s="73" t="s">
        <v>4091</v>
      </c>
      <c r="F135" s="74">
        <v>100002182</v>
      </c>
      <c r="G135" s="75" t="s">
        <v>2887</v>
      </c>
      <c r="H135" s="74">
        <v>1</v>
      </c>
      <c r="I135" s="74" t="s">
        <v>631</v>
      </c>
      <c r="J135" s="80">
        <v>26998125</v>
      </c>
      <c r="K135" s="81">
        <v>26998125</v>
      </c>
    </row>
    <row r="136" spans="1:11" s="40" customFormat="1" ht="33" customHeight="1">
      <c r="A136" s="74" t="s">
        <v>2883</v>
      </c>
      <c r="B136" s="435" t="s">
        <v>4136</v>
      </c>
      <c r="C136" s="73" t="s">
        <v>2882</v>
      </c>
      <c r="D136" s="73" t="s">
        <v>4090</v>
      </c>
      <c r="E136" s="73" t="s">
        <v>4091</v>
      </c>
      <c r="F136" s="74">
        <v>100002183</v>
      </c>
      <c r="G136" s="75" t="s">
        <v>2889</v>
      </c>
      <c r="H136" s="74">
        <v>1</v>
      </c>
      <c r="I136" s="74" t="s">
        <v>631</v>
      </c>
      <c r="J136" s="80">
        <v>31127250</v>
      </c>
      <c r="K136" s="81">
        <v>31127250</v>
      </c>
    </row>
    <row r="137" spans="1:11" s="40" customFormat="1" ht="33" customHeight="1">
      <c r="A137" s="74" t="s">
        <v>2883</v>
      </c>
      <c r="B137" s="435" t="s">
        <v>4136</v>
      </c>
      <c r="C137" s="73" t="s">
        <v>2882</v>
      </c>
      <c r="D137" s="73" t="s">
        <v>4090</v>
      </c>
      <c r="E137" s="73" t="s">
        <v>4091</v>
      </c>
      <c r="F137" s="74">
        <v>100002186</v>
      </c>
      <c r="G137" s="75" t="s">
        <v>2891</v>
      </c>
      <c r="H137" s="74">
        <v>1</v>
      </c>
      <c r="I137" s="74" t="s">
        <v>631</v>
      </c>
      <c r="J137" s="80">
        <v>43832250</v>
      </c>
      <c r="K137" s="81">
        <v>43832250</v>
      </c>
    </row>
    <row r="138" spans="1:11" s="40" customFormat="1" ht="33" customHeight="1">
      <c r="A138" s="74" t="s">
        <v>2883</v>
      </c>
      <c r="B138" s="435" t="s">
        <v>4136</v>
      </c>
      <c r="C138" s="73" t="s">
        <v>2882</v>
      </c>
      <c r="D138" s="73" t="s">
        <v>4090</v>
      </c>
      <c r="E138" s="73" t="s">
        <v>4091</v>
      </c>
      <c r="F138" s="74">
        <v>100002184</v>
      </c>
      <c r="G138" s="75" t="s">
        <v>2893</v>
      </c>
      <c r="H138" s="74">
        <v>1</v>
      </c>
      <c r="I138" s="74" t="s">
        <v>631</v>
      </c>
      <c r="J138" s="80">
        <v>32397750</v>
      </c>
      <c r="K138" s="81">
        <v>32397750</v>
      </c>
    </row>
    <row r="139" spans="1:11" s="40" customFormat="1" ht="33" customHeight="1">
      <c r="A139" s="74" t="s">
        <v>2883</v>
      </c>
      <c r="B139" s="435" t="s">
        <v>4136</v>
      </c>
      <c r="C139" s="73" t="s">
        <v>2882</v>
      </c>
      <c r="D139" s="73" t="s">
        <v>4090</v>
      </c>
      <c r="E139" s="73" t="s">
        <v>4091</v>
      </c>
      <c r="F139" s="74">
        <v>100002180</v>
      </c>
      <c r="G139" s="75" t="s">
        <v>2895</v>
      </c>
      <c r="H139" s="74">
        <v>1</v>
      </c>
      <c r="I139" s="74" t="s">
        <v>631</v>
      </c>
      <c r="J139" s="80">
        <v>18422250</v>
      </c>
      <c r="K139" s="81">
        <v>18422250</v>
      </c>
    </row>
    <row r="140" spans="1:11" s="40" customFormat="1" ht="33" customHeight="1">
      <c r="A140" s="74" t="s">
        <v>2883</v>
      </c>
      <c r="B140" s="435" t="s">
        <v>4136</v>
      </c>
      <c r="C140" s="73" t="s">
        <v>2882</v>
      </c>
      <c r="D140" s="73" t="s">
        <v>4090</v>
      </c>
      <c r="E140" s="73" t="s">
        <v>4091</v>
      </c>
      <c r="F140" s="74">
        <v>100002185</v>
      </c>
      <c r="G140" s="75" t="s">
        <v>2897</v>
      </c>
      <c r="H140" s="74">
        <v>1</v>
      </c>
      <c r="I140" s="74" t="s">
        <v>631</v>
      </c>
      <c r="J140" s="80">
        <v>36209250</v>
      </c>
      <c r="K140" s="81">
        <v>36209250</v>
      </c>
    </row>
    <row r="141" spans="1:11" s="40" customFormat="1" ht="27" customHeight="1">
      <c r="A141" s="74"/>
      <c r="B141" s="435" t="s">
        <v>4136</v>
      </c>
      <c r="C141" s="74" t="s">
        <v>3731</v>
      </c>
      <c r="D141" s="73" t="s">
        <v>4093</v>
      </c>
      <c r="E141" s="73" t="s">
        <v>4096</v>
      </c>
      <c r="F141" s="74">
        <v>100000781</v>
      </c>
      <c r="G141" s="75" t="s">
        <v>2750</v>
      </c>
      <c r="H141" s="74">
        <v>1</v>
      </c>
      <c r="I141" s="74" t="s">
        <v>631</v>
      </c>
      <c r="J141" s="80">
        <v>1265000</v>
      </c>
      <c r="K141" s="81">
        <v>1265000</v>
      </c>
    </row>
    <row r="142" spans="1:11" s="40" customFormat="1" ht="27" customHeight="1">
      <c r="A142" s="74" t="s">
        <v>3924</v>
      </c>
      <c r="B142" s="435" t="s">
        <v>4136</v>
      </c>
      <c r="C142" s="74" t="s">
        <v>3727</v>
      </c>
      <c r="D142" s="73" t="s">
        <v>4090</v>
      </c>
      <c r="E142" s="73" t="s">
        <v>4115</v>
      </c>
      <c r="F142" s="74">
        <v>100000816</v>
      </c>
      <c r="G142" s="75" t="s">
        <v>449</v>
      </c>
      <c r="H142" s="74">
        <v>1</v>
      </c>
      <c r="I142" s="74" t="s">
        <v>631</v>
      </c>
      <c r="J142" s="80">
        <v>39325</v>
      </c>
      <c r="K142" s="81">
        <v>39325</v>
      </c>
    </row>
    <row r="143" spans="1:11" s="40" customFormat="1" ht="35.25" customHeight="1">
      <c r="A143" s="74" t="s">
        <v>3925</v>
      </c>
      <c r="B143" s="435" t="s">
        <v>4136</v>
      </c>
      <c r="C143" s="74" t="s">
        <v>4139</v>
      </c>
      <c r="D143" s="73" t="s">
        <v>3933</v>
      </c>
      <c r="E143" s="73" t="s">
        <v>4125</v>
      </c>
      <c r="F143" s="74">
        <v>100000811</v>
      </c>
      <c r="G143" s="75" t="s">
        <v>3926</v>
      </c>
      <c r="H143" s="74">
        <v>1</v>
      </c>
      <c r="I143" s="74" t="s">
        <v>631</v>
      </c>
      <c r="J143" s="80">
        <v>42000</v>
      </c>
      <c r="K143" s="81">
        <v>42000</v>
      </c>
    </row>
    <row r="144" spans="1:11" s="40" customFormat="1" ht="42" customHeight="1">
      <c r="A144" s="74"/>
      <c r="B144" s="70" t="s">
        <v>4140</v>
      </c>
      <c r="C144" s="73" t="s">
        <v>1401</v>
      </c>
      <c r="D144" s="73" t="s">
        <v>4095</v>
      </c>
      <c r="E144" s="73" t="s">
        <v>4141</v>
      </c>
      <c r="F144" s="74">
        <v>100001679</v>
      </c>
      <c r="G144" s="75" t="s">
        <v>1406</v>
      </c>
      <c r="H144" s="74">
        <v>50</v>
      </c>
      <c r="I144" s="74" t="s">
        <v>631</v>
      </c>
      <c r="J144" s="80">
        <v>1206975</v>
      </c>
      <c r="K144" s="81">
        <v>60348750</v>
      </c>
    </row>
    <row r="145" spans="1:11" s="40" customFormat="1" ht="33" customHeight="1">
      <c r="A145" s="73" t="s">
        <v>3733</v>
      </c>
      <c r="B145" s="70" t="s">
        <v>4140</v>
      </c>
      <c r="C145" s="84" t="s">
        <v>3732</v>
      </c>
      <c r="D145" s="74" t="s">
        <v>4090</v>
      </c>
      <c r="E145" s="73" t="s">
        <v>4091</v>
      </c>
      <c r="F145" s="74">
        <v>100002224</v>
      </c>
      <c r="G145" s="75" t="s">
        <v>2718</v>
      </c>
      <c r="H145" s="74">
        <v>1</v>
      </c>
      <c r="I145" s="74" t="s">
        <v>631</v>
      </c>
      <c r="J145" s="80">
        <v>183150</v>
      </c>
      <c r="K145" s="81">
        <v>183150</v>
      </c>
    </row>
    <row r="146" spans="1:11" s="40" customFormat="1" ht="35.25" customHeight="1">
      <c r="A146" s="73" t="s">
        <v>3545</v>
      </c>
      <c r="B146" s="70" t="s">
        <v>4140</v>
      </c>
      <c r="C146" s="84" t="s">
        <v>3527</v>
      </c>
      <c r="D146" s="74" t="s">
        <v>4126</v>
      </c>
      <c r="E146" s="84" t="s">
        <v>4142</v>
      </c>
      <c r="F146" s="74">
        <v>100002970</v>
      </c>
      <c r="G146" s="75" t="s">
        <v>337</v>
      </c>
      <c r="H146" s="74">
        <v>3</v>
      </c>
      <c r="I146" s="74" t="s">
        <v>3336</v>
      </c>
      <c r="J146" s="80">
        <v>3696000</v>
      </c>
      <c r="K146" s="81">
        <v>11088000</v>
      </c>
    </row>
    <row r="147" spans="1:11" s="40" customFormat="1" ht="35.25" customHeight="1">
      <c r="A147" s="73" t="s">
        <v>3541</v>
      </c>
      <c r="B147" s="70" t="s">
        <v>4140</v>
      </c>
      <c r="C147" s="40" t="s">
        <v>3527</v>
      </c>
      <c r="D147" s="74" t="s">
        <v>4126</v>
      </c>
      <c r="E147" s="73" t="s">
        <v>4142</v>
      </c>
      <c r="F147" s="74">
        <v>100002970</v>
      </c>
      <c r="G147" s="75" t="s">
        <v>337</v>
      </c>
      <c r="H147" s="74">
        <v>3</v>
      </c>
      <c r="I147" s="74" t="s">
        <v>3336</v>
      </c>
      <c r="J147" s="80">
        <v>3696000</v>
      </c>
      <c r="K147" s="81">
        <v>11088000</v>
      </c>
    </row>
    <row r="148" spans="1:11" s="40" customFormat="1" ht="35.25" customHeight="1">
      <c r="A148" s="73" t="s">
        <v>3568</v>
      </c>
      <c r="B148" s="70" t="s">
        <v>4140</v>
      </c>
      <c r="C148" s="84" t="s">
        <v>3527</v>
      </c>
      <c r="D148" s="74" t="s">
        <v>4126</v>
      </c>
      <c r="E148" s="73" t="s">
        <v>4142</v>
      </c>
      <c r="F148" s="74">
        <v>100002970</v>
      </c>
      <c r="G148" s="75" t="s">
        <v>337</v>
      </c>
      <c r="H148" s="74">
        <v>3</v>
      </c>
      <c r="I148" s="74" t="s">
        <v>3336</v>
      </c>
      <c r="J148" s="80">
        <v>3696000</v>
      </c>
      <c r="K148" s="81">
        <v>11088000</v>
      </c>
    </row>
    <row r="149" spans="1:11" s="40" customFormat="1" ht="37.5" customHeight="1">
      <c r="A149" s="73" t="s">
        <v>3570</v>
      </c>
      <c r="B149" s="70" t="s">
        <v>4140</v>
      </c>
      <c r="C149" s="84" t="s">
        <v>3527</v>
      </c>
      <c r="D149" s="74" t="s">
        <v>4126</v>
      </c>
      <c r="E149" s="73" t="s">
        <v>4142</v>
      </c>
      <c r="F149" s="74">
        <v>100002970</v>
      </c>
      <c r="G149" s="75" t="s">
        <v>337</v>
      </c>
      <c r="H149" s="74">
        <v>2</v>
      </c>
      <c r="I149" s="74" t="s">
        <v>3336</v>
      </c>
      <c r="J149" s="80">
        <v>3696000</v>
      </c>
      <c r="K149" s="81">
        <v>7392000</v>
      </c>
    </row>
    <row r="150" spans="1:11" s="40" customFormat="1" ht="24.75" customHeight="1">
      <c r="A150" s="73">
        <v>1580</v>
      </c>
      <c r="B150" s="70" t="s">
        <v>4140</v>
      </c>
      <c r="C150" s="84" t="s">
        <v>1561</v>
      </c>
      <c r="D150" s="74" t="s">
        <v>4093</v>
      </c>
      <c r="E150" s="73" t="s">
        <v>4105</v>
      </c>
      <c r="F150" s="74">
        <v>100001934</v>
      </c>
      <c r="G150" s="75" t="s">
        <v>3986</v>
      </c>
      <c r="H150" s="74">
        <v>2</v>
      </c>
      <c r="I150" s="74" t="s">
        <v>1190</v>
      </c>
      <c r="J150" s="80">
        <v>7600000</v>
      </c>
      <c r="K150" s="81">
        <v>15200000</v>
      </c>
    </row>
    <row r="151" spans="1:11" s="40" customFormat="1" ht="35.25" customHeight="1">
      <c r="A151" s="73">
        <v>1209</v>
      </c>
      <c r="B151" s="70" t="s">
        <v>4140</v>
      </c>
      <c r="C151" s="84" t="s">
        <v>4143</v>
      </c>
      <c r="D151" s="74" t="s">
        <v>4090</v>
      </c>
      <c r="E151" s="73" t="s">
        <v>4091</v>
      </c>
      <c r="F151" s="74">
        <v>100000636</v>
      </c>
      <c r="G151" s="75" t="s">
        <v>4144</v>
      </c>
      <c r="H151" s="74">
        <v>6</v>
      </c>
      <c r="I151" s="74" t="s">
        <v>631</v>
      </c>
      <c r="J151" s="80">
        <v>5005000</v>
      </c>
      <c r="K151" s="81">
        <v>30030000</v>
      </c>
    </row>
    <row r="152" spans="1:11" s="40" customFormat="1" ht="35.25" customHeight="1">
      <c r="A152" s="73">
        <v>1209</v>
      </c>
      <c r="B152" s="70" t="s">
        <v>4140</v>
      </c>
      <c r="C152" s="84" t="s">
        <v>4143</v>
      </c>
      <c r="D152" s="74" t="s">
        <v>4090</v>
      </c>
      <c r="E152" s="73" t="s">
        <v>4091</v>
      </c>
      <c r="F152" s="74">
        <v>100000638</v>
      </c>
      <c r="G152" s="75" t="s">
        <v>4145</v>
      </c>
      <c r="H152" s="74">
        <v>6</v>
      </c>
      <c r="I152" s="74" t="s">
        <v>631</v>
      </c>
      <c r="J152" s="80">
        <v>1289200</v>
      </c>
      <c r="K152" s="81">
        <v>7735200</v>
      </c>
    </row>
    <row r="153" spans="1:11" s="40" customFormat="1" ht="32.25" customHeight="1">
      <c r="A153" s="73"/>
      <c r="B153" s="70" t="s">
        <v>4140</v>
      </c>
      <c r="C153" s="84" t="s">
        <v>3695</v>
      </c>
      <c r="D153" s="74" t="s">
        <v>4090</v>
      </c>
      <c r="E153" s="73" t="s">
        <v>4101</v>
      </c>
      <c r="F153" s="74">
        <v>100002505</v>
      </c>
      <c r="G153" s="75" t="s">
        <v>3229</v>
      </c>
      <c r="H153" s="74">
        <v>2</v>
      </c>
      <c r="I153" s="74" t="s">
        <v>631</v>
      </c>
      <c r="J153" s="80">
        <v>0</v>
      </c>
      <c r="K153" s="81">
        <v>0</v>
      </c>
    </row>
    <row r="154" spans="1:11" s="40" customFormat="1" ht="27" customHeight="1">
      <c r="A154" s="73"/>
      <c r="B154" s="85" t="s">
        <v>4146</v>
      </c>
      <c r="C154" s="84" t="s">
        <v>2751</v>
      </c>
      <c r="D154" s="74" t="s">
        <v>4093</v>
      </c>
      <c r="E154" s="73" t="s">
        <v>4129</v>
      </c>
      <c r="F154" s="74">
        <v>100002965</v>
      </c>
      <c r="G154" s="75" t="s">
        <v>2753</v>
      </c>
      <c r="H154" s="74">
        <v>1</v>
      </c>
      <c r="I154" s="74" t="s">
        <v>950</v>
      </c>
      <c r="J154" s="80">
        <v>2596000</v>
      </c>
      <c r="K154" s="81">
        <v>2596000</v>
      </c>
    </row>
    <row r="155" spans="1:11" s="40" customFormat="1" ht="27" customHeight="1">
      <c r="A155" s="73" t="s">
        <v>3726</v>
      </c>
      <c r="B155" s="85" t="s">
        <v>4146</v>
      </c>
      <c r="C155" s="84" t="s">
        <v>3725</v>
      </c>
      <c r="D155" s="74" t="s">
        <v>4107</v>
      </c>
      <c r="E155" s="73" t="s">
        <v>4108</v>
      </c>
      <c r="F155" s="74">
        <v>100000270</v>
      </c>
      <c r="G155" s="75" t="s">
        <v>679</v>
      </c>
      <c r="H155" s="74">
        <v>590</v>
      </c>
      <c r="I155" s="74" t="s">
        <v>669</v>
      </c>
      <c r="J155" s="80">
        <v>2250</v>
      </c>
      <c r="K155" s="81">
        <v>1327500</v>
      </c>
    </row>
    <row r="156" spans="1:11" s="40" customFormat="1" ht="27" customHeight="1">
      <c r="A156" s="73" t="s">
        <v>3726</v>
      </c>
      <c r="B156" s="85" t="s">
        <v>4146</v>
      </c>
      <c r="C156" s="84" t="s">
        <v>3725</v>
      </c>
      <c r="D156" s="74" t="s">
        <v>4107</v>
      </c>
      <c r="E156" s="73" t="s">
        <v>4108</v>
      </c>
      <c r="F156" s="74">
        <v>100000225</v>
      </c>
      <c r="G156" s="75" t="s">
        <v>443</v>
      </c>
      <c r="H156" s="74">
        <v>272</v>
      </c>
      <c r="I156" s="74" t="s">
        <v>631</v>
      </c>
      <c r="J156" s="80">
        <v>1445.04</v>
      </c>
      <c r="K156" s="81">
        <v>393050.88</v>
      </c>
    </row>
    <row r="157" spans="1:11" s="40" customFormat="1" ht="37.5" customHeight="1">
      <c r="A157" s="73" t="s">
        <v>3726</v>
      </c>
      <c r="B157" s="85" t="s">
        <v>4146</v>
      </c>
      <c r="C157" s="84" t="s">
        <v>3725</v>
      </c>
      <c r="D157" s="74" t="s">
        <v>4107</v>
      </c>
      <c r="E157" s="73" t="s">
        <v>4108</v>
      </c>
      <c r="F157" s="74">
        <v>100000440</v>
      </c>
      <c r="G157" s="75" t="s">
        <v>1638</v>
      </c>
      <c r="H157" s="74">
        <v>300</v>
      </c>
      <c r="I157" s="74" t="s">
        <v>631</v>
      </c>
      <c r="J157" s="80">
        <v>24712.54</v>
      </c>
      <c r="K157" s="81">
        <v>7413762</v>
      </c>
    </row>
    <row r="158" spans="1:11" s="40" customFormat="1" ht="27" customHeight="1">
      <c r="A158" s="73" t="s">
        <v>3726</v>
      </c>
      <c r="B158" s="85" t="s">
        <v>4146</v>
      </c>
      <c r="C158" s="84" t="s">
        <v>3725</v>
      </c>
      <c r="D158" s="74" t="s">
        <v>4107</v>
      </c>
      <c r="E158" s="73" t="s">
        <v>4108</v>
      </c>
      <c r="F158" s="74">
        <v>100000387</v>
      </c>
      <c r="G158" s="75" t="s">
        <v>1388</v>
      </c>
      <c r="H158" s="74">
        <v>1000</v>
      </c>
      <c r="I158" s="74" t="s">
        <v>669</v>
      </c>
      <c r="J158" s="80">
        <v>4000</v>
      </c>
      <c r="K158" s="81">
        <v>4000000</v>
      </c>
    </row>
    <row r="159" spans="1:11" s="40" customFormat="1" ht="27" customHeight="1">
      <c r="A159" s="73" t="s">
        <v>3718</v>
      </c>
      <c r="B159" s="85" t="s">
        <v>4146</v>
      </c>
      <c r="C159" s="84" t="s">
        <v>3717</v>
      </c>
      <c r="D159" s="74" t="s">
        <v>3932</v>
      </c>
      <c r="E159" s="73" t="s">
        <v>4089</v>
      </c>
      <c r="F159" s="74">
        <v>100000241</v>
      </c>
      <c r="G159" s="75" t="s">
        <v>1063</v>
      </c>
      <c r="H159" s="74">
        <v>2</v>
      </c>
      <c r="I159" s="74" t="s">
        <v>631</v>
      </c>
      <c r="J159" s="80">
        <v>21750</v>
      </c>
      <c r="K159" s="81">
        <v>43500</v>
      </c>
    </row>
    <row r="160" spans="1:11" s="40" customFormat="1" ht="35.25" customHeight="1">
      <c r="A160" s="73" t="s">
        <v>3718</v>
      </c>
      <c r="B160" s="85" t="s">
        <v>4146</v>
      </c>
      <c r="C160" s="84" t="s">
        <v>3717</v>
      </c>
      <c r="D160" s="74" t="s">
        <v>3932</v>
      </c>
      <c r="E160" s="73" t="s">
        <v>4089</v>
      </c>
      <c r="F160" s="74">
        <v>100001040</v>
      </c>
      <c r="G160" s="75" t="s">
        <v>446</v>
      </c>
      <c r="H160" s="74">
        <v>50</v>
      </c>
      <c r="I160" s="74" t="s">
        <v>631</v>
      </c>
      <c r="J160" s="80">
        <v>1733</v>
      </c>
      <c r="K160" s="81">
        <v>86650</v>
      </c>
    </row>
    <row r="161" spans="1:11" s="40" customFormat="1" ht="30.75" customHeight="1">
      <c r="A161" s="73" t="s">
        <v>3718</v>
      </c>
      <c r="B161" s="85" t="s">
        <v>4146</v>
      </c>
      <c r="C161" s="84" t="s">
        <v>3717</v>
      </c>
      <c r="D161" s="74" t="s">
        <v>3932</v>
      </c>
      <c r="E161" s="73" t="s">
        <v>4089</v>
      </c>
      <c r="F161" s="74">
        <v>100001959</v>
      </c>
      <c r="G161" s="75" t="s">
        <v>3722</v>
      </c>
      <c r="H161" s="74">
        <v>1</v>
      </c>
      <c r="I161" s="74" t="s">
        <v>3347</v>
      </c>
      <c r="J161" s="80">
        <v>232833.33</v>
      </c>
      <c r="K161" s="81">
        <v>232833.33</v>
      </c>
    </row>
    <row r="162" spans="1:11" s="40" customFormat="1" ht="27.75" customHeight="1">
      <c r="A162" s="73" t="s">
        <v>3718</v>
      </c>
      <c r="B162" s="85" t="s">
        <v>4146</v>
      </c>
      <c r="C162" s="84" t="s">
        <v>3717</v>
      </c>
      <c r="D162" s="74" t="s">
        <v>3932</v>
      </c>
      <c r="E162" s="73" t="s">
        <v>4089</v>
      </c>
      <c r="F162" s="74">
        <v>100002424</v>
      </c>
      <c r="G162" s="75" t="s">
        <v>3724</v>
      </c>
      <c r="H162" s="74">
        <v>6</v>
      </c>
      <c r="I162" s="74" t="s">
        <v>669</v>
      </c>
      <c r="J162" s="80">
        <v>343750</v>
      </c>
      <c r="K162" s="81">
        <v>2062500</v>
      </c>
    </row>
    <row r="163" spans="1:11" s="40" customFormat="1" ht="33" customHeight="1">
      <c r="A163" s="73"/>
      <c r="B163" s="85" t="s">
        <v>4146</v>
      </c>
      <c r="C163" s="84" t="s">
        <v>3697</v>
      </c>
      <c r="D163" s="74" t="s">
        <v>4093</v>
      </c>
      <c r="E163" s="73" t="s">
        <v>4129</v>
      </c>
      <c r="F163" s="74">
        <v>100000241</v>
      </c>
      <c r="G163" s="75" t="s">
        <v>1063</v>
      </c>
      <c r="H163" s="74">
        <v>2</v>
      </c>
      <c r="I163" s="74" t="s">
        <v>631</v>
      </c>
      <c r="J163" s="80">
        <v>21750</v>
      </c>
      <c r="K163" s="81">
        <v>43500</v>
      </c>
    </row>
    <row r="164" spans="1:11" s="40" customFormat="1" ht="27" customHeight="1">
      <c r="A164" s="73"/>
      <c r="B164" s="85" t="s">
        <v>4146</v>
      </c>
      <c r="C164" s="84" t="s">
        <v>3697</v>
      </c>
      <c r="D164" s="74" t="s">
        <v>4093</v>
      </c>
      <c r="E164" s="73" t="s">
        <v>4129</v>
      </c>
      <c r="F164" s="74">
        <v>100000342</v>
      </c>
      <c r="G164" s="75" t="s">
        <v>685</v>
      </c>
      <c r="H164" s="74">
        <v>1</v>
      </c>
      <c r="I164" s="74" t="s">
        <v>631</v>
      </c>
      <c r="J164" s="80">
        <v>71775</v>
      </c>
      <c r="K164" s="81">
        <v>71775</v>
      </c>
    </row>
    <row r="165" spans="1:11" s="40" customFormat="1" ht="27" customHeight="1">
      <c r="A165" s="73"/>
      <c r="B165" s="85" t="s">
        <v>4146</v>
      </c>
      <c r="C165" s="84" t="s">
        <v>3697</v>
      </c>
      <c r="D165" s="74" t="s">
        <v>4093</v>
      </c>
      <c r="E165" s="73" t="s">
        <v>4129</v>
      </c>
      <c r="F165" s="74">
        <v>100003091</v>
      </c>
      <c r="G165" s="75" t="s">
        <v>403</v>
      </c>
      <c r="H165" s="74">
        <v>50</v>
      </c>
      <c r="I165" s="74" t="s">
        <v>1861</v>
      </c>
      <c r="J165" s="80">
        <v>3465</v>
      </c>
      <c r="K165" s="81">
        <v>173250</v>
      </c>
    </row>
    <row r="166" spans="1:11" s="40" customFormat="1" ht="27" customHeight="1">
      <c r="A166" s="73"/>
      <c r="B166" s="85" t="s">
        <v>4146</v>
      </c>
      <c r="C166" s="84" t="s">
        <v>3697</v>
      </c>
      <c r="D166" s="74" t="s">
        <v>4093</v>
      </c>
      <c r="E166" s="73" t="s">
        <v>4129</v>
      </c>
      <c r="F166" s="74">
        <v>100000325</v>
      </c>
      <c r="G166" s="75" t="s">
        <v>1069</v>
      </c>
      <c r="H166" s="74">
        <v>1</v>
      </c>
      <c r="I166" s="74" t="s">
        <v>631</v>
      </c>
      <c r="J166" s="80">
        <v>183636.36</v>
      </c>
      <c r="K166" s="81">
        <v>183636.36</v>
      </c>
    </row>
    <row r="167" spans="1:11" s="40" customFormat="1" ht="29.25" customHeight="1">
      <c r="A167" s="73" t="s">
        <v>3698</v>
      </c>
      <c r="B167" s="85" t="s">
        <v>4146</v>
      </c>
      <c r="C167" s="84" t="s">
        <v>3697</v>
      </c>
      <c r="D167" s="74" t="s">
        <v>4093</v>
      </c>
      <c r="E167" s="73" t="s">
        <v>4129</v>
      </c>
      <c r="F167" s="74">
        <v>100000816</v>
      </c>
      <c r="G167" s="75" t="s">
        <v>449</v>
      </c>
      <c r="H167" s="74">
        <v>1</v>
      </c>
      <c r="I167" s="74" t="s">
        <v>631</v>
      </c>
      <c r="J167" s="80">
        <v>39325</v>
      </c>
      <c r="K167" s="81">
        <v>39325</v>
      </c>
    </row>
    <row r="168" spans="1:11" s="40" customFormat="1" ht="29.25" customHeight="1">
      <c r="A168" s="73" t="s">
        <v>3698</v>
      </c>
      <c r="B168" s="85" t="s">
        <v>4146</v>
      </c>
      <c r="C168" s="84" t="s">
        <v>3697</v>
      </c>
      <c r="D168" s="74" t="s">
        <v>4093</v>
      </c>
      <c r="E168" s="73" t="s">
        <v>4129</v>
      </c>
      <c r="F168" s="74">
        <v>100000817</v>
      </c>
      <c r="G168" s="75" t="s">
        <v>1492</v>
      </c>
      <c r="H168" s="74">
        <v>5</v>
      </c>
      <c r="I168" s="74" t="s">
        <v>631</v>
      </c>
      <c r="J168" s="80">
        <v>11880</v>
      </c>
      <c r="K168" s="81">
        <v>59400</v>
      </c>
    </row>
    <row r="169" spans="1:11" s="40" customFormat="1" ht="32.25" customHeight="1">
      <c r="A169" s="73"/>
      <c r="B169" s="85" t="s">
        <v>4147</v>
      </c>
      <c r="C169" s="73" t="s">
        <v>3204</v>
      </c>
      <c r="D169" s="69" t="s">
        <v>4117</v>
      </c>
      <c r="E169" s="84" t="s">
        <v>4148</v>
      </c>
      <c r="F169" s="74">
        <v>100002549</v>
      </c>
      <c r="G169" s="75" t="s">
        <v>3206</v>
      </c>
      <c r="H169" s="74">
        <v>3</v>
      </c>
      <c r="I169" s="74" t="s">
        <v>631</v>
      </c>
      <c r="J169" s="80">
        <v>0</v>
      </c>
      <c r="K169" s="81">
        <v>0</v>
      </c>
    </row>
    <row r="170" spans="1:11" s="40" customFormat="1" ht="24.75" customHeight="1">
      <c r="A170" s="73" t="s">
        <v>3701</v>
      </c>
      <c r="B170" s="85" t="s">
        <v>4147</v>
      </c>
      <c r="C170" s="73" t="s">
        <v>3697</v>
      </c>
      <c r="D170" s="74" t="s">
        <v>4090</v>
      </c>
      <c r="E170" s="73" t="s">
        <v>4101</v>
      </c>
      <c r="F170" s="74">
        <v>100000580</v>
      </c>
      <c r="G170" s="75" t="s">
        <v>1116</v>
      </c>
      <c r="H170" s="74">
        <v>10</v>
      </c>
      <c r="I170" s="74" t="s">
        <v>631</v>
      </c>
      <c r="J170" s="80">
        <v>11568.63</v>
      </c>
      <c r="K170" s="81">
        <v>115686.3</v>
      </c>
    </row>
    <row r="171" spans="1:11" s="40" customFormat="1" ht="33.75" customHeight="1">
      <c r="A171" s="73" t="s">
        <v>3701</v>
      </c>
      <c r="B171" s="85" t="s">
        <v>4147</v>
      </c>
      <c r="C171" s="84" t="s">
        <v>3697</v>
      </c>
      <c r="D171" s="69" t="s">
        <v>4090</v>
      </c>
      <c r="E171" s="73" t="s">
        <v>4101</v>
      </c>
      <c r="F171" s="74">
        <v>100000430</v>
      </c>
      <c r="G171" s="75" t="s">
        <v>2979</v>
      </c>
      <c r="H171" s="74">
        <v>10</v>
      </c>
      <c r="I171" s="74" t="s">
        <v>631</v>
      </c>
      <c r="J171" s="80">
        <v>18069.89</v>
      </c>
      <c r="K171" s="81">
        <v>180698.9</v>
      </c>
    </row>
    <row r="172" spans="1:11" s="40" customFormat="1" ht="27" customHeight="1">
      <c r="A172" s="73"/>
      <c r="B172" s="85" t="s">
        <v>4147</v>
      </c>
      <c r="C172" s="84" t="s">
        <v>3742</v>
      </c>
      <c r="D172" s="74" t="s">
        <v>4095</v>
      </c>
      <c r="E172" s="73" t="s">
        <v>4096</v>
      </c>
      <c r="F172" s="74">
        <v>100000757</v>
      </c>
      <c r="G172" s="75" t="s">
        <v>3744</v>
      </c>
      <c r="H172" s="74">
        <v>1</v>
      </c>
      <c r="I172" s="74" t="s">
        <v>631</v>
      </c>
      <c r="J172" s="80">
        <v>1615000</v>
      </c>
      <c r="K172" s="81">
        <v>1615000</v>
      </c>
    </row>
    <row r="173" spans="1:11" s="40" customFormat="1" ht="32.25" customHeight="1">
      <c r="A173" s="73" t="s">
        <v>3704</v>
      </c>
      <c r="B173" s="85" t="s">
        <v>4147</v>
      </c>
      <c r="C173" s="84" t="s">
        <v>3703</v>
      </c>
      <c r="D173" s="74" t="s">
        <v>4095</v>
      </c>
      <c r="E173" s="73" t="s">
        <v>4096</v>
      </c>
      <c r="F173" s="74">
        <v>100000308</v>
      </c>
      <c r="G173" s="75" t="s">
        <v>429</v>
      </c>
      <c r="H173" s="74">
        <v>2</v>
      </c>
      <c r="I173" s="74" t="s">
        <v>675</v>
      </c>
      <c r="J173" s="80">
        <v>925441</v>
      </c>
      <c r="K173" s="81">
        <v>1850882</v>
      </c>
    </row>
    <row r="174" spans="1:11" s="40" customFormat="1" ht="32.25" customHeight="1">
      <c r="A174" s="73" t="s">
        <v>3718</v>
      </c>
      <c r="B174" s="85" t="s">
        <v>4149</v>
      </c>
      <c r="C174" s="84" t="s">
        <v>3717</v>
      </c>
      <c r="D174" s="74" t="s">
        <v>3932</v>
      </c>
      <c r="E174" s="73" t="s">
        <v>4089</v>
      </c>
      <c r="F174" s="74">
        <v>100000662</v>
      </c>
      <c r="G174" s="75" t="s">
        <v>3720</v>
      </c>
      <c r="H174" s="74">
        <v>3</v>
      </c>
      <c r="I174" s="74" t="s">
        <v>710</v>
      </c>
      <c r="J174" s="80">
        <v>440000</v>
      </c>
      <c r="K174" s="81">
        <v>1320000</v>
      </c>
    </row>
    <row r="175" spans="1:11" s="40" customFormat="1" ht="32.25" customHeight="1">
      <c r="A175" s="73" t="s">
        <v>3718</v>
      </c>
      <c r="B175" s="85" t="s">
        <v>4149</v>
      </c>
      <c r="C175" s="84" t="s">
        <v>3717</v>
      </c>
      <c r="D175" s="74" t="s">
        <v>3932</v>
      </c>
      <c r="E175" s="73" t="s">
        <v>4089</v>
      </c>
      <c r="F175" s="74">
        <v>100000656</v>
      </c>
      <c r="G175" s="75" t="s">
        <v>2134</v>
      </c>
      <c r="H175" s="74">
        <v>2</v>
      </c>
      <c r="I175" s="74" t="s">
        <v>710</v>
      </c>
      <c r="J175" s="80">
        <v>553897.14</v>
      </c>
      <c r="K175" s="81">
        <v>1107794.28</v>
      </c>
    </row>
    <row r="176" spans="1:11" s="40" customFormat="1" ht="27" customHeight="1">
      <c r="A176" s="73"/>
      <c r="B176" s="85" t="s">
        <v>4149</v>
      </c>
      <c r="C176" s="84" t="s">
        <v>3750</v>
      </c>
      <c r="D176" s="74" t="s">
        <v>4095</v>
      </c>
      <c r="E176" s="73" t="s">
        <v>4150</v>
      </c>
      <c r="F176" s="74">
        <v>100000548</v>
      </c>
      <c r="G176" s="75" t="s">
        <v>3754</v>
      </c>
      <c r="H176" s="74">
        <v>1</v>
      </c>
      <c r="I176" s="74" t="s">
        <v>778</v>
      </c>
      <c r="J176" s="80">
        <v>84659546</v>
      </c>
      <c r="K176" s="81">
        <v>84659546</v>
      </c>
    </row>
    <row r="177" spans="1:60" s="40" customFormat="1" ht="27" customHeight="1">
      <c r="A177" s="73"/>
      <c r="B177" s="85" t="s">
        <v>4149</v>
      </c>
      <c r="C177" s="84" t="s">
        <v>3750</v>
      </c>
      <c r="D177" s="74" t="s">
        <v>4095</v>
      </c>
      <c r="E177" s="73" t="s">
        <v>4150</v>
      </c>
      <c r="F177" s="74">
        <v>100000549</v>
      </c>
      <c r="G177" s="75" t="s">
        <v>2279</v>
      </c>
      <c r="H177" s="74">
        <v>1</v>
      </c>
      <c r="I177" s="74" t="s">
        <v>631</v>
      </c>
      <c r="J177" s="80">
        <v>92366527</v>
      </c>
      <c r="K177" s="81">
        <v>92366527</v>
      </c>
    </row>
    <row r="178" spans="1:60" s="40" customFormat="1" ht="27" customHeight="1">
      <c r="A178" s="73"/>
      <c r="B178" s="85" t="s">
        <v>4149</v>
      </c>
      <c r="C178" s="84" t="s">
        <v>3750</v>
      </c>
      <c r="D178" s="74" t="s">
        <v>4095</v>
      </c>
      <c r="E178" s="73" t="s">
        <v>4150</v>
      </c>
      <c r="F178" s="74">
        <v>100000550</v>
      </c>
      <c r="G178" s="75" t="s">
        <v>3756</v>
      </c>
      <c r="H178" s="74">
        <v>1</v>
      </c>
      <c r="I178" s="74" t="s">
        <v>778</v>
      </c>
      <c r="J178" s="80">
        <v>107780489</v>
      </c>
      <c r="K178" s="81">
        <v>107780489</v>
      </c>
    </row>
    <row r="179" spans="1:60" s="40" customFormat="1" ht="32.25" customHeight="1">
      <c r="A179" s="73"/>
      <c r="B179" s="85" t="s">
        <v>4149</v>
      </c>
      <c r="C179" s="84" t="s">
        <v>3750</v>
      </c>
      <c r="D179" s="74" t="s">
        <v>4095</v>
      </c>
      <c r="E179" s="73" t="s">
        <v>4150</v>
      </c>
      <c r="F179" s="74">
        <v>100000547</v>
      </c>
      <c r="G179" s="75" t="s">
        <v>3752</v>
      </c>
      <c r="H179" s="74">
        <v>1</v>
      </c>
      <c r="I179" s="74" t="s">
        <v>631</v>
      </c>
      <c r="J179" s="80">
        <v>67318839</v>
      </c>
      <c r="K179" s="81">
        <v>67318839</v>
      </c>
    </row>
    <row r="180" spans="1:60" s="40" customFormat="1" ht="27" customHeight="1">
      <c r="A180" s="73"/>
      <c r="B180" s="85" t="s">
        <v>4149</v>
      </c>
      <c r="C180" s="84" t="s">
        <v>3757</v>
      </c>
      <c r="D180" s="74" t="s">
        <v>4102</v>
      </c>
      <c r="E180" s="73" t="s">
        <v>4137</v>
      </c>
      <c r="F180" s="74">
        <v>100002008</v>
      </c>
      <c r="G180" s="75" t="s">
        <v>3264</v>
      </c>
      <c r="H180" s="74">
        <v>1</v>
      </c>
      <c r="I180" s="74" t="s">
        <v>675</v>
      </c>
      <c r="J180" s="80">
        <v>3064050</v>
      </c>
      <c r="K180" s="81">
        <v>3064050</v>
      </c>
    </row>
    <row r="181" spans="1:60" s="40" customFormat="1" ht="33" customHeight="1">
      <c r="A181" s="73" t="s">
        <v>2813</v>
      </c>
      <c r="B181" s="85" t="s">
        <v>4151</v>
      </c>
      <c r="C181" s="84" t="s">
        <v>2812</v>
      </c>
      <c r="D181" s="74" t="s">
        <v>4102</v>
      </c>
      <c r="E181" s="73" t="s">
        <v>4137</v>
      </c>
      <c r="F181" s="74">
        <v>100002722</v>
      </c>
      <c r="G181" s="75" t="s">
        <v>2815</v>
      </c>
      <c r="H181" s="74">
        <v>30</v>
      </c>
      <c r="I181" s="74" t="s">
        <v>725</v>
      </c>
      <c r="J181" s="80">
        <v>23750</v>
      </c>
      <c r="K181" s="81">
        <v>712500</v>
      </c>
    </row>
    <row r="182" spans="1:60" s="40" customFormat="1" ht="67.5" customHeight="1">
      <c r="A182" s="73" t="s">
        <v>2741</v>
      </c>
      <c r="B182" s="85" t="s">
        <v>4151</v>
      </c>
      <c r="C182" s="84" t="s">
        <v>2740</v>
      </c>
      <c r="D182" s="74" t="s">
        <v>4090</v>
      </c>
      <c r="E182" s="73" t="s">
        <v>4101</v>
      </c>
      <c r="F182" s="74">
        <v>100001782</v>
      </c>
      <c r="G182" s="75" t="s">
        <v>2743</v>
      </c>
      <c r="H182" s="74">
        <v>4</v>
      </c>
      <c r="I182" s="74" t="s">
        <v>725</v>
      </c>
      <c r="J182" s="80">
        <v>2491000</v>
      </c>
      <c r="K182" s="81">
        <v>9964000</v>
      </c>
    </row>
    <row r="183" spans="1:60" s="40" customFormat="1" ht="24.75" customHeight="1">
      <c r="A183" s="73" t="s">
        <v>3736</v>
      </c>
      <c r="B183" s="85" t="s">
        <v>4152</v>
      </c>
      <c r="C183" s="84" t="s">
        <v>3735</v>
      </c>
      <c r="D183" s="74" t="s">
        <v>4090</v>
      </c>
      <c r="E183" s="73" t="s">
        <v>4115</v>
      </c>
      <c r="F183" s="74">
        <v>100000964</v>
      </c>
      <c r="G183" s="75" t="s">
        <v>3737</v>
      </c>
      <c r="H183" s="74">
        <v>2</v>
      </c>
      <c r="I183" s="74" t="s">
        <v>675</v>
      </c>
      <c r="J183" s="80">
        <v>4006200</v>
      </c>
      <c r="K183" s="81">
        <v>8012400</v>
      </c>
    </row>
    <row r="184" spans="1:60" s="40" customFormat="1" ht="24.75" customHeight="1">
      <c r="A184" s="73" t="s">
        <v>3736</v>
      </c>
      <c r="B184" s="85" t="s">
        <v>4152</v>
      </c>
      <c r="C184" s="84" t="s">
        <v>3735</v>
      </c>
      <c r="D184" s="74" t="s">
        <v>4090</v>
      </c>
      <c r="E184" s="73" t="s">
        <v>4115</v>
      </c>
      <c r="F184" s="74">
        <v>100000965</v>
      </c>
      <c r="G184" s="75" t="s">
        <v>3738</v>
      </c>
      <c r="H184" s="74">
        <v>2</v>
      </c>
      <c r="I184" s="74" t="s">
        <v>675</v>
      </c>
      <c r="J184" s="80">
        <v>5893800</v>
      </c>
      <c r="K184" s="81">
        <v>11787600</v>
      </c>
    </row>
    <row r="185" spans="1:60" s="41" customFormat="1" ht="24.75" customHeight="1">
      <c r="A185" s="73" t="s">
        <v>3736</v>
      </c>
      <c r="B185" s="85" t="s">
        <v>4152</v>
      </c>
      <c r="C185" s="84" t="s">
        <v>3735</v>
      </c>
      <c r="D185" s="74" t="s">
        <v>4090</v>
      </c>
      <c r="E185" s="73" t="s">
        <v>4115</v>
      </c>
      <c r="F185" s="74">
        <v>100000327</v>
      </c>
      <c r="G185" s="75" t="s">
        <v>3740</v>
      </c>
      <c r="H185" s="74">
        <v>3</v>
      </c>
      <c r="I185" s="74" t="s">
        <v>631</v>
      </c>
      <c r="J185" s="80">
        <v>53289.440000000002</v>
      </c>
      <c r="K185" s="81">
        <v>159868.32</v>
      </c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  <c r="AA185" s="82"/>
      <c r="AB185" s="82"/>
      <c r="AC185" s="82"/>
      <c r="AD185" s="82"/>
      <c r="AE185" s="82"/>
      <c r="AF185" s="82"/>
      <c r="AG185" s="82"/>
      <c r="AH185" s="82"/>
      <c r="AI185" s="82"/>
      <c r="AJ185" s="82"/>
      <c r="AK185" s="82"/>
      <c r="AL185" s="82"/>
      <c r="AM185" s="82"/>
      <c r="AN185" s="82"/>
      <c r="AO185" s="82"/>
      <c r="AP185" s="82"/>
      <c r="AQ185" s="82"/>
      <c r="AR185" s="82"/>
      <c r="AS185" s="82"/>
      <c r="AT185" s="82"/>
      <c r="AU185" s="82"/>
      <c r="AV185" s="82"/>
      <c r="AW185" s="82"/>
      <c r="AX185" s="82"/>
      <c r="AY185" s="82"/>
      <c r="AZ185" s="82"/>
      <c r="BA185" s="82"/>
      <c r="BB185" s="82"/>
      <c r="BC185" s="82"/>
      <c r="BD185" s="82"/>
      <c r="BE185" s="82"/>
      <c r="BF185" s="82"/>
      <c r="BG185" s="82"/>
      <c r="BH185" s="82"/>
    </row>
    <row r="186" spans="1:60" s="40" customFormat="1" ht="24.75" customHeight="1">
      <c r="A186" s="73" t="s">
        <v>3736</v>
      </c>
      <c r="B186" s="85" t="s">
        <v>4152</v>
      </c>
      <c r="C186" s="84" t="s">
        <v>3735</v>
      </c>
      <c r="D186" s="74" t="s">
        <v>4090</v>
      </c>
      <c r="E186" s="73" t="s">
        <v>4115</v>
      </c>
      <c r="F186" s="74">
        <v>100000208</v>
      </c>
      <c r="G186" s="75" t="s">
        <v>1591</v>
      </c>
      <c r="H186" s="74">
        <v>10</v>
      </c>
      <c r="I186" s="74" t="s">
        <v>631</v>
      </c>
      <c r="J186" s="80">
        <v>7500</v>
      </c>
      <c r="K186" s="81">
        <v>75000</v>
      </c>
    </row>
    <row r="187" spans="1:60" s="40" customFormat="1" ht="24.75" customHeight="1">
      <c r="A187" s="73" t="s">
        <v>3736</v>
      </c>
      <c r="B187" s="85" t="s">
        <v>4152</v>
      </c>
      <c r="C187" s="84" t="s">
        <v>3735</v>
      </c>
      <c r="D187" s="74" t="s">
        <v>4090</v>
      </c>
      <c r="E187" s="73" t="s">
        <v>4115</v>
      </c>
      <c r="F187" s="74">
        <v>100000221</v>
      </c>
      <c r="G187" s="75" t="s">
        <v>1092</v>
      </c>
      <c r="H187" s="74">
        <v>50</v>
      </c>
      <c r="I187" s="74" t="s">
        <v>656</v>
      </c>
      <c r="J187" s="80">
        <v>30513.86</v>
      </c>
      <c r="K187" s="81">
        <v>1525693</v>
      </c>
    </row>
    <row r="188" spans="1:60" s="40" customFormat="1" ht="35.25" customHeight="1">
      <c r="A188" s="73" t="s">
        <v>1187</v>
      </c>
      <c r="B188" s="85" t="s">
        <v>4152</v>
      </c>
      <c r="C188" s="84" t="s">
        <v>1186</v>
      </c>
      <c r="D188" s="74" t="s">
        <v>3933</v>
      </c>
      <c r="E188" s="73" t="s">
        <v>4153</v>
      </c>
      <c r="F188" s="74">
        <v>100002376</v>
      </c>
      <c r="G188" s="75" t="s">
        <v>1189</v>
      </c>
      <c r="H188" s="74">
        <v>2</v>
      </c>
      <c r="I188" s="436" t="s">
        <v>1190</v>
      </c>
      <c r="J188" s="80">
        <v>4393750</v>
      </c>
      <c r="K188" s="81">
        <v>8787500</v>
      </c>
    </row>
    <row r="189" spans="1:60" s="40" customFormat="1" ht="27" customHeight="1">
      <c r="A189" s="73"/>
      <c r="B189" s="85" t="s">
        <v>4152</v>
      </c>
      <c r="C189" s="84" t="s">
        <v>2583</v>
      </c>
      <c r="D189" s="74" t="s">
        <v>3933</v>
      </c>
      <c r="E189" s="73" t="s">
        <v>4153</v>
      </c>
      <c r="F189" s="74">
        <v>100001953</v>
      </c>
      <c r="G189" s="75" t="s">
        <v>3987</v>
      </c>
      <c r="H189" s="74">
        <v>2</v>
      </c>
      <c r="I189" s="74" t="s">
        <v>1190</v>
      </c>
      <c r="J189" s="80">
        <v>9025000</v>
      </c>
      <c r="K189" s="81">
        <v>18050000</v>
      </c>
    </row>
    <row r="190" spans="1:60" s="40" customFormat="1" ht="47.25" customHeight="1">
      <c r="A190" s="73"/>
      <c r="B190" s="85" t="s">
        <v>4152</v>
      </c>
      <c r="C190" s="84" t="s">
        <v>1561</v>
      </c>
      <c r="D190" s="74" t="s">
        <v>3933</v>
      </c>
      <c r="E190" s="73" t="s">
        <v>4153</v>
      </c>
      <c r="F190" s="74">
        <v>100001354</v>
      </c>
      <c r="G190" s="75" t="s">
        <v>1586</v>
      </c>
      <c r="H190" s="74">
        <v>1</v>
      </c>
      <c r="I190" s="74" t="s">
        <v>1190</v>
      </c>
      <c r="J190" s="80">
        <v>7566000</v>
      </c>
      <c r="K190" s="81">
        <v>7566000</v>
      </c>
    </row>
    <row r="191" spans="1:60" s="40" customFormat="1" ht="29.25" customHeight="1">
      <c r="A191" s="73"/>
      <c r="B191" s="85" t="s">
        <v>4154</v>
      </c>
      <c r="C191" s="84" t="s">
        <v>3734</v>
      </c>
      <c r="D191" s="74" t="s">
        <v>4090</v>
      </c>
      <c r="E191" s="73" t="s">
        <v>4104</v>
      </c>
      <c r="F191" s="74">
        <v>100000208</v>
      </c>
      <c r="G191" s="75" t="s">
        <v>1591</v>
      </c>
      <c r="H191" s="74">
        <v>2</v>
      </c>
      <c r="I191" s="74" t="s">
        <v>631</v>
      </c>
      <c r="J191" s="80">
        <v>7500</v>
      </c>
      <c r="K191" s="81">
        <v>7500</v>
      </c>
    </row>
    <row r="192" spans="1:60" s="40" customFormat="1" ht="29.25" customHeight="1">
      <c r="A192" s="73"/>
      <c r="B192" s="85" t="s">
        <v>4154</v>
      </c>
      <c r="C192" s="84" t="s">
        <v>3734</v>
      </c>
      <c r="D192" s="74" t="s">
        <v>4090</v>
      </c>
      <c r="E192" s="73" t="s">
        <v>4104</v>
      </c>
      <c r="F192" s="74">
        <v>100000236</v>
      </c>
      <c r="G192" s="75" t="s">
        <v>1055</v>
      </c>
      <c r="H192" s="74">
        <v>4</v>
      </c>
      <c r="I192" s="74" t="s">
        <v>631</v>
      </c>
      <c r="J192" s="80">
        <v>7425</v>
      </c>
      <c r="K192" s="81">
        <v>29700</v>
      </c>
    </row>
    <row r="193" spans="1:60" s="40" customFormat="1" ht="31.5" customHeight="1">
      <c r="A193" s="73"/>
      <c r="B193" s="85" t="s">
        <v>4154</v>
      </c>
      <c r="C193" s="84" t="s">
        <v>3641</v>
      </c>
      <c r="D193" s="74" t="s">
        <v>4093</v>
      </c>
      <c r="E193" s="73" t="s">
        <v>4129</v>
      </c>
      <c r="F193" s="74">
        <v>100000354</v>
      </c>
      <c r="G193" s="75" t="s">
        <v>3643</v>
      </c>
      <c r="H193" s="74">
        <v>30</v>
      </c>
      <c r="I193" s="74" t="s">
        <v>1861</v>
      </c>
      <c r="J193" s="80">
        <v>6600</v>
      </c>
      <c r="K193" s="81">
        <v>198000</v>
      </c>
    </row>
    <row r="194" spans="1:60" s="40" customFormat="1" ht="35.25" customHeight="1">
      <c r="A194" s="73"/>
      <c r="B194" s="85" t="s">
        <v>4154</v>
      </c>
      <c r="C194" s="84" t="s">
        <v>3641</v>
      </c>
      <c r="D194" s="74" t="s">
        <v>4093</v>
      </c>
      <c r="E194" s="73" t="s">
        <v>4129</v>
      </c>
      <c r="F194" s="74">
        <v>100000882</v>
      </c>
      <c r="G194" s="75" t="s">
        <v>1512</v>
      </c>
      <c r="H194" s="74">
        <v>1</v>
      </c>
      <c r="I194" s="74" t="s">
        <v>1011</v>
      </c>
      <c r="J194" s="80">
        <v>99275</v>
      </c>
      <c r="K194" s="81">
        <v>99275</v>
      </c>
    </row>
    <row r="195" spans="1:60" s="40" customFormat="1" ht="30.75" customHeight="1">
      <c r="A195" s="73"/>
      <c r="B195" s="85" t="s">
        <v>4154</v>
      </c>
      <c r="C195" s="84" t="s">
        <v>3672</v>
      </c>
      <c r="D195" s="74" t="s">
        <v>4090</v>
      </c>
      <c r="E195" s="73" t="s">
        <v>4091</v>
      </c>
      <c r="F195" s="74">
        <v>100000715</v>
      </c>
      <c r="G195" s="75" t="s">
        <v>394</v>
      </c>
      <c r="H195" s="74">
        <v>4</v>
      </c>
      <c r="I195" s="74" t="s">
        <v>631</v>
      </c>
      <c r="J195" s="80">
        <v>90750</v>
      </c>
      <c r="K195" s="81">
        <v>363000</v>
      </c>
    </row>
    <row r="196" spans="1:60" s="40" customFormat="1" ht="27" customHeight="1">
      <c r="A196" s="74"/>
      <c r="B196" s="85" t="s">
        <v>4154</v>
      </c>
      <c r="C196" s="84" t="s">
        <v>3476</v>
      </c>
      <c r="D196" s="74" t="s">
        <v>4095</v>
      </c>
      <c r="E196" s="73" t="s">
        <v>4096</v>
      </c>
      <c r="F196" s="74">
        <v>100002904</v>
      </c>
      <c r="G196" s="75" t="s">
        <v>3479</v>
      </c>
      <c r="H196" s="74">
        <v>1</v>
      </c>
      <c r="I196" s="74" t="s">
        <v>631</v>
      </c>
      <c r="J196" s="80">
        <v>3200000</v>
      </c>
      <c r="K196" s="81">
        <v>3200000</v>
      </c>
    </row>
    <row r="197" spans="1:60" s="41" customFormat="1" ht="26.25" customHeight="1">
      <c r="A197" s="74" t="s">
        <v>3477</v>
      </c>
      <c r="B197" s="85" t="s">
        <v>4154</v>
      </c>
      <c r="C197" s="84" t="s">
        <v>3476</v>
      </c>
      <c r="D197" s="74" t="s">
        <v>4095</v>
      </c>
      <c r="E197" s="73" t="s">
        <v>4096</v>
      </c>
      <c r="F197" s="74">
        <v>100002904</v>
      </c>
      <c r="G197" s="75" t="s">
        <v>3479</v>
      </c>
      <c r="H197" s="74">
        <v>1</v>
      </c>
      <c r="I197" s="74" t="s">
        <v>631</v>
      </c>
      <c r="J197" s="80">
        <v>3200000</v>
      </c>
      <c r="K197" s="81">
        <v>3200000</v>
      </c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  <c r="AA197" s="82"/>
      <c r="AB197" s="82"/>
      <c r="AC197" s="82"/>
      <c r="AD197" s="82"/>
      <c r="AE197" s="82"/>
      <c r="AF197" s="82"/>
      <c r="AG197" s="82"/>
      <c r="AH197" s="82"/>
      <c r="AI197" s="82"/>
      <c r="AJ197" s="82"/>
      <c r="AK197" s="82"/>
      <c r="AL197" s="82"/>
      <c r="AM197" s="82"/>
      <c r="AN197" s="82"/>
      <c r="AO197" s="82"/>
      <c r="AP197" s="82"/>
      <c r="AQ197" s="82"/>
      <c r="AR197" s="82"/>
      <c r="AS197" s="82"/>
      <c r="AT197" s="82"/>
      <c r="AU197" s="82"/>
      <c r="AV197" s="82"/>
      <c r="AW197" s="82"/>
      <c r="AX197" s="82"/>
      <c r="AY197" s="82"/>
      <c r="AZ197" s="82"/>
      <c r="BA197" s="82"/>
      <c r="BB197" s="82"/>
      <c r="BC197" s="82"/>
      <c r="BD197" s="82"/>
      <c r="BE197" s="82"/>
      <c r="BF197" s="82"/>
      <c r="BG197" s="82"/>
      <c r="BH197" s="82"/>
    </row>
    <row r="198" spans="1:60" s="40" customFormat="1" ht="27" customHeight="1">
      <c r="A198" s="74"/>
      <c r="B198" s="85" t="s">
        <v>4154</v>
      </c>
      <c r="C198" s="84" t="s">
        <v>3760</v>
      </c>
      <c r="D198" s="74" t="s">
        <v>4093</v>
      </c>
      <c r="E198" s="73" t="s">
        <v>4129</v>
      </c>
      <c r="F198" s="74">
        <v>100000609</v>
      </c>
      <c r="G198" s="75" t="s">
        <v>502</v>
      </c>
      <c r="H198" s="74">
        <v>29</v>
      </c>
      <c r="I198" s="74" t="s">
        <v>631</v>
      </c>
      <c r="J198" s="80">
        <v>22770</v>
      </c>
      <c r="K198" s="81">
        <v>660330</v>
      </c>
    </row>
    <row r="199" spans="1:60" s="40" customFormat="1" ht="33" customHeight="1">
      <c r="A199" s="69"/>
      <c r="B199" s="85" t="s">
        <v>4155</v>
      </c>
      <c r="C199" s="84" t="s">
        <v>3355</v>
      </c>
      <c r="D199" s="69" t="s">
        <v>4117</v>
      </c>
      <c r="E199" s="73" t="s">
        <v>4118</v>
      </c>
      <c r="F199" s="69">
        <v>100002368</v>
      </c>
      <c r="G199" s="75" t="s">
        <v>4120</v>
      </c>
      <c r="H199" s="74">
        <v>4</v>
      </c>
      <c r="I199" s="69" t="s">
        <v>631</v>
      </c>
      <c r="J199" s="81">
        <v>34866.67</v>
      </c>
      <c r="K199" s="81">
        <v>139466.68</v>
      </c>
    </row>
    <row r="200" spans="1:60" s="40" customFormat="1" ht="27.75" customHeight="1">
      <c r="A200" s="69" t="s">
        <v>3706</v>
      </c>
      <c r="B200" s="85" t="s">
        <v>4156</v>
      </c>
      <c r="C200" s="84" t="s">
        <v>3705</v>
      </c>
      <c r="D200" s="74" t="s">
        <v>3933</v>
      </c>
      <c r="E200" s="73" t="s">
        <v>4153</v>
      </c>
      <c r="F200" s="69">
        <v>100002899</v>
      </c>
      <c r="G200" s="75" t="s">
        <v>3625</v>
      </c>
      <c r="H200" s="74">
        <v>1</v>
      </c>
      <c r="I200" s="69" t="s">
        <v>631</v>
      </c>
      <c r="J200" s="81">
        <v>7000</v>
      </c>
      <c r="K200" s="81">
        <v>7000</v>
      </c>
    </row>
    <row r="201" spans="1:60" s="40" customFormat="1" ht="33" customHeight="1">
      <c r="A201" s="69" t="s">
        <v>3706</v>
      </c>
      <c r="B201" s="85" t="s">
        <v>4156</v>
      </c>
      <c r="C201" s="84" t="s">
        <v>3705</v>
      </c>
      <c r="D201" s="74" t="s">
        <v>3933</v>
      </c>
      <c r="E201" s="73" t="s">
        <v>4153</v>
      </c>
      <c r="F201" s="69">
        <v>100002376</v>
      </c>
      <c r="G201" s="75" t="s">
        <v>1189</v>
      </c>
      <c r="H201" s="74">
        <v>4</v>
      </c>
      <c r="I201" s="69" t="s">
        <v>1190</v>
      </c>
      <c r="J201" s="81">
        <v>4393750</v>
      </c>
      <c r="K201" s="81">
        <v>17575000</v>
      </c>
    </row>
    <row r="202" spans="1:60" s="40" customFormat="1" ht="27.75" customHeight="1">
      <c r="A202" s="69" t="s">
        <v>3706</v>
      </c>
      <c r="B202" s="85" t="s">
        <v>4156</v>
      </c>
      <c r="C202" s="84" t="s">
        <v>3705</v>
      </c>
      <c r="D202" s="74" t="s">
        <v>3933</v>
      </c>
      <c r="E202" s="73" t="s">
        <v>4153</v>
      </c>
      <c r="F202" s="69">
        <v>100000228</v>
      </c>
      <c r="G202" s="75" t="s">
        <v>371</v>
      </c>
      <c r="H202" s="74">
        <v>5</v>
      </c>
      <c r="I202" s="69" t="s">
        <v>631</v>
      </c>
      <c r="J202" s="81">
        <v>58525</v>
      </c>
      <c r="K202" s="81">
        <v>292625</v>
      </c>
    </row>
    <row r="203" spans="1:60" s="40" customFormat="1" ht="27.75" customHeight="1">
      <c r="A203" s="69" t="s">
        <v>3706</v>
      </c>
      <c r="B203" s="85" t="s">
        <v>4156</v>
      </c>
      <c r="C203" s="84" t="s">
        <v>3705</v>
      </c>
      <c r="D203" s="74" t="s">
        <v>3933</v>
      </c>
      <c r="E203" s="73" t="s">
        <v>4153</v>
      </c>
      <c r="F203" s="69">
        <v>100000237</v>
      </c>
      <c r="G203" s="75" t="s">
        <v>1057</v>
      </c>
      <c r="H203" s="74">
        <v>5</v>
      </c>
      <c r="I203" s="69" t="s">
        <v>631</v>
      </c>
      <c r="J203" s="81">
        <v>10291.67</v>
      </c>
      <c r="K203" s="81">
        <v>51458.35</v>
      </c>
    </row>
    <row r="204" spans="1:60" s="40" customFormat="1" ht="27.75" customHeight="1">
      <c r="A204" s="69" t="s">
        <v>3706</v>
      </c>
      <c r="B204" s="85" t="s">
        <v>4156</v>
      </c>
      <c r="C204" s="84" t="s">
        <v>3705</v>
      </c>
      <c r="D204" s="74" t="s">
        <v>3933</v>
      </c>
      <c r="E204" s="73" t="s">
        <v>4153</v>
      </c>
      <c r="F204" s="69">
        <v>100000182</v>
      </c>
      <c r="G204" s="75" t="s">
        <v>1326</v>
      </c>
      <c r="H204" s="74">
        <v>1</v>
      </c>
      <c r="I204" s="69" t="s">
        <v>710</v>
      </c>
      <c r="J204" s="81">
        <v>37125</v>
      </c>
      <c r="K204" s="81">
        <v>37125</v>
      </c>
    </row>
    <row r="205" spans="1:60" s="40" customFormat="1" ht="27.75" customHeight="1">
      <c r="A205" s="69" t="s">
        <v>3706</v>
      </c>
      <c r="B205" s="85" t="s">
        <v>4156</v>
      </c>
      <c r="C205" s="84" t="s">
        <v>3705</v>
      </c>
      <c r="D205" s="74" t="s">
        <v>3933</v>
      </c>
      <c r="E205" s="73" t="s">
        <v>4153</v>
      </c>
      <c r="F205" s="69">
        <v>100001545</v>
      </c>
      <c r="G205" s="75" t="s">
        <v>3708</v>
      </c>
      <c r="H205" s="74">
        <v>1</v>
      </c>
      <c r="I205" s="69" t="s">
        <v>710</v>
      </c>
      <c r="J205" s="81">
        <v>50000</v>
      </c>
      <c r="K205" s="81">
        <v>50000</v>
      </c>
    </row>
    <row r="206" spans="1:60" s="40" customFormat="1" ht="37.5" customHeight="1">
      <c r="A206" s="72" t="s">
        <v>3709</v>
      </c>
      <c r="B206" s="85" t="s">
        <v>4156</v>
      </c>
      <c r="C206" s="69" t="s">
        <v>3705</v>
      </c>
      <c r="D206" s="69" t="s">
        <v>3933</v>
      </c>
      <c r="E206" s="72" t="s">
        <v>4116</v>
      </c>
      <c r="F206" s="69">
        <v>100000651</v>
      </c>
      <c r="G206" s="75" t="s">
        <v>3710</v>
      </c>
      <c r="H206" s="74">
        <v>10</v>
      </c>
      <c r="I206" s="69" t="s">
        <v>631</v>
      </c>
      <c r="J206" s="81">
        <v>950000</v>
      </c>
      <c r="K206" s="81">
        <v>9500000</v>
      </c>
    </row>
    <row r="207" spans="1:60" s="40" customFormat="1" ht="27" customHeight="1">
      <c r="A207" s="69" t="s">
        <v>3741</v>
      </c>
      <c r="B207" s="85" t="s">
        <v>4156</v>
      </c>
      <c r="C207" s="40" t="s">
        <v>3735</v>
      </c>
      <c r="D207" s="69" t="s">
        <v>4093</v>
      </c>
      <c r="E207" s="72" t="s">
        <v>4105</v>
      </c>
      <c r="F207" s="69">
        <v>100000327</v>
      </c>
      <c r="G207" s="75" t="s">
        <v>3740</v>
      </c>
      <c r="H207" s="74">
        <v>4</v>
      </c>
      <c r="I207" s="69" t="s">
        <v>631</v>
      </c>
      <c r="J207" s="81">
        <v>53289.440000000002</v>
      </c>
      <c r="K207" s="81">
        <v>213157.76000000001</v>
      </c>
    </row>
    <row r="208" spans="1:60" s="40" customFormat="1" ht="22.5" customHeight="1">
      <c r="B208" s="85" t="s">
        <v>4157</v>
      </c>
      <c r="C208" s="69" t="s">
        <v>3758</v>
      </c>
      <c r="D208" s="69" t="s">
        <v>4093</v>
      </c>
      <c r="E208" s="72" t="s">
        <v>4129</v>
      </c>
      <c r="F208" s="69">
        <v>100000609</v>
      </c>
      <c r="G208" s="75" t="s">
        <v>502</v>
      </c>
      <c r="H208" s="74">
        <v>72</v>
      </c>
      <c r="I208" s="69" t="s">
        <v>631</v>
      </c>
      <c r="J208" s="81">
        <v>13200</v>
      </c>
      <c r="K208" s="81">
        <v>950400</v>
      </c>
    </row>
    <row r="209" spans="1:60" s="41" customFormat="1" ht="27" customHeight="1">
      <c r="A209" s="69"/>
      <c r="B209" s="85" t="s">
        <v>4157</v>
      </c>
      <c r="C209" s="40" t="s">
        <v>3759</v>
      </c>
      <c r="D209" s="69" t="s">
        <v>4093</v>
      </c>
      <c r="E209" s="72" t="s">
        <v>4129</v>
      </c>
      <c r="F209" s="69">
        <v>100000222</v>
      </c>
      <c r="G209" s="75" t="s">
        <v>681</v>
      </c>
      <c r="H209" s="74">
        <v>25</v>
      </c>
      <c r="I209" s="69" t="s">
        <v>656</v>
      </c>
      <c r="J209" s="81">
        <v>10169.39</v>
      </c>
      <c r="K209" s="81">
        <v>254234.75</v>
      </c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  <c r="AA209" s="82"/>
      <c r="AB209" s="82"/>
      <c r="AC209" s="82"/>
      <c r="AD209" s="82"/>
      <c r="AE209" s="82"/>
      <c r="AF209" s="82"/>
      <c r="AG209" s="82"/>
      <c r="AH209" s="82"/>
      <c r="AI209" s="82"/>
      <c r="AJ209" s="82"/>
      <c r="AK209" s="82"/>
      <c r="AL209" s="82"/>
      <c r="AM209" s="82"/>
      <c r="AN209" s="82"/>
      <c r="AO209" s="82"/>
      <c r="AP209" s="82"/>
      <c r="AQ209" s="82"/>
      <c r="AR209" s="82"/>
      <c r="AS209" s="82"/>
      <c r="AT209" s="82"/>
      <c r="AU209" s="82"/>
      <c r="AV209" s="82"/>
      <c r="AW209" s="82"/>
      <c r="AX209" s="82"/>
      <c r="AY209" s="82"/>
      <c r="AZ209" s="82"/>
      <c r="BA209" s="82"/>
      <c r="BB209" s="82"/>
      <c r="BC209" s="82"/>
      <c r="BD209" s="82"/>
      <c r="BE209" s="82"/>
      <c r="BF209" s="82"/>
      <c r="BG209" s="82"/>
      <c r="BH209" s="82"/>
    </row>
    <row r="210" spans="1:60" s="40" customFormat="1" ht="35.25" customHeight="1">
      <c r="A210" s="69"/>
      <c r="B210" s="85" t="s">
        <v>4157</v>
      </c>
      <c r="C210" s="40" t="s">
        <v>3759</v>
      </c>
      <c r="D210" s="69" t="s">
        <v>4093</v>
      </c>
      <c r="E210" s="72" t="s">
        <v>4129</v>
      </c>
      <c r="F210" s="69">
        <v>100000226</v>
      </c>
      <c r="G210" s="75" t="s">
        <v>445</v>
      </c>
      <c r="H210" s="74">
        <v>4</v>
      </c>
      <c r="I210" s="69" t="s">
        <v>778</v>
      </c>
      <c r="J210" s="81">
        <v>2677.67</v>
      </c>
      <c r="K210" s="81">
        <v>10710.68</v>
      </c>
    </row>
    <row r="211" spans="1:60" s="41" customFormat="1" ht="32.25" customHeight="1">
      <c r="A211" s="69"/>
      <c r="B211" s="85" t="s">
        <v>4157</v>
      </c>
      <c r="C211" s="40" t="s">
        <v>3057</v>
      </c>
      <c r="D211" s="69" t="s">
        <v>4093</v>
      </c>
      <c r="E211" s="72" t="s">
        <v>4129</v>
      </c>
      <c r="F211" s="69">
        <v>100002719</v>
      </c>
      <c r="G211" s="75" t="s">
        <v>463</v>
      </c>
      <c r="H211" s="74">
        <v>50</v>
      </c>
      <c r="I211" s="69" t="s">
        <v>725</v>
      </c>
      <c r="J211" s="81">
        <v>1265</v>
      </c>
      <c r="K211" s="81">
        <v>63250</v>
      </c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  <c r="AA211" s="82"/>
      <c r="AB211" s="82"/>
      <c r="AC211" s="82"/>
      <c r="AD211" s="82"/>
      <c r="AE211" s="82"/>
      <c r="AF211" s="82"/>
      <c r="AG211" s="82"/>
      <c r="AH211" s="82"/>
      <c r="AI211" s="82"/>
      <c r="AJ211" s="82"/>
      <c r="AK211" s="82"/>
      <c r="AL211" s="82"/>
      <c r="AM211" s="82"/>
      <c r="AN211" s="82"/>
      <c r="AO211" s="82"/>
      <c r="AP211" s="82"/>
      <c r="AQ211" s="82"/>
      <c r="AR211" s="82"/>
      <c r="AS211" s="82"/>
      <c r="AT211" s="82"/>
      <c r="AU211" s="82"/>
      <c r="AV211" s="82"/>
      <c r="AW211" s="82"/>
      <c r="AX211" s="82"/>
      <c r="AY211" s="82"/>
      <c r="AZ211" s="82"/>
      <c r="BA211" s="82"/>
      <c r="BB211" s="82"/>
      <c r="BC211" s="82"/>
      <c r="BD211" s="82"/>
      <c r="BE211" s="82"/>
      <c r="BF211" s="82"/>
      <c r="BG211" s="82"/>
      <c r="BH211" s="82"/>
    </row>
    <row r="212" spans="1:60" s="41" customFormat="1" ht="33" customHeight="1">
      <c r="A212" s="69" t="s">
        <v>4158</v>
      </c>
      <c r="B212" s="85" t="s">
        <v>4157</v>
      </c>
      <c r="C212" s="40" t="s">
        <v>2561</v>
      </c>
      <c r="D212" s="74" t="s">
        <v>4090</v>
      </c>
      <c r="E212" s="71" t="s">
        <v>4115</v>
      </c>
      <c r="F212" s="69">
        <v>100000226</v>
      </c>
      <c r="G212" s="75" t="s">
        <v>445</v>
      </c>
      <c r="H212" s="74">
        <v>8</v>
      </c>
      <c r="I212" s="69" t="s">
        <v>778</v>
      </c>
      <c r="J212" s="81">
        <v>2677.67</v>
      </c>
      <c r="K212" s="81">
        <v>21421.360000000001</v>
      </c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  <c r="AA212" s="82"/>
      <c r="AB212" s="82"/>
      <c r="AC212" s="82"/>
      <c r="AD212" s="82"/>
      <c r="AE212" s="82"/>
      <c r="AF212" s="82"/>
      <c r="AG212" s="82"/>
      <c r="AH212" s="82"/>
      <c r="AI212" s="82"/>
      <c r="AJ212" s="82"/>
      <c r="AK212" s="82"/>
      <c r="AL212" s="82"/>
      <c r="AM212" s="82"/>
      <c r="AN212" s="82"/>
      <c r="AO212" s="82"/>
      <c r="AP212" s="82"/>
      <c r="AQ212" s="82"/>
      <c r="AR212" s="82"/>
      <c r="AS212" s="82"/>
      <c r="AT212" s="82"/>
      <c r="AU212" s="82"/>
      <c r="AV212" s="82"/>
      <c r="AW212" s="82"/>
      <c r="AX212" s="82"/>
      <c r="AY212" s="82"/>
      <c r="AZ212" s="82"/>
      <c r="BA212" s="82"/>
      <c r="BB212" s="82"/>
      <c r="BC212" s="82"/>
      <c r="BD212" s="82"/>
      <c r="BE212" s="82"/>
      <c r="BF212" s="82"/>
      <c r="BG212" s="82"/>
      <c r="BH212" s="82"/>
    </row>
    <row r="213" spans="1:60" s="41" customFormat="1" ht="35.25" customHeight="1">
      <c r="A213" s="69"/>
      <c r="B213" s="85" t="s">
        <v>4159</v>
      </c>
      <c r="C213" s="40" t="s">
        <v>4160</v>
      </c>
      <c r="D213" s="69" t="s">
        <v>4093</v>
      </c>
      <c r="E213" s="71" t="s">
        <v>4129</v>
      </c>
      <c r="F213" s="69">
        <v>100001964</v>
      </c>
      <c r="G213" s="75" t="s">
        <v>4161</v>
      </c>
      <c r="H213" s="74">
        <v>2</v>
      </c>
      <c r="I213" s="69" t="s">
        <v>631</v>
      </c>
      <c r="J213" s="81">
        <v>225000</v>
      </c>
      <c r="K213" s="81">
        <v>450000</v>
      </c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  <c r="AA213" s="82"/>
      <c r="AB213" s="82"/>
      <c r="AC213" s="82"/>
      <c r="AD213" s="82"/>
      <c r="AE213" s="82"/>
      <c r="AF213" s="82"/>
      <c r="AG213" s="82"/>
      <c r="AH213" s="82"/>
      <c r="AI213" s="82"/>
      <c r="AJ213" s="82"/>
      <c r="AK213" s="82"/>
      <c r="AL213" s="82"/>
      <c r="AM213" s="82"/>
      <c r="AN213" s="82"/>
      <c r="AO213" s="82"/>
      <c r="AP213" s="82"/>
      <c r="AQ213" s="82"/>
      <c r="AR213" s="82"/>
      <c r="AS213" s="82"/>
      <c r="AT213" s="82"/>
      <c r="AU213" s="82"/>
      <c r="AV213" s="82"/>
      <c r="AW213" s="82"/>
      <c r="AX213" s="82"/>
      <c r="AY213" s="82"/>
      <c r="AZ213" s="82"/>
      <c r="BA213" s="82"/>
      <c r="BB213" s="82"/>
      <c r="BC213" s="82"/>
      <c r="BD213" s="82"/>
      <c r="BE213" s="82"/>
      <c r="BF213" s="82"/>
      <c r="BG213" s="82"/>
      <c r="BH213" s="82"/>
    </row>
    <row r="214" spans="1:60" s="41" customFormat="1" ht="30.75" customHeight="1">
      <c r="A214" s="69"/>
      <c r="B214" s="70" t="s">
        <v>4159</v>
      </c>
      <c r="C214" s="40" t="s">
        <v>4160</v>
      </c>
      <c r="D214" s="69" t="s">
        <v>4093</v>
      </c>
      <c r="E214" s="71" t="s">
        <v>4129</v>
      </c>
      <c r="F214" s="69">
        <v>100001963</v>
      </c>
      <c r="G214" s="75" t="s">
        <v>4162</v>
      </c>
      <c r="H214" s="74">
        <v>2</v>
      </c>
      <c r="I214" s="69" t="s">
        <v>631</v>
      </c>
      <c r="J214" s="81">
        <v>270000</v>
      </c>
      <c r="K214" s="81">
        <v>540000</v>
      </c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  <c r="AA214" s="82"/>
      <c r="AB214" s="82"/>
      <c r="AC214" s="82"/>
      <c r="AD214" s="82"/>
      <c r="AE214" s="82"/>
      <c r="AF214" s="82"/>
      <c r="AG214" s="82"/>
      <c r="AH214" s="82"/>
      <c r="AI214" s="82"/>
      <c r="AJ214" s="82"/>
      <c r="AK214" s="82"/>
      <c r="AL214" s="82"/>
      <c r="AM214" s="82"/>
      <c r="AN214" s="82"/>
      <c r="AO214" s="82"/>
      <c r="AP214" s="82"/>
      <c r="AQ214" s="82"/>
      <c r="AR214" s="82"/>
      <c r="AS214" s="82"/>
      <c r="AT214" s="82"/>
      <c r="AU214" s="82"/>
      <c r="AV214" s="82"/>
      <c r="AW214" s="82"/>
      <c r="AX214" s="82"/>
      <c r="AY214" s="82"/>
      <c r="AZ214" s="82"/>
      <c r="BA214" s="82"/>
      <c r="BB214" s="82"/>
      <c r="BC214" s="82"/>
      <c r="BD214" s="82"/>
      <c r="BE214" s="82"/>
      <c r="BF214" s="82"/>
      <c r="BG214" s="82"/>
      <c r="BH214" s="82"/>
    </row>
    <row r="215" spans="1:60" s="43" customFormat="1" ht="16.5" customHeight="1">
      <c r="A215" s="1337" t="s">
        <v>4163</v>
      </c>
      <c r="B215" s="1338"/>
      <c r="C215" s="1338"/>
      <c r="D215" s="1338"/>
      <c r="E215" s="1338"/>
      <c r="F215" s="1338"/>
      <c r="G215" s="1338"/>
      <c r="H215" s="1338"/>
      <c r="I215" s="1338"/>
      <c r="J215" s="1339"/>
      <c r="K215" s="110">
        <f>SUM(K9:K214)</f>
        <v>1648523968.1599998</v>
      </c>
    </row>
    <row r="216" spans="1:60" s="44" customFormat="1">
      <c r="A216" s="86"/>
      <c r="B216" s="87"/>
      <c r="C216" s="88"/>
      <c r="D216" s="89"/>
      <c r="E216" s="89"/>
      <c r="F216" s="90"/>
      <c r="G216" s="91"/>
      <c r="H216" s="92"/>
      <c r="I216" s="86"/>
      <c r="J216" s="86"/>
      <c r="K216" s="111"/>
    </row>
    <row r="217" spans="1:60" s="45" customFormat="1" ht="15">
      <c r="A217" s="1340" t="s">
        <v>4073</v>
      </c>
      <c r="B217" s="1340"/>
      <c r="C217" s="1340"/>
      <c r="D217" s="93"/>
      <c r="E217" s="93" t="str">
        <f t="shared" ref="E217:E221" si="0">IF(D217="LAB","SYAHRIZAL",IF(D217="HAR-MECH","MULYADI",IF(D217="HAR-ELECT","BUDI MURIANTO",IF(D217="HAR-INS","IKHWAN FIRDAUS",IF(D217="WORKSHOP","H.MULYADI","")))))</f>
        <v/>
      </c>
      <c r="F217" s="94"/>
      <c r="G217" s="95"/>
      <c r="H217" s="96"/>
      <c r="I217" s="112" t="s">
        <v>4074</v>
      </c>
      <c r="J217" s="113"/>
      <c r="K217" s="114"/>
    </row>
    <row r="218" spans="1:60" s="46" customFormat="1" ht="15">
      <c r="A218" s="1340" t="s">
        <v>4075</v>
      </c>
      <c r="B218" s="1340"/>
      <c r="C218" s="1340"/>
      <c r="D218" s="93"/>
      <c r="E218" s="97"/>
      <c r="F218" s="94"/>
      <c r="G218" s="95"/>
      <c r="H218" s="98"/>
      <c r="I218" s="93" t="s">
        <v>4076</v>
      </c>
      <c r="J218" s="98"/>
      <c r="K218" s="114"/>
    </row>
    <row r="219" spans="1:60" s="46" customFormat="1" ht="15">
      <c r="A219" s="99"/>
      <c r="B219" s="100"/>
      <c r="C219" s="101"/>
      <c r="D219" s="93"/>
      <c r="E219" s="93"/>
      <c r="F219" s="94"/>
      <c r="G219" s="95"/>
      <c r="H219" s="102"/>
      <c r="I219" s="93" t="s">
        <v>629</v>
      </c>
      <c r="J219" s="115" t="s">
        <v>629</v>
      </c>
      <c r="K219" s="114"/>
    </row>
    <row r="220" spans="1:60" s="46" customFormat="1" ht="15">
      <c r="A220" s="99"/>
      <c r="B220" s="100"/>
      <c r="C220" s="101"/>
      <c r="D220" s="93"/>
      <c r="E220" s="93" t="str">
        <f t="shared" si="0"/>
        <v/>
      </c>
      <c r="F220" s="94"/>
      <c r="G220" s="95"/>
      <c r="H220" s="102"/>
      <c r="I220" s="93" t="s">
        <v>629</v>
      </c>
      <c r="J220" s="115" t="s">
        <v>629</v>
      </c>
      <c r="K220" s="116">
        <f>SUMIF(C12:C214,40478,K12:K214)</f>
        <v>0</v>
      </c>
    </row>
    <row r="221" spans="1:60" s="46" customFormat="1" ht="15">
      <c r="A221" s="99"/>
      <c r="B221" s="103"/>
      <c r="C221" s="104"/>
      <c r="D221" s="93"/>
      <c r="E221" s="93" t="str">
        <f t="shared" si="0"/>
        <v/>
      </c>
      <c r="F221" s="94"/>
      <c r="G221" s="95"/>
      <c r="H221" s="105"/>
      <c r="I221" s="115"/>
      <c r="J221" s="115"/>
      <c r="K221" s="117"/>
    </row>
    <row r="222" spans="1:60" s="46" customFormat="1" ht="15">
      <c r="A222" s="1335" t="s">
        <v>4077</v>
      </c>
      <c r="B222" s="1335"/>
      <c r="C222" s="1335"/>
      <c r="D222" s="97"/>
      <c r="E222" s="93"/>
      <c r="F222" s="94"/>
      <c r="G222" s="95"/>
      <c r="H222" s="96"/>
      <c r="I222" s="117" t="s">
        <v>4164</v>
      </c>
      <c r="J222" s="96"/>
      <c r="K222" s="114"/>
    </row>
    <row r="223" spans="1:60">
      <c r="A223" s="106"/>
      <c r="B223" s="107"/>
      <c r="C223" s="88"/>
      <c r="D223" s="106"/>
      <c r="E223" s="106"/>
      <c r="F223" s="106"/>
      <c r="G223" s="108"/>
      <c r="H223" s="109"/>
      <c r="I223" s="109"/>
      <c r="J223" s="106"/>
      <c r="K223" s="106"/>
    </row>
  </sheetData>
  <mergeCells count="6">
    <mergeCell ref="A222:C222"/>
    <mergeCell ref="A5:K5"/>
    <mergeCell ref="A6:K6"/>
    <mergeCell ref="A215:J215"/>
    <mergeCell ref="A217:C217"/>
    <mergeCell ref="A218:C218"/>
  </mergeCells>
  <dataValidations count="3">
    <dataValidation type="list" allowBlank="1" showInputMessage="1" showErrorMessage="1" sqref="K222">
      <formula1>"ISSUE , RETURN"</formula1>
    </dataValidation>
    <dataValidation allowBlank="1" showInputMessage="1" showErrorMessage="1" sqref="B219:B220"/>
    <dataValidation type="list" allowBlank="1" showInputMessage="1" showErrorMessage="1" sqref="D217:D221">
      <formula1>"LAB,HAR-MECH,HAR-ELECT,WORKSHOP,HAR-INS"</formula1>
    </dataValidation>
  </dataValidations>
  <printOptions horizontalCentered="1"/>
  <pageMargins left="0" right="0" top="0.44652777777777802" bottom="0" header="0.31458333333333299" footer="0.31458333333333299"/>
  <pageSetup paperSize="9" scale="58" orientation="landscape" r:id="rId1"/>
  <rowBreaks count="6" manualBreakCount="6">
    <brk id="34" max="10" man="1"/>
    <brk id="62" max="10" man="1"/>
    <brk id="106" max="10" man="1"/>
    <brk id="129" max="10" man="1"/>
    <brk id="155" max="10" man="1"/>
    <brk id="182" max="10" man="1"/>
  </rowBreaks>
  <drawing r:id="rId2"/>
  <legacyDrawingHF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105"/>
  <sheetViews>
    <sheetView view="pageBreakPreview" topLeftCell="B43" zoomScale="80" zoomScaleNormal="100" zoomScaleSheetLayoutView="80" workbookViewId="0">
      <selection activeCell="D56" sqref="D56"/>
    </sheetView>
  </sheetViews>
  <sheetFormatPr defaultColWidth="9.140625" defaultRowHeight="12.75"/>
  <cols>
    <col min="1" max="1" width="4.140625" style="5" customWidth="1"/>
    <col min="2" max="2" width="22.42578125" style="5" customWidth="1"/>
    <col min="3" max="3" width="17.85546875" style="6" customWidth="1"/>
    <col min="4" max="4" width="70.140625" style="5" customWidth="1"/>
    <col min="5" max="5" width="8.5703125" style="5" customWidth="1"/>
    <col min="6" max="6" width="9.140625" style="5" customWidth="1"/>
    <col min="7" max="7" width="8.42578125" style="6" customWidth="1"/>
    <col min="8" max="8" width="27.5703125" style="6" customWidth="1"/>
    <col min="9" max="9" width="16.140625" style="5" customWidth="1"/>
    <col min="10" max="10" width="15.42578125" style="5" customWidth="1"/>
    <col min="11" max="16384" width="9.140625" style="5"/>
  </cols>
  <sheetData>
    <row r="1" spans="1:10" ht="16.5" customHeight="1"/>
    <row r="3" spans="1:10" ht="26.25" customHeight="1">
      <c r="A3" s="1341" t="s">
        <v>4165</v>
      </c>
      <c r="B3" s="1341"/>
      <c r="C3" s="1341"/>
      <c r="D3" s="1341"/>
      <c r="E3" s="1341"/>
      <c r="F3" s="1341"/>
      <c r="G3" s="1341"/>
      <c r="H3" s="1341"/>
      <c r="I3" s="1341"/>
      <c r="J3" s="1341"/>
    </row>
    <row r="4" spans="1:10" ht="16.5" customHeight="1">
      <c r="A4" s="1341" t="s">
        <v>3936</v>
      </c>
      <c r="B4" s="1341"/>
      <c r="C4" s="1341"/>
      <c r="D4" s="1341"/>
      <c r="E4" s="1341"/>
      <c r="F4" s="1341"/>
      <c r="G4" s="1341"/>
      <c r="H4" s="1341"/>
      <c r="I4" s="1341"/>
      <c r="J4" s="1341"/>
    </row>
    <row r="6" spans="1:10" s="1" customFormat="1" ht="9" customHeight="1">
      <c r="A6" s="1344" t="s">
        <v>4166</v>
      </c>
      <c r="B6" s="1344" t="s">
        <v>91</v>
      </c>
      <c r="C6" s="1346" t="s">
        <v>4167</v>
      </c>
      <c r="D6" s="1346" t="s">
        <v>4168</v>
      </c>
      <c r="E6" s="1346" t="s">
        <v>613</v>
      </c>
      <c r="F6" s="1344" t="s">
        <v>3942</v>
      </c>
      <c r="G6" s="7" t="s">
        <v>4169</v>
      </c>
      <c r="H6" s="1346" t="s">
        <v>4170</v>
      </c>
      <c r="I6" s="24" t="s">
        <v>4171</v>
      </c>
      <c r="J6" s="1349" t="s">
        <v>73</v>
      </c>
    </row>
    <row r="7" spans="1:10" s="1" customFormat="1" ht="13.5" customHeight="1">
      <c r="A7" s="1345"/>
      <c r="B7" s="1345"/>
      <c r="C7" s="1347"/>
      <c r="D7" s="1347"/>
      <c r="E7" s="1347"/>
      <c r="F7" s="1345"/>
      <c r="G7" s="8" t="s">
        <v>4172</v>
      </c>
      <c r="H7" s="1347"/>
      <c r="I7" s="25" t="s">
        <v>4173</v>
      </c>
      <c r="J7" s="1350"/>
    </row>
    <row r="8" spans="1:10" s="1" customFormat="1" ht="15.75">
      <c r="A8" s="9">
        <v>1</v>
      </c>
      <c r="B8" s="437" t="s">
        <v>4174</v>
      </c>
      <c r="C8" s="10" t="s">
        <v>4175</v>
      </c>
      <c r="D8" s="11" t="s">
        <v>4176</v>
      </c>
      <c r="E8" s="10">
        <v>4</v>
      </c>
      <c r="F8" s="10" t="s">
        <v>4177</v>
      </c>
      <c r="G8" s="10" t="s">
        <v>4178</v>
      </c>
      <c r="H8" s="12" t="s">
        <v>4179</v>
      </c>
      <c r="I8" s="26" t="s">
        <v>4180</v>
      </c>
      <c r="J8" s="27"/>
    </row>
    <row r="9" spans="1:10" s="1" customFormat="1" ht="15.75">
      <c r="A9" s="13">
        <v>1</v>
      </c>
      <c r="B9" s="438" t="s">
        <v>4174</v>
      </c>
      <c r="C9" s="15" t="s">
        <v>4175</v>
      </c>
      <c r="D9" s="16" t="s">
        <v>4181</v>
      </c>
      <c r="E9" s="15">
        <v>2</v>
      </c>
      <c r="F9" s="15" t="s">
        <v>4177</v>
      </c>
      <c r="G9" s="15" t="s">
        <v>4178</v>
      </c>
      <c r="H9" s="17" t="s">
        <v>4182</v>
      </c>
      <c r="I9" s="28" t="s">
        <v>4180</v>
      </c>
      <c r="J9" s="13"/>
    </row>
    <row r="10" spans="1:10" s="1" customFormat="1" ht="15.75">
      <c r="A10" s="13">
        <v>1</v>
      </c>
      <c r="B10" s="438" t="s">
        <v>4174</v>
      </c>
      <c r="C10" s="15" t="s">
        <v>4175</v>
      </c>
      <c r="D10" s="16" t="s">
        <v>4183</v>
      </c>
      <c r="E10" s="15">
        <v>2</v>
      </c>
      <c r="F10" s="15" t="s">
        <v>4177</v>
      </c>
      <c r="G10" s="15" t="s">
        <v>4178</v>
      </c>
      <c r="H10" s="17" t="s">
        <v>4184</v>
      </c>
      <c r="I10" s="28" t="s">
        <v>4180</v>
      </c>
      <c r="J10" s="13"/>
    </row>
    <row r="11" spans="1:10" s="1" customFormat="1" ht="15.75">
      <c r="A11" s="13">
        <v>1</v>
      </c>
      <c r="B11" s="438" t="s">
        <v>4174</v>
      </c>
      <c r="C11" s="15" t="s">
        <v>4175</v>
      </c>
      <c r="D11" s="16" t="s">
        <v>4185</v>
      </c>
      <c r="E11" s="15">
        <v>4</v>
      </c>
      <c r="F11" s="15" t="s">
        <v>4177</v>
      </c>
      <c r="G11" s="15" t="s">
        <v>4178</v>
      </c>
      <c r="H11" s="17" t="s">
        <v>4186</v>
      </c>
      <c r="I11" s="28" t="s">
        <v>4180</v>
      </c>
      <c r="J11" s="13"/>
    </row>
    <row r="12" spans="1:10" s="1" customFormat="1" ht="15.75">
      <c r="A12" s="13">
        <v>1</v>
      </c>
      <c r="B12" s="438" t="s">
        <v>4174</v>
      </c>
      <c r="C12" s="15" t="s">
        <v>4175</v>
      </c>
      <c r="D12" s="16" t="s">
        <v>4187</v>
      </c>
      <c r="E12" s="15">
        <v>1</v>
      </c>
      <c r="F12" s="15" t="s">
        <v>4177</v>
      </c>
      <c r="G12" s="15" t="s">
        <v>4178</v>
      </c>
      <c r="H12" s="17" t="s">
        <v>4188</v>
      </c>
      <c r="I12" s="28" t="s">
        <v>4180</v>
      </c>
      <c r="J12" s="13"/>
    </row>
    <row r="13" spans="1:10" s="1" customFormat="1" ht="15.75">
      <c r="A13" s="18">
        <v>2</v>
      </c>
      <c r="B13" s="439" t="s">
        <v>4174</v>
      </c>
      <c r="C13" s="19" t="s">
        <v>4189</v>
      </c>
      <c r="D13" s="20" t="s">
        <v>4190</v>
      </c>
      <c r="E13" s="19">
        <v>1</v>
      </c>
      <c r="F13" s="19" t="s">
        <v>4177</v>
      </c>
      <c r="G13" s="19" t="s">
        <v>4191</v>
      </c>
      <c r="H13" s="21" t="s">
        <v>4192</v>
      </c>
      <c r="I13" s="19" t="s">
        <v>4193</v>
      </c>
      <c r="J13" s="18"/>
    </row>
    <row r="14" spans="1:10" s="2" customFormat="1" ht="15.75">
      <c r="A14" s="13">
        <v>3</v>
      </c>
      <c r="B14" s="16" t="s">
        <v>4194</v>
      </c>
      <c r="C14" s="19" t="s">
        <v>4195</v>
      </c>
      <c r="D14" s="20" t="s">
        <v>4196</v>
      </c>
      <c r="E14" s="19">
        <v>86</v>
      </c>
      <c r="F14" s="15" t="s">
        <v>4197</v>
      </c>
      <c r="G14" s="19" t="s">
        <v>4178</v>
      </c>
      <c r="H14" s="21" t="s">
        <v>4198</v>
      </c>
      <c r="I14" s="19" t="s">
        <v>4180</v>
      </c>
      <c r="J14" s="13"/>
    </row>
    <row r="15" spans="1:10" s="2" customFormat="1" ht="15.75">
      <c r="A15" s="13">
        <v>3</v>
      </c>
      <c r="B15" s="16" t="s">
        <v>4194</v>
      </c>
      <c r="C15" s="15" t="s">
        <v>4195</v>
      </c>
      <c r="D15" s="16" t="s">
        <v>4199</v>
      </c>
      <c r="E15" s="15">
        <v>120</v>
      </c>
      <c r="F15" s="15" t="s">
        <v>4197</v>
      </c>
      <c r="G15" s="15" t="s">
        <v>4178</v>
      </c>
      <c r="H15" s="17" t="s">
        <v>4200</v>
      </c>
      <c r="I15" s="15" t="s">
        <v>4180</v>
      </c>
      <c r="J15" s="13"/>
    </row>
    <row r="16" spans="1:10" s="1" customFormat="1" ht="15.75">
      <c r="A16" s="9">
        <v>4</v>
      </c>
      <c r="B16" s="440" t="s">
        <v>4201</v>
      </c>
      <c r="C16" s="15" t="s">
        <v>4175</v>
      </c>
      <c r="D16" s="16" t="s">
        <v>4202</v>
      </c>
      <c r="E16" s="22">
        <v>2</v>
      </c>
      <c r="F16" s="15" t="s">
        <v>4197</v>
      </c>
      <c r="G16" s="15" t="s">
        <v>4178</v>
      </c>
      <c r="H16" s="17" t="s">
        <v>4203</v>
      </c>
      <c r="I16" s="15" t="s">
        <v>4180</v>
      </c>
      <c r="J16" s="9"/>
    </row>
    <row r="17" spans="1:10" s="1" customFormat="1" ht="15.75">
      <c r="A17" s="13">
        <v>4</v>
      </c>
      <c r="B17" s="440" t="s">
        <v>4201</v>
      </c>
      <c r="C17" s="15" t="s">
        <v>4175</v>
      </c>
      <c r="D17" s="11" t="s">
        <v>4204</v>
      </c>
      <c r="E17" s="15">
        <v>3</v>
      </c>
      <c r="F17" s="15" t="s">
        <v>4197</v>
      </c>
      <c r="G17" s="15" t="s">
        <v>4178</v>
      </c>
      <c r="H17" s="17" t="s">
        <v>4205</v>
      </c>
      <c r="I17" s="15" t="s">
        <v>4180</v>
      </c>
      <c r="J17" s="13"/>
    </row>
    <row r="18" spans="1:10" s="1" customFormat="1" ht="15.75">
      <c r="A18" s="13">
        <v>4</v>
      </c>
      <c r="B18" s="440" t="s">
        <v>4201</v>
      </c>
      <c r="C18" s="15" t="s">
        <v>4175</v>
      </c>
      <c r="D18" s="16" t="s">
        <v>4206</v>
      </c>
      <c r="E18" s="15">
        <v>8</v>
      </c>
      <c r="F18" s="15" t="s">
        <v>4197</v>
      </c>
      <c r="G18" s="15" t="s">
        <v>4178</v>
      </c>
      <c r="H18" s="17" t="s">
        <v>4207</v>
      </c>
      <c r="I18" s="15" t="s">
        <v>4180</v>
      </c>
      <c r="J18" s="13"/>
    </row>
    <row r="19" spans="1:10" s="1" customFormat="1" ht="15.75">
      <c r="A19" s="13">
        <v>5</v>
      </c>
      <c r="B19" s="440" t="s">
        <v>4208</v>
      </c>
      <c r="C19" s="15" t="s">
        <v>4189</v>
      </c>
      <c r="D19" s="16" t="s">
        <v>4209</v>
      </c>
      <c r="E19" s="15">
        <v>3</v>
      </c>
      <c r="F19" s="15" t="s">
        <v>4197</v>
      </c>
      <c r="G19" s="15" t="s">
        <v>4178</v>
      </c>
      <c r="H19" s="17" t="s">
        <v>4210</v>
      </c>
      <c r="I19" s="15" t="s">
        <v>4180</v>
      </c>
      <c r="J19" s="13"/>
    </row>
    <row r="20" spans="1:10" s="1" customFormat="1" ht="15.75">
      <c r="A20" s="13">
        <v>5</v>
      </c>
      <c r="B20" s="440" t="s">
        <v>4208</v>
      </c>
      <c r="C20" s="15" t="s">
        <v>4189</v>
      </c>
      <c r="D20" s="16" t="s">
        <v>4211</v>
      </c>
      <c r="E20" s="15">
        <v>10</v>
      </c>
      <c r="F20" s="15" t="s">
        <v>4197</v>
      </c>
      <c r="G20" s="15" t="s">
        <v>4178</v>
      </c>
      <c r="H20" s="17" t="s">
        <v>4212</v>
      </c>
      <c r="I20" s="15" t="s">
        <v>4180</v>
      </c>
      <c r="J20" s="13"/>
    </row>
    <row r="21" spans="1:10" s="1" customFormat="1" ht="19.5" customHeight="1">
      <c r="A21" s="13">
        <v>5</v>
      </c>
      <c r="B21" s="440" t="s">
        <v>4208</v>
      </c>
      <c r="C21" s="15" t="s">
        <v>4189</v>
      </c>
      <c r="D21" s="16" t="s">
        <v>4213</v>
      </c>
      <c r="E21" s="15">
        <v>3</v>
      </c>
      <c r="F21" s="15" t="s">
        <v>4197</v>
      </c>
      <c r="G21" s="15" t="s">
        <v>4178</v>
      </c>
      <c r="H21" s="17" t="s">
        <v>4214</v>
      </c>
      <c r="I21" s="15" t="s">
        <v>4180</v>
      </c>
      <c r="J21" s="1351"/>
    </row>
    <row r="22" spans="1:10" s="1" customFormat="1" ht="18" customHeight="1">
      <c r="A22" s="13">
        <v>5</v>
      </c>
      <c r="B22" s="440" t="s">
        <v>4208</v>
      </c>
      <c r="C22" s="15" t="s">
        <v>4189</v>
      </c>
      <c r="D22" s="16" t="s">
        <v>4215</v>
      </c>
      <c r="E22" s="15">
        <v>1</v>
      </c>
      <c r="F22" s="15" t="s">
        <v>4197</v>
      </c>
      <c r="G22" s="15" t="s">
        <v>4178</v>
      </c>
      <c r="H22" s="17" t="s">
        <v>4216</v>
      </c>
      <c r="I22" s="15" t="s">
        <v>4180</v>
      </c>
      <c r="J22" s="1351"/>
    </row>
    <row r="23" spans="1:10" s="1" customFormat="1" ht="16.5" customHeight="1">
      <c r="A23" s="13">
        <v>5</v>
      </c>
      <c r="B23" s="440" t="s">
        <v>4208</v>
      </c>
      <c r="C23" s="15" t="s">
        <v>4189</v>
      </c>
      <c r="D23" s="16" t="s">
        <v>4217</v>
      </c>
      <c r="E23" s="15">
        <v>10</v>
      </c>
      <c r="F23" s="15" t="s">
        <v>4197</v>
      </c>
      <c r="G23" s="15" t="s">
        <v>4178</v>
      </c>
      <c r="H23" s="17" t="s">
        <v>4218</v>
      </c>
      <c r="I23" s="15" t="s">
        <v>4180</v>
      </c>
      <c r="J23" s="29"/>
    </row>
    <row r="24" spans="1:10" s="1" customFormat="1" ht="15.75">
      <c r="A24" s="13">
        <v>5</v>
      </c>
      <c r="B24" s="440" t="s">
        <v>4208</v>
      </c>
      <c r="C24" s="15" t="s">
        <v>4189</v>
      </c>
      <c r="D24" s="16" t="s">
        <v>4219</v>
      </c>
      <c r="E24" s="15">
        <v>3</v>
      </c>
      <c r="F24" s="15" t="s">
        <v>4197</v>
      </c>
      <c r="G24" s="15" t="s">
        <v>4178</v>
      </c>
      <c r="H24" s="17" t="s">
        <v>4220</v>
      </c>
      <c r="I24" s="15" t="s">
        <v>4180</v>
      </c>
      <c r="J24" s="13"/>
    </row>
    <row r="25" spans="1:10" s="1" customFormat="1" ht="15.75">
      <c r="A25" s="13">
        <v>5</v>
      </c>
      <c r="B25" s="440" t="s">
        <v>4208</v>
      </c>
      <c r="C25" s="15" t="s">
        <v>4189</v>
      </c>
      <c r="D25" s="16" t="s">
        <v>4221</v>
      </c>
      <c r="E25" s="15">
        <v>1</v>
      </c>
      <c r="F25" s="15" t="s">
        <v>4197</v>
      </c>
      <c r="G25" s="15" t="s">
        <v>4178</v>
      </c>
      <c r="H25" s="17" t="s">
        <v>4222</v>
      </c>
      <c r="I25" s="15" t="s">
        <v>4180</v>
      </c>
      <c r="J25" s="13"/>
    </row>
    <row r="26" spans="1:10" s="1" customFormat="1" ht="15.75">
      <c r="A26" s="13">
        <v>5</v>
      </c>
      <c r="B26" s="440" t="s">
        <v>4208</v>
      </c>
      <c r="C26" s="15" t="s">
        <v>4189</v>
      </c>
      <c r="D26" s="16" t="s">
        <v>4223</v>
      </c>
      <c r="E26" s="15">
        <v>1</v>
      </c>
      <c r="F26" s="15" t="s">
        <v>4197</v>
      </c>
      <c r="G26" s="15" t="s">
        <v>4178</v>
      </c>
      <c r="H26" s="17" t="s">
        <v>4224</v>
      </c>
      <c r="I26" s="15" t="s">
        <v>4180</v>
      </c>
      <c r="J26" s="13"/>
    </row>
    <row r="27" spans="1:10" s="1" customFormat="1" ht="15.75">
      <c r="A27" s="13">
        <v>5</v>
      </c>
      <c r="B27" s="440" t="s">
        <v>4208</v>
      </c>
      <c r="C27" s="15" t="s">
        <v>4189</v>
      </c>
      <c r="D27" s="16" t="s">
        <v>4225</v>
      </c>
      <c r="E27" s="15">
        <v>2</v>
      </c>
      <c r="F27" s="15" t="s">
        <v>4197</v>
      </c>
      <c r="G27" s="15" t="s">
        <v>4178</v>
      </c>
      <c r="H27" s="17" t="s">
        <v>4226</v>
      </c>
      <c r="I27" s="15" t="s">
        <v>4180</v>
      </c>
      <c r="J27" s="13"/>
    </row>
    <row r="28" spans="1:10" s="1" customFormat="1" ht="15.75">
      <c r="A28" s="13">
        <v>5</v>
      </c>
      <c r="B28" s="440" t="s">
        <v>4208</v>
      </c>
      <c r="C28" s="15" t="s">
        <v>4189</v>
      </c>
      <c r="D28" s="16" t="s">
        <v>4227</v>
      </c>
      <c r="E28" s="15">
        <v>17</v>
      </c>
      <c r="F28" s="15" t="s">
        <v>4197</v>
      </c>
      <c r="G28" s="15" t="s">
        <v>4178</v>
      </c>
      <c r="H28" s="17" t="s">
        <v>4228</v>
      </c>
      <c r="I28" s="15" t="s">
        <v>4180</v>
      </c>
      <c r="J28" s="13"/>
    </row>
    <row r="29" spans="1:10" s="1" customFormat="1" ht="15.75">
      <c r="A29" s="13">
        <v>5</v>
      </c>
      <c r="B29" s="440" t="s">
        <v>4208</v>
      </c>
      <c r="C29" s="15" t="s">
        <v>4189</v>
      </c>
      <c r="D29" s="16" t="s">
        <v>4229</v>
      </c>
      <c r="E29" s="15">
        <v>10</v>
      </c>
      <c r="F29" s="15" t="s">
        <v>4197</v>
      </c>
      <c r="G29" s="15" t="s">
        <v>4178</v>
      </c>
      <c r="H29" s="17" t="s">
        <v>4230</v>
      </c>
      <c r="I29" s="15" t="s">
        <v>4180</v>
      </c>
      <c r="J29" s="13"/>
    </row>
    <row r="30" spans="1:10" s="1" customFormat="1" ht="15.75">
      <c r="A30" s="13">
        <v>5</v>
      </c>
      <c r="B30" s="440" t="s">
        <v>4208</v>
      </c>
      <c r="C30" s="15" t="s">
        <v>4189</v>
      </c>
      <c r="D30" s="16" t="s">
        <v>4231</v>
      </c>
      <c r="E30" s="15">
        <v>1</v>
      </c>
      <c r="F30" s="15" t="s">
        <v>4197</v>
      </c>
      <c r="G30" s="15" t="s">
        <v>4178</v>
      </c>
      <c r="H30" s="17" t="s">
        <v>4232</v>
      </c>
      <c r="I30" s="15" t="s">
        <v>4180</v>
      </c>
      <c r="J30" s="13"/>
    </row>
    <row r="31" spans="1:10" s="1" customFormat="1" ht="15.75">
      <c r="A31" s="13">
        <v>5</v>
      </c>
      <c r="B31" s="440" t="s">
        <v>4208</v>
      </c>
      <c r="C31" s="15" t="s">
        <v>4189</v>
      </c>
      <c r="D31" s="16" t="s">
        <v>4233</v>
      </c>
      <c r="E31" s="15">
        <v>2</v>
      </c>
      <c r="F31" s="15" t="s">
        <v>4197</v>
      </c>
      <c r="G31" s="15" t="s">
        <v>4178</v>
      </c>
      <c r="H31" s="17" t="s">
        <v>4234</v>
      </c>
      <c r="I31" s="15" t="s">
        <v>4180</v>
      </c>
      <c r="J31" s="13"/>
    </row>
    <row r="32" spans="1:10" s="1" customFormat="1" ht="15.75">
      <c r="A32" s="13">
        <v>5</v>
      </c>
      <c r="B32" s="440" t="s">
        <v>4208</v>
      </c>
      <c r="C32" s="15" t="s">
        <v>4189</v>
      </c>
      <c r="D32" s="16" t="s">
        <v>4235</v>
      </c>
      <c r="E32" s="15">
        <v>18</v>
      </c>
      <c r="F32" s="15" t="s">
        <v>4197</v>
      </c>
      <c r="G32" s="15" t="s">
        <v>4178</v>
      </c>
      <c r="H32" s="17" t="s">
        <v>4236</v>
      </c>
      <c r="I32" s="15" t="s">
        <v>4180</v>
      </c>
      <c r="J32" s="13"/>
    </row>
    <row r="33" spans="1:10" s="1" customFormat="1" ht="15.75">
      <c r="A33" s="13">
        <v>5</v>
      </c>
      <c r="B33" s="440" t="s">
        <v>4208</v>
      </c>
      <c r="C33" s="15" t="s">
        <v>4189</v>
      </c>
      <c r="D33" s="16" t="s">
        <v>4237</v>
      </c>
      <c r="E33" s="15">
        <v>1</v>
      </c>
      <c r="F33" s="15" t="s">
        <v>4197</v>
      </c>
      <c r="G33" s="15" t="s">
        <v>4178</v>
      </c>
      <c r="H33" s="17" t="s">
        <v>4238</v>
      </c>
      <c r="I33" s="15" t="s">
        <v>4180</v>
      </c>
      <c r="J33" s="13"/>
    </row>
    <row r="34" spans="1:10" s="1" customFormat="1" ht="15.75">
      <c r="A34" s="13">
        <v>5</v>
      </c>
      <c r="B34" s="440" t="s">
        <v>4208</v>
      </c>
      <c r="C34" s="15" t="s">
        <v>4189</v>
      </c>
      <c r="D34" s="16" t="s">
        <v>4239</v>
      </c>
      <c r="E34" s="15">
        <v>1</v>
      </c>
      <c r="F34" s="15" t="s">
        <v>4197</v>
      </c>
      <c r="G34" s="15" t="s">
        <v>4178</v>
      </c>
      <c r="H34" s="17" t="s">
        <v>4240</v>
      </c>
      <c r="I34" s="15" t="s">
        <v>4180</v>
      </c>
      <c r="J34" s="13"/>
    </row>
    <row r="35" spans="1:10" s="1" customFormat="1" ht="15.75">
      <c r="A35" s="13">
        <v>5</v>
      </c>
      <c r="B35" s="440" t="s">
        <v>4208</v>
      </c>
      <c r="C35" s="15" t="s">
        <v>4189</v>
      </c>
      <c r="D35" s="16" t="s">
        <v>4241</v>
      </c>
      <c r="E35" s="15">
        <v>1</v>
      </c>
      <c r="F35" s="15" t="s">
        <v>4197</v>
      </c>
      <c r="G35" s="15" t="s">
        <v>4178</v>
      </c>
      <c r="H35" s="17" t="s">
        <v>4242</v>
      </c>
      <c r="I35" s="15" t="s">
        <v>4180</v>
      </c>
      <c r="J35" s="13"/>
    </row>
    <row r="36" spans="1:10" s="1" customFormat="1" ht="15.75">
      <c r="A36" s="13">
        <v>5</v>
      </c>
      <c r="B36" s="440" t="s">
        <v>4208</v>
      </c>
      <c r="C36" s="15" t="s">
        <v>4189</v>
      </c>
      <c r="D36" s="16" t="s">
        <v>4243</v>
      </c>
      <c r="E36" s="15">
        <v>1</v>
      </c>
      <c r="F36" s="15" t="s">
        <v>4197</v>
      </c>
      <c r="G36" s="15" t="s">
        <v>4178</v>
      </c>
      <c r="H36" s="17" t="s">
        <v>4244</v>
      </c>
      <c r="I36" s="15" t="s">
        <v>4180</v>
      </c>
      <c r="J36" s="13"/>
    </row>
    <row r="37" spans="1:10" s="1" customFormat="1" ht="15.75">
      <c r="A37" s="13">
        <v>6</v>
      </c>
      <c r="B37" s="16" t="s">
        <v>4245</v>
      </c>
      <c r="C37" s="15" t="s">
        <v>4175</v>
      </c>
      <c r="D37" s="16" t="s">
        <v>4246</v>
      </c>
      <c r="E37" s="15">
        <v>2</v>
      </c>
      <c r="F37" s="15" t="s">
        <v>4197</v>
      </c>
      <c r="G37" s="15" t="s">
        <v>4178</v>
      </c>
      <c r="H37" s="17" t="s">
        <v>4247</v>
      </c>
      <c r="I37" s="15" t="s">
        <v>4180</v>
      </c>
      <c r="J37" s="13"/>
    </row>
    <row r="38" spans="1:10" s="1" customFormat="1" ht="15.75">
      <c r="A38" s="13">
        <v>6</v>
      </c>
      <c r="B38" s="16" t="s">
        <v>4245</v>
      </c>
      <c r="C38" s="15" t="s">
        <v>4175</v>
      </c>
      <c r="D38" s="16" t="s">
        <v>4248</v>
      </c>
      <c r="E38" s="15">
        <v>1</v>
      </c>
      <c r="F38" s="15" t="s">
        <v>4197</v>
      </c>
      <c r="G38" s="15" t="s">
        <v>4178</v>
      </c>
      <c r="H38" s="17" t="s">
        <v>4249</v>
      </c>
      <c r="I38" s="15" t="s">
        <v>4180</v>
      </c>
      <c r="J38" s="13"/>
    </row>
    <row r="39" spans="1:10" s="1" customFormat="1" ht="15.75">
      <c r="A39" s="13">
        <v>7</v>
      </c>
      <c r="B39" s="14" t="s">
        <v>4250</v>
      </c>
      <c r="C39" s="15" t="s">
        <v>4175</v>
      </c>
      <c r="D39" s="16" t="s">
        <v>4251</v>
      </c>
      <c r="E39" s="15">
        <v>1</v>
      </c>
      <c r="F39" s="15" t="s">
        <v>4197</v>
      </c>
      <c r="G39" s="15" t="s">
        <v>4178</v>
      </c>
      <c r="H39" s="17" t="s">
        <v>4252</v>
      </c>
      <c r="I39" s="15" t="s">
        <v>4253</v>
      </c>
      <c r="J39" s="13"/>
    </row>
    <row r="40" spans="1:10" s="1" customFormat="1" ht="15.75">
      <c r="A40" s="13">
        <v>7</v>
      </c>
      <c r="B40" s="14" t="s">
        <v>4254</v>
      </c>
      <c r="C40" s="15" t="s">
        <v>4195</v>
      </c>
      <c r="D40" s="16" t="s">
        <v>4255</v>
      </c>
      <c r="E40" s="15">
        <v>71</v>
      </c>
      <c r="F40" s="15" t="s">
        <v>4197</v>
      </c>
      <c r="G40" s="15" t="s">
        <v>4178</v>
      </c>
      <c r="H40" s="17" t="s">
        <v>4256</v>
      </c>
      <c r="I40" s="15" t="s">
        <v>4180</v>
      </c>
      <c r="J40" s="13"/>
    </row>
    <row r="41" spans="1:10" s="1" customFormat="1" ht="15.75">
      <c r="A41" s="13">
        <v>8</v>
      </c>
      <c r="B41" s="16" t="s">
        <v>4254</v>
      </c>
      <c r="C41" s="15" t="s">
        <v>4195</v>
      </c>
      <c r="D41" s="16" t="s">
        <v>4257</v>
      </c>
      <c r="E41" s="15">
        <v>96</v>
      </c>
      <c r="F41" s="15" t="s">
        <v>4197</v>
      </c>
      <c r="G41" s="15" t="s">
        <v>4258</v>
      </c>
      <c r="H41" s="17" t="s">
        <v>4259</v>
      </c>
      <c r="I41" s="15" t="s">
        <v>4253</v>
      </c>
      <c r="J41" s="13"/>
    </row>
    <row r="42" spans="1:10" s="1" customFormat="1" ht="15.75">
      <c r="A42" s="13">
        <v>8</v>
      </c>
      <c r="B42" s="16" t="s">
        <v>4254</v>
      </c>
      <c r="C42" s="15" t="s">
        <v>4195</v>
      </c>
      <c r="D42" s="16" t="s">
        <v>4260</v>
      </c>
      <c r="E42" s="15">
        <v>1</v>
      </c>
      <c r="F42" s="15" t="s">
        <v>4197</v>
      </c>
      <c r="G42" s="15" t="s">
        <v>4261</v>
      </c>
      <c r="H42" s="17" t="s">
        <v>4262</v>
      </c>
      <c r="I42" s="15" t="s">
        <v>4180</v>
      </c>
      <c r="J42" s="13"/>
    </row>
    <row r="43" spans="1:10" s="1" customFormat="1" ht="15.75">
      <c r="A43" s="13">
        <v>8</v>
      </c>
      <c r="B43" s="16" t="s">
        <v>4254</v>
      </c>
      <c r="C43" s="15" t="s">
        <v>4195</v>
      </c>
      <c r="D43" s="16" t="s">
        <v>4263</v>
      </c>
      <c r="E43" s="15">
        <v>1</v>
      </c>
      <c r="F43" s="15" t="s">
        <v>4197</v>
      </c>
      <c r="G43" s="15" t="s">
        <v>4261</v>
      </c>
      <c r="H43" s="17" t="s">
        <v>4264</v>
      </c>
      <c r="I43" s="15" t="s">
        <v>4180</v>
      </c>
      <c r="J43" s="13"/>
    </row>
    <row r="44" spans="1:10" s="1" customFormat="1" ht="15.75">
      <c r="A44" s="13">
        <v>8</v>
      </c>
      <c r="B44" s="16" t="s">
        <v>4254</v>
      </c>
      <c r="C44" s="15" t="s">
        <v>4195</v>
      </c>
      <c r="D44" s="16" t="s">
        <v>4265</v>
      </c>
      <c r="E44" s="15">
        <v>1</v>
      </c>
      <c r="F44" s="15" t="s">
        <v>4197</v>
      </c>
      <c r="G44" s="15" t="s">
        <v>4178</v>
      </c>
      <c r="H44" s="17" t="s">
        <v>4266</v>
      </c>
      <c r="I44" s="15" t="s">
        <v>4180</v>
      </c>
      <c r="J44" s="13"/>
    </row>
    <row r="45" spans="1:10" s="1" customFormat="1" ht="15.75">
      <c r="A45" s="13">
        <v>9</v>
      </c>
      <c r="B45" s="16" t="s">
        <v>4267</v>
      </c>
      <c r="C45" s="15" t="s">
        <v>4268</v>
      </c>
      <c r="D45" s="16" t="s">
        <v>4269</v>
      </c>
      <c r="E45" s="15">
        <v>1</v>
      </c>
      <c r="F45" s="15" t="s">
        <v>4197</v>
      </c>
      <c r="G45" s="15" t="s">
        <v>4178</v>
      </c>
      <c r="H45" s="17" t="s">
        <v>4270</v>
      </c>
      <c r="I45" s="15" t="s">
        <v>4180</v>
      </c>
      <c r="J45" s="13"/>
    </row>
    <row r="46" spans="1:10" s="1" customFormat="1" ht="15.75">
      <c r="A46" s="13">
        <v>9</v>
      </c>
      <c r="B46" s="16" t="s">
        <v>4267</v>
      </c>
      <c r="C46" s="15" t="s">
        <v>4268</v>
      </c>
      <c r="D46" s="16" t="s">
        <v>4271</v>
      </c>
      <c r="E46" s="15">
        <v>12</v>
      </c>
      <c r="F46" s="15" t="s">
        <v>4197</v>
      </c>
      <c r="G46" s="15" t="s">
        <v>4178</v>
      </c>
      <c r="H46" s="17" t="s">
        <v>4272</v>
      </c>
      <c r="I46" s="15" t="s">
        <v>4180</v>
      </c>
      <c r="J46" s="13"/>
    </row>
    <row r="47" spans="1:10" s="1" customFormat="1" ht="15.75">
      <c r="A47" s="13">
        <v>9</v>
      </c>
      <c r="B47" s="16" t="s">
        <v>4267</v>
      </c>
      <c r="C47" s="15" t="s">
        <v>4268</v>
      </c>
      <c r="D47" s="16" t="s">
        <v>4273</v>
      </c>
      <c r="E47" s="15">
        <v>30</v>
      </c>
      <c r="F47" s="15" t="s">
        <v>4197</v>
      </c>
      <c r="G47" s="15" t="s">
        <v>4178</v>
      </c>
      <c r="H47" s="17" t="s">
        <v>4274</v>
      </c>
      <c r="I47" s="15" t="s">
        <v>4180</v>
      </c>
      <c r="J47" s="13"/>
    </row>
    <row r="48" spans="1:10" s="1" customFormat="1" ht="15.75">
      <c r="A48" s="13">
        <v>9</v>
      </c>
      <c r="B48" s="16" t="s">
        <v>4267</v>
      </c>
      <c r="C48" s="15" t="s">
        <v>4268</v>
      </c>
      <c r="D48" s="16" t="s">
        <v>4275</v>
      </c>
      <c r="E48" s="15">
        <v>1</v>
      </c>
      <c r="F48" s="15" t="s">
        <v>4177</v>
      </c>
      <c r="G48" s="15" t="s">
        <v>4178</v>
      </c>
      <c r="H48" s="17" t="s">
        <v>4276</v>
      </c>
      <c r="I48" s="15" t="s">
        <v>4180</v>
      </c>
      <c r="J48" s="13"/>
    </row>
    <row r="49" spans="1:10" s="1" customFormat="1" ht="15.75">
      <c r="A49" s="13">
        <v>9</v>
      </c>
      <c r="B49" s="16" t="s">
        <v>4267</v>
      </c>
      <c r="C49" s="15" t="s">
        <v>4268</v>
      </c>
      <c r="D49" s="16" t="s">
        <v>4277</v>
      </c>
      <c r="E49" s="15">
        <v>1</v>
      </c>
      <c r="F49" s="15" t="s">
        <v>4177</v>
      </c>
      <c r="G49" s="15" t="s">
        <v>4178</v>
      </c>
      <c r="H49" s="17" t="s">
        <v>4278</v>
      </c>
      <c r="I49" s="15" t="s">
        <v>4180</v>
      </c>
      <c r="J49" s="13"/>
    </row>
    <row r="50" spans="1:10" s="1" customFormat="1" ht="15.75">
      <c r="A50" s="13">
        <v>9</v>
      </c>
      <c r="B50" s="16" t="s">
        <v>4267</v>
      </c>
      <c r="C50" s="15" t="s">
        <v>4268</v>
      </c>
      <c r="D50" s="16" t="s">
        <v>4279</v>
      </c>
      <c r="E50" s="15">
        <v>2</v>
      </c>
      <c r="F50" s="15" t="s">
        <v>4177</v>
      </c>
      <c r="G50" s="15" t="s">
        <v>4178</v>
      </c>
      <c r="H50" s="17" t="s">
        <v>4280</v>
      </c>
      <c r="I50" s="15" t="s">
        <v>4180</v>
      </c>
      <c r="J50" s="13"/>
    </row>
    <row r="51" spans="1:10" s="1" customFormat="1" ht="15.75">
      <c r="A51" s="13">
        <v>9</v>
      </c>
      <c r="B51" s="16" t="s">
        <v>4267</v>
      </c>
      <c r="C51" s="15" t="s">
        <v>4268</v>
      </c>
      <c r="D51" s="16" t="s">
        <v>4281</v>
      </c>
      <c r="E51" s="15">
        <v>2</v>
      </c>
      <c r="F51" s="15" t="s">
        <v>4177</v>
      </c>
      <c r="G51" s="15" t="s">
        <v>4178</v>
      </c>
      <c r="H51" s="17" t="s">
        <v>4282</v>
      </c>
      <c r="I51" s="15" t="s">
        <v>4180</v>
      </c>
      <c r="J51" s="13"/>
    </row>
    <row r="52" spans="1:10" s="1" customFormat="1" ht="15.75">
      <c r="A52" s="13">
        <v>9</v>
      </c>
      <c r="B52" s="16" t="s">
        <v>4267</v>
      </c>
      <c r="C52" s="15" t="s">
        <v>4268</v>
      </c>
      <c r="D52" s="16" t="s">
        <v>4283</v>
      </c>
      <c r="E52" s="15">
        <v>2</v>
      </c>
      <c r="F52" s="15" t="s">
        <v>4177</v>
      </c>
      <c r="G52" s="15" t="s">
        <v>4178</v>
      </c>
      <c r="H52" s="17" t="s">
        <v>4284</v>
      </c>
      <c r="I52" s="15" t="s">
        <v>4180</v>
      </c>
      <c r="J52" s="13"/>
    </row>
    <row r="53" spans="1:10" s="1" customFormat="1" ht="15.75">
      <c r="A53" s="13">
        <v>9</v>
      </c>
      <c r="B53" s="16" t="s">
        <v>4267</v>
      </c>
      <c r="C53" s="15" t="s">
        <v>4268</v>
      </c>
      <c r="D53" s="16" t="s">
        <v>4285</v>
      </c>
      <c r="E53" s="15">
        <v>2</v>
      </c>
      <c r="F53" s="15" t="s">
        <v>4177</v>
      </c>
      <c r="G53" s="15" t="s">
        <v>4178</v>
      </c>
      <c r="H53" s="17" t="s">
        <v>4286</v>
      </c>
      <c r="I53" s="15" t="s">
        <v>4180</v>
      </c>
      <c r="J53" s="13"/>
    </row>
    <row r="54" spans="1:10" s="1" customFormat="1" ht="15.75">
      <c r="A54" s="13">
        <v>9</v>
      </c>
      <c r="B54" s="16" t="s">
        <v>4267</v>
      </c>
      <c r="C54" s="15" t="s">
        <v>4268</v>
      </c>
      <c r="D54" s="16" t="s">
        <v>4287</v>
      </c>
      <c r="E54" s="15">
        <v>3</v>
      </c>
      <c r="F54" s="15" t="s">
        <v>4177</v>
      </c>
      <c r="G54" s="15" t="s">
        <v>4178</v>
      </c>
      <c r="H54" s="17" t="s">
        <v>4288</v>
      </c>
      <c r="I54" s="15" t="s">
        <v>4180</v>
      </c>
      <c r="J54" s="13"/>
    </row>
    <row r="55" spans="1:10" s="1" customFormat="1" ht="15.75">
      <c r="A55" s="13">
        <v>9</v>
      </c>
      <c r="B55" s="16" t="s">
        <v>4267</v>
      </c>
      <c r="C55" s="15" t="s">
        <v>4268</v>
      </c>
      <c r="D55" s="16" t="s">
        <v>4289</v>
      </c>
      <c r="E55" s="15">
        <v>2</v>
      </c>
      <c r="F55" s="15" t="s">
        <v>4177</v>
      </c>
      <c r="G55" s="15" t="s">
        <v>4178</v>
      </c>
      <c r="H55" s="17" t="s">
        <v>4290</v>
      </c>
      <c r="I55" s="15" t="s">
        <v>4180</v>
      </c>
      <c r="J55" s="13"/>
    </row>
    <row r="56" spans="1:10" s="1" customFormat="1" ht="15.75">
      <c r="A56" s="13">
        <v>9</v>
      </c>
      <c r="B56" s="16" t="s">
        <v>4267</v>
      </c>
      <c r="C56" s="15" t="s">
        <v>4268</v>
      </c>
      <c r="D56" s="16" t="s">
        <v>4291</v>
      </c>
      <c r="E56" s="15">
        <v>1</v>
      </c>
      <c r="F56" s="15" t="s">
        <v>4177</v>
      </c>
      <c r="G56" s="15" t="s">
        <v>4178</v>
      </c>
      <c r="H56" s="17" t="s">
        <v>4292</v>
      </c>
      <c r="I56" s="15" t="s">
        <v>4180</v>
      </c>
      <c r="J56" s="13"/>
    </row>
    <row r="57" spans="1:10" s="1" customFormat="1" ht="15.75">
      <c r="A57" s="13">
        <v>9</v>
      </c>
      <c r="B57" s="16" t="s">
        <v>4267</v>
      </c>
      <c r="C57" s="15" t="s">
        <v>4268</v>
      </c>
      <c r="D57" s="16" t="s">
        <v>4293</v>
      </c>
      <c r="E57" s="15">
        <v>1</v>
      </c>
      <c r="F57" s="15" t="s">
        <v>4177</v>
      </c>
      <c r="G57" s="15" t="s">
        <v>4178</v>
      </c>
      <c r="H57" s="17" t="s">
        <v>4294</v>
      </c>
      <c r="I57" s="15" t="s">
        <v>4180</v>
      </c>
      <c r="J57" s="13"/>
    </row>
    <row r="58" spans="1:10" s="1" customFormat="1" ht="15.75">
      <c r="A58" s="13">
        <v>9</v>
      </c>
      <c r="B58" s="16" t="s">
        <v>4267</v>
      </c>
      <c r="C58" s="15" t="s">
        <v>4268</v>
      </c>
      <c r="D58" s="16" t="s">
        <v>4295</v>
      </c>
      <c r="E58" s="15">
        <v>3</v>
      </c>
      <c r="F58" s="15" t="s">
        <v>4177</v>
      </c>
      <c r="G58" s="15" t="s">
        <v>4178</v>
      </c>
      <c r="H58" s="17" t="s">
        <v>4296</v>
      </c>
      <c r="I58" s="15" t="s">
        <v>4180</v>
      </c>
      <c r="J58" s="13"/>
    </row>
    <row r="59" spans="1:10" s="1" customFormat="1" ht="15.75">
      <c r="A59" s="13">
        <v>9</v>
      </c>
      <c r="B59" s="16" t="s">
        <v>4267</v>
      </c>
      <c r="C59" s="15" t="s">
        <v>4268</v>
      </c>
      <c r="D59" s="16" t="s">
        <v>4297</v>
      </c>
      <c r="E59" s="15">
        <v>1</v>
      </c>
      <c r="F59" s="15" t="s">
        <v>4177</v>
      </c>
      <c r="G59" s="15" t="s">
        <v>4178</v>
      </c>
      <c r="H59" s="17" t="s">
        <v>4298</v>
      </c>
      <c r="I59" s="15" t="s">
        <v>4180</v>
      </c>
      <c r="J59" s="13"/>
    </row>
    <row r="60" spans="1:10" s="1" customFormat="1" ht="15.75">
      <c r="A60" s="13">
        <v>9</v>
      </c>
      <c r="B60" s="16" t="s">
        <v>4267</v>
      </c>
      <c r="C60" s="15" t="s">
        <v>4268</v>
      </c>
      <c r="D60" s="16" t="s">
        <v>4299</v>
      </c>
      <c r="E60" s="15">
        <v>1</v>
      </c>
      <c r="F60" s="15" t="s">
        <v>4177</v>
      </c>
      <c r="G60" s="15" t="s">
        <v>4178</v>
      </c>
      <c r="H60" s="17" t="s">
        <v>4300</v>
      </c>
      <c r="I60" s="15" t="s">
        <v>4180</v>
      </c>
      <c r="J60" s="13"/>
    </row>
    <row r="61" spans="1:10" s="1" customFormat="1" ht="31.5">
      <c r="A61" s="13">
        <v>10</v>
      </c>
      <c r="B61" s="16" t="s">
        <v>4267</v>
      </c>
      <c r="C61" s="15" t="s">
        <v>4175</v>
      </c>
      <c r="D61" s="23" t="s">
        <v>2885</v>
      </c>
      <c r="E61" s="15">
        <v>1</v>
      </c>
      <c r="F61" s="15" t="s">
        <v>4177</v>
      </c>
      <c r="G61" s="15" t="s">
        <v>4301</v>
      </c>
      <c r="H61" s="17" t="s">
        <v>4302</v>
      </c>
      <c r="I61" s="15" t="s">
        <v>4193</v>
      </c>
      <c r="J61" s="13"/>
    </row>
    <row r="62" spans="1:10" s="1" customFormat="1" ht="31.5">
      <c r="A62" s="13">
        <v>10</v>
      </c>
      <c r="B62" s="16" t="s">
        <v>4267</v>
      </c>
      <c r="C62" s="15" t="s">
        <v>4175</v>
      </c>
      <c r="D62" s="23" t="s">
        <v>2887</v>
      </c>
      <c r="E62" s="15">
        <v>1</v>
      </c>
      <c r="F62" s="15" t="s">
        <v>4177</v>
      </c>
      <c r="G62" s="15" t="s">
        <v>4301</v>
      </c>
      <c r="H62" s="17" t="s">
        <v>4303</v>
      </c>
      <c r="I62" s="15" t="s">
        <v>4193</v>
      </c>
      <c r="J62" s="13"/>
    </row>
    <row r="63" spans="1:10" s="1" customFormat="1" ht="31.5">
      <c r="A63" s="13">
        <v>10</v>
      </c>
      <c r="B63" s="16" t="s">
        <v>4267</v>
      </c>
      <c r="C63" s="15" t="s">
        <v>4175</v>
      </c>
      <c r="D63" s="23" t="s">
        <v>2889</v>
      </c>
      <c r="E63" s="15">
        <v>1</v>
      </c>
      <c r="F63" s="15" t="s">
        <v>4177</v>
      </c>
      <c r="G63" s="15" t="s">
        <v>4301</v>
      </c>
      <c r="H63" s="17" t="s">
        <v>4304</v>
      </c>
      <c r="I63" s="15" t="s">
        <v>4193</v>
      </c>
      <c r="J63" s="13"/>
    </row>
    <row r="64" spans="1:10" s="1" customFormat="1" ht="31.5">
      <c r="A64" s="13">
        <v>10</v>
      </c>
      <c r="B64" s="16" t="s">
        <v>4267</v>
      </c>
      <c r="C64" s="15" t="s">
        <v>4175</v>
      </c>
      <c r="D64" s="23" t="s">
        <v>2891</v>
      </c>
      <c r="E64" s="15">
        <v>1</v>
      </c>
      <c r="F64" s="15" t="s">
        <v>4177</v>
      </c>
      <c r="G64" s="15" t="s">
        <v>4301</v>
      </c>
      <c r="H64" s="17" t="s">
        <v>4305</v>
      </c>
      <c r="I64" s="15" t="s">
        <v>4193</v>
      </c>
      <c r="J64" s="13"/>
    </row>
    <row r="65" spans="1:10" s="1" customFormat="1" ht="31.5">
      <c r="A65" s="13">
        <v>10</v>
      </c>
      <c r="B65" s="16" t="s">
        <v>4267</v>
      </c>
      <c r="C65" s="15" t="s">
        <v>4175</v>
      </c>
      <c r="D65" s="23" t="s">
        <v>2893</v>
      </c>
      <c r="E65" s="15">
        <v>1</v>
      </c>
      <c r="F65" s="15" t="s">
        <v>4177</v>
      </c>
      <c r="G65" s="15" t="s">
        <v>4301</v>
      </c>
      <c r="H65" s="17" t="s">
        <v>4306</v>
      </c>
      <c r="I65" s="15" t="s">
        <v>4193</v>
      </c>
      <c r="J65" s="13"/>
    </row>
    <row r="66" spans="1:10" s="1" customFormat="1" ht="31.5">
      <c r="A66" s="13">
        <v>10</v>
      </c>
      <c r="B66" s="16" t="s">
        <v>4267</v>
      </c>
      <c r="C66" s="15" t="s">
        <v>4175</v>
      </c>
      <c r="D66" s="23" t="s">
        <v>2895</v>
      </c>
      <c r="E66" s="15">
        <v>1</v>
      </c>
      <c r="F66" s="15" t="s">
        <v>4177</v>
      </c>
      <c r="G66" s="15" t="s">
        <v>4301</v>
      </c>
      <c r="H66" s="17" t="s">
        <v>4307</v>
      </c>
      <c r="I66" s="15" t="s">
        <v>4193</v>
      </c>
      <c r="J66" s="13"/>
    </row>
    <row r="67" spans="1:10" s="1" customFormat="1" ht="31.5">
      <c r="A67" s="13">
        <v>10</v>
      </c>
      <c r="B67" s="16" t="s">
        <v>4267</v>
      </c>
      <c r="C67" s="15" t="s">
        <v>4175</v>
      </c>
      <c r="D67" s="23" t="s">
        <v>2897</v>
      </c>
      <c r="E67" s="15">
        <v>1</v>
      </c>
      <c r="F67" s="15" t="s">
        <v>4177</v>
      </c>
      <c r="G67" s="15" t="s">
        <v>4301</v>
      </c>
      <c r="H67" s="17" t="s">
        <v>4308</v>
      </c>
      <c r="I67" s="15" t="s">
        <v>4193</v>
      </c>
      <c r="J67" s="13"/>
    </row>
    <row r="68" spans="1:10" s="1" customFormat="1" ht="78" customHeight="1">
      <c r="A68" s="13">
        <v>11</v>
      </c>
      <c r="B68" s="16" t="s">
        <v>4267</v>
      </c>
      <c r="C68" s="15" t="s">
        <v>4175</v>
      </c>
      <c r="D68" s="23" t="s">
        <v>1249</v>
      </c>
      <c r="E68" s="15">
        <v>2</v>
      </c>
      <c r="F68" s="15" t="s">
        <v>1190</v>
      </c>
      <c r="G68" s="15" t="s">
        <v>4301</v>
      </c>
      <c r="H68" s="17" t="s">
        <v>4309</v>
      </c>
      <c r="I68" s="15" t="s">
        <v>4193</v>
      </c>
      <c r="J68" s="13"/>
    </row>
    <row r="69" spans="1:10" s="1" customFormat="1" ht="81" customHeight="1">
      <c r="A69" s="13">
        <v>11</v>
      </c>
      <c r="B69" s="16" t="s">
        <v>4267</v>
      </c>
      <c r="C69" s="15" t="s">
        <v>4175</v>
      </c>
      <c r="D69" s="23" t="s">
        <v>1249</v>
      </c>
      <c r="E69" s="15">
        <v>2</v>
      </c>
      <c r="F69" s="15" t="s">
        <v>1190</v>
      </c>
      <c r="G69" s="15" t="s">
        <v>4301</v>
      </c>
      <c r="H69" s="17" t="s">
        <v>4310</v>
      </c>
      <c r="I69" s="15" t="s">
        <v>4193</v>
      </c>
      <c r="J69" s="13"/>
    </row>
    <row r="70" spans="1:10" s="1" customFormat="1" ht="84" customHeight="1">
      <c r="A70" s="13">
        <v>11</v>
      </c>
      <c r="B70" s="16" t="s">
        <v>4267</v>
      </c>
      <c r="C70" s="15" t="s">
        <v>4175</v>
      </c>
      <c r="D70" s="23" t="s">
        <v>1249</v>
      </c>
      <c r="E70" s="15">
        <v>2</v>
      </c>
      <c r="F70" s="15" t="s">
        <v>1190</v>
      </c>
      <c r="G70" s="15" t="s">
        <v>4301</v>
      </c>
      <c r="H70" s="17" t="s">
        <v>4311</v>
      </c>
      <c r="I70" s="15" t="s">
        <v>4193</v>
      </c>
      <c r="J70" s="13"/>
    </row>
    <row r="71" spans="1:10" s="1" customFormat="1" ht="78.75">
      <c r="A71" s="13">
        <v>11</v>
      </c>
      <c r="B71" s="16" t="s">
        <v>4267</v>
      </c>
      <c r="C71" s="15" t="s">
        <v>4175</v>
      </c>
      <c r="D71" s="23" t="s">
        <v>1249</v>
      </c>
      <c r="E71" s="15">
        <v>2</v>
      </c>
      <c r="F71" s="15" t="s">
        <v>1190</v>
      </c>
      <c r="G71" s="15" t="s">
        <v>4301</v>
      </c>
      <c r="H71" s="17" t="s">
        <v>4312</v>
      </c>
      <c r="I71" s="15" t="s">
        <v>4193</v>
      </c>
      <c r="J71" s="13"/>
    </row>
    <row r="72" spans="1:10" s="1" customFormat="1" ht="31.5">
      <c r="A72" s="13">
        <v>12</v>
      </c>
      <c r="B72" s="16" t="s">
        <v>4267</v>
      </c>
      <c r="C72" s="15" t="s">
        <v>4175</v>
      </c>
      <c r="D72" s="23" t="s">
        <v>2891</v>
      </c>
      <c r="E72" s="15">
        <v>1</v>
      </c>
      <c r="F72" s="15" t="s">
        <v>4177</v>
      </c>
      <c r="G72" s="15" t="s">
        <v>4301</v>
      </c>
      <c r="H72" s="17" t="s">
        <v>4313</v>
      </c>
      <c r="I72" s="15" t="s">
        <v>4193</v>
      </c>
      <c r="J72" s="13"/>
    </row>
    <row r="73" spans="1:10" s="1" customFormat="1" ht="31.5">
      <c r="A73" s="13">
        <v>12</v>
      </c>
      <c r="B73" s="16" t="s">
        <v>4267</v>
      </c>
      <c r="C73" s="15" t="s">
        <v>4175</v>
      </c>
      <c r="D73" s="23" t="s">
        <v>2893</v>
      </c>
      <c r="E73" s="15">
        <v>1</v>
      </c>
      <c r="F73" s="15" t="s">
        <v>4177</v>
      </c>
      <c r="G73" s="15" t="s">
        <v>4301</v>
      </c>
      <c r="H73" s="17" t="s">
        <v>4314</v>
      </c>
      <c r="I73" s="15" t="s">
        <v>4193</v>
      </c>
      <c r="J73" s="13"/>
    </row>
    <row r="74" spans="1:10" s="1" customFormat="1" ht="31.5">
      <c r="A74" s="13">
        <v>12</v>
      </c>
      <c r="B74" s="16" t="s">
        <v>4267</v>
      </c>
      <c r="C74" s="15" t="s">
        <v>4175</v>
      </c>
      <c r="D74" s="23" t="s">
        <v>2895</v>
      </c>
      <c r="E74" s="15">
        <v>1</v>
      </c>
      <c r="F74" s="15" t="s">
        <v>4177</v>
      </c>
      <c r="G74" s="15" t="s">
        <v>4301</v>
      </c>
      <c r="H74" s="17" t="s">
        <v>4315</v>
      </c>
      <c r="I74" s="15" t="s">
        <v>4193</v>
      </c>
      <c r="J74" s="13"/>
    </row>
    <row r="75" spans="1:10" s="1" customFormat="1" ht="31.5">
      <c r="A75" s="13">
        <v>12</v>
      </c>
      <c r="B75" s="16" t="s">
        <v>4267</v>
      </c>
      <c r="C75" s="15" t="s">
        <v>4175</v>
      </c>
      <c r="D75" s="23" t="s">
        <v>2897</v>
      </c>
      <c r="E75" s="15">
        <v>1</v>
      </c>
      <c r="F75" s="15" t="s">
        <v>4177</v>
      </c>
      <c r="G75" s="15" t="s">
        <v>4301</v>
      </c>
      <c r="H75" s="17" t="s">
        <v>4316</v>
      </c>
      <c r="I75" s="15" t="s">
        <v>4193</v>
      </c>
      <c r="J75" s="13"/>
    </row>
    <row r="76" spans="1:10" s="1" customFormat="1" ht="78.75">
      <c r="A76" s="13">
        <v>13</v>
      </c>
      <c r="B76" s="16" t="s">
        <v>4267</v>
      </c>
      <c r="C76" s="15" t="s">
        <v>4175</v>
      </c>
      <c r="D76" s="23" t="s">
        <v>1249</v>
      </c>
      <c r="E76" s="15">
        <v>2</v>
      </c>
      <c r="F76" s="15" t="s">
        <v>1190</v>
      </c>
      <c r="G76" s="15" t="s">
        <v>4301</v>
      </c>
      <c r="H76" s="17" t="s">
        <v>4317</v>
      </c>
      <c r="I76" s="15" t="s">
        <v>4193</v>
      </c>
      <c r="J76" s="13"/>
    </row>
    <row r="77" spans="1:10" s="1" customFormat="1" ht="78.75">
      <c r="A77" s="13">
        <v>13</v>
      </c>
      <c r="B77" s="16" t="s">
        <v>4267</v>
      </c>
      <c r="C77" s="15" t="s">
        <v>4175</v>
      </c>
      <c r="D77" s="23" t="s">
        <v>1249</v>
      </c>
      <c r="E77" s="15">
        <v>2</v>
      </c>
      <c r="F77" s="15" t="s">
        <v>1190</v>
      </c>
      <c r="G77" s="15" t="s">
        <v>4301</v>
      </c>
      <c r="H77" s="17" t="s">
        <v>4318</v>
      </c>
      <c r="I77" s="15" t="s">
        <v>4193</v>
      </c>
      <c r="J77" s="13"/>
    </row>
    <row r="78" spans="1:10" s="1" customFormat="1" ht="78.75">
      <c r="A78" s="13">
        <v>13</v>
      </c>
      <c r="B78" s="16" t="s">
        <v>4267</v>
      </c>
      <c r="C78" s="15" t="s">
        <v>4175</v>
      </c>
      <c r="D78" s="23" t="s">
        <v>1249</v>
      </c>
      <c r="E78" s="15">
        <v>2</v>
      </c>
      <c r="F78" s="15" t="s">
        <v>1190</v>
      </c>
      <c r="G78" s="15" t="s">
        <v>4301</v>
      </c>
      <c r="H78" s="17" t="s">
        <v>4319</v>
      </c>
      <c r="I78" s="15" t="s">
        <v>4193</v>
      </c>
      <c r="J78" s="13"/>
    </row>
    <row r="79" spans="1:10" s="1" customFormat="1" ht="78.75">
      <c r="A79" s="13">
        <v>13</v>
      </c>
      <c r="B79" s="16" t="s">
        <v>4267</v>
      </c>
      <c r="C79" s="15" t="s">
        <v>4175</v>
      </c>
      <c r="D79" s="23" t="s">
        <v>1249</v>
      </c>
      <c r="E79" s="15">
        <v>2</v>
      </c>
      <c r="F79" s="15" t="s">
        <v>1190</v>
      </c>
      <c r="G79" s="15" t="s">
        <v>4301</v>
      </c>
      <c r="H79" s="17" t="s">
        <v>4320</v>
      </c>
      <c r="I79" s="15" t="s">
        <v>4193</v>
      </c>
      <c r="J79" s="13"/>
    </row>
    <row r="80" spans="1:10" s="1" customFormat="1" ht="15.75">
      <c r="A80" s="13">
        <v>14</v>
      </c>
      <c r="B80" s="16" t="s">
        <v>4321</v>
      </c>
      <c r="C80" s="15" t="s">
        <v>4189</v>
      </c>
      <c r="D80" s="16" t="s">
        <v>4322</v>
      </c>
      <c r="E80" s="15">
        <v>2</v>
      </c>
      <c r="F80" s="15" t="s">
        <v>4177</v>
      </c>
      <c r="G80" s="15" t="s">
        <v>4178</v>
      </c>
      <c r="H80" s="17" t="s">
        <v>4323</v>
      </c>
      <c r="I80" s="15" t="s">
        <v>4180</v>
      </c>
      <c r="J80" s="13"/>
    </row>
    <row r="81" spans="1:10" s="1" customFormat="1" ht="15.75">
      <c r="A81" s="13">
        <v>14</v>
      </c>
      <c r="B81" s="16" t="s">
        <v>4324</v>
      </c>
      <c r="C81" s="15" t="s">
        <v>4189</v>
      </c>
      <c r="D81" s="16" t="s">
        <v>4325</v>
      </c>
      <c r="E81" s="15">
        <v>1</v>
      </c>
      <c r="F81" s="15" t="s">
        <v>4177</v>
      </c>
      <c r="G81" s="15" t="s">
        <v>4178</v>
      </c>
      <c r="H81" s="17" t="s">
        <v>4326</v>
      </c>
      <c r="I81" s="15" t="s">
        <v>4180</v>
      </c>
      <c r="J81" s="13"/>
    </row>
    <row r="82" spans="1:10" s="1" customFormat="1" ht="15.75">
      <c r="A82" s="13">
        <v>14</v>
      </c>
      <c r="B82" s="16" t="s">
        <v>4321</v>
      </c>
      <c r="C82" s="15" t="s">
        <v>4189</v>
      </c>
      <c r="D82" s="16" t="s">
        <v>4327</v>
      </c>
      <c r="E82" s="15">
        <v>1</v>
      </c>
      <c r="F82" s="15" t="s">
        <v>4177</v>
      </c>
      <c r="G82" s="15" t="s">
        <v>4178</v>
      </c>
      <c r="H82" s="17" t="s">
        <v>4328</v>
      </c>
      <c r="I82" s="15" t="s">
        <v>4180</v>
      </c>
      <c r="J82" s="13"/>
    </row>
    <row r="83" spans="1:10" s="1" customFormat="1" ht="15.75">
      <c r="A83" s="13">
        <v>14</v>
      </c>
      <c r="B83" s="16" t="s">
        <v>4321</v>
      </c>
      <c r="C83" s="15" t="s">
        <v>4189</v>
      </c>
      <c r="D83" s="16" t="s">
        <v>4329</v>
      </c>
      <c r="E83" s="15"/>
      <c r="F83" s="15" t="s">
        <v>4177</v>
      </c>
      <c r="G83" s="15" t="s">
        <v>4178</v>
      </c>
      <c r="H83" s="17" t="s">
        <v>4330</v>
      </c>
      <c r="I83" s="15" t="s">
        <v>4180</v>
      </c>
      <c r="J83" s="13"/>
    </row>
    <row r="84" spans="1:10" s="1" customFormat="1" ht="15.75">
      <c r="A84" s="13">
        <v>14</v>
      </c>
      <c r="B84" s="16" t="s">
        <v>4321</v>
      </c>
      <c r="C84" s="15" t="s">
        <v>4189</v>
      </c>
      <c r="D84" s="16" t="s">
        <v>4331</v>
      </c>
      <c r="E84" s="15">
        <v>1</v>
      </c>
      <c r="F84" s="15" t="s">
        <v>4177</v>
      </c>
      <c r="G84" s="15" t="s">
        <v>4178</v>
      </c>
      <c r="H84" s="17" t="s">
        <v>4332</v>
      </c>
      <c r="I84" s="15" t="s">
        <v>4180</v>
      </c>
      <c r="J84" s="13"/>
    </row>
    <row r="85" spans="1:10" s="1" customFormat="1" ht="15.75">
      <c r="A85" s="13">
        <v>14</v>
      </c>
      <c r="B85" s="16" t="s">
        <v>4321</v>
      </c>
      <c r="C85" s="15" t="s">
        <v>4189</v>
      </c>
      <c r="D85" s="16" t="s">
        <v>4333</v>
      </c>
      <c r="E85" s="15">
        <v>7</v>
      </c>
      <c r="F85" s="15" t="s">
        <v>4177</v>
      </c>
      <c r="G85" s="15" t="s">
        <v>4178</v>
      </c>
      <c r="H85" s="17" t="s">
        <v>4334</v>
      </c>
      <c r="I85" s="15" t="s">
        <v>4180</v>
      </c>
      <c r="J85" s="13"/>
    </row>
    <row r="86" spans="1:10" s="1" customFormat="1" ht="15.75">
      <c r="A86" s="13">
        <v>14</v>
      </c>
      <c r="B86" s="16" t="s">
        <v>4321</v>
      </c>
      <c r="C86" s="15" t="s">
        <v>4189</v>
      </c>
      <c r="D86" s="16" t="s">
        <v>4335</v>
      </c>
      <c r="E86" s="15">
        <v>7</v>
      </c>
      <c r="F86" s="15" t="s">
        <v>4177</v>
      </c>
      <c r="G86" s="15" t="s">
        <v>4178</v>
      </c>
      <c r="H86" s="17" t="s">
        <v>4336</v>
      </c>
      <c r="I86" s="15" t="s">
        <v>4180</v>
      </c>
      <c r="J86" s="13"/>
    </row>
    <row r="87" spans="1:10" s="1" customFormat="1" ht="15.75">
      <c r="A87" s="13">
        <v>14</v>
      </c>
      <c r="B87" s="16" t="s">
        <v>4321</v>
      </c>
      <c r="C87" s="15" t="s">
        <v>4189</v>
      </c>
      <c r="D87" s="16" t="s">
        <v>4337</v>
      </c>
      <c r="E87" s="15">
        <v>7</v>
      </c>
      <c r="F87" s="15" t="s">
        <v>4177</v>
      </c>
      <c r="G87" s="15" t="s">
        <v>4178</v>
      </c>
      <c r="H87" s="17" t="s">
        <v>4338</v>
      </c>
      <c r="I87" s="15" t="s">
        <v>4180</v>
      </c>
      <c r="J87" s="13"/>
    </row>
    <row r="88" spans="1:10" s="1" customFormat="1" ht="15.75">
      <c r="A88" s="13">
        <v>15</v>
      </c>
      <c r="B88" s="14" t="s">
        <v>4321</v>
      </c>
      <c r="C88" s="15" t="s">
        <v>4339</v>
      </c>
      <c r="D88" s="14" t="s">
        <v>4340</v>
      </c>
      <c r="E88" s="15">
        <v>4</v>
      </c>
      <c r="F88" s="15" t="s">
        <v>4177</v>
      </c>
      <c r="G88" s="15" t="s">
        <v>4178</v>
      </c>
      <c r="H88" s="17" t="s">
        <v>4341</v>
      </c>
      <c r="I88" s="15" t="s">
        <v>4180</v>
      </c>
      <c r="J88" s="13"/>
    </row>
    <row r="89" spans="1:10" s="1" customFormat="1" ht="15.75">
      <c r="A89" s="13">
        <v>15</v>
      </c>
      <c r="B89" s="14" t="s">
        <v>4321</v>
      </c>
      <c r="C89" s="15" t="s">
        <v>4339</v>
      </c>
      <c r="D89" s="14" t="s">
        <v>4342</v>
      </c>
      <c r="E89" s="15">
        <v>2</v>
      </c>
      <c r="F89" s="15" t="s">
        <v>4177</v>
      </c>
      <c r="G89" s="15" t="s">
        <v>4178</v>
      </c>
      <c r="H89" s="17" t="s">
        <v>4343</v>
      </c>
      <c r="I89" s="15" t="s">
        <v>4180</v>
      </c>
      <c r="J89" s="13"/>
    </row>
    <row r="90" spans="1:10" s="1" customFormat="1" ht="15.75">
      <c r="A90" s="13">
        <v>16</v>
      </c>
      <c r="B90" s="30" t="s">
        <v>4344</v>
      </c>
      <c r="C90" s="15" t="s">
        <v>4189</v>
      </c>
      <c r="D90" s="16" t="s">
        <v>4345</v>
      </c>
      <c r="E90" s="13">
        <v>1</v>
      </c>
      <c r="F90" s="13" t="s">
        <v>4177</v>
      </c>
      <c r="G90" s="13" t="s">
        <v>4191</v>
      </c>
      <c r="H90" s="31" t="s">
        <v>4346</v>
      </c>
      <c r="I90" s="15" t="s">
        <v>4253</v>
      </c>
      <c r="J90" s="13"/>
    </row>
    <row r="91" spans="1:10" s="1" customFormat="1" ht="15.75">
      <c r="A91" s="13">
        <v>17</v>
      </c>
      <c r="B91" s="16" t="s">
        <v>4347</v>
      </c>
      <c r="C91" s="13" t="s">
        <v>4195</v>
      </c>
      <c r="D91" s="23" t="s">
        <v>4348</v>
      </c>
      <c r="E91" s="15">
        <v>170</v>
      </c>
      <c r="F91" s="13" t="s">
        <v>4177</v>
      </c>
      <c r="G91" s="13" t="s">
        <v>4178</v>
      </c>
      <c r="H91" s="31" t="s">
        <v>4349</v>
      </c>
      <c r="I91" s="13" t="s">
        <v>4180</v>
      </c>
      <c r="J91" s="13"/>
    </row>
    <row r="92" spans="1:10" s="1" customFormat="1" ht="15.75">
      <c r="A92" s="13">
        <v>17</v>
      </c>
      <c r="B92" s="16" t="s">
        <v>4347</v>
      </c>
      <c r="C92" s="13" t="s">
        <v>4195</v>
      </c>
      <c r="D92" s="16" t="s">
        <v>4350</v>
      </c>
      <c r="E92" s="15">
        <v>235</v>
      </c>
      <c r="F92" s="13" t="s">
        <v>4177</v>
      </c>
      <c r="G92" s="13" t="s">
        <v>4178</v>
      </c>
      <c r="H92" s="31" t="s">
        <v>4351</v>
      </c>
      <c r="I92" s="13" t="s">
        <v>4180</v>
      </c>
      <c r="J92" s="13"/>
    </row>
    <row r="93" spans="1:10" s="1" customFormat="1" ht="15.75">
      <c r="A93" s="13">
        <v>17</v>
      </c>
      <c r="B93" s="16" t="s">
        <v>4347</v>
      </c>
      <c r="C93" s="13" t="s">
        <v>4195</v>
      </c>
      <c r="D93" s="16" t="s">
        <v>4352</v>
      </c>
      <c r="E93" s="15">
        <v>215</v>
      </c>
      <c r="F93" s="13" t="s">
        <v>4177</v>
      </c>
      <c r="G93" s="13" t="s">
        <v>4178</v>
      </c>
      <c r="H93" s="31" t="s">
        <v>4353</v>
      </c>
      <c r="I93" s="13" t="s">
        <v>4180</v>
      </c>
      <c r="J93" s="13"/>
    </row>
    <row r="94" spans="1:10" s="1" customFormat="1" ht="15.75">
      <c r="A94" s="13">
        <v>17</v>
      </c>
      <c r="B94" s="16" t="s">
        <v>4347</v>
      </c>
      <c r="C94" s="13" t="s">
        <v>4195</v>
      </c>
      <c r="D94" s="16" t="s">
        <v>4354</v>
      </c>
      <c r="E94" s="15">
        <v>275</v>
      </c>
      <c r="F94" s="13" t="s">
        <v>4177</v>
      </c>
      <c r="G94" s="13" t="s">
        <v>4178</v>
      </c>
      <c r="H94" s="31" t="s">
        <v>4355</v>
      </c>
      <c r="I94" s="13" t="s">
        <v>4180</v>
      </c>
      <c r="J94" s="13"/>
    </row>
    <row r="95" spans="1:10" ht="15.75" customHeight="1">
      <c r="A95" s="1352" t="s">
        <v>4356</v>
      </c>
      <c r="B95" s="1353"/>
      <c r="C95" s="1353"/>
      <c r="D95" s="1353"/>
      <c r="E95" s="1353"/>
      <c r="F95" s="1353"/>
      <c r="G95" s="1354"/>
      <c r="H95" s="1348" t="s">
        <v>4357</v>
      </c>
      <c r="I95" s="36"/>
      <c r="J95" s="36"/>
    </row>
    <row r="96" spans="1:10" ht="12.75" customHeight="1">
      <c r="A96" s="1355"/>
      <c r="B96" s="1356"/>
      <c r="C96" s="1356"/>
      <c r="D96" s="1356"/>
      <c r="E96" s="1356"/>
      <c r="F96" s="1356"/>
      <c r="G96" s="1357"/>
      <c r="H96" s="1348"/>
      <c r="I96" s="37"/>
      <c r="J96" s="37"/>
    </row>
    <row r="97" spans="1:10" s="3" customFormat="1" ht="21">
      <c r="A97" s="32" t="s">
        <v>4358</v>
      </c>
      <c r="B97" s="32"/>
      <c r="C97" s="33"/>
      <c r="D97" s="32"/>
      <c r="E97" s="32"/>
      <c r="F97" s="32"/>
      <c r="G97" s="33"/>
      <c r="H97" s="33"/>
      <c r="I97" s="32"/>
      <c r="J97" s="32"/>
    </row>
    <row r="98" spans="1:10" s="3" customFormat="1" ht="21">
      <c r="A98" s="32"/>
      <c r="B98" s="32"/>
      <c r="C98" s="33"/>
      <c r="D98" s="32"/>
      <c r="E98" s="32"/>
      <c r="F98" s="32"/>
      <c r="G98" s="33"/>
      <c r="H98" s="33"/>
      <c r="I98" s="32"/>
      <c r="J98" s="32"/>
    </row>
    <row r="99" spans="1:10" s="3" customFormat="1" ht="21">
      <c r="A99" s="32"/>
      <c r="B99" s="32"/>
      <c r="C99" s="33"/>
      <c r="D99" s="32"/>
      <c r="E99" s="32"/>
      <c r="F99" s="32"/>
      <c r="G99" s="33"/>
      <c r="H99" s="1342" t="s">
        <v>4359</v>
      </c>
      <c r="I99" s="1342"/>
      <c r="J99" s="1342"/>
    </row>
    <row r="100" spans="1:10" s="3" customFormat="1" ht="21">
      <c r="A100" s="32"/>
      <c r="B100" s="32"/>
      <c r="C100" s="33"/>
      <c r="D100" s="33" t="s">
        <v>4360</v>
      </c>
      <c r="E100" s="32"/>
      <c r="F100" s="32"/>
      <c r="G100" s="33"/>
      <c r="H100" s="33"/>
      <c r="I100" s="32"/>
      <c r="J100" s="32"/>
    </row>
    <row r="101" spans="1:10" s="3" customFormat="1" ht="21">
      <c r="A101" s="32"/>
      <c r="B101" s="32"/>
      <c r="C101" s="33"/>
      <c r="D101" s="33" t="s">
        <v>4075</v>
      </c>
      <c r="E101" s="32"/>
      <c r="F101" s="32"/>
      <c r="G101" s="33"/>
      <c r="H101" s="1342" t="s">
        <v>4076</v>
      </c>
      <c r="I101" s="1342"/>
      <c r="J101" s="1342"/>
    </row>
    <row r="102" spans="1:10" s="3" customFormat="1" ht="21">
      <c r="A102" s="32"/>
      <c r="B102" s="32"/>
      <c r="C102" s="33"/>
      <c r="D102" s="32"/>
      <c r="E102" s="33"/>
      <c r="F102" s="32"/>
      <c r="G102" s="32"/>
      <c r="H102" s="33"/>
      <c r="I102" s="32"/>
      <c r="J102" s="32"/>
    </row>
    <row r="103" spans="1:10" s="3" customFormat="1" ht="21">
      <c r="A103" s="32"/>
      <c r="B103" s="32"/>
      <c r="C103" s="33"/>
      <c r="D103" s="33"/>
      <c r="E103" s="33"/>
      <c r="F103" s="32"/>
      <c r="G103" s="33"/>
      <c r="H103" s="33"/>
      <c r="I103" s="32"/>
      <c r="J103" s="32"/>
    </row>
    <row r="104" spans="1:10" s="3" customFormat="1" ht="21">
      <c r="A104" s="32"/>
      <c r="B104" s="32"/>
      <c r="C104" s="33"/>
      <c r="D104" s="34"/>
      <c r="E104" s="32"/>
      <c r="F104" s="32"/>
      <c r="G104" s="33"/>
      <c r="H104" s="34"/>
      <c r="I104" s="35"/>
      <c r="J104" s="35"/>
    </row>
    <row r="105" spans="1:10" s="4" customFormat="1" ht="21">
      <c r="A105" s="35"/>
      <c r="B105" s="35"/>
      <c r="C105" s="34"/>
      <c r="D105" s="34" t="s">
        <v>4361</v>
      </c>
      <c r="E105" s="35"/>
      <c r="F105" s="35"/>
      <c r="G105" s="34"/>
      <c r="H105" s="1343" t="s">
        <v>4362</v>
      </c>
      <c r="I105" s="1343"/>
      <c r="J105" s="1343"/>
    </row>
  </sheetData>
  <mergeCells count="16">
    <mergeCell ref="A3:J3"/>
    <mergeCell ref="A4:J4"/>
    <mergeCell ref="H99:J99"/>
    <mergeCell ref="H101:J101"/>
    <mergeCell ref="H105:J105"/>
    <mergeCell ref="A6:A7"/>
    <mergeCell ref="B6:B7"/>
    <mergeCell ref="C6:C7"/>
    <mergeCell ref="D6:D7"/>
    <mergeCell ref="E6:E7"/>
    <mergeCell ref="F6:F7"/>
    <mergeCell ref="H6:H7"/>
    <mergeCell ref="H95:H96"/>
    <mergeCell ref="J6:J7"/>
    <mergeCell ref="J21:J22"/>
    <mergeCell ref="A95:G96"/>
  </mergeCells>
  <printOptions horizontalCentered="1"/>
  <pageMargins left="0" right="0" top="0.25" bottom="0" header="0.3" footer="0.3"/>
  <pageSetup paperSize="9" scale="65" orientation="landscape" r:id="rId1"/>
  <colBreaks count="1" manualBreakCount="1">
    <brk id="10" max="10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25</vt:i4>
      </vt:variant>
    </vt:vector>
  </HeadingPairs>
  <TitlesOfParts>
    <vt:vector size="52" baseType="lpstr">
      <vt:lpstr>SAMPUL</vt:lpstr>
      <vt:lpstr>DAFTAR ISI</vt:lpstr>
      <vt:lpstr>SUMMARY </vt:lpstr>
      <vt:lpstr>MM05</vt:lpstr>
      <vt:lpstr>TOTAL PERSEDIAAN</vt:lpstr>
      <vt:lpstr>LAP PERS ACT </vt:lpstr>
      <vt:lpstr>MUTASI MASUK</vt:lpstr>
      <vt:lpstr>MUTASI KELUAR </vt:lpstr>
      <vt:lpstr>MM01</vt:lpstr>
      <vt:lpstr>MM02</vt:lpstr>
      <vt:lpstr>MM04</vt:lpstr>
      <vt:lpstr>DEAD STOCK NON FUEL</vt:lpstr>
      <vt:lpstr>SLOW MOVING NON FUEL</vt:lpstr>
      <vt:lpstr>NMB51</vt:lpstr>
      <vt:lpstr>MM07</vt:lpstr>
      <vt:lpstr>PO 2016</vt:lpstr>
      <vt:lpstr>PO KHS</vt:lpstr>
      <vt:lpstr>KOMP.PR JAN</vt:lpstr>
      <vt:lpstr>rasio PO to PR</vt:lpstr>
      <vt:lpstr>rasio PO to PR JAN (RP)</vt:lpstr>
      <vt:lpstr>SERVICE LEVEL</vt:lpstr>
      <vt:lpstr>PO DES</vt:lpstr>
      <vt:lpstr>material RESVSI WO DESMBER</vt:lpstr>
      <vt:lpstr>PENERIMAAN BARANG STOCK Des</vt:lpstr>
      <vt:lpstr>mtrial reservasi WO</vt:lpstr>
      <vt:lpstr>USED STOCK des</vt:lpstr>
      <vt:lpstr>RETURN Desember</vt:lpstr>
      <vt:lpstr>'DEAD STOCK NON FUEL'!Print_Area</vt:lpstr>
      <vt:lpstr>'LAP PERS ACT '!Print_Area</vt:lpstr>
      <vt:lpstr>'MM01'!Print_Area</vt:lpstr>
      <vt:lpstr>'MM05'!Print_Area</vt:lpstr>
      <vt:lpstr>'MM07'!Print_Area</vt:lpstr>
      <vt:lpstr>'MUTASI KELUAR '!Print_Area</vt:lpstr>
      <vt:lpstr>'MUTASI MASUK'!Print_Area</vt:lpstr>
      <vt:lpstr>'PENERIMAAN BARANG STOCK Des'!Print_Area</vt:lpstr>
      <vt:lpstr>'PO 2016'!Print_Area</vt:lpstr>
      <vt:lpstr>'PO DES'!Print_Area</vt:lpstr>
      <vt:lpstr>'rasio PO to PR'!Print_Area</vt:lpstr>
      <vt:lpstr>'rasio PO to PR JAN (RP)'!Print_Area</vt:lpstr>
      <vt:lpstr>'RETURN Desember'!Print_Area</vt:lpstr>
      <vt:lpstr>SAMPUL!Print_Area</vt:lpstr>
      <vt:lpstr>'SLOW MOVING NON FUEL'!Print_Area</vt:lpstr>
      <vt:lpstr>'SUMMARY '!Print_Area</vt:lpstr>
      <vt:lpstr>'USED STOCK des'!Print_Area</vt:lpstr>
      <vt:lpstr>'LAP PERS ACT '!Print_Titles</vt:lpstr>
      <vt:lpstr>'material RESVSI WO DESMBER'!Print_Titles</vt:lpstr>
      <vt:lpstr>'MM02'!Print_Titles</vt:lpstr>
      <vt:lpstr>'MM05'!Print_Titles</vt:lpstr>
      <vt:lpstr>'MM07'!Print_Titles</vt:lpstr>
      <vt:lpstr>'PENERIMAAN BARANG STOCK Des'!Print_Titles</vt:lpstr>
      <vt:lpstr>'RETURN Desember'!Print_Titles</vt:lpstr>
      <vt:lpstr>'USED STOCK des'!Print_Titles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</dc:creator>
  <cp:lastModifiedBy>Windows User</cp:lastModifiedBy>
  <cp:lastPrinted>2020-07-02T08:26:24Z</cp:lastPrinted>
  <dcterms:created xsi:type="dcterms:W3CDTF">2012-09-26T04:05:00Z</dcterms:created>
  <dcterms:modified xsi:type="dcterms:W3CDTF">2020-08-06T06:34:31Z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1033-10.2.0.5871</vt:lpwstr>
  </property>
  <property fmtid="{D5CDD505-2E9C-101B-9397-08002B2CF9AE}" pid="3" name="BExAnalyzer_OldName">
    <vt:lpwstr>laporan Management Material MARET.xlsx</vt:lpwstr>
  </property>
</Properties>
</file>